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Users\ALulli\Downloads\"/>
    </mc:Choice>
  </mc:AlternateContent>
  <xr:revisionPtr revIDLastSave="0" documentId="8_{D839AA8B-D4B0-41E2-AAB8-5016F965B4B4}" xr6:coauthVersionLast="47" xr6:coauthVersionMax="47" xr10:uidLastSave="{00000000-0000-0000-0000-000000000000}"/>
  <bookViews>
    <workbookView xWindow="-120" yWindow="-120" windowWidth="29040" windowHeight="15840" xr2:uid="{00000000-000D-0000-FFFF-FFFF00000000}"/>
  </bookViews>
  <sheets>
    <sheet name="Control | Sensitivity" sheetId="10" r:id="rId1"/>
    <sheet name="Rent Roll" sheetId="5" r:id="rId2"/>
    <sheet name="Waterfall" sheetId="16" r:id="rId3"/>
    <sheet name="Annual Cash Flow" sheetId="3" r:id="rId4"/>
    <sheet name="Monthly Cash Flow" sheetId="2" r:id="rId5"/>
    <sheet name="Commercial Lease" sheetId="11" r:id="rId6"/>
    <sheet name="ICAP" sheetId="13" state="hidden" r:id="rId7"/>
    <sheet name="Reimbursement Breakout" sheetId="14" r:id="rId8"/>
    <sheet name="US Market Projections" sheetId="15" r:id="rId9"/>
    <sheet name="Slides" sheetId="18" r:id="rId10"/>
    <sheet name="Data Validation" sheetId="12" state="hidden" r:id="rId11"/>
  </sheets>
  <definedNames>
    <definedName name="\" localSheetId="3" hidden="1">{#N/A,#N/A,TRUE,"Cap Budget";#N/A,#N/A,TRUE,"Sources &amp; Uses";#N/A,#N/A,TRUE,"All Closing Disbursements";#N/A,#N/A,TRUE,"Title Co Instructions";#N/A,#N/A,TRUE,"Title Co  - Tranche A";#N/A,#N/A,TRUE,"Title Co - Tranche B";#N/A,#N/A,TRUE,"Lender Summary";#N/A,#N/A,TRUE,"Lender Summary- Tranche A";#N/A,#N/A,TRUE,"Lender - Tranche B";#N/A,#N/A,TRUE,"Closing Prorations";#N/A,#N/A,TRUE,"JV &amp; PWREF Wire Transfers";#N/A,#N/A,TRUE,"Cost Aggregation";#N/A,#N/A,TRUE,"Escrow Accounts";#N/A,#N/A,TRUE,"Inputs"}</definedName>
    <definedName name="\" localSheetId="6" hidden="1">{#N/A,#N/A,TRUE,"Cap Budget";#N/A,#N/A,TRUE,"Sources &amp; Uses";#N/A,#N/A,TRUE,"All Closing Disbursements";#N/A,#N/A,TRUE,"Title Co Instructions";#N/A,#N/A,TRUE,"Title Co  - Tranche A";#N/A,#N/A,TRUE,"Title Co - Tranche B";#N/A,#N/A,TRUE,"Lender Summary";#N/A,#N/A,TRUE,"Lender Summary- Tranche A";#N/A,#N/A,TRUE,"Lender - Tranche B";#N/A,#N/A,TRUE,"Closing Prorations";#N/A,#N/A,TRUE,"JV &amp; PWREF Wire Transfers";#N/A,#N/A,TRUE,"Cost Aggregation";#N/A,#N/A,TRUE,"Escrow Accounts";#N/A,#N/A,TRUE,"Inputs"}</definedName>
    <definedName name="\" hidden="1">{#N/A,#N/A,TRUE,"Cap Budget";#N/A,#N/A,TRUE,"Sources &amp; Uses";#N/A,#N/A,TRUE,"All Closing Disbursements";#N/A,#N/A,TRUE,"Title Co Instructions";#N/A,#N/A,TRUE,"Title Co  - Tranche A";#N/A,#N/A,TRUE,"Title Co - Tranche B";#N/A,#N/A,TRUE,"Lender Summary";#N/A,#N/A,TRUE,"Lender Summary- Tranche A";#N/A,#N/A,TRUE,"Lender - Tranche B";#N/A,#N/A,TRUE,"Closing Prorations";#N/A,#N/A,TRUE,"JV &amp; PWREF Wire Transfers";#N/A,#N/A,TRUE,"Cost Aggregation";#N/A,#N/A,TRUE,"Escrow Accounts";#N/A,#N/A,TRUE,"Inputs"}</definedName>
    <definedName name="_" hidden="1">#REF!</definedName>
    <definedName name="___e4" localSheetId="3" hidden="1">{"new",#N/A,FALSE,"D";"PROFORMA",#N/A,FALSE,"A";"partial 1",#N/A,FALSE,"B";"partial 2",#N/A,FALSE,"B";"partial 3",#N/A,FALSE,"B";"SMALL CF 1",#N/A,FALSE,"C"}</definedName>
    <definedName name="___e4" localSheetId="6" hidden="1">{"new",#N/A,FALSE,"D";"PROFORMA",#N/A,FALSE,"A";"partial 1",#N/A,FALSE,"B";"partial 2",#N/A,FALSE,"B";"partial 3",#N/A,FALSE,"B";"SMALL CF 1",#N/A,FALSE,"C"}</definedName>
    <definedName name="___e4" hidden="1">{"new",#N/A,FALSE,"D";"PROFORMA",#N/A,FALSE,"A";"partial 1",#N/A,FALSE,"B";"partial 2",#N/A,FALSE,"B";"partial 3",#N/A,FALSE,"B";"SMALL CF 1",#N/A,FALSE,"C"}</definedName>
    <definedName name="__a1" hidden="1">{"Assump",#N/A,TRUE,"Proforma";"first",#N/A,TRUE,"Proforma";"second",#N/A,TRUE,"Proforma";"lease1",#N/A,TRUE,"Proforma";"lease2",#N/A,TRUE,"Proforma"}</definedName>
    <definedName name="__e4" localSheetId="3" hidden="1">{"new",#N/A,FALSE,"D";"PROFORMA",#N/A,FALSE,"A";"partial 1",#N/A,FALSE,"B";"partial 2",#N/A,FALSE,"B";"partial 3",#N/A,FALSE,"B";"SMALL CF 1",#N/A,FALSE,"C"}</definedName>
    <definedName name="__e4" localSheetId="6" hidden="1">{"new",#N/A,FALSE,"D";"PROFORMA",#N/A,FALSE,"A";"partial 1",#N/A,FALSE,"B";"partial 2",#N/A,FALSE,"B";"partial 3",#N/A,FALSE,"B";"SMALL CF 1",#N/A,FALSE,"C"}</definedName>
    <definedName name="__e4" hidden="1">{"new",#N/A,FALSE,"D";"PROFORMA",#N/A,FALSE,"A";"partial 1",#N/A,FALSE,"B";"partial 2",#N/A,FALSE,"B";"partial 3",#N/A,FALSE,"B";"SMALL CF 1",#N/A,FALSE,"C"}</definedName>
    <definedName name="__FDS_HYPERLINK_TOGGLE_STATE__" hidden="1">"ON"</definedName>
    <definedName name="__wrn1" localSheetId="3" hidden="1">{"schedule1",#N/A,FALSE,"Sheet1";"schedule2",#N/A,FALSE,"Sheet1";"schedule3",#N/A,FALSE,"Sheet1";"schedule4",#N/A,FALSE,"Sheet1";"schedule5",#N/A,FALSE,"Sheet1";"schedule6",#N/A,FALSE,"Sheet1"}</definedName>
    <definedName name="__wrn1" localSheetId="6" hidden="1">{"schedule1",#N/A,FALSE,"Sheet1";"schedule2",#N/A,FALSE,"Sheet1";"schedule3",#N/A,FALSE,"Sheet1";"schedule4",#N/A,FALSE,"Sheet1";"schedule5",#N/A,FALSE,"Sheet1";"schedule6",#N/A,FALSE,"Sheet1"}</definedName>
    <definedName name="__wrn1" hidden="1">{"schedule1",#N/A,FALSE,"Sheet1";"schedule2",#N/A,FALSE,"Sheet1";"schedule3",#N/A,FALSE,"Sheet1";"schedule4",#N/A,FALSE,"Sheet1";"schedule5",#N/A,FALSE,"Sheet1";"schedule6",#N/A,FALSE,"Sheet1"}</definedName>
    <definedName name="__wrn2" localSheetId="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_wrn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_wrn3"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_wrn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1__123Graph_ACHART_1" hidden="1">#REF!</definedName>
    <definedName name="_2__123Graph_ACHART_2" hidden="1">#REF!</definedName>
    <definedName name="_3__123Graph_BCHART_1" hidden="1">#REF!</definedName>
    <definedName name="_30360" hidden="1">2</definedName>
    <definedName name="_360" hidden="1">2</definedName>
    <definedName name="_4__123Graph_XCHART_1" hidden="1">#REF!</definedName>
    <definedName name="_5__123Graph_XCHART_2" hidden="1">#REF!</definedName>
    <definedName name="_a1" localSheetId="3" hidden="1">{"Assump",#N/A,TRUE,"Proforma";"first",#N/A,TRUE,"Proforma";"second",#N/A,TRUE,"Proforma";"lease1",#N/A,TRUE,"Proforma";"lease2",#N/A,TRUE,"Proforma"}</definedName>
    <definedName name="_a1" localSheetId="6" hidden="1">{"Assump",#N/A,TRUE,"Proforma";"first",#N/A,TRUE,"Proforma";"second",#N/A,TRUE,"Proforma";"lease1",#N/A,TRUE,"Proforma";"lease2",#N/A,TRUE,"Proforma"}</definedName>
    <definedName name="_a1" localSheetId="2" hidden="1">{"Assump",#N/A,TRUE,"Proforma";"first",#N/A,TRUE,"Proforma";"second",#N/A,TRUE,"Proforma";"lease1",#N/A,TRUE,"Proforma";"lease2",#N/A,TRUE,"Proforma"}</definedName>
    <definedName name="_a1" hidden="1">{"Assump",#N/A,TRUE,"Proforma";"first",#N/A,TRUE,"Proforma";"second",#N/A,TRUE,"Proforma";"lease1",#N/A,TRUE,"Proforma";"lease2",#N/A,TRUE,"Proforma"}</definedName>
    <definedName name="_act" hidden="1">1</definedName>
    <definedName name="_act.act" hidden="1">1</definedName>
    <definedName name="_actual" hidden="1">1</definedName>
    <definedName name="_adjust" hidden="1">1</definedName>
    <definedName name="_ann" hidden="1">1</definedName>
    <definedName name="_annual" hidden="1">1</definedName>
    <definedName name="_atmat" hidden="1">2</definedName>
    <definedName name="_atmaturity" hidden="1">2</definedName>
    <definedName name="_bdm.012933C40AFD44F99121EFCEF7521857.edm" hidden="1">#REF!</definedName>
    <definedName name="_bdm.0E6CF9B33D0A4063A9D77F20CEA05BD0.edm" hidden="1">#REF!</definedName>
    <definedName name="_bdm.5A9DEB9A3DB74962B3B8216784B1C9CD.edm" hidden="1">#REF!</definedName>
    <definedName name="_bdm.68889B46F15A4ECB8DAE2CCEEEE624B0.edm" hidden="1">#REF!</definedName>
    <definedName name="_bdm.8ACEA7E1053F48999EE8E963373542A6.edm" hidden="1">#REF!</definedName>
    <definedName name="_bdm.C16FEA45164B41789C138FD32387A91A.edm" hidden="1">#REF!</definedName>
    <definedName name="_bdm.CD78D6DB57234738B65795B5B2937872.edm" hidden="1">#REF!</definedName>
    <definedName name="_bond" hidden="1">3</definedName>
    <definedName name="_COO2" hidden="1">{#N/A,#N/A,FALSE,"Matrix";#N/A,#N/A,FALSE,"Cash Flow";#N/A,#N/A,FALSE,"10 Year Cost Analysis"}</definedName>
    <definedName name="_default" hidden="1">-1</definedName>
    <definedName name="_dfadfasd" hidden="1">{"cap_structure",#N/A,FALSE,"Graph-Mkt Cap";"price",#N/A,FALSE,"Graph-Price";"ebit",#N/A,FALSE,"Graph-EBITDA";"ebitda",#N/A,FALSE,"Graph-EBITDA"}</definedName>
    <definedName name="_dflt" hidden="1">-1</definedName>
    <definedName name="_disc" hidden="1">1</definedName>
    <definedName name="_discount" hidden="1">1</definedName>
    <definedName name="_dontadjust" hidden="1">0</definedName>
    <definedName name="_e360" hidden="1">3</definedName>
    <definedName name="_e4" localSheetId="3" hidden="1">{"new",#N/A,FALSE,"D";"PROFORMA",#N/A,FALSE,"A";"partial 1",#N/A,FALSE,"B";"partial 2",#N/A,FALSE,"B";"partial 3",#N/A,FALSE,"B";"SMALL CF 1",#N/A,FALSE,"C"}</definedName>
    <definedName name="_e4" localSheetId="6" hidden="1">{"new",#N/A,FALSE,"D";"PROFORMA",#N/A,FALSE,"A";"partial 1",#N/A,FALSE,"B";"partial 2",#N/A,FALSE,"B";"partial 3",#N/A,FALSE,"B";"SMALL CF 1",#N/A,FALSE,"C"}</definedName>
    <definedName name="_e4" hidden="1">{"new",#N/A,FALSE,"D";"PROFORMA",#N/A,FALSE,"A";"partial 1",#N/A,FALSE,"B";"partial 2",#N/A,FALSE,"B";"partial 3",#N/A,FALSE,"B";"SMALL CF 1",#N/A,FALSE,"C"}</definedName>
    <definedName name="_eom" hidden="1">1</definedName>
    <definedName name="_Fill" localSheetId="2" hidden="1">#REF!</definedName>
    <definedName name="_Fill" hidden="1">#REF!</definedName>
    <definedName name="_full" hidden="1">1</definedName>
    <definedName name="_fullprecision" hidden="1">1</definedName>
    <definedName name="_indstd" hidden="1">-1</definedName>
    <definedName name="_infl" hidden="1">7</definedName>
    <definedName name="_inflation" hidden="1">7</definedName>
    <definedName name="_isma30360" hidden="1">3</definedName>
    <definedName name="_isma360" hidden="1">3</definedName>
    <definedName name="_Key1" localSheetId="2" hidden="1">#REF!</definedName>
    <definedName name="_Key1" hidden="1">#REF!</definedName>
    <definedName name="_Key2" hidden="1">#REF!</definedName>
    <definedName name="_monthly" hidden="1">12</definedName>
    <definedName name="_mth" hidden="1">12</definedName>
    <definedName name="_multi" hidden="1">5</definedName>
    <definedName name="_multistep" hidden="1">5</definedName>
    <definedName name="_n360" hidden="1">4</definedName>
    <definedName name="_nasd30360" hidden="1">4</definedName>
    <definedName name="_nasd360" hidden="1">4</definedName>
    <definedName name="_noneom" hidden="1">0</definedName>
    <definedName name="_Order1" hidden="1">255</definedName>
    <definedName name="_Order2" localSheetId="2" hidden="1">255</definedName>
    <definedName name="_Order2" hidden="1">0</definedName>
    <definedName name="_pik" hidden="1">6</definedName>
    <definedName name="_qrt" hidden="1">4</definedName>
    <definedName name="_quarterly" hidden="1">4</definedName>
    <definedName name="_round" hidden="1">0</definedName>
    <definedName name="_roundtrunc" hidden="1">0</definedName>
    <definedName name="_semi" hidden="1">2</definedName>
    <definedName name="_semiannual" hidden="1">2</definedName>
    <definedName name="_singlestep" hidden="1">4</definedName>
    <definedName name="_Sort" hidden="1">#REF!</definedName>
    <definedName name="_step" hidden="1">4</definedName>
    <definedName name="_Table1_In1" hidden="1">#REF!</definedName>
    <definedName name="_Table1_Out" localSheetId="6" hidden="1">#REF!</definedName>
    <definedName name="_Table1_Out" hidden="1">#REF!</definedName>
    <definedName name="_Table2_In1" hidden="1">#REF!</definedName>
    <definedName name="_Table2_In2" hidden="1">#REF!</definedName>
    <definedName name="_Table2_Out" localSheetId="6" hidden="1">#REF!</definedName>
    <definedName name="_Table2_Out" localSheetId="2" hidden="1">#REF!</definedName>
    <definedName name="_Table2_Out" hidden="1">#REF!</definedName>
    <definedName name="_Table3_In2" hidden="1">#REF!</definedName>
    <definedName name="_us30360" hidden="1">2</definedName>
    <definedName name="_USA" hidden="1">2</definedName>
    <definedName name="_usagency" hidden="1">2</definedName>
    <definedName name="_USC" hidden="1">4</definedName>
    <definedName name="_uscorp" hidden="1">4</definedName>
    <definedName name="_uscorporate" hidden="1">4</definedName>
    <definedName name="_USM" hidden="1">3</definedName>
    <definedName name="_usmuni" hidden="1">3</definedName>
    <definedName name="_usmunicipal" hidden="1">3</definedName>
    <definedName name="_UST" hidden="1">1</definedName>
    <definedName name="_ustreasury" hidden="1">1</definedName>
    <definedName name="_wrn2" localSheetId="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wrn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wrn3"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wrn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a" localSheetId="3" hidden="1">{"Assump",#N/A,TRUE,"Proforma";"first",#N/A,TRUE,"Proforma";"second",#N/A,TRUE,"Proforma";"lease1",#N/A,TRUE,"Proforma";"lease2",#N/A,TRUE,"Proforma"}</definedName>
    <definedName name="a" localSheetId="6" hidden="1">{"Assump",#N/A,TRUE,"Proforma";"first",#N/A,TRUE,"Proforma";"second",#N/A,TRUE,"Proforma";"lease1",#N/A,TRUE,"Proforma";"lease2",#N/A,TRUE,"Proforma"}</definedName>
    <definedName name="a" hidden="1">{"Assump",#N/A,TRUE,"Proforma";"first",#N/A,TRUE,"Proforma";"second",#N/A,TRUE,"Proforma";"lease1",#N/A,TRUE,"Proforma";"lease2",#N/A,TRUE,"Proforma"}</definedName>
    <definedName name="a1a1" hidden="1">{"Assump",#N/A,TRUE,"Proforma";"first",#N/A,TRUE,"Proforma";"second",#N/A,TRUE,"Proforma";"lease1",#N/A,TRUE,"Proforma";"lease2",#N/A,TRUE,"Proforma"}</definedName>
    <definedName name="aa" hidden="1">{"AnnualRentRoll",#N/A,FALSE,"RentRoll"}</definedName>
    <definedName name="aaa" hidden="1">{"AnnualRentRoll",#N/A,FALSE,"RentRoll"}</definedName>
    <definedName name="AAA_DOCTOPS" hidden="1">"AAA_SET"</definedName>
    <definedName name="AAA_duser" hidden="1">"OFF"</definedName>
    <definedName name="aaaaa" hidden="1">{"Assump",#N/A,TRUE,"Proforma";"first",#N/A,TRUE,"Proforma";"second",#N/A,TRUE,"Proforma";"lease1",#N/A,TRUE,"Proforma";"lease2",#N/A,TRUE,"Proforma"}</definedName>
    <definedName name="aaaaaaa" localSheetId="3" hidden="1">{"Outflow 1",#N/A,FALSE,"Outflows-Inflows";"Outflow 2",#N/A,FALSE,"Outflows-Inflows";"Inflow 1",#N/A,FALSE,"Outflows-Inflows";"Inflow 2",#N/A,FALSE,"Outflows-Inflows"}</definedName>
    <definedName name="aaaaaaa" localSheetId="6" hidden="1">{"Outflow 1",#N/A,FALSE,"Outflows-Inflows";"Outflow 2",#N/A,FALSE,"Outflows-Inflows";"Inflow 1",#N/A,FALSE,"Outflows-Inflows";"Inflow 2",#N/A,FALSE,"Outflows-Inflows"}</definedName>
    <definedName name="aaaaaaa" localSheetId="2" hidden="1">{"Outflow 1",#N/A,FALSE,"Outflows-Inflows";"Outflow 2",#N/A,FALSE,"Outflows-Inflows";"Inflow 1",#N/A,FALSE,"Outflows-Inflows";"Inflow 2",#N/A,FALSE,"Outflows-Inflows"}</definedName>
    <definedName name="aaaaaaa" hidden="1">{"Outflow 1",#N/A,FALSE,"Outflows-Inflows";"Outflow 2",#N/A,FALSE,"Outflows-Inflows";"Inflow 1",#N/A,FALSE,"Outflows-Inflows";"Inflow 2",#N/A,FALSE,"Outflows-Inflows"}</definedName>
    <definedName name="AAAAAAAA" hidden="1">{"Outflow 1",#N/A,FALSE,"Outflows-Inflows";"Outflow 2",#N/A,FALSE,"Outflows-Inflows";"Inflow 1",#N/A,FALSE,"Outflows-Inflows";"Inflow 2",#N/A,FALSE,"Outflows-Inflows"}</definedName>
    <definedName name="AAB_Addin5" hidden="1">"AAB_Description for addin 5,Description for addin 5,Description for addin 5,Description for addin 5,Description for addin 5,Description for addin 5"</definedName>
    <definedName name="aasdfa" localSheetId="3" hidden="1">{"rtn",#N/A,FALSE,"RTN";"tables",#N/A,FALSE,"RTN";"cf",#N/A,FALSE,"CF";"stats",#N/A,FALSE,"Stats";"prop",#N/A,FALSE,"Prop"}</definedName>
    <definedName name="aasdfa" localSheetId="6" hidden="1">{"rtn",#N/A,FALSE,"RTN";"tables",#N/A,FALSE,"RTN";"cf",#N/A,FALSE,"CF";"stats",#N/A,FALSE,"Stats";"prop",#N/A,FALSE,"Prop"}</definedName>
    <definedName name="aasdfa" localSheetId="2" hidden="1">{"rtn",#N/A,FALSE,"RTN";"tables",#N/A,FALSE,"RTN";"cf",#N/A,FALSE,"CF";"stats",#N/A,FALSE,"Stats";"prop",#N/A,FALSE,"Prop"}</definedName>
    <definedName name="aasdfa" hidden="1">{"rtn",#N/A,FALSE,"RTN";"tables",#N/A,FALSE,"RTN";"cf",#N/A,FALSE,"CF";"stats",#N/A,FALSE,"Stats";"prop",#N/A,FALSE,"Prop"}</definedName>
    <definedName name="abated" localSheetId="6">#REF!</definedName>
    <definedName name="abated">'Control | Sensitivity'!#REF!</definedName>
    <definedName name="abated_taxes" localSheetId="6">#REF!</definedName>
    <definedName name="abated_taxes">'Control | Sensitivity'!#REF!</definedName>
    <definedName name="abatement_NPV" localSheetId="6">#REF!</definedName>
    <definedName name="abatement_NPV">'Control | Sensitivity'!#REF!</definedName>
    <definedName name="Access_Button" hidden="1">"Loan_Front_End_Input_List"</definedName>
    <definedName name="AccessDatabase" hidden="1">"C:\My Documents\DAVE\MODELS\Cash at Risk\Loan Front End.mdb"</definedName>
    <definedName name="acquisition_costs" localSheetId="6">#REF!</definedName>
    <definedName name="acquisition_costs">#REF!</definedName>
    <definedName name="actual" localSheetId="6">#REF!</definedName>
    <definedName name="actual">'Control | Sensitivity'!#REF!</definedName>
    <definedName name="ad"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adfa" hidden="1">{"cap_structure",#N/A,FALSE,"Graph-Mkt Cap";"price",#N/A,FALSE,"Graph-Price";"ebit",#N/A,FALSE,"Graph-EBITDA";"ebitda",#N/A,FALSE,"Graph-EBITDA"}</definedName>
    <definedName name="adfgga" hidden="1">{"FCB_ALL",#N/A,FALSE,"FCB"}</definedName>
    <definedName name="adfghsdfgas" hidden="1">{"inputs raw data",#N/A,TRUE,"INPUT"}</definedName>
    <definedName name="ADFWAE" hidden="1">{"summary1",#N/A,TRUE,"Comps";"summary2",#N/A,TRUE,"Comps";"summary3",#N/A,TRUE,"Comps"}</definedName>
    <definedName name="adgad"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ads" hidden="1">{"inputs raw data",#N/A,TRUE,"INPUT"}</definedName>
    <definedName name="adsf" localSheetId="3" hidden="1">{"sheet a",#N/A,FALSE,"A";"2 9 casflow",#N/A,FALSE,"B"}</definedName>
    <definedName name="adsf" localSheetId="6" hidden="1">{"sheet a",#N/A,FALSE,"A";"2 9 casflow",#N/A,FALSE,"B"}</definedName>
    <definedName name="adsf" hidden="1">{"sheet a",#N/A,FALSE,"A";"2 9 casflow",#N/A,FALSE,"B"}</definedName>
    <definedName name="ADSFA" hidden="1">{"inputs raw data",#N/A,TRUE,"INPUT"}</definedName>
    <definedName name="AEWEW" hidden="1">{"inputs raw data",#N/A,TRUE,"INPUT"}</definedName>
    <definedName name="all" hidden="1">{#N/A,#N/A,FALSE,"CF Consolidated 2";#N/A,#N/A,FALSE,"Retail Assump";#N/A,#N/A,FALSE,"CF Retail";#N/A,#N/A,FALSE,"Garage Assumpt 1";#N/A,#N/A,FALSE,"Garage Op Proj";#N/A,#N/A,FALSE,"Hist I&amp;E";#N/A,#N/A,FALSE,"Rent Roll";#N/A,#N/A,FALSE,"RE Taxes";#N/A,#N/A,FALSE,"CAM - BH";#N/A,#N/A,FALSE,"Comm.Condo CAM"}</definedName>
    <definedName name="Alloc_Lookup_1" localSheetId="6">(VLOOKUP(Grade_1,AllocTable,2))</definedName>
    <definedName name="Alloc_Lookup_1">(VLOOKUP(Grade_1,AllocTable,2))</definedName>
    <definedName name="Alloc_Lookup_2" localSheetId="6">(VLOOKUP(Grade_2,AllocTable,2))</definedName>
    <definedName name="Alloc_Lookup_2">(VLOOKUP(Grade_2,AllocTable,2))</definedName>
    <definedName name="Alloc_Lookup_3" localSheetId="6">(VLOOKUP(Grade_3,AllocTable,2))</definedName>
    <definedName name="Alloc_Lookup_3">(VLOOKUP(Grade_3,AllocTable,2))</definedName>
    <definedName name="Alloc_Lookup_4" localSheetId="6">(VLOOKUP(Grade_4,AllocTable,2))</definedName>
    <definedName name="Alloc_Lookup_4">(VLOOKUP(Grade_4,AllocTable,2))</definedName>
    <definedName name="Alloc_Lookup_5" localSheetId="6">(VLOOKUP(Grade_5,AllocTable,2))</definedName>
    <definedName name="Alloc_Lookup_5">(VLOOKUP(Grade_5,AllocTable,2))</definedName>
    <definedName name="Alloc_Lookup_6" localSheetId="6">(VLOOKUP(Grade_6,AllocTable,2))</definedName>
    <definedName name="Alloc_Lookup_6">(VLOOKUP(Grade_6,AllocTable,2))</definedName>
    <definedName name="Alloc_Lookup_99" localSheetId="6">(VLOOKUP(Grade_2,AllocTable,2))</definedName>
    <definedName name="Alloc_Lookup_99">(VLOOKUP(Grade_2,AllocTable,2))</definedName>
    <definedName name="amortization" localSheetId="6">#REF!</definedName>
    <definedName name="amortization">#REF!</definedName>
    <definedName name="analysis_end_date" localSheetId="6">#REF!</definedName>
    <definedName name="analysis_end_date">#REF!</definedName>
    <definedName name="analysis_length">#REF!</definedName>
    <definedName name="analysis_start_date" localSheetId="6">#REF!</definedName>
    <definedName name="analysis_start_date">#REF!</definedName>
    <definedName name="anscount" hidden="1">1</definedName>
    <definedName name="arew" hidden="1">{"cap_structure",#N/A,FALSE,"Graph-Mkt Cap";"price",#N/A,FALSE,"Graph-Price";"ebit",#N/A,FALSE,"Graph-EBITDA";"ebitda",#N/A,FALSE,"Graph-EBITDA"}</definedName>
    <definedName name="arg" hidden="1">{"inputs raw data",#N/A,TRUE,"INPUT"}</definedName>
    <definedName name="as" localSheetId="3" hidden="1">{"Outflow 1",#N/A,FALSE,"Outflows-Inflows";"Outflow 2",#N/A,FALSE,"Outflows-Inflows";"Inflow 1",#N/A,FALSE,"Outflows-Inflows";"Inflow 2",#N/A,FALSE,"Outflows-Inflows"}</definedName>
    <definedName name="as" localSheetId="6" hidden="1">{"Outflow 1",#N/A,FALSE,"Outflows-Inflows";"Outflow 2",#N/A,FALSE,"Outflows-Inflows";"Inflow 1",#N/A,FALSE,"Outflows-Inflows";"Inflow 2",#N/A,FALSE,"Outflows-Inflows"}</definedName>
    <definedName name="as" localSheetId="2" hidden="1">{"Outflow 1",#N/A,FALSE,"Outflows-Inflows";"Outflow 2",#N/A,FALSE,"Outflows-Inflows";"Inflow 1",#N/A,FALSE,"Outflows-Inflows";"Inflow 2",#N/A,FALSE,"Outflows-Inflows"}</definedName>
    <definedName name="as" hidden="1">{"Outflow 1",#N/A,FALSE,"Outflows-Inflows";"Outflow 2",#N/A,FALSE,"Outflows-Inflows";"Inflow 1",#N/A,FALSE,"Outflows-Inflows";"Inflow 2",#N/A,FALSE,"Outflows-Inflows"}</definedName>
    <definedName name="asdf2" localSheetId="6" hidden="1">{#N/A,#N/A,FALSE,"OperatingAssumptions"}</definedName>
    <definedName name="asdf2" hidden="1">{#N/A,#N/A,FALSE,"OperatingAssumptions"}</definedName>
    <definedName name="asdf3" localSheetId="6" hidden="1">{#N/A,#N/A,FALSE,"LoanAssumptions"}</definedName>
    <definedName name="asdf3" hidden="1">{#N/A,#N/A,FALSE,"LoanAssumptions"}</definedName>
    <definedName name="asdf5" localSheetId="6" hidden="1">{"MonthlyRentRoll",#N/A,FALSE,"RentRoll"}</definedName>
    <definedName name="asdf5" hidden="1">{"MonthlyRentRoll",#N/A,FALSE,"RentRoll"}</definedName>
    <definedName name="asdf7" localSheetId="6" hidden="1">{#N/A,#N/A,TRUE,"Summary";"AnnualRentRoll",#N/A,TRUE,"RentRoll";#N/A,#N/A,TRUE,"ExitStratigy";#N/A,#N/A,TRUE,"OperatingAssumptions"}</definedName>
    <definedName name="asdf7" hidden="1">{#N/A,#N/A,TRUE,"Summary";"AnnualRentRoll",#N/A,TRUE,"RentRoll";#N/A,#N/A,TRUE,"ExitStratigy";#N/A,#N/A,TRUE,"OperatingAssumptions"}</definedName>
    <definedName name="asdfas" localSheetId="3" hidden="1">{"print 1.6",#N/A,FALSE,"Sheet1";"print 2.6",#N/A,FALSE,"Sheet1";"print 3.6",#N/A,FALSE,"Sheet1";"print 4.6",#N/A,FALSE,"Sheet1";"print 5.6",#N/A,FALSE,"Sheet1";"print 6.6",#N/A,FALSE,"Sheet1"}</definedName>
    <definedName name="asdfas" localSheetId="6" hidden="1">{"print 1.6",#N/A,FALSE,"Sheet1";"print 2.6",#N/A,FALSE,"Sheet1";"print 3.6",#N/A,FALSE,"Sheet1";"print 4.6",#N/A,FALSE,"Sheet1";"print 5.6",#N/A,FALSE,"Sheet1";"print 6.6",#N/A,FALSE,"Sheet1"}</definedName>
    <definedName name="asdfas" localSheetId="2" hidden="1">{"print 1.6",#N/A,FALSE,"Sheet1";"print 2.6",#N/A,FALSE,"Sheet1";"print 3.6",#N/A,FALSE,"Sheet1";"print 4.6",#N/A,FALSE,"Sheet1";"print 5.6",#N/A,FALSE,"Sheet1";"print 6.6",#N/A,FALSE,"Sheet1"}</definedName>
    <definedName name="asdfas" hidden="1">{"print 1.6",#N/A,FALSE,"Sheet1";"print 2.6",#N/A,FALSE,"Sheet1";"print 3.6",#N/A,FALSE,"Sheet1";"print 4.6",#N/A,FALSE,"Sheet1";"print 5.6",#N/A,FALSE,"Sheet1";"print 6.6",#N/A,FALSE,"Sheet1"}</definedName>
    <definedName name="asdfasaa" localSheetId="3" hidden="1">{"print 1.6",#N/A,FALSE,"Sheet1";"print 2.6",#N/A,FALSE,"Sheet1";"print 3.6",#N/A,FALSE,"Sheet1";"print 4.6",#N/A,FALSE,"Sheet1";"print 5.6",#N/A,FALSE,"Sheet1";"print 6.6",#N/A,FALSE,"Sheet1"}</definedName>
    <definedName name="asdfasaa" localSheetId="6" hidden="1">{"print 1.6",#N/A,FALSE,"Sheet1";"print 2.6",#N/A,FALSE,"Sheet1";"print 3.6",#N/A,FALSE,"Sheet1";"print 4.6",#N/A,FALSE,"Sheet1";"print 5.6",#N/A,FALSE,"Sheet1";"print 6.6",#N/A,FALSE,"Sheet1"}</definedName>
    <definedName name="asdfasaa" localSheetId="2" hidden="1">{"print 1.6",#N/A,FALSE,"Sheet1";"print 2.6",#N/A,FALSE,"Sheet1";"print 3.6",#N/A,FALSE,"Sheet1";"print 4.6",#N/A,FALSE,"Sheet1";"print 5.6",#N/A,FALSE,"Sheet1";"print 6.6",#N/A,FALSE,"Sheet1"}</definedName>
    <definedName name="asdfasaa" hidden="1">{"print 1.6",#N/A,FALSE,"Sheet1";"print 2.6",#N/A,FALSE,"Sheet1";"print 3.6",#N/A,FALSE,"Sheet1";"print 4.6",#N/A,FALSE,"Sheet1";"print 5.6",#N/A,FALSE,"Sheet1";"print 6.6",#N/A,FALSE,"Sheet1"}</definedName>
    <definedName name="asdfasd" hidden="1">{"cap_structure",#N/A,FALSE,"Graph-Mkt Cap";"price",#N/A,FALSE,"Graph-Price";"ebit",#N/A,FALSE,"Graph-EBITDA";"ebitda",#N/A,FALSE,"Graph-EBITDA"}</definedName>
    <definedName name="asdfasdf" localSheetId="3" hidden="1">{"rtn",#N/A,FALSE,"RTN";"tables",#N/A,FALSE,"RTN";"cf",#N/A,FALSE,"CF";"stats",#N/A,FALSE,"Stats";"prop",#N/A,FALSE,"Prop"}</definedName>
    <definedName name="asdfasdf" localSheetId="6" hidden="1">{"rtn",#N/A,FALSE,"RTN";"tables",#N/A,FALSE,"RTN";"cf",#N/A,FALSE,"CF";"stats",#N/A,FALSE,"Stats";"prop",#N/A,FALSE,"Prop"}</definedName>
    <definedName name="asdfasdf" localSheetId="2" hidden="1">{"rtn",#N/A,FALSE,"RTN";"tables",#N/A,FALSE,"RTN";"cf",#N/A,FALSE,"CF";"stats",#N/A,FALSE,"Stats";"prop",#N/A,FALSE,"Prop"}</definedName>
    <definedName name="asdfasdf" hidden="1">{"rtn",#N/A,FALSE,"RTN";"tables",#N/A,FALSE,"RTN";"cf",#N/A,FALSE,"CF";"stats",#N/A,FALSE,"Stats";"prop",#N/A,FALSE,"Prop"}</definedName>
    <definedName name="asdfasdfasd" hidden="1">{"summary1",#N/A,TRUE,"Comps";"summary2",#N/A,TRUE,"Comps";"summary3",#N/A,TRUE,"Comps"}</definedName>
    <definedName name="asdfg" hidden="1">{"rtn",#N/A,FALSE,"RTN";"tables",#N/A,FALSE,"RTN";"cf",#N/A,FALSE,"CF";"stats",#N/A,FALSE,"Stats";"prop",#N/A,FALSE,"Prop"}</definedName>
    <definedName name="asfdgsdfg" hidden="1">{"inputs raw data",#N/A,TRUE,"INPUT"}</definedName>
    <definedName name="ass" localSheetId="3" hidden="1">{"print 1.6",#N/A,FALSE,"Sheet1";"print 2.6",#N/A,FALSE,"Sheet1";"print 3.6",#N/A,FALSE,"Sheet1";"print 4.6",#N/A,FALSE,"Sheet1";"print 5.6",#N/A,FALSE,"Sheet1";"print 6.6",#N/A,FALSE,"Sheet1"}</definedName>
    <definedName name="ass" localSheetId="6" hidden="1">{"print 1.6",#N/A,FALSE,"Sheet1";"print 2.6",#N/A,FALSE,"Sheet1";"print 3.6",#N/A,FALSE,"Sheet1";"print 4.6",#N/A,FALSE,"Sheet1";"print 5.6",#N/A,FALSE,"Sheet1";"print 6.6",#N/A,FALSE,"Sheet1"}</definedName>
    <definedName name="ass" localSheetId="2" hidden="1">{"print 1.6",#N/A,FALSE,"Sheet1";"print 2.6",#N/A,FALSE,"Sheet1";"print 3.6",#N/A,FALSE,"Sheet1";"print 4.6",#N/A,FALSE,"Sheet1";"print 5.6",#N/A,FALSE,"Sheet1";"print 6.6",#N/A,FALSE,"Sheet1"}</definedName>
    <definedName name="ass" hidden="1">{"print 1.6",#N/A,FALSE,"Sheet1";"print 2.6",#N/A,FALSE,"Sheet1";"print 3.6",#N/A,FALSE,"Sheet1";"print 4.6",#N/A,FALSE,"Sheet1";"print 5.6",#N/A,FALSE,"Sheet1";"print 6.6",#N/A,FALSE,"Sheet1"}</definedName>
    <definedName name="asss" localSheetId="3" hidden="1">{"rtn",#N/A,FALSE,"RTN";"tables",#N/A,FALSE,"RTN";"cf",#N/A,FALSE,"CF";"stats",#N/A,FALSE,"Stats";"prop",#N/A,FALSE,"Prop"}</definedName>
    <definedName name="asss" localSheetId="6" hidden="1">{"rtn",#N/A,FALSE,"RTN";"tables",#N/A,FALSE,"RTN";"cf",#N/A,FALSE,"CF";"stats",#N/A,FALSE,"Stats";"prop",#N/A,FALSE,"Prop"}</definedName>
    <definedName name="asss" localSheetId="2" hidden="1">{"rtn",#N/A,FALSE,"RTN";"tables",#N/A,FALSE,"RTN";"cf",#N/A,FALSE,"CF";"stats",#N/A,FALSE,"Stats";"prop",#N/A,FALSE,"Prop"}</definedName>
    <definedName name="asss" hidden="1">{"rtn",#N/A,FALSE,"RTN";"tables",#N/A,FALSE,"RTN";"cf",#N/A,FALSE,"CF";"stats",#N/A,FALSE,"Stats";"prop",#N/A,FALSE,"Prop"}</definedName>
    <definedName name="b" hidden="1">{"Assump",#N/A,TRUE,"Proforma";"first",#N/A,TRUE,"Proforma";"second",#N/A,TRUE,"Proforma";"lease1",#N/A,TRUE,"Proforma";"lease2",#N/A,TRUE,"Proforma"}</definedName>
    <definedName name="BadLink" hidden="1">#REF!</definedName>
    <definedName name="bb" hidden="1">{#N/A,#N/A,FALSE,"ExitStratigy"}</definedName>
    <definedName name="bbb" hidden="1">{#N/A,#N/A,FALSE,"ExitStratigy"}</definedName>
    <definedName name="belnew" localSheetId="3" hidden="1">{"IS",#N/A,FALSE,"IS";"RPTIS",#N/A,FALSE,"RPTIS";"STATS",#N/A,FALSE,"STATS";"CELL",#N/A,FALSE,"CELL";"BS",#N/A,FALSE,"BS"}</definedName>
    <definedName name="belnew" localSheetId="6" hidden="1">{"IS",#N/A,FALSE,"IS";"RPTIS",#N/A,FALSE,"RPTIS";"STATS",#N/A,FALSE,"STATS";"CELL",#N/A,FALSE,"CELL";"BS",#N/A,FALSE,"BS"}</definedName>
    <definedName name="belnew" hidden="1">{"IS",#N/A,FALSE,"IS";"RPTIS",#N/A,FALSE,"RPTIS";"STATS",#N/A,FALSE,"STATS";"CELL",#N/A,FALSE,"CELL";"BS",#N/A,FALSE,"BS"}</definedName>
    <definedName name="Bullshit" localSheetId="3" hidden="1">{"Assumptions",#N/A,TRUE,"Returns";"Tables",#N/A,TRUE,"Returns"}</definedName>
    <definedName name="Bullshit" localSheetId="6" hidden="1">{"Assumptions",#N/A,TRUE,"Returns";"Tables",#N/A,TRUE,"Returns"}</definedName>
    <definedName name="Bullshit" hidden="1">{"Assumptions",#N/A,TRUE,"Returns";"Tables",#N/A,TRUE,"Returns"}</definedName>
    <definedName name="c.LTMYear" hidden="1">#REF!</definedName>
    <definedName name="CAM_Fixed">'Data Validation'!$D$4</definedName>
    <definedName name="cc" hidden="1">{#N/A,#N/A,FALSE,"LoanAssumptions"}</definedName>
    <definedName name="ccc" hidden="1">{#N/A,#N/A,FALSE,"LoanAssumptions"}</definedName>
    <definedName name="cda">#REF!</definedName>
    <definedName name="comm_escalation">#REF!</definedName>
    <definedName name="commercial_current_rent">#REF!</definedName>
    <definedName name="commercial_market_rent">#REF!</definedName>
    <definedName name="concessions">#REF!</definedName>
    <definedName name="COO" hidden="1">{#N/A,#N/A,FALSE,"Matrix";#N/A,#N/A,FALSE,"Cash Flow";#N/A,#N/A,FALSE,"10 Year Cost Analysis"}</definedName>
    <definedName name="copy" localSheetId="3" hidden="1">{"sheet a",#N/A,FALSE,"A";"2 9 casflow",#N/A,FALSE,"B"}</definedName>
    <definedName name="copy" localSheetId="6" hidden="1">{"sheet a",#N/A,FALSE,"A";"2 9 casflow",#N/A,FALSE,"B"}</definedName>
    <definedName name="copy" hidden="1">{"sheet a",#N/A,FALSE,"A";"2 9 casflow",#N/A,FALSE,"B"}</definedName>
    <definedName name="copy2" localSheetId="3" hidden="1">{"new",#N/A,FALSE,"D";"PROFORMA",#N/A,FALSE,"A";"partial 1",#N/A,FALSE,"B";"partial 2",#N/A,FALSE,"B";"partial 3",#N/A,FALSE,"B";"SMALL CF 1",#N/A,FALSE,"C"}</definedName>
    <definedName name="copy2" localSheetId="6" hidden="1">{"new",#N/A,FALSE,"D";"PROFORMA",#N/A,FALSE,"A";"partial 1",#N/A,FALSE,"B";"partial 2",#N/A,FALSE,"B";"partial 3",#N/A,FALSE,"B";"SMALL CF 1",#N/A,FALSE,"C"}</definedName>
    <definedName name="copy2" hidden="1">{"new",#N/A,FALSE,"D";"PROFORMA",#N/A,FALSE,"A";"partial 1",#N/A,FALSE,"B";"partial 2",#N/A,FALSE,"B";"partial 3",#N/A,FALSE,"B";"SMALL CF 1",#N/A,FALSE,"C"}</definedName>
    <definedName name="CreditStats" hidden="1">#REF!</definedName>
    <definedName name="DAFAD" hidden="1">{"cap_structure",#N/A,FALSE,"Graph-Mkt Cap";"price",#N/A,FALSE,"Graph-Price";"ebit",#N/A,FALSE,"Graph-EBITDA";"ebitda",#N/A,FALSE,"Graph-EBITDA"}</definedName>
    <definedName name="dafgdfg" hidden="1">{"inputs raw data",#N/A,TRUE,"INPUT"}</definedName>
    <definedName name="data" hidden="1">{"data",#N/A,FALSE,"INPUT"}</definedName>
    <definedName name="DATA_01" hidden="1">#REF!</definedName>
    <definedName name="dd" hidden="1">{"MonthlyRentRoll",#N/A,FALSE,"RentRoll"}</definedName>
    <definedName name="ddd" hidden="1">{"MonthlyRentRoll",#N/A,FALSE,"RentRoll"}</definedName>
    <definedName name="dddddd" localSheetId="3" hidden="1">{#N/A,#N/A,FALSE,"CAPREIT"}</definedName>
    <definedName name="dddddd" localSheetId="6" hidden="1">{#N/A,#N/A,FALSE,"CAPREIT"}</definedName>
    <definedName name="dddddd" hidden="1">{#N/A,#N/A,FALSE,"CAPREIT"}</definedName>
    <definedName name="ddddddd" localSheetId="3" hidden="1">{#N/A,#N/A,FALSE,"CAPREIT"}</definedName>
    <definedName name="ddddddd" localSheetId="6" hidden="1">{#N/A,#N/A,FALSE,"CAPREIT"}</definedName>
    <definedName name="ddddddd" hidden="1">{#N/A,#N/A,FALSE,"CAPREIT"}</definedName>
    <definedName name="Debt_Calc1_Amort" hidden="1">#REF!</definedName>
    <definedName name="Debt_Calc1_CapExEnd" hidden="1">#REF!</definedName>
    <definedName name="Debt_Calc1_Draw" hidden="1">#REF!</definedName>
    <definedName name="Debt_Calc1_End" hidden="1">#REF!</definedName>
    <definedName name="Debt_Calc1_InitialBalance" hidden="1">#REF!</definedName>
    <definedName name="Debt_Calc1_IO" hidden="1">#REF!</definedName>
    <definedName name="Debt_Calc1_IsPrepaid" hidden="1">#REF!</definedName>
    <definedName name="Debt_Calc1_IsRefied" hidden="1">#REF!</definedName>
    <definedName name="Debt_Calc1_Maturity" hidden="1">#REF!</definedName>
    <definedName name="Debt_Calc1_Start" hidden="1">#REF!</definedName>
    <definedName name="Debt_Calc1_Term" hidden="1">#REF!</definedName>
    <definedName name="Debt_Calc1_Year" hidden="1">#REF!</definedName>
    <definedName name="Debt_Calc2_Amort" hidden="1">#REF!</definedName>
    <definedName name="Debt_Calc2_CapExEnd" hidden="1">#REF!</definedName>
    <definedName name="Debt_Calc2_Draw" hidden="1">#REF!</definedName>
    <definedName name="Debt_Calc2_End" hidden="1">#REF!</definedName>
    <definedName name="Debt_Calc2_InitialBalance" hidden="1">#REF!</definedName>
    <definedName name="Debt_Calc2_IO" hidden="1">#REF!</definedName>
    <definedName name="Debt_Calc2_IsPrepaid" hidden="1">#REF!</definedName>
    <definedName name="Debt_Calc2_IsRefied" hidden="1">#REF!</definedName>
    <definedName name="Debt_Calc2_Maturity" hidden="1">#REF!</definedName>
    <definedName name="Debt_Calc2_Start" hidden="1">#REF!</definedName>
    <definedName name="Debt_Calc2_Term" hidden="1">#REF!</definedName>
    <definedName name="Debt_Calc2_Year" hidden="1">#REF!</definedName>
    <definedName name="Debt_Calc3_Amort" hidden="1">#REF!</definedName>
    <definedName name="Debt_Calc3_CapExEnd" hidden="1">#REF!</definedName>
    <definedName name="Debt_Calc3_Draw" hidden="1">#REF!</definedName>
    <definedName name="Debt_Calc3_End" hidden="1">#REF!</definedName>
    <definedName name="Debt_Calc3_InitialBalance" hidden="1">#REF!</definedName>
    <definedName name="Debt_Calc3_IO" hidden="1">#REF!</definedName>
    <definedName name="Debt_Calc3_IsPrepaid" hidden="1">#REF!</definedName>
    <definedName name="Debt_Calc3_Maturity" hidden="1">#REF!</definedName>
    <definedName name="Debt_Calc3_Refi1" hidden="1">#REF!</definedName>
    <definedName name="Debt_Calc3_Refi2" hidden="1">#REF!</definedName>
    <definedName name="Debt_Calc3_Start" hidden="1">#REF!</definedName>
    <definedName name="Debt_Calc3_Term" hidden="1">#REF!</definedName>
    <definedName name="Debt_CalcType2" hidden="1">#REF!</definedName>
    <definedName name="Debt_CalcType3" hidden="1">#REF!</definedName>
    <definedName name="Debt_CalcType4" hidden="1">#REF!</definedName>
    <definedName name="Debt_CalcType5" hidden="1">#REF!</definedName>
    <definedName name="Debt_CalcTypes" hidden="1">#REF!</definedName>
    <definedName name="Debt_FundType1" hidden="1">#REF!</definedName>
    <definedName name="Debt_FundType2" hidden="1">#REF!</definedName>
    <definedName name="Debt_FundType3" hidden="1">#REF!</definedName>
    <definedName name="Debt_FundTypes" hidden="1">#REF!</definedName>
    <definedName name="DEBT_InitialBalance" localSheetId="6" hidden="1">#REF!</definedName>
    <definedName name="DEBT_InitialBalance" hidden="1">#REF!</definedName>
    <definedName name="Debt_InitialBOPBalance" localSheetId="6" hidden="1">#REF!</definedName>
    <definedName name="Debt_InitialBOPBalance" hidden="1">#REF!</definedName>
    <definedName name="DEBT_InitialCapital" localSheetId="6" hidden="1">#REF!</definedName>
    <definedName name="DEBT_InitialCapital" hidden="1">#REF!</definedName>
    <definedName name="DEBT_InitialFunding" localSheetId="6" hidden="1">#REF!</definedName>
    <definedName name="DEBT_InitialFunding" hidden="1">#REF!</definedName>
    <definedName name="DEBT_InitialInterest" localSheetId="6" hidden="1">#REF!</definedName>
    <definedName name="DEBT_InitialInterest" hidden="1">#REF!</definedName>
    <definedName name="Debt_InitialLoanFee" localSheetId="6" hidden="1">#REF!</definedName>
    <definedName name="Debt_InitialLoanFee" hidden="1">#REF!</definedName>
    <definedName name="DEBT_InitialMaturity" localSheetId="6" hidden="1">#REF!</definedName>
    <definedName name="DEBT_InitialMaturity" hidden="1">#REF!</definedName>
    <definedName name="Debt_InitialPrepaymentFee" localSheetId="6" hidden="1">#REF!</definedName>
    <definedName name="Debt_InitialPrepaymentFee" hidden="1">#REF!</definedName>
    <definedName name="DEBT_InitialPrincipal" localSheetId="6" hidden="1">#REF!</definedName>
    <definedName name="DEBT_InitialPrincipal" hidden="1">#REF!</definedName>
    <definedName name="DEBT_InitialRefi" localSheetId="6" hidden="1">#REF!</definedName>
    <definedName name="DEBT_InitialRefi" hidden="1">#REF!</definedName>
    <definedName name="Debt_InitialSeniorBalance" localSheetId="6" hidden="1">#REF!</definedName>
    <definedName name="Debt_InitialSeniorBalance" hidden="1">#REF!</definedName>
    <definedName name="Debt_InitialSeniorBOPBalance" localSheetId="6" hidden="1">#REF!</definedName>
    <definedName name="Debt_InitialSeniorBOPBalance" hidden="1">#REF!</definedName>
    <definedName name="Debt_InitialSeniorInterest" localSheetId="6" hidden="1">#REF!</definedName>
    <definedName name="Debt_InitialSeniorInterest" hidden="1">#REF!</definedName>
    <definedName name="Debt_InitialSeniorPrincipal" localSheetId="6" hidden="1">#REF!</definedName>
    <definedName name="Debt_InitialSeniorPrincipal" hidden="1">#REF!</definedName>
    <definedName name="Debt_Label1_Amort" hidden="1">#REF!</definedName>
    <definedName name="Debt_Label1_Amount" hidden="1">#REF!</definedName>
    <definedName name="Debt_Label1_InitialRate" hidden="1">#REF!</definedName>
    <definedName name="Debt_Label1_IO" hidden="1">#REF!</definedName>
    <definedName name="Debt_Label1_Maturity" hidden="1">#REF!</definedName>
    <definedName name="Debt_Label1_Percent" hidden="1">#REF!</definedName>
    <definedName name="Debt_Label1_Term" hidden="1">#REF!</definedName>
    <definedName name="Debt_Label1_Value" hidden="1">#REF!</definedName>
    <definedName name="Debt_Label2_Amort" hidden="1">#REF!</definedName>
    <definedName name="Debt_Label2_Amount" hidden="1">#REF!</definedName>
    <definedName name="Debt_Label2_InitialRate" hidden="1">#REF!</definedName>
    <definedName name="Debt_Label2_IO" hidden="1">#REF!</definedName>
    <definedName name="Debt_Label2_Maturity" hidden="1">#REF!</definedName>
    <definedName name="Debt_Label2_Percent" hidden="1">#REF!</definedName>
    <definedName name="Debt_Label2_Term" hidden="1">#REF!</definedName>
    <definedName name="Debt_Label2_Value" hidden="1">#REF!</definedName>
    <definedName name="Debt_Label3_Amort" hidden="1">#REF!</definedName>
    <definedName name="Debt_Label3_Amount" hidden="1">#REF!</definedName>
    <definedName name="Debt_Label3_InitialRate" hidden="1">#REF!</definedName>
    <definedName name="Debt_Label3_IO" hidden="1">#REF!</definedName>
    <definedName name="Debt_Label3_Maturity" hidden="1">#REF!</definedName>
    <definedName name="Debt_Label3_Percent" hidden="1">#REF!</definedName>
    <definedName name="Debt_Label3_Term" hidden="1">#REF!</definedName>
    <definedName name="Debt_Label3_Value" hidden="1">#REF!</definedName>
    <definedName name="Debt_LoanType1" hidden="1">#REF!</definedName>
    <definedName name="Debt_LoanType2" hidden="1">#REF!</definedName>
    <definedName name="Debt_LoanType4" hidden="1">#REF!</definedName>
    <definedName name="Debt_LoanTypes" hidden="1">#REF!</definedName>
    <definedName name="DEBT_PaymentType1" hidden="1">#REF!</definedName>
    <definedName name="DEBT_PaymentType5" hidden="1">#REF!</definedName>
    <definedName name="DEBT_PaymentTypes" hidden="1">#REF!</definedName>
    <definedName name="Debt_PurchaseRange" hidden="1">0</definedName>
    <definedName name="Debt_RefiTypes" hidden="1">#REF!</definedName>
    <definedName name="Debt_Show1_Amort" hidden="1">#REF!</definedName>
    <definedName name="Debt_Show1_Amount" hidden="1">#REF!</definedName>
    <definedName name="Debt_Show1_CapEx" hidden="1">#REF!</definedName>
    <definedName name="Debt_Show1_FundDate" hidden="1">#REF!</definedName>
    <definedName name="Debt_Show1_FundMethod" hidden="1">#REF!</definedName>
    <definedName name="Debt_Show1_FundPercent" hidden="1">#REF!</definedName>
    <definedName name="Debt_Show1_FundPoints" hidden="1">#REF!</definedName>
    <definedName name="Debt_Show1_Loan" hidden="1">#REF!</definedName>
    <definedName name="Debt_Show1_Rate" hidden="1">#REF!</definedName>
    <definedName name="Debt_Show1_Spread" hidden="1">#REF!</definedName>
    <definedName name="Debt_Show2_Amort" hidden="1">#REF!</definedName>
    <definedName name="Debt_Show2_Amount" hidden="1">#REF!</definedName>
    <definedName name="Debt_Show2_CapEx" hidden="1">#REF!</definedName>
    <definedName name="Debt_Show2_FundDate" hidden="1">#REF!</definedName>
    <definedName name="Debt_Show2_FundMethod" hidden="1">#REF!</definedName>
    <definedName name="Debt_Show2_FundPercent" hidden="1">#REF!</definedName>
    <definedName name="Debt_Show2_FundPoints" hidden="1">#REF!</definedName>
    <definedName name="Debt_Show2_Loan" hidden="1">#REF!</definedName>
    <definedName name="Debt_Show2_Rate" hidden="1">#REF!</definedName>
    <definedName name="Debt_Show2_Spread" hidden="1">#REF!</definedName>
    <definedName name="Debt_Show3_Amort" hidden="1">#REF!</definedName>
    <definedName name="Debt_Show3_Amount" hidden="1">#REF!</definedName>
    <definedName name="Debt_Show3_CapEx" hidden="1">#REF!</definedName>
    <definedName name="Debt_Show3_FundDate" hidden="1">#REF!</definedName>
    <definedName name="Debt_Show3_FundMethod" hidden="1">#REF!</definedName>
    <definedName name="Debt_Show3_FundPercent" hidden="1">#REF!</definedName>
    <definedName name="Debt_Show3_FundPoints" hidden="1">#REF!</definedName>
    <definedName name="Debt_Show3_Loan" hidden="1">#REF!</definedName>
    <definedName name="Debt_Show3_Rate" hidden="1">#REF!</definedName>
    <definedName name="Debt_Show3_Refi" hidden="1">#REF!</definedName>
    <definedName name="Debt_Show3_Refi1" hidden="1">#REF!</definedName>
    <definedName name="Debt_Show3_Refi2" hidden="1">#REF!</definedName>
    <definedName name="Debt_Show3_Spread" hidden="1">#REF!</definedName>
    <definedName name="Debt_SubordinationType2" hidden="1">#REF!</definedName>
    <definedName name="Debt_SubordinationTypes" hidden="1">#REF!</definedName>
    <definedName name="Debt_Yes" hidden="1">#REF!</definedName>
    <definedName name="Debt_YesNo" hidden="1">#REF!</definedName>
    <definedName name="dfahgadf"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dfd" hidden="1">{"FCB_ALL",#N/A,FALSE,"FCB";"GREY_ALL",#N/A,FALSE,"GREY"}</definedName>
    <definedName name="dfdas" hidden="1">{"FCB_ALL",#N/A,FALSE,"FCB";"GREY_ALL",#N/A,FALSE,"GREY"}</definedName>
    <definedName name="dfdfd" hidden="1">{"FCB_ALL",#N/A,FALSE,"FCB";"GREY_ALL",#N/A,FALSE,"GREY"}</definedName>
    <definedName name="dfdfdfd" hidden="1">{"FCB_ALL",#N/A,FALSE,"FCB"}</definedName>
    <definedName name="dfhdfagdf" hidden="1">{"cap_structure",#N/A,FALSE,"Graph-Mkt Cap";"price",#N/A,FALSE,"Graph-Price";"ebit",#N/A,FALSE,"Graph-EBITDA";"ebitda",#N/A,FALSE,"Graph-EBITDA"}</definedName>
    <definedName name="DHG" hidden="1">{"cap_structure",#N/A,FALSE,"Graph-Mkt Cap";"price",#N/A,FALSE,"Graph-Price";"ebit",#N/A,FALSE,"Graph-EBITDA";"ebitda",#N/A,FALSE,"Graph-EBITDA"}</definedName>
    <definedName name="discount_rate">#REF!</definedName>
    <definedName name="DSCR">#REF!</definedName>
    <definedName name="DZ.IndSpec_Left" hidden="1">#REF!</definedName>
    <definedName name="DZ.IndSpec_Right" hidden="1">#REF!</definedName>
    <definedName name="DZ.LTM" hidden="1">#REF!</definedName>
    <definedName name="DZ.LTMPlus" hidden="1">#REF!</definedName>
    <definedName name="earghdfh"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ee" hidden="1">{#N/A,#N/A,FALSE,"OperatingAssumptions"}</definedName>
    <definedName name="eee" hidden="1">{#N/A,#N/A,FALSE,"OperatingAssumptions"}</definedName>
    <definedName name="er"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ere" localSheetId="3" hidden="1">{"sheet a",#N/A,FALSE,"A";"2 9 casflow",#N/A,FALSE,"B"}</definedName>
    <definedName name="ere" localSheetId="6" hidden="1">{"sheet a",#N/A,FALSE,"A";"2 9 casflow",#N/A,FALSE,"B"}</definedName>
    <definedName name="ere" hidden="1">{"sheet a",#N/A,FALSE,"A";"2 9 casflow",#N/A,FALSE,"B"}</definedName>
    <definedName name="ert5t6" localSheetId="3" hidden="1">{"Detail Project Cash Flow",#N/A,TRUE,"Cash Flow Grid";"Financing Calculation",#N/A,TRUE,"Cash Flow Grid"}</definedName>
    <definedName name="ert5t6" localSheetId="6" hidden="1">{"Detail Project Cash Flow",#N/A,TRUE,"Cash Flow Grid";"Financing Calculation",#N/A,TRUE,"Cash Flow Grid"}</definedName>
    <definedName name="ert5t6" hidden="1">{"Detail Project Cash Flow",#N/A,TRUE,"Cash Flow Grid";"Financing Calculation",#N/A,TRUE,"Cash Flow Grid"}</definedName>
    <definedName name="ertyui" hidden="1">{"FCB_ALL",#N/A,FALSE,"FCB";"GREY_ALL",#N/A,FALSE,"GREY"}</definedName>
    <definedName name="erw" localSheetId="3" hidden="1">{"Detail Project Cash Flow",#N/A,TRUE,"Cash Flow Grid";"Financing Calculation",#N/A,TRUE,"Cash Flow Grid"}</definedName>
    <definedName name="erw" localSheetId="6" hidden="1">{"Detail Project Cash Flow",#N/A,TRUE,"Cash Flow Grid";"Financing Calculation",#N/A,TRUE,"Cash Flow Grid"}</definedName>
    <definedName name="erw" hidden="1">{"Detail Project Cash Flow",#N/A,TRUE,"Cash Flow Grid";"Financing Calculation",#N/A,TRUE,"Cash Flow Grid"}</definedName>
    <definedName name="ev.Calculation" hidden="1">-4135</definedName>
    <definedName name="ev.Initialized" hidden="1">FALSE</definedName>
    <definedName name="EV__LASTREFTIME__" hidden="1">38433.706724537</definedName>
    <definedName name="Exchange_Rates" hidden="1">#REF!</definedName>
    <definedName name="exit_cap" localSheetId="6">#REF!</definedName>
    <definedName name="exit_cap">#REF!</definedName>
    <definedName name="expense_growth">#REF!</definedName>
    <definedName name="expense_ratio_override">#REF!</definedName>
    <definedName name="expense_toggle" localSheetId="6">#REF!</definedName>
    <definedName name="expense_toggle">#REF!</definedName>
    <definedName name="expiration_year">#REF!</definedName>
    <definedName name="ExRate_Yr1" hidden="1">#REF!</definedName>
    <definedName name="ExRate_Yr2" hidden="1">#REF!</definedName>
    <definedName name="ExRate_Yr3" hidden="1">#REF!</definedName>
    <definedName name="ExRate_Yr4" hidden="1">#REF!</definedName>
    <definedName name="ExRate_Yr5" hidden="1">#REF!</definedName>
    <definedName name="ExRate_Yr6" hidden="1">#REF!</definedName>
    <definedName name="ExRate_Yr7" hidden="1">#REF!</definedName>
    <definedName name="ExRateLTM_Yr1" hidden="1">#REF!</definedName>
    <definedName name="ExRateLTM_Yr2" hidden="1">#REF!</definedName>
    <definedName name="ExRateLTM_Yr3" hidden="1">#REF!</definedName>
    <definedName name="fadsf"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fdfdfd" localSheetId="3" hidden="1">{#N/A,#N/A,FALSE,"CAPREIT"}</definedName>
    <definedName name="fdfdfd" localSheetId="6" hidden="1">{#N/A,#N/A,FALSE,"CAPREIT"}</definedName>
    <definedName name="fdfdfd" hidden="1">{#N/A,#N/A,FALSE,"CAPREIT"}</definedName>
    <definedName name="fdfdfdf" localSheetId="3" hidden="1">{#N/A,#N/A,FALSE,"CAPREIT"}</definedName>
    <definedName name="fdfdfdf" localSheetId="6" hidden="1">{#N/A,#N/A,FALSE,"CAPREIT"}</definedName>
    <definedName name="fdfdfdf" hidden="1">{#N/A,#N/A,FALSE,"CAPREIT"}</definedName>
    <definedName name="fdgad" hidden="1">{"inputs raw data",#N/A,TRUE,"INPUT"}</definedName>
    <definedName name="ff" hidden="1">{#N/A,#N/A,TRUE,"Summary";"AnnualRentRoll",#N/A,TRUE,"RentRoll";#N/A,#N/A,TRUE,"ExitStratigy";#N/A,#N/A,TRUE,"OperatingAssumptions"}</definedName>
    <definedName name="fff" hidden="1">{#N/A,#N/A,TRUE,"Summary";"AnnualRentRoll",#N/A,TRUE,"RentRoll";#N/A,#N/A,TRUE,"ExitStratigy";#N/A,#N/A,TRUE,"OperatingAssumptions"}</definedName>
    <definedName name="fhg"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fhj" hidden="1">{TRUE,TRUE,-1.25,-15.5,604.5,369,FALSE,FALSE,TRUE,TRUE,0,1,83,1,38,4,5,4,TRUE,TRUE,3,TRUE,1,TRUE,75,"Swvu.inputs._.raw._.data.","ACwvu.inputs._.raw._.data.",#N/A,FALSE,FALSE,0.5,0.5,0.5,0.5,2,"&amp;F","&amp;A&amp;RPage &amp;P",FALSE,FALSE,FALSE,FALSE,1,60,#N/A,#N/A,"=R1C61:R53C89","=C1:C5",#N/A,#N/A,FALSE,FALSE,FALSE,1,600,600,FALSE,FALSE,TRUE,TRUE,TRUE}</definedName>
    <definedName name="financing_costs" localSheetId="6">#REF!</definedName>
    <definedName name="financing_costs">#REF!</definedName>
    <definedName name="fm" hidden="1">{"summary1",#N/A,TRUE,"Comps";"summary2",#N/A,TRUE,"Comps";"summary3",#N/A,TRUE,"Comps"}</definedName>
    <definedName name="FSG">'Data Validation'!$D$5</definedName>
    <definedName name="fuckface" hidden="1">{#N/A,#N/A,FALSE,"Assumptions";#N/A,#N/A,FALSE,"Impact Assumptions";#N/A,#N/A,FALSE,"10-Yr - detail";#N/A,#N/A,FALSE,"1,5,10 yr comp";#N/A,#N/A,FALSE,"Lse-Exp.";#N/A,#N/A,FALSE,"Rent Roll";#N/A,#N/A,FALSE,"Historical (2)";#N/A,#N/A,FALSE,"RET's";#N/A,#N/A,FALSE,"Lease Rollover"}</definedName>
    <definedName name="g" localSheetId="3" hidden="1">{"IS",#N/A,FALSE,"IS";"RPTIS",#N/A,FALSE,"RPTIS";"STATS",#N/A,FALSE,"STATS";"BS",#N/A,FALSE,"BS"}</definedName>
    <definedName name="g" localSheetId="6" hidden="1">{"IS",#N/A,FALSE,"IS";"RPTIS",#N/A,FALSE,"RPTIS";"STATS",#N/A,FALSE,"STATS";"BS",#N/A,FALSE,"BS"}</definedName>
    <definedName name="g" hidden="1">{"IS",#N/A,FALSE,"IS";"RPTIS",#N/A,FALSE,"RPTIS";"STATS",#N/A,FALSE,"STATS";"BS",#N/A,FALSE,"BS"}</definedName>
    <definedName name="gfhs" hidden="1">{"summary1",#N/A,TRUE,"Comps";"summary2",#N/A,TRUE,"Comps";"summary3",#N/A,TRUE,"Comps"}</definedName>
    <definedName name="gg" hidden="1">{#N/A,#N/A,FALSE,"PropertyInfo"}</definedName>
    <definedName name="ggg" hidden="1">{#N/A,#N/A,FALSE,"PropertyInfo"}</definedName>
    <definedName name="gh" hidden="1">{"FCB_ALL",#N/A,FALSE,"FCB";"GREY_ALL",#N/A,FALSE,"GREY"}</definedName>
    <definedName name="GKUY"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HD" hidden="1">{TRUE,TRUE,-1.25,-15.5,604.5,369,FALSE,FALSE,TRUE,TRUE,0,1,83,1,38,4,5,4,TRUE,TRUE,3,TRUE,1,TRUE,75,"Swvu.inputs._.raw._.data.","ACwvu.inputs._.raw._.data.",#N/A,FALSE,FALSE,0.5,0.5,0.5,0.5,2,"&amp;F","&amp;A&amp;RPage &amp;P",FALSE,FALSE,FALSE,FALSE,1,60,#N/A,#N/A,"=R1C61:R53C89","=C1:C5",#N/A,#N/A,FALSE,FALSE,FALSE,1,600,600,FALSE,FALSE,TRUE,TRUE,TRUE}</definedName>
    <definedName name="hh" hidden="1">{#N/A,#N/A,FALSE,"Summary"}</definedName>
    <definedName name="hhh" hidden="1">{#N/A,#N/A,FALSE,"Summary"}</definedName>
    <definedName name="hjf"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hn._I006" hidden="1">#REF!</definedName>
    <definedName name="hn._I018" hidden="1">#REF!</definedName>
    <definedName name="hn._I024" hidden="1">#REF!</definedName>
    <definedName name="hn._I028" hidden="1">#REF!</definedName>
    <definedName name="hn._I029" hidden="1">#REF!</definedName>
    <definedName name="hn._I030" hidden="1">#REF!</definedName>
    <definedName name="hn._I031" hidden="1">#REF!</definedName>
    <definedName name="hn._I044" hidden="1">#REF!</definedName>
    <definedName name="hn._I051" hidden="1">#REF!</definedName>
    <definedName name="hn._I059" hidden="1">#REF!</definedName>
    <definedName name="hn._I062" hidden="1">#REF!</definedName>
    <definedName name="hn._I070" hidden="1">#REF!</definedName>
    <definedName name="hn._I071" hidden="1">#REF!</definedName>
    <definedName name="hn._I075" hidden="1">#REF!</definedName>
    <definedName name="hn._I077" hidden="1">#REF!</definedName>
    <definedName name="hn._I083" hidden="1">#REF!</definedName>
    <definedName name="hn._I085" hidden="1">#REF!</definedName>
    <definedName name="hn._P001" hidden="1">#REF!</definedName>
    <definedName name="hn._P002" hidden="1">#REF!</definedName>
    <definedName name="hn._P004" hidden="1">#REF!</definedName>
    <definedName name="hn._P014" hidden="1">#REF!</definedName>
    <definedName name="hn._P016" hidden="1">#REF!</definedName>
    <definedName name="hn._P017" hidden="1">#REF!</definedName>
    <definedName name="hn._P017g" hidden="1">#REF!</definedName>
    <definedName name="hn._P021" hidden="1">#REF!</definedName>
    <definedName name="hn._P024" hidden="1">#REF!</definedName>
    <definedName name="hn.Add015" hidden="1">#REF!</definedName>
    <definedName name="hn.ConvertVal1" hidden="1">#REF!</definedName>
    <definedName name="hn.ConvertZero1" hidden="1">#REF!,#REF!,#REF!,#REF!,#REF!,#REF!,#REF!,#REF!,#REF!,#REF!</definedName>
    <definedName name="hn.ConvertZero2" hidden="1">#REF!,#REF!,#REF!,#REF!,#REF!,#REF!,#REF!,#REF!</definedName>
    <definedName name="hn.ConvertZero3" hidden="1">#REF!,#REF!,#REF!,#REF!,#REF!</definedName>
    <definedName name="hn.ConvertZero4" hidden="1">#REF!,#REF!,#REF!,#REF!,#REF!,#REF!,#REF!,#REF!</definedName>
    <definedName name="hn.ConvertZeroUnhide1" hidden="1">#REF!,#REF!,#REF!</definedName>
    <definedName name="hn.CopyforPR" hidden="1">#REF!</definedName>
    <definedName name="hn.Delete015" hidden="1">#REF!,#REF!,#REF!,#REF!</definedName>
    <definedName name="hn.domestic" hidden="1">#REF!</definedName>
    <definedName name="hn.DZ_MultByFXRates" hidden="1">#REF!,#REF!,#REF!,#REF!</definedName>
    <definedName name="hn.ExtDb" hidden="1">FALSE</definedName>
    <definedName name="hn.FromMain" hidden="1">#REF!</definedName>
    <definedName name="hn.FromMain1" hidden="1">#REF!</definedName>
    <definedName name="hn.FromMain2" hidden="1">#REF!</definedName>
    <definedName name="hn.FromMain3" hidden="1">#REF!</definedName>
    <definedName name="hn.FromMain4" hidden="1">#REF!</definedName>
    <definedName name="hn.FromMain5" hidden="1">#REF!</definedName>
    <definedName name="hn.Global" hidden="1">#REF!</definedName>
    <definedName name="hn.LTM_MultByFXRates" hidden="1">#REF!,#REF!,#REF!,#REF!,#REF!,#REF!,#REF!</definedName>
    <definedName name="hn.LTMData" hidden="1">#REF!</definedName>
    <definedName name="hn.ModelType" hidden="1">"DEAL"</definedName>
    <definedName name="hn.ModelVersion" hidden="1">1</definedName>
    <definedName name="hn.MultbyFXRates" hidden="1">#REF!,#REF!,#REF!,#REF!,#REF!,#REF!,#REF!</definedName>
    <definedName name="hn.MultByFXRates1" hidden="1">#REF!,#REF!,#REF!,#REF!,#REF!</definedName>
    <definedName name="hn.MultByFXRates2" hidden="1">#REF!,#REF!,#REF!,#REF!,#REF!</definedName>
    <definedName name="hn.MultByFXRates3" hidden="1">#REF!,#REF!,#REF!,#REF!,#REF!</definedName>
    <definedName name="hn.MultbyFxrates4" hidden="1">#REF!,#REF!,#REF!,#REF!,#REF!,#REF!,#REF!</definedName>
    <definedName name="hn.multbyfxrates5" hidden="1">#REF!,#REF!,#REF!,#REF!,#REF!</definedName>
    <definedName name="hn.multbyfxrates6" hidden="1">#REF!,#REF!,#REF!,#REF!,#REF!</definedName>
    <definedName name="hn.multbyfxrates7" hidden="1">#REF!,#REF!,#REF!,#REF!,#REF!</definedName>
    <definedName name="hn.MultByFXRatesBot1" hidden="1">#REF!,#REF!,#REF!,#REF!,#REF!,#REF!,#REF!,#REF!,#REF!,#REF!,#REF!,#REF!</definedName>
    <definedName name="hn.MultByFXRatesBot2" hidden="1">#REF!,#REF!,#REF!,#REF!,#REF!,#REF!,#REF!,#REF!,#REF!,#REF!,#REF!,#REF!</definedName>
    <definedName name="hn.MultByFXRatesBot3" hidden="1">#REF!,#REF!,#REF!,#REF!,#REF!,#REF!,#REF!,#REF!,#REF!,#REF!,#REF!,#REF!</definedName>
    <definedName name="hn.MultByFXRatesBot4" hidden="1">#REF!,#REF!,#REF!,#REF!,#REF!,#REF!,#REF!,#REF!,#REF!,#REF!,#REF!,#REF!,#REF!</definedName>
    <definedName name="hn.MultByFXRatesBot5" hidden="1">#REF!,#REF!,#REF!,#REF!,#REF!,#REF!,#REF!,#REF!,#REF!,#REF!,#REF!</definedName>
    <definedName name="hn.MultByFXRatesBot6" hidden="1">#REF!,#REF!,#REF!,#REF!,#REF!,#REF!,#REF!,#REF!,#REF!,#REF!,#REF!</definedName>
    <definedName name="hn.MultByFXRatesBot7" hidden="1">#REF!,#REF!,#REF!,#REF!,#REF!,#REF!,#REF!,#REF!,#REF!,#REF!,#REF!</definedName>
    <definedName name="hn.MultByFXRatesTop1" hidden="1">#REF!,#REF!,#REF!,#REF!,#REF!,#REF!,#REF!,#REF!,#REF!,#REF!,#REF!,#REF!</definedName>
    <definedName name="hn.MultByFXRatesTop2" hidden="1">#REF!,#REF!,#REF!,#REF!,#REF!,#REF!,#REF!,#REF!,#REF!,#REF!,#REF!,#REF!,#REF!,#REF!,#REF!</definedName>
    <definedName name="hn.MultByFXRatesTop3" hidden="1">#REF!,#REF!,#REF!,#REF!,#REF!,#REF!,#REF!,#REF!,#REF!,#REF!,#REF!,#REF!,#REF!,#REF!,#REF!</definedName>
    <definedName name="hn.MultByFXRatesTop4" hidden="1">#REF!,#REF!,#REF!,#REF!,#REF!,#REF!,#REF!,#REF!,#REF!,#REF!,#REF!,#REF!,#REF!,#REF!,#REF!</definedName>
    <definedName name="hn.MultByFXRatesTop5" hidden="1">#REF!,#REF!,#REF!,#REF!,#REF!,#REF!,#REF!,#REF!,#REF!,#REF!,#REF!,#REF!</definedName>
    <definedName name="hn.MultByFXRatesTop6" hidden="1">#REF!,#REF!,#REF!,#REF!,#REF!,#REF!,#REF!,#REF!,#REF!,#REF!,#REF!,#REF!,#REF!,#REF!,#REF!</definedName>
    <definedName name="hn.MultByFXRatesTop7" hidden="1">#REF!,#REF!,#REF!,#REF!,#REF!,#REF!,#REF!,#REF!,#REF!,#REF!,#REF!,#REF!,#REF!,#REF!,#REF!</definedName>
    <definedName name="hn.NoUpload" hidden="1">0</definedName>
    <definedName name="hn.ParityCheck" hidden="1">#REF!</definedName>
    <definedName name="hn.PrivateLTMYear" hidden="1">#REF!</definedName>
    <definedName name="hn.USLast" hidden="1">#REF!</definedName>
    <definedName name="hn.YearLabel" hidden="1">#REF!</definedName>
    <definedName name="HTML_CodePage" hidden="1">1252</definedName>
    <definedName name="HTML_Control" localSheetId="3" hidden="1">{"'Sheet1'!$B$2:$Z$54","'Sheet1'!$K$6"}</definedName>
    <definedName name="HTML_Control" localSheetId="6" hidden="1">{"'Cash Requirements 5F '!$A$1:$AC$48"}</definedName>
    <definedName name="HTML_Control" hidden="1">{"'Sheet1'!$B$2:$Z$54","'Sheet1'!$K$6"}</definedName>
    <definedName name="HTML_Description" hidden="1">""</definedName>
    <definedName name="HTML_Email" hidden="1">""</definedName>
    <definedName name="HTML_Header" localSheetId="6" hidden="1">"Cash Requirements 5F"</definedName>
    <definedName name="HTML_Header" hidden="1">"Sheet1"</definedName>
    <definedName name="HTML_LastUpdate" localSheetId="6" hidden="1">"7/10/00"</definedName>
    <definedName name="HTML_LastUpdate" hidden="1">"4/30/98"</definedName>
    <definedName name="HTML_LineAfter" hidden="1">FALSE</definedName>
    <definedName name="HTML_LineBefore" hidden="1">FALSE</definedName>
    <definedName name="HTML_Name" localSheetId="6" hidden="1">"ERICK"</definedName>
    <definedName name="HTML_Name" hidden="1">"Felicia Rae Kantor"</definedName>
    <definedName name="HTML_OBDlg2" hidden="1">TRUE</definedName>
    <definedName name="HTML_OBDlg4" hidden="1">TRUE</definedName>
    <definedName name="HTML_OS" hidden="1">0</definedName>
    <definedName name="HTML_PathFile" localSheetId="6" hidden="1">"C:\xldata\july2000cash.htm"</definedName>
    <definedName name="HTML_PathFile" hidden="1">"H:\MyHTML.htm"</definedName>
    <definedName name="HTML_Title" localSheetId="6" hidden="1">"Discover July 2000 Cashflow"</definedName>
    <definedName name="HTML_Title" hidden="1">"hetfrk"</definedName>
    <definedName name="huh" hidden="1">{#N/A,#N/A,FALSE,"Assumptions";#N/A,#N/A,FALSE,"Impact Assumptions";#N/A,#N/A,FALSE,"10-Yr - detail";#N/A,#N/A,FALSE,"1,5,10 yr comp";#N/A,#N/A,FALSE,"Lse-Exp.";#N/A,#N/A,FALSE,"Rent Roll";#N/A,#N/A,FALSE,"Historical (2)";#N/A,#N/A,FALSE,"RET's";#N/A,#N/A,FALSE,"Lease Rollover"}</definedName>
    <definedName name="income_toggle" localSheetId="6">#REF!</definedName>
    <definedName name="income_toggle">#REF!</definedName>
    <definedName name="interest_rate" localSheetId="6">#REF!</definedName>
    <definedName name="interest_rate">#REF!</definedName>
    <definedName name="IntroPrintArea" localSheetId="6" hidden="1">#REF!</definedName>
    <definedName name="IntroPrintArea" hidden="1">#REF!</definedName>
    <definedName name="io_period">#REF!</definedName>
    <definedName name="IQ_ACCOUNT_CHANGE" localSheetId="6" hidden="1">"c413"</definedName>
    <definedName name="IQ_ACCOUNT_CHANGE" hidden="1">"c1449"</definedName>
    <definedName name="IQ_ACCOUNTS_PAY" localSheetId="6" hidden="1">"c32"</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localSheetId="6" hidden="1">"c8"</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localSheetId="6" hidden="1">"c7"</definedName>
    <definedName name="IQ_ACCUM_DEP" hidden="1">"c1340"</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localSheetId="6" hidden="1">"c39"</definedName>
    <definedName name="IQ_ADD_PAID_IN" hidden="1">"c1344"</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localSheetId="6" hidden="1">"c16"</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localSheetId="6" hidden="1">"c1471"</definedName>
    <definedName name="IQ_AMORTIZATION" hidden="1">"c1591"</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localSheetId="6" hidden="1">"c65"</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TA" localSheetId="6" hidden="1">"c88"</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UILDINGS" hidden="1">"c99"</definedName>
    <definedName name="IQ_BUSINESS_DESCRIPTION" hidden="1">"c322"</definedName>
    <definedName name="IQ_BV_OVER_SHARES" localSheetId="6" hidden="1">"c100"</definedName>
    <definedName name="IQ_BV_OVER_SHARES" hidden="1">"c1349"</definedName>
    <definedName name="IQ_BV_SHARE" hidden="1">"c100"</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localSheetId="6" hidden="1">"c115"</definedName>
    <definedName name="IQ_CAPITAL_LEASE" hidden="1">"c1350"</definedName>
    <definedName name="IQ_CAPITAL_LEASES" hidden="1">"c115"</definedName>
    <definedName name="IQ_CAPITALIZED_INTEREST" hidden="1">"c2076"</definedName>
    <definedName name="IQ_CASH" localSheetId="6" hidden="1">"c118"</definedName>
    <definedName name="IQ_CASH" hidden="1">"c1458"</definedName>
    <definedName name="IQ_CASH_ACQUIRE_CF" hidden="1">"c1630"</definedName>
    <definedName name="IQ_CASH_CONVERSION" hidden="1">"c117"</definedName>
    <definedName name="IQ_CASH_DUE_BANKS" localSheetId="6" hidden="1">"c118"</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localSheetId="6" hidden="1">"c124"</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localSheetId="6"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localSheetId="6" hidden="1">"c182"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ST_BORROWINGS" hidden="1">"c225"</definedName>
    <definedName name="IQ_COST_REV" hidden="1">"c226"</definedName>
    <definedName name="IQ_COST_REVENUE" localSheetId="6"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localSheetId="6" hidden="1">"c274"</definedName>
    <definedName name="IQ_DAYS_PAY_OUTST" hidden="1">"c1362"</definedName>
    <definedName name="IQ_DAYS_PAYABLE_OUT" hidden="1">"c274"</definedName>
    <definedName name="IQ_DAYS_SALES_OUT" hidden="1">"c275"</definedName>
    <definedName name="IQ_DAYS_SALES_OUTST" localSheetId="6" hidden="1">"c275"</definedName>
    <definedName name="IQ_DAYS_SALES_OUTST" hidden="1">"c1363"</definedName>
    <definedName name="IQ_DEF_ACQ_CST" localSheetId="6" hidden="1">"c301"</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localSheetId="6" hidden="1">"c313"</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localSheetId="6" hidden="1">"c315"</definedName>
    <definedName name="IQ_DEFERRED_INC_TAX" hidden="1">"c1447"</definedName>
    <definedName name="IQ_DEFERRED_TAXES" localSheetId="6" hidden="1">"c147"</definedName>
    <definedName name="IQ_DEFERRED_TAXES" hidden="1">"c1356"</definedName>
    <definedName name="IQ_DEMAND_DEP" hidden="1">"c320"</definedName>
    <definedName name="IQ_DEPOSITS_FIN" hidden="1">"c321"</definedName>
    <definedName name="IQ_DEPRE_AMORT" localSheetId="6" hidden="1">"c247"</definedName>
    <definedName name="IQ_DEPRE_AMORT" hidden="1">"c1360"</definedName>
    <definedName name="IQ_DEPRE_AMORT_SUPPL" hidden="1">"c1593"</definedName>
    <definedName name="IQ_DEPRE_DEPLE" localSheetId="6" hidden="1">"c261"</definedName>
    <definedName name="IQ_DEPRE_DEPLE" hidden="1">"c1361"</definedName>
    <definedName name="IQ_DEPRE_SUPP" hidden="1">"c1443"</definedName>
    <definedName name="IQ_DESCRIPTION_LONG" localSheetId="6" hidden="1">"c322"</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localSheetId="6" hidden="1">"c333"</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"c2106"</definedName>
    <definedName name="IQ_DIV_RECORD_DATE" hidden="1">"c2105"</definedName>
    <definedName name="IQ_DIV_SHARE" hidden="1">"c330"</definedName>
    <definedName name="IQ_DIVEST_CF" hidden="1">"c331"</definedName>
    <definedName name="IQ_DIVID_SHARE" localSheetId="6" hidden="1">"c330"</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localSheetId="6" hidden="1">"c360"</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localSheetId="6"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localSheetId="6" hidden="1">"c373"</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localSheetId="6" hidden="1">"c84"</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localSheetId="6" hidden="1">"c552"</definedName>
    <definedName name="IQ_EQUITY_AFFIL" hidden="1">"c1451"</definedName>
    <definedName name="IQ_EQUITY_METHOD" hidden="1">"c404"</definedName>
    <definedName name="IQ_EQV_OVER_BV" hidden="1">"c1596"</definedName>
    <definedName name="IQ_EQV_OVER_LTM_PRETAX_INC" localSheetId="6" hidden="1">"c739"</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REPORT_DIFF" hidden="1">"c1893"</definedName>
    <definedName name="IQ_EST_EPS_REPORT_SURPRISE_PERCENT" hidden="1">"c1894"</definedName>
    <definedName name="IQ_EST_EPS_SEQ_GROWTH_Q" hidden="1">"c1764"</definedName>
    <definedName name="IQ_EST_EPS_SURPRISE" hidden="1">"c1635"</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localSheetId="6" hidden="1">"c1225"</definedName>
    <definedName name="IQ_EV_OVER_EMPLOYEE" hidden="1">"c1428"</definedName>
    <definedName name="IQ_EV_OVER_LTM_EBIT" localSheetId="6" hidden="1">"c1221"</definedName>
    <definedName name="IQ_EV_OVER_LTM_EBIT" hidden="1">"c1426"</definedName>
    <definedName name="IQ_EV_OVER_LTM_EBITDA" localSheetId="6" hidden="1">"c1223"</definedName>
    <definedName name="IQ_EV_OVER_LTM_EBITDA" hidden="1">"c1427"</definedName>
    <definedName name="IQ_EV_OVER_LTM_REVENUE" localSheetId="6" hidden="1">"c1227"</definedName>
    <definedName name="IQ_EV_OVER_LTM_REVENUE" hidden="1">"c1429"</definedName>
    <definedName name="IQ_EXCHANGE" hidden="1">"c405"</definedName>
    <definedName name="IQ_EXERCISE_PRICE" localSheetId="6" hidden="1">"c406"</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localSheetId="6" hidden="1">"c413"</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localSheetId="6" hidden="1">"c893"</definedName>
    <definedName name="IQ_FINANCING_CASH" hidden="1">"c1405"</definedName>
    <definedName name="IQ_FINANCING_CASH_SUPPL" localSheetId="6" hidden="1">"c899"</definedName>
    <definedName name="IQ_FINANCING_CASH_SUPPL" hidden="1">"c1406"</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localSheetId="6" hidden="1">"c451"</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localSheetId="6" hidden="1">"c452"</definedName>
    <definedName name="IQ_GAIN_SALE_ASSETS" hidden="1">"c1377"</definedName>
    <definedName name="IQ_GOODWILL_NET" localSheetId="6" hidden="1">"c530"</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localSheetId="6" hidden="1">"c192"</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localSheetId="6" hidden="1">"c511"</definedName>
    <definedName name="IQ_GROSS_PROFIT" hidden="1">"c1378"</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localSheetId="6" hidden="1">"c789"</definedName>
    <definedName name="IQ_INC_AVAIL_EXCL" hidden="1">"c1395"</definedName>
    <definedName name="IQ_INC_AVAIL_INCL" localSheetId="6" hidden="1">"c791"</definedName>
    <definedName name="IQ_INC_AVAIL_INCL" hidden="1">"c1396"</definedName>
    <definedName name="IQ_INC_BEFORE_TAX" localSheetId="6" hidden="1">"c386"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localSheetId="6" hidden="1">"c907"</definedName>
    <definedName name="IQ_INTANGIBLES_NET" hidden="1">"c1407"</definedName>
    <definedName name="IQ_INTEREST_EXP" hidden="1">"c618"</definedName>
    <definedName name="IQ_INTEREST_EXP_NET" hidden="1">"c1450"</definedName>
    <definedName name="IQ_INTEREST_EXP_NON" localSheetId="6" hidden="1">"c618"</definedName>
    <definedName name="IQ_INTEREST_EXP_NON" hidden="1">"c1383"</definedName>
    <definedName name="IQ_INTEREST_EXP_SUPPL" hidden="1">"c1460"</definedName>
    <definedName name="IQ_INTEREST_INC" localSheetId="6" hidden="1">"c769"</definedName>
    <definedName name="IQ_INTEREST_INC" hidden="1">"c1393"</definedName>
    <definedName name="IQ_INTEREST_INC_NON" localSheetId="6" hidden="1">"c619"</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localSheetId="6" hidden="1">"c751"</definedName>
    <definedName name="IQ_ISS_DEBT_NET" hidden="1">"c1391"</definedName>
    <definedName name="IQ_ISS_STOCK_NET" hidden="1">"c1601"</definedName>
    <definedName name="IQ_LAND" hidden="1">"c645"</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localSheetId="6" hidden="1">"c656"</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localSheetId="6" hidden="1">"c674"</definedName>
    <definedName name="IQ_LONG_TERM_DEBT" hidden="1">"c1387"</definedName>
    <definedName name="IQ_LONG_TERM_DEBT_OVER_TOTAL_CAP" localSheetId="6" hidden="1">"c677"</definedName>
    <definedName name="IQ_LONG_TERM_DEBT_OVER_TOTAL_CAP" hidden="1">"c1388"</definedName>
    <definedName name="IQ_LONG_TERM_GROWTH" hidden="1">"c671"</definedName>
    <definedName name="IQ_LONG_TERM_INV" localSheetId="6" hidden="1">"c697"</definedName>
    <definedName name="IQ_LONG_TERM_INV" hidden="1">"c1389"</definedName>
    <definedName name="IQ_LOSS_LOSS_EXP" hidden="1">"c672"</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localSheetId="6" hidden="1">"c1304"</definedName>
    <definedName name="IQ_LTM_REVENUE_OVER_EMPLOYEES" hidden="1">"c1437"</definedName>
    <definedName name="IQ_MACHINERY" hidden="1">"c711"</definedName>
    <definedName name="IQ_MAINT_REPAIR" hidden="1">"c2087"</definedName>
    <definedName name="IQ_MARKETCAP" hidden="1">"c712"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localSheetId="6" hidden="1">"c781"</definedName>
    <definedName name="IQ_NET_INC" hidden="1">"c1394"</definedName>
    <definedName name="IQ_NET_INC_BEFORE" localSheetId="6" hidden="1">"c344"</definedName>
    <definedName name="IQ_NET_INC_BEFORE" hidden="1">"c1368"</definedName>
    <definedName name="IQ_NET_INC_CF" localSheetId="6" hidden="1">"c793"</definedName>
    <definedName name="IQ_NET_INC_CF" hidden="1">"c1397"</definedName>
    <definedName name="IQ_NET_INC_MARGIN" localSheetId="6" hidden="1">"c794"</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localSheetId="6" hidden="1">"c764"</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localSheetId="6" hidden="1">"c797"</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localSheetId="6" hidden="1">"c801"</definedName>
    <definedName name="IQ_NON_INTEREST_EXP" hidden="1">"c1400"</definedName>
    <definedName name="IQ_NON_INTEREST_INC" localSheetId="6" hidden="1">"c802"</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localSheetId="6" hidden="1">"c1176"</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localSheetId="6" hidden="1">"c362"</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localSheetId="6" hidden="1">"c868"</definedName>
    <definedName name="IQ_OTHER_CURRENT_ASSETS" hidden="1">"c1403"</definedName>
    <definedName name="IQ_OTHER_CURRENT_LIAB" localSheetId="6" hidden="1">"c877"</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localSheetId="6" hidden="1">"c916"</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localSheetId="6" hidden="1">"c946"</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localSheetId="6" hidden="1">"c959"</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localSheetId="6" hidden="1">"c1010"</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localSheetId="6" hidden="1">"c1022"</definedName>
    <definedName name="IQ_OUTSTANDING_BS_DATE" hidden="1">"c2128"</definedName>
    <definedName name="IQ_OUTSTANDING_FILING_DATE" localSheetId="6" hidden="1">"c1023"</definedName>
    <definedName name="IQ_OUTSTANDING_FILING_DATE" hidden="1">"c2127"</definedName>
    <definedName name="IQ_PART_TIME" hidden="1">"c1024"</definedName>
    <definedName name="IQ_PAY_ACCRUED" localSheetId="6" hidden="1">"c8"</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localSheetId="6" hidden="1">"c1034"</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localSheetId="6" hidden="1">"c1052"</definedName>
    <definedName name="IQ_PREF_STOCK" hidden="1">"c1416"</definedName>
    <definedName name="IQ_PREF_TOT" localSheetId="6" hidden="1">"c1044"</definedName>
    <definedName name="IQ_PREF_TOT" hidden="1">"c1415"</definedName>
    <definedName name="IQ_PREMIUMS_ANNUITY_REV" hidden="1">"c1067"</definedName>
    <definedName name="IQ_PREPAID_CHURN" hidden="1">"c2120"</definedName>
    <definedName name="IQ_PREPAID_EXP" hidden="1">"c1068"</definedName>
    <definedName name="IQ_PREPAID_EXPEN" localSheetId="6"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OVER_BVPS" localSheetId="6" hidden="1">"c1026"</definedName>
    <definedName name="IQ_PRICE_OVER_BVPS" hidden="1">"c1412"</definedName>
    <definedName name="IQ_PRICE_OVER_LTM_EPS" localSheetId="6" hidden="1">"c1029"</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localSheetId="6" hidden="1">"c795"</definedName>
    <definedName name="IQ_PRO_FORMA_NET_INC" hidden="1">"c1452"</definedName>
    <definedName name="IQ_PROFESSIONAL" hidden="1">"c1071"</definedName>
    <definedName name="IQ_PROFESSIONAL_TITLE" hidden="1">"c1072"</definedName>
    <definedName name="IQ_PROPERTY_EXP" hidden="1">"c1073"</definedName>
    <definedName name="IQ_PROPERTY_GROSS" localSheetId="6" hidden="1">"c518"</definedName>
    <definedName name="IQ_PROPERTY_GROSS" hidden="1">"c1379"</definedName>
    <definedName name="IQ_PROPERTY_MGMT_FEE" hidden="1">"c1074"</definedName>
    <definedName name="IQ_PROPERTY_NET" localSheetId="6" hidden="1">"c829"</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localSheetId="6" hidden="1">"c1059"</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localSheetId="6" hidden="1">"c1090"</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localSheetId="6" hidden="1">"c1092"</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localSheetId="6" hidden="1">"c1117"</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localSheetId="6" hidden="1">"c1122"</definedName>
    <definedName name="IQ_REVENUE" hidden="1">"c1422"</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ME_STORE" hidden="1">"c1149"</definedName>
    <definedName name="IQ_SAVING_DEP" hidden="1">"c1150"</definedName>
    <definedName name="IQ_SECUR_RECEIV" hidden="1">"c1151"</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localSheetId="6" hidden="1">"c83"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localSheetId="6" hidden="1">"c1197"</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localSheetId="6" hidden="1">"c1266"</definedName>
    <definedName name="IQ_TOTAL_CASH_DIVID" hidden="1">"c1455"</definedName>
    <definedName name="IQ_TOTAL_CASH_FINAN" localSheetId="6" hidden="1">"c119"</definedName>
    <definedName name="IQ_TOTAL_CASH_FINAN" hidden="1">"c1352"</definedName>
    <definedName name="IQ_TOTAL_CASH_INVEST" localSheetId="6" hidden="1">"c121"</definedName>
    <definedName name="IQ_TOTAL_CASH_INVEST" hidden="1">"c1353"</definedName>
    <definedName name="IQ_TOTAL_CASH_OPER" localSheetId="6" hidden="1">"c122"</definedName>
    <definedName name="IQ_TOTAL_CASH_OPER" hidden="1">"c1354"</definedName>
    <definedName name="IQ_TOTAL_CHURN" hidden="1">"c2122"</definedName>
    <definedName name="IQ_TOTAL_CL" hidden="1">"c1245"</definedName>
    <definedName name="IQ_TOTAL_COMMON" localSheetId="6" hidden="1">"c1022"</definedName>
    <definedName name="IQ_TOTAL_COMMON" hidden="1">"c1411"</definedName>
    <definedName name="IQ_TOTAL_COMMON_EQUITY" hidden="1">"c1246"</definedName>
    <definedName name="IQ_TOTAL_CURRENT_ASSETS" localSheetId="6" hidden="1">"c1243"</definedName>
    <definedName name="IQ_TOTAL_CURRENT_ASSETS" hidden="1">"c1430"</definedName>
    <definedName name="IQ_TOTAL_CURRENT_LIAB" localSheetId="6" hidden="1">"c1245"</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localSheetId="6" hidden="1">"c1249"</definedName>
    <definedName name="IQ_TOTAL_DEBT_OVER_EBITDA" hidden="1">"c1433"</definedName>
    <definedName name="IQ_TOTAL_DEBT_OVER_TOTAL_BV" localSheetId="6" hidden="1">"c1250"</definedName>
    <definedName name="IQ_TOTAL_DEBT_OVER_TOTAL_BV" hidden="1">"c1434"</definedName>
    <definedName name="IQ_TOTAL_DEBT_OVER_TOTAL_CAP" localSheetId="6" hidden="1">"c1248"</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"c1522"</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localSheetId="6" hidden="1">"c591"</definedName>
    <definedName name="IQ_TOTAL_INTEREST_EXP" hidden="1">"c1382"</definedName>
    <definedName name="IQ_TOTAL_INVENTORY" localSheetId="6" hidden="1">"c622"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localSheetId="6" hidden="1">"c1279"</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localSheetId="6" hidden="1">"c1294"</definedName>
    <definedName name="IQ_TOTAL_REVENUE" hidden="1">"c1436"</definedName>
    <definedName name="IQ_TOTAL_SPECIAL" hidden="1">"c1618"</definedName>
    <definedName name="IQ_TOTAL_ST_BORROW" localSheetId="6" hidden="1">"c1177"</definedName>
    <definedName name="IQ_TOTAL_ST_BORROW" hidden="1">"c1424"</definedName>
    <definedName name="IQ_TOTAL_SUBS" hidden="1">"c2119"</definedName>
    <definedName name="IQ_TOTAL_UNUSUAL" hidden="1">"c1508"</definedName>
    <definedName name="IQ_TRADE_AR" localSheetId="6" hidden="1">"c40"</definedName>
    <definedName name="IQ_TRADE_AR" hidden="1">"c1345"</definedName>
    <definedName name="IQ_TRADE_PRINCIPAL" hidden="1">"c1309"</definedName>
    <definedName name="IQ_TRADING_ASSETS" hidden="1">"c1310"</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localSheetId="6" hidden="1">"c1311"</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"c2104"</definedName>
    <definedName name="IQ_YEARHIGH" hidden="1">"c1337"</definedName>
    <definedName name="IQ_YEARLOW" hidden="1">"c1338"</definedName>
    <definedName name="IQ_YTD" hidden="1">3000</definedName>
    <definedName name="IQ_Z_SCORE" hidden="1">"c1339"</definedName>
    <definedName name="IsColHidden" hidden="1">FALSE</definedName>
    <definedName name="IsLTMColHidden" hidden="1">FALSE</definedName>
    <definedName name="jackass" localSheetId="3" hidden="1">{"Summary",#N/A,FALSE,"Returns";"venture Cash flows",#N/A,FALSE,"Returns";"IRR Calcs",#N/A,FALSE,"Returns";"Promote Calcs",#N/A,FALSE,"Returns";"cash flor Streams",#N/A,FALSE,"Returns";"Prop. Cash Flow",#N/A,FALSE,"Returns";"Prop. Cash Flow PSF",#N/A,FALSE,"Returns";"Prop. Cash Flow %",#N/A,FALSE,"Returns";"Stub Period",#N/A,FALSE,"Returns"}</definedName>
    <definedName name="jackass" localSheetId="6" hidden="1">{"Summary",#N/A,FALSE,"Returns";"venture Cash flows",#N/A,FALSE,"Returns";"IRR Calcs",#N/A,FALSE,"Returns";"Promote Calcs",#N/A,FALSE,"Returns";"cash flor Streams",#N/A,FALSE,"Returns";"Prop. Cash Flow",#N/A,FALSE,"Returns";"Prop. Cash Flow PSF",#N/A,FALSE,"Returns";"Prop. Cash Flow %",#N/A,FALSE,"Returns";"Stub Period",#N/A,FALSE,"Returns"}</definedName>
    <definedName name="jackass" hidden="1">{"Summary",#N/A,FALSE,"Returns";"venture Cash flows",#N/A,FALSE,"Returns";"IRR Calcs",#N/A,FALSE,"Returns";"Promote Calcs",#N/A,FALSE,"Returns";"cash flor Streams",#N/A,FALSE,"Returns";"Prop. Cash Flow",#N/A,FALSE,"Returns";"Prop. Cash Flow PSF",#N/A,FALSE,"Returns";"Prop. Cash Flow %",#N/A,FALSE,"Returns";"Stub Period",#N/A,FALSE,"Returns"}</definedName>
    <definedName name="JaS" localSheetId="3" hidden="1">{"Assumptions",#N/A,TRUE,"Returns";"Tables",#N/A,TRUE,"Returns"}</definedName>
    <definedName name="JaS" localSheetId="6" hidden="1">{"Assumptions",#N/A,TRUE,"Returns";"Tables",#N/A,TRUE,"Returns"}</definedName>
    <definedName name="JaS" hidden="1">{"Assumptions",#N/A,TRUE,"Returns";"Tables",#N/A,TRUE,"Returns"}</definedName>
    <definedName name="jb" hidden="1">{"summary1",#N/A,TRUE,"Comps";"summary2",#N/A,TRUE,"Comps";"summary3",#N/A,TRUE,"Comps"}</definedName>
    <definedName name="jk"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Js" localSheetId="3" hidden="1">{"Summary",#N/A,FALSE,"Returns";"venture Cash flows",#N/A,FALSE,"Returns";"IRR Calcs",#N/A,FALSE,"Returns";"Promote Calcs",#N/A,FALSE,"Returns";"cash flor Streams",#N/A,FALSE,"Returns";"Prop. Cash Flow",#N/A,FALSE,"Returns";"Prop. Cash Flow PSF",#N/A,FALSE,"Returns";"Prop. Cash Flow %",#N/A,FALSE,"Returns";"Stub Period",#N/A,FALSE,"Returns"}</definedName>
    <definedName name="Js" localSheetId="6" hidden="1">{"Summary",#N/A,FALSE,"Returns";"venture Cash flows",#N/A,FALSE,"Returns";"IRR Calcs",#N/A,FALSE,"Returns";"Promote Calcs",#N/A,FALSE,"Returns";"cash flor Streams",#N/A,FALSE,"Returns";"Prop. Cash Flow",#N/A,FALSE,"Returns";"Prop. Cash Flow PSF",#N/A,FALSE,"Returns";"Prop. Cash Flow %",#N/A,FALSE,"Returns";"Stub Period",#N/A,FALSE,"Returns"}</definedName>
    <definedName name="Js" hidden="1">{"Summary",#N/A,FALSE,"Returns";"venture Cash flows",#N/A,FALSE,"Returns";"IRR Calcs",#N/A,FALSE,"Returns";"Promote Calcs",#N/A,FALSE,"Returns";"cash flor Streams",#N/A,FALSE,"Returns";"Prop. Cash Flow",#N/A,FALSE,"Returns";"Prop. Cash Flow PSF",#N/A,FALSE,"Returns";"Prop. Cash Flow %",#N/A,FALSE,"Returns";"Stub Period",#N/A,FALSE,"Returns"}</definedName>
    <definedName name="k" hidden="1">{#N/A,#N/A,FALSE,"Assumptions";#N/A,#N/A,FALSE,"Consol CF";#N/A,#N/A,FALSE,"matx B4 DS";#N/A,#N/A,FALSE,"Hacienda CF";#N/A,#N/A,FALSE,"matx B4 DS Hac";#N/A,#N/A,FALSE,"Chabot CF";#N/A,#N/A,FALSE,"matx B4 DS Chabot";#N/A,#N/A,FALSE,"Diablo CF";#N/A,#N/A,FALSE,"matx B4 DS Diablo"}</definedName>
    <definedName name="KGKHJ"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legal_rent">#REF!</definedName>
    <definedName name="legal_rent_growth">#REF!</definedName>
    <definedName name="legalrent">#REF!</definedName>
    <definedName name="lll" hidden="1">{"Outflow 1",#N/A,FALSE,"Outflows-Inflows";"Outflow 2",#N/A,FALSE,"Outflows-Inflows";"Inflow 1",#N/A,FALSE,"Outflows-Inflows";"Inflow 2",#N/A,FALSE,"Outflows-Inflows"}</definedName>
    <definedName name="loan_amount" localSheetId="6">#REF!</definedName>
    <definedName name="loan_amount">#REF!</definedName>
    <definedName name="loan_override">#REF!</definedName>
    <definedName name="ltm_BalanceSheet" hidden="1">#REF!</definedName>
    <definedName name="ltm_IncomeStatement" hidden="1">#REF!</definedName>
    <definedName name="LTV" localSheetId="6">#REF!</definedName>
    <definedName name="LTV">#REF!</definedName>
    <definedName name="market_rent_growth">#REF!</definedName>
    <definedName name="MGHM"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mgmt_fee_actual" localSheetId="6">#REF!</definedName>
    <definedName name="mgmt_fee_actual">#REF!</definedName>
    <definedName name="mgmt_fee_base" localSheetId="6">#REF!</definedName>
    <definedName name="mgmt_fee_base">#REF!</definedName>
    <definedName name="mgmt_fee_working" localSheetId="6">#REF!</definedName>
    <definedName name="mgmt_fee_working">#REF!</definedName>
    <definedName name="mhj"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model_feed_NOI" localSheetId="6">#REF!</definedName>
    <definedName name="model_feed_NOI">'Control | Sensitivity'!#REF!</definedName>
    <definedName name="newbel" localSheetId="3" hidden="1">{"IS",#N/A,FALSE,"IS";"RPTIS",#N/A,FALSE,"RPTIS";"STATS",#N/A,FALSE,"STATS";"CELL",#N/A,FALSE,"CELL";"BS",#N/A,FALSE,"BS"}</definedName>
    <definedName name="newbel" localSheetId="6" hidden="1">{"IS",#N/A,FALSE,"IS";"RPTIS",#N/A,FALSE,"RPTIS";"STATS",#N/A,FALSE,"STATS";"CELL",#N/A,FALSE,"CELL";"BS",#N/A,FALSE,"BS"}</definedName>
    <definedName name="newbel" hidden="1">{"IS",#N/A,FALSE,"IS";"RPTIS",#N/A,FALSE,"RPTIS";"STATS",#N/A,FALSE,"STATS";"CELL",#N/A,FALSE,"CELL";"BS",#N/A,FALSE,"BS"}</definedName>
    <definedName name="NNN">'Data Validation'!$D$2</definedName>
    <definedName name="Now" localSheetId="3" hidden="1">{"Assumptions",#N/A,TRUE,"Returns";"Tables",#N/A,TRUE,"Returns"}</definedName>
    <definedName name="Now" localSheetId="6" hidden="1">{"Assumptions",#N/A,TRUE,"Returns";"Tables",#N/A,TRUE,"Returns"}</definedName>
    <definedName name="Now" hidden="1">{"Assumptions",#N/A,TRUE,"Returns";"Tables",#N/A,TRUE,"Returns"}</definedName>
    <definedName name="o" hidden="1">{TRUE,TRUE,-1.25,-15.5,604.5,369,FALSE,FALSE,TRUE,TRUE,0,1,83,1,38,4,5,4,TRUE,TRUE,3,TRUE,1,TRUE,75,"Swvu.inputs._.raw._.data.","ACwvu.inputs._.raw._.data.",#N/A,FALSE,FALSE,0.5,0.5,0.5,0.5,2,"&amp;F","&amp;A&amp;RPage &amp;P",FALSE,FALSE,FALSE,FALSE,1,60,#N/A,#N/A,"=R1C61:R53C89","=C1:C5",#N/A,#N/A,FALSE,FALSE,FALSE,1,600,600,FALSE,FALSE,TRUE,TRUE,TRUE}</definedName>
    <definedName name="other_income_current">#REF!</definedName>
    <definedName name="other_income_market">#REF!</definedName>
    <definedName name="p.Covenants" hidden="1">#REF!</definedName>
    <definedName name="p.Covenants_Titles" hidden="1">#REF!</definedName>
    <definedName name="p.CreditStats" hidden="1">#REF!</definedName>
    <definedName name="p.LTM_BS" hidden="1">#REF!</definedName>
    <definedName name="p.LTM_IS" hidden="1">#REF!</definedName>
    <definedName name="p.Summary" hidden="1">#REF!</definedName>
    <definedName name="p.Summary_Titles" hidden="1">#REF!</definedName>
    <definedName name="Param_CumRent" localSheetId="6" hidden="1">#REF!</definedName>
    <definedName name="Param_CumRent" hidden="1">#REF!</definedName>
    <definedName name="Param_DRCredit" localSheetId="6" hidden="1">#REF!</definedName>
    <definedName name="Param_DRCredit" hidden="1">#REF!</definedName>
    <definedName name="Param_DRNonCredit" localSheetId="6" hidden="1">#REF!</definedName>
    <definedName name="Param_DRNonCredit" hidden="1">#REF!</definedName>
    <definedName name="Param_IncludeCPI" localSheetId="6" hidden="1">#REF!</definedName>
    <definedName name="Param_IncludeCPI" hidden="1">#REF!</definedName>
    <definedName name="Param_IncludePercentRent" hidden="1">#REF!</definedName>
    <definedName name="Param_IncludePW" hidden="1">#REF!</definedName>
    <definedName name="Param_Inclusion" hidden="1">#REF!</definedName>
    <definedName name="Param_PVAbatement" hidden="1">#REF!</definedName>
    <definedName name="Param_SLAbatement" hidden="1">#REF!</definedName>
    <definedName name="Param_VacMarket" hidden="1">#REF!</definedName>
    <definedName name="Param_VacRenew" hidden="1">#REF!</definedName>
    <definedName name="Param_VacVacate" hidden="1">#REF!</definedName>
    <definedName name="parking__current">#REF!</definedName>
    <definedName name="parking_market">#REF!</definedName>
    <definedName name="PercentComplete" localSheetId="6">PercentCompleteBeyond*PeriodInPlan</definedName>
    <definedName name="PercentComplete">PercentCompleteBeyond*PeriodInPlan</definedName>
    <definedName name="period1_end">#REF!</definedName>
    <definedName name="period2_begin">#REF!</definedName>
    <definedName name="period2_end">#REF!</definedName>
    <definedName name="period3_begin">#REF!</definedName>
    <definedName name="please" localSheetId="3" hidden="1">{"Assumptions",#N/A,TRUE,"Returns";"Tables",#N/A,TRUE,"Returns"}</definedName>
    <definedName name="please" localSheetId="6" hidden="1">{"Assumptions",#N/A,TRUE,"Returns";"Tables",#N/A,TRUE,"Returns"}</definedName>
    <definedName name="please" hidden="1">{"Assumptions",#N/A,TRUE,"Returns";"Tables",#N/A,TRUE,"Returns"}</definedName>
    <definedName name="Print" localSheetId="6" hidden="1">{#N/A,#N/A,TRUE,"Cover";#N/A,#N/A,TRUE,"Stack";#N/A,#N/A,TRUE,"Cost S";#N/A,#N/A,TRUE,"Financing";#N/A,#N/A,TRUE," CF";#N/A,#N/A,TRUE,"CF Mnthly";#N/A,#N/A,TRUE,"CF assum";#N/A,#N/A,TRUE,"Unit Sales";#N/A,#N/A,TRUE,"REV";#N/A,#N/A,TRUE,"Bdgt Backup"}</definedName>
    <definedName name="Print" hidden="1">{#N/A,#N/A,TRUE,"Cover";#N/A,#N/A,TRUE,"Stack";#N/A,#N/A,TRUE,"Cost S";#N/A,#N/A,TRUE,"Financing";#N/A,#N/A,TRUE," CF";#N/A,#N/A,TRUE,"CF Mnthly";#N/A,#N/A,TRUE,"CF assum";#N/A,#N/A,TRUE,"Unit Sales";#N/A,#N/A,TRUE,"REV";#N/A,#N/A,TRUE,"Bdgt Backup"}</definedName>
    <definedName name="_xlnm.Print_Area" localSheetId="3">'Annual Cash Flow'!$A$2:$Q$42</definedName>
    <definedName name="_xlnm.Print_Titles" localSheetId="3">'Annual Cash Flow'!$C:$C</definedName>
    <definedName name="_xlnm.Print_Titles" localSheetId="4">'Monthly Cash Flow'!$C:$C</definedName>
    <definedName name="Print2" localSheetId="6" hidden="1">{#N/A,#N/A,FALSE,"Cover";#N/A,#N/A,FALSE,"Stack";#N/A,#N/A,FALSE,"Cost S";#N/A,#N/A,FALSE," CF";#N/A,#N/A,FALSE,"Investor"}</definedName>
    <definedName name="Print2" hidden="1">{#N/A,#N/A,FALSE,"Cover";#N/A,#N/A,FALSE,"Stack";#N/A,#N/A,FALSE,"Cost S";#N/A,#N/A,FALSE," CF";#N/A,#N/A,FALSE,"Investor"}</definedName>
    <definedName name="pro_forma_base" localSheetId="6">#REF!</definedName>
    <definedName name="pro_forma_base">'Control | Sensitivity'!#REF!</definedName>
    <definedName name="pro_forma_expense_ratio" localSheetId="6">#REF!</definedName>
    <definedName name="pro_forma_expense_ratio">'Control | Sensitivity'!#REF!</definedName>
    <definedName name="pro_forma_working" localSheetId="6">#REF!</definedName>
    <definedName name="pro_forma_working">'Control | Sensitivity'!#REF!</definedName>
    <definedName name="purchase_price" localSheetId="6">#REF!</definedName>
    <definedName name="purchase_price">#REF!</definedName>
    <definedName name="q" hidden="1">{"summary1",#N/A,TRUE,"Comps";"summary2",#N/A,TRUE,"Comps";"summary3",#N/A,TRUE,"Comps"}</definedName>
    <definedName name="qre" hidden="1">{TRUE,TRUE,-1.25,-15.5,604.5,369,FALSE,FALSE,TRUE,TRUE,0,1,83,1,38,4,5,4,TRUE,TRUE,3,TRUE,1,TRUE,75,"Swvu.inputs._.raw._.data.","ACwvu.inputs._.raw._.data.",#N/A,FALSE,FALSE,0.5,0.5,0.5,0.5,2,"&amp;F","&amp;A&amp;RPage &amp;P",FALSE,FALSE,FALSE,FALSE,1,60,#N/A,#N/A,"=R1C61:R53C89","=C1:C5",#N/A,#N/A,FALSE,FALSE,FALSE,1,600,600,FALSE,FALSE,TRUE,TRUE,TRUE}</definedName>
    <definedName name="qw" localSheetId="3" hidden="1">{"Estimated Proforma (Prelim. Proforma)",#N/A,TRUE,"Prelim. Proforma";"Summary Cash Flow Grid",#N/A,TRUE,"Cash Flow Grid";"Final Proforma (Final Proforma)",#N/A,TRUE,"Final Proforma";"Cash Flow Graph (Cash Flow Graphic)",#N/A,TRUE,"Cash Flow Graphic"}</definedName>
    <definedName name="qw" localSheetId="6" hidden="1">{"Estimated Proforma (Prelim. Proforma)",#N/A,TRUE,"Prelim. Proforma";"Summary Cash Flow Grid",#N/A,TRUE,"Cash Flow Grid";"Final Proforma (Final Proforma)",#N/A,TRUE,"Final Proforma";"Cash Flow Graph (Cash Flow Graphic)",#N/A,TRUE,"Cash Flow Graphic"}</definedName>
    <definedName name="qw" hidden="1">{"Estimated Proforma (Prelim. Proforma)",#N/A,TRUE,"Prelim. Proforma";"Summary Cash Flow Grid",#N/A,TRUE,"Cash Flow Grid";"Final Proforma (Final Proforma)",#N/A,TRUE,"Final Proforma";"Cash Flow Graph (Cash Flow Graphic)",#N/A,TRUE,"Cash Flow Graphic"}</definedName>
    <definedName name="qwer" localSheetId="3" hidden="1">{"Estimated Proforma",#N/A,TRUE,"Prelim. Proforma";"Sales and Marketing Budget",#N/A,TRUE,"S&amp;M Budget";"Summary Cash Flow Grid",#N/A,TRUE,"Cash Flow Grid";"Detail Project Cash Flow",#N/A,TRUE,"Cash Flow Grid";"Financing Calculation",#N/A,TRUE,"Cash Flow Grid";"Cash Flow Graph",#N/A,TRUE,"Cash Flow Graphic";"Final Proforma",#N/A,TRUE,"Final Proforma"}</definedName>
    <definedName name="qwer" localSheetId="6" hidden="1">{"Estimated Proforma",#N/A,TRUE,"Prelim. Proforma";"Sales and Marketing Budget",#N/A,TRUE,"S&amp;M Budget";"Summary Cash Flow Grid",#N/A,TRUE,"Cash Flow Grid";"Detail Project Cash Flow",#N/A,TRUE,"Cash Flow Grid";"Financing Calculation",#N/A,TRUE,"Cash Flow Grid";"Cash Flow Graph",#N/A,TRUE,"Cash Flow Graphic";"Final Proforma",#N/A,TRUE,"Final Proforma"}</definedName>
    <definedName name="qwer" hidden="1">{"Estimated Proforma",#N/A,TRUE,"Prelim. Proforma";"Sales and Marketing Budget",#N/A,TRUE,"S&amp;M Budget";"Summary Cash Flow Grid",#N/A,TRUE,"Cash Flow Grid";"Detail Project Cash Flow",#N/A,TRUE,"Cash Flow Grid";"Financing Calculation",#N/A,TRUE,"Cash Flow Grid";"Cash Flow Graph",#N/A,TRUE,"Cash Flow Graphic";"Final Proforma",#N/A,TRUE,"Final Proforma"}</definedName>
    <definedName name="qwert"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r.CashFlow" hidden="1">#REF!</definedName>
    <definedName name="r.Leverage" hidden="1">#REF!</definedName>
    <definedName name="r.Liquidity" hidden="1">#REF!</definedName>
    <definedName name="r.LTM" hidden="1">#REF!</definedName>
    <definedName name="r.LTMInterim" hidden="1">#REF!</definedName>
    <definedName name="r.Market" hidden="1">#REF!</definedName>
    <definedName name="r.Profitability" hidden="1">#REF!</definedName>
    <definedName name="r.Summary" hidden="1">#REF!</definedName>
    <definedName name="recurring_changes">#REF!</definedName>
    <definedName name="rent_toggle">#REF!</definedName>
    <definedName name="report" localSheetId="3" hidden="1">{#N/A,#N/A,FALSE,"Summary";#N/A,#N/A,FALSE,"Assumptions";#N/A,#N/A,FALSE,"Cash Flow";#N/A,#N/A,FALSE,"Residual Calculation";#N/A,#N/A,FALSE,"Pricing Matrix";#N/A,#N/A,FALSE,"Pricing Matrix II";#N/A,#N/A,FALSE,"Expiration Schedule"}</definedName>
    <definedName name="report" localSheetId="6" hidden="1">{#N/A,#N/A,FALSE,"Summary";#N/A,#N/A,FALSE,"Assumptions";#N/A,#N/A,FALSE,"Cash Flow";#N/A,#N/A,FALSE,"Residual Calculation";#N/A,#N/A,FALSE,"Pricing Matrix";#N/A,#N/A,FALSE,"Pricing Matrix II";#N/A,#N/A,FALSE,"Expiration Schedule"}</definedName>
    <definedName name="report" localSheetId="2" hidden="1">{#N/A,#N/A,FALSE,"Summary";#N/A,#N/A,FALSE,"Assumptions";#N/A,#N/A,FALSE,"Cash Flow";#N/A,#N/A,FALSE,"Residual Calculation";#N/A,#N/A,FALSE,"Pricing Matrix";#N/A,#N/A,FALSE,"Pricing Matrix II";#N/A,#N/A,FALSE,"Expiration Schedule"}</definedName>
    <definedName name="report" hidden="1">{#N/A,#N/A,FALSE,"Summary";#N/A,#N/A,FALSE,"Assumptions";#N/A,#N/A,FALSE,"Cash Flow";#N/A,#N/A,FALSE,"Residual Calculation";#N/A,#N/A,FALSE,"Pricing Matrix";#N/A,#N/A,FALSE,"Pricing Matrix II";#N/A,#N/A,FALSE,"Expiration Schedule"}</definedName>
    <definedName name="report1" hidden="1">{#N/A,#N/A,FALSE,"Summary";#N/A,#N/A,FALSE,"Assumptions";#N/A,#N/A,FALSE,"Cash Flow";#N/A,#N/A,FALSE,"Residual Calculation";#N/A,#N/A,FALSE,"Pricing Matrix";#N/A,#N/A,FALSE,"Pricing Matrix II";#N/A,#N/A,FALSE,"Expiration Schedule"}</definedName>
    <definedName name="report5" hidden="1">{#N/A,#N/A,FALSE,"Summary";#N/A,#N/A,FALSE,"Assumptions";#N/A,#N/A,FALSE,"Cash Flow";#N/A,#N/A,FALSE,"Residual Calculation";#N/A,#N/A,FALSE,"Pricing Matrix";#N/A,#N/A,FALSE,"Pricing Matrix II";#N/A,#N/A,FALSE,"Expiration Schedule"}</definedName>
    <definedName name="res_escalation_1">#REF!</definedName>
    <definedName name="res_escalation_2">#REF!</definedName>
    <definedName name="res_escalation_3">#REF!</definedName>
    <definedName name="residential_current_rent">#REF!</definedName>
    <definedName name="residential_legal_rent">#REF!</definedName>
    <definedName name="residential_market_rent">#REF!</definedName>
    <definedName name="Residu" localSheetId="6" hidden="1">{#N/A,#N/A,TRUE,"Summary";"AnnualRentRoll",#N/A,TRUE,"RentRoll";#N/A,#N/A,TRUE,"ExitStratigy";#N/A,#N/A,TRUE,"OperatingAssumptions"}</definedName>
    <definedName name="Residu" hidden="1">{#N/A,#N/A,TRUE,"Summary";"AnnualRentRoll",#N/A,TRUE,"RentRoll";#N/A,#N/A,TRUE,"ExitStratigy";#N/A,#N/A,TRUE,"OperatingAssumptions"}</definedName>
    <definedName name="RLAINPUT_DebtLoan1CapEx" localSheetId="6" hidden="1">#REF!</definedName>
    <definedName name="RLAINPUT_DebtLoan1CapEx" hidden="1">#REF!</definedName>
    <definedName name="RLAINPUT_DebtLoan1Funding" localSheetId="6" hidden="1">#REF!,#REF!,#REF!</definedName>
    <definedName name="RLAINPUT_DebtLoan1Funding" hidden="1">#REF!,#REF!,#REF!</definedName>
    <definedName name="RLAINPUT_DebtLoan1Gen1" localSheetId="6" hidden="1">#REF!</definedName>
    <definedName name="RLAINPUT_DebtLoan1Gen1" hidden="1">#REF!</definedName>
    <definedName name="RLAINPUT_DebtLoan1Gen2" localSheetId="6" hidden="1">#REF!</definedName>
    <definedName name="RLAINPUT_DebtLoan1Gen2" hidden="1">#REF!</definedName>
    <definedName name="RLAINPUT_DebtLoan1Payment" localSheetId="6" hidden="1">#REF!</definedName>
    <definedName name="RLAINPUT_DebtLoan1Payment" hidden="1">#REF!</definedName>
    <definedName name="RLAINPUT_DebtLoan2CapEx" localSheetId="6" hidden="1">#REF!</definedName>
    <definedName name="RLAINPUT_DebtLoan2CapEx" hidden="1">#REF!</definedName>
    <definedName name="RLAINPUT_DebtLoan2Funding" localSheetId="6" hidden="1">#REF!,#REF!,#REF!</definedName>
    <definedName name="RLAINPUT_DebtLoan2Funding" hidden="1">#REF!,#REF!,#REF!</definedName>
    <definedName name="RLAINPUT_DebtLoan2Gen1" localSheetId="6" hidden="1">#REF!</definedName>
    <definedName name="RLAINPUT_DebtLoan2Gen1" hidden="1">#REF!</definedName>
    <definedName name="RLAINPUT_DebtLoan2Gen2" localSheetId="6" hidden="1">#REF!</definedName>
    <definedName name="RLAINPUT_DebtLoan2Gen2" hidden="1">#REF!</definedName>
    <definedName name="RLAINPUT_DebtLoan2Payment" localSheetId="6" hidden="1">#REF!</definedName>
    <definedName name="RLAINPUT_DebtLoan2Payment" hidden="1">#REF!</definedName>
    <definedName name="RLAINPUT_DebtLoan3CapEx" localSheetId="6" hidden="1">#REF!</definedName>
    <definedName name="RLAINPUT_DebtLoan3CapEx" hidden="1">#REF!</definedName>
    <definedName name="RLAINPUT_DebtLoan3Funding" localSheetId="6" hidden="1">#REF!,#REF!,#REF!</definedName>
    <definedName name="RLAINPUT_DebtLoan3Funding" hidden="1">#REF!,#REF!,#REF!</definedName>
    <definedName name="RLAINPUT_DebtLoan3Gen1" localSheetId="6" hidden="1">#REF!</definedName>
    <definedName name="RLAINPUT_DebtLoan3Gen1" hidden="1">#REF!</definedName>
    <definedName name="RLAINPUT_DebtLoan3Gen2" localSheetId="6" hidden="1">#REF!</definedName>
    <definedName name="RLAINPUT_DebtLoan3Gen2" hidden="1">#REF!</definedName>
    <definedName name="RLAINPUT_DebtLoan3Payment" localSheetId="6" hidden="1">#REF!</definedName>
    <definedName name="RLAINPUT_DebtLoan3Payment" hidden="1">#REF!</definedName>
    <definedName name="RLAINPUT_DebtRateIndex" localSheetId="6" hidden="1">#REF!</definedName>
    <definedName name="RLAINPUT_DebtRateIndex" hidden="1">#REF!</definedName>
    <definedName name="RLAINPUT_EquityCatchUp1" hidden="1">#REF!,#REF!</definedName>
    <definedName name="RLAINPUT_EquityCatchUp2" hidden="1">#REF!,#REF!</definedName>
    <definedName name="RLAINPUT_EquityCatchUp3" hidden="1">#REF!,#REF!</definedName>
    <definedName name="RLAINPUT_EquityInputs" hidden="1">#REF!,#REF!,#REF!</definedName>
    <definedName name="RLAINPUT_EquityPartnerNames" hidden="1">#REF!,#REF!</definedName>
    <definedName name="RLAINPUT_EquityRemainder" hidden="1">#REF!,#REF!</definedName>
    <definedName name="RLAINPUT_EquityTier1" hidden="1">#REF!,#REF!</definedName>
    <definedName name="RLAINPUT_EquityTier2" hidden="1">#REF!,#REF!,#REF!</definedName>
    <definedName name="RLAINPUT_EquityTier3" hidden="1">#REF!,#REF!,#REF!</definedName>
    <definedName name="RLAINPUT_ExecSumYears" localSheetId="6" hidden="1">#REF!</definedName>
    <definedName name="RLAINPUT_ExecSumYears" hidden="1">#REF!</definedName>
    <definedName name="RLAINPUT_InPlaceRecovery" localSheetId="6" hidden="1">#REF!</definedName>
    <definedName name="RLAINPUT_InPlaceRecovery" hidden="1">#REF!</definedName>
    <definedName name="RLAINPUT_InputDisp" localSheetId="6" hidden="1">#REF!</definedName>
    <definedName name="RLAINPUT_InputDisp" hidden="1">#REF!</definedName>
    <definedName name="RLAINPUT_Inputs" localSheetId="6" hidden="1">#REF!</definedName>
    <definedName name="RLAINPUT_Inputs" hidden="1">#REF!</definedName>
    <definedName name="RLAINPUT_Loan3Refi" localSheetId="6" hidden="1">#REF!,#REF!,#REF!</definedName>
    <definedName name="RLAINPUT_Loan3Refi" hidden="1">#REF!,#REF!,#REF!</definedName>
    <definedName name="rt" hidden="1">{"inputs raw data",#N/A,TRUE,"INPUT"}</definedName>
    <definedName name="rtrt" localSheetId="3" hidden="1">{"sheet a",#N/A,FALSE,"A";"sheet b 1",#N/A,FALSE,"B";"sheet b 2",#N/A,FALSE,"B"}</definedName>
    <definedName name="rtrt" localSheetId="6" hidden="1">{"sheet a",#N/A,FALSE,"A";"sheet b 1",#N/A,FALSE,"B";"sheet b 2",#N/A,FALSE,"B"}</definedName>
    <definedName name="rtrt" hidden="1">{"sheet a",#N/A,FALSE,"A";"sheet b 1",#N/A,FALSE,"B";"sheet b 2",#N/A,FALSE,"B"}</definedName>
    <definedName name="s" localSheetId="6">(VLOOKUP(Grade_4,AllocTable,2))</definedName>
    <definedName name="s">(VLOOKUP(Grade_4,AllocTable,2))</definedName>
    <definedName name="sa" hidden="1">{"cap_structure",#N/A,FALSE,"Graph-Mkt Cap";"price",#N/A,FALSE,"Graph-Price";"ebit",#N/A,FALSE,"Graph-EBITDA";"ebitda",#N/A,FALSE,"Graph-EBITDA"}</definedName>
    <definedName name="saa" localSheetId="3" hidden="1">{"rtn",#N/A,FALSE,"RTN";"tables",#N/A,FALSE,"RTN";"cf",#N/A,FALSE,"CF";"stats",#N/A,FALSE,"Stats";"prop",#N/A,FALSE,"Prop"}</definedName>
    <definedName name="saa" localSheetId="6" hidden="1">{"rtn",#N/A,FALSE,"RTN";"tables",#N/A,FALSE,"RTN";"cf",#N/A,FALSE,"CF";"stats",#N/A,FALSE,"Stats";"prop",#N/A,FALSE,"Prop"}</definedName>
    <definedName name="saa" localSheetId="2" hidden="1">{"rtn",#N/A,FALSE,"RTN";"tables",#N/A,FALSE,"RTN";"cf",#N/A,FALSE,"CF";"stats",#N/A,FALSE,"Stats";"prop",#N/A,FALSE,"Prop"}</definedName>
    <definedName name="saa" hidden="1">{"rtn",#N/A,FALSE,"RTN";"tables",#N/A,FALSE,"RTN";"cf",#N/A,FALSE,"CF";"stats",#N/A,FALSE,"Stats";"prop",#N/A,FALSE,"Prop"}</definedName>
    <definedName name="sadd" localSheetId="6" hidden="1">{"MonthlyRentRoll",#N/A,FALSE,"RentRoll"}</definedName>
    <definedName name="sadd" hidden="1">{"MonthlyRentRoll",#N/A,FALSE,"RentRoll"}</definedName>
    <definedName name="sadd1" localSheetId="6" hidden="1">{"MonthlyRentRoll",#N/A,FALSE,"RentRoll"}</definedName>
    <definedName name="sadd1" hidden="1">{"MonthlyRentRoll",#N/A,FALSE,"RentRoll"}</definedName>
    <definedName name="sadd2" localSheetId="6" hidden="1">{"MonthlyRentRoll",#N/A,FALSE,"RentRoll"}</definedName>
    <definedName name="sadd2" hidden="1">{"MonthlyRentRoll",#N/A,FALSE,"RentRoll"}</definedName>
    <definedName name="saddd" localSheetId="6" hidden="1">{"AnnualRentRoll",#N/A,FALSE,"RentRoll"}</definedName>
    <definedName name="saddd" hidden="1">{"AnnualRentRoll",#N/A,FALSE,"RentRoll"}</definedName>
    <definedName name="saddd2" localSheetId="6" hidden="1">{"AnnualRentRoll",#N/A,FALSE,"RentRoll"}</definedName>
    <definedName name="saddd2" hidden="1">{"AnnualRentRoll",#N/A,FALSE,"RentRoll"}</definedName>
    <definedName name="sadddd2" localSheetId="6" hidden="1">{"AnnualRentRoll",#N/A,FALSE,"RentRoll"}</definedName>
    <definedName name="sadddd2" hidden="1">{"AnnualRentRoll",#N/A,FALSE,"RentRoll"}</definedName>
    <definedName name="saddddd" localSheetId="6" hidden="1">{"AnnualRentRoll",#N/A,FALSE,"RentRoll"}</definedName>
    <definedName name="saddddd" hidden="1">{"AnnualRentRoll",#N/A,FALSE,"RentRoll"}</definedName>
    <definedName name="saddddddd2" localSheetId="6" hidden="1">{#N/A,#N/A,FALSE,"ExitStratigy"}</definedName>
    <definedName name="saddddddd2" hidden="1">{#N/A,#N/A,FALSE,"ExitStratigy"}</definedName>
    <definedName name="sadddddddd" localSheetId="6" hidden="1">{#N/A,#N/A,FALSE,"ExitStratigy"}</definedName>
    <definedName name="sadddddddd" hidden="1">{#N/A,#N/A,FALSE,"ExitStratigy"}</definedName>
    <definedName name="saddddddddd2" localSheetId="6" hidden="1">{#N/A,#N/A,FALSE,"LoanAssumptions"}</definedName>
    <definedName name="saddddddddd2" hidden="1">{#N/A,#N/A,FALSE,"LoanAssumptions"}</definedName>
    <definedName name="sadddddddddd" localSheetId="6" hidden="1">{#N/A,#N/A,FALSE,"LoanAssumptions"}</definedName>
    <definedName name="sadddddddddd" hidden="1">{#N/A,#N/A,FALSE,"LoanAssumptions"}</definedName>
    <definedName name="saddddddddddd2" localSheetId="6" hidden="1">{#N/A,#N/A,FALSE,"OperatingAssumptions"}</definedName>
    <definedName name="saddddddddddd2" hidden="1">{#N/A,#N/A,FALSE,"OperatingAssumptions"}</definedName>
    <definedName name="saddddddddddddd" localSheetId="6" hidden="1">{#N/A,#N/A,FALSE,"OperatingAssumptions"}</definedName>
    <definedName name="saddddddddddddd" hidden="1">{#N/A,#N/A,FALSE,"OperatingAssumptions"}</definedName>
    <definedName name="sagf" hidden="1">{TRUE,TRUE,-1.25,-15.5,604.5,369,FALSE,FALSE,TRUE,TRUE,0,1,83,1,38,4,5,4,TRUE,TRUE,3,TRUE,1,TRUE,75,"Swvu.inputs._.raw._.data.","ACwvu.inputs._.raw._.data.",#N/A,FALSE,FALSE,0.5,0.5,0.5,0.5,2,"&amp;F","&amp;A&amp;RPage &amp;P",FALSE,FALSE,FALSE,FALSE,1,60,#N/A,#N/A,"=R1C61:R53C89","=C1:C5",#N/A,#N/A,FALSE,FALSE,FALSE,1,600,600,FALSE,FALSE,TRUE,TRUE,TRUE}</definedName>
    <definedName name="sale_costs" localSheetId="6">#REF!</definedName>
    <definedName name="sale_costs">#REF!</definedName>
    <definedName name="sas" localSheetId="3" hidden="1">{"Outflow 1",#N/A,FALSE,"Outflows-Inflows";"Outflow 2",#N/A,FALSE,"Outflows-Inflows";"Inflow 1",#N/A,FALSE,"Outflows-Inflows";"Inflow 2",#N/A,FALSE,"Outflows-Inflows"}</definedName>
    <definedName name="sas" localSheetId="6" hidden="1">{"Outflow 1",#N/A,FALSE,"Outflows-Inflows";"Outflow 2",#N/A,FALSE,"Outflows-Inflows";"Inflow 1",#N/A,FALSE,"Outflows-Inflows";"Inflow 2",#N/A,FALSE,"Outflows-Inflows"}</definedName>
    <definedName name="sas" localSheetId="2" hidden="1">{"Outflow 1",#N/A,FALSE,"Outflows-Inflows";"Outflow 2",#N/A,FALSE,"Outflows-Inflows";"Inflow 1",#N/A,FALSE,"Outflows-Inflows";"Inflow 2",#N/A,FALSE,"Outflows-Inflows"}</definedName>
    <definedName name="sas" hidden="1">{"Outflow 1",#N/A,FALSE,"Outflows-Inflows";"Outflow 2",#N/A,FALSE,"Outflows-Inflows";"Inflow 1",#N/A,FALSE,"Outflows-Inflows";"Inflow 2",#N/A,FALSE,"Outflows-Inflows"}</definedName>
    <definedName name="sdf" localSheetId="3" hidden="1">{"PROFORMA",#N/A,FALSE,"A";"BIGGER 1",#N/A,FALSE,"B";"BIGGER 2",#N/A,FALSE,"B";"BIGGER 3",#N/A,FALSE,"B";"SMALL CF 1",#N/A,FALSE,"C"}</definedName>
    <definedName name="sdf" localSheetId="6" hidden="1">{"PROFORMA",#N/A,FALSE,"A";"BIGGER 1",#N/A,FALSE,"B";"BIGGER 2",#N/A,FALSE,"B";"BIGGER 3",#N/A,FALSE,"B";"SMALL CF 1",#N/A,FALSE,"C"}</definedName>
    <definedName name="sdf" hidden="1">{"PROFORMA",#N/A,FALSE,"A";"BIGGER 1",#N/A,FALSE,"B";"BIGGER 2",#N/A,FALSE,"B";"BIGGER 3",#N/A,FALSE,"B";"SMALL CF 1",#N/A,FALSE,"C"}</definedName>
    <definedName name="sdfass" localSheetId="3" hidden="1">{"Outflow 1",#N/A,FALSE,"Outflows-Inflows";"Outflow 2",#N/A,FALSE,"Outflows-Inflows";"Inflow 1",#N/A,FALSE,"Outflows-Inflows";"Inflow 2",#N/A,FALSE,"Outflows-Inflows"}</definedName>
    <definedName name="sdfass" localSheetId="6" hidden="1">{"Outflow 1",#N/A,FALSE,"Outflows-Inflows";"Outflow 2",#N/A,FALSE,"Outflows-Inflows";"Inflow 1",#N/A,FALSE,"Outflows-Inflows";"Inflow 2",#N/A,FALSE,"Outflows-Inflows"}</definedName>
    <definedName name="sdfass" localSheetId="2" hidden="1">{"Outflow 1",#N/A,FALSE,"Outflows-Inflows";"Outflow 2",#N/A,FALSE,"Outflows-Inflows";"Inflow 1",#N/A,FALSE,"Outflows-Inflows";"Inflow 2",#N/A,FALSE,"Outflows-Inflows"}</definedName>
    <definedName name="sdfass" hidden="1">{"Outflow 1",#N/A,FALSE,"Outflows-Inflows";"Outflow 2",#N/A,FALSE,"Outflows-Inflows";"Inflow 1",#N/A,FALSE,"Outflows-Inflows";"Inflow 2",#N/A,FALSE,"Outflows-Inflows"}</definedName>
    <definedName name="sdfga" hidden="1">{TRUE,TRUE,-1.25,-15.5,604.5,369,FALSE,FALSE,TRUE,TRUE,0,1,83,1,38,4,5,4,TRUE,TRUE,3,TRUE,1,TRUE,75,"Swvu.inputs._.raw._.data.","ACwvu.inputs._.raw._.data.",#N/A,FALSE,FALSE,0.5,0.5,0.5,0.5,2,"&amp;F","&amp;A&amp;RPage &amp;P",FALSE,FALSE,FALSE,FALSE,1,60,#N/A,#N/A,"=R1C61:R53C89","=C1:C5",#N/A,#N/A,FALSE,FALSE,FALSE,1,600,600,FALSE,FALSE,TRUE,TRUE,TRUE}</definedName>
    <definedName name="sencount" hidden="1">1</definedName>
    <definedName name="solver_adj" localSheetId="0" hidden="1">'Control | Sensitivity'!$F$38</definedName>
    <definedName name="solver_cvg" localSheetId="0" hidden="1">0.0001</definedName>
    <definedName name="solver_drv" localSheetId="0" hidden="1">1</definedName>
    <definedName name="solver_eng" localSheetId="0" hidden="1">1</definedName>
    <definedName name="solver_est" localSheetId="0" hidden="1">1</definedName>
    <definedName name="solver_itr" localSheetId="0" hidden="1">2147483647</definedName>
    <definedName name="solver_mip" localSheetId="0" hidden="1">2147483647</definedName>
    <definedName name="solver_mni" localSheetId="0" hidden="1">30</definedName>
    <definedName name="solver_mrt" localSheetId="0" hidden="1">0.075</definedName>
    <definedName name="solver_msl" localSheetId="0" hidden="1">2</definedName>
    <definedName name="solver_neg" localSheetId="0" hidden="1">1</definedName>
    <definedName name="solver_nod" localSheetId="0" hidden="1">2147483647</definedName>
    <definedName name="solver_num" localSheetId="0" hidden="1">0</definedName>
    <definedName name="solver_nwt" localSheetId="0" hidden="1">1</definedName>
    <definedName name="solver_opt" localSheetId="0" hidden="1">'Control | Sensitivity'!$B$5</definedName>
    <definedName name="solver_pre" localSheetId="0" hidden="1">0.000001</definedName>
    <definedName name="solver_rbv" localSheetId="0" hidden="1">1</definedName>
    <definedName name="solver_rlx" localSheetId="0" hidden="1">2</definedName>
    <definedName name="solver_rsd" localSheetId="0" hidden="1">0</definedName>
    <definedName name="solver_scl" localSheetId="0" hidden="1">1</definedName>
    <definedName name="solver_sho" localSheetId="0" hidden="1">2</definedName>
    <definedName name="solver_ssz" localSheetId="0" hidden="1">100</definedName>
    <definedName name="solver_tim" localSheetId="0" hidden="1">2147483647</definedName>
    <definedName name="solver_tol" localSheetId="0" hidden="1">0.01</definedName>
    <definedName name="solver_typ" localSheetId="0" hidden="1">1</definedName>
    <definedName name="solver_val" localSheetId="0" hidden="1">0</definedName>
    <definedName name="solver_ver" localSheetId="0" hidden="1">3</definedName>
    <definedName name="SSO" hidden="1">{#N/A,#N/A,FALSE,"CF Consolidated 2";#N/A,#N/A,FALSE,"Retail Assump";#N/A,#N/A,FALSE,"CF Retail";#N/A,#N/A,FALSE,"Garage Assumpt 1";#N/A,#N/A,FALSE,"Garage Op Proj";#N/A,#N/A,FALSE,"Hist I&amp;E";#N/A,#N/A,FALSE,"Rent Roll";#N/A,#N/A,FALSE,"RE Taxes";#N/A,#N/A,FALSE,"CAM - BH";#N/A,#N/A,FALSE,"Comm.Condo CAM"}</definedName>
    <definedName name="st" hidden="1">{"Has Gets","$10, All Stock, Purchase",FALSE,"Has Gets";"Has Gets","$10, All Stock, Pooling",FALSE,"Has Gets";"Has Gets","$12, All Stock, Purchase",FALSE,"Has Gets";"Has Gets","$12, All Stock, Pooling",FALSE,"Has Gets";"Has Gets","$14, All Stock, Purchase",FALSE,"Has Gets";"Has Gets","$14, All Stock, Pooling",FALSE,"Has Gets"}</definedName>
    <definedName name="Stop">'Data Validation'!$D$3</definedName>
    <definedName name="tax_growth">#REF!</definedName>
    <definedName name="tax_toggle" localSheetId="6">#REF!</definedName>
    <definedName name="tax_toggle">#REF!</definedName>
    <definedName name="term" localSheetId="6">#REF!</definedName>
    <definedName name="term">#REF!</definedName>
    <definedName name="total_area" localSheetId="6">#REF!</definedName>
    <definedName name="total_area">'Control | Sensitivity'!#REF!</definedName>
    <definedName name="trial" hidden="1">{"Outflow 1",#N/A,FALSE,"Outflows-Inflows";"Outflow 2",#N/A,FALSE,"Outflows-Inflows";"Inflow 1",#N/A,FALSE,"Outflows-Inflows";"Inflow 2",#N/A,FALSE,"Outflows-Inflows"}</definedName>
    <definedName name="unabated">#REF!</definedName>
    <definedName name="unabated_taxes" localSheetId="6">#REF!</definedName>
    <definedName name="unabated_taxes">'Control | Sensitivity'!#REF!</definedName>
    <definedName name="underwriting_year">#REF!</definedName>
    <definedName name="units" localSheetId="6">#REF!</definedName>
    <definedName name="units">'Control | Sensitivity'!#REF!</definedName>
    <definedName name="USDollar" hidden="1">#REF!</definedName>
    <definedName name="uyfkf"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UYR"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v" localSheetId="3" hidden="1">{"IS",#N/A,FALSE,"IS";"RPTIS",#N/A,FALSE,"RPTIS";"STATS",#N/A,FALSE,"STATS";"CELL",#N/A,FALSE,"CELL";"BS",#N/A,FALSE,"BS"}</definedName>
    <definedName name="v" localSheetId="6" hidden="1">{"IS",#N/A,FALSE,"IS";"RPTIS",#N/A,FALSE,"RPTIS";"STATS",#N/A,FALSE,"STATS";"CELL",#N/A,FALSE,"CELL";"BS",#N/A,FALSE,"BS"}</definedName>
    <definedName name="v" hidden="1">{"IS",#N/A,FALSE,"IS";"RPTIS",#N/A,FALSE,"RPTIS";"STATS",#N/A,FALSE,"STATS";"CELL",#N/A,FALSE,"CELL";"BS",#N/A,FALSE,"BS"}</definedName>
    <definedName name="vacancy">#REF!</definedName>
    <definedName name="vj" hidden="1">{#N/A,#N/A,FALSE,"Assumptions";#N/A,#N/A,FALSE,"10-Yr - detail";#N/A,#N/A,FALSE,"Rent Roll";#N/A,#N/A,FALSE,"Historical (2)";#N/A,#N/A,FALSE,"RET's";#N/A,#N/A,FALSE,"Lse-Exp.";#N/A,#N/A,FALSE,"Lease Rollover";#N/A,#N/A,FALSE,"Service Contracts"}</definedName>
    <definedName name="w" localSheetId="3" hidden="1">{"IS",#N/A,FALSE,"IS";"RPTIS",#N/A,FALSE,"RPTIS";"STATS",#N/A,FALSE,"STATS";"CELL",#N/A,FALSE,"CELL";"BS",#N/A,FALSE,"BS"}</definedName>
    <definedName name="w" localSheetId="6" hidden="1">{"IS",#N/A,FALSE,"IS";"RPTIS",#N/A,FALSE,"RPTIS";"STATS",#N/A,FALSE,"STATS";"CELL",#N/A,FALSE,"CELL";"BS",#N/A,FALSE,"BS"}</definedName>
    <definedName name="w" localSheetId="2" hidden="1">{"cap_structure",#N/A,FALSE,"Graph-Mkt Cap";"price",#N/A,FALSE,"Graph-Price";"ebit",#N/A,FALSE,"Graph-EBITDA";"ebitda",#N/A,FALSE,"Graph-EBITDA"}</definedName>
    <definedName name="w" hidden="1">{"IS",#N/A,FALSE,"IS";"RPTIS",#N/A,FALSE,"RPTIS";"STATS",#N/A,FALSE,"STATS";"CELL",#N/A,FALSE,"CELL";"BS",#N/A,FALSE,"BS"}</definedName>
    <definedName name="wafe" hidden="1">{"summary1",#N/A,TRUE,"Comps";"summary2",#N/A,TRUE,"Comps";"summary3",#N/A,TRUE,"Comps"}</definedName>
    <definedName name="wcom" localSheetId="3" hidden="1">{"IS",#N/A,FALSE,"IS";"RPTIS",#N/A,FALSE,"RPTIS";"STATS",#N/A,FALSE,"STATS";"BS",#N/A,FALSE,"BS"}</definedName>
    <definedName name="wcom" localSheetId="6" hidden="1">{"IS",#N/A,FALSE,"IS";"RPTIS",#N/A,FALSE,"RPTIS";"STATS",#N/A,FALSE,"STATS";"BS",#N/A,FALSE,"BS"}</definedName>
    <definedName name="wcom" hidden="1">{"IS",#N/A,FALSE,"IS";"RPTIS",#N/A,FALSE,"RPTIS";"STATS",#N/A,FALSE,"STATS";"BS",#N/A,FALSE,"BS"}</definedName>
    <definedName name="WEA"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efaf"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EQQE" hidden="1">{"summary1",#N/A,TRUE,"Comps";"summary2",#N/A,TRUE,"Comps";"summary3",#N/A,TRUE,"Comps"}</definedName>
    <definedName name="wetrwergfwer" hidden="1">{"cap_structure",#N/A,FALSE,"Graph-Mkt Cap";"price",#N/A,FALSE,"Graph-Price";"ebit",#N/A,FALSE,"Graph-EBITDA";"ebitda",#N/A,FALSE,"Graph-EBITDA"}</definedName>
    <definedName name="what_asdf2" localSheetId="6" hidden="1">{#N/A,#N/A,FALSE,"OperatingAssumptions"}</definedName>
    <definedName name="what_asdf2" hidden="1">{#N/A,#N/A,FALSE,"OperatingAssumptions"}</definedName>
    <definedName name="WQE"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r"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rn.2"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275PricingBook." hidden="1">{#N/A,#N/A,FALSE,"Assumptions";#N/A,#N/A,FALSE,"Impact Assumptions";#N/A,#N/A,FALSE,"10-Yr - detail";#N/A,#N/A,FALSE,"1,5,10 yr comp";#N/A,#N/A,FALSE,"Lse-Exp.";#N/A,#N/A,FALSE,"Rent Roll";#N/A,#N/A,FALSE,"Historical (2)";#N/A,#N/A,FALSE,"RET's";#N/A,#N/A,FALSE,"Lease Rollover"}</definedName>
    <definedName name="wrn.275Schedulles." hidden="1">{#N/A,#N/A,FALSE,"Assumptions";#N/A,#N/A,FALSE,"10-Yr - detail";#N/A,#N/A,FALSE,"Rent Roll";#N/A,#N/A,FALSE,"Historical (2)";#N/A,#N/A,FALSE,"RET's";#N/A,#N/A,FALSE,"Lse-Exp.";#N/A,#N/A,FALSE,"Lease Rollover";#N/A,#N/A,FALSE,"Service Contracts"}</definedName>
    <definedName name="wrn.3yr.CF." localSheetId="3" hidden="1">{"assume",#N/A,FALSE,"K&amp;20th Month CF";"MoCF",#N/A,FALSE,"K&amp;20th Month CF";"AnCF",#N/A,FALSE,"K&amp;20th Month CF"}</definedName>
    <definedName name="wrn.3yr.CF." localSheetId="6" hidden="1">{"assume",#N/A,FALSE,"K&amp;20th Month CF";"MoCF",#N/A,FALSE,"K&amp;20th Month CF";"AnCF",#N/A,FALSE,"K&amp;20th Month CF"}</definedName>
    <definedName name="wrn.3yr.CF." hidden="1">{"assume",#N/A,FALSE,"K&amp;20th Month CF";"MoCF",#N/A,FALSE,"K&amp;20th Month CF";"AnCF",#N/A,FALSE,"K&amp;20th Month CF"}</definedName>
    <definedName name="wrn.Accretion." hidden="1">{"Accretion",#N/A,FALSE,"Assum"}</definedName>
    <definedName name="wrn.Acq._.Model." hidden="1">{"RTN",#N/A,FALSE,"RTN";"Inc Stmt",#N/A,FALSE,"Inc Stmt";"Stats",#N/A,FALSE,"Stats";"Rnds",#N/A,FALSE,"Rnds";"Capx",#N/A,FALSE,"CapX";"Dues",#N/A,FALSE,"Dues";"Hist",#N/A,FALSE,"Hist";"Rev1",#N/A,FALSE,"Rev";"Rev2",#N/A,FALSE,"Rev";"Exp",#N/A,FALSE,"Exp";"Rounds",#N/A,FALSE,"Rounds";"Cap Imp",#N/A,FALSE,"Cap Imp"}</definedName>
    <definedName name="wrn.Acquisition._.Model." hidden="1">{"Return",#N/A,FALSE,"RTN";"Inc Stmt",#N/A,FALSE,"Inc Stmt";"Stats",#N/A,FALSE,"Stats";"Rnds",#N/A,FALSE,"Rnds";"Dues",#N/A,FALSE,"Dues";"Capx",#N/A,FALSE,"CapX";"History",#N/A,FALSE,"Hist";"Rev",#N/A,FALSE,"Rev";"Expenses",#N/A,FALSE,"Exp";"Rounds",#N/A,FALSE,"Rounds";"Capex",#N/A,FALSE,"Capex"}</definedName>
    <definedName name="wrn.All._.Inputs." localSheetId="3" hidden="1">{#N/A,#N/A,FALSE,"Primary";#N/A,#N/A,FALSE,"Secondary";#N/A,#N/A,FALSE,"Latent";#N/A,#N/A,FALSE,"Demand Inputs";#N/A,#N/A,FALSE,"Supply Addn";#N/A,#N/A,FALSE,"Mkt Pen"}</definedName>
    <definedName name="wrn.All._.Inputs." localSheetId="6" hidden="1">{#N/A,#N/A,FALSE,"Primary";#N/A,#N/A,FALSE,"Secondary";#N/A,#N/A,FALSE,"Latent";#N/A,#N/A,FALSE,"Demand Inputs";#N/A,#N/A,FALSE,"Supply Addn";#N/A,#N/A,FALSE,"Mkt Pen"}</definedName>
    <definedName name="wrn.All._.Inputs." hidden="1">{#N/A,#N/A,FALSE,"Primary";#N/A,#N/A,FALSE,"Secondary";#N/A,#N/A,FALSE,"Latent";#N/A,#N/A,FALSE,"Demand Inputs";#N/A,#N/A,FALSE,"Supply Addn";#N/A,#N/A,FALSE,"Mkt Pen"}</definedName>
    <definedName name="wrn.All._.Reports." localSheetId="3" hidden="1">{"Estimated Proforma",#N/A,TRUE,"Prelim. Proforma";"Sales and Marketing Budget",#N/A,TRUE,"S&amp;M Budget";"Summary Cash Flow Grid",#N/A,TRUE,"Cash Flow Grid";"Detail Project Cash Flow",#N/A,TRUE,"Cash Flow Grid";"Financing Calculation",#N/A,TRUE,"Cash Flow Grid";"Cash Flow Graph",#N/A,TRUE,"Cash Flow Graphic";"Final Proforma",#N/A,TRUE,"Final Proforma"}</definedName>
    <definedName name="wrn.All._.Reports." localSheetId="6" hidden="1">{"Estimated Proforma",#N/A,TRUE,"Prelim. Proforma";"Sales and Marketing Budget",#N/A,TRUE,"S&amp;M Budget";"Summary Cash Flow Grid",#N/A,TRUE,"Cash Flow Grid";"Detail Project Cash Flow",#N/A,TRUE,"Cash Flow Grid";"Financing Calculation",#N/A,TRUE,"Cash Flow Grid";"Cash Flow Graph",#N/A,TRUE,"Cash Flow Graphic";"Final Proforma",#N/A,TRUE,"Final Proforma"}</definedName>
    <definedName name="wrn.All._.Reports." hidden="1">{"Estimated Proforma",#N/A,TRUE,"Prelim. Proforma";"Sales and Marketing Budget",#N/A,TRUE,"S&amp;M Budget";"Summary Cash Flow Grid",#N/A,TRUE,"Cash Flow Grid";"Detail Project Cash Flow",#N/A,TRUE,"Cash Flow Grid";"Financing Calculation",#N/A,TRUE,"Cash Flow Grid";"Cash Flow Graph",#N/A,TRUE,"Cash Flow Graphic";"Final Proforma",#N/A,TRUE,"Final Proforma"}</definedName>
    <definedName name="wrn.All._.Schedules." hidden="1">{#N/A,#N/A,FALSE,"CF Consolidated 2";#N/A,#N/A,FALSE,"Retail Assump";#N/A,#N/A,FALSE,"CF Retail";#N/A,#N/A,FALSE,"Garage Assumpt 1";#N/A,#N/A,FALSE,"Garage Op Proj";#N/A,#N/A,FALSE,"Hist I&amp;E";#N/A,#N/A,FALSE,"Rent Roll";#N/A,#N/A,FALSE,"RE Taxes";#N/A,#N/A,FALSE,"CAM - BH";#N/A,#N/A,FALSE,"Comm.Condo CAM"}</definedName>
    <definedName name="wrn.All._.Stock_10_12_14." hidden="1">{"Has Gets","$10, All Stock, Purchase",FALSE,"Has Gets";"Has Gets","$10, All Stock, Pooling",FALSE,"Has Gets";"Has Gets","$12, All Stock, Purchase",FALSE,"Has Gets";"Has Gets","$12, All Stock, Pooling",FALSE,"Has Gets";"Has Gets","$14, All Stock, Purchase",FALSE,"Has Gets";"Has Gets","$14, All Stock, Pooling",FALSE,"Has Gets"}</definedName>
    <definedName name="wrn.Annual." localSheetId="3" hidden="1">{"Summary Info",#N/A,TRUE,"Summary-Annual";"Sources &amp; Uses",#N/A,TRUE,"Summary-Annual";"Development Program",#N/A,TRUE,"Summary-Annual";"Total Annual CF",#N/A,TRUE,"Summary-Annual";"Total Detailed CF",#N/A,TRUE,"Summary";"Entitlement Costs",#N/A,TRUE,"Ent &amp; Infr";"Infrastructure Costs",#N/A,TRUE,"Ent &amp; Infr";"Infrastructure Costs 2",#N/A,TRUE,"Ent &amp; Infr";"Infrastructure Costs 3",#N/A,TRUE,"Ent &amp; Infr";"Infrastructure Costs 4",#N/A,TRUE,"Ent &amp; Infr";"Res Summary",#N/A,TRUE,"Residential";"Res CF Annual",#N/A,TRUE,"Residential";"Res Detailed Annual",#N/A,TRUE,"Residential";"Res Detailed Annual3",#N/A,TRUE,"Residential";"Res Annual Detailed4",#N/A,TRUE,"Residential-Annual";"Rental Summary",#N/A,TRUE,"Residential";"Rental CF Annual",#N/A,TRUE,"Residential";"Rental Detailed Annual2",#N/A,TRUE,"Residential";"Retail Summary",#N/A,TRUE,"Residential";"Retail Budget",#N/A,TRUE,"Retail";"Retail CF Annual",#N/A,TRUE,"Retail";"Retail Detailed Annual",#N/A,TRUE,"Retail";"Retail Detailed Annual2",#N/A,TRUE,"Retail";"Hotel Annual",#N/A,TRUE,"Hotel";"CFD Annual",#N/A,TRUE,"CFD-Annual";"TIF1",#N/A,TRUE,"TIF - Annual";"TIF2",#N/A,TRUE,"TIF - Annual"}</definedName>
    <definedName name="wrn.Annual." localSheetId="6" hidden="1">{"Summary Info",#N/A,TRUE,"Summary-Annual";"Sources &amp; Uses",#N/A,TRUE,"Summary-Annual";"Development Program",#N/A,TRUE,"Summary-Annual";"Total Annual CF",#N/A,TRUE,"Summary-Annual";"Total Detailed CF",#N/A,TRUE,"Summary";"Entitlement Costs",#N/A,TRUE,"Ent &amp; Infr";"Infrastructure Costs",#N/A,TRUE,"Ent &amp; Infr";"Infrastructure Costs 2",#N/A,TRUE,"Ent &amp; Infr";"Infrastructure Costs 3",#N/A,TRUE,"Ent &amp; Infr";"Infrastructure Costs 4",#N/A,TRUE,"Ent &amp; Infr";"Res Summary",#N/A,TRUE,"Residential";"Res CF Annual",#N/A,TRUE,"Residential";"Res Detailed Annual",#N/A,TRUE,"Residential";"Res Detailed Annual3",#N/A,TRUE,"Residential";"Res Annual Detailed4",#N/A,TRUE,"Residential-Annual";"Rental Summary",#N/A,TRUE,"Residential";"Rental CF Annual",#N/A,TRUE,"Residential";"Rental Detailed Annual2",#N/A,TRUE,"Residential";"Retail Summary",#N/A,TRUE,"Residential";"Retail Budget",#N/A,TRUE,"Retail";"Retail CF Annual",#N/A,TRUE,"Retail";"Retail Detailed Annual",#N/A,TRUE,"Retail";"Retail Detailed Annual2",#N/A,TRUE,"Retail";"Hotel Annual",#N/A,TRUE,"Hotel";"CFD Annual",#N/A,TRUE,"CFD-Annual";"TIF1",#N/A,TRUE,"TIF - Annual";"TIF2",#N/A,TRUE,"TIF - Annual"}</definedName>
    <definedName name="wrn.Annual." hidden="1">{"Summary Info",#N/A,TRUE,"Summary-Annual";"Sources &amp; Uses",#N/A,TRUE,"Summary-Annual";"Development Program",#N/A,TRUE,"Summary-Annual";"Total Annual CF",#N/A,TRUE,"Summary-Annual";"Total Detailed CF",#N/A,TRUE,"Summary";"Entitlement Costs",#N/A,TRUE,"Ent &amp; Infr";"Infrastructure Costs",#N/A,TRUE,"Ent &amp; Infr";"Infrastructure Costs 2",#N/A,TRUE,"Ent &amp; Infr";"Infrastructure Costs 3",#N/A,TRUE,"Ent &amp; Infr";"Infrastructure Costs 4",#N/A,TRUE,"Ent &amp; Infr";"Res Summary",#N/A,TRUE,"Residential";"Res CF Annual",#N/A,TRUE,"Residential";"Res Detailed Annual",#N/A,TRUE,"Residential";"Res Detailed Annual3",#N/A,TRUE,"Residential";"Res Annual Detailed4",#N/A,TRUE,"Residential-Annual";"Rental Summary",#N/A,TRUE,"Residential";"Rental CF Annual",#N/A,TRUE,"Residential";"Rental Detailed Annual2",#N/A,TRUE,"Residential";"Retail Summary",#N/A,TRUE,"Residential";"Retail Budget",#N/A,TRUE,"Retail";"Retail CF Annual",#N/A,TRUE,"Retail";"Retail Detailed Annual",#N/A,TRUE,"Retail";"Retail Detailed Annual2",#N/A,TRUE,"Retail";"Hotel Annual",#N/A,TRUE,"Hotel";"CFD Annual",#N/A,TRUE,"CFD-Annual";"TIF1",#N/A,TRUE,"TIF - Annual";"TIF2",#N/A,TRUE,"TIF - Annual"}</definedName>
    <definedName name="wrn.AnnualRentRoll" localSheetId="6" hidden="1">{"AnnualRentRoll",#N/A,FALSE,"RentRoll"}</definedName>
    <definedName name="wrn.AnnualRentRoll" hidden="1">{"AnnualRentRoll",#N/A,FALSE,"RentRoll"}</definedName>
    <definedName name="wrn.AnnualRentRoll." localSheetId="6" hidden="1">{"AnnualRentRoll",#N/A,FALSE,"RentRoll"}</definedName>
    <definedName name="wrn.AnnualRentRoll." localSheetId="2" hidden="1">{"AnnualRentRoll",#N/A,FALSE,"RentRoll"}</definedName>
    <definedName name="wrn.AnnualRentRoll." hidden="1">{"AnnualRentRoll",#N/A,FALSE,"RentRoll"}</definedName>
    <definedName name="wrn.annualrentroll2" localSheetId="6" hidden="1">{"AnnualRentRoll",#N/A,FALSE,"RentRoll"}</definedName>
    <definedName name="wrn.annualrentroll2" hidden="1">{"AnnualRentRoll",#N/A,FALSE,"RentRoll"}</definedName>
    <definedName name="wrn.Assumptions." hidden="1">{"Assumptions",#N/A,FALSE,"Assum"}</definedName>
    <definedName name="wrn.BaseYearDemand." localSheetId="3" hidden="1">{"Base Year Demand",#N/A,FALSE,"Demand-Base Year"}</definedName>
    <definedName name="wrn.BaseYearDemand." localSheetId="6" hidden="1">{"Base Year Demand",#N/A,FALSE,"Demand-Base Year"}</definedName>
    <definedName name="wrn.BaseYearDemand." hidden="1">{"Base Year Demand",#N/A,FALSE,"Demand-Base Year"}</definedName>
    <definedName name="wrn.Basic." hidden="1">{#N/A,#N/A,FALSE,"Cover";#N/A,#N/A,FALSE,"Assumptions";#N/A,#N/A,FALSE,"Acquirer";#N/A,#N/A,FALSE,"Target";#N/A,#N/A,FALSE,"Income Statement";#N/A,#N/A,FALSE,"Summary Tables"}</definedName>
    <definedName name="wrn.BEL." localSheetId="3" hidden="1">{"IS",#N/A,FALSE,"IS";"RPTIS",#N/A,FALSE,"RPTIS";"STATS",#N/A,FALSE,"STATS";"CELL",#N/A,FALSE,"CELL";"BS",#N/A,FALSE,"BS"}</definedName>
    <definedName name="wrn.BEL." localSheetId="6" hidden="1">{"IS",#N/A,FALSE,"IS";"RPTIS",#N/A,FALSE,"RPTIS";"STATS",#N/A,FALSE,"STATS";"CELL",#N/A,FALSE,"CELL";"BS",#N/A,FALSE,"BS"}</definedName>
    <definedName name="wrn.BEL." hidden="1">{"IS",#N/A,FALSE,"IS";"RPTIS",#N/A,FALSE,"RPTIS";"STATS",#N/A,FALSE,"STATS";"CELL",#N/A,FALSE,"CELL";"BS",#N/A,FALSE,"BS"}</definedName>
    <definedName name="wrn.BIGGER." localSheetId="3" hidden="1">{"PROFORMA",#N/A,FALSE,"A";"BIGGER 1",#N/A,FALSE,"B";"BIGGER 2",#N/A,FALSE,"B";"BIGGER 3",#N/A,FALSE,"B";"SMALL CF 1",#N/A,FALSE,"C"}</definedName>
    <definedName name="wrn.BIGGER." localSheetId="6" hidden="1">{"PROFORMA",#N/A,FALSE,"A";"BIGGER 1",#N/A,FALSE,"B";"BIGGER 2",#N/A,FALSE,"B";"BIGGER 3",#N/A,FALSE,"B";"SMALL CF 1",#N/A,FALSE,"C"}</definedName>
    <definedName name="wrn.BIGGER." hidden="1">{"PROFORMA",#N/A,FALSE,"A";"BIGGER 1",#N/A,FALSE,"B";"BIGGER 2",#N/A,FALSE,"B";"BIGGER 3",#N/A,FALSE,"B";"SMALL CF 1",#N/A,FALSE,"C"}</definedName>
    <definedName name="wrn.Binder." localSheetId="3" hidden="1">{"Summary",#N/A,FALSE,"Financial Summary";"Income",#N/A,FALSE,"Lease Terms";"Development",#N/A,FALSE,"Development Costs";"Expense",#N/A,FALSE,"Lease Terms";"CFlow",#N/A,FALSE,"5 Year Cash Flow"}</definedName>
    <definedName name="wrn.Binder." localSheetId="6" hidden="1">{"Summary",#N/A,FALSE,"Financial Summary";"Income",#N/A,FALSE,"Lease Terms";"Development",#N/A,FALSE,"Development Costs";"Expense",#N/A,FALSE,"Lease Terms";"CFlow",#N/A,FALSE,"5 Year Cash Flow"}</definedName>
    <definedName name="wrn.Binder." hidden="1">{"Summary",#N/A,FALSE,"Financial Summary";"Income",#N/A,FALSE,"Lease Terms";"Development",#N/A,FALSE,"Development Costs";"Expense",#N/A,FALSE,"Lease Terms";"CFlow",#N/A,FALSE,"5 Year Cash Flow"}</definedName>
    <definedName name="wrn.Birdie." localSheetId="3" hidden="1">{#N/A,#N/A,FALSE,"Trans Summary";#N/A,#N/A,FALSE,"Proforma Five Yr";#N/A,#N/A,FALSE,"Occ and Rate"}</definedName>
    <definedName name="wrn.Birdie." localSheetId="6" hidden="1">{#N/A,#N/A,FALSE,"Trans Summary";#N/A,#N/A,FALSE,"Proforma Five Yr";#N/A,#N/A,FALSE,"Occ and Rate"}</definedName>
    <definedName name="wrn.Birdie." hidden="1">{#N/A,#N/A,FALSE,"Trans Summary";#N/A,#N/A,FALSE,"Proforma Five Yr";#N/A,#N/A,FALSE,"Occ and Rate"}</definedName>
    <definedName name="wrn.BlackWhite." localSheetId="3" hidden="1">{#N/A,#N/A,FALSE,"NNN sum";#N/A,#N/A,FALSE,"10-yr Opt. A Sum";#N/A,#N/A,FALSE,"10-yr Opt A Other Costs";#N/A,#N/A,FALSE,"Purchase Sum";#N/A,#N/A,FALSE,"Purchase Other Costs"}</definedName>
    <definedName name="wrn.BlackWhite." localSheetId="6" hidden="1">{#N/A,#N/A,FALSE,"NNN sum";#N/A,#N/A,FALSE,"10-yr Opt. A Sum";#N/A,#N/A,FALSE,"10-yr Opt A Other Costs";#N/A,#N/A,FALSE,"Purchase Sum";#N/A,#N/A,FALSE,"Purchase Other Costs"}</definedName>
    <definedName name="wrn.BlackWhite." localSheetId="2" hidden="1">{#N/A,#N/A,FALSE,"NNN sum";#N/A,#N/A,FALSE,"10-yr Opt. A Sum";#N/A,#N/A,FALSE,"10-yr Opt A Other Costs";#N/A,#N/A,FALSE,"Purchase Sum";#N/A,#N/A,FALSE,"Purchase Other Costs"}</definedName>
    <definedName name="wrn.BlackWhite." hidden="1">{#N/A,#N/A,FALSE,"NNN sum";#N/A,#N/A,FALSE,"10-yr Opt. A Sum";#N/A,#N/A,FALSE,"10-yr Opt A Other Costs";#N/A,#N/A,FALSE,"Purchase Sum";#N/A,#N/A,FALSE,"Purchase Other Costs"}</definedName>
    <definedName name="wrn.BlackWhite5" hidden="1">{#N/A,#N/A,FALSE,"NNN sum";#N/A,#N/A,FALSE,"10-yr Opt. A Sum";#N/A,#N/A,FALSE,"10-yr Opt A Other Costs";#N/A,#N/A,FALSE,"Purchase Sum";#N/A,#N/A,FALSE,"Purchase Other Costs"}</definedName>
    <definedName name="wrn.Bonds." hidden="1">{#N/A,#N/A,FALSE,"Bonds - Consol";#N/A,#N/A,FALSE,"Bonds - Lakes";#N/A,#N/A,FALSE,"Bonds - Chabot";#N/A,#N/A,FALSE,"Bonds - Diablo"}</definedName>
    <definedName name="wrn.Both._.Outputs." localSheetId="3" hidden="1">{"LTV Output",#N/A,FALSE,"Output";"DCR Output",#N/A,FALSE,"Output"}</definedName>
    <definedName name="wrn.Both._.Outputs." localSheetId="6" hidden="1">{"LTV Output",#N/A,FALSE,"Output";"DCR Output",#N/A,FALSE,"Output"}</definedName>
    <definedName name="wrn.Both._.Outputs." hidden="1">{"LTV Output",#N/A,FALSE,"Output";"DCR Output",#N/A,FALSE,"Output"}</definedName>
    <definedName name="wrn.CAPREIT." localSheetId="3" hidden="1">{#N/A,#N/A,FALSE,"CAPREIT"}</definedName>
    <definedName name="wrn.CAPREIT." localSheetId="6" hidden="1">{#N/A,#N/A,FALSE,"CAPREIT"}</definedName>
    <definedName name="wrn.CAPREIT." hidden="1">{#N/A,#N/A,FALSE,"CAPREIT"}</definedName>
    <definedName name="wrn.CAPREIT2" localSheetId="3" hidden="1">{#N/A,#N/A,FALSE,"CAPREIT"}</definedName>
    <definedName name="wrn.CAPREIT2" localSheetId="6" hidden="1">{#N/A,#N/A,FALSE,"CAPREIT"}</definedName>
    <definedName name="wrn.CAPREIT2" hidden="1">{#N/A,#N/A,FALSE,"CAPREIT"}</definedName>
    <definedName name="wrn.Capx." hidden="1">{"Capx/exp",#N/A,FALSE,"CapX"}</definedName>
    <definedName name="wrn.Cash._.Flow._.and._.Matrix." hidden="1">{#N/A,#N/A,FALSE,"Matrix";#N/A,#N/A,FALSE,"Cash Flow";#N/A,#N/A,FALSE,"10 Year Cost Analysis"}</definedName>
    <definedName name="wrn.CASH._.FLOWS._.ONLY." hidden="1">{#N/A,#N/A,FALSE,"Assumptions";#N/A,#N/A,FALSE,"Consol CF";#N/A,#N/A,FALSE,"Hacienda CF";#N/A,#N/A,FALSE,"Chabot CF";#N/A,#N/A,FALSE,"Diablo CF"}</definedName>
    <definedName name="wrn.CF._.Print."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omplete._.Review." localSheetId="3" hidden="1">{#N/A,#N/A,FALSE,"Occ and Rate";#N/A,#N/A,FALSE,"PF Input";#N/A,#N/A,FALSE,"Capital Input";#N/A,#N/A,FALSE,"Proforma Five Yr";#N/A,#N/A,FALSE,"Calculations";#N/A,#N/A,FALSE,"Transaction Summary-DTW"}</definedName>
    <definedName name="wrn.Complete._.Review." localSheetId="6" hidden="1">{#N/A,#N/A,FALSE,"Occ and Rate";#N/A,#N/A,FALSE,"PF Input";#N/A,#N/A,FALSE,"Capital Input";#N/A,#N/A,FALSE,"Proforma Five Yr";#N/A,#N/A,FALSE,"Calculations";#N/A,#N/A,FALSE,"Transaction Summary-DTW"}</definedName>
    <definedName name="wrn.Complete._.Review." hidden="1">{#N/A,#N/A,FALSE,"Occ and Rate";#N/A,#N/A,FALSE,"PF Input";#N/A,#N/A,FALSE,"Capital Input";#N/A,#N/A,FALSE,"Proforma Five Yr";#N/A,#N/A,FALSE,"Calculations";#N/A,#N/A,FALSE,"Transaction Summary-DTW"}</definedName>
    <definedName name="wrn.DARREN." localSheetId="3" hidden="1">{#N/A,#N/A,FALSE,"Track";"Summary",#N/A,FALSE,"Summary";#N/A,#N/A,FALSE,"Sources &amp; Uses";#N/A,#N/A,FALSE,"Annual CFs";"Budget",#N/A,FALSE,"Renovation PF";"Renovation PF",#N/A,FALSE,"Renovation PF";"Hotel Model",#N/A,FALSE,"Renovation PF";"Hotel Financials",#N/A,FALSE,"Renovation PF";"Occupancy #",#N/A,FALSE,"Renovation PF";#N/A,#N/A,FALSE,"Restaurants";#N/A,#N/A,FALSE,"Lounges";#N/A,#N/A,FALSE,"Clubs";#N/A,#N/A,FALSE,"Shows";#N/A,#N/A,FALSE,"Outdoor";#N/A,#N/A,FALSE,"Banquet";#N/A,#N/A,FALSE,"Retail";#N/A,#N/A,FALSE,"Casino"}</definedName>
    <definedName name="wrn.DARREN." localSheetId="6" hidden="1">{#N/A,#N/A,FALSE,"Track";"Summary",#N/A,FALSE,"Summary";#N/A,#N/A,FALSE,"Sources &amp; Uses";#N/A,#N/A,FALSE,"Annual CFs";"Budget",#N/A,FALSE,"Renovation PF";"Renovation PF",#N/A,FALSE,"Renovation PF";"Hotel Model",#N/A,FALSE,"Renovation PF";"Hotel Financials",#N/A,FALSE,"Renovation PF";"Occupancy #",#N/A,FALSE,"Renovation PF";#N/A,#N/A,FALSE,"Restaurants";#N/A,#N/A,FALSE,"Lounges";#N/A,#N/A,FALSE,"Clubs";#N/A,#N/A,FALSE,"Shows";#N/A,#N/A,FALSE,"Outdoor";#N/A,#N/A,FALSE,"Banquet";#N/A,#N/A,FALSE,"Retail";#N/A,#N/A,FALSE,"Casino"}</definedName>
    <definedName name="wrn.DARREN." hidden="1">{#N/A,#N/A,FALSE,"Track";"Summary",#N/A,FALSE,"Summary";#N/A,#N/A,FALSE,"Sources &amp; Uses";#N/A,#N/A,FALSE,"Annual CFs";"Budget",#N/A,FALSE,"Renovation PF";"Renovation PF",#N/A,FALSE,"Renovation PF";"Hotel Model",#N/A,FALSE,"Renovation PF";"Hotel Financials",#N/A,FALSE,"Renovation PF";"Occupancy #",#N/A,FALSE,"Renovation PF";#N/A,#N/A,FALSE,"Restaurants";#N/A,#N/A,FALSE,"Lounges";#N/A,#N/A,FALSE,"Clubs";#N/A,#N/A,FALSE,"Shows";#N/A,#N/A,FALSE,"Outdoor";#N/A,#N/A,FALSE,"Banquet";#N/A,#N/A,FALSE,"Retail";#N/A,#N/A,FALSE,"Casino"}</definedName>
    <definedName name="wrn.data." localSheetId="3" hidden="1">{"data",#N/A,FALSE,"INPUT"}</definedName>
    <definedName name="wrn.data." localSheetId="6" hidden="1">{"data",#N/A,FALSE,"INPUT"}</definedName>
    <definedName name="wrn.data." localSheetId="2" hidden="1">{"data",#N/A,FALSE,"INPUT"}</definedName>
    <definedName name="wrn.data." hidden="1">{"data",#N/A,FALSE,"INPUT"}</definedName>
    <definedName name="wrn.data5" hidden="1">{"data",#N/A,FALSE,"INPUT"}</definedName>
    <definedName name="wrn.DCR._.Output." localSheetId="3" hidden="1">{"DCR Output",#N/A,FALSE,"Output"}</definedName>
    <definedName name="wrn.DCR._.Output." localSheetId="6" hidden="1">{"DCR Output",#N/A,FALSE,"Output"}</definedName>
    <definedName name="wrn.DCR._.Output." hidden="1">{"DCR Output",#N/A,FALSE,"Output"}</definedName>
    <definedName name="wrn.Demand._.Calcs." localSheetId="3" hidden="1">{#N/A,#N/A,FALSE,"Demand Calcs"}</definedName>
    <definedName name="wrn.Demand._.Calcs." localSheetId="6" hidden="1">{#N/A,#N/A,FALSE,"Demand Calcs"}</definedName>
    <definedName name="wrn.Demand._.Calcs." hidden="1">{#N/A,#N/A,FALSE,"Demand Calcs"}</definedName>
    <definedName name="wrn.Demand._.Inputs." localSheetId="3" hidden="1">{#N/A,#N/A,FALSE,"Demand Inputs"}</definedName>
    <definedName name="wrn.Demand._.Inputs." localSheetId="6" hidden="1">{#N/A,#N/A,FALSE,"Demand Inputs"}</definedName>
    <definedName name="wrn.Demand._.Inputs." hidden="1">{#N/A,#N/A,FALSE,"Demand Inputs"}</definedName>
    <definedName name="wrn.detail." localSheetId="3" hidden="1">{"detail1",#N/A,FALSE,"Sheet1";"detail2",#N/A,FALSE,"Sheet1";"detail3",#N/A,FALSE,"Sheet1";"detail4",#N/A,FALSE,"Sheet1";"detail5",#N/A,FALSE,"Sheet1";"detail6",#N/A,FALSE,"Sheet1";"detail7",#N/A,FALSE,"Sheet1";"detail8",#N/A,FALSE,"Sheet1";"detail9",#N/A,FALSE,"Sheet1"}</definedName>
    <definedName name="wrn.detail." localSheetId="6" hidden="1">{"detail1",#N/A,FALSE,"Sheet1";"detail2",#N/A,FALSE,"Sheet1";"detail3",#N/A,FALSE,"Sheet1";"detail4",#N/A,FALSE,"Sheet1";"detail5",#N/A,FALSE,"Sheet1";"detail6",#N/A,FALSE,"Sheet1";"detail7",#N/A,FALSE,"Sheet1";"detail8",#N/A,FALSE,"Sheet1";"detail9",#N/A,FALSE,"Sheet1"}</definedName>
    <definedName name="wrn.detail." localSheetId="2" hidden="1">{"detail1",#N/A,FALSE,"Sheet1";"detail2",#N/A,FALSE,"Sheet1";"detail3",#N/A,FALSE,"Sheet1";"detail4",#N/A,FALSE,"Sheet1";"detail5",#N/A,FALSE,"Sheet1";"detail6",#N/A,FALSE,"Sheet1";"detail7",#N/A,FALSE,"Sheet1";"detail8",#N/A,FALSE,"Sheet1";"detail9",#N/A,FALSE,"Sheet1"}</definedName>
    <definedName name="wrn.detail." hidden="1">{"detail1",#N/A,FALSE,"Sheet1";"detail2",#N/A,FALSE,"Sheet1";"detail3",#N/A,FALSE,"Sheet1";"detail4",#N/A,FALSE,"Sheet1";"detail5",#N/A,FALSE,"Sheet1";"detail6",#N/A,FALSE,"Sheet1";"detail7",#N/A,FALSE,"Sheet1";"detail8",#N/A,FALSE,"Sheet1";"detail9",#N/A,FALSE,"Sheet1"}</definedName>
    <definedName name="wrn.Development._.Budget." hidden="1">{"Year 1",#N/A,FALSE,"Budget";"Year 2",#N/A,FALSE,"Budget";"Year 3",#N/A,FALSE,"Budget";"Year 4",#N/A,FALSE,"Budget"}</definedName>
    <definedName name="wrn.Earnings._.Model."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ntire._.Package." hidden="1">{"Summary",#N/A,FALSE,"Assumptions";"Development 1 2",#N/A,FALSE,"Budget";"Operating Income",#N/A,FALSE,"Budget"}</definedName>
    <definedName name="wrn.Executive._.Summary._.Reports." localSheetId="3" hidden="1">{"Estimated Proforma (Prelim. Proforma)",#N/A,TRUE,"Prelim. Proforma";"Summary Cash Flow Grid",#N/A,TRUE,"Cash Flow Grid";"Final Proforma (Final Proforma)",#N/A,TRUE,"Final Proforma";"Cash Flow Graph (Cash Flow Graphic)",#N/A,TRUE,"Cash Flow Graphic"}</definedName>
    <definedName name="wrn.Executive._.Summary._.Reports." localSheetId="6" hidden="1">{"Estimated Proforma (Prelim. Proforma)",#N/A,TRUE,"Prelim. Proforma";"Summary Cash Flow Grid",#N/A,TRUE,"Cash Flow Grid";"Final Proforma (Final Proforma)",#N/A,TRUE,"Final Proforma";"Cash Flow Graph (Cash Flow Graphic)",#N/A,TRUE,"Cash Flow Graphic"}</definedName>
    <definedName name="wrn.Executive._.Summary._.Reports." hidden="1">{"Estimated Proforma (Prelim. Proforma)",#N/A,TRUE,"Prelim. Proforma";"Summary Cash Flow Grid",#N/A,TRUE,"Cash Flow Grid";"Final Proforma (Final Proforma)",#N/A,TRUE,"Final Proforma";"Cash Flow Graph (Cash Flow Graphic)",#N/A,TRUE,"Cash Flow Graphic"}</definedName>
    <definedName name="wrn.Exhibits." hidden="1">{#N/A,#N/A,FALSE,"Historical";#N/A,#N/A,FALSE,"Adjusted";#N/A,#N/A,FALSE,"CAM Alloc.";#N/A,#N/A,FALSE,"Projected CAM"}</definedName>
    <definedName name="wrn.ExitAndSalesAssumptions." localSheetId="6" hidden="1">{#N/A,#N/A,FALSE,"ExitStratigy"}</definedName>
    <definedName name="wrn.ExitAndSalesAssumptions." localSheetId="2" hidden="1">{#N/A,#N/A,FALSE,"ExitStratigy"}</definedName>
    <definedName name="wrn.ExitAndSalesAssumptions." hidden="1">{#N/A,#N/A,FALSE,"ExitStratigy"}</definedName>
    <definedName name="wrn.Fair._.Share._.Calcs." localSheetId="3" hidden="1">{#N/A,#N/A,FALSE,"Fair Share"}</definedName>
    <definedName name="wrn.Fair._.Share._.Calcs." localSheetId="6" hidden="1">{#N/A,#N/A,FALSE,"Fair Share"}</definedName>
    <definedName name="wrn.Fair._.Share._.Calcs." hidden="1">{#N/A,#N/A,FALSE,"Fair Share"}</definedName>
    <definedName name="wrn.FCB." hidden="1">{"FCB_ALL",#N/A,FALSE,"FCB"}</definedName>
    <definedName name="wrn.fcb2" hidden="1">{"FCB_ALL",#N/A,FALSE,"FCB"}</definedName>
    <definedName name="wrn.FCG." localSheetId="3" hidden="1">{#N/A,#N/A,TRUE,"Title Page";#N/A,#N/A,TRUE,"Executive Summary";#N/A,#N/A,TRUE,"Cash Flow";#N/A,#N/A,TRUE,"Exp Detail";#N/A,#N/A,TRUE,"Pricing Matrix";#N/A,#N/A,TRUE,"Value Matrix";#N/A,#N/A,TRUE,"Assumptions";#N/A,#N/A,TRUE,"Vacant Space";#N/A,#N/A,TRUE,"2nd Generation";#N/A,#N/A,TRUE,"Existing vs Mkt";#N/A,#N/A,TRUE,"Expiration Schedule";#N/A,#N/A,TRUE,"Expiration Graph ";#N/A,#N/A,TRUE,"Residual - Marketing";#N/A,#N/A,TRUE,"Vacancy Detail"}</definedName>
    <definedName name="wrn.FCG." localSheetId="6" hidden="1">{#N/A,#N/A,TRUE,"Title Page";#N/A,#N/A,TRUE,"Executive Summary";#N/A,#N/A,TRUE,"Cash Flow";#N/A,#N/A,TRUE,"Exp Detail";#N/A,#N/A,TRUE,"Pricing Matrix";#N/A,#N/A,TRUE,"Value Matrix";#N/A,#N/A,TRUE,"Assumptions";#N/A,#N/A,TRUE,"Vacant Space";#N/A,#N/A,TRUE,"2nd Generation";#N/A,#N/A,TRUE,"Existing vs Mkt";#N/A,#N/A,TRUE,"Expiration Schedule";#N/A,#N/A,TRUE,"Expiration Graph ";#N/A,#N/A,TRUE,"Residual - Marketing";#N/A,#N/A,TRUE,"Vacancy Detail"}</definedName>
    <definedName name="wrn.FCG." hidden="1">{#N/A,#N/A,TRUE,"Title Page";#N/A,#N/A,TRUE,"Executive Summary";#N/A,#N/A,TRUE,"Cash Flow";#N/A,#N/A,TRUE,"Exp Detail";#N/A,#N/A,TRUE,"Pricing Matrix";#N/A,#N/A,TRUE,"Value Matrix";#N/A,#N/A,TRUE,"Assumptions";#N/A,#N/A,TRUE,"Vacant Space";#N/A,#N/A,TRUE,"2nd Generation";#N/A,#N/A,TRUE,"Existing vs Mkt";#N/A,#N/A,TRUE,"Expiration Schedule";#N/A,#N/A,TRUE,"Expiration Graph ";#N/A,#N/A,TRUE,"Residual - Marketing";#N/A,#N/A,TRUE,"Vacancy Detail"}</definedName>
    <definedName name="wrn.Feb98." localSheetId="3" hidden="1">{"sheet a",#N/A,FALSE,"A";"2 9 casflow",#N/A,FALSE,"B"}</definedName>
    <definedName name="wrn.Feb98." localSheetId="6" hidden="1">{"sheet a",#N/A,FALSE,"A";"2 9 casflow",#N/A,FALSE,"B"}</definedName>
    <definedName name="wrn.Feb98." hidden="1">{"sheet a",#N/A,FALSE,"A";"2 9 casflow",#N/A,FALSE,"B"}</definedName>
    <definedName name="wrn.Final._.Output." localSheetId="3" hidden="1">{#N/A,#N/A,FALSE,"Final Output"}</definedName>
    <definedName name="wrn.Final._.Output." localSheetId="6" hidden="1">{#N/A,#N/A,FALSE,"Final Output"}</definedName>
    <definedName name="wrn.Final._.Output." hidden="1">{#N/A,#N/A,FALSE,"Final Output"}</definedName>
    <definedName name="wrn.FOschedules." localSheetId="3" hidden="1">{"FOschedule1",#N/A,FALSE,"Sheet1";"FOschedule2",#N/A,FALSE,"Sheet1";"FOschedule3",#N/A,FALSE,"Sheet1"}</definedName>
    <definedName name="wrn.FOschedules." localSheetId="6" hidden="1">{"FOschedule1",#N/A,FALSE,"Sheet1";"FOschedule2",#N/A,FALSE,"Sheet1";"FOschedule3",#N/A,FALSE,"Sheet1"}</definedName>
    <definedName name="wrn.FOschedules." localSheetId="2" hidden="1">{"FOschedule1",#N/A,FALSE,"Sheet1";"FOschedule2",#N/A,FALSE,"Sheet1";"FOschedule3",#N/A,FALSE,"Sheet1"}</definedName>
    <definedName name="wrn.FOschedules." hidden="1">{"FOschedule1",#N/A,FALSE,"Sheet1";"FOschedule2",#N/A,FALSE,"Sheet1";"FOschedule3",#N/A,FALSE,"Sheet1"}</definedName>
    <definedName name="wrn.Full_Template." localSheetId="6" hidden="1">{#N/A,#N/A,FALSE,"1Summary";#N/A,#N/A,FALSE,"2Assumptions";#N/A,#N/A,FALSE,"3Cash Flow";#N/A,#N/A,FALSE,"4Year 1 Reconciliation";#N/A,#N/A,FALSE,"5Residual";#N/A,#N/A,FALSE,"6Residual (Year 20)";#N/A,#N/A,FALSE,"7Financing Sensitivity";#N/A,#N/A,FALSE,"8Residual Sensitivity";#N/A,#N/A,FALSE,"9Pricing Matrix";#N/A,#N/A,FALSE,"10Vacancy Matrix";#N/A,#N/A,FALSE,"11Expiration Schedule";#N/A,#N/A,FALSE,"12Lease-up Schedule";#N/A,#N/A,FALSE,"13Residual 2007";#N/A,#N/A,FALSE,"14Residual 2008";#N/A,#N/A,FALSE,"15Residual 2009";#N/A,#N/A,FALSE,"16Residual 2010";#N/A,#N/A,FALSE,"17Residual 2011";#N/A,#N/A,FALSE,"18Hold Disposition Matrix";#N/A,#N/A,FALSE,"19Other Disposition Matrix"}</definedName>
    <definedName name="wrn.Full_Template." hidden="1">{#N/A,#N/A,FALSE,"1Summary";#N/A,#N/A,FALSE,"2Assumptions";#N/A,#N/A,FALSE,"3Cash Flow";#N/A,#N/A,FALSE,"4Year 1 Reconciliation";#N/A,#N/A,FALSE,"5Residual";#N/A,#N/A,FALSE,"6Residual (Year 20)";#N/A,#N/A,FALSE,"7Financing Sensitivity";#N/A,#N/A,FALSE,"8Residual Sensitivity";#N/A,#N/A,FALSE,"9Pricing Matrix";#N/A,#N/A,FALSE,"10Vacancy Matrix";#N/A,#N/A,FALSE,"11Expiration Schedule";#N/A,#N/A,FALSE,"12Lease-up Schedule";#N/A,#N/A,FALSE,"13Residual 2007";#N/A,#N/A,FALSE,"14Residual 2008";#N/A,#N/A,FALSE,"15Residual 2009";#N/A,#N/A,FALSE,"16Residual 2010";#N/A,#N/A,FALSE,"17Residual 2011";#N/A,#N/A,FALSE,"18Hold Disposition Matrix";#N/A,#N/A,FALSE,"19Other Disposition Matrix"}</definedName>
    <definedName name="wrn.Garage." hidden="1">{#N/A,#N/A,FALSE,"Garage Assumpt 1";#N/A,#N/A,FALSE,"Garage Op Proj";#N/A,#N/A,FALSE,"Hist I&amp;E";#N/A,#N/A,FALSE,"Garage Lease"}</definedName>
    <definedName name="wrn.GSA._.PRINT." localSheetId="3" hidden="1">{#N/A,#N/A,FALSE,"DEV COSTS";#N/A,#N/A,FALSE,"10-YR C. F."}</definedName>
    <definedName name="wrn.GSA._.PRINT." localSheetId="6" hidden="1">{#N/A,#N/A,FALSE,"DEV COSTS";#N/A,#N/A,FALSE,"10-YR C. F."}</definedName>
    <definedName name="wrn.GSA._.PRINT." localSheetId="2" hidden="1">{#N/A,#N/A,FALSE,"DEV COSTS";#N/A,#N/A,FALSE,"10-YR C. F."}</definedName>
    <definedName name="wrn.GSA._.PRINT." hidden="1">{#N/A,#N/A,FALSE,"DEV COSTS";#N/A,#N/A,FALSE,"10-YR C. F."}</definedName>
    <definedName name="wrn.gsa._PRINT5" hidden="1">{#N/A,#N/A,FALSE,"DEV COSTS";#N/A,#N/A,FALSE,"10-YR C. F."}</definedName>
    <definedName name="wrn.Hist._.InE." hidden="1">{#N/A,#N/A,FALSE,"Hist I&amp;E - Consol";#N/A,#N/A,FALSE,"Hist I&amp;E - Lakes";#N/A,#N/A,FALSE,"Hist I&amp;E - Chabot";#N/A,#N/A,FALSE,"Hist I&amp;E - Diablo"}</definedName>
    <definedName name="wrn.Hist._.InE2." hidden="1">{#N/A,#N/A,FALSE,"Hist I&amp;E - #2";#N/A,#N/A,FALSE,"Hist I&amp;E - #3";#N/A,#N/A,FALSE,"Hist I&amp;E - #4";#N/A,#N/A,FALSE,"Hist I&amp;E - #5";#N/A,#N/A,FALSE,"Hist I&amp;E - #6";#N/A,#N/A,FALSE,"Hist I&amp;E - #8";#N/A,#N/A,FALSE,"Hist I&amp;E - #9";#N/A,#N/A,FALSE,"Hist I&amp;E - #10"}</definedName>
    <definedName name="wrn.Hold._.Sell." localSheetId="6" hidden="1">{#N/A,#N/A,FALSE,"13Residual 2007";#N/A,#N/A,FALSE,"14Residual 2008";#N/A,#N/A,FALSE,"15Residual 2009";#N/A,#N/A,FALSE,"16Residual 2010";#N/A,#N/A,FALSE,"17Residual 2011";#N/A,#N/A,FALSE,"18Hold Disposition Matrix";#N/A,#N/A,FALSE,"19Other Disposition Matrix"}</definedName>
    <definedName name="wrn.Hold._.Sell." hidden="1">{#N/A,#N/A,FALSE,"13Residual 2007";#N/A,#N/A,FALSE,"14Residual 2008";#N/A,#N/A,FALSE,"15Residual 2009";#N/A,#N/A,FALSE,"16Residual 2010";#N/A,#N/A,FALSE,"17Residual 2011";#N/A,#N/A,FALSE,"18Hold Disposition Matrix";#N/A,#N/A,FALSE,"19Other Disposition Matrix"}</definedName>
    <definedName name="wrn.IM._.UPDATE." localSheetId="3" hidden="1">{"Summary",#N/A,TRUE,"Summary";"Sources &amp; Uses",#N/A,TRUE,"Sources &amp; Uses";"Project Cash Flow",#N/A,TRUE,"Annual CFs";"Project Costs",#N/A,TRUE,"Annual CFs";"Net Cash Flow &amp; Net Sale Proceeds",#N/A,TRUE,"Annual CFs";"Budget",#N/A,TRUE,"Renovation PF";"Occupancy #",#N/A,TRUE,"Room Occupancy";"Hotel Financials",#N/A,TRUE,"Hotel Financials"}</definedName>
    <definedName name="wrn.IM._.UPDATE." localSheetId="6" hidden="1">{"Summary",#N/A,TRUE,"Summary";"Sources &amp; Uses",#N/A,TRUE,"Sources &amp; Uses";"Project Cash Flow",#N/A,TRUE,"Annual CFs";"Project Costs",#N/A,TRUE,"Annual CFs";"Net Cash Flow &amp; Net Sale Proceeds",#N/A,TRUE,"Annual CFs";"Budget",#N/A,TRUE,"Renovation PF";"Occupancy #",#N/A,TRUE,"Room Occupancy";"Hotel Financials",#N/A,TRUE,"Hotel Financials"}</definedName>
    <definedName name="wrn.IM._.UPDATE." hidden="1">{"Summary",#N/A,TRUE,"Summary";"Sources &amp; Uses",#N/A,TRUE,"Sources &amp; Uses";"Project Cash Flow",#N/A,TRUE,"Annual CFs";"Project Costs",#N/A,TRUE,"Annual CFs";"Net Cash Flow &amp; Net Sale Proceeds",#N/A,TRUE,"Annual CFs";"Budget",#N/A,TRUE,"Renovation PF";"Occupancy #",#N/A,TRUE,"Room Occupancy";"Hotel Financials",#N/A,TRUE,"Hotel Financials"}</definedName>
    <definedName name="wrn.Income._.Statements." hidden="1">{"Annual Income",#N/A,FALSE,"Revenues";"Quarter Income",#N/A,FALSE,"Revenues"}</definedName>
    <definedName name="wrn.Inputs." localSheetId="3" hidden="1">{"Inflation-BaseYear",#N/A,FALSE,"Inputs"}</definedName>
    <definedName name="wrn.Inputs." localSheetId="6" hidden="1">{"Inflation-BaseYear",#N/A,FALSE,"Inputs"}</definedName>
    <definedName name="wrn.Inputs." hidden="1">{"Inflation-BaseYear",#N/A,FALSE,"Inputs"}</definedName>
    <definedName name="wrn.Investment._.Review." localSheetId="3" hidden="1">{#N/A,#N/A,FALSE,"Proforma Five Yr";#N/A,#N/A,FALSE,"Capital Input";#N/A,#N/A,FALSE,"Calculations";#N/A,#N/A,FALSE,"Transaction Summary-DTW"}</definedName>
    <definedName name="wrn.Investment._.Review." localSheetId="6" hidden="1">{#N/A,#N/A,FALSE,"Proforma Five Yr";#N/A,#N/A,FALSE,"Capital Input";#N/A,#N/A,FALSE,"Calculations";#N/A,#N/A,FALSE,"Transaction Summary-DTW"}</definedName>
    <definedName name="wrn.Investment._.Review." hidden="1">{#N/A,#N/A,FALSE,"Proforma Five Yr";#N/A,#N/A,FALSE,"Capital Input";#N/A,#N/A,FALSE,"Calculations";#N/A,#N/A,FALSE,"Transaction Summary-DTW"}</definedName>
    <definedName name="wrn.jan._.98." localSheetId="3" hidden="1">{"sheet a",#N/A,FALSE,"A";"sheet b 1",#N/A,FALSE,"B";"sheet b 2",#N/A,FALSE,"B"}</definedName>
    <definedName name="wrn.jan._.98." localSheetId="6" hidden="1">{"sheet a",#N/A,FALSE,"A";"sheet b 1",#N/A,FALSE,"B";"sheet b 2",#N/A,FALSE,"B"}</definedName>
    <definedName name="wrn.jan._.98." hidden="1">{"sheet a",#N/A,FALSE,"A";"sheet b 1",#N/A,FALSE,"B";"sheet b 2",#N/A,FALSE,"B"}</definedName>
    <definedName name="wrn.July._.5." localSheetId="3" hidden="1">{#N/A,#N/A,TRUE,"Summary";#N/A,#N/A,TRUE,"Timeline";#N/A,#N/A,TRUE,"Cost Summary (uninflated)";#N/A,#N/A,TRUE,"Assumptions";#N/A,#N/A,TRUE,"Residential";#N/A,#N/A,TRUE,"Retail";#N/A,#N/A,TRUE,"Hotel";#N/A,#N/A,TRUE,"Office";#N/A,#N/A,TRUE,"Dev Expense Detail";#N/A,#N/A,TRUE,"Webster Hotel Model";#N/A,#N/A,TRUE,"Tax Credits"}</definedName>
    <definedName name="wrn.July._.5." localSheetId="6" hidden="1">{#N/A,#N/A,TRUE,"Summary";#N/A,#N/A,TRUE,"Timeline";#N/A,#N/A,TRUE,"Cost Summary (uninflated)";#N/A,#N/A,TRUE,"Assumptions";#N/A,#N/A,TRUE,"Residential";#N/A,#N/A,TRUE,"Retail";#N/A,#N/A,TRUE,"Hotel";#N/A,#N/A,TRUE,"Office";#N/A,#N/A,TRUE,"Dev Expense Detail";#N/A,#N/A,TRUE,"Webster Hotel Model";#N/A,#N/A,TRUE,"Tax Credits"}</definedName>
    <definedName name="wrn.July._.5." hidden="1">{#N/A,#N/A,TRUE,"Summary";#N/A,#N/A,TRUE,"Timeline";#N/A,#N/A,TRUE,"Cost Summary (uninflated)";#N/A,#N/A,TRUE,"Assumptions";#N/A,#N/A,TRUE,"Residential";#N/A,#N/A,TRUE,"Retail";#N/A,#N/A,TRUE,"Hotel";#N/A,#N/A,TRUE,"Office";#N/A,#N/A,TRUE,"Dev Expense Detail";#N/A,#N/A,TRUE,"Webster Hotel Model";#N/A,#N/A,TRUE,"Tax Credits"}</definedName>
    <definedName name="wrn.KR_Report." localSheetId="3" hidden="1">{"Venture Summary",#N/A,TRUE,"Summary";"Budget Summary",#N/A,TRUE,"Summary";"Annual CF Summary",#N/A,TRUE,"Summary";"Project Cash Flows",#N/A,TRUE,"Summary";"Hotel Inflated CFs",#N/A,TRUE,"Summary";"Hotel Uninflated CF",#N/A,TRUE,"Summary";"Hotel PF Assumptions",#N/A,TRUE,"Summary"}</definedName>
    <definedName name="wrn.KR_Report." localSheetId="6" hidden="1">{"Venture Summary",#N/A,TRUE,"Summary";"Budget Summary",#N/A,TRUE,"Summary";"Annual CF Summary",#N/A,TRUE,"Summary";"Project Cash Flows",#N/A,TRUE,"Summary";"Hotel Inflated CFs",#N/A,TRUE,"Summary";"Hotel Uninflated CF",#N/A,TRUE,"Summary";"Hotel PF Assumptions",#N/A,TRUE,"Summary"}</definedName>
    <definedName name="wrn.KR_Report." hidden="1">{"Venture Summary",#N/A,TRUE,"Summary";"Budget Summary",#N/A,TRUE,"Summary";"Annual CF Summary",#N/A,TRUE,"Summary";"Project Cash Flows",#N/A,TRUE,"Summary";"Hotel Inflated CFs",#N/A,TRUE,"Summary";"Hotel Uninflated CF",#N/A,TRUE,"Summary";"Hotel PF Assumptions",#N/A,TRUE,"Summary"}</definedName>
    <definedName name="wrn.Latent._.Demand._.Inputs." localSheetId="3" hidden="1">{#N/A,#N/A,FALSE,"Latent"}</definedName>
    <definedName name="wrn.Latent._.Demand._.Inputs." localSheetId="6" hidden="1">{#N/A,#N/A,FALSE,"Latent"}</definedName>
    <definedName name="wrn.Latent._.Demand._.Inputs." hidden="1">{#N/A,#N/A,FALSE,"Latent"}</definedName>
    <definedName name="wrn.Leasing._.Variance." localSheetId="6" hidden="1">{#N/A,#N/A,FALSE,"Leasing 6A"}</definedName>
    <definedName name="wrn.Leasing._.Variance." hidden="1">{#N/A,#N/A,FALSE,"Leasing 6A"}</definedName>
    <definedName name="wrn.LoanInformation." localSheetId="6" hidden="1">{#N/A,#N/A,FALSE,"LoanAssumptions"}</definedName>
    <definedName name="wrn.LoanInformation." localSheetId="2" hidden="1">{#N/A,#N/A,FALSE,"LoanAssumptions"}</definedName>
    <definedName name="wrn.LoanInformation." hidden="1">{#N/A,#N/A,FALSE,"LoanAssumptions"}</definedName>
    <definedName name="wrn.LTV._.Output." localSheetId="3" hidden="1">{"LTV Output",#N/A,FALSE,"Output"}</definedName>
    <definedName name="wrn.LTV._.Output." localSheetId="6" hidden="1">{"LTV Output",#N/A,FALSE,"Output"}</definedName>
    <definedName name="wrn.LTV._.Output." hidden="1">{"LTV Output",#N/A,FALSE,"Output"}</definedName>
    <definedName name="wrn.Market._.Values." localSheetId="3" hidden="1">{#N/A,#N/A,TRUE,"10 Yr Hold";#N/A,#N/A,TRUE,"7 Yr Hold";#N/A,#N/A,TRUE,"5 Yr Hold";#N/A,#N/A,TRUE,"3 Yr Hold"}</definedName>
    <definedName name="wrn.Market._.Values." localSheetId="6" hidden="1">{#N/A,#N/A,TRUE,"10 Yr Hold";#N/A,#N/A,TRUE,"7 Yr Hold";#N/A,#N/A,TRUE,"5 Yr Hold";#N/A,#N/A,TRUE,"3 Yr Hold"}</definedName>
    <definedName name="wrn.Market._.Values." hidden="1">{#N/A,#N/A,TRUE,"10 Yr Hold";#N/A,#N/A,TRUE,"7 Yr Hold";#N/A,#N/A,TRUE,"5 Yr Hold";#N/A,#N/A,TRUE,"3 Yr Hold"}</definedName>
    <definedName name="wrn.Marketing." localSheetId="6" hidden="1">{#N/A,#N/A,FALSE,"2Assumptions";#N/A,#N/A,FALSE,"3Cash Flow";#N/A,#N/A,FALSE,"I&amp;E";#N/A,#N/A,FALSE,"I&amp;E (2)";#N/A,#N/A,FALSE,"10Vacancy Matrix";#N/A,#N/A,FALSE,"11Expiration Schedule"}</definedName>
    <definedName name="wrn.Marketing." hidden="1">{#N/A,#N/A,FALSE,"2Assumptions";#N/A,#N/A,FALSE,"3Cash Flow";#N/A,#N/A,FALSE,"I&amp;E";#N/A,#N/A,FALSE,"I&amp;E (2)";#N/A,#N/A,FALSE,"10Vacancy Matrix";#N/A,#N/A,FALSE,"11Expiration Schedule"}</definedName>
    <definedName name="wrn.MATRICES._.and._.CFs." hidden="1">{#N/A,#N/A,FALSE,"Assumptions";#N/A,#N/A,FALSE,"Consol CF";#N/A,#N/A,FALSE,"matx B4 DS";#N/A,#N/A,FALSE,"Hacienda CF";#N/A,#N/A,FALSE,"matx B4 DS Hac";#N/A,#N/A,FALSE,"Chabot CF";#N/A,#N/A,FALSE,"matx B4 DS Chabot";#N/A,#N/A,FALSE,"Diablo CF";#N/A,#N/A,FALSE,"matx B4 DS Diablo"}</definedName>
    <definedName name="wrn.MATRICIES._.ONLY." hidden="1">{#N/A,#N/A,FALSE,"matx B4 DS";#N/A,#N/A,FALSE,"matx B4 DS Hac";#N/A,#N/A,FALSE,"matx B4 DS Chabot";#N/A,#N/A,FALSE,"matx B4 DS Diablo"}</definedName>
    <definedName name="wrn.MODEL." localSheetId="3" hidden="1">{"IS",#N/A,FALSE,"Income Statement";"ISR",#N/A,FALSE,"Income Statement Ratios";"BS",#N/A,FALSE,"Balance Sheet";"BSR",#N/A,FALSE,"Balance Sheet Ratios";"CF",#N/A,FALSE,"Cash Flow";"SALES",#N/A,FALSE,"Sales Analysis";"RR",#N/A,FALSE,"Recent Results"}</definedName>
    <definedName name="wrn.MODEL." localSheetId="6" hidden="1">{"IS",#N/A,FALSE,"Income Statement";"ISR",#N/A,FALSE,"Income Statement Ratios";"BS",#N/A,FALSE,"Balance Sheet";"BSR",#N/A,FALSE,"Balance Sheet Ratios";"CF",#N/A,FALSE,"Cash Flow";"SALES",#N/A,FALSE,"Sales Analysis";"RR",#N/A,FALSE,"Recent Results"}</definedName>
    <definedName name="wrn.MODEL." localSheetId="2" hidden="1">{"IS",#N/A,FALSE,"Income Statement";"ISR",#N/A,FALSE,"Income Statement Ratios";"BS",#N/A,FALSE,"Balance Sheet";"BSR",#N/A,FALSE,"Balance Sheet Ratios";"CF",#N/A,FALSE,"Cash Flow";"SALES",#N/A,FALSE,"Sales Analysis";"RR",#N/A,FALSE,"Recent Results"}</definedName>
    <definedName name="wrn.MODEL." hidden="1">{"IS",#N/A,FALSE,"Income Statement";"ISR",#N/A,FALSE,"Income Statement Ratios";"BS",#N/A,FALSE,"Balance Sheet";"BSR",#N/A,FALSE,"Balance Sheet Ratios";"CF",#N/A,FALSE,"Cash Flow";"SALES",#N/A,FALSE,"Sales Analysis";"RR",#N/A,FALSE,"Recent Results"}</definedName>
    <definedName name="wrn.MODEL5" hidden="1">{"IS",#N/A,FALSE,"Income Statement";"ISR",#N/A,FALSE,"Income Statement Ratios";"BS",#N/A,FALSE,"Balance Sheet";"BSR",#N/A,FALSE,"Balance Sheet Ratios";"CF",#N/A,FALSE,"Cash Flow";"SALES",#N/A,FALSE,"Sales Analysis";"RR",#N/A,FALSE,"Recent Results"}</definedName>
    <definedName name="wrn.Monthly._.Detail._.Reports." localSheetId="3" hidden="1">{"Detail Project Cash Flow",#N/A,TRUE,"Cash Flow Grid";"Financing Calculation",#N/A,TRUE,"Cash Flow Grid"}</definedName>
    <definedName name="wrn.Monthly._.Detail._.Reports." localSheetId="6" hidden="1">{"Detail Project Cash Flow",#N/A,TRUE,"Cash Flow Grid";"Financing Calculation",#N/A,TRUE,"Cash Flow Grid"}</definedName>
    <definedName name="wrn.Monthly._.Detail._.Reports." hidden="1">{"Detail Project Cash Flow",#N/A,TRUE,"Cash Flow Grid";"Financing Calculation",#N/A,TRUE,"Cash Flow Grid"}</definedName>
    <definedName name="wrn.monthly._.financial." localSheetId="6" hidden="1">{#N/A,#N/A,FALSE,"SUMMARY 4a";#N/A,#N/A,FALSE,"GBA 4b";#N/A,#N/A,FALSE,"TENANT 4c";#N/A,#N/A,FALSE,"BUDGET DETAIL";#N/A,#N/A,FALSE,"PRO FORMA"}</definedName>
    <definedName name="wrn.monthly._.financial." hidden="1">{#N/A,#N/A,FALSE,"SUMMARY 4a";#N/A,#N/A,FALSE,"GBA 4b";#N/A,#N/A,FALSE,"TENANT 4c";#N/A,#N/A,FALSE,"BUDGET DETAIL";#N/A,#N/A,FALSE,"PRO FORMA"}</definedName>
    <definedName name="wrn.MonthlyRentRoll." localSheetId="6" hidden="1">{"MonthlyRentRoll",#N/A,FALSE,"RentRoll"}</definedName>
    <definedName name="wrn.MonthlyRentRoll." localSheetId="2" hidden="1">{"MonthlyRentRoll",#N/A,FALSE,"RentRoll"}</definedName>
    <definedName name="wrn.MonthlyRentRoll." hidden="1">{"MonthlyRentRoll",#N/A,FALSE,"RentRoll"}</definedName>
    <definedName name="wrn.Months._.98._.to._.01." localSheetId="3" hidden="1">{"98",#N/A,FALSE,"Month";"99",#N/A,FALSE,"Month";"00",#N/A,FALSE,"Month";"01",#N/A,FALSE,"Month"}</definedName>
    <definedName name="wrn.Months._.98._.to._.01." localSheetId="6" hidden="1">{"98",#N/A,FALSE,"Month";"99",#N/A,FALSE,"Month";"00",#N/A,FALSE,"Month";"01",#N/A,FALSE,"Month"}</definedName>
    <definedName name="wrn.Months._.98._.to._.01." hidden="1">{"98",#N/A,FALSE,"Month";"99",#N/A,FALSE,"Month";"00",#N/A,FALSE,"Month";"01",#N/A,FALSE,"Month"}</definedName>
    <definedName name="wrn.Occupancy._.Calcs." localSheetId="3" hidden="1">{#N/A,#N/A,FALSE,"Occ. Calcs"}</definedName>
    <definedName name="wrn.Occupancy._.Calcs." localSheetId="6" hidden="1">{#N/A,#N/A,FALSE,"Occ. Calcs"}</definedName>
    <definedName name="wrn.Occupancy._.Calcs." hidden="1">{#N/A,#N/A,FALSE,"Occ. Calcs"}</definedName>
    <definedName name="wrn.ontario." localSheetId="6" hidden="1">{"page1",#N/A,FALSE,"sheet 1";"Page2",#N/A,FALSE,"sheet 1";"page3",#N/A,FALSE,"sheet 1";"page4",#N/A,FALSE,"sheet 1"}</definedName>
    <definedName name="wrn.ontario." hidden="1">{"page1",#N/A,FALSE,"sheet 1";"Page2",#N/A,FALSE,"sheet 1";"page3",#N/A,FALSE,"sheet 1";"page4",#N/A,FALSE,"sheet 1"}</definedName>
    <definedName name="wrn.OperatingAssumtions." localSheetId="6" hidden="1">{#N/A,#N/A,FALSE,"OperatingAssumptions"}</definedName>
    <definedName name="wrn.OperatingAssumtions." localSheetId="2" hidden="1">{#N/A,#N/A,FALSE,"OperatingAssumptions"}</definedName>
    <definedName name="wrn.OperatingAssumtions." hidden="1">{#N/A,#N/A,FALSE,"OperatingAssumptions"}</definedName>
    <definedName name="wrn.Operations._.Review." localSheetId="3" hidden="1">{#N/A,#N/A,FALSE,"Proforma Five Yr";#N/A,#N/A,FALSE,"Occ and Rate";#N/A,#N/A,FALSE,"PF Input";#N/A,#N/A,FALSE,"Hotcomps"}</definedName>
    <definedName name="wrn.Operations._.Review." localSheetId="6" hidden="1">{#N/A,#N/A,FALSE,"Proforma Five Yr";#N/A,#N/A,FALSE,"Occ and Rate";#N/A,#N/A,FALSE,"PF Input";#N/A,#N/A,FALSE,"Hotcomps"}</definedName>
    <definedName name="wrn.Operations._.Review." hidden="1">{#N/A,#N/A,FALSE,"Proforma Five Yr";#N/A,#N/A,FALSE,"Occ and Rate";#N/A,#N/A,FALSE,"PF Input";#N/A,#N/A,FALSE,"Hotcomps"}</definedName>
    <definedName name="wrn.Ops._.Charlie._.Packet." localSheetId="3" hidden="1">{#N/A,#N/A,FALSE,"Proforma Five Yr";#N/A,#N/A,FALSE,"Occ and Rate";#N/A,#N/A,FALSE,"PF Input";#N/A,#N/A,FALSE,"Ops Summary";#N/A,#N/A,FALSE,"Hotcomps"}</definedName>
    <definedName name="wrn.Ops._.Charlie._.Packet." localSheetId="6" hidden="1">{#N/A,#N/A,FALSE,"Proforma Five Yr";#N/A,#N/A,FALSE,"Occ and Rate";#N/A,#N/A,FALSE,"PF Input";#N/A,#N/A,FALSE,"Ops Summary";#N/A,#N/A,FALSE,"Hotcomps"}</definedName>
    <definedName name="wrn.Ops._.Charlie._.Packet." hidden="1">{#N/A,#N/A,FALSE,"Proforma Five Yr";#N/A,#N/A,FALSE,"Occ and Rate";#N/A,#N/A,FALSE,"PF Input";#N/A,#N/A,FALSE,"Ops Summary";#N/A,#N/A,FALSE,"Hotcomps"}</definedName>
    <definedName name="wrn.Output." localSheetId="3" hidden="1">{#N/A,#N/A,FALSE,"Summary";#N/A,#N/A,FALSE,"Input";#N/A,#N/A,FALSE,"Segment"}</definedName>
    <definedName name="wrn.Output." localSheetId="6" hidden="1">{#N/A,#N/A,FALSE,"Summary";#N/A,#N/A,FALSE,"Input";#N/A,#N/A,FALSE,"Segment"}</definedName>
    <definedName name="wrn.Output." hidden="1">{#N/A,#N/A,FALSE,"Summary";#N/A,#N/A,FALSE,"Input";#N/A,#N/A,FALSE,"Segment"}</definedName>
    <definedName name="wrn.Output3Column." localSheetId="3" hidden="1">{"Output-3Column",#N/A,FALSE,"Output"}</definedName>
    <definedName name="wrn.Output3Column." localSheetId="6" hidden="1">{"Output-3Column",#N/A,FALSE,"Output"}</definedName>
    <definedName name="wrn.Output3Column." hidden="1">{"Output-3Column",#N/A,FALSE,"Output"}</definedName>
    <definedName name="wrn.OutputAll." localSheetId="3" hidden="1">{"Output-All",#N/A,FALSE,"Output"}</definedName>
    <definedName name="wrn.OutputAll." localSheetId="6" hidden="1">{"Output-All",#N/A,FALSE,"Output"}</definedName>
    <definedName name="wrn.OutputAll." hidden="1">{"Output-All",#N/A,FALSE,"Output"}</definedName>
    <definedName name="wrn.OutputBaseYear." localSheetId="3" hidden="1">{"Output-BaseYear",#N/A,FALSE,"Output"}</definedName>
    <definedName name="wrn.OutputBaseYear." localSheetId="6" hidden="1">{"Output-BaseYear",#N/A,FALSE,"Output"}</definedName>
    <definedName name="wrn.OutputBaseYear." hidden="1">{"Output-BaseYear",#N/A,FALSE,"Output"}</definedName>
    <definedName name="wrn.OutputMin." localSheetId="3" hidden="1">{"Output-Min",#N/A,FALSE,"Output"}</definedName>
    <definedName name="wrn.OutputMin." localSheetId="6" hidden="1">{"Output-Min",#N/A,FALSE,"Output"}</definedName>
    <definedName name="wrn.OutputMin." hidden="1">{"Output-Min",#N/A,FALSE,"Output"}</definedName>
    <definedName name="wrn.OutputPercent." localSheetId="3" hidden="1">{"Output%",#N/A,FALSE,"Output"}</definedName>
    <definedName name="wrn.OutputPercent." localSheetId="6" hidden="1">{"Output%",#N/A,FALSE,"Output"}</definedName>
    <definedName name="wrn.OutputPercent." hidden="1">{"Output%",#N/A,FALSE,"Output"}</definedName>
    <definedName name="wrn.p3" localSheetId="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ackage." localSheetId="6" hidden="1">{#N/A,#N/A,FALSE,"Executive Summary";#N/A,#N/A,FALSE,"Assumptions";#N/A,#N/A,FALSE,"Cash Flow";#N/A,#N/A,FALSE,"I&amp;E ";#N/A,#N/A,FALSE,"Occupancy Cost";#N/A,#N/A,FALSE,"Vacancy (Mall)";#N/A,#N/A,FALSE,"Expiration Schedule";#N/A,#N/A,FALSE,"Expiration Graph ";#N/A,#N/A,FALSE,"sales graph";#N/A,#N/A,FALSE,"Vacant rents";#N/A,#N/A,FALSE,"Hist Sales";#N/A,#N/A,FALSE,"Monthly Sales";#N/A,#N/A,FALSE,"Rent Roll"}</definedName>
    <definedName name="wrn.Package." hidden="1">{#N/A,#N/A,FALSE,"Executive Summary";#N/A,#N/A,FALSE,"Assumptions";#N/A,#N/A,FALSE,"Cash Flow";#N/A,#N/A,FALSE,"I&amp;E ";#N/A,#N/A,FALSE,"Occupancy Cost";#N/A,#N/A,FALSE,"Vacancy (Mall)";#N/A,#N/A,FALSE,"Expiration Schedule";#N/A,#N/A,FALSE,"Expiration Graph ";#N/A,#N/A,FALSE,"sales graph";#N/A,#N/A,FALSE,"Vacant rents";#N/A,#N/A,FALSE,"Hist Sales";#N/A,#N/A,FALSE,"Monthly Sales";#N/A,#N/A,FALSE,"Rent Roll"}</definedName>
    <definedName name="wrn.PARTIAL." localSheetId="3" hidden="1">{"new",#N/A,FALSE,"D";"PROFORMA",#N/A,FALSE,"A";"partial 1",#N/A,FALSE,"B";"partial 2",#N/A,FALSE,"B";"partial 3",#N/A,FALSE,"B";"SMALL CF 1",#N/A,FALSE,"C"}</definedName>
    <definedName name="wrn.Partial." localSheetId="6" hidden="1">{#N/A,#N/A,FALSE,"Assumptions";#N/A,#N/A,FALSE,"Year One Pro Forma";#N/A,#N/A,FALSE,"Rent Roll Summary";#N/A,#N/A,FALSE,"Market Rent Detail";#N/A,#N/A,FALSE,"Rent Roll Summary";#N/A,#N/A,FALSE,"Market Rent Increases";#N/A,#N/A,FALSE,"Exec Sum 10Yr";#N/A,#N/A,FALSE,"Cash Flow Projections";#N/A,#N/A,FALSE,"Net Residual Value";#N/A,#N/A,FALSE,"Effective Rental Income Detail";#N/A,#N/A,FALSE,"Turnovers";#N/A,#N/A,FALSE,"Matrices"}</definedName>
    <definedName name="wrn.PARTIAL." hidden="1">{"new",#N/A,FALSE,"D";"PROFORMA",#N/A,FALSE,"A";"partial 1",#N/A,FALSE,"B";"partial 2",#N/A,FALSE,"B";"partial 3",#N/A,FALSE,"B";"SMALL CF 1",#N/A,FALSE,"C"}</definedName>
    <definedName name="wrn.Penetration." localSheetId="3" hidden="1">{#N/A,#N/A,FALSE,"Mkt Pen"}</definedName>
    <definedName name="wrn.Penetration." localSheetId="6" hidden="1">{#N/A,#N/A,FALSE,"Mkt Pen"}</definedName>
    <definedName name="wrn.Penetration." hidden="1">{#N/A,#N/A,FALSE,"Mkt Pen"}</definedName>
    <definedName name="wrn.Phase._.I." localSheetId="3" hidden="1">{#N/A,#N/A,FALSE,"Transaction Summary-DTW";#N/A,#N/A,FALSE,"Proforma Five Yr";#N/A,#N/A,FALSE,"Occ and Rate"}</definedName>
    <definedName name="wrn.Phase._.I." localSheetId="6" hidden="1">{#N/A,#N/A,FALSE,"Transaction Summary-DTW";#N/A,#N/A,FALSE,"Proforma Five Yr";#N/A,#N/A,FALSE,"Occ and Rate"}</definedName>
    <definedName name="wrn.Phase._.I." hidden="1">{#N/A,#N/A,FALSE,"Transaction Summary-DTW";#N/A,#N/A,FALSE,"Proforma Five Yr";#N/A,#N/A,FALSE,"Occ and Rate"}</definedName>
    <definedName name="wrn.PR_TRIAL_BALANCE." localSheetId="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esentation." localSheetId="6" hidden="1">{#N/A,#N/A,TRUE,"Summary";"AnnualRentRoll",#N/A,TRUE,"RentRoll";#N/A,#N/A,TRUE,"ExitStratigy";#N/A,#N/A,TRUE,"OperatingAssumptions"}</definedName>
    <definedName name="wrn.Presentation." localSheetId="2" hidden="1">{#N/A,#N/A,TRUE,"Summary";"AnnualRentRoll",#N/A,TRUE,"RentRoll";#N/A,#N/A,TRUE,"ExitStratigy";#N/A,#N/A,TRUE,"OperatingAssumptions"}</definedName>
    <definedName name="wrn.Presentation." hidden="1">{#N/A,#N/A,TRUE,"Summary";"AnnualRentRoll",#N/A,TRUE,"RentRoll";#N/A,#N/A,TRUE,"ExitStratigy";#N/A,#N/A,TRUE,"OperatingAssumptions"}</definedName>
    <definedName name="wrn.Pricing._.Strategy." localSheetId="6" hidden="1">{#N/A,#N/A,FALSE,"1Summary";#N/A,#N/A,FALSE,"2Assumptions";#N/A,#N/A,FALSE,"3Cash Flow";#N/A,#N/A,FALSE,"4Year 1 Reconciliation";#N/A,#N/A,FALSE,"5Residual";#N/A,#N/A,FALSE,"6Residual (Year 20)";#N/A,#N/A,FALSE,"7Financing Sensitivity";#N/A,#N/A,FALSE,"8Residual Sensitivity";#N/A,#N/A,FALSE,"9Pricing Matrix";#N/A,#N/A,FALSE,"10Vacancy Matrix";#N/A,#N/A,FALSE,"11Expiration Schedule";#N/A,#N/A,FALSE,"12Lease-up Schedule"}</definedName>
    <definedName name="wrn.Pricing._.Strategy." hidden="1">{#N/A,#N/A,FALSE,"1Summary";#N/A,#N/A,FALSE,"2Assumptions";#N/A,#N/A,FALSE,"3Cash Flow";#N/A,#N/A,FALSE,"4Year 1 Reconciliation";#N/A,#N/A,FALSE,"5Residual";#N/A,#N/A,FALSE,"6Residual (Year 20)";#N/A,#N/A,FALSE,"7Financing Sensitivity";#N/A,#N/A,FALSE,"8Residual Sensitivity";#N/A,#N/A,FALSE,"9Pricing Matrix";#N/A,#N/A,FALSE,"10Vacancy Matrix";#N/A,#N/A,FALSE,"11Expiration Schedule";#N/A,#N/A,FALSE,"12Lease-up Schedule"}</definedName>
    <definedName name="wrn.Primary._.Competition." localSheetId="3" hidden="1">{#N/A,#N/A,FALSE,"Primary"}</definedName>
    <definedName name="wrn.Primary._.Competition." localSheetId="6" hidden="1">{#N/A,#N/A,FALSE,"Primary"}</definedName>
    <definedName name="wrn.Primary._.Competition." hidden="1">{#N/A,#N/A,FALSE,"Primary"}</definedName>
    <definedName name="wrn.print." localSheetId="3" hidden="1">{"Assump",#N/A,TRUE,"Proforma";"first",#N/A,TRUE,"Proforma";"second",#N/A,TRUE,"Proforma";"lease1",#N/A,TRUE,"Proforma";"lease2",#N/A,TRUE,"Proforma"}</definedName>
    <definedName name="wrn.Print." localSheetId="6" hidden="1">{#N/A,#N/A,TRUE,"Cover";#N/A,#N/A,TRUE,"Stack";#N/A,#N/A,TRUE,"Cost S";#N/A,#N/A,TRUE,"Financing";#N/A,#N/A,TRUE," CF";#N/A,#N/A,TRUE,"CF Mnthly";#N/A,#N/A,TRUE,"CF assum";#N/A,#N/A,TRUE,"Unit Sales";#N/A,#N/A,TRUE,"REV";#N/A,#N/A,TRUE,"Bdgt Backup"}</definedName>
    <definedName name="wrn.print." localSheetId="2" hidden="1">{"Assump",#N/A,TRUE,"Proforma";"first",#N/A,TRUE,"Proforma";"second",#N/A,TRUE,"Proforma";"lease1",#N/A,TRUE,"Proforma";"lease2",#N/A,TRUE,"Proforma"}</definedName>
    <definedName name="wrn.print." hidden="1">{"Assump",#N/A,TRUE,"Proforma";"first",#N/A,TRUE,"Proforma";"second",#N/A,TRUE,"Proforma";"lease1",#N/A,TRUE,"Proforma";"lease2",#N/A,TRUE,"Proforma"}</definedName>
    <definedName name="wrn.Print._.4." localSheetId="3" hidden="1">{"Outflow 1",#N/A,FALSE,"Outflows-Inflows";"Outflow 2",#N/A,FALSE,"Outflows-Inflows";"Inflow 1",#N/A,FALSE,"Outflows-Inflows";"Inflow 2",#N/A,FALSE,"Outflows-Inflows"}</definedName>
    <definedName name="wrn.Print._.4." localSheetId="6" hidden="1">{"Outflow 1",#N/A,FALSE,"Outflows-Inflows";"Outflow 2",#N/A,FALSE,"Outflows-Inflows";"Inflow 1",#N/A,FALSE,"Outflows-Inflows";"Inflow 2",#N/A,FALSE,"Outflows-Inflows"}</definedName>
    <definedName name="wrn.Print._.4." localSheetId="2" hidden="1">{"Outflow 1",#N/A,FALSE,"Outflows-Inflows";"Outflow 2",#N/A,FALSE,"Outflows-Inflows";"Inflow 1",#N/A,FALSE,"Outflows-Inflows";"Inflow 2",#N/A,FALSE,"Outflows-Inflows"}</definedName>
    <definedName name="wrn.Print._.4." hidden="1">{"Outflow 1",#N/A,FALSE,"Outflows-Inflows";"Outflow 2",#N/A,FALSE,"Outflows-Inflows";"Inflow 1",#N/A,FALSE,"Outflows-Inflows";"Inflow 2",#N/A,FALSE,"Outflows-Inflows"}</definedName>
    <definedName name="wrn.Print._.6." localSheetId="3" hidden="1">{"print 1.6",#N/A,FALSE,"Sheet1";"print 2.6",#N/A,FALSE,"Sheet1";"print 3.6",#N/A,FALSE,"Sheet1";"print 4.6",#N/A,FALSE,"Sheet1";"print 5.6",#N/A,FALSE,"Sheet1";"print 6.6",#N/A,FALSE,"Sheet1"}</definedName>
    <definedName name="wrn.Print._.6." localSheetId="6" hidden="1">{"print 1.6",#N/A,FALSE,"Sheet1";"print 2.6",#N/A,FALSE,"Sheet1";"print 3.6",#N/A,FALSE,"Sheet1";"print 4.6",#N/A,FALSE,"Sheet1";"print 5.6",#N/A,FALSE,"Sheet1";"print 6.6",#N/A,FALSE,"Sheet1"}</definedName>
    <definedName name="wrn.Print._.6." localSheetId="2" hidden="1">{"print 1.6",#N/A,FALSE,"Sheet1";"print 2.6",#N/A,FALSE,"Sheet1";"print 3.6",#N/A,FALSE,"Sheet1";"print 4.6",#N/A,FALSE,"Sheet1";"print 5.6",#N/A,FALSE,"Sheet1";"print 6.6",#N/A,FALSE,"Sheet1"}</definedName>
    <definedName name="wrn.Print._.6." hidden="1">{"print 1.6",#N/A,FALSE,"Sheet1";"print 2.6",#N/A,FALSE,"Sheet1";"print 3.6",#N/A,FALSE,"Sheet1";"print 4.6",#N/A,FALSE,"Sheet1";"print 5.6",#N/A,FALSE,"Sheet1";"print 6.6",#N/A,FALSE,"Sheet1"}</definedName>
    <definedName name="wrn.Print._.All." localSheetId="3" hidden="1">{"Venture Summary",#N/A,TRUE,"Summary";"Development Budget",#N/A,TRUE,"Summary";"Development Proforma",#N/A,TRUE,"Dev PF";"Project Cash Flows",#N/A,TRUE,"Summary";"Costs &amp; Sales",#N/A,TRUE,"Summary";"Debt Summary &amp; CF Split",#N/A,TRUE,"Summary"}</definedName>
    <definedName name="wrn.Print._.All." localSheetId="6" hidden="1">{"Venture Summary",#N/A,TRUE,"Summary";"Development Budget",#N/A,TRUE,"Summary";"Development Proforma",#N/A,TRUE,"Dev PF";"Project Cash Flows",#N/A,TRUE,"Summary";"Costs &amp; Sales",#N/A,TRUE,"Summary";"Debt Summary &amp; CF Split",#N/A,TRUE,"Summary"}</definedName>
    <definedName name="wrn.Print._.All." hidden="1">{"Venture Summary",#N/A,TRUE,"Summary";"Development Budget",#N/A,TRUE,"Summary";"Development Proforma",#N/A,TRUE,"Dev PF";"Project Cash Flows",#N/A,TRUE,"Summary";"Costs &amp; Sales",#N/A,TRUE,"Summary";"Debt Summary &amp; CF Split",#N/A,TRUE,"Summary"}</definedName>
    <definedName name="wrn.print._.graphs." hidden="1">{"cap_structure",#N/A,FALSE,"Graph-Mkt Cap";"price",#N/A,FALSE,"Graph-Price";"ebit",#N/A,FALSE,"Graph-EBITDA";"ebitda",#N/A,FALSE,"Graph-EBITDA"}</definedName>
    <definedName name="wrn.Print._.It." localSheetId="3" hidden="1">{#N/A,#N/A,TRUE,"base case";#N/A,#N/A,TRUE,"valuation";#N/A,#N/A,TRUE,"sources and uses";#N/A,#N/A,TRUE,"recapitalization";#N/A,#N/A,TRUE,"flowchart";#N/A,#N/A,TRUE,"summary";#N/A,#N/A,TRUE,"sensitivities";#N/A,#N/A,TRUE,"pro forma";#N/A,#N/A,TRUE,"PAC shares"}</definedName>
    <definedName name="wrn.Print._.It." localSheetId="6" hidden="1">{#N/A,#N/A,TRUE,"base case";#N/A,#N/A,TRUE,"valuation";#N/A,#N/A,TRUE,"sources and uses";#N/A,#N/A,TRUE,"recapitalization";#N/A,#N/A,TRUE,"flowchart";#N/A,#N/A,TRUE,"summary";#N/A,#N/A,TRUE,"sensitivities";#N/A,#N/A,TRUE,"pro forma";#N/A,#N/A,TRUE,"PAC shares"}</definedName>
    <definedName name="wrn.Print._.It." hidden="1">{#N/A,#N/A,TRUE,"base case";#N/A,#N/A,TRUE,"valuation";#N/A,#N/A,TRUE,"sources and uses";#N/A,#N/A,TRUE,"recapitalization";#N/A,#N/A,TRUE,"flowchart";#N/A,#N/A,TRUE,"summary";#N/A,#N/A,TRUE,"sensitivities";#N/A,#N/A,TRUE,"pro forma";#N/A,#N/A,TRUE,"PAC shares"}</definedName>
    <definedName name="wrn.print._.raw._.data._.entry." hidden="1">{"inputs raw data",#N/A,TRUE,"INPUT"}</definedName>
    <definedName name="wrn.print._.summary._.sheets." hidden="1">{"summary1",#N/A,TRUE,"Comps";"summary2",#N/A,TRUE,"Comps";"summary3",#N/A,TRUE,"Comps"}</definedName>
    <definedName name="wrn.Print1." localSheetId="3" hidden="1">{"Page1",#N/A,TRUE,"Sheet1";"Page2",#N/A,TRUE,"Sheet1";"Page3",#N/A,TRUE,"Sheet1"}</definedName>
    <definedName name="wrn.Print1." localSheetId="6" hidden="1">{"Page1",#N/A,TRUE,"Sheet1";"Page2",#N/A,TRUE,"Sheet1";"Page3",#N/A,TRUE,"Sheet1"}</definedName>
    <definedName name="wrn.Print1." hidden="1">{"Page1",#N/A,TRUE,"Sheet1";"Page2",#N/A,TRUE,"Sheet1";"Page3",#N/A,TRUE,"Sheet1"}</definedName>
    <definedName name="wrn.print2." hidden="1">{"Assump",#N/A,TRUE,"Proforma";"first",#N/A,TRUE,"Proforma";"second",#N/A,TRUE,"Proforma";"lease1",#N/A,TRUE,"Proforma";"lease2",#N/A,TRUE,"Proforma"}</definedName>
    <definedName name="wrn.print5" hidden="1">{"Assump",#N/A,TRUE,"Proforma";"first",#N/A,TRUE,"Proforma";"second",#N/A,TRUE,"Proforma";"lease1",#N/A,TRUE,"Proforma";"lease2",#N/A,TRUE,"Proforma"}</definedName>
    <definedName name="wrn.PrintAll." localSheetId="3" hidden="1">{#N/A,#N/A,FALSE,"Broker Sheet";#N/A,#N/A,FALSE,"Exec.Summary";#N/A,#N/A,FALSE,"Argus Cash Flow";#N/A,#N/A,FALSE,"SPF";#N/A,#N/A,FALSE,"RentRoll"}</definedName>
    <definedName name="wrn.PrintAll." localSheetId="6" hidden="1">{#N/A,#N/A,FALSE,"Broker Sheet";#N/A,#N/A,FALSE,"Exec.Summary";#N/A,#N/A,FALSE,"Argus Cash Flow";#N/A,#N/A,FALSE,"SPF";#N/A,#N/A,FALSE,"RentRoll"}</definedName>
    <definedName name="wrn.PrintAll." hidden="1">{#N/A,#N/A,FALSE,"Broker Sheet";#N/A,#N/A,FALSE,"Exec.Summary";#N/A,#N/A,FALSE,"Argus Cash Flow";#N/A,#N/A,FALSE,"SPF";#N/A,#N/A,FALSE,"RentRoll"}</definedName>
    <definedName name="wrn.Proforma." localSheetId="6" hidden="1">{#N/A,#N/A,TRUE,"Summary";#N/A,#N/A,TRUE,"InPlace";#N/A,#N/A,TRUE,"Stable";#N/A,#N/A,TRUE,"RentRoll";#N/A,#N/A,TRUE,"I&amp;E";#N/A,#N/A,TRUE,"Expense Detail";#N/A,#N/A,TRUE,"CAM Recov(InPlace)";#N/A,#N/A,TRUE,"CAM Recov(Stable)";#N/A,#N/A,TRUE,"Tax Recov";#N/A,#N/A,TRUE,"Expiration";#N/A,#N/A,TRUE,"Sales";#N/A,#N/A,TRUE,"Tax"}</definedName>
    <definedName name="wrn.Proforma." hidden="1">{#N/A,#N/A,TRUE,"Summary";#N/A,#N/A,TRUE,"InPlace";#N/A,#N/A,TRUE,"Stable";#N/A,#N/A,TRUE,"RentRoll";#N/A,#N/A,TRUE,"I&amp;E";#N/A,#N/A,TRUE,"Expense Detail";#N/A,#N/A,TRUE,"CAM Recov(InPlace)";#N/A,#N/A,TRUE,"CAM Recov(Stable)";#N/A,#N/A,TRUE,"Tax Recov";#N/A,#N/A,TRUE,"Expiration";#N/A,#N/A,TRUE,"Sales";#N/A,#N/A,TRUE,"Tax"}</definedName>
    <definedName name="wrn.Proforma._.Review." localSheetId="3" hidden="1">{#N/A,#N/A,FALSE,"Occ and Rate";#N/A,#N/A,FALSE,"PF Input";#N/A,#N/A,FALSE,"Proforma Five Yr";#N/A,#N/A,FALSE,"Hotcomps"}</definedName>
    <definedName name="wrn.Proforma._.Review." localSheetId="6" hidden="1">{#N/A,#N/A,FALSE,"Occ and Rate";#N/A,#N/A,FALSE,"PF Input";#N/A,#N/A,FALSE,"Proforma Five Yr";#N/A,#N/A,FALSE,"Hotcomps"}</definedName>
    <definedName name="wrn.Proforma._.Review." hidden="1">{#N/A,#N/A,FALSE,"Occ and Rate";#N/A,#N/A,FALSE,"PF Input";#N/A,#N/A,FALSE,"Proforma Five Yr";#N/A,#N/A,FALSE,"Hotcomps"}</definedName>
    <definedName name="wrn.Projections." localSheetId="6" hidden="1">{#N/A,#N/A,FALSE,"Release Price";#N/A,#N/A,FALSE,"Cash flow for 50 Unit";#N/A,#N/A,FALSE,"Cash Flow for 3 Models"}</definedName>
    <definedName name="wrn.Projections." hidden="1">{#N/A,#N/A,FALSE,"Release Price";#N/A,#N/A,FALSE,"Cash flow for 50 Unit";#N/A,#N/A,FALSE,"Cash Flow for 3 Models"}</definedName>
    <definedName name="wrn.PropertyInformation." localSheetId="6" hidden="1">{#N/A,#N/A,FALSE,"PropertyInfo"}</definedName>
    <definedName name="wrn.PropertyInformation." localSheetId="2" hidden="1">{#N/A,#N/A,FALSE,"PropertyInfo"}</definedName>
    <definedName name="wrn.PropertyInformation." hidden="1">{#N/A,#N/A,FALSE,"PropertyInfo"}</definedName>
    <definedName name="wrn.Quick._.Print." localSheetId="3" hidden="1">{#N/A,#N/A,TRUE,"Summary";#N/A,#N/A,TRUE,"Cost Summary (inflated)";#N/A,#N/A,TRUE,"Timeline";#N/A,#N/A,TRUE,"Res. Summary";#N/A,#N/A,TRUE,"Residential";#N/A,#N/A,TRUE,"Retail Summary";#N/A,#N/A,TRUE,"Retail ";#N/A,#N/A,TRUE,"Dev Expense Detail";#N/A,#N/A,TRUE,"Promote"}</definedName>
    <definedName name="wrn.Quick._.Print." localSheetId="6" hidden="1">{#N/A,#N/A,TRUE,"Summary";#N/A,#N/A,TRUE,"Cost Summary (inflated)";#N/A,#N/A,TRUE,"Timeline";#N/A,#N/A,TRUE,"Res. Summary";#N/A,#N/A,TRUE,"Residential";#N/A,#N/A,TRUE,"Retail Summary";#N/A,#N/A,TRUE,"Retail ";#N/A,#N/A,TRUE,"Dev Expense Detail";#N/A,#N/A,TRUE,"Promote"}</definedName>
    <definedName name="wrn.Quick._.Print." hidden="1">{#N/A,#N/A,TRUE,"Summary";#N/A,#N/A,TRUE,"Cost Summary (inflated)";#N/A,#N/A,TRUE,"Timeline";#N/A,#N/A,TRUE,"Res. Summary";#N/A,#N/A,TRUE,"Residential";#N/A,#N/A,TRUE,"Retail Summary";#N/A,#N/A,TRUE,"Retail ";#N/A,#N/A,TRUE,"Dev Expense Detail";#N/A,#N/A,TRUE,"Promote"}</definedName>
    <definedName name="wrn.Report." localSheetId="3" hidden="1">{#N/A,#N/A,FALSE,"Summary";#N/A,#N/A,FALSE,"Assumptions";#N/A,#N/A,FALSE,"Cash Flow";#N/A,#N/A,FALSE,"Residual Calculation";#N/A,#N/A,FALSE,"Pricing Matrix";#N/A,#N/A,FALSE,"Pricing Matrix II";#N/A,#N/A,FALSE,"Expiration Schedule"}</definedName>
    <definedName name="wrn.Report." localSheetId="6" hidden="1">{#N/A,#N/A,FALSE,"Summary";#N/A,#N/A,FALSE,"Assumptions";#N/A,#N/A,FALSE,"Notes";#N/A,#N/A,FALSE,"Cash Flow";#N/A,#N/A,FALSE,"Eff. Rent Detail";#N/A,#N/A,FALSE,"Residual";#N/A,#N/A,FALSE,"Value Matrix";#N/A,#N/A,FALSE,"Pro Forma";#N/A,#N/A,FALSE,"Historical Op";#N/A,#N/A,FALSE,"Value Comp";#N/A,#N/A,FALSE,"Matrices"}</definedName>
    <definedName name="wrn.Report." localSheetId="2" hidden="1">{#N/A,#N/A,FALSE,"Summary";#N/A,#N/A,FALSE,"Assumptions";#N/A,#N/A,FALSE,"Cash Flow";#N/A,#N/A,FALSE,"Residual Calculation";#N/A,#N/A,FALSE,"Pricing Matrix";#N/A,#N/A,FALSE,"Pricing Matrix II";#N/A,#N/A,FALSE,"Expiration Schedule"}</definedName>
    <definedName name="wrn.Report." hidden="1">{#N/A,#N/A,FALSE,"Summary";#N/A,#N/A,FALSE,"Assumptions";#N/A,#N/A,FALSE,"Cash Flow";#N/A,#N/A,FALSE,"Residual Calculation";#N/A,#N/A,FALSE,"Pricing Matrix";#N/A,#N/A,FALSE,"Pricing Matrix II";#N/A,#N/A,FALSE,"Expiration Schedule"}</definedName>
    <definedName name="wrn.Report1." hidden="1">{#N/A,#N/A,FALSE,"Summary";#N/A,#N/A,FALSE,"Assumptions";#N/A,#N/A,FALSE,"Cash Flow";#N/A,#N/A,FALSE,"Residual Calculation";#N/A,#N/A,FALSE,"Pricing Matrix";#N/A,#N/A,FALSE,"Pricing Matrix II";#N/A,#N/A,FALSE,"Expiration Schedule"}</definedName>
    <definedName name="wrn.Report5" hidden="1">{#N/A,#N/A,FALSE,"Summary";#N/A,#N/A,FALSE,"Assumptions";#N/A,#N/A,FALSE,"Cash Flow";#N/A,#N/A,FALSE,"Residual Calculation";#N/A,#N/A,FALSE,"Pricing Matrix";#N/A,#N/A,FALSE,"Pricing Matrix II";#N/A,#N/A,FALSE,"Expiration Schedule"}</definedName>
    <definedName name="wrn.Residential._.Summary." localSheetId="3" hidden="1">{"Residential Summary",#N/A,TRUE,"Summary";"Residential Budget",#N/A,TRUE,"Summary";"Residential Cash Flow",#N/A,TRUE,"Summary";"Residential Project Costs",#N/A,TRUE,"Summary"}</definedName>
    <definedName name="wrn.Residential._.Summary." localSheetId="6" hidden="1">{"Residential Summary",#N/A,TRUE,"Summary";"Residential Budget",#N/A,TRUE,"Summary";"Residential Cash Flow",#N/A,TRUE,"Summary";"Residential Project Costs",#N/A,TRUE,"Summary"}</definedName>
    <definedName name="wrn.Residential._.Summary." hidden="1">{"Residential Summary",#N/A,TRUE,"Summary";"Residential Budget",#N/A,TRUE,"Summary";"Residential Cash Flow",#N/A,TRUE,"Summary";"Residential Project Costs",#N/A,TRUE,"Summary"}</definedName>
    <definedName name="wrn.Retail._.Summary." localSheetId="3" hidden="1">{"Retail Summary",#N/A,TRUE,"Summary";"Retail Development Budget",#N/A,TRUE,"Summary";"Retail Cash Flow",#N/A,TRUE,"Summary";"Retail Development Costs and NOI",#N/A,TRUE,"Summary";"Retail Detailed Project Costs",#N/A,TRUE,"Summary"}</definedName>
    <definedName name="wrn.Retail._.Summary." localSheetId="6" hidden="1">{"Retail Summary",#N/A,TRUE,"Summary";"Retail Development Budget",#N/A,TRUE,"Summary";"Retail Cash Flow",#N/A,TRUE,"Summary";"Retail Development Costs and NOI",#N/A,TRUE,"Summary";"Retail Detailed Project Costs",#N/A,TRUE,"Summary"}</definedName>
    <definedName name="wrn.Retail._.Summary." hidden="1">{"Retail Summary",#N/A,TRUE,"Summary";"Retail Development Budget",#N/A,TRUE,"Summary";"Retail Cash Flow",#N/A,TRUE,"Summary";"Retail Development Costs and NOI",#N/A,TRUE,"Summary";"Retail Detailed Project Costs",#N/A,TRUE,"Summary"}</definedName>
    <definedName name="wrn.SBE._.Report." localSheetId="3" hidden="1">{#N/A,#N/A,FALSE,"Operating Projections";"Restaurants",#N/A,FALSE,"Operating Projections";"Lounges",#N/A,FALSE,"Operating Projections";#N/A,#N/A,FALSE,"Clubs";#N/A,#N/A,FALSE,"Shows";#N/A,#N/A,FALSE,"Outdoor";#N/A,#N/A,FALSE,"Banquet";#N/A,#N/A,FALSE,"Retail";#N/A,#N/A,FALSE,"Casino";#N/A,#N/A,FALSE,"Sources &amp; Uses";#N/A,#N/A,FALSE,"Budget Breakdown";"Annual CF",#N/A,FALSE,"Track"}</definedName>
    <definedName name="wrn.SBE._.Report." localSheetId="6" hidden="1">{#N/A,#N/A,FALSE,"Operating Projections";"Restaurants",#N/A,FALSE,"Operating Projections";"Lounges",#N/A,FALSE,"Operating Projections";#N/A,#N/A,FALSE,"Clubs";#N/A,#N/A,FALSE,"Shows";#N/A,#N/A,FALSE,"Outdoor";#N/A,#N/A,FALSE,"Banquet";#N/A,#N/A,FALSE,"Retail";#N/A,#N/A,FALSE,"Casino";#N/A,#N/A,FALSE,"Sources &amp; Uses";#N/A,#N/A,FALSE,"Budget Breakdown";"Annual CF",#N/A,FALSE,"Track"}</definedName>
    <definedName name="wrn.SBE._.Report." hidden="1">{#N/A,#N/A,FALSE,"Operating Projections";"Restaurants",#N/A,FALSE,"Operating Projections";"Lounges",#N/A,FALSE,"Operating Projections";#N/A,#N/A,FALSE,"Clubs";#N/A,#N/A,FALSE,"Shows";#N/A,#N/A,FALSE,"Outdoor";#N/A,#N/A,FALSE,"Banquet";#N/A,#N/A,FALSE,"Retail";#N/A,#N/A,FALSE,"Casino";#N/A,#N/A,FALSE,"Sources &amp; Uses";#N/A,#N/A,FALSE,"Budget Breakdown";"Annual CF",#N/A,FALSE,"Track"}</definedName>
    <definedName name="wrn.schedules." localSheetId="3" hidden="1">{"schedule1",#N/A,FALSE,"Sheet1";"schedule2",#N/A,FALSE,"Sheet1";"schedule3",#N/A,FALSE,"Sheet1";"schedule4",#N/A,FALSE,"Sheet1";"schedule5",#N/A,FALSE,"Sheet1";"schedule6",#N/A,FALSE,"Sheet1"}</definedName>
    <definedName name="wrn.schedules." localSheetId="6" hidden="1">{"schedule1",#N/A,FALSE,"Sheet1";"schedule2",#N/A,FALSE,"Sheet1";"schedule3",#N/A,FALSE,"Sheet1";"schedule4",#N/A,FALSE,"Sheet1";"schedule5",#N/A,FALSE,"Sheet1";"schedule6",#N/A,FALSE,"Sheet1"}</definedName>
    <definedName name="wrn.schedules." localSheetId="2" hidden="1">{"schedule1",#N/A,FALSE,"Sheet1";"schedule2",#N/A,FALSE,"Sheet1";"schedule3",#N/A,FALSE,"Sheet1";"schedule4",#N/A,FALSE,"Sheet1";"schedule5",#N/A,FALSE,"Sheet1";"schedule6",#N/A,FALSE,"Sheet1"}</definedName>
    <definedName name="wrn.schedules." hidden="1">{"schedule1",#N/A,FALSE,"Sheet1";"schedule2",#N/A,FALSE,"Sheet1";"schedule3",#N/A,FALSE,"Sheet1";"schedule4",#N/A,FALSE,"Sheet1";"schedule5",#N/A,FALSE,"Sheet1";"schedule6",#N/A,FALSE,"Sheet1"}</definedName>
    <definedName name="wrn.Secondary._.Competition." localSheetId="3" hidden="1">{#N/A,#N/A,FALSE,"Secondary"}</definedName>
    <definedName name="wrn.Secondary._.Competition." localSheetId="6" hidden="1">{#N/A,#N/A,FALSE,"Secondary"}</definedName>
    <definedName name="wrn.Secondary._.Competition." hidden="1">{#N/A,#N/A,FALSE,"Secondary"}</definedName>
    <definedName name="wrn.Short._.Print." localSheetId="6" hidden="1">{#N/A,#N/A,FALSE,"Cover";#N/A,#N/A,FALSE,"Stack";#N/A,#N/A,FALSE,"Cost S";#N/A,#N/A,FALSE," CF";#N/A,#N/A,FALSE,"Investor"}</definedName>
    <definedName name="wrn.Short._.Print." localSheetId="2" hidden="1">{#N/A,#N/A,FALSE,"Cover";#N/A,#N/A,FALSE,"Stack";#N/A,#N/A,FALSE,"Cost S";#N/A,#N/A,FALSE," CF";#N/A,#N/A,FALSE,"Investor"}</definedName>
    <definedName name="wrn.Short._.Print." hidden="1">{#N/A,#N/A,FALSE,"Cover";#N/A,#N/A,FALSE,"Stack";#N/A,#N/A,FALSE,"Cost S";#N/A,#N/A,FALSE," CF";#N/A,#N/A,FALSE,"Investor"}</definedName>
    <definedName name="wrn.Side._.by._.Side." hidden="1">{"Side 99",#N/A,FALSE,"S&amp;U Side by Side"}</definedName>
    <definedName name="wrn.STAND_ALONE_BOTH." hidden="1">{"FCB_ALL",#N/A,FALSE,"FCB";"GREY_ALL",#N/A,FALSE,"GREY"}</definedName>
    <definedName name="wrn.Summary." localSheetId="3" hidden="1">{"SumPage1",#N/A,TRUE,"Res. Summary";"SumPage2",#N/A,TRUE,"Res. Summary";"SumPage3",#N/A,TRUE,"Res. Summary";"SumPage4",#N/A,TRUE,"Res. Summary";"SumPage5",#N/A,TRUE,"Res. Summary"}</definedName>
    <definedName name="wrn.Summary." localSheetId="6" hidden="1">{#N/A,#N/A,FALSE,"Summary"}</definedName>
    <definedName name="wrn.Summary." localSheetId="2" hidden="1">{#N/A,#N/A,FALSE,"Summary"}</definedName>
    <definedName name="wrn.Summary." hidden="1">{"SumPage1",#N/A,TRUE,"Res. Summary";"SumPage2",#N/A,TRUE,"Res. Summary";"SumPage3",#N/A,TRUE,"Res. Summary";"SumPage4",#N/A,TRUE,"Res. Summary";"SumPage5",#N/A,TRUE,"Res. Summary"}</definedName>
    <definedName name="wrn.Summary._.Pages." localSheetId="3" hidden="1">{"Summary",#N/A,TRUE,"Summary";"Venture Cash Flow",#N/A,TRUE,"Summary";"Venture Costs &amp; Income Summary",#N/A,TRUE,"Summary";"Timeline",#N/A,TRUE,"Summary";"Development Budget",#N/A,TRUE,"Summary"}</definedName>
    <definedName name="wrn.Summary._.Pages." localSheetId="6" hidden="1">{"Summary",#N/A,TRUE,"Summary";"Venture Cash Flow",#N/A,TRUE,"Summary";"Venture Costs &amp; Income Summary",#N/A,TRUE,"Summary";"Timeline",#N/A,TRUE,"Summary";"Development Budget",#N/A,TRUE,"Summary"}</definedName>
    <definedName name="wrn.Summary._.Pages." hidden="1">{"Summary",#N/A,TRUE,"Summary";"Venture Cash Flow",#N/A,TRUE,"Summary";"Venture Costs &amp; Income Summary",#N/A,TRUE,"Summary";"Timeline",#N/A,TRUE,"Summary";"Development Budget",#N/A,TRUE,"Summary"}</definedName>
    <definedName name="wrn.Supply._.Additions." localSheetId="3" hidden="1">{#N/A,#N/A,FALSE,"Supply Addn"}</definedName>
    <definedName name="wrn.Supply._.Additions." localSheetId="6" hidden="1">{#N/A,#N/A,FALSE,"Supply Addn"}</definedName>
    <definedName name="wrn.Supply._.Additions." hidden="1">{#N/A,#N/A,FALSE,"Supply Addn"}</definedName>
    <definedName name="wrn.Template." localSheetId="6"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otal." localSheetId="3" hidden="1">{#N/A,#N/A,FALSE,"Exec Sum";#N/A,#N/A,FALSE,"Rent Rate Comp";#N/A,#N/A,FALSE,"Rate, NPV Comp";#N/A,#N/A,FALSE,"Opt A NNN";#N/A,#N/A,FALSE,"15-yr Opt. A Sum";#N/A,#N/A,FALSE,"15-yr Opt A Other Costs";#N/A,#N/A,FALSE,"10-yr Opt. A Sum";#N/A,#N/A,FALSE,"10-yr Opt A Other Costs";#N/A,#N/A,FALSE,"NPV Calc"}</definedName>
    <definedName name="wrn.Total." localSheetId="6" hidden="1">{#N/A,#N/A,FALSE,"Exec Sum";#N/A,#N/A,FALSE,"Rent Rate Comp";#N/A,#N/A,FALSE,"Rate, NPV Comp";#N/A,#N/A,FALSE,"Opt A NNN";#N/A,#N/A,FALSE,"15-yr Opt. A Sum";#N/A,#N/A,FALSE,"15-yr Opt A Other Costs";#N/A,#N/A,FALSE,"10-yr Opt. A Sum";#N/A,#N/A,FALSE,"10-yr Opt A Other Costs";#N/A,#N/A,FALSE,"NPV Calc"}</definedName>
    <definedName name="wrn.Total." localSheetId="2" hidden="1">{#N/A,#N/A,FALSE,"Exec Sum";#N/A,#N/A,FALSE,"Rent Rate Comp";#N/A,#N/A,FALSE,"Rate, NPV Comp";#N/A,#N/A,FALSE,"Opt A NNN";#N/A,#N/A,FALSE,"15-yr Opt. A Sum";#N/A,#N/A,FALSE,"15-yr Opt A Other Costs";#N/A,#N/A,FALSE,"10-yr Opt. A Sum";#N/A,#N/A,FALSE,"10-yr Opt A Other Costs";#N/A,#N/A,FALSE,"NPV Calc"}</definedName>
    <definedName name="wrn.Total." hidden="1">{#N/A,#N/A,FALSE,"Exec Sum";#N/A,#N/A,FALSE,"Rent Rate Comp";#N/A,#N/A,FALSE,"Rate, NPV Comp";#N/A,#N/A,FALSE,"Opt A NNN";#N/A,#N/A,FALSE,"15-yr Opt. A Sum";#N/A,#N/A,FALSE,"15-yr Opt A Other Costs";#N/A,#N/A,FALSE,"10-yr Opt. A Sum";#N/A,#N/A,FALSE,"10-yr Opt A Other Costs";#N/A,#N/A,FALSE,"NPV Calc"}</definedName>
    <definedName name="wrn.TOTAL._.SHEETS." localSheetId="3" hidden="1">{#N/A,#N/A,FALSE,"DEV COSTS";#N/A,#N/A,FALSE,"10-YR C. F."}</definedName>
    <definedName name="wrn.TOTAL._.SHEETS." localSheetId="6" hidden="1">{#N/A,#N/A,FALSE,"DEV COSTS";#N/A,#N/A,FALSE,"10-YR C. F."}</definedName>
    <definedName name="wrn.TOTAL._.SHEETS." localSheetId="2" hidden="1">{#N/A,#N/A,FALSE,"DEV COSTS";#N/A,#N/A,FALSE,"10-YR C. F."}</definedName>
    <definedName name="wrn.TOTAL._.SHEETS." hidden="1">{#N/A,#N/A,FALSE,"DEV COSTS";#N/A,#N/A,FALSE,"10-YR C. F."}</definedName>
    <definedName name="wrn.TOTAL._.SHEETS5" hidden="1">{#N/A,#N/A,FALSE,"DEV COSTS";#N/A,#N/A,FALSE,"10-YR C. F."}</definedName>
    <definedName name="wrn.Total5" hidden="1">{#N/A,#N/A,FALSE,"Exec Sum";#N/A,#N/A,FALSE,"Rent Rate Comp";#N/A,#N/A,FALSE,"Rate, NPV Comp";#N/A,#N/A,FALSE,"Opt A NNN";#N/A,#N/A,FALSE,"15-yr Opt. A Sum";#N/A,#N/A,FALSE,"15-yr Opt A Other Costs";#N/A,#N/A,FALSE,"10-yr Opt. A Sum";#N/A,#N/A,FALSE,"10-yr Opt A Other Costs";#N/A,#N/A,FALSE,"NPV Calc"}</definedName>
    <definedName name="wrn.Tycon._.Model." localSheetId="3" hidden="1">{"rtn",#N/A,FALSE,"RTN";"tables",#N/A,FALSE,"RTN";"cf",#N/A,FALSE,"CF";"stats",#N/A,FALSE,"Stats";"prop",#N/A,FALSE,"Prop"}</definedName>
    <definedName name="wrn.Tycon._.Model." localSheetId="6" hidden="1">{"rtn",#N/A,FALSE,"RTN";"tables",#N/A,FALSE,"RTN";"cf",#N/A,FALSE,"CF";"stats",#N/A,FALSE,"Stats";"prop",#N/A,FALSE,"Prop"}</definedName>
    <definedName name="wrn.Tycon._.Model." localSheetId="2" hidden="1">{"rtn",#N/A,FALSE,"RTN";"tables",#N/A,FALSE,"RTN";"cf",#N/A,FALSE,"CF";"stats",#N/A,FALSE,"Stats";"prop",#N/A,FALSE,"Prop"}</definedName>
    <definedName name="wrn.Tycon._.Model." hidden="1">{"rtn",#N/A,FALSE,"RTN";"tables",#N/A,FALSE,"RTN";"cf",#N/A,FALSE,"CF";"stats",#N/A,FALSE,"Stats";"prop",#N/A,FALSE,"Prop"}</definedName>
    <definedName name="wrn.USSC_Reports." localSheetId="6" hidden="1">{#N/A,#N/A,FALSE,"9Pricing Matrix";#N/A,#N/A,FALSE,"1Summary";#N/A,#N/A,FALSE,"2Assumptions";#N/A,#N/A,FALSE,"3Cash Flow";#N/A,#N/A,FALSE,"5Residual";#N/A,#N/A,FALSE,"Occupancy Cost";#N/A,#N/A,FALSE,"7Financing Sensitivity";#N/A,#N/A,FALSE,"8Residual Sensitivity";#N/A,#N/A,FALSE,"10Vacancy Matrix";#N/A,#N/A,FALSE,"11Expiration Schedule";#N/A,#N/A,FALSE,"12Lease-up Schedule";#N/A,#N/A,FALSE,"OFS-Lease-up Schedule";#N/A,#N/A,FALSE,"Short Holds"}</definedName>
    <definedName name="wrn.USSC_Reports." hidden="1">{#N/A,#N/A,FALSE,"9Pricing Matrix";#N/A,#N/A,FALSE,"1Summary";#N/A,#N/A,FALSE,"2Assumptions";#N/A,#N/A,FALSE,"3Cash Flow";#N/A,#N/A,FALSE,"5Residual";#N/A,#N/A,FALSE,"Occupancy Cost";#N/A,#N/A,FALSE,"7Financing Sensitivity";#N/A,#N/A,FALSE,"8Residual Sensitivity";#N/A,#N/A,FALSE,"10Vacancy Matrix";#N/A,#N/A,FALSE,"11Expiration Schedule";#N/A,#N/A,FALSE,"12Lease-up Schedule";#N/A,#N/A,FALSE,"OFS-Lease-up Schedule";#N/A,#N/A,FALSE,"Short Holds"}</definedName>
    <definedName name="wrn.USW." localSheetId="3" hidden="1">{"IS",#N/A,FALSE,"IS";"RPTIS",#N/A,FALSE,"RPTIS";"STATS",#N/A,FALSE,"STATS";"BS",#N/A,FALSE,"BS"}</definedName>
    <definedName name="wrn.USW." localSheetId="6" hidden="1">{"IS",#N/A,FALSE,"IS";"RPTIS",#N/A,FALSE,"RPTIS";"STATS",#N/A,FALSE,"STATS";"BS",#N/A,FALSE,"BS"}</definedName>
    <definedName name="wrn.USW." hidden="1">{"IS",#N/A,FALSE,"IS";"RPTIS",#N/A,FALSE,"RPTIS";"STATS",#N/A,FALSE,"STATS";"BS",#N/A,FALSE,"BS"}</definedName>
    <definedName name="wt"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xlg" hidden="1">{"schedule1",#N/A,FALSE,"Sheet1";"schedule2",#N/A,FALSE,"Sheet1";"schedule3",#N/A,FALSE,"Sheet1";"schedule4",#N/A,FALSE,"Sheet1";"schedule5",#N/A,FALSE,"Sheet1";"schedule6",#N/A,FALSE,"Sheet1"}</definedName>
    <definedName name="xlg1" hidden="1">{"Year 1",#N/A,FALSE,"Budget";"Year 2",#N/A,FALSE,"Budget";"Year 3",#N/A,FALSE,"Budget";"Year 4",#N/A,FALSE,"Budget"}</definedName>
    <definedName name="xxx3" localSheetId="6" hidden="1">{"AnnualRentRoll",#N/A,FALSE,"RentRoll"}</definedName>
    <definedName name="xxx3" hidden="1">{"AnnualRentRoll",#N/A,FALSE,"RentRoll"}</definedName>
    <definedName name="xxx4" localSheetId="6" hidden="1">{#N/A,#N/A,FALSE,"ExitStratigy"}</definedName>
    <definedName name="xxx4" hidden="1">{#N/A,#N/A,FALSE,"ExitStratigy"}</definedName>
    <definedName name="YGJ" hidden="1">{TRUE,TRUE,-1.25,-15.5,604.5,369,FALSE,FALSE,TRUE,TRUE,0,1,83,1,38,4,5,4,TRUE,TRUE,3,TRUE,1,TRUE,75,"Swvu.inputs._.raw._.data.","ACwvu.inputs._.raw._.data.",#N/A,FALSE,FALSE,0.5,0.5,0.5,0.5,2,"&amp;F","&amp;A&amp;RPage &amp;P",FALSE,FALSE,FALSE,FALSE,1,60,#N/A,#N/A,"=R1C61:R53C89","=C1:C5",#N/A,#N/A,FALSE,FALSE,FALSE,1,600,600,FALSE,FALSE,TRUE,TRUE,TRUE}</definedName>
  </definedNames>
  <calcPr calcId="191029" calcMode="autoNoTable"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4" i="10" l="1"/>
  <c r="F24" i="10"/>
  <c r="N4" i="15"/>
  <c r="N5" i="15" s="1"/>
  <c r="N6" i="15" s="1"/>
  <c r="N7" i="15" s="1"/>
  <c r="N8" i="15" s="1"/>
  <c r="N9" i="15" s="1"/>
  <c r="N10" i="15" s="1"/>
  <c r="N11" i="15" s="1"/>
  <c r="N12" i="15" s="1"/>
  <c r="N13" i="15" s="1"/>
  <c r="N14" i="15" s="1"/>
  <c r="N15" i="15" s="1"/>
  <c r="N16" i="15" s="1"/>
  <c r="N17" i="15" s="1"/>
  <c r="N18" i="15" s="1"/>
  <c r="N19" i="15" s="1"/>
  <c r="N20" i="15" s="1"/>
  <c r="N21" i="15" s="1"/>
  <c r="N22" i="15" s="1"/>
  <c r="N23" i="15" s="1"/>
  <c r="N24" i="15" s="1"/>
  <c r="N25" i="15" s="1"/>
  <c r="N26" i="15" s="1"/>
  <c r="N27" i="15" s="1"/>
  <c r="N28" i="15" s="1"/>
  <c r="N29" i="15" s="1"/>
  <c r="N30" i="15" s="1"/>
  <c r="N31" i="15" s="1"/>
  <c r="N32" i="15" s="1"/>
  <c r="N33" i="15" s="1"/>
  <c r="N34" i="15" s="1"/>
  <c r="N35" i="15" s="1"/>
  <c r="N36" i="15" s="1"/>
  <c r="N37" i="15" s="1"/>
  <c r="N38" i="15" s="1"/>
  <c r="N39" i="15" s="1"/>
  <c r="N40" i="15" s="1"/>
  <c r="N41" i="15" s="1"/>
  <c r="N42" i="15" s="1"/>
  <c r="N43" i="15" s="1"/>
  <c r="N44" i="15" s="1"/>
  <c r="N45" i="15" s="1"/>
  <c r="N46" i="15" s="1"/>
  <c r="N47" i="15" s="1"/>
  <c r="N48" i="15" s="1"/>
  <c r="N49" i="15" s="1"/>
  <c r="N50" i="15" s="1"/>
  <c r="N51" i="15" s="1"/>
  <c r="N52" i="15" s="1"/>
  <c r="N53" i="15" s="1"/>
  <c r="N54" i="15" s="1"/>
  <c r="N55" i="15" s="1"/>
  <c r="N56" i="15" s="1"/>
  <c r="N57" i="15" s="1"/>
  <c r="N58" i="15" s="1"/>
  <c r="N59" i="15" s="1"/>
  <c r="N60" i="15" s="1"/>
  <c r="N61" i="15" s="1"/>
  <c r="N62" i="15" s="1"/>
  <c r="N63" i="15" s="1"/>
  <c r="N64" i="15" s="1"/>
  <c r="N65" i="15" s="1"/>
  <c r="N66" i="15" s="1"/>
  <c r="N67" i="15" s="1"/>
  <c r="N68" i="15" s="1"/>
  <c r="N69" i="15" s="1"/>
  <c r="N70" i="15" s="1"/>
  <c r="N71" i="15" s="1"/>
  <c r="N72" i="15" s="1"/>
  <c r="N73" i="15" s="1"/>
  <c r="N74" i="15" s="1"/>
  <c r="N75" i="15" s="1"/>
  <c r="N76" i="15" s="1"/>
  <c r="N77" i="15" s="1"/>
  <c r="N78" i="15" s="1"/>
  <c r="N79" i="15" s="1"/>
  <c r="N80" i="15" s="1"/>
  <c r="N81" i="15" s="1"/>
  <c r="N82" i="15" s="1"/>
  <c r="N83" i="15" s="1"/>
  <c r="N84" i="15" s="1"/>
  <c r="N85" i="15" s="1"/>
  <c r="N86" i="15" s="1"/>
  <c r="N87" i="15" s="1"/>
  <c r="N88" i="15" s="1"/>
  <c r="N89" i="15" s="1"/>
  <c r="N90" i="15" s="1"/>
  <c r="N91" i="15" s="1"/>
  <c r="N92" i="15" s="1"/>
  <c r="N93" i="15" s="1"/>
  <c r="N94" i="15" s="1"/>
  <c r="N95" i="15" s="1"/>
  <c r="N96" i="15" s="1"/>
  <c r="N97" i="15" s="1"/>
  <c r="N98" i="15" s="1"/>
  <c r="N99" i="15" s="1"/>
  <c r="N100" i="15" s="1"/>
  <c r="N101" i="15" s="1"/>
  <c r="N102" i="15" s="1"/>
  <c r="N103" i="15" s="1"/>
  <c r="N104" i="15" s="1"/>
  <c r="N105" i="15" s="1"/>
  <c r="N106" i="15" s="1"/>
  <c r="N107" i="15" s="1"/>
  <c r="N108" i="15" s="1"/>
  <c r="N109" i="15" s="1"/>
  <c r="N110" i="15" s="1"/>
  <c r="N111" i="15" s="1"/>
  <c r="N112" i="15" s="1"/>
  <c r="N113" i="15" s="1"/>
  <c r="N114" i="15" s="1"/>
  <c r="N115" i="15" s="1"/>
  <c r="N116" i="15" s="1"/>
  <c r="N117" i="15" s="1"/>
  <c r="N118" i="15" s="1"/>
  <c r="N119" i="15" s="1"/>
  <c r="N120" i="15" s="1"/>
  <c r="N121" i="15" s="1"/>
  <c r="N122" i="15" s="1"/>
  <c r="N123" i="15" s="1"/>
  <c r="G52" i="5"/>
  <c r="G51" i="5"/>
  <c r="G50" i="5"/>
  <c r="G49" i="5"/>
  <c r="G48" i="5"/>
  <c r="G47" i="5"/>
  <c r="G46" i="5"/>
  <c r="G45" i="5"/>
  <c r="G44" i="5"/>
  <c r="G43" i="5"/>
  <c r="G42" i="5"/>
  <c r="G41" i="5"/>
  <c r="G40" i="5"/>
  <c r="G39" i="5"/>
  <c r="G38" i="5"/>
  <c r="G37" i="5"/>
  <c r="G36" i="5"/>
  <c r="G35" i="5"/>
  <c r="G34" i="5"/>
  <c r="G33" i="5"/>
  <c r="G32" i="5"/>
  <c r="G31" i="5"/>
  <c r="U30" i="10"/>
  <c r="V30" i="10" s="1"/>
  <c r="W30" i="10" s="1"/>
  <c r="S30" i="10"/>
  <c r="R30" i="10" s="1"/>
  <c r="Q30" i="10" s="1"/>
  <c r="P34" i="10"/>
  <c r="P33" i="10" s="1"/>
  <c r="P32" i="10" s="1"/>
  <c r="P31" i="10" s="1"/>
  <c r="P36" i="10"/>
  <c r="P37" i="10" s="1"/>
  <c r="P38" i="10" s="1"/>
  <c r="P39" i="10" s="1"/>
  <c r="H2" i="5"/>
  <c r="G28" i="5"/>
  <c r="H26" i="5"/>
  <c r="H25" i="5"/>
  <c r="H24" i="5"/>
  <c r="H23" i="5"/>
  <c r="H22" i="5"/>
  <c r="H21" i="5"/>
  <c r="H20" i="5"/>
  <c r="H19" i="5"/>
  <c r="H18" i="5"/>
  <c r="H17" i="5"/>
  <c r="H16" i="5"/>
  <c r="H15" i="5"/>
  <c r="H14" i="5"/>
  <c r="H13" i="5"/>
  <c r="H12" i="5"/>
  <c r="H11" i="5"/>
  <c r="H10" i="5"/>
  <c r="H9" i="5"/>
  <c r="H8" i="5"/>
  <c r="H7" i="5"/>
  <c r="H6" i="5"/>
  <c r="H5" i="5"/>
  <c r="S18" i="10" l="1"/>
  <c r="R18" i="10" s="1"/>
  <c r="Q18" i="10" s="1"/>
  <c r="U18" i="10"/>
  <c r="V18" i="10" s="1"/>
  <c r="W18" i="10" s="1"/>
  <c r="P22" i="10"/>
  <c r="P21" i="10" s="1"/>
  <c r="P20" i="10" s="1"/>
  <c r="P19" i="10" s="1"/>
  <c r="P24" i="10"/>
  <c r="P25" i="10" s="1"/>
  <c r="P26" i="10" s="1"/>
  <c r="P27" i="10" s="1"/>
  <c r="EG42" i="2"/>
  <c r="EF42" i="2"/>
  <c r="EE42" i="2"/>
  <c r="ED42" i="2"/>
  <c r="EC42" i="2"/>
  <c r="EB42" i="2"/>
  <c r="EA42" i="2"/>
  <c r="DZ42" i="2"/>
  <c r="DY42" i="2"/>
  <c r="DX42" i="2"/>
  <c r="DW42" i="2"/>
  <c r="DV42" i="2"/>
  <c r="E42" i="2"/>
  <c r="Q42" i="10"/>
  <c r="S42" i="10"/>
  <c r="P47" i="10"/>
  <c r="P48" i="10" s="1"/>
  <c r="P49" i="10" s="1"/>
  <c r="P50" i="10" s="1"/>
  <c r="P45" i="10"/>
  <c r="P44" i="10" s="1"/>
  <c r="P43" i="10" s="1"/>
  <c r="W45" i="5"/>
  <c r="T45" i="5"/>
  <c r="Q45" i="5"/>
  <c r="L45" i="5"/>
  <c r="M45" i="5" s="1"/>
  <c r="J45" i="5"/>
  <c r="W44" i="5"/>
  <c r="T44" i="5"/>
  <c r="Q44" i="5"/>
  <c r="L44" i="5"/>
  <c r="M44" i="5" s="1"/>
  <c r="J44" i="5"/>
  <c r="W43" i="5"/>
  <c r="T43" i="5"/>
  <c r="Q43" i="5"/>
  <c r="L43" i="5"/>
  <c r="M43" i="5" s="1"/>
  <c r="J43" i="5"/>
  <c r="W42" i="5"/>
  <c r="T42" i="5"/>
  <c r="Q42" i="5"/>
  <c r="L42" i="5"/>
  <c r="M42" i="5" s="1"/>
  <c r="J42" i="5"/>
  <c r="W41" i="5"/>
  <c r="T41" i="5"/>
  <c r="Q41" i="5"/>
  <c r="L41" i="5"/>
  <c r="M41" i="5" s="1"/>
  <c r="J41" i="5"/>
  <c r="W40" i="5"/>
  <c r="T40" i="5"/>
  <c r="Q40" i="5"/>
  <c r="L40" i="5"/>
  <c r="M40" i="5" s="1"/>
  <c r="J40" i="5"/>
  <c r="W39" i="5"/>
  <c r="T39" i="5"/>
  <c r="Q39" i="5"/>
  <c r="L39" i="5"/>
  <c r="M39" i="5" s="1"/>
  <c r="J39" i="5"/>
  <c r="W38" i="5"/>
  <c r="T38" i="5"/>
  <c r="Q38" i="5"/>
  <c r="L38" i="5"/>
  <c r="M38" i="5" s="1"/>
  <c r="J38" i="5"/>
  <c r="W37" i="5"/>
  <c r="T37" i="5"/>
  <c r="Q37" i="5"/>
  <c r="L37" i="5"/>
  <c r="M37" i="5" s="1"/>
  <c r="J37" i="5"/>
  <c r="W36" i="5"/>
  <c r="T36" i="5"/>
  <c r="Q36" i="5"/>
  <c r="L36" i="5"/>
  <c r="M36" i="5" s="1"/>
  <c r="J36" i="5"/>
  <c r="W35" i="5"/>
  <c r="T35" i="5"/>
  <c r="Q35" i="5"/>
  <c r="L35" i="5"/>
  <c r="M35" i="5" s="1"/>
  <c r="J35" i="5"/>
  <c r="W34" i="5"/>
  <c r="T34" i="5"/>
  <c r="Q34" i="5"/>
  <c r="L34" i="5"/>
  <c r="M34" i="5" s="1"/>
  <c r="J34" i="5"/>
  <c r="W33" i="5"/>
  <c r="T33" i="5"/>
  <c r="Q33" i="5"/>
  <c r="L33" i="5"/>
  <c r="M33" i="5" s="1"/>
  <c r="J33" i="5"/>
  <c r="W32" i="5"/>
  <c r="T32" i="5"/>
  <c r="Q32" i="5"/>
  <c r="L32" i="5"/>
  <c r="M32" i="5" s="1"/>
  <c r="J32" i="5"/>
  <c r="P56" i="10"/>
  <c r="J12" i="5"/>
  <c r="J11" i="5"/>
  <c r="J10" i="5"/>
  <c r="J9" i="5"/>
  <c r="J8" i="5"/>
  <c r="J7" i="5"/>
  <c r="J6" i="5"/>
  <c r="I11" i="5"/>
  <c r="I10" i="5"/>
  <c r="I9" i="5"/>
  <c r="I8" i="5"/>
  <c r="I7" i="5"/>
  <c r="I6" i="5"/>
  <c r="U50" i="18"/>
  <c r="U47" i="18"/>
  <c r="U44" i="18"/>
  <c r="U41" i="18"/>
  <c r="W5" i="18"/>
  <c r="Y14" i="18"/>
  <c r="Y5" i="18"/>
  <c r="U5" i="18"/>
  <c r="O32" i="18"/>
  <c r="N37" i="5" l="1"/>
  <c r="N42" i="5"/>
  <c r="N36" i="5"/>
  <c r="N33" i="5"/>
  <c r="N40" i="5"/>
  <c r="N39" i="5"/>
  <c r="N34" i="5"/>
  <c r="N45" i="5"/>
  <c r="N32" i="5"/>
  <c r="N41" i="5"/>
  <c r="N44" i="5"/>
  <c r="N43" i="5"/>
  <c r="N38" i="5"/>
  <c r="N35" i="5"/>
  <c r="F37" i="18"/>
  <c r="G37" i="18" s="1"/>
  <c r="D40" i="18"/>
  <c r="D39" i="18" s="1"/>
  <c r="D38" i="18" s="1"/>
  <c r="G42" i="18"/>
  <c r="F42" i="18"/>
  <c r="E42" i="18"/>
  <c r="G41" i="18"/>
  <c r="F41" i="18"/>
  <c r="E41" i="18"/>
  <c r="G40" i="18"/>
  <c r="F40" i="18"/>
  <c r="E40" i="18"/>
  <c r="G39" i="18"/>
  <c r="F39" i="18"/>
  <c r="E39" i="18"/>
  <c r="G38" i="18"/>
  <c r="F38" i="18"/>
  <c r="E38" i="18"/>
  <c r="Q5" i="18"/>
  <c r="I4" i="18"/>
  <c r="D4" i="18"/>
  <c r="C4" i="18"/>
  <c r="B4" i="18"/>
  <c r="B12" i="10"/>
  <c r="E37" i="18" l="1"/>
  <c r="D41" i="18"/>
  <c r="D42" i="18" s="1"/>
  <c r="S53" i="10"/>
  <c r="Q53" i="10"/>
  <c r="P58" i="10"/>
  <c r="P59" i="10" s="1"/>
  <c r="P60" i="10" s="1"/>
  <c r="P61" i="10" s="1"/>
  <c r="P55" i="10"/>
  <c r="P54" i="10" s="1"/>
  <c r="F3" i="16"/>
  <c r="E13" i="16"/>
  <c r="F13" i="16" s="1"/>
  <c r="G13" i="16" s="1"/>
  <c r="H13" i="16" s="1"/>
  <c r="I13" i="16" s="1"/>
  <c r="J13" i="16" s="1"/>
  <c r="K13" i="16" s="1"/>
  <c r="L13" i="16" s="1"/>
  <c r="M13" i="16" s="1"/>
  <c r="N13" i="16" s="1"/>
  <c r="O13" i="16" s="1"/>
  <c r="P13" i="16" s="1"/>
  <c r="Q13" i="16" s="1"/>
  <c r="R13" i="16" s="1"/>
  <c r="S13" i="16" s="1"/>
  <c r="T13" i="16" s="1"/>
  <c r="U13" i="16" s="1"/>
  <c r="V13" i="16" s="1"/>
  <c r="W13" i="16" s="1"/>
  <c r="X13" i="16" s="1"/>
  <c r="Y13" i="16" s="1"/>
  <c r="Z13" i="16" s="1"/>
  <c r="AA13" i="16" s="1"/>
  <c r="AB13" i="16" s="1"/>
  <c r="AC13" i="16" s="1"/>
  <c r="AD13" i="16" s="1"/>
  <c r="AE13" i="16" s="1"/>
  <c r="AF13" i="16" s="1"/>
  <c r="AG13" i="16" s="1"/>
  <c r="AH13" i="16" s="1"/>
  <c r="AI13" i="16" s="1"/>
  <c r="AJ13" i="16" s="1"/>
  <c r="AK13" i="16" s="1"/>
  <c r="AL13" i="16" s="1"/>
  <c r="AM13" i="16" s="1"/>
  <c r="AN13" i="16" s="1"/>
  <c r="AO13" i="16" s="1"/>
  <c r="AP13" i="16" s="1"/>
  <c r="AQ13" i="16" s="1"/>
  <c r="AR13" i="16" s="1"/>
  <c r="AS13" i="16" s="1"/>
  <c r="AS12" i="16" s="1"/>
  <c r="K5" i="5"/>
  <c r="M11" i="16"/>
  <c r="L11" i="16"/>
  <c r="P11" i="16" s="1"/>
  <c r="K11" i="16"/>
  <c r="J11" i="16"/>
  <c r="G9" i="16"/>
  <c r="H9" i="16" s="1"/>
  <c r="G8" i="16"/>
  <c r="G7" i="16"/>
  <c r="E5" i="16"/>
  <c r="E33" i="16" s="1"/>
  <c r="H4" i="18" l="1"/>
  <c r="G4" i="18"/>
  <c r="AL12" i="16"/>
  <c r="Z12" i="16"/>
  <c r="N12" i="16"/>
  <c r="AK12" i="16"/>
  <c r="Y12" i="16"/>
  <c r="M12" i="16"/>
  <c r="AP12" i="16"/>
  <c r="R12" i="16"/>
  <c r="Q12" i="16"/>
  <c r="K12" i="16"/>
  <c r="F12" i="16"/>
  <c r="J12" i="16"/>
  <c r="AG12" i="16"/>
  <c r="U12" i="16"/>
  <c r="I12" i="16"/>
  <c r="AA12" i="16"/>
  <c r="O12" i="16"/>
  <c r="L12" i="16"/>
  <c r="AR12" i="16"/>
  <c r="AF12" i="16"/>
  <c r="T12" i="16"/>
  <c r="H12" i="16"/>
  <c r="AO12" i="16"/>
  <c r="AC12" i="16"/>
  <c r="AN12" i="16"/>
  <c r="AB12" i="16"/>
  <c r="AM12" i="16"/>
  <c r="AJ12" i="16"/>
  <c r="X12" i="16"/>
  <c r="AI12" i="16"/>
  <c r="W12" i="16"/>
  <c r="AH12" i="16"/>
  <c r="V12" i="16"/>
  <c r="AQ12" i="16"/>
  <c r="AE12" i="16"/>
  <c r="S12" i="16"/>
  <c r="G12" i="16"/>
  <c r="AD12" i="16"/>
  <c r="P12" i="16"/>
  <c r="H7" i="16"/>
  <c r="T11" i="16"/>
  <c r="N11" i="16"/>
  <c r="O11" i="16"/>
  <c r="H8" i="16"/>
  <c r="Q11" i="16"/>
  <c r="E35" i="16"/>
  <c r="R11" i="16" l="1"/>
  <c r="U11" i="16"/>
  <c r="S11" i="16"/>
  <c r="X11" i="16"/>
  <c r="W11" i="16" l="1"/>
  <c r="V11" i="16"/>
  <c r="Y11" i="16"/>
  <c r="AB11" i="16"/>
  <c r="AF11" i="16" l="1"/>
  <c r="AA11" i="16"/>
  <c r="Z11" i="16"/>
  <c r="AC11" i="16"/>
  <c r="AE11" i="16" l="1"/>
  <c r="AG11" i="16"/>
  <c r="AD11" i="16"/>
  <c r="AJ11" i="16"/>
  <c r="AI11" i="16" l="1"/>
  <c r="AK11" i="16"/>
  <c r="AN11" i="16"/>
  <c r="AH11" i="16"/>
  <c r="AL11" i="16" l="1"/>
  <c r="AO11" i="16"/>
  <c r="AM11" i="16"/>
  <c r="AR11" i="16"/>
  <c r="AS11" i="16" l="1"/>
  <c r="AQ11" i="16"/>
  <c r="AP11" i="16"/>
  <c r="B14" i="10" l="1"/>
  <c r="F28" i="10"/>
  <c r="F30" i="10" s="1"/>
  <c r="Y11" i="18" s="1"/>
  <c r="C51" i="10"/>
  <c r="E45" i="10"/>
  <c r="C50" i="10"/>
  <c r="AA2" i="11"/>
  <c r="AM2" i="11"/>
  <c r="AY2" i="11"/>
  <c r="BK2" i="11"/>
  <c r="BW2" i="11"/>
  <c r="CI2" i="11"/>
  <c r="CU2" i="11"/>
  <c r="DG2" i="11"/>
  <c r="DS2" i="11"/>
  <c r="EE2" i="11"/>
  <c r="E16" i="11"/>
  <c r="E17" i="11"/>
  <c r="E18" i="11"/>
  <c r="E19" i="11"/>
  <c r="E20" i="11"/>
  <c r="E21" i="11"/>
  <c r="E22" i="11"/>
  <c r="E23" i="11"/>
  <c r="E24" i="11"/>
  <c r="E25" i="11"/>
  <c r="E26" i="11"/>
  <c r="E27" i="11"/>
  <c r="E28" i="11"/>
  <c r="E29" i="11"/>
  <c r="E30" i="11"/>
  <c r="E59" i="11"/>
  <c r="E60" i="11"/>
  <c r="E61" i="11"/>
  <c r="E62" i="11"/>
  <c r="E63" i="11"/>
  <c r="F4" i="14"/>
  <c r="G4" i="14"/>
  <c r="H4" i="14"/>
  <c r="I4" i="14"/>
  <c r="J4" i="14"/>
  <c r="K4" i="14"/>
  <c r="L4" i="14"/>
  <c r="M4" i="14"/>
  <c r="N4" i="14"/>
  <c r="O4" i="14"/>
  <c r="P4" i="14"/>
  <c r="Q4" i="14"/>
  <c r="R4" i="14"/>
  <c r="S4" i="14"/>
  <c r="T4" i="14"/>
  <c r="U4" i="14"/>
  <c r="V4" i="14"/>
  <c r="W4" i="14"/>
  <c r="X4" i="14"/>
  <c r="Y4" i="14"/>
  <c r="Z4" i="14"/>
  <c r="AA4" i="14"/>
  <c r="AB4" i="14"/>
  <c r="AC4" i="14"/>
  <c r="AD4" i="14"/>
  <c r="AE4" i="14"/>
  <c r="AF4" i="14"/>
  <c r="AG4" i="14"/>
  <c r="AH4" i="14"/>
  <c r="AI4" i="14"/>
  <c r="AJ4" i="14"/>
  <c r="AK4" i="14"/>
  <c r="AL4" i="14"/>
  <c r="AM4" i="14"/>
  <c r="AN4" i="14"/>
  <c r="AO4" i="14"/>
  <c r="AP4" i="14"/>
  <c r="AQ4" i="14"/>
  <c r="AR4" i="14"/>
  <c r="AS4" i="14"/>
  <c r="AT4" i="14"/>
  <c r="AU4" i="14"/>
  <c r="AV4" i="14"/>
  <c r="AW4" i="14"/>
  <c r="AX4" i="14"/>
  <c r="AY4" i="14"/>
  <c r="AZ4" i="14"/>
  <c r="BA4" i="14"/>
  <c r="BB4" i="14"/>
  <c r="BC4" i="14"/>
  <c r="BD4" i="14"/>
  <c r="BE4" i="14"/>
  <c r="BF4" i="14"/>
  <c r="BG4" i="14"/>
  <c r="BH4" i="14"/>
  <c r="BI4" i="14"/>
  <c r="BJ4" i="14"/>
  <c r="BK4" i="14"/>
  <c r="BL4" i="14"/>
  <c r="BM4" i="14"/>
  <c r="BN4" i="14"/>
  <c r="BO4" i="14"/>
  <c r="BP4" i="14"/>
  <c r="BQ4" i="14"/>
  <c r="BR4" i="14"/>
  <c r="BS4" i="14"/>
  <c r="BT4" i="14"/>
  <c r="BU4" i="14"/>
  <c r="BV4" i="14"/>
  <c r="BW4" i="14"/>
  <c r="BX4" i="14"/>
  <c r="BY4" i="14"/>
  <c r="BZ4" i="14"/>
  <c r="CA4" i="14"/>
  <c r="CB4" i="14"/>
  <c r="CC4" i="14"/>
  <c r="CD4" i="14"/>
  <c r="CE4" i="14"/>
  <c r="CF4" i="14"/>
  <c r="CG4" i="14"/>
  <c r="CH4" i="14"/>
  <c r="CI4" i="14"/>
  <c r="CJ4" i="14"/>
  <c r="CK4" i="14"/>
  <c r="CL4" i="14"/>
  <c r="CM4" i="14"/>
  <c r="CN4" i="14"/>
  <c r="CO4" i="14"/>
  <c r="CP4" i="14"/>
  <c r="CQ4" i="14"/>
  <c r="CR4" i="14"/>
  <c r="CS4" i="14"/>
  <c r="CT4" i="14"/>
  <c r="CU4" i="14"/>
  <c r="CV4" i="14"/>
  <c r="CW4" i="14"/>
  <c r="CX4" i="14"/>
  <c r="CY4" i="14"/>
  <c r="CZ4" i="14"/>
  <c r="DA4" i="14"/>
  <c r="DB4" i="14"/>
  <c r="DC4" i="14"/>
  <c r="DD4" i="14"/>
  <c r="DE4" i="14"/>
  <c r="DF4" i="14"/>
  <c r="DG4" i="14"/>
  <c r="DH4" i="14"/>
  <c r="DI4" i="14"/>
  <c r="DJ4" i="14"/>
  <c r="DK4" i="14"/>
  <c r="DL4" i="14"/>
  <c r="DM4" i="14"/>
  <c r="DN4" i="14"/>
  <c r="DO4" i="14"/>
  <c r="DP4" i="14"/>
  <c r="DQ4" i="14"/>
  <c r="DR4" i="14"/>
  <c r="DS4" i="14"/>
  <c r="AA2" i="14"/>
  <c r="AM2" i="14"/>
  <c r="AY2" i="14"/>
  <c r="BK2" i="14"/>
  <c r="BW2" i="14"/>
  <c r="CI2" i="14"/>
  <c r="CU2" i="14"/>
  <c r="DG2" i="14"/>
  <c r="DS2" i="14"/>
  <c r="EE2" i="14"/>
  <c r="DT4" i="14"/>
  <c r="DU4" i="14"/>
  <c r="DV4" i="14"/>
  <c r="DW4" i="14"/>
  <c r="DX4" i="14"/>
  <c r="DY4" i="14"/>
  <c r="DZ4" i="14"/>
  <c r="EA4" i="14"/>
  <c r="EB4" i="14"/>
  <c r="EC4" i="14"/>
  <c r="ED4" i="14"/>
  <c r="EE4" i="14"/>
  <c r="L42" i="10"/>
  <c r="J5" i="5"/>
  <c r="E10" i="11"/>
  <c r="E12" i="11"/>
  <c r="E14" i="11"/>
  <c r="E15" i="11"/>
  <c r="E11" i="11"/>
  <c r="E13" i="11"/>
  <c r="B29" i="14"/>
  <c r="B28" i="14"/>
  <c r="B27" i="14"/>
  <c r="B26" i="14"/>
  <c r="B25" i="14"/>
  <c r="B24" i="14"/>
  <c r="B23" i="14"/>
  <c r="B22" i="14"/>
  <c r="B21" i="14"/>
  <c r="B20" i="14"/>
  <c r="B19" i="14"/>
  <c r="B18" i="14"/>
  <c r="B17" i="14"/>
  <c r="B16" i="14"/>
  <c r="B15" i="14"/>
  <c r="B14" i="14"/>
  <c r="B13" i="14"/>
  <c r="B12" i="14"/>
  <c r="B11" i="14"/>
  <c r="B10" i="14"/>
  <c r="B9" i="14"/>
  <c r="B8" i="14"/>
  <c r="C8" i="14"/>
  <c r="L31" i="5"/>
  <c r="M31" i="5" s="1"/>
  <c r="L46" i="5"/>
  <c r="M46" i="5" s="1"/>
  <c r="L47" i="5"/>
  <c r="M47" i="5" s="1"/>
  <c r="L48" i="5"/>
  <c r="M48" i="5" s="1"/>
  <c r="L49" i="5"/>
  <c r="M49" i="5" s="1"/>
  <c r="L50" i="5"/>
  <c r="M50" i="5" s="1"/>
  <c r="L51" i="5"/>
  <c r="M51" i="5" s="1"/>
  <c r="L52" i="5"/>
  <c r="M52" i="5" s="1"/>
  <c r="Q31" i="5"/>
  <c r="Q46" i="5"/>
  <c r="Q47" i="5"/>
  <c r="Q48" i="5"/>
  <c r="Q49" i="5"/>
  <c r="Q50" i="5"/>
  <c r="Q51" i="5"/>
  <c r="Q52" i="5"/>
  <c r="R26" i="5"/>
  <c r="R25" i="5"/>
  <c r="R24" i="5"/>
  <c r="R23" i="5"/>
  <c r="R22" i="5"/>
  <c r="R21" i="5"/>
  <c r="R20" i="5"/>
  <c r="R19" i="5"/>
  <c r="R18" i="5"/>
  <c r="R17" i="5"/>
  <c r="R16" i="5"/>
  <c r="R15" i="5"/>
  <c r="R14" i="5"/>
  <c r="R13" i="5"/>
  <c r="R12" i="5"/>
  <c r="C25" i="10"/>
  <c r="R5" i="5" s="1"/>
  <c r="R11" i="5"/>
  <c r="R10" i="5"/>
  <c r="R9" i="5"/>
  <c r="R8" i="5"/>
  <c r="R7" i="5"/>
  <c r="R6" i="5"/>
  <c r="C81" i="14"/>
  <c r="C80" i="14"/>
  <c r="C79" i="14"/>
  <c r="C78" i="14"/>
  <c r="C77" i="14"/>
  <c r="C76" i="14"/>
  <c r="C75" i="14"/>
  <c r="C74" i="14"/>
  <c r="C73" i="14"/>
  <c r="C72" i="14"/>
  <c r="C71" i="14"/>
  <c r="C70" i="14"/>
  <c r="C69" i="14"/>
  <c r="C68" i="14"/>
  <c r="C67" i="14"/>
  <c r="C66" i="14"/>
  <c r="C65" i="14"/>
  <c r="C64" i="14"/>
  <c r="C63" i="14"/>
  <c r="C62" i="14"/>
  <c r="C61" i="14"/>
  <c r="C60" i="14"/>
  <c r="C56" i="14"/>
  <c r="C55" i="14"/>
  <c r="C54" i="14"/>
  <c r="C53" i="14"/>
  <c r="C52" i="14"/>
  <c r="C51" i="14"/>
  <c r="C50" i="14"/>
  <c r="C49" i="14"/>
  <c r="C48" i="14"/>
  <c r="C47" i="14"/>
  <c r="C46" i="14"/>
  <c r="C45" i="14"/>
  <c r="C44" i="14"/>
  <c r="C43" i="14"/>
  <c r="C42" i="14"/>
  <c r="C41" i="14"/>
  <c r="C40" i="14"/>
  <c r="C39" i="14"/>
  <c r="C38" i="14"/>
  <c r="C37" i="14"/>
  <c r="C36" i="14"/>
  <c r="C35" i="14"/>
  <c r="C85" i="14"/>
  <c r="EF4" i="14"/>
  <c r="AB2" i="14"/>
  <c r="AN2" i="14"/>
  <c r="AZ2" i="14"/>
  <c r="BL2" i="14"/>
  <c r="BX2" i="14"/>
  <c r="CJ2" i="14"/>
  <c r="CV2" i="14"/>
  <c r="DH2" i="14"/>
  <c r="DT2" i="14"/>
  <c r="EF2" i="14"/>
  <c r="Z2" i="14"/>
  <c r="AL2" i="14"/>
  <c r="AX2" i="14"/>
  <c r="BJ2" i="14"/>
  <c r="BV2" i="14"/>
  <c r="CH2" i="14"/>
  <c r="CT2" i="14"/>
  <c r="DF2" i="14"/>
  <c r="DR2" i="14"/>
  <c r="ED2" i="14"/>
  <c r="Y2" i="14"/>
  <c r="AK2" i="14"/>
  <c r="AW2" i="14"/>
  <c r="BI2" i="14"/>
  <c r="BU2" i="14"/>
  <c r="CG2" i="14"/>
  <c r="CS2" i="14"/>
  <c r="DE2" i="14"/>
  <c r="DQ2" i="14"/>
  <c r="EC2" i="14"/>
  <c r="X2" i="14"/>
  <c r="AJ2" i="14"/>
  <c r="AV2" i="14"/>
  <c r="BH2" i="14"/>
  <c r="BT2" i="14"/>
  <c r="CF2" i="14"/>
  <c r="CR2" i="14"/>
  <c r="DD2" i="14"/>
  <c r="DP2" i="14"/>
  <c r="EB2" i="14"/>
  <c r="W2" i="14"/>
  <c r="AI2" i="14"/>
  <c r="AU2" i="14"/>
  <c r="BG2" i="14"/>
  <c r="BS2" i="14"/>
  <c r="CE2" i="14"/>
  <c r="CQ2" i="14"/>
  <c r="DC2" i="14"/>
  <c r="DO2" i="14"/>
  <c r="EA2" i="14"/>
  <c r="V2" i="14"/>
  <c r="AH2" i="14"/>
  <c r="AT2" i="14"/>
  <c r="BF2" i="14"/>
  <c r="BR2" i="14"/>
  <c r="CD2" i="14"/>
  <c r="CP2" i="14"/>
  <c r="DB2" i="14"/>
  <c r="DN2" i="14"/>
  <c r="DZ2" i="14"/>
  <c r="U2" i="14"/>
  <c r="AG2" i="14"/>
  <c r="AS2" i="14"/>
  <c r="BE2" i="14"/>
  <c r="BQ2" i="14"/>
  <c r="CC2" i="14"/>
  <c r="CO2" i="14"/>
  <c r="DA2" i="14"/>
  <c r="DM2" i="14"/>
  <c r="DY2" i="14"/>
  <c r="T2" i="14"/>
  <c r="AF2" i="14"/>
  <c r="AR2" i="14"/>
  <c r="BD2" i="14"/>
  <c r="BP2" i="14"/>
  <c r="CB2" i="14"/>
  <c r="CN2" i="14"/>
  <c r="CZ2" i="14"/>
  <c r="DL2" i="14"/>
  <c r="DX2" i="14"/>
  <c r="S2" i="14"/>
  <c r="AE2" i="14"/>
  <c r="AQ2" i="14"/>
  <c r="BC2" i="14"/>
  <c r="BO2" i="14"/>
  <c r="CA2" i="14"/>
  <c r="CM2" i="14"/>
  <c r="CY2" i="14"/>
  <c r="DK2" i="14"/>
  <c r="DW2" i="14"/>
  <c r="R2" i="14"/>
  <c r="AD2" i="14"/>
  <c r="AP2" i="14"/>
  <c r="BB2" i="14"/>
  <c r="BN2" i="14"/>
  <c r="BZ2" i="14"/>
  <c r="CL2" i="14"/>
  <c r="CX2" i="14"/>
  <c r="DJ2" i="14"/>
  <c r="DV2" i="14"/>
  <c r="Q2" i="14"/>
  <c r="AC2" i="14"/>
  <c r="AO2" i="14"/>
  <c r="BA2" i="14"/>
  <c r="BM2" i="14"/>
  <c r="BY2" i="14"/>
  <c r="CK2" i="14"/>
  <c r="CW2" i="14"/>
  <c r="DI2" i="14"/>
  <c r="DU2" i="14"/>
  <c r="C106" i="14"/>
  <c r="C105" i="14"/>
  <c r="C104" i="14"/>
  <c r="C103" i="14"/>
  <c r="C102" i="14"/>
  <c r="C101" i="14"/>
  <c r="C100" i="14"/>
  <c r="C99" i="14"/>
  <c r="C98" i="14"/>
  <c r="C97" i="14"/>
  <c r="C96" i="14"/>
  <c r="C95" i="14"/>
  <c r="C94" i="14"/>
  <c r="C93" i="14"/>
  <c r="C92" i="14"/>
  <c r="C91" i="14"/>
  <c r="C90" i="14"/>
  <c r="C89" i="14"/>
  <c r="C88" i="14"/>
  <c r="C87" i="14"/>
  <c r="C86" i="14"/>
  <c r="C29" i="14"/>
  <c r="C28" i="14"/>
  <c r="C27" i="14"/>
  <c r="C26" i="14"/>
  <c r="C25" i="14"/>
  <c r="C24" i="14"/>
  <c r="C23" i="14"/>
  <c r="C22" i="14"/>
  <c r="C21" i="14"/>
  <c r="C20" i="14"/>
  <c r="C19" i="14"/>
  <c r="C18" i="14"/>
  <c r="C17" i="14"/>
  <c r="C16" i="14"/>
  <c r="C15" i="14"/>
  <c r="C14" i="14"/>
  <c r="C13" i="14"/>
  <c r="C12" i="14"/>
  <c r="C11" i="14"/>
  <c r="C10" i="14"/>
  <c r="C9" i="14"/>
  <c r="AB37" i="5"/>
  <c r="AB36" i="5"/>
  <c r="AB35" i="5"/>
  <c r="AB34" i="5"/>
  <c r="AB33" i="5"/>
  <c r="AB32" i="5"/>
  <c r="W31" i="5"/>
  <c r="J31" i="5"/>
  <c r="T31" i="5"/>
  <c r="H27" i="10"/>
  <c r="E6" i="2"/>
  <c r="F6" i="2" s="1"/>
  <c r="F19" i="2"/>
  <c r="F20" i="2"/>
  <c r="F21" i="2"/>
  <c r="F22" i="2"/>
  <c r="F23" i="2"/>
  <c r="F24" i="2"/>
  <c r="F25" i="2"/>
  <c r="F26" i="2"/>
  <c r="F27" i="2"/>
  <c r="B10" i="10"/>
  <c r="C37" i="10" a="1"/>
  <c r="C37" i="10" s="1"/>
  <c r="B52" i="5"/>
  <c r="B51" i="5"/>
  <c r="B50" i="5"/>
  <c r="B49" i="5"/>
  <c r="B48" i="5"/>
  <c r="B47" i="5"/>
  <c r="B46" i="5"/>
  <c r="B45" i="5"/>
  <c r="B44" i="5"/>
  <c r="B43" i="5"/>
  <c r="B42" i="5"/>
  <c r="B41" i="5"/>
  <c r="B40" i="5"/>
  <c r="B39" i="5"/>
  <c r="B38" i="5"/>
  <c r="B37" i="5"/>
  <c r="B36" i="5"/>
  <c r="B35" i="5"/>
  <c r="B34" i="5"/>
  <c r="B33" i="5"/>
  <c r="B32" i="5"/>
  <c r="B31" i="5"/>
  <c r="K19" i="13"/>
  <c r="K20" i="13" s="1"/>
  <c r="K21" i="13" s="1"/>
  <c r="H19" i="13"/>
  <c r="H20" i="13" s="1"/>
  <c r="H21" i="13" s="1"/>
  <c r="H22" i="13" s="1"/>
  <c r="H23" i="13" s="1"/>
  <c r="H24" i="13" s="1"/>
  <c r="H25" i="13" s="1"/>
  <c r="H26" i="13" s="1"/>
  <c r="H27" i="13" s="1"/>
  <c r="H28" i="13" s="1"/>
  <c r="H29" i="13" s="1"/>
  <c r="G19" i="13"/>
  <c r="F19" i="13" s="1"/>
  <c r="G29" i="13"/>
  <c r="G28" i="13"/>
  <c r="G27" i="13"/>
  <c r="G26" i="13"/>
  <c r="G25" i="13"/>
  <c r="G24" i="13"/>
  <c r="G23" i="13"/>
  <c r="G22" i="13"/>
  <c r="G21" i="13"/>
  <c r="G20" i="13"/>
  <c r="E9" i="13"/>
  <c r="L9" i="13" s="1"/>
  <c r="J9" i="13" s="1"/>
  <c r="E10" i="13"/>
  <c r="L10" i="13" s="1"/>
  <c r="J10" i="13" s="1"/>
  <c r="E11" i="13"/>
  <c r="L11" i="13" s="1"/>
  <c r="J11" i="13" s="1"/>
  <c r="E12" i="13"/>
  <c r="L12" i="13" s="1"/>
  <c r="J12" i="13" s="1"/>
  <c r="E13" i="13"/>
  <c r="L13" i="13" s="1"/>
  <c r="J13" i="13" s="1"/>
  <c r="E14" i="13"/>
  <c r="L14" i="13" s="1"/>
  <c r="J14" i="13" s="1"/>
  <c r="E15" i="13"/>
  <c r="L15" i="13" s="1"/>
  <c r="J15" i="13" s="1"/>
  <c r="E16" i="13"/>
  <c r="L16" i="13" s="1"/>
  <c r="J16" i="13" s="1"/>
  <c r="E17" i="13"/>
  <c r="L17" i="13" s="1"/>
  <c r="J17" i="13" s="1"/>
  <c r="E18" i="13"/>
  <c r="L18" i="13" s="1"/>
  <c r="J18" i="13" s="1"/>
  <c r="E29" i="13"/>
  <c r="E28" i="13"/>
  <c r="E27" i="13"/>
  <c r="E26" i="13"/>
  <c r="E25" i="13"/>
  <c r="E24" i="13"/>
  <c r="E23" i="13"/>
  <c r="E22" i="13"/>
  <c r="E21" i="13"/>
  <c r="E20" i="13"/>
  <c r="E19" i="13"/>
  <c r="C19" i="13"/>
  <c r="D19" i="13" s="1"/>
  <c r="B18" i="13"/>
  <c r="B17" i="13"/>
  <c r="B16" i="13"/>
  <c r="B15" i="13"/>
  <c r="B14" i="13"/>
  <c r="B13" i="13"/>
  <c r="B12" i="13"/>
  <c r="B11" i="13"/>
  <c r="B10" i="13"/>
  <c r="B9" i="13"/>
  <c r="B8" i="13"/>
  <c r="B7" i="13"/>
  <c r="B6" i="13"/>
  <c r="B5" i="13"/>
  <c r="B4" i="13"/>
  <c r="A29" i="13"/>
  <c r="A28" i="13"/>
  <c r="A27" i="13"/>
  <c r="A26" i="13"/>
  <c r="A25" i="13"/>
  <c r="A24" i="13"/>
  <c r="A23" i="13"/>
  <c r="A22" i="13"/>
  <c r="A21" i="13"/>
  <c r="A20" i="13"/>
  <c r="A19" i="13"/>
  <c r="F6" i="13"/>
  <c r="F7" i="13"/>
  <c r="F8" i="13"/>
  <c r="C19" i="10"/>
  <c r="A2" i="13" s="1"/>
  <c r="F9" i="13"/>
  <c r="F10" i="13"/>
  <c r="I8" i="13"/>
  <c r="I7" i="13"/>
  <c r="I6" i="13"/>
  <c r="I5" i="13"/>
  <c r="I4" i="13"/>
  <c r="D4" i="13"/>
  <c r="C5" i="13"/>
  <c r="D5" i="13"/>
  <c r="C6" i="13"/>
  <c r="D6" i="13"/>
  <c r="C7" i="13"/>
  <c r="D7" i="13"/>
  <c r="C8" i="13"/>
  <c r="D8" i="13"/>
  <c r="I9" i="13"/>
  <c r="L8" i="13"/>
  <c r="J8" i="13"/>
  <c r="C9" i="13"/>
  <c r="D9" i="13"/>
  <c r="C10" i="13"/>
  <c r="D10" i="13"/>
  <c r="C11" i="13"/>
  <c r="D11" i="13"/>
  <c r="C12" i="13"/>
  <c r="D12" i="13"/>
  <c r="C13" i="13"/>
  <c r="D13" i="13"/>
  <c r="C14" i="13"/>
  <c r="D14" i="13"/>
  <c r="C15" i="13"/>
  <c r="D15" i="13"/>
  <c r="C16" i="13"/>
  <c r="D16" i="13"/>
  <c r="C17" i="13"/>
  <c r="D17" i="13"/>
  <c r="C18" i="13"/>
  <c r="D18" i="13"/>
  <c r="F11" i="13"/>
  <c r="I10" i="13"/>
  <c r="F12" i="13"/>
  <c r="I11" i="13"/>
  <c r="I12" i="13"/>
  <c r="F13" i="13"/>
  <c r="F14" i="13"/>
  <c r="I13" i="13"/>
  <c r="I14" i="13"/>
  <c r="F15" i="13"/>
  <c r="F16" i="13"/>
  <c r="I15" i="13"/>
  <c r="F17" i="13"/>
  <c r="I16" i="13"/>
  <c r="I17" i="13"/>
  <c r="F18" i="13"/>
  <c r="I18" i="13"/>
  <c r="C21" i="10"/>
  <c r="E41" i="2"/>
  <c r="D41" i="2" s="1"/>
  <c r="E40" i="2"/>
  <c r="D40" i="2" s="1"/>
  <c r="E3" i="3"/>
  <c r="F3" i="3" s="1"/>
  <c r="F2" i="3" s="1"/>
  <c r="G2" i="3" s="1"/>
  <c r="H2" i="3" s="1"/>
  <c r="I2" i="3" s="1"/>
  <c r="J2" i="3" s="1"/>
  <c r="K2" i="3" s="1"/>
  <c r="L2" i="3" s="1"/>
  <c r="M2" i="3" s="1"/>
  <c r="N2" i="3" s="1"/>
  <c r="O2" i="3" s="1"/>
  <c r="P2" i="3" s="1"/>
  <c r="R2" i="2"/>
  <c r="S2" i="2"/>
  <c r="AE2" i="2" s="1"/>
  <c r="T2" i="2"/>
  <c r="AF2" i="2"/>
  <c r="U2" i="2"/>
  <c r="V2" i="2"/>
  <c r="W2" i="2"/>
  <c r="X2" i="2"/>
  <c r="AJ2" i="2" s="1"/>
  <c r="Y2" i="2"/>
  <c r="Z2" i="2"/>
  <c r="AA2" i="2"/>
  <c r="AB2" i="2"/>
  <c r="AC2" i="2"/>
  <c r="B2" i="10"/>
  <c r="C113" i="11"/>
  <c r="C112" i="11"/>
  <c r="C111" i="11"/>
  <c r="C110" i="11"/>
  <c r="C109" i="11"/>
  <c r="C108" i="11"/>
  <c r="C107" i="11"/>
  <c r="C106" i="11"/>
  <c r="C105" i="11"/>
  <c r="C104" i="11"/>
  <c r="C103" i="11"/>
  <c r="C102" i="11"/>
  <c r="C101" i="11"/>
  <c r="C100" i="11"/>
  <c r="C99" i="11"/>
  <c r="C98" i="11"/>
  <c r="C97" i="11"/>
  <c r="C96" i="11"/>
  <c r="C95" i="11"/>
  <c r="C94" i="11"/>
  <c r="C93" i="11"/>
  <c r="C92" i="11"/>
  <c r="W52" i="5"/>
  <c r="W51" i="5"/>
  <c r="W50" i="5"/>
  <c r="W49" i="5"/>
  <c r="W48" i="5"/>
  <c r="W47" i="5"/>
  <c r="W46" i="5"/>
  <c r="C88" i="11"/>
  <c r="C87" i="11"/>
  <c r="C86" i="11"/>
  <c r="C85" i="11"/>
  <c r="C84" i="11"/>
  <c r="C83" i="11"/>
  <c r="C82" i="11"/>
  <c r="C81" i="11"/>
  <c r="C80" i="11"/>
  <c r="C79" i="11"/>
  <c r="C78" i="11"/>
  <c r="C77" i="11"/>
  <c r="C76" i="11"/>
  <c r="C75" i="11"/>
  <c r="C74" i="11"/>
  <c r="C73" i="11"/>
  <c r="C72" i="11"/>
  <c r="C71" i="11"/>
  <c r="C70" i="11"/>
  <c r="C69" i="11"/>
  <c r="C68" i="11"/>
  <c r="C67" i="11"/>
  <c r="T52" i="5"/>
  <c r="T51" i="5"/>
  <c r="T50" i="5"/>
  <c r="T49" i="5"/>
  <c r="T48" i="5"/>
  <c r="T47" i="5"/>
  <c r="T46" i="5"/>
  <c r="C27" i="10"/>
  <c r="C31" i="10"/>
  <c r="C28" i="11"/>
  <c r="C29" i="11"/>
  <c r="C30" i="11"/>
  <c r="C10" i="11"/>
  <c r="C11" i="11"/>
  <c r="C12" i="11"/>
  <c r="C13" i="11"/>
  <c r="C14" i="11"/>
  <c r="C15" i="11"/>
  <c r="C16" i="11"/>
  <c r="C17" i="11"/>
  <c r="C18" i="11"/>
  <c r="C19" i="11"/>
  <c r="C20" i="11"/>
  <c r="C21" i="11"/>
  <c r="C22" i="11"/>
  <c r="C23" i="11"/>
  <c r="C24" i="11"/>
  <c r="C25" i="11"/>
  <c r="C26" i="11"/>
  <c r="C27" i="11"/>
  <c r="C9" i="11"/>
  <c r="C35" i="11"/>
  <c r="C36" i="11"/>
  <c r="C37" i="11"/>
  <c r="C38" i="11"/>
  <c r="C39" i="11"/>
  <c r="C40" i="11"/>
  <c r="C41" i="11"/>
  <c r="C42" i="11"/>
  <c r="C43" i="11"/>
  <c r="C44" i="11"/>
  <c r="C45" i="11"/>
  <c r="C46" i="11"/>
  <c r="C47" i="11"/>
  <c r="C48" i="11"/>
  <c r="C49" i="11"/>
  <c r="C50" i="11"/>
  <c r="C51" i="11"/>
  <c r="C52" i="11"/>
  <c r="C53" i="11"/>
  <c r="C54" i="11"/>
  <c r="C55" i="11"/>
  <c r="C34" i="11"/>
  <c r="AB39" i="5"/>
  <c r="AB38" i="5"/>
  <c r="AB41" i="5"/>
  <c r="AB40" i="5"/>
  <c r="R2" i="11"/>
  <c r="AD2" i="11"/>
  <c r="AP2" i="11"/>
  <c r="BB2" i="11"/>
  <c r="BN2" i="11"/>
  <c r="BZ2" i="11"/>
  <c r="CL2" i="11"/>
  <c r="CX2" i="11"/>
  <c r="DJ2" i="11"/>
  <c r="DV2" i="11"/>
  <c r="S2" i="11"/>
  <c r="AE2" i="11"/>
  <c r="AQ2" i="11"/>
  <c r="BC2" i="11"/>
  <c r="BO2" i="11"/>
  <c r="CA2" i="11"/>
  <c r="CM2" i="11"/>
  <c r="CY2" i="11"/>
  <c r="DK2" i="11"/>
  <c r="DW2" i="11"/>
  <c r="T2" i="11"/>
  <c r="AF2" i="11"/>
  <c r="AR2" i="11"/>
  <c r="BD2" i="11"/>
  <c r="BP2" i="11"/>
  <c r="CB2" i="11"/>
  <c r="CN2" i="11"/>
  <c r="CZ2" i="11"/>
  <c r="DL2" i="11"/>
  <c r="DX2" i="11"/>
  <c r="U2" i="11"/>
  <c r="AG2" i="11"/>
  <c r="AS2" i="11"/>
  <c r="BE2" i="11"/>
  <c r="BQ2" i="11"/>
  <c r="CC2" i="11"/>
  <c r="CO2" i="11"/>
  <c r="DA2" i="11"/>
  <c r="DM2" i="11"/>
  <c r="DY2" i="11"/>
  <c r="V2" i="11"/>
  <c r="AH2" i="11"/>
  <c r="AT2" i="11"/>
  <c r="BF2" i="11"/>
  <c r="BR2" i="11"/>
  <c r="CD2" i="11"/>
  <c r="CP2" i="11"/>
  <c r="DB2" i="11"/>
  <c r="DN2" i="11"/>
  <c r="DZ2" i="11"/>
  <c r="W2" i="11"/>
  <c r="AI2" i="11"/>
  <c r="AU2" i="11"/>
  <c r="BG2" i="11"/>
  <c r="BS2" i="11"/>
  <c r="CE2" i="11"/>
  <c r="CQ2" i="11"/>
  <c r="DC2" i="11"/>
  <c r="DO2" i="11"/>
  <c r="EA2" i="11"/>
  <c r="X2" i="11"/>
  <c r="AJ2" i="11"/>
  <c r="AV2" i="11"/>
  <c r="BH2" i="11"/>
  <c r="BT2" i="11"/>
  <c r="CF2" i="11"/>
  <c r="CR2" i="11"/>
  <c r="DD2" i="11"/>
  <c r="DP2" i="11"/>
  <c r="EB2" i="11"/>
  <c r="Y2" i="11"/>
  <c r="AK2" i="11"/>
  <c r="AW2" i="11"/>
  <c r="BI2" i="11"/>
  <c r="BU2" i="11"/>
  <c r="CG2" i="11"/>
  <c r="CS2" i="11"/>
  <c r="DE2" i="11"/>
  <c r="DQ2" i="11"/>
  <c r="EC2" i="11"/>
  <c r="Z2" i="11"/>
  <c r="AL2" i="11"/>
  <c r="AX2" i="11"/>
  <c r="BJ2" i="11"/>
  <c r="BV2" i="11"/>
  <c r="CH2" i="11"/>
  <c r="CT2" i="11"/>
  <c r="DF2" i="11"/>
  <c r="DR2" i="11"/>
  <c r="ED2" i="11"/>
  <c r="AB2" i="11"/>
  <c r="AN2" i="11"/>
  <c r="AZ2" i="11"/>
  <c r="BL2" i="11"/>
  <c r="BX2" i="11"/>
  <c r="CJ2" i="11"/>
  <c r="CV2" i="11"/>
  <c r="DH2" i="11"/>
  <c r="DT2" i="11"/>
  <c r="EF2" i="11"/>
  <c r="Q2" i="11"/>
  <c r="AC2" i="11"/>
  <c r="AO2" i="11"/>
  <c r="BA2" i="11"/>
  <c r="BM2" i="11"/>
  <c r="BY2" i="11"/>
  <c r="CK2" i="11"/>
  <c r="CW2" i="11"/>
  <c r="DI2" i="11"/>
  <c r="DU2" i="11"/>
  <c r="J24" i="5"/>
  <c r="J25" i="5"/>
  <c r="J26" i="5"/>
  <c r="I24" i="5"/>
  <c r="I25" i="5"/>
  <c r="I26" i="5"/>
  <c r="J16" i="5"/>
  <c r="AC50" i="5"/>
  <c r="AC51" i="5"/>
  <c r="AC52" i="5"/>
  <c r="AB50" i="5"/>
  <c r="AB51" i="5"/>
  <c r="AB52" i="5"/>
  <c r="J46" i="5"/>
  <c r="J47" i="5"/>
  <c r="J48" i="5"/>
  <c r="J49" i="5"/>
  <c r="J50" i="5"/>
  <c r="J51" i="5"/>
  <c r="J52" i="5"/>
  <c r="I16" i="5"/>
  <c r="AC32" i="5"/>
  <c r="AC34" i="5"/>
  <c r="AC33" i="5"/>
  <c r="AB47" i="5"/>
  <c r="AC37" i="5"/>
  <c r="AC38" i="5"/>
  <c r="AC39" i="5"/>
  <c r="AC35" i="5"/>
  <c r="AC36" i="5"/>
  <c r="I12" i="5"/>
  <c r="AC40" i="5"/>
  <c r="AC41" i="5"/>
  <c r="J13" i="5"/>
  <c r="I13" i="5"/>
  <c r="J14" i="5"/>
  <c r="I14" i="5"/>
  <c r="J15" i="5"/>
  <c r="I15" i="5"/>
  <c r="AB44" i="5"/>
  <c r="AB45" i="5"/>
  <c r="AB43" i="5"/>
  <c r="AB42" i="5"/>
  <c r="AB49" i="5"/>
  <c r="AB46" i="5"/>
  <c r="AB48" i="5"/>
  <c r="AC42" i="5"/>
  <c r="C63" i="11"/>
  <c r="C62" i="11"/>
  <c r="C61" i="11"/>
  <c r="C60" i="11"/>
  <c r="C59" i="11"/>
  <c r="J23" i="5"/>
  <c r="AC49" i="5"/>
  <c r="AC48" i="5"/>
  <c r="J22" i="5"/>
  <c r="I22" i="5"/>
  <c r="AC45" i="5"/>
  <c r="J19" i="5"/>
  <c r="I19" i="5"/>
  <c r="AC46" i="5"/>
  <c r="J20" i="5"/>
  <c r="I20" i="5"/>
  <c r="AC44" i="5"/>
  <c r="J18" i="5"/>
  <c r="I18" i="5"/>
  <c r="AC47" i="5"/>
  <c r="J21" i="5"/>
  <c r="I21" i="5"/>
  <c r="J17" i="5"/>
  <c r="AC43" i="5"/>
  <c r="I17" i="5"/>
  <c r="I23" i="5"/>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O4" i="11"/>
  <c r="AP4" i="11"/>
  <c r="AQ4" i="11"/>
  <c r="AR4" i="11"/>
  <c r="AS4" i="11"/>
  <c r="AT4" i="11"/>
  <c r="AU4" i="11"/>
  <c r="AV4" i="11"/>
  <c r="AW4" i="11"/>
  <c r="AX4" i="11"/>
  <c r="AY4" i="11"/>
  <c r="AZ4" i="11"/>
  <c r="BA4" i="11"/>
  <c r="BB4" i="11"/>
  <c r="BC4" i="11"/>
  <c r="BD4" i="11"/>
  <c r="BE4" i="11"/>
  <c r="BF4" i="11"/>
  <c r="BG4" i="11"/>
  <c r="BH4" i="11"/>
  <c r="BI4" i="11"/>
  <c r="BJ4" i="11"/>
  <c r="BK4" i="11"/>
  <c r="BL4" i="11"/>
  <c r="BM4" i="11"/>
  <c r="BN4" i="11"/>
  <c r="BO4" i="11"/>
  <c r="BP4" i="11"/>
  <c r="BQ4" i="11"/>
  <c r="BR4" i="11"/>
  <c r="BS4" i="11"/>
  <c r="BT4" i="11"/>
  <c r="BU4" i="11"/>
  <c r="BV4" i="11"/>
  <c r="BW4" i="11"/>
  <c r="BX4" i="11"/>
  <c r="BY4" i="11"/>
  <c r="BZ4" i="11"/>
  <c r="CA4" i="11"/>
  <c r="CB4" i="11"/>
  <c r="CC4" i="11"/>
  <c r="CD4" i="11"/>
  <c r="CE4" i="11"/>
  <c r="CF4" i="11"/>
  <c r="CG4" i="11"/>
  <c r="CH4" i="11"/>
  <c r="CI4" i="11"/>
  <c r="CJ4" i="11"/>
  <c r="CK4" i="11"/>
  <c r="CL4" i="11"/>
  <c r="CM4" i="11"/>
  <c r="CN4" i="11"/>
  <c r="CO4" i="11"/>
  <c r="CP4" i="11"/>
  <c r="CQ4" i="11"/>
  <c r="CR4" i="11"/>
  <c r="CS4" i="11"/>
  <c r="CT4" i="11"/>
  <c r="CU4" i="11"/>
  <c r="CV4" i="11"/>
  <c r="CW4" i="11"/>
  <c r="CX4" i="11"/>
  <c r="CY4" i="11"/>
  <c r="CZ4" i="11"/>
  <c r="DA4" i="11"/>
  <c r="DB4" i="11"/>
  <c r="DC4" i="11"/>
  <c r="DD4" i="11"/>
  <c r="DE4" i="11"/>
  <c r="DF4" i="11"/>
  <c r="DG4" i="11"/>
  <c r="DH4" i="11"/>
  <c r="DI4" i="11"/>
  <c r="DJ4" i="11"/>
  <c r="DK4" i="11"/>
  <c r="DL4" i="11"/>
  <c r="DM4" i="11"/>
  <c r="DN4" i="11"/>
  <c r="DO4" i="11"/>
  <c r="DP4" i="11"/>
  <c r="DQ4" i="11"/>
  <c r="DR4" i="11"/>
  <c r="DS4" i="11"/>
  <c r="DT4" i="11"/>
  <c r="DU4" i="11"/>
  <c r="DV4" i="11"/>
  <c r="DW4" i="11"/>
  <c r="DX4" i="11"/>
  <c r="DY4" i="11"/>
  <c r="DZ4" i="11"/>
  <c r="EA4" i="11"/>
  <c r="EB4" i="11"/>
  <c r="EC4" i="11"/>
  <c r="ED4" i="11"/>
  <c r="EE4" i="11"/>
  <c r="EF4" i="11"/>
  <c r="E38" i="3"/>
  <c r="E37" i="3"/>
  <c r="D37" i="3" s="1"/>
  <c r="G7" i="2"/>
  <c r="H7" i="2" s="1"/>
  <c r="I7" i="2" s="1"/>
  <c r="J7" i="2" s="1"/>
  <c r="K7" i="2" s="1"/>
  <c r="L7" i="2" s="1"/>
  <c r="M7" i="2" s="1"/>
  <c r="N7" i="2" s="1"/>
  <c r="O7" i="2" s="1"/>
  <c r="P7" i="2" s="1"/>
  <c r="Q7" i="2" s="1"/>
  <c r="R7" i="2" s="1"/>
  <c r="S7" i="2" s="1"/>
  <c r="T7" i="2" s="1"/>
  <c r="U7" i="2" s="1"/>
  <c r="V7" i="2" s="1"/>
  <c r="W7" i="2" s="1"/>
  <c r="X7" i="2" s="1"/>
  <c r="Y7" i="2" s="1"/>
  <c r="Z7" i="2" s="1"/>
  <c r="AA7" i="2" s="1"/>
  <c r="AB7" i="2" s="1"/>
  <c r="AC7" i="2" s="1"/>
  <c r="AD7" i="2" s="1"/>
  <c r="AE7" i="2" s="1"/>
  <c r="AF7" i="2" s="1"/>
  <c r="AG7" i="2" s="1"/>
  <c r="AH7" i="2" s="1"/>
  <c r="AI7" i="2" s="1"/>
  <c r="AJ7" i="2" s="1"/>
  <c r="AK7" i="2" s="1"/>
  <c r="AL7" i="2" s="1"/>
  <c r="AM7" i="2" s="1"/>
  <c r="AN7" i="2" s="1"/>
  <c r="AO7" i="2" s="1"/>
  <c r="AP7" i="2" s="1"/>
  <c r="AQ7" i="2" s="1"/>
  <c r="AR7" i="2" s="1"/>
  <c r="AS7" i="2" s="1"/>
  <c r="AT7" i="2" s="1"/>
  <c r="AU7" i="2" s="1"/>
  <c r="AV7" i="2" s="1"/>
  <c r="AW7" i="2" s="1"/>
  <c r="AX7" i="2" s="1"/>
  <c r="AY7" i="2" s="1"/>
  <c r="AZ7" i="2" s="1"/>
  <c r="BA7" i="2" s="1"/>
  <c r="BB7" i="2" s="1"/>
  <c r="BC7" i="2" s="1"/>
  <c r="BD7" i="2" s="1"/>
  <c r="BE7" i="2" s="1"/>
  <c r="BF7" i="2" s="1"/>
  <c r="BG7" i="2" s="1"/>
  <c r="BH7" i="2" s="1"/>
  <c r="BI7" i="2" s="1"/>
  <c r="BJ7" i="2" s="1"/>
  <c r="BK7" i="2" s="1"/>
  <c r="BL7" i="2" s="1"/>
  <c r="BM7" i="2" s="1"/>
  <c r="BN7" i="2" s="1"/>
  <c r="BO7" i="2" s="1"/>
  <c r="BP7" i="2" s="1"/>
  <c r="BQ7" i="2" s="1"/>
  <c r="BR7" i="2" s="1"/>
  <c r="BS7" i="2" s="1"/>
  <c r="BT7" i="2" s="1"/>
  <c r="BU7" i="2" s="1"/>
  <c r="BV7" i="2" s="1"/>
  <c r="BW7" i="2" s="1"/>
  <c r="BX7" i="2" s="1"/>
  <c r="BY7" i="2" s="1"/>
  <c r="BZ7" i="2" s="1"/>
  <c r="CA7" i="2" s="1"/>
  <c r="CB7" i="2" s="1"/>
  <c r="CC7" i="2" s="1"/>
  <c r="CD7" i="2" s="1"/>
  <c r="CE7" i="2" s="1"/>
  <c r="CF7" i="2" s="1"/>
  <c r="CG7" i="2" s="1"/>
  <c r="CH7" i="2" s="1"/>
  <c r="CI7" i="2" s="1"/>
  <c r="CJ7" i="2" s="1"/>
  <c r="CK7" i="2" s="1"/>
  <c r="CL7" i="2" s="1"/>
  <c r="CM7" i="2" s="1"/>
  <c r="CN7" i="2" s="1"/>
  <c r="CO7" i="2" s="1"/>
  <c r="CP7" i="2" s="1"/>
  <c r="CQ7" i="2" s="1"/>
  <c r="CR7" i="2" s="1"/>
  <c r="CS7" i="2" s="1"/>
  <c r="CT7" i="2" s="1"/>
  <c r="CU7" i="2" s="1"/>
  <c r="CV7" i="2" s="1"/>
  <c r="CW7" i="2" s="1"/>
  <c r="CX7" i="2" s="1"/>
  <c r="CY7" i="2" s="1"/>
  <c r="CZ7" i="2" s="1"/>
  <c r="DA7" i="2" s="1"/>
  <c r="DB7" i="2" s="1"/>
  <c r="DC7" i="2" s="1"/>
  <c r="DD7" i="2" s="1"/>
  <c r="DE7" i="2" s="1"/>
  <c r="DF7" i="2" s="1"/>
  <c r="DG7" i="2" s="1"/>
  <c r="DH7" i="2" s="1"/>
  <c r="DI7" i="2" s="1"/>
  <c r="DJ7" i="2" s="1"/>
  <c r="DK7" i="2" s="1"/>
  <c r="DL7" i="2" s="1"/>
  <c r="DM7" i="2" s="1"/>
  <c r="DN7" i="2" s="1"/>
  <c r="DO7" i="2" s="1"/>
  <c r="DP7" i="2" s="1"/>
  <c r="DQ7" i="2" s="1"/>
  <c r="L5" i="13"/>
  <c r="J5" i="13"/>
  <c r="L6" i="13"/>
  <c r="J6" i="13"/>
  <c r="L7" i="13"/>
  <c r="J7" i="13"/>
  <c r="F60" i="2" l="1"/>
  <c r="F61" i="2" s="1"/>
  <c r="DZ60" i="2"/>
  <c r="DR60" i="2"/>
  <c r="DJ60" i="2"/>
  <c r="DJ61" i="2" s="1"/>
  <c r="DB60" i="2"/>
  <c r="DB61" i="2" s="1"/>
  <c r="CT60" i="2"/>
  <c r="CT61" i="2" s="1"/>
  <c r="CL60" i="2"/>
  <c r="CL61" i="2" s="1"/>
  <c r="CD60" i="2"/>
  <c r="CD61" i="2" s="1"/>
  <c r="BV60" i="2"/>
  <c r="BV61" i="2" s="1"/>
  <c r="BN60" i="2"/>
  <c r="BN61" i="2" s="1"/>
  <c r="BF60" i="2"/>
  <c r="BF61" i="2" s="1"/>
  <c r="AX60" i="2"/>
  <c r="AX61" i="2" s="1"/>
  <c r="AP60" i="2"/>
  <c r="AP61" i="2" s="1"/>
  <c r="AH60" i="2"/>
  <c r="AH61" i="2" s="1"/>
  <c r="Z60" i="2"/>
  <c r="Z61" i="2" s="1"/>
  <c r="R60" i="2"/>
  <c r="R61" i="2" s="1"/>
  <c r="J60" i="2"/>
  <c r="J61" i="2" s="1"/>
  <c r="EC62" i="2"/>
  <c r="DU62" i="2"/>
  <c r="DM62" i="2"/>
  <c r="DE62" i="2"/>
  <c r="CW62" i="2"/>
  <c r="CO62" i="2"/>
  <c r="CG62" i="2"/>
  <c r="BY62" i="2"/>
  <c r="BQ62" i="2"/>
  <c r="BI62" i="2"/>
  <c r="BA62" i="2"/>
  <c r="AS62" i="2"/>
  <c r="AK62" i="2"/>
  <c r="AC62" i="2"/>
  <c r="U62" i="2"/>
  <c r="M62" i="2"/>
  <c r="EG60" i="2"/>
  <c r="DY60" i="2"/>
  <c r="DQ60" i="2"/>
  <c r="DQ61" i="2" s="1"/>
  <c r="DI60" i="2"/>
  <c r="DI61" i="2" s="1"/>
  <c r="DA60" i="2"/>
  <c r="DA61" i="2" s="1"/>
  <c r="CS60" i="2"/>
  <c r="CS61" i="2" s="1"/>
  <c r="CK60" i="2"/>
  <c r="CK61" i="2" s="1"/>
  <c r="CC60" i="2"/>
  <c r="CC61" i="2" s="1"/>
  <c r="BU60" i="2"/>
  <c r="BU61" i="2" s="1"/>
  <c r="BM60" i="2"/>
  <c r="BE60" i="2"/>
  <c r="BE61" i="2" s="1"/>
  <c r="AW60" i="2"/>
  <c r="AW61" i="2" s="1"/>
  <c r="AO60" i="2"/>
  <c r="AG60" i="2"/>
  <c r="AG61" i="2" s="1"/>
  <c r="Y60" i="2"/>
  <c r="Y61" i="2" s="1"/>
  <c r="Q60" i="2"/>
  <c r="Q61" i="2" s="1"/>
  <c r="I60" i="2"/>
  <c r="I61" i="2" s="1"/>
  <c r="EB62" i="2"/>
  <c r="DT62" i="2"/>
  <c r="DL62" i="2"/>
  <c r="DD62" i="2"/>
  <c r="CV62" i="2"/>
  <c r="CN62" i="2"/>
  <c r="CF62" i="2"/>
  <c r="BX62" i="2"/>
  <c r="BP62" i="2"/>
  <c r="BH62" i="2"/>
  <c r="AZ62" i="2"/>
  <c r="AR62" i="2"/>
  <c r="AJ62" i="2"/>
  <c r="AB62" i="2"/>
  <c r="T62" i="2"/>
  <c r="L62" i="2"/>
  <c r="AJ60" i="2"/>
  <c r="DW62" i="2"/>
  <c r="CY62" i="2"/>
  <c r="CI62" i="2"/>
  <c r="BS62" i="2"/>
  <c r="AU62" i="2"/>
  <c r="W62" i="2"/>
  <c r="EA60" i="2"/>
  <c r="CU60" i="2"/>
  <c r="CU61" i="2" s="1"/>
  <c r="CM60" i="2"/>
  <c r="CM61" i="2" s="1"/>
  <c r="EF60" i="2"/>
  <c r="DX60" i="2"/>
  <c r="DP60" i="2"/>
  <c r="DP61" i="2" s="1"/>
  <c r="DH60" i="2"/>
  <c r="DH61" i="2" s="1"/>
  <c r="CZ60" i="2"/>
  <c r="CZ61" i="2" s="1"/>
  <c r="CR60" i="2"/>
  <c r="CR61" i="2" s="1"/>
  <c r="CJ60" i="2"/>
  <c r="CJ61" i="2" s="1"/>
  <c r="CB60" i="2"/>
  <c r="CB61" i="2" s="1"/>
  <c r="BT60" i="2"/>
  <c r="BT61" i="2" s="1"/>
  <c r="BL60" i="2"/>
  <c r="BD60" i="2"/>
  <c r="AV60" i="2"/>
  <c r="AV61" i="2" s="1"/>
  <c r="AN60" i="2"/>
  <c r="AN61" i="2" s="1"/>
  <c r="AF60" i="2"/>
  <c r="AF61" i="2" s="1"/>
  <c r="X60" i="2"/>
  <c r="X61" i="2" s="1"/>
  <c r="P60" i="2"/>
  <c r="P61" i="2" s="1"/>
  <c r="H60" i="2"/>
  <c r="H61" i="2" s="1"/>
  <c r="EA62" i="2"/>
  <c r="DS62" i="2"/>
  <c r="DK62" i="2"/>
  <c r="DC62" i="2"/>
  <c r="CU62" i="2"/>
  <c r="CM62" i="2"/>
  <c r="CE62" i="2"/>
  <c r="BW62" i="2"/>
  <c r="BO62" i="2"/>
  <c r="BG62" i="2"/>
  <c r="AY62" i="2"/>
  <c r="AQ62" i="2"/>
  <c r="AI62" i="2"/>
  <c r="AA62" i="2"/>
  <c r="S62" i="2"/>
  <c r="K62" i="2"/>
  <c r="DV60" i="2"/>
  <c r="DN60" i="2"/>
  <c r="DN61" i="2" s="1"/>
  <c r="DF60" i="2"/>
  <c r="DF61" i="2" s="1"/>
  <c r="CP60" i="2"/>
  <c r="CP61" i="2" s="1"/>
  <c r="CH60" i="2"/>
  <c r="CH61" i="2" s="1"/>
  <c r="BR60" i="2"/>
  <c r="BR61" i="2" s="1"/>
  <c r="AT60" i="2"/>
  <c r="AT61" i="2" s="1"/>
  <c r="AD60" i="2"/>
  <c r="AD61" i="2" s="1"/>
  <c r="N60" i="2"/>
  <c r="N61" i="2" s="1"/>
  <c r="DY62" i="2"/>
  <c r="DI62" i="2"/>
  <c r="CS62" i="2"/>
  <c r="CK62" i="2"/>
  <c r="BU62" i="2"/>
  <c r="BE62" i="2"/>
  <c r="AO62" i="2"/>
  <c r="Y62" i="2"/>
  <c r="Q62" i="2"/>
  <c r="DU60" i="2"/>
  <c r="DM60" i="2"/>
  <c r="DM61" i="2" s="1"/>
  <c r="DE60" i="2"/>
  <c r="DE61" i="2" s="1"/>
  <c r="CW60" i="2"/>
  <c r="CW61" i="2" s="1"/>
  <c r="CG60" i="2"/>
  <c r="CG61" i="2" s="1"/>
  <c r="BY60" i="2"/>
  <c r="BY61" i="2" s="1"/>
  <c r="BI60" i="2"/>
  <c r="BI61" i="2" s="1"/>
  <c r="AS60" i="2"/>
  <c r="AS61" i="2" s="1"/>
  <c r="AK60" i="2"/>
  <c r="AK61" i="2" s="1"/>
  <c r="U60" i="2"/>
  <c r="U61" i="2" s="1"/>
  <c r="EF62" i="2"/>
  <c r="DP62" i="2"/>
  <c r="CZ62" i="2"/>
  <c r="CJ62" i="2"/>
  <c r="BT62" i="2"/>
  <c r="BD62" i="2"/>
  <c r="AN62" i="2"/>
  <c r="P62" i="2"/>
  <c r="EB60" i="2"/>
  <c r="DL60" i="2"/>
  <c r="DL61" i="2" s="1"/>
  <c r="DD60" i="2"/>
  <c r="DD61" i="2" s="1"/>
  <c r="CV60" i="2"/>
  <c r="CV61" i="2" s="1"/>
  <c r="CN60" i="2"/>
  <c r="CN61" i="2" s="1"/>
  <c r="BX60" i="2"/>
  <c r="BX61" i="2" s="1"/>
  <c r="BH60" i="2"/>
  <c r="BH61" i="2" s="1"/>
  <c r="AR60" i="2"/>
  <c r="AR61" i="2" s="1"/>
  <c r="T60" i="2"/>
  <c r="T61" i="2" s="1"/>
  <c r="EE62" i="2"/>
  <c r="DG62" i="2"/>
  <c r="CA62" i="2"/>
  <c r="BK62" i="2"/>
  <c r="AM62" i="2"/>
  <c r="O62" i="2"/>
  <c r="DS60" i="2"/>
  <c r="EE60" i="2"/>
  <c r="DW60" i="2"/>
  <c r="DO60" i="2"/>
  <c r="DO61" i="2" s="1"/>
  <c r="DG60" i="2"/>
  <c r="DG61" i="2" s="1"/>
  <c r="CY60" i="2"/>
  <c r="CY61" i="2" s="1"/>
  <c r="CQ60" i="2"/>
  <c r="CQ61" i="2" s="1"/>
  <c r="CI60" i="2"/>
  <c r="CI61" i="2" s="1"/>
  <c r="CA60" i="2"/>
  <c r="CA61" i="2" s="1"/>
  <c r="BS60" i="2"/>
  <c r="BS61" i="2" s="1"/>
  <c r="BK60" i="2"/>
  <c r="BK61" i="2" s="1"/>
  <c r="BC60" i="2"/>
  <c r="BC61" i="2" s="1"/>
  <c r="AU60" i="2"/>
  <c r="AU61" i="2" s="1"/>
  <c r="AM60" i="2"/>
  <c r="AM61" i="2" s="1"/>
  <c r="AE60" i="2"/>
  <c r="AE61" i="2" s="1"/>
  <c r="W60" i="2"/>
  <c r="W61" i="2" s="1"/>
  <c r="O60" i="2"/>
  <c r="O61" i="2" s="1"/>
  <c r="G60" i="2"/>
  <c r="G61" i="2" s="1"/>
  <c r="DZ62" i="2"/>
  <c r="DR62" i="2"/>
  <c r="DJ62" i="2"/>
  <c r="DB62" i="2"/>
  <c r="CT62" i="2"/>
  <c r="CL62" i="2"/>
  <c r="CD62" i="2"/>
  <c r="BV62" i="2"/>
  <c r="BN62" i="2"/>
  <c r="BF62" i="2"/>
  <c r="AX62" i="2"/>
  <c r="AP62" i="2"/>
  <c r="AH62" i="2"/>
  <c r="Z62" i="2"/>
  <c r="R62" i="2"/>
  <c r="J62" i="2"/>
  <c r="ED60" i="2"/>
  <c r="CX60" i="2"/>
  <c r="CX61" i="2" s="1"/>
  <c r="BZ60" i="2"/>
  <c r="BZ61" i="2" s="1"/>
  <c r="BJ60" i="2"/>
  <c r="BJ61" i="2" s="1"/>
  <c r="BB60" i="2"/>
  <c r="BB61" i="2" s="1"/>
  <c r="AL60" i="2"/>
  <c r="AL61" i="2" s="1"/>
  <c r="V60" i="2"/>
  <c r="V61" i="2" s="1"/>
  <c r="EG62" i="2"/>
  <c r="DQ62" i="2"/>
  <c r="DA62" i="2"/>
  <c r="CC62" i="2"/>
  <c r="BM62" i="2"/>
  <c r="AW62" i="2"/>
  <c r="AG62" i="2"/>
  <c r="I62" i="2"/>
  <c r="EC60" i="2"/>
  <c r="CO60" i="2"/>
  <c r="CO61" i="2" s="1"/>
  <c r="BQ60" i="2"/>
  <c r="BQ61" i="2" s="1"/>
  <c r="BA60" i="2"/>
  <c r="BA61" i="2" s="1"/>
  <c r="AC60" i="2"/>
  <c r="AC61" i="2" s="1"/>
  <c r="M60" i="2"/>
  <c r="M61" i="2" s="1"/>
  <c r="DX62" i="2"/>
  <c r="DH62" i="2"/>
  <c r="CR62" i="2"/>
  <c r="CB62" i="2"/>
  <c r="BL62" i="2"/>
  <c r="AV62" i="2"/>
  <c r="AF62" i="2"/>
  <c r="X62" i="2"/>
  <c r="H62" i="2"/>
  <c r="DT60" i="2"/>
  <c r="CF60" i="2"/>
  <c r="CF61" i="2" s="1"/>
  <c r="BP60" i="2"/>
  <c r="BP61" i="2" s="1"/>
  <c r="AZ60" i="2"/>
  <c r="AZ61" i="2" s="1"/>
  <c r="AB60" i="2"/>
  <c r="AB61" i="2" s="1"/>
  <c r="L60" i="2"/>
  <c r="L61" i="2" s="1"/>
  <c r="DO62" i="2"/>
  <c r="CQ62" i="2"/>
  <c r="BC62" i="2"/>
  <c r="AE62" i="2"/>
  <c r="G62" i="2"/>
  <c r="DK60" i="2"/>
  <c r="DK61" i="2" s="1"/>
  <c r="AI60" i="2"/>
  <c r="AI61" i="2" s="1"/>
  <c r="CX62" i="2"/>
  <c r="AL62" i="2"/>
  <c r="AA60" i="2"/>
  <c r="AA61" i="2" s="1"/>
  <c r="CP62" i="2"/>
  <c r="AD62" i="2"/>
  <c r="CE60" i="2"/>
  <c r="CE61" i="2" s="1"/>
  <c r="S60" i="2"/>
  <c r="S61" i="2" s="1"/>
  <c r="CH62" i="2"/>
  <c r="V62" i="2"/>
  <c r="BW60" i="2"/>
  <c r="BW61" i="2" s="1"/>
  <c r="K60" i="2"/>
  <c r="K61" i="2" s="1"/>
  <c r="N62" i="2"/>
  <c r="BO60" i="2"/>
  <c r="BO61" i="2" s="1"/>
  <c r="BR62" i="2"/>
  <c r="DV62" i="2"/>
  <c r="AY60" i="2"/>
  <c r="AY61" i="2" s="1"/>
  <c r="AQ60" i="2"/>
  <c r="AQ61" i="2" s="1"/>
  <c r="AT62" i="2"/>
  <c r="DC60" i="2"/>
  <c r="DC61" i="2" s="1"/>
  <c r="BG60" i="2"/>
  <c r="BG61" i="2" s="1"/>
  <c r="BB62" i="2"/>
  <c r="BZ62" i="2"/>
  <c r="ED62" i="2"/>
  <c r="F62" i="2"/>
  <c r="BJ62" i="2"/>
  <c r="DN62" i="2"/>
  <c r="DF62" i="2"/>
  <c r="F44" i="2"/>
  <c r="F45" i="2" s="1"/>
  <c r="N48" i="5"/>
  <c r="F42" i="2"/>
  <c r="AQ2" i="2"/>
  <c r="AV2" i="2"/>
  <c r="AR2" i="2"/>
  <c r="AK2" i="2"/>
  <c r="AL2" i="2"/>
  <c r="AG2" i="2"/>
  <c r="AM2" i="2"/>
  <c r="AO2" i="2"/>
  <c r="AI2" i="2"/>
  <c r="AN2" i="2"/>
  <c r="AH2" i="2"/>
  <c r="N46" i="5"/>
  <c r="G53" i="5"/>
  <c r="C36" i="10" s="1"/>
  <c r="N47" i="5"/>
  <c r="E64" i="11"/>
  <c r="F12" i="2" s="1"/>
  <c r="K31" i="10" s="1"/>
  <c r="N52" i="5"/>
  <c r="N51" i="5"/>
  <c r="N50" i="5"/>
  <c r="N49" i="5"/>
  <c r="I5" i="5"/>
  <c r="C33" i="10" s="1"/>
  <c r="F4" i="18"/>
  <c r="AD2" i="2"/>
  <c r="AB31" i="5"/>
  <c r="H28" i="10"/>
  <c r="H30" i="10" s="1"/>
  <c r="AJ61" i="2"/>
  <c r="F52" i="2"/>
  <c r="DR7" i="2"/>
  <c r="F51" i="2"/>
  <c r="F58" i="2"/>
  <c r="F59" i="2" s="1"/>
  <c r="D38" i="3"/>
  <c r="AC31" i="5"/>
  <c r="M43" i="10"/>
  <c r="E46" i="2"/>
  <c r="E70" i="2" s="1"/>
  <c r="M45" i="10"/>
  <c r="M41" i="10"/>
  <c r="E41" i="3"/>
  <c r="K22" i="13"/>
  <c r="C20" i="13"/>
  <c r="D20" i="13" s="1"/>
  <c r="B19" i="13"/>
  <c r="F20" i="13"/>
  <c r="I19" i="13"/>
  <c r="L19" i="13" s="1"/>
  <c r="M46" i="10"/>
  <c r="M50" i="10"/>
  <c r="M48" i="10"/>
  <c r="M47" i="10"/>
  <c r="M49" i="10"/>
  <c r="F21" i="10"/>
  <c r="U14" i="18" s="1"/>
  <c r="M44" i="10"/>
  <c r="M51" i="10"/>
  <c r="N31" i="5"/>
  <c r="C34" i="10"/>
  <c r="C35" i="10" s="1"/>
  <c r="G3" i="3"/>
  <c r="E5" i="11"/>
  <c r="E5" i="14"/>
  <c r="F4" i="2"/>
  <c r="G6" i="2"/>
  <c r="G42" i="2" s="1"/>
  <c r="F5" i="2"/>
  <c r="F40" i="3"/>
  <c r="F60" i="3"/>
  <c r="F39" i="3"/>
  <c r="F36" i="2"/>
  <c r="G44" i="2" l="1"/>
  <c r="G45" i="2" s="1"/>
  <c r="AY2" i="2"/>
  <c r="AW2" i="2"/>
  <c r="AZ2" i="2"/>
  <c r="BD2" i="2"/>
  <c r="AU2" i="2"/>
  <c r="AS2" i="2"/>
  <c r="BH2" i="2"/>
  <c r="AT2" i="2"/>
  <c r="BA2" i="2"/>
  <c r="AX2" i="2"/>
  <c r="BC2" i="2"/>
  <c r="E9" i="11"/>
  <c r="E31" i="11" s="1"/>
  <c r="F9" i="2" s="1"/>
  <c r="K29" i="10" s="1"/>
  <c r="E4" i="18"/>
  <c r="F18" i="2"/>
  <c r="F3" i="2"/>
  <c r="AP2" i="2"/>
  <c r="G52" i="2"/>
  <c r="G51" i="2"/>
  <c r="DS7" i="2"/>
  <c r="DR61" i="2"/>
  <c r="G40" i="3"/>
  <c r="G60" i="3"/>
  <c r="G39" i="3"/>
  <c r="J19" i="13"/>
  <c r="I20" i="13"/>
  <c r="F21" i="13"/>
  <c r="C21" i="13"/>
  <c r="D21" i="13" s="1"/>
  <c r="B20" i="13"/>
  <c r="K23" i="13"/>
  <c r="G36" i="2"/>
  <c r="G58" i="2"/>
  <c r="G59" i="2" s="1"/>
  <c r="F5" i="11"/>
  <c r="E43" i="11"/>
  <c r="E55" i="11"/>
  <c r="E44" i="11"/>
  <c r="E45" i="11"/>
  <c r="E34" i="11"/>
  <c r="E46" i="11"/>
  <c r="E35" i="11"/>
  <c r="E47" i="11"/>
  <c r="E36" i="11"/>
  <c r="E48" i="11"/>
  <c r="E37" i="11"/>
  <c r="E49" i="11"/>
  <c r="E38" i="11"/>
  <c r="E50" i="11"/>
  <c r="E39" i="11"/>
  <c r="E51" i="11"/>
  <c r="E40" i="11"/>
  <c r="E52" i="11"/>
  <c r="E41" i="11"/>
  <c r="E54" i="11"/>
  <c r="E42" i="11"/>
  <c r="E53" i="11"/>
  <c r="E113" i="11"/>
  <c r="E112" i="11"/>
  <c r="E111" i="11"/>
  <c r="E98" i="11"/>
  <c r="E97" i="11"/>
  <c r="E92" i="11"/>
  <c r="E88" i="11"/>
  <c r="E87" i="11"/>
  <c r="E86" i="11"/>
  <c r="E85" i="11"/>
  <c r="E84" i="11"/>
  <c r="E83" i="11"/>
  <c r="E82" i="11"/>
  <c r="E81" i="11"/>
  <c r="E80" i="11"/>
  <c r="E96" i="11"/>
  <c r="E95" i="11"/>
  <c r="E94" i="11"/>
  <c r="E110" i="11"/>
  <c r="E109" i="11"/>
  <c r="E108" i="11"/>
  <c r="E107" i="11"/>
  <c r="E106" i="11"/>
  <c r="E105" i="11"/>
  <c r="E104" i="11"/>
  <c r="E103" i="11"/>
  <c r="E102" i="11"/>
  <c r="E101" i="11"/>
  <c r="E100" i="11"/>
  <c r="E99" i="11"/>
  <c r="E78" i="11"/>
  <c r="E77" i="11"/>
  <c r="E76" i="11"/>
  <c r="E75" i="11"/>
  <c r="E74" i="11"/>
  <c r="E73" i="11"/>
  <c r="E72" i="11"/>
  <c r="E79" i="11"/>
  <c r="E71" i="11"/>
  <c r="E70" i="11"/>
  <c r="E93" i="11"/>
  <c r="E69" i="11"/>
  <c r="E68" i="11"/>
  <c r="E67" i="11"/>
  <c r="E3" i="11"/>
  <c r="F5" i="14"/>
  <c r="E3" i="14"/>
  <c r="H3" i="3"/>
  <c r="G26" i="2"/>
  <c r="G4" i="2"/>
  <c r="G43" i="2" s="1"/>
  <c r="G20" i="2"/>
  <c r="H6" i="2"/>
  <c r="H44" i="2" s="1"/>
  <c r="G22" i="2"/>
  <c r="G19" i="2"/>
  <c r="G24" i="2"/>
  <c r="G21" i="2"/>
  <c r="G27" i="2"/>
  <c r="G25" i="2"/>
  <c r="G23" i="2"/>
  <c r="G5" i="2"/>
  <c r="H42" i="2" l="1"/>
  <c r="BF2" i="2"/>
  <c r="BP2" i="2"/>
  <c r="BT2" i="2"/>
  <c r="BJ2" i="2"/>
  <c r="BE2" i="2"/>
  <c r="BI2" i="2"/>
  <c r="BL2" i="2"/>
  <c r="BO2" i="2"/>
  <c r="BM2" i="2"/>
  <c r="BG2" i="2"/>
  <c r="BK2" i="2"/>
  <c r="G18" i="2"/>
  <c r="G3" i="2"/>
  <c r="BB2" i="2"/>
  <c r="DT7" i="2"/>
  <c r="DS61" i="2"/>
  <c r="G66" i="2"/>
  <c r="H51" i="2"/>
  <c r="H52" i="2"/>
  <c r="K24" i="13"/>
  <c r="B21" i="13"/>
  <c r="C22" i="13"/>
  <c r="D22" i="13" s="1"/>
  <c r="I21" i="13"/>
  <c r="F22" i="13"/>
  <c r="L20" i="13"/>
  <c r="J20" i="13" s="1"/>
  <c r="H25" i="2"/>
  <c r="H4" i="2"/>
  <c r="H43" i="2" s="1"/>
  <c r="I6" i="2"/>
  <c r="I44" i="2" s="1"/>
  <c r="H24" i="2"/>
  <c r="H23" i="2"/>
  <c r="H21" i="2"/>
  <c r="H5" i="2"/>
  <c r="H27" i="2"/>
  <c r="H26" i="2"/>
  <c r="H20" i="2"/>
  <c r="H19" i="2"/>
  <c r="H22" i="2"/>
  <c r="H36" i="2"/>
  <c r="H58" i="2"/>
  <c r="H59" i="2" s="1"/>
  <c r="H45" i="2"/>
  <c r="E10" i="14"/>
  <c r="E22" i="14"/>
  <c r="E11" i="14"/>
  <c r="E23" i="14"/>
  <c r="E12" i="14"/>
  <c r="E24" i="14"/>
  <c r="E13" i="14"/>
  <c r="E25" i="14"/>
  <c r="E14" i="14"/>
  <c r="E26" i="14"/>
  <c r="E16" i="14"/>
  <c r="E28" i="14"/>
  <c r="E18" i="14"/>
  <c r="E17" i="14"/>
  <c r="E19" i="14"/>
  <c r="E20" i="14"/>
  <c r="E21" i="14"/>
  <c r="E29" i="14"/>
  <c r="E81" i="14"/>
  <c r="E80" i="14"/>
  <c r="E79" i="14"/>
  <c r="E9" i="14"/>
  <c r="E15" i="14"/>
  <c r="E8" i="14"/>
  <c r="E27" i="14"/>
  <c r="E78" i="14"/>
  <c r="E77" i="14"/>
  <c r="E76" i="14"/>
  <c r="E75" i="14"/>
  <c r="E74" i="14"/>
  <c r="E73" i="14"/>
  <c r="E72" i="14"/>
  <c r="E71" i="14"/>
  <c r="E70" i="14"/>
  <c r="E69" i="14"/>
  <c r="E68" i="14"/>
  <c r="E67" i="14"/>
  <c r="E66" i="14"/>
  <c r="E65" i="14"/>
  <c r="E64" i="14"/>
  <c r="E63" i="14"/>
  <c r="E60" i="14"/>
  <c r="E38" i="14"/>
  <c r="E61" i="14"/>
  <c r="E37" i="14"/>
  <c r="E62" i="14"/>
  <c r="E36" i="14"/>
  <c r="E51" i="14"/>
  <c r="E52" i="14"/>
  <c r="E53" i="14"/>
  <c r="E50" i="14"/>
  <c r="E49" i="14"/>
  <c r="E48" i="14"/>
  <c r="E47" i="14"/>
  <c r="E46" i="14"/>
  <c r="E45" i="14"/>
  <c r="E44" i="14"/>
  <c r="E43" i="14"/>
  <c r="E42" i="14"/>
  <c r="E54" i="14"/>
  <c r="E41" i="14"/>
  <c r="E55" i="14"/>
  <c r="E40" i="14"/>
  <c r="E35" i="14"/>
  <c r="E106" i="14"/>
  <c r="E105" i="14"/>
  <c r="E104" i="14"/>
  <c r="E103" i="14"/>
  <c r="E102" i="14"/>
  <c r="E101" i="14"/>
  <c r="E100" i="14"/>
  <c r="E99" i="14"/>
  <c r="E98" i="14"/>
  <c r="E97" i="14"/>
  <c r="E96" i="14"/>
  <c r="E95" i="14"/>
  <c r="E94" i="14"/>
  <c r="E93" i="14"/>
  <c r="E92" i="14"/>
  <c r="E91" i="14"/>
  <c r="E90" i="14"/>
  <c r="E89" i="14"/>
  <c r="E39" i="14"/>
  <c r="E88" i="14"/>
  <c r="E87" i="14"/>
  <c r="E86" i="14"/>
  <c r="E85" i="14"/>
  <c r="E56" i="14"/>
  <c r="G5" i="14"/>
  <c r="F3" i="14"/>
  <c r="E89" i="11"/>
  <c r="F34" i="2" s="1"/>
  <c r="E56" i="11"/>
  <c r="F10" i="2" s="1"/>
  <c r="E114" i="11"/>
  <c r="F35" i="2" s="1"/>
  <c r="I3" i="3"/>
  <c r="H39" i="3"/>
  <c r="H60" i="3"/>
  <c r="H40" i="3"/>
  <c r="F19" i="11"/>
  <c r="F20" i="11"/>
  <c r="F9" i="11"/>
  <c r="F21" i="11"/>
  <c r="F10" i="11"/>
  <c r="F22" i="11"/>
  <c r="F11" i="11"/>
  <c r="F23" i="11"/>
  <c r="F12" i="11"/>
  <c r="F24" i="11"/>
  <c r="F13" i="11"/>
  <c r="F38" i="11" s="1"/>
  <c r="F25" i="11"/>
  <c r="F14" i="11"/>
  <c r="F26" i="11"/>
  <c r="F15" i="11"/>
  <c r="F27" i="11"/>
  <c r="F16" i="11"/>
  <c r="F28" i="11"/>
  <c r="F17" i="11"/>
  <c r="F29" i="11"/>
  <c r="F18" i="11"/>
  <c r="F30" i="11"/>
  <c r="F39" i="11"/>
  <c r="F51" i="11"/>
  <c r="F40" i="11"/>
  <c r="F52" i="11"/>
  <c r="F41" i="11"/>
  <c r="F53" i="11"/>
  <c r="G5" i="11"/>
  <c r="F42" i="11"/>
  <c r="F54" i="11"/>
  <c r="F43" i="11"/>
  <c r="F55" i="11"/>
  <c r="F44" i="11"/>
  <c r="F59" i="11"/>
  <c r="F45" i="11"/>
  <c r="F60" i="11"/>
  <c r="F46" i="11"/>
  <c r="F61" i="11"/>
  <c r="F34" i="11"/>
  <c r="F47" i="11"/>
  <c r="F62" i="11"/>
  <c r="F35" i="11"/>
  <c r="F48" i="11"/>
  <c r="F63" i="11"/>
  <c r="F36" i="11"/>
  <c r="F49" i="11"/>
  <c r="F37" i="11"/>
  <c r="F50" i="11"/>
  <c r="F113" i="11"/>
  <c r="F112" i="11"/>
  <c r="F111" i="11"/>
  <c r="F97" i="11"/>
  <c r="F92" i="11"/>
  <c r="F88" i="11"/>
  <c r="F87" i="11"/>
  <c r="F86" i="11"/>
  <c r="F85" i="11"/>
  <c r="F84" i="11"/>
  <c r="F83" i="11"/>
  <c r="F82" i="11"/>
  <c r="F81" i="11"/>
  <c r="F80" i="11"/>
  <c r="F79" i="11"/>
  <c r="F96" i="11"/>
  <c r="F95" i="11"/>
  <c r="F94" i="11"/>
  <c r="F110" i="11"/>
  <c r="F109" i="11"/>
  <c r="F108" i="11"/>
  <c r="F107" i="11"/>
  <c r="F106" i="11"/>
  <c r="F105" i="11"/>
  <c r="F104" i="11"/>
  <c r="F103" i="11"/>
  <c r="F102" i="11"/>
  <c r="F101" i="11"/>
  <c r="F100" i="11"/>
  <c r="F99" i="11"/>
  <c r="F93" i="11"/>
  <c r="F98" i="11"/>
  <c r="F78" i="11"/>
  <c r="F77" i="11"/>
  <c r="F76" i="11"/>
  <c r="F75" i="11"/>
  <c r="F74" i="11"/>
  <c r="F73" i="11"/>
  <c r="F72" i="11"/>
  <c r="F71" i="11"/>
  <c r="F70" i="11"/>
  <c r="F69" i="11"/>
  <c r="F68" i="11"/>
  <c r="F67" i="11"/>
  <c r="F3" i="11"/>
  <c r="I42" i="2" l="1"/>
  <c r="CA2" i="2"/>
  <c r="BV2" i="2"/>
  <c r="BW2" i="2"/>
  <c r="BX2" i="2"/>
  <c r="CF2" i="2"/>
  <c r="BS2" i="2"/>
  <c r="BU2" i="2"/>
  <c r="CB2" i="2"/>
  <c r="BY2" i="2"/>
  <c r="BQ2" i="2"/>
  <c r="BR2" i="2"/>
  <c r="F37" i="2"/>
  <c r="H18" i="2"/>
  <c r="H3" i="2"/>
  <c r="BN2" i="2"/>
  <c r="I52" i="2"/>
  <c r="I51" i="2"/>
  <c r="DU7" i="2"/>
  <c r="DT61" i="2"/>
  <c r="F23" i="13"/>
  <c r="I22" i="13"/>
  <c r="L21" i="13"/>
  <c r="J21" i="13" s="1"/>
  <c r="C23" i="13"/>
  <c r="D23" i="13" s="1"/>
  <c r="B22" i="13"/>
  <c r="K25" i="13"/>
  <c r="F89" i="11"/>
  <c r="G34" i="2" s="1"/>
  <c r="H66" i="2"/>
  <c r="J3" i="3"/>
  <c r="I60" i="3"/>
  <c r="I40" i="3"/>
  <c r="I39" i="3"/>
  <c r="I24" i="2"/>
  <c r="I4" i="2"/>
  <c r="I43" i="2" s="1"/>
  <c r="J6" i="2"/>
  <c r="J44" i="2" s="1"/>
  <c r="I19" i="2"/>
  <c r="I20" i="2"/>
  <c r="I22" i="2"/>
  <c r="I21" i="2"/>
  <c r="I23" i="2"/>
  <c r="I25" i="2"/>
  <c r="I27" i="2"/>
  <c r="I5" i="2"/>
  <c r="I26" i="2"/>
  <c r="I36" i="2"/>
  <c r="I58" i="2"/>
  <c r="I59" i="2" s="1"/>
  <c r="I45" i="2"/>
  <c r="K30" i="10"/>
  <c r="F11" i="2"/>
  <c r="F114" i="11"/>
  <c r="G35" i="2" s="1"/>
  <c r="E82" i="14"/>
  <c r="G9" i="11"/>
  <c r="G21" i="11"/>
  <c r="G10" i="11"/>
  <c r="G22" i="11"/>
  <c r="G11" i="11"/>
  <c r="G23" i="11"/>
  <c r="G12" i="11"/>
  <c r="G24" i="11"/>
  <c r="G13" i="11"/>
  <c r="G25" i="11"/>
  <c r="G14" i="11"/>
  <c r="G26" i="11"/>
  <c r="G15" i="11"/>
  <c r="G27" i="11"/>
  <c r="G16" i="11"/>
  <c r="G28" i="11"/>
  <c r="G17" i="11"/>
  <c r="G29" i="11"/>
  <c r="G18" i="11"/>
  <c r="G30" i="11"/>
  <c r="G19" i="11"/>
  <c r="G20" i="11"/>
  <c r="G34" i="11"/>
  <c r="G46" i="11"/>
  <c r="G59" i="11"/>
  <c r="G35" i="11"/>
  <c r="G47" i="11"/>
  <c r="G60" i="11"/>
  <c r="G36" i="11"/>
  <c r="G48" i="11"/>
  <c r="G61" i="11"/>
  <c r="G37" i="11"/>
  <c r="G49" i="11"/>
  <c r="G62" i="11"/>
  <c r="H5" i="11"/>
  <c r="G38" i="11"/>
  <c r="G50" i="11"/>
  <c r="G63" i="11"/>
  <c r="G39" i="11"/>
  <c r="G51" i="11"/>
  <c r="G40" i="11"/>
  <c r="G52" i="11"/>
  <c r="G41" i="11"/>
  <c r="G53" i="11"/>
  <c r="G42" i="11"/>
  <c r="G54" i="11"/>
  <c r="G43" i="11"/>
  <c r="G55" i="11"/>
  <c r="G44" i="11"/>
  <c r="G45" i="11"/>
  <c r="G113" i="11"/>
  <c r="G112" i="11"/>
  <c r="G111" i="11"/>
  <c r="G97" i="11"/>
  <c r="G92" i="11"/>
  <c r="G88" i="11"/>
  <c r="G87" i="11"/>
  <c r="G86" i="11"/>
  <c r="G85" i="11"/>
  <c r="G84" i="11"/>
  <c r="G83" i="11"/>
  <c r="G82" i="11"/>
  <c r="G81" i="11"/>
  <c r="G80" i="11"/>
  <c r="G96" i="11"/>
  <c r="G95" i="11"/>
  <c r="G94" i="11"/>
  <c r="G110" i="11"/>
  <c r="G109" i="11"/>
  <c r="G108" i="11"/>
  <c r="G107" i="11"/>
  <c r="G106" i="11"/>
  <c r="G105" i="11"/>
  <c r="G104" i="11"/>
  <c r="G103" i="11"/>
  <c r="G102" i="11"/>
  <c r="G101" i="11"/>
  <c r="G100" i="11"/>
  <c r="G99" i="11"/>
  <c r="G93" i="11"/>
  <c r="G98" i="11"/>
  <c r="G78" i="11"/>
  <c r="G77" i="11"/>
  <c r="G76" i="11"/>
  <c r="G75" i="11"/>
  <c r="G74" i="11"/>
  <c r="G73" i="11"/>
  <c r="G72" i="11"/>
  <c r="G71" i="11"/>
  <c r="G79" i="11"/>
  <c r="G70" i="11"/>
  <c r="G69" i="11"/>
  <c r="G68" i="11"/>
  <c r="G67" i="11"/>
  <c r="G3" i="11"/>
  <c r="E57" i="14"/>
  <c r="F56" i="11"/>
  <c r="G10" i="2" s="1"/>
  <c r="F10" i="14"/>
  <c r="F22" i="14"/>
  <c r="F11" i="14"/>
  <c r="F23" i="14"/>
  <c r="F12" i="14"/>
  <c r="F24" i="14"/>
  <c r="F13" i="14"/>
  <c r="F25" i="14"/>
  <c r="F14" i="14"/>
  <c r="F26" i="14"/>
  <c r="F16" i="14"/>
  <c r="F28" i="14"/>
  <c r="F18" i="14"/>
  <c r="F9" i="14"/>
  <c r="F15" i="14"/>
  <c r="F17" i="14"/>
  <c r="F19" i="14"/>
  <c r="F21" i="14"/>
  <c r="F27" i="14"/>
  <c r="F81" i="14"/>
  <c r="F80" i="14"/>
  <c r="F29" i="14"/>
  <c r="F8" i="14"/>
  <c r="F20" i="14"/>
  <c r="F79" i="14"/>
  <c r="F78" i="14"/>
  <c r="F74" i="14"/>
  <c r="F70" i="14"/>
  <c r="F66" i="14"/>
  <c r="F75" i="14"/>
  <c r="F71" i="14"/>
  <c r="F67" i="14"/>
  <c r="F76" i="14"/>
  <c r="F72" i="14"/>
  <c r="F68" i="14"/>
  <c r="F65" i="14"/>
  <c r="F64" i="14"/>
  <c r="F63" i="14"/>
  <c r="F62" i="14"/>
  <c r="F61" i="14"/>
  <c r="F60" i="14"/>
  <c r="F56" i="14"/>
  <c r="F55" i="14"/>
  <c r="F54" i="14"/>
  <c r="F53" i="14"/>
  <c r="F52" i="14"/>
  <c r="F51" i="14"/>
  <c r="F37" i="14"/>
  <c r="F36" i="14"/>
  <c r="F69" i="14"/>
  <c r="F73" i="14"/>
  <c r="F77" i="14"/>
  <c r="F50" i="14"/>
  <c r="F49" i="14"/>
  <c r="F48" i="14"/>
  <c r="F47" i="14"/>
  <c r="F46" i="14"/>
  <c r="F45" i="14"/>
  <c r="F44" i="14"/>
  <c r="F43" i="14"/>
  <c r="F42" i="14"/>
  <c r="F41" i="14"/>
  <c r="F40" i="14"/>
  <c r="F39" i="14"/>
  <c r="F35" i="14"/>
  <c r="F106" i="14"/>
  <c r="F105" i="14"/>
  <c r="F104" i="14"/>
  <c r="F103" i="14"/>
  <c r="F102" i="14"/>
  <c r="F101" i="14"/>
  <c r="F100" i="14"/>
  <c r="F99" i="14"/>
  <c r="F98" i="14"/>
  <c r="F97" i="14"/>
  <c r="F96" i="14"/>
  <c r="F95" i="14"/>
  <c r="F94" i="14"/>
  <c r="F93" i="14"/>
  <c r="F92" i="14"/>
  <c r="F38" i="14"/>
  <c r="F91" i="14"/>
  <c r="F90" i="14"/>
  <c r="F89" i="14"/>
  <c r="F88" i="14"/>
  <c r="F87" i="14"/>
  <c r="F86" i="14"/>
  <c r="F85" i="14"/>
  <c r="E107" i="14"/>
  <c r="F31" i="11"/>
  <c r="G9" i="2" s="1"/>
  <c r="H5" i="14"/>
  <c r="G3" i="14"/>
  <c r="E30" i="14"/>
  <c r="F13" i="2" s="1"/>
  <c r="F64" i="11"/>
  <c r="G12" i="2" s="1"/>
  <c r="J42" i="2" l="1"/>
  <c r="CN2" i="2"/>
  <c r="CJ2" i="2"/>
  <c r="CD2" i="2"/>
  <c r="CG2" i="2"/>
  <c r="CI2" i="2"/>
  <c r="CC2" i="2"/>
  <c r="CE2" i="2"/>
  <c r="CH2" i="2"/>
  <c r="CK2" i="2"/>
  <c r="CR2" i="2"/>
  <c r="CM2" i="2"/>
  <c r="I18" i="2"/>
  <c r="I3" i="2"/>
  <c r="BZ2" i="2"/>
  <c r="J51" i="2"/>
  <c r="J52" i="2"/>
  <c r="DV7" i="2"/>
  <c r="B23" i="13"/>
  <c r="C24" i="13"/>
  <c r="D24" i="13" s="1"/>
  <c r="K26" i="13"/>
  <c r="L22" i="13"/>
  <c r="J22" i="13" s="1"/>
  <c r="F24" i="13"/>
  <c r="I23" i="13"/>
  <c r="F14" i="2"/>
  <c r="F15" i="2" s="1"/>
  <c r="K32" i="10"/>
  <c r="K33" i="10" s="1"/>
  <c r="G37" i="2"/>
  <c r="G31" i="11"/>
  <c r="H9" i="2" s="1"/>
  <c r="F28" i="2"/>
  <c r="G10" i="14"/>
  <c r="G22" i="14"/>
  <c r="G11" i="14"/>
  <c r="G23" i="14"/>
  <c r="G12" i="14"/>
  <c r="G24" i="14"/>
  <c r="G13" i="14"/>
  <c r="G25" i="14"/>
  <c r="G14" i="14"/>
  <c r="G26" i="14"/>
  <c r="G16" i="14"/>
  <c r="G28" i="14"/>
  <c r="G18" i="14"/>
  <c r="G8" i="14"/>
  <c r="G9" i="14"/>
  <c r="G15" i="14"/>
  <c r="G19" i="14"/>
  <c r="G81" i="14"/>
  <c r="G80" i="14"/>
  <c r="G79" i="14"/>
  <c r="G20" i="14"/>
  <c r="G21" i="14"/>
  <c r="G27" i="14"/>
  <c r="G29" i="14"/>
  <c r="G78" i="14"/>
  <c r="G77" i="14"/>
  <c r="G76" i="14"/>
  <c r="G75" i="14"/>
  <c r="G74" i="14"/>
  <c r="G73" i="14"/>
  <c r="G72" i="14"/>
  <c r="G71" i="14"/>
  <c r="G70" i="14"/>
  <c r="G69" i="14"/>
  <c r="G68" i="14"/>
  <c r="G67" i="14"/>
  <c r="G66" i="14"/>
  <c r="G17" i="14"/>
  <c r="G65" i="14"/>
  <c r="G64" i="14"/>
  <c r="G63" i="14"/>
  <c r="G62" i="14"/>
  <c r="G61" i="14"/>
  <c r="G60" i="14"/>
  <c r="G56" i="14"/>
  <c r="G55" i="14"/>
  <c r="G54" i="14"/>
  <c r="G53" i="14"/>
  <c r="G52" i="14"/>
  <c r="G51" i="14"/>
  <c r="G36" i="14"/>
  <c r="G50" i="14"/>
  <c r="G49" i="14"/>
  <c r="G48" i="14"/>
  <c r="G47" i="14"/>
  <c r="G46" i="14"/>
  <c r="G45" i="14"/>
  <c r="G44" i="14"/>
  <c r="G43" i="14"/>
  <c r="G42" i="14"/>
  <c r="G41" i="14"/>
  <c r="G40" i="14"/>
  <c r="G39" i="14"/>
  <c r="G38" i="14"/>
  <c r="G37" i="14"/>
  <c r="G35" i="14"/>
  <c r="G106" i="14"/>
  <c r="G105" i="14"/>
  <c r="G104" i="14"/>
  <c r="G103" i="14"/>
  <c r="G102" i="14"/>
  <c r="G101" i="14"/>
  <c r="G100" i="14"/>
  <c r="G99" i="14"/>
  <c r="G98" i="14"/>
  <c r="G97" i="14"/>
  <c r="G96" i="14"/>
  <c r="G95" i="14"/>
  <c r="G94" i="14"/>
  <c r="G93" i="14"/>
  <c r="G92" i="14"/>
  <c r="G91" i="14"/>
  <c r="G90" i="14"/>
  <c r="G89" i="14"/>
  <c r="G88" i="14"/>
  <c r="G87" i="14"/>
  <c r="G86" i="14"/>
  <c r="G85" i="14"/>
  <c r="G64" i="11"/>
  <c r="H12" i="2" s="1"/>
  <c r="F82" i="14"/>
  <c r="F57" i="14"/>
  <c r="G11" i="2"/>
  <c r="F107" i="14"/>
  <c r="H11" i="11"/>
  <c r="H23" i="11"/>
  <c r="H12" i="11"/>
  <c r="H24" i="11"/>
  <c r="H13" i="11"/>
  <c r="H25" i="11"/>
  <c r="H14" i="11"/>
  <c r="H26" i="11"/>
  <c r="H15" i="11"/>
  <c r="H27" i="11"/>
  <c r="H16" i="11"/>
  <c r="H28" i="11"/>
  <c r="H17" i="11"/>
  <c r="H29" i="11"/>
  <c r="H18" i="11"/>
  <c r="H30" i="11"/>
  <c r="H19" i="11"/>
  <c r="H20" i="11"/>
  <c r="H9" i="11"/>
  <c r="H21" i="11"/>
  <c r="H10" i="11"/>
  <c r="H22" i="11"/>
  <c r="H39" i="11"/>
  <c r="H51" i="11"/>
  <c r="H40" i="11"/>
  <c r="H52" i="11"/>
  <c r="H41" i="11"/>
  <c r="H53" i="11"/>
  <c r="H42" i="11"/>
  <c r="H54" i="11"/>
  <c r="H43" i="11"/>
  <c r="H55" i="11"/>
  <c r="I5" i="11"/>
  <c r="H44" i="11"/>
  <c r="H45" i="11"/>
  <c r="H34" i="11"/>
  <c r="H46" i="11"/>
  <c r="H59" i="11"/>
  <c r="H35" i="11"/>
  <c r="H47" i="11"/>
  <c r="H60" i="11"/>
  <c r="H36" i="11"/>
  <c r="H48" i="11"/>
  <c r="H61" i="11"/>
  <c r="H37" i="11"/>
  <c r="H49" i="11"/>
  <c r="H62" i="11"/>
  <c r="H38" i="11"/>
  <c r="H50" i="11"/>
  <c r="H63" i="11"/>
  <c r="H113" i="11"/>
  <c r="H112" i="11"/>
  <c r="H111" i="11"/>
  <c r="H96" i="11"/>
  <c r="H95" i="11"/>
  <c r="H94" i="11"/>
  <c r="H110" i="11"/>
  <c r="H109" i="11"/>
  <c r="H108" i="11"/>
  <c r="H107" i="11"/>
  <c r="H106" i="11"/>
  <c r="H105" i="11"/>
  <c r="H104" i="11"/>
  <c r="H103" i="11"/>
  <c r="H102" i="11"/>
  <c r="H101" i="11"/>
  <c r="H100" i="11"/>
  <c r="H99" i="11"/>
  <c r="H93" i="11"/>
  <c r="H98" i="11"/>
  <c r="H78" i="11"/>
  <c r="H77" i="11"/>
  <c r="H76" i="11"/>
  <c r="H75" i="11"/>
  <c r="H74" i="11"/>
  <c r="H80" i="11"/>
  <c r="H73" i="11"/>
  <c r="H97" i="11"/>
  <c r="H81" i="11"/>
  <c r="H72" i="11"/>
  <c r="H82" i="11"/>
  <c r="H71" i="11"/>
  <c r="H83" i="11"/>
  <c r="H79" i="11"/>
  <c r="H70" i="11"/>
  <c r="H69" i="11"/>
  <c r="H84" i="11"/>
  <c r="H85" i="11"/>
  <c r="H68" i="11"/>
  <c r="H3" i="11"/>
  <c r="H86" i="11"/>
  <c r="H67" i="11"/>
  <c r="H87" i="11"/>
  <c r="H88" i="11"/>
  <c r="H92" i="11"/>
  <c r="G56" i="11"/>
  <c r="H10" i="2" s="1"/>
  <c r="G89" i="11"/>
  <c r="H34" i="2" s="1"/>
  <c r="I5" i="14"/>
  <c r="H3" i="14"/>
  <c r="G114" i="11"/>
  <c r="H35" i="2" s="1"/>
  <c r="K3" i="3"/>
  <c r="J60" i="3"/>
  <c r="F30" i="14"/>
  <c r="G13" i="2" s="1"/>
  <c r="G14" i="2" s="1"/>
  <c r="J22" i="2"/>
  <c r="J24" i="2"/>
  <c r="J4" i="2"/>
  <c r="J43" i="2" s="1"/>
  <c r="K6" i="2"/>
  <c r="K44" i="2" s="1"/>
  <c r="J23" i="2"/>
  <c r="J5" i="2"/>
  <c r="J26" i="2"/>
  <c r="J20" i="2"/>
  <c r="J19" i="2"/>
  <c r="J21" i="2"/>
  <c r="J25" i="2"/>
  <c r="J27" i="2"/>
  <c r="J58" i="2"/>
  <c r="J59" i="2" s="1"/>
  <c r="J45" i="2"/>
  <c r="J36" i="2"/>
  <c r="I66" i="2"/>
  <c r="K42" i="2" l="1"/>
  <c r="CT2" i="2"/>
  <c r="CS2" i="2"/>
  <c r="CY2" i="2"/>
  <c r="CQ2" i="2"/>
  <c r="CP2" i="2"/>
  <c r="DD2" i="2"/>
  <c r="CO2" i="2"/>
  <c r="CV2" i="2"/>
  <c r="CW2" i="2"/>
  <c r="CU2" i="2"/>
  <c r="CZ2" i="2"/>
  <c r="J18" i="2"/>
  <c r="J3" i="2"/>
  <c r="CL2" i="2"/>
  <c r="K51" i="2"/>
  <c r="K52" i="2"/>
  <c r="DW7" i="2"/>
  <c r="DV61" i="2"/>
  <c r="L23" i="13"/>
  <c r="J23" i="13" s="1"/>
  <c r="I24" i="13"/>
  <c r="F25" i="13"/>
  <c r="K27" i="13"/>
  <c r="C25" i="13"/>
  <c r="D25" i="13" s="1"/>
  <c r="B24" i="13"/>
  <c r="H11" i="2"/>
  <c r="H28" i="2" s="1"/>
  <c r="H29" i="2" s="1"/>
  <c r="G30" i="14"/>
  <c r="H13" i="2" s="1"/>
  <c r="H14" i="2" s="1"/>
  <c r="H37" i="2"/>
  <c r="H64" i="11"/>
  <c r="I12" i="2" s="1"/>
  <c r="H56" i="11"/>
  <c r="I10" i="2" s="1"/>
  <c r="J66" i="2"/>
  <c r="L6" i="2"/>
  <c r="L44" i="2" s="1"/>
  <c r="K27" i="2"/>
  <c r="K4" i="2"/>
  <c r="K43" i="2" s="1"/>
  <c r="K19" i="2"/>
  <c r="K22" i="2"/>
  <c r="K25" i="2"/>
  <c r="K23" i="2"/>
  <c r="K26" i="2"/>
  <c r="K5" i="2"/>
  <c r="K21" i="2"/>
  <c r="K24" i="2"/>
  <c r="K20" i="2"/>
  <c r="K58" i="2"/>
  <c r="K59" i="2" s="1"/>
  <c r="K36" i="2"/>
  <c r="K45" i="2"/>
  <c r="H114" i="11"/>
  <c r="I35" i="2" s="1"/>
  <c r="G82" i="14"/>
  <c r="F29" i="2"/>
  <c r="F31" i="2" s="1"/>
  <c r="I13" i="11"/>
  <c r="I25" i="11"/>
  <c r="I14" i="11"/>
  <c r="I26" i="11"/>
  <c r="I15" i="11"/>
  <c r="I27" i="11"/>
  <c r="I16" i="11"/>
  <c r="I28" i="11"/>
  <c r="I17" i="11"/>
  <c r="I29" i="11"/>
  <c r="I18" i="11"/>
  <c r="I30" i="11"/>
  <c r="I19" i="11"/>
  <c r="I20" i="11"/>
  <c r="I9" i="11"/>
  <c r="I21" i="11"/>
  <c r="I10" i="11"/>
  <c r="I22" i="11"/>
  <c r="I11" i="11"/>
  <c r="I23" i="11"/>
  <c r="I12" i="11"/>
  <c r="I24" i="11"/>
  <c r="I44" i="11"/>
  <c r="I45" i="11"/>
  <c r="I34" i="11"/>
  <c r="I46" i="11"/>
  <c r="I59" i="11"/>
  <c r="I35" i="11"/>
  <c r="I47" i="11"/>
  <c r="I60" i="11"/>
  <c r="I36" i="11"/>
  <c r="I48" i="11"/>
  <c r="I61" i="11"/>
  <c r="I37" i="11"/>
  <c r="I49" i="11"/>
  <c r="I62" i="11"/>
  <c r="J5" i="11"/>
  <c r="I38" i="11"/>
  <c r="I50" i="11"/>
  <c r="I63" i="11"/>
  <c r="I39" i="11"/>
  <c r="I51" i="11"/>
  <c r="I40" i="11"/>
  <c r="I52" i="11"/>
  <c r="I41" i="11"/>
  <c r="I53" i="11"/>
  <c r="I42" i="11"/>
  <c r="I54" i="11"/>
  <c r="I43" i="11"/>
  <c r="I55" i="11"/>
  <c r="I113" i="11"/>
  <c r="I112" i="11"/>
  <c r="I111" i="11"/>
  <c r="I96" i="11"/>
  <c r="I95" i="11"/>
  <c r="I94" i="11"/>
  <c r="I110" i="11"/>
  <c r="I109" i="11"/>
  <c r="I108" i="11"/>
  <c r="I107" i="11"/>
  <c r="I106" i="11"/>
  <c r="I105" i="11"/>
  <c r="I104" i="11"/>
  <c r="I103" i="11"/>
  <c r="I102" i="11"/>
  <c r="I101" i="11"/>
  <c r="I100" i="11"/>
  <c r="I99" i="11"/>
  <c r="I93" i="11"/>
  <c r="I98" i="11"/>
  <c r="I97" i="11"/>
  <c r="I92" i="11"/>
  <c r="I88" i="11"/>
  <c r="I87" i="11"/>
  <c r="I86" i="11"/>
  <c r="I85" i="11"/>
  <c r="I84" i="11"/>
  <c r="I83" i="11"/>
  <c r="I82" i="11"/>
  <c r="I81" i="11"/>
  <c r="I80" i="11"/>
  <c r="I79" i="11"/>
  <c r="I78" i="11"/>
  <c r="I77" i="11"/>
  <c r="I76" i="11"/>
  <c r="I75" i="11"/>
  <c r="I74" i="11"/>
  <c r="I73" i="11"/>
  <c r="I72" i="11"/>
  <c r="I71" i="11"/>
  <c r="I70" i="11"/>
  <c r="I69" i="11"/>
  <c r="I68" i="11"/>
  <c r="I67" i="11"/>
  <c r="I3" i="11"/>
  <c r="H89" i="11"/>
  <c r="I34" i="2" s="1"/>
  <c r="G15" i="2"/>
  <c r="G28" i="2"/>
  <c r="G29" i="2" s="1"/>
  <c r="G57" i="14"/>
  <c r="H10" i="14"/>
  <c r="H22" i="14"/>
  <c r="H11" i="14"/>
  <c r="H23" i="14"/>
  <c r="H12" i="14"/>
  <c r="H24" i="14"/>
  <c r="H13" i="14"/>
  <c r="H25" i="14"/>
  <c r="H14" i="14"/>
  <c r="H26" i="14"/>
  <c r="H16" i="14"/>
  <c r="H28" i="14"/>
  <c r="H18" i="14"/>
  <c r="H8" i="14"/>
  <c r="H15" i="14"/>
  <c r="H17" i="14"/>
  <c r="H19" i="14"/>
  <c r="H27" i="14"/>
  <c r="H29" i="14"/>
  <c r="H78" i="14"/>
  <c r="H77" i="14"/>
  <c r="H76" i="14"/>
  <c r="H75" i="14"/>
  <c r="H74" i="14"/>
  <c r="H73" i="14"/>
  <c r="H72" i="14"/>
  <c r="H71" i="14"/>
  <c r="H70" i="14"/>
  <c r="H69" i="14"/>
  <c r="H68" i="14"/>
  <c r="H67" i="14"/>
  <c r="H66" i="14"/>
  <c r="H20" i="14"/>
  <c r="H21" i="14"/>
  <c r="H81" i="14"/>
  <c r="H79" i="14"/>
  <c r="H80" i="14"/>
  <c r="H9" i="14"/>
  <c r="H65" i="14"/>
  <c r="H64" i="14"/>
  <c r="H63" i="14"/>
  <c r="H62" i="14"/>
  <c r="H61" i="14"/>
  <c r="H60" i="14"/>
  <c r="H56" i="14"/>
  <c r="H55" i="14"/>
  <c r="H54" i="14"/>
  <c r="H53" i="14"/>
  <c r="H52" i="14"/>
  <c r="H51" i="14"/>
  <c r="H50" i="14"/>
  <c r="H49" i="14"/>
  <c r="H48" i="14"/>
  <c r="H47" i="14"/>
  <c r="H46" i="14"/>
  <c r="H45" i="14"/>
  <c r="H44" i="14"/>
  <c r="H43" i="14"/>
  <c r="H42" i="14"/>
  <c r="H41" i="14"/>
  <c r="H40" i="14"/>
  <c r="H39" i="14"/>
  <c r="H38" i="14"/>
  <c r="H37" i="14"/>
  <c r="H91" i="14"/>
  <c r="H90" i="14"/>
  <c r="H89" i="14"/>
  <c r="H88" i="14"/>
  <c r="H87" i="14"/>
  <c r="H86" i="14"/>
  <c r="H85" i="14"/>
  <c r="H36" i="14"/>
  <c r="H101" i="14"/>
  <c r="H102" i="14"/>
  <c r="H103" i="14"/>
  <c r="H104" i="14"/>
  <c r="H92" i="14"/>
  <c r="H105" i="14"/>
  <c r="H93" i="14"/>
  <c r="H106" i="14"/>
  <c r="H94" i="14"/>
  <c r="H35" i="14"/>
  <c r="H95" i="14"/>
  <c r="H96" i="14"/>
  <c r="H97" i="14"/>
  <c r="H98" i="14"/>
  <c r="H99" i="14"/>
  <c r="H100" i="14"/>
  <c r="H31" i="11"/>
  <c r="I9" i="2" s="1"/>
  <c r="L3" i="3"/>
  <c r="K60" i="3"/>
  <c r="I3" i="14"/>
  <c r="J5" i="14"/>
  <c r="G107" i="14"/>
  <c r="L42" i="2" l="1"/>
  <c r="DH2" i="2"/>
  <c r="DC2" i="2"/>
  <c r="DL2" i="2"/>
  <c r="DA2" i="2"/>
  <c r="DK2" i="2"/>
  <c r="DG2" i="2"/>
  <c r="DP2" i="2"/>
  <c r="DE2" i="2"/>
  <c r="DI2" i="2"/>
  <c r="DB2" i="2"/>
  <c r="DF2" i="2"/>
  <c r="K18" i="2"/>
  <c r="K3" i="2"/>
  <c r="CX2" i="2"/>
  <c r="DX7" i="2"/>
  <c r="DW61" i="2"/>
  <c r="L51" i="2"/>
  <c r="L52" i="2"/>
  <c r="C26" i="13"/>
  <c r="D26" i="13" s="1"/>
  <c r="B25" i="13"/>
  <c r="K28" i="13"/>
  <c r="F26" i="13"/>
  <c r="I25" i="13"/>
  <c r="L24" i="13"/>
  <c r="J24" i="13" s="1"/>
  <c r="H15" i="2"/>
  <c r="H31" i="2" s="1"/>
  <c r="H46" i="2" s="1"/>
  <c r="I11" i="2"/>
  <c r="I28" i="2" s="1"/>
  <c r="I29" i="2" s="1"/>
  <c r="H30" i="14"/>
  <c r="I13" i="2" s="1"/>
  <c r="I14" i="2" s="1"/>
  <c r="I37" i="2"/>
  <c r="H107" i="14"/>
  <c r="M3" i="3"/>
  <c r="L60" i="3"/>
  <c r="H57" i="14"/>
  <c r="I64" i="11"/>
  <c r="J12" i="2" s="1"/>
  <c r="I31" i="11"/>
  <c r="J9" i="2" s="1"/>
  <c r="K5" i="14"/>
  <c r="J3" i="14"/>
  <c r="J15" i="11"/>
  <c r="J27" i="11"/>
  <c r="J16" i="11"/>
  <c r="J28" i="11"/>
  <c r="J17" i="11"/>
  <c r="J29" i="11"/>
  <c r="J18" i="11"/>
  <c r="J30" i="11"/>
  <c r="J19" i="11"/>
  <c r="J20" i="11"/>
  <c r="J9" i="11"/>
  <c r="J21" i="11"/>
  <c r="J10" i="11"/>
  <c r="J22" i="11"/>
  <c r="J11" i="11"/>
  <c r="J23" i="11"/>
  <c r="J12" i="11"/>
  <c r="J24" i="11"/>
  <c r="J13" i="11"/>
  <c r="J25" i="11"/>
  <c r="J14" i="11"/>
  <c r="J26" i="11"/>
  <c r="J37" i="11"/>
  <c r="J49" i="11"/>
  <c r="J62" i="11"/>
  <c r="J38" i="11"/>
  <c r="J50" i="11"/>
  <c r="J63" i="11"/>
  <c r="J39" i="11"/>
  <c r="J51" i="11"/>
  <c r="J40" i="11"/>
  <c r="J52" i="11"/>
  <c r="J41" i="11"/>
  <c r="J53" i="11"/>
  <c r="J42" i="11"/>
  <c r="J54" i="11"/>
  <c r="J43" i="11"/>
  <c r="J55" i="11"/>
  <c r="K5" i="11"/>
  <c r="J44" i="11"/>
  <c r="J45" i="11"/>
  <c r="J34" i="11"/>
  <c r="J46" i="11"/>
  <c r="J59" i="11"/>
  <c r="J35" i="11"/>
  <c r="J47" i="11"/>
  <c r="J60" i="11"/>
  <c r="J36" i="11"/>
  <c r="J48" i="11"/>
  <c r="J61" i="11"/>
  <c r="J113" i="11"/>
  <c r="J112" i="11"/>
  <c r="J111" i="11"/>
  <c r="J95" i="11"/>
  <c r="J94" i="11"/>
  <c r="J110" i="11"/>
  <c r="J109" i="11"/>
  <c r="J108" i="11"/>
  <c r="J107" i="11"/>
  <c r="J106" i="11"/>
  <c r="J105" i="11"/>
  <c r="J104" i="11"/>
  <c r="J103" i="11"/>
  <c r="J102" i="11"/>
  <c r="J101" i="11"/>
  <c r="J100" i="11"/>
  <c r="J99" i="11"/>
  <c r="J93" i="11"/>
  <c r="J98" i="11"/>
  <c r="J97" i="11"/>
  <c r="J92" i="11"/>
  <c r="J88" i="11"/>
  <c r="J87" i="11"/>
  <c r="J86" i="11"/>
  <c r="J85" i="11"/>
  <c r="J84" i="11"/>
  <c r="J83" i="11"/>
  <c r="J82" i="11"/>
  <c r="J81" i="11"/>
  <c r="J80" i="11"/>
  <c r="J73" i="11"/>
  <c r="J72" i="11"/>
  <c r="J71" i="11"/>
  <c r="J70" i="11"/>
  <c r="J69" i="11"/>
  <c r="J96" i="11"/>
  <c r="J79" i="11"/>
  <c r="J68" i="11"/>
  <c r="J67" i="11"/>
  <c r="J78" i="11"/>
  <c r="J77" i="11"/>
  <c r="J76" i="11"/>
  <c r="J75" i="11"/>
  <c r="J74" i="11"/>
  <c r="J3" i="11"/>
  <c r="I56" i="11"/>
  <c r="J10" i="2" s="1"/>
  <c r="I114" i="11"/>
  <c r="J35" i="2" s="1"/>
  <c r="I9" i="14"/>
  <c r="I10" i="14"/>
  <c r="I22" i="14"/>
  <c r="I11" i="14"/>
  <c r="I23" i="14"/>
  <c r="I12" i="14"/>
  <c r="I24" i="14"/>
  <c r="I13" i="14"/>
  <c r="I25" i="14"/>
  <c r="I14" i="14"/>
  <c r="I26" i="14"/>
  <c r="I15" i="14"/>
  <c r="I16" i="14"/>
  <c r="I28" i="14"/>
  <c r="I18" i="14"/>
  <c r="I27" i="14"/>
  <c r="I29" i="14"/>
  <c r="I81" i="14"/>
  <c r="I80" i="14"/>
  <c r="I79" i="14"/>
  <c r="I8" i="14"/>
  <c r="I20" i="14"/>
  <c r="I21" i="14"/>
  <c r="I78" i="14"/>
  <c r="I77" i="14"/>
  <c r="I76" i="14"/>
  <c r="I75" i="14"/>
  <c r="I74" i="14"/>
  <c r="I73" i="14"/>
  <c r="I72" i="14"/>
  <c r="I71" i="14"/>
  <c r="I70" i="14"/>
  <c r="I69" i="14"/>
  <c r="I68" i="14"/>
  <c r="I67" i="14"/>
  <c r="I66" i="14"/>
  <c r="I17" i="14"/>
  <c r="I19" i="14"/>
  <c r="I65" i="14"/>
  <c r="I64" i="14"/>
  <c r="I63" i="14"/>
  <c r="I62" i="14"/>
  <c r="I61" i="14"/>
  <c r="I60" i="14"/>
  <c r="I56" i="14"/>
  <c r="I55" i="14"/>
  <c r="I54" i="14"/>
  <c r="I53" i="14"/>
  <c r="I52" i="14"/>
  <c r="I51" i="14"/>
  <c r="I50" i="14"/>
  <c r="I49" i="14"/>
  <c r="I48" i="14"/>
  <c r="I47" i="14"/>
  <c r="I46" i="14"/>
  <c r="I45" i="14"/>
  <c r="I44" i="14"/>
  <c r="I43" i="14"/>
  <c r="I42" i="14"/>
  <c r="I41" i="14"/>
  <c r="I40" i="14"/>
  <c r="I39" i="14"/>
  <c r="I38" i="14"/>
  <c r="I37" i="14"/>
  <c r="I36" i="14"/>
  <c r="I88" i="14"/>
  <c r="I87" i="14"/>
  <c r="I86" i="14"/>
  <c r="I85" i="14"/>
  <c r="I35" i="14"/>
  <c r="I106" i="14"/>
  <c r="I105" i="14"/>
  <c r="I104" i="14"/>
  <c r="I103" i="14"/>
  <c r="I102" i="14"/>
  <c r="I101" i="14"/>
  <c r="I100" i="14"/>
  <c r="I99" i="14"/>
  <c r="I98" i="14"/>
  <c r="I97" i="14"/>
  <c r="I96" i="14"/>
  <c r="I95" i="14"/>
  <c r="I94" i="14"/>
  <c r="I93" i="14"/>
  <c r="I92" i="14"/>
  <c r="I90" i="14"/>
  <c r="I91" i="14"/>
  <c r="I89" i="14"/>
  <c r="H82" i="14"/>
  <c r="G31" i="2"/>
  <c r="G46" i="2" s="1"/>
  <c r="I89" i="11"/>
  <c r="J34" i="2" s="1"/>
  <c r="K66" i="2"/>
  <c r="L4" i="2"/>
  <c r="L43" i="2" s="1"/>
  <c r="M6" i="2"/>
  <c r="M44" i="2" s="1"/>
  <c r="L20" i="2"/>
  <c r="L45" i="2"/>
  <c r="L5" i="2"/>
  <c r="L19" i="2"/>
  <c r="L22" i="2"/>
  <c r="L21" i="2"/>
  <c r="L27" i="2"/>
  <c r="L26" i="2"/>
  <c r="L25" i="2"/>
  <c r="L24" i="2"/>
  <c r="L23" i="2"/>
  <c r="L58" i="2"/>
  <c r="L59" i="2" s="1"/>
  <c r="L36" i="2"/>
  <c r="M42" i="2" l="1"/>
  <c r="DQ2" i="2"/>
  <c r="DM2" i="2"/>
  <c r="DR2" i="2"/>
  <c r="EB2" i="2"/>
  <c r="DX2" i="2"/>
  <c r="DN2" i="2"/>
  <c r="DS2" i="2"/>
  <c r="DO2" i="2"/>
  <c r="DU2" i="2"/>
  <c r="DW2" i="2"/>
  <c r="DT2" i="2"/>
  <c r="L18" i="2"/>
  <c r="L3" i="2"/>
  <c r="DJ2" i="2"/>
  <c r="M51" i="2"/>
  <c r="M52" i="2"/>
  <c r="DY7" i="2"/>
  <c r="DX61" i="2"/>
  <c r="I26" i="13"/>
  <c r="F27" i="13"/>
  <c r="L25" i="13"/>
  <c r="J25" i="13" s="1"/>
  <c r="K29" i="13"/>
  <c r="B26" i="13"/>
  <c r="C27" i="13"/>
  <c r="D27" i="13" s="1"/>
  <c r="I15" i="2"/>
  <c r="I31" i="2" s="1"/>
  <c r="I46" i="2" s="1"/>
  <c r="J11" i="2"/>
  <c r="J28" i="2" s="1"/>
  <c r="J29" i="2" s="1"/>
  <c r="L66" i="2"/>
  <c r="M55" i="3"/>
  <c r="M56" i="3"/>
  <c r="N3" i="3"/>
  <c r="M57" i="3"/>
  <c r="M39" i="3"/>
  <c r="M40" i="3"/>
  <c r="M60" i="3"/>
  <c r="J64" i="11"/>
  <c r="K12" i="2" s="1"/>
  <c r="I57" i="14"/>
  <c r="J56" i="11"/>
  <c r="K10" i="2" s="1"/>
  <c r="J89" i="11"/>
  <c r="K34" i="2" s="1"/>
  <c r="I82" i="14"/>
  <c r="I30" i="14"/>
  <c r="J13" i="2" s="1"/>
  <c r="J14" i="2" s="1"/>
  <c r="K17" i="11"/>
  <c r="K29" i="11"/>
  <c r="K18" i="11"/>
  <c r="K30" i="11"/>
  <c r="K19" i="11"/>
  <c r="K20" i="11"/>
  <c r="K9" i="11"/>
  <c r="K21" i="11"/>
  <c r="K10" i="11"/>
  <c r="K22" i="11"/>
  <c r="K11" i="11"/>
  <c r="K23" i="11"/>
  <c r="K12" i="11"/>
  <c r="K24" i="11"/>
  <c r="K13" i="11"/>
  <c r="K25" i="11"/>
  <c r="K14" i="11"/>
  <c r="K26" i="11"/>
  <c r="K15" i="11"/>
  <c r="K27" i="11"/>
  <c r="K16" i="11"/>
  <c r="K28" i="11"/>
  <c r="K42" i="11"/>
  <c r="K54" i="11"/>
  <c r="K43" i="11"/>
  <c r="K55" i="11"/>
  <c r="K44" i="11"/>
  <c r="K45" i="11"/>
  <c r="K34" i="11"/>
  <c r="K46" i="11"/>
  <c r="K59" i="11"/>
  <c r="K35" i="11"/>
  <c r="K47" i="11"/>
  <c r="K60" i="11"/>
  <c r="K36" i="11"/>
  <c r="K48" i="11"/>
  <c r="K61" i="11"/>
  <c r="K37" i="11"/>
  <c r="K49" i="11"/>
  <c r="K62" i="11"/>
  <c r="L5" i="11"/>
  <c r="K38" i="11"/>
  <c r="K50" i="11"/>
  <c r="K63" i="11"/>
  <c r="K39" i="11"/>
  <c r="K51" i="11"/>
  <c r="K40" i="11"/>
  <c r="K52" i="11"/>
  <c r="K41" i="11"/>
  <c r="K53" i="11"/>
  <c r="K113" i="11"/>
  <c r="K112" i="11"/>
  <c r="K111" i="11"/>
  <c r="K95" i="11"/>
  <c r="K94" i="11"/>
  <c r="K110" i="11"/>
  <c r="K109" i="11"/>
  <c r="K108" i="11"/>
  <c r="K107" i="11"/>
  <c r="K106" i="11"/>
  <c r="K105" i="11"/>
  <c r="K104" i="11"/>
  <c r="K103" i="11"/>
  <c r="K102" i="11"/>
  <c r="K101" i="11"/>
  <c r="K100" i="11"/>
  <c r="K99" i="11"/>
  <c r="K93" i="11"/>
  <c r="K98" i="11"/>
  <c r="K97" i="11"/>
  <c r="K92" i="11"/>
  <c r="K88" i="11"/>
  <c r="K87" i="11"/>
  <c r="K86" i="11"/>
  <c r="K85" i="11"/>
  <c r="K84" i="11"/>
  <c r="K83" i="11"/>
  <c r="K82" i="11"/>
  <c r="K81" i="11"/>
  <c r="K80" i="11"/>
  <c r="K96" i="11"/>
  <c r="K72" i="11"/>
  <c r="K71" i="11"/>
  <c r="K70" i="11"/>
  <c r="K69" i="11"/>
  <c r="K79" i="11"/>
  <c r="K68" i="11"/>
  <c r="K67" i="11"/>
  <c r="K78" i="11"/>
  <c r="K77" i="11"/>
  <c r="K76" i="11"/>
  <c r="K75" i="11"/>
  <c r="K74" i="11"/>
  <c r="K73" i="11"/>
  <c r="K3" i="11"/>
  <c r="I107" i="14"/>
  <c r="M4" i="2"/>
  <c r="M43" i="2" s="1"/>
  <c r="N6" i="2"/>
  <c r="N44" i="2" s="1"/>
  <c r="M24" i="2"/>
  <c r="M22" i="2"/>
  <c r="M26" i="2"/>
  <c r="M21" i="2"/>
  <c r="M23" i="2"/>
  <c r="M27" i="2"/>
  <c r="M5" i="2"/>
  <c r="M25" i="2"/>
  <c r="M20" i="2"/>
  <c r="M19" i="2"/>
  <c r="M36" i="2"/>
  <c r="M45" i="2"/>
  <c r="M58" i="2"/>
  <c r="M59" i="2" s="1"/>
  <c r="L5" i="14"/>
  <c r="K3" i="14"/>
  <c r="J114" i="11"/>
  <c r="K35" i="2" s="1"/>
  <c r="J31" i="11"/>
  <c r="K9" i="2" s="1"/>
  <c r="J37" i="2"/>
  <c r="J9" i="14"/>
  <c r="J21" i="14"/>
  <c r="J10" i="14"/>
  <c r="J22" i="14"/>
  <c r="J11" i="14"/>
  <c r="J23" i="14"/>
  <c r="J12" i="14"/>
  <c r="J24" i="14"/>
  <c r="J13" i="14"/>
  <c r="J25" i="14"/>
  <c r="J14" i="14"/>
  <c r="J26" i="14"/>
  <c r="J15" i="14"/>
  <c r="J27" i="14"/>
  <c r="J16" i="14"/>
  <c r="J28" i="14"/>
  <c r="J17" i="14"/>
  <c r="J18" i="14"/>
  <c r="J8" i="14"/>
  <c r="J81" i="14"/>
  <c r="J80" i="14"/>
  <c r="J79" i="14"/>
  <c r="J19" i="14"/>
  <c r="J29" i="14"/>
  <c r="J78" i="14"/>
  <c r="J77" i="14"/>
  <c r="J76" i="14"/>
  <c r="J75" i="14"/>
  <c r="J74" i="14"/>
  <c r="J73" i="14"/>
  <c r="J72" i="14"/>
  <c r="J71" i="14"/>
  <c r="J70" i="14"/>
  <c r="J69" i="14"/>
  <c r="J68" i="14"/>
  <c r="J67" i="14"/>
  <c r="J66" i="14"/>
  <c r="J20" i="14"/>
  <c r="J65" i="14"/>
  <c r="J64" i="14"/>
  <c r="J63" i="14"/>
  <c r="J62" i="14"/>
  <c r="J61" i="14"/>
  <c r="J60" i="14"/>
  <c r="J56" i="14"/>
  <c r="J55" i="14"/>
  <c r="J54" i="14"/>
  <c r="J53" i="14"/>
  <c r="J52" i="14"/>
  <c r="J51" i="14"/>
  <c r="J50" i="14"/>
  <c r="J49" i="14"/>
  <c r="J48" i="14"/>
  <c r="J47" i="14"/>
  <c r="J46" i="14"/>
  <c r="J45" i="14"/>
  <c r="J44" i="14"/>
  <c r="J43" i="14"/>
  <c r="J42" i="14"/>
  <c r="J41" i="14"/>
  <c r="J40" i="14"/>
  <c r="J39" i="14"/>
  <c r="J38" i="14"/>
  <c r="J37" i="14"/>
  <c r="J36" i="14"/>
  <c r="J35" i="14"/>
  <c r="J106" i="14"/>
  <c r="J105" i="14"/>
  <c r="J104" i="14"/>
  <c r="J103" i="14"/>
  <c r="J102" i="14"/>
  <c r="J101" i="14"/>
  <c r="J100" i="14"/>
  <c r="J99" i="14"/>
  <c r="J98" i="14"/>
  <c r="J97" i="14"/>
  <c r="J96" i="14"/>
  <c r="J95" i="14"/>
  <c r="J94" i="14"/>
  <c r="J93" i="14"/>
  <c r="J92" i="14"/>
  <c r="J91" i="14"/>
  <c r="J90" i="14"/>
  <c r="J89" i="14"/>
  <c r="J85" i="14"/>
  <c r="J86" i="14"/>
  <c r="J87" i="14"/>
  <c r="J88" i="14"/>
  <c r="N42" i="2" l="1"/>
  <c r="EA2" i="2"/>
  <c r="EF2" i="2"/>
  <c r="EE2" i="2"/>
  <c r="ED2" i="2"/>
  <c r="DZ2" i="2"/>
  <c r="DY2" i="2"/>
  <c r="EG2" i="2"/>
  <c r="EC2" i="2"/>
  <c r="M18" i="2"/>
  <c r="M3" i="2"/>
  <c r="DV2" i="2"/>
  <c r="H57" i="3"/>
  <c r="L55" i="3"/>
  <c r="L56" i="3"/>
  <c r="N52" i="2"/>
  <c r="N51" i="2"/>
  <c r="DZ7" i="2"/>
  <c r="DY61" i="2"/>
  <c r="C28" i="13"/>
  <c r="D28" i="13" s="1"/>
  <c r="B27" i="13"/>
  <c r="I27" i="13"/>
  <c r="F28" i="13"/>
  <c r="L26" i="13"/>
  <c r="J26" i="13" s="1"/>
  <c r="K11" i="2"/>
  <c r="K28" i="2" s="1"/>
  <c r="K29" i="2" s="1"/>
  <c r="J15" i="2"/>
  <c r="J31" i="2" s="1"/>
  <c r="J46" i="2" s="1"/>
  <c r="J107" i="14"/>
  <c r="K64" i="11"/>
  <c r="L12" i="2" s="1"/>
  <c r="K31" i="11"/>
  <c r="L9" i="2" s="1"/>
  <c r="N4" i="2"/>
  <c r="N43" i="2" s="1"/>
  <c r="O6" i="2"/>
  <c r="O44" i="2" s="1"/>
  <c r="N27" i="2"/>
  <c r="N26" i="2"/>
  <c r="N24" i="2"/>
  <c r="N20" i="2"/>
  <c r="N19" i="2"/>
  <c r="N22" i="2"/>
  <c r="N21" i="2"/>
  <c r="N25" i="2"/>
  <c r="N23" i="2"/>
  <c r="N5" i="2"/>
  <c r="N58" i="2"/>
  <c r="N59" i="2" s="1"/>
  <c r="N36" i="2"/>
  <c r="L19" i="11"/>
  <c r="L20" i="11"/>
  <c r="L9" i="11"/>
  <c r="L21" i="11"/>
  <c r="L10" i="11"/>
  <c r="L22" i="11"/>
  <c r="L11" i="11"/>
  <c r="L23" i="11"/>
  <c r="L12" i="11"/>
  <c r="L24" i="11"/>
  <c r="L13" i="11"/>
  <c r="L25" i="11"/>
  <c r="L14" i="11"/>
  <c r="L26" i="11"/>
  <c r="L15" i="11"/>
  <c r="L27" i="11"/>
  <c r="L16" i="11"/>
  <c r="L28" i="11"/>
  <c r="L17" i="11"/>
  <c r="L29" i="11"/>
  <c r="L18" i="11"/>
  <c r="L30" i="11"/>
  <c r="L35" i="11"/>
  <c r="L47" i="11"/>
  <c r="L60" i="11"/>
  <c r="L36" i="11"/>
  <c r="L48" i="11"/>
  <c r="L61" i="11"/>
  <c r="L37" i="11"/>
  <c r="L49" i="11"/>
  <c r="L62" i="11"/>
  <c r="L38" i="11"/>
  <c r="L50" i="11"/>
  <c r="L63" i="11"/>
  <c r="L39" i="11"/>
  <c r="L51" i="11"/>
  <c r="L40" i="11"/>
  <c r="L52" i="11"/>
  <c r="L41" i="11"/>
  <c r="L53" i="11"/>
  <c r="L42" i="11"/>
  <c r="L54" i="11"/>
  <c r="L43" i="11"/>
  <c r="L55" i="11"/>
  <c r="M5" i="11"/>
  <c r="L44" i="11"/>
  <c r="L45" i="11"/>
  <c r="L59" i="11"/>
  <c r="L34" i="11"/>
  <c r="L46" i="11"/>
  <c r="L113" i="11"/>
  <c r="L112" i="11"/>
  <c r="L111" i="11"/>
  <c r="L110" i="11"/>
  <c r="L109" i="11"/>
  <c r="L108" i="11"/>
  <c r="L107" i="11"/>
  <c r="L106" i="11"/>
  <c r="L105" i="11"/>
  <c r="L104" i="11"/>
  <c r="L103" i="11"/>
  <c r="L102" i="11"/>
  <c r="L101" i="11"/>
  <c r="L100" i="11"/>
  <c r="L99" i="11"/>
  <c r="L93" i="11"/>
  <c r="L98" i="11"/>
  <c r="L97" i="11"/>
  <c r="L92" i="11"/>
  <c r="L88" i="11"/>
  <c r="L87" i="11"/>
  <c r="L86" i="11"/>
  <c r="L85" i="11"/>
  <c r="L84" i="11"/>
  <c r="L83" i="11"/>
  <c r="L82" i="11"/>
  <c r="L81" i="11"/>
  <c r="L80" i="11"/>
  <c r="L96" i="11"/>
  <c r="L71" i="11"/>
  <c r="L70" i="11"/>
  <c r="L69" i="11"/>
  <c r="L79" i="11"/>
  <c r="L68" i="11"/>
  <c r="L94" i="11"/>
  <c r="L67" i="11"/>
  <c r="L95" i="11"/>
  <c r="L78" i="11"/>
  <c r="L77" i="11"/>
  <c r="L76" i="11"/>
  <c r="L75" i="11"/>
  <c r="L74" i="11"/>
  <c r="L73" i="11"/>
  <c r="L72" i="11"/>
  <c r="L3" i="11"/>
  <c r="K56" i="11"/>
  <c r="L10" i="2" s="1"/>
  <c r="K9" i="14"/>
  <c r="K21" i="14"/>
  <c r="K10" i="14"/>
  <c r="K22" i="14"/>
  <c r="K11" i="14"/>
  <c r="K23" i="14"/>
  <c r="K12" i="14"/>
  <c r="K24" i="14"/>
  <c r="K13" i="14"/>
  <c r="K25" i="14"/>
  <c r="K14" i="14"/>
  <c r="K26" i="14"/>
  <c r="K15" i="14"/>
  <c r="K27" i="14"/>
  <c r="K16" i="14"/>
  <c r="K28" i="14"/>
  <c r="K17" i="14"/>
  <c r="K29" i="14"/>
  <c r="K18" i="14"/>
  <c r="K20" i="14"/>
  <c r="K81" i="14"/>
  <c r="K80" i="14"/>
  <c r="K79" i="14"/>
  <c r="K8" i="14"/>
  <c r="K19" i="14"/>
  <c r="K78" i="14"/>
  <c r="K77" i="14"/>
  <c r="K76" i="14"/>
  <c r="K75" i="14"/>
  <c r="K74" i="14"/>
  <c r="K73" i="14"/>
  <c r="K72" i="14"/>
  <c r="K71" i="14"/>
  <c r="K70" i="14"/>
  <c r="K69" i="14"/>
  <c r="K68" i="14"/>
  <c r="K67" i="14"/>
  <c r="K66" i="14"/>
  <c r="K65" i="14"/>
  <c r="K64" i="14"/>
  <c r="K63" i="14"/>
  <c r="K62" i="14"/>
  <c r="K61" i="14"/>
  <c r="K60" i="14"/>
  <c r="K56" i="14"/>
  <c r="K55" i="14"/>
  <c r="K54" i="14"/>
  <c r="K53" i="14"/>
  <c r="K52" i="14"/>
  <c r="K51" i="14"/>
  <c r="K50" i="14"/>
  <c r="K49" i="14"/>
  <c r="K48" i="14"/>
  <c r="K47" i="14"/>
  <c r="K46" i="14"/>
  <c r="K45" i="14"/>
  <c r="K44" i="14"/>
  <c r="K43" i="14"/>
  <c r="K42" i="14"/>
  <c r="K41" i="14"/>
  <c r="K40" i="14"/>
  <c r="K39" i="14"/>
  <c r="K38" i="14"/>
  <c r="K37" i="14"/>
  <c r="K36" i="14"/>
  <c r="K35" i="14"/>
  <c r="K106" i="14"/>
  <c r="K105" i="14"/>
  <c r="K104" i="14"/>
  <c r="K103" i="14"/>
  <c r="K102" i="14"/>
  <c r="K101" i="14"/>
  <c r="K100" i="14"/>
  <c r="K99" i="14"/>
  <c r="K98" i="14"/>
  <c r="K97" i="14"/>
  <c r="K96" i="14"/>
  <c r="K95" i="14"/>
  <c r="K94" i="14"/>
  <c r="K93" i="14"/>
  <c r="K92" i="14"/>
  <c r="K91" i="14"/>
  <c r="K90" i="14"/>
  <c r="K89" i="14"/>
  <c r="K88" i="14"/>
  <c r="K87" i="14"/>
  <c r="K86" i="14"/>
  <c r="K85" i="14"/>
  <c r="K89" i="11"/>
  <c r="L34" i="2" s="1"/>
  <c r="N56" i="3"/>
  <c r="O3" i="3"/>
  <c r="N40" i="3"/>
  <c r="N39" i="3"/>
  <c r="N55" i="3"/>
  <c r="N60" i="3"/>
  <c r="N57" i="3"/>
  <c r="J82" i="14"/>
  <c r="J57" i="14"/>
  <c r="K114" i="11"/>
  <c r="L35" i="2" s="1"/>
  <c r="M66" i="2"/>
  <c r="M5" i="14"/>
  <c r="L3" i="14"/>
  <c r="J30" i="14"/>
  <c r="K13" i="2" s="1"/>
  <c r="K37" i="2"/>
  <c r="O42" i="2" l="1"/>
  <c r="N18" i="2"/>
  <c r="N3" i="2"/>
  <c r="K55" i="3"/>
  <c r="I55" i="3"/>
  <c r="I56" i="3"/>
  <c r="F55" i="3"/>
  <c r="G56" i="3"/>
  <c r="K56" i="3"/>
  <c r="G57" i="3"/>
  <c r="G55" i="3"/>
  <c r="F56" i="3"/>
  <c r="I57" i="3"/>
  <c r="F57" i="3"/>
  <c r="EA7" i="2"/>
  <c r="DZ61" i="2"/>
  <c r="O52" i="2"/>
  <c r="O51" i="2"/>
  <c r="L27" i="13"/>
  <c r="J27" i="13" s="1"/>
  <c r="F29" i="13"/>
  <c r="I29" i="13" s="1"/>
  <c r="I28" i="13"/>
  <c r="C29" i="13"/>
  <c r="D29" i="13" s="1"/>
  <c r="B29" i="13" s="1"/>
  <c r="B28" i="13"/>
  <c r="L11" i="2"/>
  <c r="L28" i="2" s="1"/>
  <c r="L29" i="2" s="1"/>
  <c r="K57" i="14"/>
  <c r="L37" i="2"/>
  <c r="N5" i="14"/>
  <c r="M3" i="14"/>
  <c r="K107" i="14"/>
  <c r="L31" i="11"/>
  <c r="M9" i="2" s="1"/>
  <c r="L89" i="11"/>
  <c r="M34" i="2" s="1"/>
  <c r="L9" i="14"/>
  <c r="L21" i="14"/>
  <c r="L10" i="14"/>
  <c r="L22" i="14"/>
  <c r="L11" i="14"/>
  <c r="L23" i="14"/>
  <c r="L12" i="14"/>
  <c r="L24" i="14"/>
  <c r="L13" i="14"/>
  <c r="L25" i="14"/>
  <c r="L14" i="14"/>
  <c r="L26" i="14"/>
  <c r="L15" i="14"/>
  <c r="L27" i="14"/>
  <c r="L16" i="14"/>
  <c r="L28" i="14"/>
  <c r="L17" i="14"/>
  <c r="L29" i="14"/>
  <c r="L18" i="14"/>
  <c r="L81" i="14"/>
  <c r="L80" i="14"/>
  <c r="L79" i="14"/>
  <c r="L8" i="14"/>
  <c r="L19" i="14"/>
  <c r="L20" i="14"/>
  <c r="L78" i="14"/>
  <c r="L74" i="14"/>
  <c r="L70" i="14"/>
  <c r="L66" i="14"/>
  <c r="L65" i="14"/>
  <c r="L64" i="14"/>
  <c r="L63" i="14"/>
  <c r="L75" i="14"/>
  <c r="L71" i="14"/>
  <c r="L67" i="14"/>
  <c r="L62" i="14"/>
  <c r="L61" i="14"/>
  <c r="L60" i="14"/>
  <c r="L56" i="14"/>
  <c r="L55" i="14"/>
  <c r="L54" i="14"/>
  <c r="L53" i="14"/>
  <c r="L52" i="14"/>
  <c r="L51" i="14"/>
  <c r="L76" i="14"/>
  <c r="L72" i="14"/>
  <c r="L68" i="14"/>
  <c r="L77" i="14"/>
  <c r="L73" i="14"/>
  <c r="L69" i="14"/>
  <c r="L50" i="14"/>
  <c r="L49" i="14"/>
  <c r="L48" i="14"/>
  <c r="L47" i="14"/>
  <c r="L46" i="14"/>
  <c r="L45" i="14"/>
  <c r="L44" i="14"/>
  <c r="L43" i="14"/>
  <c r="L42" i="14"/>
  <c r="L41" i="14"/>
  <c r="L40" i="14"/>
  <c r="L39" i="14"/>
  <c r="L38" i="14"/>
  <c r="L37" i="14"/>
  <c r="L36" i="14"/>
  <c r="L35" i="14"/>
  <c r="L106" i="14"/>
  <c r="L105" i="14"/>
  <c r="L104" i="14"/>
  <c r="L103" i="14"/>
  <c r="L102" i="14"/>
  <c r="L101" i="14"/>
  <c r="L100" i="14"/>
  <c r="L99" i="14"/>
  <c r="L98" i="14"/>
  <c r="L97" i="14"/>
  <c r="L96" i="14"/>
  <c r="L95" i="14"/>
  <c r="L94" i="14"/>
  <c r="L93" i="14"/>
  <c r="L92" i="14"/>
  <c r="L91" i="14"/>
  <c r="L90" i="14"/>
  <c r="L89" i="14"/>
  <c r="L88" i="14"/>
  <c r="L87" i="14"/>
  <c r="L86" i="14"/>
  <c r="L85" i="14"/>
  <c r="L56" i="11"/>
  <c r="M10" i="2" s="1"/>
  <c r="O56" i="3"/>
  <c r="P3" i="3"/>
  <c r="O55" i="3"/>
  <c r="O60" i="3"/>
  <c r="K30" i="14"/>
  <c r="L13" i="2" s="1"/>
  <c r="L14" i="2" s="1"/>
  <c r="L64" i="11"/>
  <c r="M12" i="2" s="1"/>
  <c r="K14" i="2"/>
  <c r="L114" i="11"/>
  <c r="M35" i="2" s="1"/>
  <c r="M9" i="11"/>
  <c r="M21" i="11"/>
  <c r="M10" i="11"/>
  <c r="M22" i="11"/>
  <c r="M11" i="11"/>
  <c r="M23" i="11"/>
  <c r="M12" i="11"/>
  <c r="M24" i="11"/>
  <c r="M13" i="11"/>
  <c r="M25" i="11"/>
  <c r="M14" i="11"/>
  <c r="M26" i="11"/>
  <c r="M15" i="11"/>
  <c r="M27" i="11"/>
  <c r="M16" i="11"/>
  <c r="M28" i="11"/>
  <c r="M17" i="11"/>
  <c r="M29" i="11"/>
  <c r="M18" i="11"/>
  <c r="M30" i="11"/>
  <c r="M19" i="11"/>
  <c r="M20" i="11"/>
  <c r="M40" i="11"/>
  <c r="M52" i="11"/>
  <c r="M41" i="11"/>
  <c r="M53" i="11"/>
  <c r="M42" i="11"/>
  <c r="M54" i="11"/>
  <c r="M43" i="11"/>
  <c r="M55" i="11"/>
  <c r="M44" i="11"/>
  <c r="M45" i="11"/>
  <c r="M34" i="11"/>
  <c r="M46" i="11"/>
  <c r="M59" i="11"/>
  <c r="M35" i="11"/>
  <c r="M47" i="11"/>
  <c r="M60" i="11"/>
  <c r="M36" i="11"/>
  <c r="M48" i="11"/>
  <c r="M61" i="11"/>
  <c r="M37" i="11"/>
  <c r="M49" i="11"/>
  <c r="M62" i="11"/>
  <c r="N5" i="11"/>
  <c r="M38" i="11"/>
  <c r="M50" i="11"/>
  <c r="M63" i="11"/>
  <c r="M39" i="11"/>
  <c r="M51" i="11"/>
  <c r="M113" i="11"/>
  <c r="M112" i="11"/>
  <c r="M111" i="11"/>
  <c r="M110" i="11"/>
  <c r="M109" i="11"/>
  <c r="M108" i="11"/>
  <c r="M107" i="11"/>
  <c r="M106" i="11"/>
  <c r="M105" i="11"/>
  <c r="M104" i="11"/>
  <c r="M103" i="11"/>
  <c r="M102" i="11"/>
  <c r="M101" i="11"/>
  <c r="M100" i="11"/>
  <c r="M99" i="11"/>
  <c r="M93" i="11"/>
  <c r="M98" i="11"/>
  <c r="M97" i="11"/>
  <c r="M92" i="11"/>
  <c r="M88" i="11"/>
  <c r="M87" i="11"/>
  <c r="M86" i="11"/>
  <c r="M85" i="11"/>
  <c r="M84" i="11"/>
  <c r="M83" i="11"/>
  <c r="M82" i="11"/>
  <c r="M81" i="11"/>
  <c r="M80" i="11"/>
  <c r="M96" i="11"/>
  <c r="M95" i="11"/>
  <c r="M94" i="11"/>
  <c r="M70" i="11"/>
  <c r="M69" i="11"/>
  <c r="M79" i="11"/>
  <c r="M68" i="11"/>
  <c r="M67" i="11"/>
  <c r="M78" i="11"/>
  <c r="M77" i="11"/>
  <c r="M76" i="11"/>
  <c r="M75" i="11"/>
  <c r="M74" i="11"/>
  <c r="M73" i="11"/>
  <c r="M3" i="11"/>
  <c r="M72" i="11"/>
  <c r="M71" i="11"/>
  <c r="K82" i="14"/>
  <c r="N45" i="2"/>
  <c r="O4" i="2"/>
  <c r="O43" i="2" s="1"/>
  <c r="P6" i="2"/>
  <c r="P44" i="2" s="1"/>
  <c r="O24" i="2"/>
  <c r="O5" i="2"/>
  <c r="O20" i="2"/>
  <c r="O25" i="2"/>
  <c r="O23" i="2"/>
  <c r="O27" i="2"/>
  <c r="O26" i="2"/>
  <c r="O19" i="2"/>
  <c r="O22" i="2"/>
  <c r="O45" i="2"/>
  <c r="O21" i="2"/>
  <c r="O58" i="2"/>
  <c r="O59" i="2" s="1"/>
  <c r="O36" i="2"/>
  <c r="P42" i="2" l="1"/>
  <c r="O18" i="2"/>
  <c r="O3" i="2"/>
  <c r="P52" i="2"/>
  <c r="P51" i="2"/>
  <c r="EB7" i="2"/>
  <c r="EA61" i="2"/>
  <c r="L28" i="13"/>
  <c r="J28" i="13" s="1"/>
  <c r="L29" i="13"/>
  <c r="J29" i="13" s="1"/>
  <c r="M11" i="2"/>
  <c r="M28" i="2" s="1"/>
  <c r="M29" i="2" s="1"/>
  <c r="L15" i="2"/>
  <c r="L31" i="2" s="1"/>
  <c r="L46" i="2" s="1"/>
  <c r="O66" i="2"/>
  <c r="M89" i="11"/>
  <c r="N34" i="2" s="1"/>
  <c r="M31" i="11"/>
  <c r="N9" i="2" s="1"/>
  <c r="M37" i="2"/>
  <c r="M64" i="11"/>
  <c r="N12" i="2" s="1"/>
  <c r="K15" i="2"/>
  <c r="L30" i="14"/>
  <c r="M13" i="2" s="1"/>
  <c r="M14" i="2" s="1"/>
  <c r="L82" i="14"/>
  <c r="M114" i="11"/>
  <c r="N35" i="2" s="1"/>
  <c r="N11" i="11"/>
  <c r="N24" i="11"/>
  <c r="N12" i="11"/>
  <c r="N25" i="11"/>
  <c r="N14" i="11"/>
  <c r="N26" i="11"/>
  <c r="N15" i="11"/>
  <c r="N27" i="11"/>
  <c r="N16" i="11"/>
  <c r="N28" i="11"/>
  <c r="N17" i="11"/>
  <c r="N29" i="11"/>
  <c r="N18" i="11"/>
  <c r="N30" i="11"/>
  <c r="N19" i="11"/>
  <c r="N20" i="11"/>
  <c r="N21" i="11"/>
  <c r="N9" i="11"/>
  <c r="N22" i="11"/>
  <c r="N10" i="11"/>
  <c r="N23" i="11"/>
  <c r="N45" i="11"/>
  <c r="N34" i="11"/>
  <c r="N46" i="11"/>
  <c r="N59" i="11"/>
  <c r="N35" i="11"/>
  <c r="N47" i="11"/>
  <c r="N60" i="11"/>
  <c r="N36" i="11"/>
  <c r="N48" i="11"/>
  <c r="N61" i="11"/>
  <c r="N37" i="11"/>
  <c r="N49" i="11"/>
  <c r="N62" i="11"/>
  <c r="N38" i="11"/>
  <c r="N50" i="11"/>
  <c r="N63" i="11"/>
  <c r="N39" i="11"/>
  <c r="N51" i="11"/>
  <c r="N40" i="11"/>
  <c r="N52" i="11"/>
  <c r="N41" i="11"/>
  <c r="N53" i="11"/>
  <c r="N42" i="11"/>
  <c r="N54" i="11"/>
  <c r="N43" i="11"/>
  <c r="N55" i="11"/>
  <c r="N44" i="11"/>
  <c r="O5" i="11"/>
  <c r="N113" i="11"/>
  <c r="N112" i="11"/>
  <c r="N111" i="11"/>
  <c r="N110" i="11"/>
  <c r="N109" i="11"/>
  <c r="N108" i="11"/>
  <c r="N107" i="11"/>
  <c r="N106" i="11"/>
  <c r="N105" i="11"/>
  <c r="N104" i="11"/>
  <c r="N103" i="11"/>
  <c r="N102" i="11"/>
  <c r="N101" i="11"/>
  <c r="N100" i="11"/>
  <c r="N99" i="11"/>
  <c r="N93" i="11"/>
  <c r="N98" i="11"/>
  <c r="N97" i="11"/>
  <c r="N92" i="11"/>
  <c r="N88" i="11"/>
  <c r="N87" i="11"/>
  <c r="N86" i="11"/>
  <c r="N85" i="11"/>
  <c r="N84" i="11"/>
  <c r="N83" i="11"/>
  <c r="N82" i="11"/>
  <c r="N81" i="11"/>
  <c r="N80" i="11"/>
  <c r="N79" i="11"/>
  <c r="N96" i="11"/>
  <c r="N95" i="11"/>
  <c r="N94" i="11"/>
  <c r="N68" i="11"/>
  <c r="N67" i="11"/>
  <c r="N78" i="11"/>
  <c r="N77" i="11"/>
  <c r="N76" i="11"/>
  <c r="N75" i="11"/>
  <c r="N74" i="11"/>
  <c r="N73" i="11"/>
  <c r="N72" i="11"/>
  <c r="N71" i="11"/>
  <c r="N70" i="11"/>
  <c r="N69" i="11"/>
  <c r="N3" i="11"/>
  <c r="M56" i="11"/>
  <c r="N10" i="2" s="1"/>
  <c r="N13" i="11"/>
  <c r="P48" i="3"/>
  <c r="P58" i="3"/>
  <c r="M9" i="14"/>
  <c r="M21" i="14"/>
  <c r="M10" i="14"/>
  <c r="M22" i="14"/>
  <c r="M11" i="14"/>
  <c r="M23" i="14"/>
  <c r="M12" i="14"/>
  <c r="M24" i="14"/>
  <c r="M13" i="14"/>
  <c r="M25" i="14"/>
  <c r="M14" i="14"/>
  <c r="M26" i="14"/>
  <c r="M15" i="14"/>
  <c r="M27" i="14"/>
  <c r="M16" i="14"/>
  <c r="M28" i="14"/>
  <c r="M17" i="14"/>
  <c r="M29" i="14"/>
  <c r="M18" i="14"/>
  <c r="M19" i="14"/>
  <c r="M81" i="14"/>
  <c r="M80" i="14"/>
  <c r="M78" i="14"/>
  <c r="M77" i="14"/>
  <c r="M76" i="14"/>
  <c r="M75" i="14"/>
  <c r="M74" i="14"/>
  <c r="M73" i="14"/>
  <c r="M72" i="14"/>
  <c r="M71" i="14"/>
  <c r="M70" i="14"/>
  <c r="M69" i="14"/>
  <c r="M68" i="14"/>
  <c r="M67" i="14"/>
  <c r="M66" i="14"/>
  <c r="M20" i="14"/>
  <c r="M79" i="14"/>
  <c r="M65" i="14"/>
  <c r="M64" i="14"/>
  <c r="M63" i="14"/>
  <c r="M62" i="14"/>
  <c r="M61" i="14"/>
  <c r="M56" i="14"/>
  <c r="M55" i="14"/>
  <c r="M54" i="14"/>
  <c r="M53" i="14"/>
  <c r="M52" i="14"/>
  <c r="M51" i="14"/>
  <c r="M50" i="14"/>
  <c r="M49" i="14"/>
  <c r="M48" i="14"/>
  <c r="M47" i="14"/>
  <c r="M46" i="14"/>
  <c r="M45" i="14"/>
  <c r="M44" i="14"/>
  <c r="M43" i="14"/>
  <c r="M42" i="14"/>
  <c r="M41" i="14"/>
  <c r="M40" i="14"/>
  <c r="M39" i="14"/>
  <c r="M38" i="14"/>
  <c r="M37" i="14"/>
  <c r="M36" i="14"/>
  <c r="M106" i="14"/>
  <c r="M105" i="14"/>
  <c r="M104" i="14"/>
  <c r="M103" i="14"/>
  <c r="M102" i="14"/>
  <c r="M101" i="14"/>
  <c r="M100" i="14"/>
  <c r="M99" i="14"/>
  <c r="M98" i="14"/>
  <c r="M97" i="14"/>
  <c r="M96" i="14"/>
  <c r="M95" i="14"/>
  <c r="M94" i="14"/>
  <c r="M93" i="14"/>
  <c r="M92" i="14"/>
  <c r="M91" i="14"/>
  <c r="M90" i="14"/>
  <c r="M89" i="14"/>
  <c r="M88" i="14"/>
  <c r="M87" i="14"/>
  <c r="M86" i="14"/>
  <c r="M85" i="14"/>
  <c r="O5" i="14"/>
  <c r="N3" i="14"/>
  <c r="N66" i="2"/>
  <c r="P4" i="2"/>
  <c r="P43" i="2" s="1"/>
  <c r="Q6" i="2"/>
  <c r="Q44" i="2" s="1"/>
  <c r="P19" i="2"/>
  <c r="P24" i="2"/>
  <c r="P21" i="2"/>
  <c r="P26" i="2"/>
  <c r="P20" i="2"/>
  <c r="P22" i="2"/>
  <c r="P27" i="2"/>
  <c r="P23" i="2"/>
  <c r="P25" i="2"/>
  <c r="P5" i="2"/>
  <c r="P58" i="2"/>
  <c r="P59" i="2" s="1"/>
  <c r="P36" i="2"/>
  <c r="P45" i="2"/>
  <c r="L57" i="14"/>
  <c r="C41" i="10"/>
  <c r="D60" i="3"/>
  <c r="L107" i="14"/>
  <c r="Q42" i="2" l="1"/>
  <c r="P18" i="2"/>
  <c r="P3" i="2"/>
  <c r="L32" i="13"/>
  <c r="L31" i="13"/>
  <c r="EC7" i="2"/>
  <c r="EB61" i="2"/>
  <c r="Q51" i="2"/>
  <c r="Q52" i="2"/>
  <c r="N37" i="2"/>
  <c r="M15" i="2"/>
  <c r="M31" i="2" s="1"/>
  <c r="M46" i="2" s="1"/>
  <c r="K31" i="2"/>
  <c r="N11" i="2"/>
  <c r="N28" i="2" s="1"/>
  <c r="M107" i="14"/>
  <c r="N31" i="11"/>
  <c r="O9" i="2" s="1"/>
  <c r="O15" i="11"/>
  <c r="O27" i="11"/>
  <c r="O16" i="11"/>
  <c r="O28" i="11"/>
  <c r="O17" i="11"/>
  <c r="O29" i="11"/>
  <c r="O18" i="11"/>
  <c r="O30" i="11"/>
  <c r="O19" i="11"/>
  <c r="O20" i="11"/>
  <c r="O21" i="11"/>
  <c r="O9" i="11"/>
  <c r="O22" i="11"/>
  <c r="O10" i="11"/>
  <c r="O23" i="11"/>
  <c r="O11" i="11"/>
  <c r="O24" i="11"/>
  <c r="O12" i="11"/>
  <c r="O25" i="11"/>
  <c r="O14" i="11"/>
  <c r="O26" i="11"/>
  <c r="P5" i="11"/>
  <c r="O38" i="11"/>
  <c r="O50" i="11"/>
  <c r="O63" i="11"/>
  <c r="O39" i="11"/>
  <c r="O51" i="11"/>
  <c r="O40" i="11"/>
  <c r="O52" i="11"/>
  <c r="O41" i="11"/>
  <c r="O53" i="11"/>
  <c r="O42" i="11"/>
  <c r="O54" i="11"/>
  <c r="O43" i="11"/>
  <c r="O55" i="11"/>
  <c r="O44" i="11"/>
  <c r="O45" i="11"/>
  <c r="O34" i="11"/>
  <c r="O46" i="11"/>
  <c r="O59" i="11"/>
  <c r="O35" i="11"/>
  <c r="O47" i="11"/>
  <c r="O60" i="11"/>
  <c r="O36" i="11"/>
  <c r="O48" i="11"/>
  <c r="O61" i="11"/>
  <c r="O37" i="11"/>
  <c r="O49" i="11"/>
  <c r="O62" i="11"/>
  <c r="O111" i="11"/>
  <c r="O110" i="11"/>
  <c r="O109" i="11"/>
  <c r="O108" i="11"/>
  <c r="O107" i="11"/>
  <c r="O106" i="11"/>
  <c r="O105" i="11"/>
  <c r="O104" i="11"/>
  <c r="O103" i="11"/>
  <c r="O102" i="11"/>
  <c r="O101" i="11"/>
  <c r="O100" i="11"/>
  <c r="O99" i="11"/>
  <c r="O112" i="11"/>
  <c r="O93" i="11"/>
  <c r="O113" i="11"/>
  <c r="O98" i="11"/>
  <c r="O97" i="11"/>
  <c r="O92" i="11"/>
  <c r="O88" i="11"/>
  <c r="O87" i="11"/>
  <c r="O86" i="11"/>
  <c r="O85" i="11"/>
  <c r="O84" i="11"/>
  <c r="O83" i="11"/>
  <c r="O82" i="11"/>
  <c r="O81" i="11"/>
  <c r="O80" i="11"/>
  <c r="O79" i="11"/>
  <c r="O96" i="11"/>
  <c r="O95" i="11"/>
  <c r="O94" i="11"/>
  <c r="O68" i="11"/>
  <c r="O67" i="11"/>
  <c r="O78" i="11"/>
  <c r="O77" i="11"/>
  <c r="O76" i="11"/>
  <c r="O75" i="11"/>
  <c r="O74" i="11"/>
  <c r="O73" i="11"/>
  <c r="O3" i="11"/>
  <c r="O72" i="11"/>
  <c r="O71" i="11"/>
  <c r="O70" i="11"/>
  <c r="O69" i="11"/>
  <c r="O13" i="11"/>
  <c r="N64" i="11"/>
  <c r="O12" i="2" s="1"/>
  <c r="Q4" i="2"/>
  <c r="Q43" i="2" s="1"/>
  <c r="R6" i="2"/>
  <c r="Q25" i="2"/>
  <c r="Q23" i="2"/>
  <c r="Q27" i="2"/>
  <c r="Q26" i="2"/>
  <c r="Q58" i="2"/>
  <c r="Q59" i="2" s="1"/>
  <c r="Q5" i="2"/>
  <c r="Q24" i="2"/>
  <c r="Q20" i="2"/>
  <c r="Q19" i="2"/>
  <c r="Q22" i="2"/>
  <c r="Q21" i="2"/>
  <c r="Q45" i="2"/>
  <c r="Q36" i="2"/>
  <c r="N9" i="14"/>
  <c r="N21" i="14"/>
  <c r="N10" i="14"/>
  <c r="N22" i="14"/>
  <c r="N11" i="14"/>
  <c r="N23" i="14"/>
  <c r="N12" i="14"/>
  <c r="N24" i="14"/>
  <c r="N13" i="14"/>
  <c r="N25" i="14"/>
  <c r="N14" i="14"/>
  <c r="N26" i="14"/>
  <c r="N15" i="14"/>
  <c r="N27" i="14"/>
  <c r="N16" i="14"/>
  <c r="N28" i="14"/>
  <c r="N17" i="14"/>
  <c r="N29" i="14"/>
  <c r="N18" i="14"/>
  <c r="N20" i="14"/>
  <c r="N8" i="14"/>
  <c r="N81" i="14"/>
  <c r="N80" i="14"/>
  <c r="N19" i="14"/>
  <c r="N78" i="14"/>
  <c r="N77" i="14"/>
  <c r="N76" i="14"/>
  <c r="N75" i="14"/>
  <c r="N74" i="14"/>
  <c r="N73" i="14"/>
  <c r="N72" i="14"/>
  <c r="N71" i="14"/>
  <c r="N70" i="14"/>
  <c r="N69" i="14"/>
  <c r="N68" i="14"/>
  <c r="N67" i="14"/>
  <c r="N66" i="14"/>
  <c r="N79" i="14"/>
  <c r="N65" i="14"/>
  <c r="N64" i="14"/>
  <c r="N63" i="14"/>
  <c r="N62" i="14"/>
  <c r="N61" i="14"/>
  <c r="N60" i="14"/>
  <c r="N56" i="14"/>
  <c r="N55" i="14"/>
  <c r="N54" i="14"/>
  <c r="N53" i="14"/>
  <c r="N52" i="14"/>
  <c r="N51" i="14"/>
  <c r="N41" i="14"/>
  <c r="N40" i="14"/>
  <c r="N39" i="14"/>
  <c r="N38" i="14"/>
  <c r="N37" i="14"/>
  <c r="N36" i="14"/>
  <c r="N45" i="14"/>
  <c r="N46" i="14"/>
  <c r="N47" i="14"/>
  <c r="N48" i="14"/>
  <c r="N49" i="14"/>
  <c r="N50" i="14"/>
  <c r="N35" i="14"/>
  <c r="N106" i="14"/>
  <c r="N105" i="14"/>
  <c r="N104" i="14"/>
  <c r="N103" i="14"/>
  <c r="N102" i="14"/>
  <c r="N101" i="14"/>
  <c r="N100" i="14"/>
  <c r="N99" i="14"/>
  <c r="N98" i="14"/>
  <c r="N97" i="14"/>
  <c r="N96" i="14"/>
  <c r="N95" i="14"/>
  <c r="N94" i="14"/>
  <c r="N93" i="14"/>
  <c r="N92" i="14"/>
  <c r="N91" i="14"/>
  <c r="N90" i="14"/>
  <c r="N89" i="14"/>
  <c r="N88" i="14"/>
  <c r="N87" i="14"/>
  <c r="N86" i="14"/>
  <c r="N85" i="14"/>
  <c r="N42" i="14"/>
  <c r="N43" i="14"/>
  <c r="N44" i="14"/>
  <c r="N89" i="11"/>
  <c r="O34" i="2" s="1"/>
  <c r="N56" i="11"/>
  <c r="O10" i="2" s="1"/>
  <c r="P5" i="14"/>
  <c r="O3" i="14"/>
  <c r="N114" i="11"/>
  <c r="O35" i="2" s="1"/>
  <c r="P66" i="2"/>
  <c r="R42" i="2" l="1"/>
  <c r="R44" i="2"/>
  <c r="R45" i="2" s="1"/>
  <c r="Q18" i="2"/>
  <c r="Q3" i="2"/>
  <c r="R51" i="2"/>
  <c r="R52" i="2"/>
  <c r="ED7" i="2"/>
  <c r="EC61" i="2"/>
  <c r="N29" i="2"/>
  <c r="O11" i="2"/>
  <c r="O28" i="2" s="1"/>
  <c r="O29" i="2" s="1"/>
  <c r="K46" i="2"/>
  <c r="O64" i="11"/>
  <c r="P12" i="2" s="1"/>
  <c r="N82" i="14"/>
  <c r="Q5" i="14"/>
  <c r="P3" i="14"/>
  <c r="Q66" i="2"/>
  <c r="R4" i="2"/>
  <c r="S6" i="2"/>
  <c r="S44" i="2" s="1"/>
  <c r="R24" i="2"/>
  <c r="R20" i="2"/>
  <c r="R22" i="2"/>
  <c r="R21" i="2"/>
  <c r="R25" i="2"/>
  <c r="R27" i="2"/>
  <c r="R5" i="2"/>
  <c r="R23" i="2"/>
  <c r="R26" i="2"/>
  <c r="R19" i="2"/>
  <c r="R36" i="2"/>
  <c r="R58" i="2"/>
  <c r="R59" i="2" s="1"/>
  <c r="O56" i="11"/>
  <c r="P10" i="2" s="1"/>
  <c r="O19" i="14"/>
  <c r="O8" i="14"/>
  <c r="O20" i="14"/>
  <c r="O62" i="14"/>
  <c r="O10" i="14" s="1"/>
  <c r="O21" i="14"/>
  <c r="O22" i="14"/>
  <c r="O23" i="14"/>
  <c r="O65" i="14"/>
  <c r="O13" i="14" s="1"/>
  <c r="O24" i="14"/>
  <c r="O25" i="14"/>
  <c r="O26" i="14"/>
  <c r="O15" i="14"/>
  <c r="O27" i="14"/>
  <c r="O16" i="14"/>
  <c r="O28" i="14"/>
  <c r="O91" i="14"/>
  <c r="O14" i="14" s="1"/>
  <c r="O88" i="14"/>
  <c r="O11" i="14" s="1"/>
  <c r="O17" i="14"/>
  <c r="O18" i="14"/>
  <c r="O29" i="14"/>
  <c r="O79" i="14"/>
  <c r="O80" i="14"/>
  <c r="O81" i="14"/>
  <c r="O78" i="14"/>
  <c r="O74" i="14"/>
  <c r="O70" i="14"/>
  <c r="O66" i="14"/>
  <c r="O61" i="14"/>
  <c r="O60" i="14"/>
  <c r="O56" i="14"/>
  <c r="O55" i="14"/>
  <c r="O54" i="14"/>
  <c r="O53" i="14"/>
  <c r="O52" i="14"/>
  <c r="O51" i="14"/>
  <c r="O75" i="14"/>
  <c r="O71" i="14"/>
  <c r="O67" i="14"/>
  <c r="O76" i="14"/>
  <c r="O72" i="14"/>
  <c r="O68" i="14"/>
  <c r="O77" i="14"/>
  <c r="O73" i="14"/>
  <c r="O69" i="14"/>
  <c r="O63" i="14"/>
  <c r="O64" i="14"/>
  <c r="O50" i="14"/>
  <c r="O49" i="14"/>
  <c r="O48" i="14"/>
  <c r="O47" i="14"/>
  <c r="O46" i="14"/>
  <c r="O45" i="14"/>
  <c r="O44" i="14"/>
  <c r="O43" i="14"/>
  <c r="O42" i="14"/>
  <c r="O106" i="14"/>
  <c r="O105" i="14"/>
  <c r="O104" i="14"/>
  <c r="O103" i="14"/>
  <c r="O102" i="14"/>
  <c r="O101" i="14"/>
  <c r="O100" i="14"/>
  <c r="O99" i="14"/>
  <c r="O98" i="14"/>
  <c r="O97" i="14"/>
  <c r="O96" i="14"/>
  <c r="O95" i="14"/>
  <c r="O94" i="14"/>
  <c r="O93" i="14"/>
  <c r="O92" i="14"/>
  <c r="O90" i="14"/>
  <c r="O89" i="14"/>
  <c r="O87" i="14"/>
  <c r="O86" i="14"/>
  <c r="O85" i="14"/>
  <c r="O31" i="11"/>
  <c r="P9" i="2" s="1"/>
  <c r="O89" i="11"/>
  <c r="P34" i="2" s="1"/>
  <c r="O37" i="2"/>
  <c r="P18" i="11"/>
  <c r="P30" i="11"/>
  <c r="P19" i="11"/>
  <c r="P20" i="11"/>
  <c r="P21" i="11"/>
  <c r="P9" i="11"/>
  <c r="P22" i="11"/>
  <c r="P10" i="11"/>
  <c r="P23" i="11"/>
  <c r="P11" i="11"/>
  <c r="P24" i="11"/>
  <c r="P12" i="11"/>
  <c r="P25" i="11"/>
  <c r="P14" i="11"/>
  <c r="P26" i="11"/>
  <c r="P15" i="11"/>
  <c r="P27" i="11"/>
  <c r="P16" i="11"/>
  <c r="P28" i="11"/>
  <c r="P17" i="11"/>
  <c r="P29" i="11"/>
  <c r="P43" i="11"/>
  <c r="P55" i="11"/>
  <c r="Q5" i="11"/>
  <c r="P44" i="11"/>
  <c r="P45" i="11"/>
  <c r="P34" i="11"/>
  <c r="P46" i="11"/>
  <c r="P59" i="11"/>
  <c r="P35" i="11"/>
  <c r="P47" i="11"/>
  <c r="P60" i="11"/>
  <c r="P36" i="11"/>
  <c r="P48" i="11"/>
  <c r="P61" i="11"/>
  <c r="P37" i="11"/>
  <c r="P49" i="11"/>
  <c r="P62" i="11"/>
  <c r="P38" i="11"/>
  <c r="P50" i="11"/>
  <c r="P63" i="11"/>
  <c r="P39" i="11"/>
  <c r="P51" i="11"/>
  <c r="P40" i="11"/>
  <c r="P52" i="11"/>
  <c r="P41" i="11"/>
  <c r="P53" i="11"/>
  <c r="P42" i="11"/>
  <c r="P54" i="11"/>
  <c r="P113" i="11"/>
  <c r="P112" i="11"/>
  <c r="P111" i="11"/>
  <c r="P93" i="11"/>
  <c r="P98" i="11"/>
  <c r="P97" i="11"/>
  <c r="P92" i="11"/>
  <c r="P88" i="11"/>
  <c r="P87" i="11"/>
  <c r="P86" i="11"/>
  <c r="P85" i="11"/>
  <c r="P84" i="11"/>
  <c r="P83" i="11"/>
  <c r="P82" i="11"/>
  <c r="P81" i="11"/>
  <c r="P80" i="11"/>
  <c r="P79" i="11"/>
  <c r="P96" i="11"/>
  <c r="P95" i="11"/>
  <c r="P94" i="11"/>
  <c r="P99" i="11"/>
  <c r="P67" i="11"/>
  <c r="P100" i="11"/>
  <c r="P101" i="11"/>
  <c r="P102" i="11"/>
  <c r="P103" i="11"/>
  <c r="P104" i="11"/>
  <c r="P78" i="11"/>
  <c r="P77" i="11"/>
  <c r="P76" i="11"/>
  <c r="P75" i="11"/>
  <c r="P74" i="11"/>
  <c r="P105" i="11"/>
  <c r="P73" i="11"/>
  <c r="P106" i="11"/>
  <c r="P72" i="11"/>
  <c r="P107" i="11"/>
  <c r="P71" i="11"/>
  <c r="P108" i="11"/>
  <c r="P70" i="11"/>
  <c r="P69" i="11"/>
  <c r="P109" i="11"/>
  <c r="P110" i="11"/>
  <c r="P68" i="11"/>
  <c r="P3" i="11"/>
  <c r="P13" i="11"/>
  <c r="N57" i="14"/>
  <c r="O114" i="11"/>
  <c r="P35" i="2" s="1"/>
  <c r="N107" i="14"/>
  <c r="N30" i="14"/>
  <c r="O13" i="2" s="1"/>
  <c r="O14" i="2" s="1"/>
  <c r="S42" i="2" l="1"/>
  <c r="R18" i="2"/>
  <c r="R3" i="2"/>
  <c r="S51" i="2"/>
  <c r="S52" i="2"/>
  <c r="EE7" i="2"/>
  <c r="ED61" i="2"/>
  <c r="P11" i="2"/>
  <c r="P28" i="2" s="1"/>
  <c r="P29" i="2" s="1"/>
  <c r="P37" i="2"/>
  <c r="O82" i="14"/>
  <c r="O15" i="2"/>
  <c r="O31" i="2" s="1"/>
  <c r="O46" i="2" s="1"/>
  <c r="P114" i="11"/>
  <c r="Q35" i="2" s="1"/>
  <c r="O107" i="14"/>
  <c r="S4" i="2"/>
  <c r="S43" i="2" s="1"/>
  <c r="S27" i="2"/>
  <c r="T6" i="2"/>
  <c r="T44" i="2" s="1"/>
  <c r="S5" i="2"/>
  <c r="S24" i="2"/>
  <c r="S20" i="2"/>
  <c r="S26" i="2"/>
  <c r="S19" i="2"/>
  <c r="S22" i="2"/>
  <c r="S21" i="2"/>
  <c r="S23" i="2"/>
  <c r="S25" i="2"/>
  <c r="S58" i="2"/>
  <c r="S59" i="2" s="1"/>
  <c r="S36" i="2"/>
  <c r="P64" i="11"/>
  <c r="Q12" i="2" s="1"/>
  <c r="P56" i="11"/>
  <c r="Q10" i="2" s="1"/>
  <c r="P15" i="14"/>
  <c r="P27" i="14"/>
  <c r="P16" i="14"/>
  <c r="P28" i="14"/>
  <c r="P17" i="14"/>
  <c r="P29" i="14"/>
  <c r="P18" i="14"/>
  <c r="P19" i="14"/>
  <c r="P20" i="14"/>
  <c r="P9" i="14"/>
  <c r="P21" i="14"/>
  <c r="P10" i="14"/>
  <c r="P22" i="14"/>
  <c r="P11" i="14"/>
  <c r="P23" i="14"/>
  <c r="P12" i="14"/>
  <c r="P24" i="14"/>
  <c r="P13" i="14"/>
  <c r="P14" i="14"/>
  <c r="P25" i="14"/>
  <c r="P26" i="14"/>
  <c r="P79" i="14"/>
  <c r="P80" i="14"/>
  <c r="P81" i="14"/>
  <c r="P78" i="14"/>
  <c r="P77" i="14"/>
  <c r="P76" i="14"/>
  <c r="P75" i="14"/>
  <c r="P74" i="14"/>
  <c r="P73" i="14"/>
  <c r="P72" i="14"/>
  <c r="P71" i="14"/>
  <c r="P70" i="14"/>
  <c r="P69" i="14"/>
  <c r="P68" i="14"/>
  <c r="P67" i="14"/>
  <c r="P66" i="14"/>
  <c r="P61" i="14"/>
  <c r="P56" i="14"/>
  <c r="P55" i="14"/>
  <c r="P54" i="14"/>
  <c r="P53" i="14"/>
  <c r="P52" i="14"/>
  <c r="P51" i="14"/>
  <c r="P62" i="14"/>
  <c r="P64" i="14"/>
  <c r="P63" i="14"/>
  <c r="P40" i="14"/>
  <c r="P39" i="14"/>
  <c r="P38" i="14"/>
  <c r="P37" i="14"/>
  <c r="P36" i="14"/>
  <c r="P65" i="14"/>
  <c r="P50" i="14"/>
  <c r="P49" i="14"/>
  <c r="P48" i="14"/>
  <c r="P47" i="14"/>
  <c r="P46" i="14"/>
  <c r="P45" i="14"/>
  <c r="P44" i="14"/>
  <c r="P43" i="14"/>
  <c r="P42" i="14"/>
  <c r="P106" i="14"/>
  <c r="P105" i="14"/>
  <c r="P104" i="14"/>
  <c r="P103" i="14"/>
  <c r="P102" i="14"/>
  <c r="P101" i="14"/>
  <c r="P100" i="14"/>
  <c r="P99" i="14"/>
  <c r="P98" i="14"/>
  <c r="P97" i="14"/>
  <c r="P96" i="14"/>
  <c r="P95" i="14"/>
  <c r="P94" i="14"/>
  <c r="P93" i="14"/>
  <c r="P92" i="14"/>
  <c r="P90" i="14"/>
  <c r="P89" i="14"/>
  <c r="P91" i="14"/>
  <c r="P87" i="14"/>
  <c r="P86" i="14"/>
  <c r="P85" i="14"/>
  <c r="P88" i="14"/>
  <c r="P41" i="14"/>
  <c r="R5" i="14"/>
  <c r="Q3" i="14"/>
  <c r="Q21" i="11"/>
  <c r="Q9" i="11"/>
  <c r="Q7" i="11" s="1"/>
  <c r="Q22" i="11"/>
  <c r="Q10" i="11"/>
  <c r="Q23" i="11"/>
  <c r="Q11" i="11"/>
  <c r="Q24" i="11"/>
  <c r="Q12" i="11"/>
  <c r="Q25" i="11"/>
  <c r="Q14" i="11"/>
  <c r="Q26" i="11"/>
  <c r="Q15" i="11"/>
  <c r="Q27" i="11"/>
  <c r="Q16" i="11"/>
  <c r="Q28" i="11"/>
  <c r="Q17" i="11"/>
  <c r="Q29" i="11"/>
  <c r="Q18" i="11"/>
  <c r="Q30" i="11"/>
  <c r="Q19" i="11"/>
  <c r="Q20" i="11"/>
  <c r="Q36" i="11"/>
  <c r="Q48" i="11"/>
  <c r="Q61" i="11"/>
  <c r="Q37" i="11"/>
  <c r="Q49" i="11"/>
  <c r="Q62" i="11"/>
  <c r="R5" i="11"/>
  <c r="Q38" i="11"/>
  <c r="Q50" i="11"/>
  <c r="Q63" i="11"/>
  <c r="Q39" i="11"/>
  <c r="Q51" i="11"/>
  <c r="Q40" i="11"/>
  <c r="Q52" i="11"/>
  <c r="Q41" i="11"/>
  <c r="Q53" i="11"/>
  <c r="Q42" i="11"/>
  <c r="Q54" i="11"/>
  <c r="Q43" i="11"/>
  <c r="Q55" i="11"/>
  <c r="Q44" i="11"/>
  <c r="Q45" i="11"/>
  <c r="Q34" i="11"/>
  <c r="Q46" i="11"/>
  <c r="Q47" i="11"/>
  <c r="Q59" i="11"/>
  <c r="Q60" i="11"/>
  <c r="Q35" i="11"/>
  <c r="Q113" i="11"/>
  <c r="Q112" i="11"/>
  <c r="Q111" i="11"/>
  <c r="Q98" i="11"/>
  <c r="Q97" i="11"/>
  <c r="Q92" i="11"/>
  <c r="Q88" i="11"/>
  <c r="Q87" i="11"/>
  <c r="Q86" i="11"/>
  <c r="Q85" i="11"/>
  <c r="Q84" i="11"/>
  <c r="Q83" i="11"/>
  <c r="Q82" i="11"/>
  <c r="Q81" i="11"/>
  <c r="Q80" i="11"/>
  <c r="Q79" i="11"/>
  <c r="Q96" i="11"/>
  <c r="Q95" i="11"/>
  <c r="Q94" i="11"/>
  <c r="Q110" i="11"/>
  <c r="Q109" i="11"/>
  <c r="Q108" i="11"/>
  <c r="Q107" i="11"/>
  <c r="Q106" i="11"/>
  <c r="Q105" i="11"/>
  <c r="Q104" i="11"/>
  <c r="Q103" i="11"/>
  <c r="Q102" i="11"/>
  <c r="Q101" i="11"/>
  <c r="Q100" i="11"/>
  <c r="Q99" i="11"/>
  <c r="Q78" i="11"/>
  <c r="Q77" i="11"/>
  <c r="Q76" i="11"/>
  <c r="Q75" i="11"/>
  <c r="Q74" i="11"/>
  <c r="Q73" i="11"/>
  <c r="Q72" i="11"/>
  <c r="Q71" i="11"/>
  <c r="Q93" i="11"/>
  <c r="Q70" i="11"/>
  <c r="Q69" i="11"/>
  <c r="Q68" i="11"/>
  <c r="Q67" i="11"/>
  <c r="Q3" i="11"/>
  <c r="Q13" i="11"/>
  <c r="P31" i="11"/>
  <c r="Q9" i="2" s="1"/>
  <c r="P89" i="11"/>
  <c r="Q34" i="2" s="1"/>
  <c r="T42" i="2" l="1"/>
  <c r="S18" i="2"/>
  <c r="S3" i="2"/>
  <c r="EF7" i="2"/>
  <c r="EE61" i="2"/>
  <c r="T51" i="2"/>
  <c r="T52" i="2"/>
  <c r="Q37" i="2"/>
  <c r="Q11" i="2"/>
  <c r="Q28" i="2" s="1"/>
  <c r="Q29" i="2" s="1"/>
  <c r="M35" i="14" s="1"/>
  <c r="Q31" i="11"/>
  <c r="R9" i="2" s="1"/>
  <c r="Q64" i="11"/>
  <c r="R12" i="2" s="1"/>
  <c r="Q15" i="14"/>
  <c r="Q27" i="14"/>
  <c r="Q16" i="14"/>
  <c r="Q28" i="14"/>
  <c r="Q17" i="14"/>
  <c r="Q29" i="14"/>
  <c r="Q18" i="14"/>
  <c r="Q19" i="14"/>
  <c r="Q8" i="14"/>
  <c r="Q20" i="14"/>
  <c r="Q9" i="14"/>
  <c r="Q21" i="14"/>
  <c r="Q10" i="14"/>
  <c r="Q22" i="14"/>
  <c r="Q11" i="14"/>
  <c r="Q23" i="14"/>
  <c r="Q12" i="14"/>
  <c r="Q24" i="14"/>
  <c r="Q81" i="14"/>
  <c r="Q80" i="14"/>
  <c r="Q79" i="14"/>
  <c r="Q25" i="14"/>
  <c r="Q26" i="14"/>
  <c r="Q78" i="14"/>
  <c r="Q77" i="14"/>
  <c r="Q76" i="14"/>
  <c r="Q75" i="14"/>
  <c r="Q74" i="14"/>
  <c r="Q73" i="14"/>
  <c r="Q72" i="14"/>
  <c r="Q71" i="14"/>
  <c r="Q70" i="14"/>
  <c r="Q69" i="14"/>
  <c r="Q68" i="14"/>
  <c r="Q67" i="14"/>
  <c r="Q66" i="14"/>
  <c r="Q13" i="14"/>
  <c r="Q62" i="14"/>
  <c r="Q14" i="14"/>
  <c r="Q64" i="14"/>
  <c r="Q63" i="14"/>
  <c r="Q65" i="14"/>
  <c r="Q61" i="14"/>
  <c r="Q39" i="14"/>
  <c r="Q38" i="14"/>
  <c r="Q37" i="14"/>
  <c r="Q36" i="14"/>
  <c r="Q51" i="14"/>
  <c r="Q52" i="14"/>
  <c r="Q53" i="14"/>
  <c r="Q54" i="14"/>
  <c r="Q50" i="14"/>
  <c r="Q49" i="14"/>
  <c r="Q48" i="14"/>
  <c r="Q47" i="14"/>
  <c r="Q46" i="14"/>
  <c r="Q45" i="14"/>
  <c r="Q44" i="14"/>
  <c r="Q43" i="14"/>
  <c r="Q42" i="14"/>
  <c r="Q55" i="14"/>
  <c r="Q56" i="14"/>
  <c r="Q41" i="14"/>
  <c r="Q106" i="14"/>
  <c r="Q105" i="14"/>
  <c r="Q104" i="14"/>
  <c r="Q103" i="14"/>
  <c r="Q102" i="14"/>
  <c r="Q101" i="14"/>
  <c r="Q100" i="14"/>
  <c r="Q99" i="14"/>
  <c r="Q98" i="14"/>
  <c r="Q97" i="14"/>
  <c r="Q96" i="14"/>
  <c r="Q95" i="14"/>
  <c r="Q94" i="14"/>
  <c r="Q93" i="14"/>
  <c r="Q92" i="14"/>
  <c r="Q35" i="14"/>
  <c r="Q90" i="14"/>
  <c r="Q89" i="14"/>
  <c r="Q91" i="14"/>
  <c r="Q87" i="14"/>
  <c r="Q86" i="14"/>
  <c r="Q85" i="14"/>
  <c r="Q60" i="14"/>
  <c r="Q40" i="14"/>
  <c r="Q88" i="14"/>
  <c r="S5" i="14"/>
  <c r="R3" i="14"/>
  <c r="Q89" i="11"/>
  <c r="R34" i="2" s="1"/>
  <c r="Q56" i="11"/>
  <c r="R10" i="2" s="1"/>
  <c r="Q114" i="11"/>
  <c r="R35" i="2" s="1"/>
  <c r="P107" i="14"/>
  <c r="S45" i="2"/>
  <c r="S66" i="2" s="1"/>
  <c r="R11" i="11"/>
  <c r="R24" i="11"/>
  <c r="R12" i="11"/>
  <c r="R25" i="11"/>
  <c r="R14" i="11"/>
  <c r="R26" i="11"/>
  <c r="R15" i="11"/>
  <c r="R27" i="11"/>
  <c r="R16" i="11"/>
  <c r="R28" i="11"/>
  <c r="R17" i="11"/>
  <c r="R29" i="11"/>
  <c r="R18" i="11"/>
  <c r="R30" i="11"/>
  <c r="R19" i="11"/>
  <c r="R20" i="11"/>
  <c r="R21" i="11"/>
  <c r="R9" i="11"/>
  <c r="R22" i="11"/>
  <c r="R10" i="11"/>
  <c r="R23" i="11"/>
  <c r="R41" i="11"/>
  <c r="R53" i="11"/>
  <c r="R42" i="11"/>
  <c r="R54" i="11"/>
  <c r="R43" i="11"/>
  <c r="R55" i="11"/>
  <c r="S5" i="11"/>
  <c r="R44" i="11"/>
  <c r="R45" i="11"/>
  <c r="R34" i="11"/>
  <c r="R46" i="11"/>
  <c r="R59" i="11"/>
  <c r="R35" i="11"/>
  <c r="R47" i="11"/>
  <c r="R60" i="11"/>
  <c r="R36" i="11"/>
  <c r="R48" i="11"/>
  <c r="R61" i="11"/>
  <c r="R37" i="11"/>
  <c r="R49" i="11"/>
  <c r="R62" i="11"/>
  <c r="R38" i="11"/>
  <c r="R50" i="11"/>
  <c r="R63" i="11"/>
  <c r="R39" i="11"/>
  <c r="R40" i="11"/>
  <c r="R51" i="11"/>
  <c r="R52" i="11"/>
  <c r="R113" i="11"/>
  <c r="R112" i="11"/>
  <c r="R111" i="11"/>
  <c r="R97" i="11"/>
  <c r="R92" i="11"/>
  <c r="R88" i="11"/>
  <c r="R87" i="11"/>
  <c r="R86" i="11"/>
  <c r="R85" i="11"/>
  <c r="R84" i="11"/>
  <c r="R83" i="11"/>
  <c r="R82" i="11"/>
  <c r="R81" i="11"/>
  <c r="R80" i="11"/>
  <c r="R79" i="11"/>
  <c r="R96" i="11"/>
  <c r="R95" i="11"/>
  <c r="R94" i="11"/>
  <c r="R110" i="11"/>
  <c r="R109" i="11"/>
  <c r="R108" i="11"/>
  <c r="R107" i="11"/>
  <c r="R106" i="11"/>
  <c r="R105" i="11"/>
  <c r="R104" i="11"/>
  <c r="R103" i="11"/>
  <c r="R102" i="11"/>
  <c r="R101" i="11"/>
  <c r="R100" i="11"/>
  <c r="R99" i="11"/>
  <c r="R93" i="11"/>
  <c r="R98" i="11"/>
  <c r="R78" i="11"/>
  <c r="R77" i="11"/>
  <c r="R76" i="11"/>
  <c r="R75" i="11"/>
  <c r="R74" i="11"/>
  <c r="R73" i="11"/>
  <c r="R72" i="11"/>
  <c r="R71" i="11"/>
  <c r="R70" i="11"/>
  <c r="R69" i="11"/>
  <c r="R68" i="11"/>
  <c r="R67" i="11"/>
  <c r="R3" i="11"/>
  <c r="R13" i="11"/>
  <c r="T19" i="2"/>
  <c r="T4" i="2"/>
  <c r="T43" i="2" s="1"/>
  <c r="U6" i="2"/>
  <c r="U44" i="2" s="1"/>
  <c r="T21" i="2"/>
  <c r="T5" i="2"/>
  <c r="T24" i="2"/>
  <c r="T26" i="2"/>
  <c r="T20" i="2"/>
  <c r="T22" i="2"/>
  <c r="T23" i="2"/>
  <c r="T25" i="2"/>
  <c r="T27" i="2"/>
  <c r="T36" i="2"/>
  <c r="T58" i="2"/>
  <c r="T59" i="2" s="1"/>
  <c r="T45" i="2"/>
  <c r="U42" i="2" l="1"/>
  <c r="T18" i="2"/>
  <c r="T3" i="2"/>
  <c r="M8" i="14"/>
  <c r="M30" i="14" s="1"/>
  <c r="N13" i="2" s="1"/>
  <c r="N14" i="2" s="1"/>
  <c r="N15" i="2" s="1"/>
  <c r="N31" i="2" s="1"/>
  <c r="N46" i="2" s="1"/>
  <c r="M57" i="14"/>
  <c r="U52" i="2"/>
  <c r="U51" i="2"/>
  <c r="EG7" i="2"/>
  <c r="M60" i="14" s="1"/>
  <c r="M82" i="14" s="1"/>
  <c r="EF61" i="2"/>
  <c r="P60" i="14"/>
  <c r="P82" i="14" s="1"/>
  <c r="O41" i="14"/>
  <c r="P35" i="14"/>
  <c r="R11" i="2"/>
  <c r="R28" i="2" s="1"/>
  <c r="O39" i="14"/>
  <c r="O12" i="14" s="1"/>
  <c r="O40" i="14"/>
  <c r="O36" i="14"/>
  <c r="O9" i="14" s="1"/>
  <c r="O37" i="14"/>
  <c r="O38" i="14"/>
  <c r="O35" i="14"/>
  <c r="T5" i="14"/>
  <c r="S3" i="14"/>
  <c r="Q82" i="14"/>
  <c r="R89" i="11"/>
  <c r="S34" i="2" s="1"/>
  <c r="R64" i="11"/>
  <c r="S12" i="2" s="1"/>
  <c r="Q107" i="14"/>
  <c r="R56" i="11"/>
  <c r="S10" i="2" s="1"/>
  <c r="R114" i="11"/>
  <c r="S35" i="2" s="1"/>
  <c r="R7" i="11"/>
  <c r="R31" i="11"/>
  <c r="S9" i="2" s="1"/>
  <c r="Q30" i="14"/>
  <c r="R13" i="2" s="1"/>
  <c r="T66" i="2"/>
  <c r="U25" i="2"/>
  <c r="U4" i="2"/>
  <c r="U43" i="2" s="1"/>
  <c r="U26" i="2"/>
  <c r="U5" i="2"/>
  <c r="V6" i="2"/>
  <c r="V44" i="2" s="1"/>
  <c r="U45" i="2"/>
  <c r="U23" i="2"/>
  <c r="U27" i="2"/>
  <c r="U20" i="2"/>
  <c r="U24" i="2"/>
  <c r="U19" i="2"/>
  <c r="U22" i="2"/>
  <c r="U21" i="2"/>
  <c r="U36" i="2"/>
  <c r="U58" i="2"/>
  <c r="U59" i="2" s="1"/>
  <c r="S15" i="11"/>
  <c r="S27" i="11"/>
  <c r="S16" i="11"/>
  <c r="S28" i="11"/>
  <c r="S17" i="11"/>
  <c r="S29" i="11"/>
  <c r="S18" i="11"/>
  <c r="S30" i="11"/>
  <c r="S19" i="11"/>
  <c r="S20" i="11"/>
  <c r="S21" i="11"/>
  <c r="S9" i="11"/>
  <c r="S7" i="11" s="1"/>
  <c r="S22" i="11"/>
  <c r="S10" i="11"/>
  <c r="S23" i="11"/>
  <c r="S11" i="11"/>
  <c r="S24" i="11"/>
  <c r="S12" i="11"/>
  <c r="S25" i="11"/>
  <c r="S14" i="11"/>
  <c r="S26" i="11"/>
  <c r="S34" i="11"/>
  <c r="S46" i="11"/>
  <c r="S59" i="11"/>
  <c r="S35" i="11"/>
  <c r="S47" i="11"/>
  <c r="S60" i="11"/>
  <c r="S36" i="11"/>
  <c r="S48" i="11"/>
  <c r="S61" i="11"/>
  <c r="S37" i="11"/>
  <c r="S49" i="11"/>
  <c r="S62" i="11"/>
  <c r="T5" i="11"/>
  <c r="S38" i="11"/>
  <c r="S50" i="11"/>
  <c r="S63" i="11"/>
  <c r="S39" i="11"/>
  <c r="S51" i="11"/>
  <c r="S40" i="11"/>
  <c r="S52" i="11"/>
  <c r="S41" i="11"/>
  <c r="S53" i="11"/>
  <c r="S42" i="11"/>
  <c r="S54" i="11"/>
  <c r="S43" i="11"/>
  <c r="S55" i="11"/>
  <c r="S44" i="11"/>
  <c r="S45" i="11"/>
  <c r="S113" i="11"/>
  <c r="S112" i="11"/>
  <c r="S111" i="11"/>
  <c r="S97" i="11"/>
  <c r="S92" i="11"/>
  <c r="S88" i="11"/>
  <c r="S87" i="11"/>
  <c r="S86" i="11"/>
  <c r="S85" i="11"/>
  <c r="S84" i="11"/>
  <c r="S83" i="11"/>
  <c r="S82" i="11"/>
  <c r="S81" i="11"/>
  <c r="S80" i="11"/>
  <c r="S79" i="11"/>
  <c r="S96" i="11"/>
  <c r="S95" i="11"/>
  <c r="S94" i="11"/>
  <c r="S110" i="11"/>
  <c r="S109" i="11"/>
  <c r="S108" i="11"/>
  <c r="S107" i="11"/>
  <c r="S106" i="11"/>
  <c r="S105" i="11"/>
  <c r="S104" i="11"/>
  <c r="S103" i="11"/>
  <c r="S102" i="11"/>
  <c r="S101" i="11"/>
  <c r="S100" i="11"/>
  <c r="S99" i="11"/>
  <c r="S93" i="11"/>
  <c r="S98" i="11"/>
  <c r="S78" i="11"/>
  <c r="S77" i="11"/>
  <c r="S76" i="11"/>
  <c r="S75" i="11"/>
  <c r="S74" i="11"/>
  <c r="S73" i="11"/>
  <c r="S72" i="11"/>
  <c r="S71" i="11"/>
  <c r="S70" i="11"/>
  <c r="S69" i="11"/>
  <c r="S68" i="11"/>
  <c r="S67" i="11"/>
  <c r="S3" i="11"/>
  <c r="S13" i="11"/>
  <c r="R37" i="2"/>
  <c r="Q57" i="14"/>
  <c r="R15" i="14"/>
  <c r="R27" i="14"/>
  <c r="R16" i="14"/>
  <c r="R28" i="14"/>
  <c r="R17" i="14"/>
  <c r="R29" i="14"/>
  <c r="R18" i="14"/>
  <c r="R19" i="14"/>
  <c r="R8" i="14"/>
  <c r="R20" i="14"/>
  <c r="R9" i="14"/>
  <c r="R21" i="14"/>
  <c r="R10" i="14"/>
  <c r="R22" i="14"/>
  <c r="R11" i="14"/>
  <c r="R23" i="14"/>
  <c r="R12" i="14"/>
  <c r="R24" i="14"/>
  <c r="R13" i="14"/>
  <c r="R14" i="14"/>
  <c r="R25" i="14"/>
  <c r="R81" i="14"/>
  <c r="R80" i="14"/>
  <c r="R26" i="14"/>
  <c r="R79" i="14"/>
  <c r="R75" i="14"/>
  <c r="R71" i="14"/>
  <c r="R67" i="14"/>
  <c r="R76" i="14"/>
  <c r="R72" i="14"/>
  <c r="R68" i="14"/>
  <c r="R77" i="14"/>
  <c r="R73" i="14"/>
  <c r="R69" i="14"/>
  <c r="R64" i="14"/>
  <c r="R63" i="14"/>
  <c r="R65" i="14"/>
  <c r="R61" i="14"/>
  <c r="R60" i="14"/>
  <c r="R56" i="14"/>
  <c r="R55" i="14"/>
  <c r="R54" i="14"/>
  <c r="R53" i="14"/>
  <c r="R52" i="14"/>
  <c r="R51" i="14"/>
  <c r="R70" i="14"/>
  <c r="R38" i="14"/>
  <c r="R74" i="14"/>
  <c r="R62" i="14"/>
  <c r="R37" i="14"/>
  <c r="R78" i="14"/>
  <c r="R36" i="14"/>
  <c r="R50" i="14"/>
  <c r="R49" i="14"/>
  <c r="R48" i="14"/>
  <c r="R47" i="14"/>
  <c r="R46" i="14"/>
  <c r="R45" i="14"/>
  <c r="R44" i="14"/>
  <c r="R43" i="14"/>
  <c r="R42" i="14"/>
  <c r="R41" i="14"/>
  <c r="R40" i="14"/>
  <c r="R66" i="14"/>
  <c r="R106" i="14"/>
  <c r="R105" i="14"/>
  <c r="R104" i="14"/>
  <c r="R103" i="14"/>
  <c r="R102" i="14"/>
  <c r="R101" i="14"/>
  <c r="R100" i="14"/>
  <c r="R99" i="14"/>
  <c r="R98" i="14"/>
  <c r="R97" i="14"/>
  <c r="R96" i="14"/>
  <c r="R95" i="14"/>
  <c r="R94" i="14"/>
  <c r="R93" i="14"/>
  <c r="R92" i="14"/>
  <c r="R35" i="14"/>
  <c r="R90" i="14"/>
  <c r="R89" i="14"/>
  <c r="R39" i="14"/>
  <c r="R91" i="14"/>
  <c r="R87" i="14"/>
  <c r="R86" i="14"/>
  <c r="R85" i="14"/>
  <c r="R88" i="14"/>
  <c r="V42" i="2" l="1"/>
  <c r="U18" i="2"/>
  <c r="U3" i="2"/>
  <c r="EG61" i="2"/>
  <c r="V52" i="2"/>
  <c r="V51" i="2"/>
  <c r="P8" i="14"/>
  <c r="P30" i="14" s="1"/>
  <c r="Q13" i="2" s="1"/>
  <c r="Q14" i="2" s="1"/>
  <c r="Q15" i="2" s="1"/>
  <c r="Q31" i="2" s="1"/>
  <c r="Q46" i="2" s="1"/>
  <c r="P57" i="14"/>
  <c r="O57" i="14"/>
  <c r="O30" i="14"/>
  <c r="P13" i="2" s="1"/>
  <c r="S31" i="11"/>
  <c r="T9" i="2" s="1"/>
  <c r="S11" i="2"/>
  <c r="S28" i="2" s="1"/>
  <c r="S29" i="2" s="1"/>
  <c r="U66" i="2"/>
  <c r="S37" i="2"/>
  <c r="V19" i="2"/>
  <c r="V4" i="2"/>
  <c r="V43" i="2" s="1"/>
  <c r="W6" i="2"/>
  <c r="W44" i="2" s="1"/>
  <c r="V20" i="2"/>
  <c r="V22" i="2"/>
  <c r="V25" i="2"/>
  <c r="V21" i="2"/>
  <c r="V27" i="2"/>
  <c r="V23" i="2"/>
  <c r="V5" i="2"/>
  <c r="V24" i="2"/>
  <c r="V26" i="2"/>
  <c r="V36" i="2"/>
  <c r="V58" i="2"/>
  <c r="V59" i="2" s="1"/>
  <c r="V45" i="2"/>
  <c r="S114" i="11"/>
  <c r="T35" i="2" s="1"/>
  <c r="R30" i="14"/>
  <c r="S13" i="2" s="1"/>
  <c r="S14" i="2" s="1"/>
  <c r="R57" i="14"/>
  <c r="R14" i="2"/>
  <c r="R15" i="2" s="1"/>
  <c r="S15" i="14"/>
  <c r="S27" i="14"/>
  <c r="S16" i="14"/>
  <c r="S28" i="14"/>
  <c r="S17" i="14"/>
  <c r="S29" i="14"/>
  <c r="S18" i="14"/>
  <c r="S19" i="14"/>
  <c r="S8" i="14"/>
  <c r="S20" i="14"/>
  <c r="S9" i="14"/>
  <c r="S21" i="14"/>
  <c r="S10" i="14"/>
  <c r="S22" i="14"/>
  <c r="S11" i="14"/>
  <c r="S23" i="14"/>
  <c r="S12" i="14"/>
  <c r="S24" i="14"/>
  <c r="S13" i="14"/>
  <c r="S14" i="14"/>
  <c r="S25" i="14"/>
  <c r="S26" i="14"/>
  <c r="S81" i="14"/>
  <c r="S80" i="14"/>
  <c r="S79" i="14"/>
  <c r="S78" i="14"/>
  <c r="S77" i="14"/>
  <c r="S76" i="14"/>
  <c r="S75" i="14"/>
  <c r="S74" i="14"/>
  <c r="S73" i="14"/>
  <c r="S72" i="14"/>
  <c r="S71" i="14"/>
  <c r="S70" i="14"/>
  <c r="S69" i="14"/>
  <c r="S68" i="14"/>
  <c r="S67" i="14"/>
  <c r="S66" i="14"/>
  <c r="S64" i="14"/>
  <c r="S63" i="14"/>
  <c r="S65" i="14"/>
  <c r="S61" i="14"/>
  <c r="S60" i="14"/>
  <c r="S56" i="14"/>
  <c r="S55" i="14"/>
  <c r="S54" i="14"/>
  <c r="S53" i="14"/>
  <c r="S52" i="14"/>
  <c r="S51" i="14"/>
  <c r="S62" i="14"/>
  <c r="S37" i="14"/>
  <c r="S36" i="14"/>
  <c r="S50" i="14"/>
  <c r="S49" i="14"/>
  <c r="S48" i="14"/>
  <c r="S47" i="14"/>
  <c r="S46" i="14"/>
  <c r="S45" i="14"/>
  <c r="S44" i="14"/>
  <c r="S43" i="14"/>
  <c r="S42" i="14"/>
  <c r="S41" i="14"/>
  <c r="S40" i="14"/>
  <c r="S39" i="14"/>
  <c r="S106" i="14"/>
  <c r="S105" i="14"/>
  <c r="S104" i="14"/>
  <c r="S103" i="14"/>
  <c r="S102" i="14"/>
  <c r="S101" i="14"/>
  <c r="S100" i="14"/>
  <c r="S99" i="14"/>
  <c r="S98" i="14"/>
  <c r="S97" i="14"/>
  <c r="S96" i="14"/>
  <c r="S95" i="14"/>
  <c r="S94" i="14"/>
  <c r="S93" i="14"/>
  <c r="S92" i="14"/>
  <c r="S38" i="14"/>
  <c r="S35" i="14"/>
  <c r="S90" i="14"/>
  <c r="S89" i="14"/>
  <c r="S91" i="14"/>
  <c r="S87" i="14"/>
  <c r="S86" i="14"/>
  <c r="S85" i="14"/>
  <c r="S88" i="14"/>
  <c r="S64" i="11"/>
  <c r="T12" i="2" s="1"/>
  <c r="U5" i="14"/>
  <c r="T3" i="14"/>
  <c r="T18" i="11"/>
  <c r="T30" i="11"/>
  <c r="T19" i="11"/>
  <c r="T20" i="11"/>
  <c r="T21" i="11"/>
  <c r="T9" i="11"/>
  <c r="T7" i="11" s="1"/>
  <c r="T22" i="11"/>
  <c r="T10" i="11"/>
  <c r="T23" i="11"/>
  <c r="T11" i="11"/>
  <c r="T24" i="11"/>
  <c r="T12" i="11"/>
  <c r="T25" i="11"/>
  <c r="T14" i="11"/>
  <c r="T26" i="11"/>
  <c r="T15" i="11"/>
  <c r="T27" i="11"/>
  <c r="T16" i="11"/>
  <c r="T28" i="11"/>
  <c r="T17" i="11"/>
  <c r="T29" i="11"/>
  <c r="T39" i="11"/>
  <c r="T51" i="11"/>
  <c r="T40" i="11"/>
  <c r="T52" i="11"/>
  <c r="T41" i="11"/>
  <c r="T53" i="11"/>
  <c r="T42" i="11"/>
  <c r="T54" i="11"/>
  <c r="T43" i="11"/>
  <c r="T55" i="11"/>
  <c r="U5" i="11"/>
  <c r="T44" i="11"/>
  <c r="T45" i="11"/>
  <c r="T34" i="11"/>
  <c r="T46" i="11"/>
  <c r="T59" i="11"/>
  <c r="T35" i="11"/>
  <c r="T47" i="11"/>
  <c r="T60" i="11"/>
  <c r="T36" i="11"/>
  <c r="T48" i="11"/>
  <c r="T61" i="11"/>
  <c r="T37" i="11"/>
  <c r="T38" i="11"/>
  <c r="T49" i="11"/>
  <c r="T50" i="11"/>
  <c r="T62" i="11"/>
  <c r="T63" i="11"/>
  <c r="T113" i="11"/>
  <c r="T112" i="11"/>
  <c r="T111" i="11"/>
  <c r="T96" i="11"/>
  <c r="T95" i="11"/>
  <c r="T94" i="11"/>
  <c r="T110" i="11"/>
  <c r="T109" i="11"/>
  <c r="T108" i="11"/>
  <c r="T107" i="11"/>
  <c r="T106" i="11"/>
  <c r="T105" i="11"/>
  <c r="T104" i="11"/>
  <c r="T103" i="11"/>
  <c r="T102" i="11"/>
  <c r="T101" i="11"/>
  <c r="T100" i="11"/>
  <c r="T99" i="11"/>
  <c r="T93" i="11"/>
  <c r="T98" i="11"/>
  <c r="T79" i="11"/>
  <c r="T80" i="11"/>
  <c r="T78" i="11"/>
  <c r="T77" i="11"/>
  <c r="T76" i="11"/>
  <c r="T75" i="11"/>
  <c r="T74" i="11"/>
  <c r="T97" i="11"/>
  <c r="T81" i="11"/>
  <c r="T73" i="11"/>
  <c r="T82" i="11"/>
  <c r="T72" i="11"/>
  <c r="T83" i="11"/>
  <c r="T71" i="11"/>
  <c r="T84" i="11"/>
  <c r="T70" i="11"/>
  <c r="T69" i="11"/>
  <c r="T85" i="11"/>
  <c r="T86" i="11"/>
  <c r="T68" i="11"/>
  <c r="T87" i="11"/>
  <c r="T67" i="11"/>
  <c r="T88" i="11"/>
  <c r="T92" i="11"/>
  <c r="T3" i="11"/>
  <c r="T13" i="11"/>
  <c r="S56" i="11"/>
  <c r="T10" i="2" s="1"/>
  <c r="R29" i="2"/>
  <c r="R107" i="14"/>
  <c r="R82" i="14"/>
  <c r="S89" i="11"/>
  <c r="T34" i="2" s="1"/>
  <c r="W42" i="2" l="1"/>
  <c r="V18" i="2"/>
  <c r="V3" i="2"/>
  <c r="W52" i="2"/>
  <c r="W51" i="2"/>
  <c r="S15" i="2"/>
  <c r="S31" i="2" s="1"/>
  <c r="S46" i="2" s="1"/>
  <c r="T37" i="2"/>
  <c r="P14" i="2"/>
  <c r="P15" i="2" s="1"/>
  <c r="P31" i="2" s="1"/>
  <c r="P46" i="2" s="1"/>
  <c r="F10" i="3"/>
  <c r="L32" i="10" s="1"/>
  <c r="M32" i="10" s="1"/>
  <c r="T11" i="2"/>
  <c r="T28" i="2" s="1"/>
  <c r="T29" i="2" s="1"/>
  <c r="T31" i="11"/>
  <c r="U9" i="2" s="1"/>
  <c r="T114" i="11"/>
  <c r="U35" i="2" s="1"/>
  <c r="U21" i="11"/>
  <c r="U9" i="11"/>
  <c r="U7" i="11" s="1"/>
  <c r="U22" i="11"/>
  <c r="U10" i="11"/>
  <c r="U23" i="11"/>
  <c r="U11" i="11"/>
  <c r="U24" i="11"/>
  <c r="U12" i="11"/>
  <c r="U25" i="11"/>
  <c r="U14" i="11"/>
  <c r="U26" i="11"/>
  <c r="U15" i="11"/>
  <c r="U27" i="11"/>
  <c r="U16" i="11"/>
  <c r="U28" i="11"/>
  <c r="U17" i="11"/>
  <c r="U29" i="11"/>
  <c r="U18" i="11"/>
  <c r="U30" i="11"/>
  <c r="U19" i="11"/>
  <c r="U20" i="11"/>
  <c r="U44" i="11"/>
  <c r="U45" i="11"/>
  <c r="U34" i="11"/>
  <c r="U46" i="11"/>
  <c r="U59" i="11"/>
  <c r="U35" i="11"/>
  <c r="U47" i="11"/>
  <c r="U60" i="11"/>
  <c r="U36" i="11"/>
  <c r="U48" i="11"/>
  <c r="U61" i="11"/>
  <c r="U37" i="11"/>
  <c r="U49" i="11"/>
  <c r="U62" i="11"/>
  <c r="V5" i="11"/>
  <c r="U38" i="11"/>
  <c r="U50" i="11"/>
  <c r="U63" i="11"/>
  <c r="U39" i="11"/>
  <c r="U51" i="11"/>
  <c r="U40" i="11"/>
  <c r="U41" i="11"/>
  <c r="U53" i="11"/>
  <c r="U55" i="11"/>
  <c r="U42" i="11"/>
  <c r="U43" i="11"/>
  <c r="U52" i="11"/>
  <c r="U54" i="11"/>
  <c r="U113" i="11"/>
  <c r="U112" i="11"/>
  <c r="U111" i="11"/>
  <c r="U96" i="11"/>
  <c r="U95" i="11"/>
  <c r="U94" i="11"/>
  <c r="U110" i="11"/>
  <c r="U109" i="11"/>
  <c r="U108" i="11"/>
  <c r="U107" i="11"/>
  <c r="U106" i="11"/>
  <c r="U105" i="11"/>
  <c r="U104" i="11"/>
  <c r="U103" i="11"/>
  <c r="U102" i="11"/>
  <c r="U101" i="11"/>
  <c r="U100" i="11"/>
  <c r="U99" i="11"/>
  <c r="U93" i="11"/>
  <c r="U98" i="11"/>
  <c r="U97" i="11"/>
  <c r="U92" i="11"/>
  <c r="U88" i="11"/>
  <c r="U87" i="11"/>
  <c r="U86" i="11"/>
  <c r="U85" i="11"/>
  <c r="U84" i="11"/>
  <c r="U83" i="11"/>
  <c r="U82" i="11"/>
  <c r="U81" i="11"/>
  <c r="U80" i="11"/>
  <c r="U79" i="11"/>
  <c r="U78" i="11"/>
  <c r="U77" i="11"/>
  <c r="U76" i="11"/>
  <c r="U75" i="11"/>
  <c r="U74" i="11"/>
  <c r="U73" i="11"/>
  <c r="U72" i="11"/>
  <c r="U71" i="11"/>
  <c r="U70" i="11"/>
  <c r="U69" i="11"/>
  <c r="U68" i="11"/>
  <c r="U67" i="11"/>
  <c r="U3" i="11"/>
  <c r="U13" i="11"/>
  <c r="X6" i="2"/>
  <c r="X44" i="2" s="1"/>
  <c r="W25" i="2"/>
  <c r="W4" i="2"/>
  <c r="W43" i="2" s="1"/>
  <c r="W5" i="2"/>
  <c r="W26" i="2"/>
  <c r="W24" i="2"/>
  <c r="W20" i="2"/>
  <c r="W19" i="2"/>
  <c r="W22" i="2"/>
  <c r="W21" i="2"/>
  <c r="W27" i="2"/>
  <c r="W23" i="2"/>
  <c r="W58" i="2"/>
  <c r="W59" i="2" s="1"/>
  <c r="W45" i="2"/>
  <c r="W36" i="2"/>
  <c r="T89" i="11"/>
  <c r="U34" i="2" s="1"/>
  <c r="S107" i="14"/>
  <c r="U3" i="14"/>
  <c r="V5" i="14"/>
  <c r="S82" i="14"/>
  <c r="R31" i="2"/>
  <c r="T64" i="11"/>
  <c r="U12" i="2" s="1"/>
  <c r="T56" i="11"/>
  <c r="U10" i="2" s="1"/>
  <c r="S57" i="14"/>
  <c r="S30" i="14"/>
  <c r="T13" i="2" s="1"/>
  <c r="T14" i="2" s="1"/>
  <c r="V66" i="2"/>
  <c r="T15" i="14"/>
  <c r="T27" i="14"/>
  <c r="T16" i="14"/>
  <c r="T28" i="14"/>
  <c r="T17" i="14"/>
  <c r="T29" i="14"/>
  <c r="T18" i="14"/>
  <c r="T19" i="14"/>
  <c r="T8" i="14"/>
  <c r="T20" i="14"/>
  <c r="T9" i="14"/>
  <c r="T21" i="14"/>
  <c r="T10" i="14"/>
  <c r="T22" i="14"/>
  <c r="T11" i="14"/>
  <c r="T23" i="14"/>
  <c r="T12" i="14"/>
  <c r="T24" i="14"/>
  <c r="T25" i="14"/>
  <c r="T26" i="14"/>
  <c r="T79" i="14"/>
  <c r="T80" i="14"/>
  <c r="T78" i="14"/>
  <c r="T77" i="14"/>
  <c r="T76" i="14"/>
  <c r="T75" i="14"/>
  <c r="T74" i="14"/>
  <c r="T73" i="14"/>
  <c r="T72" i="14"/>
  <c r="T71" i="14"/>
  <c r="T70" i="14"/>
  <c r="T69" i="14"/>
  <c r="T68" i="14"/>
  <c r="T67" i="14"/>
  <c r="T66" i="14"/>
  <c r="T13" i="14"/>
  <c r="T14" i="14"/>
  <c r="T64" i="14"/>
  <c r="T63" i="14"/>
  <c r="T65" i="14"/>
  <c r="T61" i="14"/>
  <c r="T60" i="14"/>
  <c r="T56" i="14"/>
  <c r="T55" i="14"/>
  <c r="T54" i="14"/>
  <c r="T53" i="14"/>
  <c r="T52" i="14"/>
  <c r="T51" i="14"/>
  <c r="T62" i="14"/>
  <c r="T36" i="14"/>
  <c r="T50" i="14"/>
  <c r="T49" i="14"/>
  <c r="T48" i="14"/>
  <c r="T47" i="14"/>
  <c r="T46" i="14"/>
  <c r="T45" i="14"/>
  <c r="T44" i="14"/>
  <c r="T43" i="14"/>
  <c r="T42" i="14"/>
  <c r="T41" i="14"/>
  <c r="T40" i="14"/>
  <c r="T39" i="14"/>
  <c r="T38" i="14"/>
  <c r="T35" i="14"/>
  <c r="T90" i="14"/>
  <c r="T89" i="14"/>
  <c r="T91" i="14"/>
  <c r="T87" i="14"/>
  <c r="T86" i="14"/>
  <c r="T85" i="14"/>
  <c r="T88" i="14"/>
  <c r="T81" i="14"/>
  <c r="T102" i="14"/>
  <c r="T103" i="14"/>
  <c r="T104" i="14"/>
  <c r="T92" i="14"/>
  <c r="T105" i="14"/>
  <c r="T93" i="14"/>
  <c r="T106" i="14"/>
  <c r="T94" i="14"/>
  <c r="T95" i="14"/>
  <c r="T96" i="14"/>
  <c r="T97" i="14"/>
  <c r="T98" i="14"/>
  <c r="T99" i="14"/>
  <c r="T37" i="14"/>
  <c r="T100" i="14"/>
  <c r="T101" i="14"/>
  <c r="X42" i="2" l="1"/>
  <c r="W18" i="2"/>
  <c r="W3" i="2"/>
  <c r="X52" i="2"/>
  <c r="X51" i="2"/>
  <c r="U37" i="2"/>
  <c r="U11" i="2"/>
  <c r="U28" i="2" s="1"/>
  <c r="U29" i="2" s="1"/>
  <c r="T15" i="2"/>
  <c r="T31" i="2" s="1"/>
  <c r="T46" i="2" s="1"/>
  <c r="U64" i="11"/>
  <c r="V12" i="2" s="1"/>
  <c r="W66" i="2"/>
  <c r="X4" i="2"/>
  <c r="X43" i="2" s="1"/>
  <c r="Y6" i="2"/>
  <c r="Y44" i="2" s="1"/>
  <c r="X26" i="2"/>
  <c r="X23" i="2"/>
  <c r="X25" i="2"/>
  <c r="X5" i="2"/>
  <c r="X24" i="2"/>
  <c r="X27" i="2"/>
  <c r="X20" i="2"/>
  <c r="X19" i="2"/>
  <c r="X22" i="2"/>
  <c r="X45" i="2"/>
  <c r="X21" i="2"/>
  <c r="X58" i="2"/>
  <c r="X59" i="2" s="1"/>
  <c r="X36" i="2"/>
  <c r="V11" i="11"/>
  <c r="V23" i="11"/>
  <c r="V12" i="11"/>
  <c r="V24" i="11"/>
  <c r="V13" i="11"/>
  <c r="V25" i="11"/>
  <c r="V14" i="11"/>
  <c r="V26" i="11"/>
  <c r="V15" i="11"/>
  <c r="V27" i="11"/>
  <c r="V16" i="11"/>
  <c r="V28" i="11"/>
  <c r="V17" i="11"/>
  <c r="V29" i="11"/>
  <c r="V18" i="11"/>
  <c r="V30" i="11"/>
  <c r="V19" i="11"/>
  <c r="V20" i="11"/>
  <c r="V9" i="11"/>
  <c r="V21" i="11"/>
  <c r="V10" i="11"/>
  <c r="V22" i="11"/>
  <c r="V37" i="11"/>
  <c r="V49" i="11"/>
  <c r="V62" i="11"/>
  <c r="V38" i="11"/>
  <c r="V39" i="11"/>
  <c r="V51" i="11"/>
  <c r="V40" i="11"/>
  <c r="V52" i="11"/>
  <c r="V41" i="11"/>
  <c r="V53" i="11"/>
  <c r="V42" i="11"/>
  <c r="V54" i="11"/>
  <c r="V43" i="11"/>
  <c r="V55" i="11"/>
  <c r="W5" i="11"/>
  <c r="V44" i="11"/>
  <c r="V34" i="11"/>
  <c r="V46" i="11"/>
  <c r="V59" i="11"/>
  <c r="V35" i="11"/>
  <c r="V36" i="11"/>
  <c r="V45" i="11"/>
  <c r="V47" i="11"/>
  <c r="V48" i="11"/>
  <c r="V50" i="11"/>
  <c r="V60" i="11"/>
  <c r="V61" i="11"/>
  <c r="V63" i="11"/>
  <c r="V113" i="11"/>
  <c r="V112" i="11"/>
  <c r="V111" i="11"/>
  <c r="V95" i="11"/>
  <c r="V94" i="11"/>
  <c r="V110" i="11"/>
  <c r="V109" i="11"/>
  <c r="V108" i="11"/>
  <c r="V107" i="11"/>
  <c r="V106" i="11"/>
  <c r="V105" i="11"/>
  <c r="V104" i="11"/>
  <c r="V103" i="11"/>
  <c r="V102" i="11"/>
  <c r="V101" i="11"/>
  <c r="V100" i="11"/>
  <c r="V99" i="11"/>
  <c r="V93" i="11"/>
  <c r="V98" i="11"/>
  <c r="V97" i="11"/>
  <c r="V92" i="11"/>
  <c r="V88" i="11"/>
  <c r="V87" i="11"/>
  <c r="V86" i="11"/>
  <c r="V85" i="11"/>
  <c r="V84" i="11"/>
  <c r="V83" i="11"/>
  <c r="V82" i="11"/>
  <c r="V81" i="11"/>
  <c r="V80" i="11"/>
  <c r="V79" i="11"/>
  <c r="V73" i="11"/>
  <c r="V72" i="11"/>
  <c r="V71" i="11"/>
  <c r="V96" i="11"/>
  <c r="V70" i="11"/>
  <c r="V69" i="11"/>
  <c r="V68" i="11"/>
  <c r="V67" i="11"/>
  <c r="V78" i="11"/>
  <c r="V77" i="11"/>
  <c r="V76" i="11"/>
  <c r="V75" i="11"/>
  <c r="V74" i="11"/>
  <c r="V3" i="11"/>
  <c r="U56" i="11"/>
  <c r="V10" i="2" s="1"/>
  <c r="U31" i="11"/>
  <c r="V9" i="2" s="1"/>
  <c r="U114" i="11"/>
  <c r="V35" i="2" s="1"/>
  <c r="V3" i="14"/>
  <c r="W5" i="14"/>
  <c r="U89" i="11"/>
  <c r="V34" i="2" s="1"/>
  <c r="T82" i="14"/>
  <c r="T57" i="14"/>
  <c r="T107" i="14"/>
  <c r="U15" i="14"/>
  <c r="U27" i="14"/>
  <c r="U16" i="14"/>
  <c r="U28" i="14"/>
  <c r="U17" i="14"/>
  <c r="U29" i="14"/>
  <c r="U18" i="14"/>
  <c r="U19" i="14"/>
  <c r="U8" i="14"/>
  <c r="U20" i="14"/>
  <c r="U9" i="14"/>
  <c r="U21" i="14"/>
  <c r="U10" i="14"/>
  <c r="U22" i="14"/>
  <c r="U11" i="14"/>
  <c r="U23" i="14"/>
  <c r="U12" i="14"/>
  <c r="U24" i="14"/>
  <c r="U81" i="14"/>
  <c r="U80" i="14"/>
  <c r="U79" i="14"/>
  <c r="U13" i="14"/>
  <c r="U14" i="14"/>
  <c r="U25" i="14"/>
  <c r="U26" i="14"/>
  <c r="U78" i="14"/>
  <c r="U77" i="14"/>
  <c r="U76" i="14"/>
  <c r="U75" i="14"/>
  <c r="U74" i="14"/>
  <c r="U73" i="14"/>
  <c r="U72" i="14"/>
  <c r="U71" i="14"/>
  <c r="U70" i="14"/>
  <c r="U69" i="14"/>
  <c r="U68" i="14"/>
  <c r="U67" i="14"/>
  <c r="U66" i="14"/>
  <c r="U64" i="14"/>
  <c r="U63" i="14"/>
  <c r="U65" i="14"/>
  <c r="U61" i="14"/>
  <c r="U60" i="14"/>
  <c r="U56" i="14"/>
  <c r="U55" i="14"/>
  <c r="U54" i="14"/>
  <c r="U53" i="14"/>
  <c r="U52" i="14"/>
  <c r="U51" i="14"/>
  <c r="U62" i="14"/>
  <c r="U50" i="14"/>
  <c r="U49" i="14"/>
  <c r="U48" i="14"/>
  <c r="U47" i="14"/>
  <c r="U46" i="14"/>
  <c r="U45" i="14"/>
  <c r="U44" i="14"/>
  <c r="U43" i="14"/>
  <c r="U42" i="14"/>
  <c r="U41" i="14"/>
  <c r="U40" i="14"/>
  <c r="U39" i="14"/>
  <c r="U38" i="14"/>
  <c r="U37" i="14"/>
  <c r="U91" i="14"/>
  <c r="U87" i="14"/>
  <c r="U86" i="14"/>
  <c r="U85" i="14"/>
  <c r="U88" i="14"/>
  <c r="U36" i="14"/>
  <c r="U106" i="14"/>
  <c r="U105" i="14"/>
  <c r="U104" i="14"/>
  <c r="U103" i="14"/>
  <c r="U102" i="14"/>
  <c r="U101" i="14"/>
  <c r="U100" i="14"/>
  <c r="U99" i="14"/>
  <c r="U98" i="14"/>
  <c r="U97" i="14"/>
  <c r="U96" i="14"/>
  <c r="U95" i="14"/>
  <c r="U94" i="14"/>
  <c r="U93" i="14"/>
  <c r="U92" i="14"/>
  <c r="U35" i="14"/>
  <c r="U89" i="14"/>
  <c r="U90" i="14"/>
  <c r="T30" i="14"/>
  <c r="U13" i="2" s="1"/>
  <c r="U14" i="2" s="1"/>
  <c r="Y42" i="2" l="1"/>
  <c r="X18" i="2"/>
  <c r="X3" i="2"/>
  <c r="Y52" i="2"/>
  <c r="Y51" i="2"/>
  <c r="X66" i="2"/>
  <c r="U15" i="2"/>
  <c r="U31" i="2" s="1"/>
  <c r="U46" i="2" s="1"/>
  <c r="V11" i="2"/>
  <c r="V28" i="2" s="1"/>
  <c r="V56" i="11"/>
  <c r="W10" i="2" s="1"/>
  <c r="V37" i="2"/>
  <c r="Y4" i="2"/>
  <c r="Y43" i="2" s="1"/>
  <c r="Z6" i="2"/>
  <c r="Z44" i="2" s="1"/>
  <c r="Y21" i="2"/>
  <c r="Y20" i="2"/>
  <c r="Y19" i="2"/>
  <c r="Y22" i="2"/>
  <c r="Y27" i="2"/>
  <c r="Y25" i="2"/>
  <c r="Y23" i="2"/>
  <c r="Y26" i="2"/>
  <c r="Y5" i="2"/>
  <c r="Y24" i="2"/>
  <c r="Y36" i="2"/>
  <c r="Y45" i="2"/>
  <c r="Y58" i="2"/>
  <c r="Y59" i="2" s="1"/>
  <c r="W13" i="11"/>
  <c r="W25" i="11"/>
  <c r="W14" i="11"/>
  <c r="W26" i="11"/>
  <c r="W15" i="11"/>
  <c r="W27" i="11"/>
  <c r="W16" i="11"/>
  <c r="W28" i="11"/>
  <c r="W17" i="11"/>
  <c r="W29" i="11"/>
  <c r="W18" i="11"/>
  <c r="W30" i="11"/>
  <c r="W19" i="11"/>
  <c r="W20" i="11"/>
  <c r="W9" i="11"/>
  <c r="W21" i="11"/>
  <c r="W10" i="11"/>
  <c r="W22" i="11"/>
  <c r="W11" i="11"/>
  <c r="W23" i="11"/>
  <c r="W12" i="11"/>
  <c r="W24" i="11"/>
  <c r="W42" i="11"/>
  <c r="W44" i="11"/>
  <c r="W45" i="11"/>
  <c r="W34" i="11"/>
  <c r="W46" i="11"/>
  <c r="W59" i="11"/>
  <c r="W35" i="11"/>
  <c r="W47" i="11"/>
  <c r="W60" i="11"/>
  <c r="W37" i="11"/>
  <c r="X5" i="11"/>
  <c r="W39" i="11"/>
  <c r="W51" i="11"/>
  <c r="W36" i="11"/>
  <c r="W61" i="11"/>
  <c r="W38" i="11"/>
  <c r="W62" i="11"/>
  <c r="W40" i="11"/>
  <c r="W63" i="11"/>
  <c r="W41" i="11"/>
  <c r="W43" i="11"/>
  <c r="W48" i="11"/>
  <c r="W49" i="11"/>
  <c r="W50" i="11"/>
  <c r="W52" i="11"/>
  <c r="W53" i="11"/>
  <c r="W54" i="11"/>
  <c r="W55" i="11"/>
  <c r="W113" i="11"/>
  <c r="W112" i="11"/>
  <c r="W111" i="11"/>
  <c r="W95" i="11"/>
  <c r="W94" i="11"/>
  <c r="W110" i="11"/>
  <c r="W109" i="11"/>
  <c r="W108" i="11"/>
  <c r="W107" i="11"/>
  <c r="W106" i="11"/>
  <c r="W105" i="11"/>
  <c r="W104" i="11"/>
  <c r="W103" i="11"/>
  <c r="W102" i="11"/>
  <c r="W101" i="11"/>
  <c r="W100" i="11"/>
  <c r="W99" i="11"/>
  <c r="W93" i="11"/>
  <c r="W98" i="11"/>
  <c r="W97" i="11"/>
  <c r="W92" i="11"/>
  <c r="W88" i="11"/>
  <c r="W87" i="11"/>
  <c r="W86" i="11"/>
  <c r="W85" i="11"/>
  <c r="W84" i="11"/>
  <c r="W83" i="11"/>
  <c r="W82" i="11"/>
  <c r="W81" i="11"/>
  <c r="W80" i="11"/>
  <c r="W79" i="11"/>
  <c r="W96" i="11"/>
  <c r="W72" i="11"/>
  <c r="W71" i="11"/>
  <c r="W70" i="11"/>
  <c r="W69" i="11"/>
  <c r="W68" i="11"/>
  <c r="W67" i="11"/>
  <c r="W78" i="11"/>
  <c r="W77" i="11"/>
  <c r="W76" i="11"/>
  <c r="W75" i="11"/>
  <c r="W74" i="11"/>
  <c r="W73" i="11"/>
  <c r="W3" i="11"/>
  <c r="V114" i="11"/>
  <c r="W35" i="2" s="1"/>
  <c r="U57" i="14"/>
  <c r="V7" i="11"/>
  <c r="V31" i="11"/>
  <c r="W9" i="2" s="1"/>
  <c r="U30" i="14"/>
  <c r="V13" i="2" s="1"/>
  <c r="W3" i="14"/>
  <c r="X5" i="14"/>
  <c r="V89" i="11"/>
  <c r="W34" i="2" s="1"/>
  <c r="V64" i="11"/>
  <c r="W12" i="2" s="1"/>
  <c r="U107" i="14"/>
  <c r="U82" i="14"/>
  <c r="V15" i="14"/>
  <c r="V27" i="14"/>
  <c r="V16" i="14"/>
  <c r="V28" i="14"/>
  <c r="V17" i="14"/>
  <c r="V29" i="14"/>
  <c r="V18" i="14"/>
  <c r="V19" i="14"/>
  <c r="V8" i="14"/>
  <c r="V20" i="14"/>
  <c r="V9" i="14"/>
  <c r="V21" i="14"/>
  <c r="V10" i="14"/>
  <c r="V22" i="14"/>
  <c r="V11" i="14"/>
  <c r="V23" i="14"/>
  <c r="V12" i="14"/>
  <c r="V24" i="14"/>
  <c r="V13" i="14"/>
  <c r="V14" i="14"/>
  <c r="V25" i="14"/>
  <c r="V81" i="14"/>
  <c r="V80" i="14"/>
  <c r="V79" i="14"/>
  <c r="V26" i="14"/>
  <c r="V78" i="14"/>
  <c r="V77" i="14"/>
  <c r="V76" i="14"/>
  <c r="V75" i="14"/>
  <c r="V74" i="14"/>
  <c r="V73" i="14"/>
  <c r="V72" i="14"/>
  <c r="V71" i="14"/>
  <c r="V70" i="14"/>
  <c r="V69" i="14"/>
  <c r="V68" i="14"/>
  <c r="V67" i="14"/>
  <c r="V66" i="14"/>
  <c r="V64" i="14"/>
  <c r="V63" i="14"/>
  <c r="V65" i="14"/>
  <c r="V61" i="14"/>
  <c r="V60" i="14"/>
  <c r="V56" i="14"/>
  <c r="V55" i="14"/>
  <c r="V54" i="14"/>
  <c r="V53" i="14"/>
  <c r="V52" i="14"/>
  <c r="V51" i="14"/>
  <c r="V62" i="14"/>
  <c r="V50" i="14"/>
  <c r="V49" i="14"/>
  <c r="V48" i="14"/>
  <c r="V47" i="14"/>
  <c r="V46" i="14"/>
  <c r="V45" i="14"/>
  <c r="V44" i="14"/>
  <c r="V43" i="14"/>
  <c r="V42" i="14"/>
  <c r="V41" i="14"/>
  <c r="V40" i="14"/>
  <c r="V39" i="14"/>
  <c r="V38" i="14"/>
  <c r="V37" i="14"/>
  <c r="V36" i="14"/>
  <c r="V88" i="14"/>
  <c r="V106" i="14"/>
  <c r="V105" i="14"/>
  <c r="V104" i="14"/>
  <c r="V103" i="14"/>
  <c r="V102" i="14"/>
  <c r="V101" i="14"/>
  <c r="V100" i="14"/>
  <c r="V99" i="14"/>
  <c r="V98" i="14"/>
  <c r="V97" i="14"/>
  <c r="V96" i="14"/>
  <c r="V95" i="14"/>
  <c r="V94" i="14"/>
  <c r="V93" i="14"/>
  <c r="V92" i="14"/>
  <c r="V35" i="14"/>
  <c r="V90" i="14"/>
  <c r="V89" i="14"/>
  <c r="V91" i="14"/>
  <c r="V85" i="14"/>
  <c r="V86" i="14"/>
  <c r="V87" i="14"/>
  <c r="Z42" i="2" l="1"/>
  <c r="Y18" i="2"/>
  <c r="Y3" i="2"/>
  <c r="W11" i="2"/>
  <c r="W28" i="2" s="1"/>
  <c r="W29" i="2" s="1"/>
  <c r="Z51" i="2"/>
  <c r="Z52" i="2"/>
  <c r="V29" i="2"/>
  <c r="W89" i="11"/>
  <c r="X34" i="2" s="1"/>
  <c r="W64" i="11"/>
  <c r="X12" i="2" s="1"/>
  <c r="W7" i="11"/>
  <c r="W31" i="11"/>
  <c r="X9" i="2" s="1"/>
  <c r="W56" i="11"/>
  <c r="X10" i="2" s="1"/>
  <c r="V107" i="14"/>
  <c r="Y66" i="2"/>
  <c r="W114" i="11"/>
  <c r="X35" i="2" s="1"/>
  <c r="Z4" i="2"/>
  <c r="Z43" i="2" s="1"/>
  <c r="AA6" i="2"/>
  <c r="AA44" i="2" s="1"/>
  <c r="Z25" i="2"/>
  <c r="Z5" i="2"/>
  <c r="Z20" i="2"/>
  <c r="Z19" i="2"/>
  <c r="Z22" i="2"/>
  <c r="Z21" i="2"/>
  <c r="Z24" i="2"/>
  <c r="Z26" i="2"/>
  <c r="Z23" i="2"/>
  <c r="Z27" i="2"/>
  <c r="Z36" i="2"/>
  <c r="Z45" i="2"/>
  <c r="Z58" i="2"/>
  <c r="Z59" i="2" s="1"/>
  <c r="X16" i="11"/>
  <c r="X28" i="11"/>
  <c r="X17" i="11"/>
  <c r="X29" i="11"/>
  <c r="X18" i="11"/>
  <c r="X30" i="11"/>
  <c r="X19" i="11"/>
  <c r="X20" i="11"/>
  <c r="X21" i="11"/>
  <c r="X9" i="11"/>
  <c r="X7" i="11" s="1"/>
  <c r="X22" i="11"/>
  <c r="X10" i="11"/>
  <c r="X23" i="11"/>
  <c r="X11" i="11"/>
  <c r="X24" i="11"/>
  <c r="X12" i="11"/>
  <c r="X25" i="11"/>
  <c r="X14" i="11"/>
  <c r="X26" i="11"/>
  <c r="X15" i="11"/>
  <c r="X27" i="11"/>
  <c r="X37" i="11"/>
  <c r="X49" i="11"/>
  <c r="X62" i="11"/>
  <c r="X38" i="11"/>
  <c r="X50" i="11"/>
  <c r="X39" i="11"/>
  <c r="X51" i="11"/>
  <c r="X40" i="11"/>
  <c r="X52" i="11"/>
  <c r="Y5" i="11"/>
  <c r="X44" i="11"/>
  <c r="X47" i="11"/>
  <c r="X48" i="11"/>
  <c r="X53" i="11"/>
  <c r="X54" i="11"/>
  <c r="X34" i="11"/>
  <c r="X55" i="11"/>
  <c r="X35" i="11"/>
  <c r="X36" i="11"/>
  <c r="X41" i="11"/>
  <c r="X59" i="11"/>
  <c r="X42" i="11"/>
  <c r="X60" i="11"/>
  <c r="X43" i="11"/>
  <c r="X61" i="11"/>
  <c r="X45" i="11"/>
  <c r="X63" i="11"/>
  <c r="X46" i="11"/>
  <c r="X113" i="11"/>
  <c r="X112" i="11"/>
  <c r="X111" i="11"/>
  <c r="X110" i="11"/>
  <c r="X109" i="11"/>
  <c r="X108" i="11"/>
  <c r="X107" i="11"/>
  <c r="X106" i="11"/>
  <c r="X105" i="11"/>
  <c r="X104" i="11"/>
  <c r="X103" i="11"/>
  <c r="X102" i="11"/>
  <c r="X101" i="11"/>
  <c r="X100" i="11"/>
  <c r="X99" i="11"/>
  <c r="X93" i="11"/>
  <c r="X98" i="11"/>
  <c r="X97" i="11"/>
  <c r="X92" i="11"/>
  <c r="X88" i="11"/>
  <c r="X87" i="11"/>
  <c r="X86" i="11"/>
  <c r="X85" i="11"/>
  <c r="X84" i="11"/>
  <c r="X83" i="11"/>
  <c r="X82" i="11"/>
  <c r="X81" i="11"/>
  <c r="X80" i="11"/>
  <c r="X79" i="11"/>
  <c r="X96" i="11"/>
  <c r="X71" i="11"/>
  <c r="X70" i="11"/>
  <c r="X69" i="11"/>
  <c r="X94" i="11"/>
  <c r="X68" i="11"/>
  <c r="X95" i="11"/>
  <c r="X67" i="11"/>
  <c r="X78" i="11"/>
  <c r="X77" i="11"/>
  <c r="X76" i="11"/>
  <c r="X75" i="11"/>
  <c r="X74" i="11"/>
  <c r="X73" i="11"/>
  <c r="X72" i="11"/>
  <c r="X3" i="11"/>
  <c r="X13" i="11"/>
  <c r="V30" i="14"/>
  <c r="W13" i="2" s="1"/>
  <c r="W14" i="2" s="1"/>
  <c r="W37" i="2"/>
  <c r="V14" i="2"/>
  <c r="V15" i="2" s="1"/>
  <c r="Y5" i="14"/>
  <c r="X3" i="14"/>
  <c r="V57" i="14"/>
  <c r="V82" i="14"/>
  <c r="W15" i="14"/>
  <c r="W27" i="14"/>
  <c r="W16" i="14"/>
  <c r="W28" i="14"/>
  <c r="W17" i="14"/>
  <c r="W29" i="14"/>
  <c r="W18" i="14"/>
  <c r="W19" i="14"/>
  <c r="W8" i="14"/>
  <c r="W20" i="14"/>
  <c r="W9" i="14"/>
  <c r="W21" i="14"/>
  <c r="W10" i="14"/>
  <c r="W22" i="14"/>
  <c r="W11" i="14"/>
  <c r="W23" i="14"/>
  <c r="W12" i="14"/>
  <c r="W24" i="14"/>
  <c r="W81" i="14"/>
  <c r="W80" i="14"/>
  <c r="W79" i="14"/>
  <c r="W25" i="14"/>
  <c r="W26" i="14"/>
  <c r="W78" i="14"/>
  <c r="W77" i="14"/>
  <c r="W76" i="14"/>
  <c r="W75" i="14"/>
  <c r="W74" i="14"/>
  <c r="W73" i="14"/>
  <c r="W72" i="14"/>
  <c r="W71" i="14"/>
  <c r="W70" i="14"/>
  <c r="W69" i="14"/>
  <c r="W68" i="14"/>
  <c r="W67" i="14"/>
  <c r="W66" i="14"/>
  <c r="W13" i="14"/>
  <c r="W14" i="14"/>
  <c r="W64" i="14"/>
  <c r="W63" i="14"/>
  <c r="W65" i="14"/>
  <c r="W61" i="14"/>
  <c r="W60" i="14"/>
  <c r="W56" i="14"/>
  <c r="W55" i="14"/>
  <c r="W54" i="14"/>
  <c r="W53" i="14"/>
  <c r="W52" i="14"/>
  <c r="W51" i="14"/>
  <c r="W62" i="14"/>
  <c r="W50" i="14"/>
  <c r="W49" i="14"/>
  <c r="W48" i="14"/>
  <c r="W47" i="14"/>
  <c r="W46" i="14"/>
  <c r="W45" i="14"/>
  <c r="W44" i="14"/>
  <c r="W43" i="14"/>
  <c r="W42" i="14"/>
  <c r="W41" i="14"/>
  <c r="W40" i="14"/>
  <c r="W39" i="14"/>
  <c r="W38" i="14"/>
  <c r="W37" i="14"/>
  <c r="W36" i="14"/>
  <c r="W106" i="14"/>
  <c r="W105" i="14"/>
  <c r="W104" i="14"/>
  <c r="W103" i="14"/>
  <c r="W102" i="14"/>
  <c r="W101" i="14"/>
  <c r="W100" i="14"/>
  <c r="W99" i="14"/>
  <c r="W98" i="14"/>
  <c r="W97" i="14"/>
  <c r="W96" i="14"/>
  <c r="W95" i="14"/>
  <c r="W94" i="14"/>
  <c r="W93" i="14"/>
  <c r="W92" i="14"/>
  <c r="W35" i="14"/>
  <c r="W90" i="14"/>
  <c r="W89" i="14"/>
  <c r="W91" i="14"/>
  <c r="W87" i="14"/>
  <c r="W86" i="14"/>
  <c r="W85" i="14"/>
  <c r="W88" i="14"/>
  <c r="AA42" i="2" l="1"/>
  <c r="W15" i="2"/>
  <c r="W31" i="2" s="1"/>
  <c r="W46" i="2" s="1"/>
  <c r="Z18" i="2"/>
  <c r="Z3" i="2"/>
  <c r="AA51" i="2"/>
  <c r="AA52" i="2"/>
  <c r="V31" i="2"/>
  <c r="V46" i="2" s="1"/>
  <c r="X31" i="11"/>
  <c r="Y9" i="2" s="1"/>
  <c r="X11" i="2"/>
  <c r="X28" i="2" s="1"/>
  <c r="X29" i="2" s="1"/>
  <c r="W107" i="14"/>
  <c r="Z66" i="2"/>
  <c r="X56" i="11"/>
  <c r="Y10" i="2" s="1"/>
  <c r="AA4" i="2"/>
  <c r="AA43" i="2" s="1"/>
  <c r="AB6" i="2"/>
  <c r="AB44" i="2" s="1"/>
  <c r="AA19" i="2"/>
  <c r="AA21" i="2"/>
  <c r="AA23" i="2"/>
  <c r="AA24" i="2"/>
  <c r="AA27" i="2"/>
  <c r="AA58" i="2"/>
  <c r="AA59" i="2" s="1"/>
  <c r="AA5" i="2"/>
  <c r="AA26" i="2"/>
  <c r="AA25" i="2"/>
  <c r="AA20" i="2"/>
  <c r="AA22" i="2"/>
  <c r="AA45" i="2"/>
  <c r="AA36" i="2"/>
  <c r="X15" i="14"/>
  <c r="X27" i="14"/>
  <c r="X16" i="14"/>
  <c r="X28" i="14"/>
  <c r="X17" i="14"/>
  <c r="X29" i="14"/>
  <c r="X18" i="14"/>
  <c r="X19" i="14"/>
  <c r="X8" i="14"/>
  <c r="X20" i="14"/>
  <c r="X9" i="14"/>
  <c r="X21" i="14"/>
  <c r="X10" i="14"/>
  <c r="X22" i="14"/>
  <c r="X11" i="14"/>
  <c r="X23" i="14"/>
  <c r="X12" i="14"/>
  <c r="X24" i="14"/>
  <c r="X81" i="14"/>
  <c r="X80" i="14"/>
  <c r="X79" i="14"/>
  <c r="X13" i="14"/>
  <c r="X14" i="14"/>
  <c r="X25" i="14"/>
  <c r="X26" i="14"/>
  <c r="X75" i="14"/>
  <c r="X71" i="14"/>
  <c r="X67" i="14"/>
  <c r="X64" i="14"/>
  <c r="X63" i="14"/>
  <c r="X65" i="14"/>
  <c r="X76" i="14"/>
  <c r="X72" i="14"/>
  <c r="X68" i="14"/>
  <c r="X61" i="14"/>
  <c r="X60" i="14"/>
  <c r="X56" i="14"/>
  <c r="X55" i="14"/>
  <c r="X54" i="14"/>
  <c r="X53" i="14"/>
  <c r="X52" i="14"/>
  <c r="X51" i="14"/>
  <c r="X62" i="14"/>
  <c r="X77" i="14"/>
  <c r="X73" i="14"/>
  <c r="X69" i="14"/>
  <c r="X78" i="14"/>
  <c r="X74" i="14"/>
  <c r="X70" i="14"/>
  <c r="X66" i="14"/>
  <c r="X50" i="14"/>
  <c r="X49" i="14"/>
  <c r="X48" i="14"/>
  <c r="X47" i="14"/>
  <c r="X46" i="14"/>
  <c r="X45" i="14"/>
  <c r="X44" i="14"/>
  <c r="X43" i="14"/>
  <c r="X42" i="14"/>
  <c r="X41" i="14"/>
  <c r="X40" i="14"/>
  <c r="X39" i="14"/>
  <c r="X38" i="14"/>
  <c r="X37" i="14"/>
  <c r="X36" i="14"/>
  <c r="X106" i="14"/>
  <c r="X105" i="14"/>
  <c r="X104" i="14"/>
  <c r="X103" i="14"/>
  <c r="X102" i="14"/>
  <c r="X101" i="14"/>
  <c r="X100" i="14"/>
  <c r="X99" i="14"/>
  <c r="X98" i="14"/>
  <c r="X97" i="14"/>
  <c r="X96" i="14"/>
  <c r="X95" i="14"/>
  <c r="X94" i="14"/>
  <c r="X93" i="14"/>
  <c r="X92" i="14"/>
  <c r="X35" i="14"/>
  <c r="X90" i="14"/>
  <c r="X89" i="14"/>
  <c r="X91" i="14"/>
  <c r="X87" i="14"/>
  <c r="X86" i="14"/>
  <c r="X85" i="14"/>
  <c r="X88" i="14"/>
  <c r="X114" i="11"/>
  <c r="Y35" i="2" s="1"/>
  <c r="W57" i="14"/>
  <c r="W30" i="14"/>
  <c r="X13" i="2" s="1"/>
  <c r="X14" i="2" s="1"/>
  <c r="Z5" i="14"/>
  <c r="Y3" i="14"/>
  <c r="Y18" i="11"/>
  <c r="Y30" i="11"/>
  <c r="Y19" i="11"/>
  <c r="Y20" i="11"/>
  <c r="Y9" i="11"/>
  <c r="Y21" i="11"/>
  <c r="Y10" i="11"/>
  <c r="Y22" i="11"/>
  <c r="Y11" i="11"/>
  <c r="Y23" i="11"/>
  <c r="Y12" i="11"/>
  <c r="Y24" i="11"/>
  <c r="Y13" i="11"/>
  <c r="Y25" i="11"/>
  <c r="Y14" i="11"/>
  <c r="Y26" i="11"/>
  <c r="Y15" i="11"/>
  <c r="Y27" i="11"/>
  <c r="Y16" i="11"/>
  <c r="Y28" i="11"/>
  <c r="Y17" i="11"/>
  <c r="Y29" i="11"/>
  <c r="Y45" i="11"/>
  <c r="Z5" i="11"/>
  <c r="Y35" i="11"/>
  <c r="Y48" i="11"/>
  <c r="Y61" i="11"/>
  <c r="Y36" i="11"/>
  <c r="Y49" i="11"/>
  <c r="Y62" i="11"/>
  <c r="Y37" i="11"/>
  <c r="Y50" i="11"/>
  <c r="Y63" i="11"/>
  <c r="Y38" i="11"/>
  <c r="Y51" i="11"/>
  <c r="Y39" i="11"/>
  <c r="Y52" i="11"/>
  <c r="Y40" i="11"/>
  <c r="Y53" i="11"/>
  <c r="Y41" i="11"/>
  <c r="Y54" i="11"/>
  <c r="Y42" i="11"/>
  <c r="Y55" i="11"/>
  <c r="Y43" i="11"/>
  <c r="Y44" i="11"/>
  <c r="Y46" i="11"/>
  <c r="Y59" i="11"/>
  <c r="Y34" i="11"/>
  <c r="Y47" i="11"/>
  <c r="Y60" i="11"/>
  <c r="Y113" i="11"/>
  <c r="Y112" i="11"/>
  <c r="Y111" i="11"/>
  <c r="Y110" i="11"/>
  <c r="Y109" i="11"/>
  <c r="Y108" i="11"/>
  <c r="Y107" i="11"/>
  <c r="Y106" i="11"/>
  <c r="Y105" i="11"/>
  <c r="Y104" i="11"/>
  <c r="Y103" i="11"/>
  <c r="Y102" i="11"/>
  <c r="Y101" i="11"/>
  <c r="Y100" i="11"/>
  <c r="Y99" i="11"/>
  <c r="Y93" i="11"/>
  <c r="Y98" i="11"/>
  <c r="Y97" i="11"/>
  <c r="Y92" i="11"/>
  <c r="Y88" i="11"/>
  <c r="Y87" i="11"/>
  <c r="Y86" i="11"/>
  <c r="Y85" i="11"/>
  <c r="Y84" i="11"/>
  <c r="Y83" i="11"/>
  <c r="Y82" i="11"/>
  <c r="Y81" i="11"/>
  <c r="Y80" i="11"/>
  <c r="Y79" i="11"/>
  <c r="Y96" i="11"/>
  <c r="Y95" i="11"/>
  <c r="Y94" i="11"/>
  <c r="Y70" i="11"/>
  <c r="Y69" i="11"/>
  <c r="Y68" i="11"/>
  <c r="Y67" i="11"/>
  <c r="Y78" i="11"/>
  <c r="Y77" i="11"/>
  <c r="Y76" i="11"/>
  <c r="Y75" i="11"/>
  <c r="Y74" i="11"/>
  <c r="Y73" i="11"/>
  <c r="Y72" i="11"/>
  <c r="Y71" i="11"/>
  <c r="Y3" i="11"/>
  <c r="X64" i="11"/>
  <c r="Y12" i="2" s="1"/>
  <c r="W82" i="14"/>
  <c r="X37" i="2"/>
  <c r="X89" i="11"/>
  <c r="Y34" i="2" s="1"/>
  <c r="AB42" i="2" l="1"/>
  <c r="AA18" i="2"/>
  <c r="AA3" i="2"/>
  <c r="AB51" i="2"/>
  <c r="AB52" i="2"/>
  <c r="X15" i="2"/>
  <c r="X31" i="2" s="1"/>
  <c r="X46" i="2" s="1"/>
  <c r="Y11" i="2"/>
  <c r="Y28" i="2" s="1"/>
  <c r="Y29" i="2" s="1"/>
  <c r="Y114" i="11"/>
  <c r="Z35" i="2" s="1"/>
  <c r="X107" i="14"/>
  <c r="Y7" i="11"/>
  <c r="Y31" i="11"/>
  <c r="Z9" i="2" s="1"/>
  <c r="AA66" i="2"/>
  <c r="X82" i="14"/>
  <c r="Y89" i="11"/>
  <c r="Z34" i="2" s="1"/>
  <c r="AB4" i="2"/>
  <c r="AB43" i="2" s="1"/>
  <c r="AC6" i="2"/>
  <c r="AC44" i="2" s="1"/>
  <c r="AB24" i="2"/>
  <c r="AB20" i="2"/>
  <c r="AB19" i="2"/>
  <c r="AB22" i="2"/>
  <c r="AB26" i="2"/>
  <c r="AB21" i="2"/>
  <c r="AB27" i="2"/>
  <c r="AB25" i="2"/>
  <c r="AB23" i="2"/>
  <c r="AB5" i="2"/>
  <c r="AB45" i="2"/>
  <c r="AB36" i="2"/>
  <c r="AB58" i="2"/>
  <c r="AB59" i="2" s="1"/>
  <c r="Y37" i="2"/>
  <c r="Y56" i="11"/>
  <c r="Z10" i="2" s="1"/>
  <c r="Z21" i="11"/>
  <c r="Z9" i="11"/>
  <c r="Z22" i="11"/>
  <c r="Z10" i="11"/>
  <c r="Z23" i="11"/>
  <c r="Z11" i="11"/>
  <c r="Z24" i="11"/>
  <c r="Z12" i="11"/>
  <c r="Z25" i="11"/>
  <c r="Z14" i="11"/>
  <c r="Z26" i="11"/>
  <c r="Z15" i="11"/>
  <c r="Z27" i="11"/>
  <c r="Z16" i="11"/>
  <c r="Z28" i="11"/>
  <c r="Z17" i="11"/>
  <c r="Z29" i="11"/>
  <c r="Z18" i="11"/>
  <c r="Z30" i="11"/>
  <c r="Z19" i="11"/>
  <c r="Z20" i="11"/>
  <c r="AA5" i="11"/>
  <c r="Z41" i="11"/>
  <c r="Z53" i="11"/>
  <c r="Z42" i="11"/>
  <c r="Z54" i="11"/>
  <c r="Z43" i="11"/>
  <c r="Z55" i="11"/>
  <c r="Z44" i="11"/>
  <c r="Z45" i="11"/>
  <c r="Z34" i="11"/>
  <c r="Z46" i="11"/>
  <c r="Z59" i="11"/>
  <c r="Z35" i="11"/>
  <c r="Z47" i="11"/>
  <c r="Z60" i="11"/>
  <c r="Z36" i="11"/>
  <c r="Z48" i="11"/>
  <c r="Z61" i="11"/>
  <c r="Z37" i="11"/>
  <c r="Z49" i="11"/>
  <c r="Z62" i="11"/>
  <c r="Z38" i="11"/>
  <c r="Z50" i="11"/>
  <c r="Z63" i="11"/>
  <c r="Z39" i="11"/>
  <c r="Z51" i="11"/>
  <c r="Z40" i="11"/>
  <c r="Z52" i="11"/>
  <c r="Z113" i="11"/>
  <c r="Z112" i="11"/>
  <c r="Z111" i="11"/>
  <c r="Z110" i="11"/>
  <c r="Z109" i="11"/>
  <c r="Z108" i="11"/>
  <c r="Z107" i="11"/>
  <c r="Z106" i="11"/>
  <c r="Z105" i="11"/>
  <c r="Z104" i="11"/>
  <c r="Z103" i="11"/>
  <c r="Z102" i="11"/>
  <c r="Z101" i="11"/>
  <c r="Z100" i="11"/>
  <c r="Z99" i="11"/>
  <c r="Z93" i="11"/>
  <c r="Z98" i="11"/>
  <c r="Z97" i="11"/>
  <c r="Z92" i="11"/>
  <c r="Z88" i="11"/>
  <c r="Z87" i="11"/>
  <c r="Z86" i="11"/>
  <c r="Z85" i="11"/>
  <c r="Z84" i="11"/>
  <c r="Z83" i="11"/>
  <c r="Z82" i="11"/>
  <c r="Z81" i="11"/>
  <c r="Z80" i="11"/>
  <c r="Z79" i="11"/>
  <c r="Z96" i="11"/>
  <c r="Z95" i="11"/>
  <c r="Z94" i="11"/>
  <c r="Z68" i="11"/>
  <c r="Z67" i="11"/>
  <c r="Z78" i="11"/>
  <c r="Z77" i="11"/>
  <c r="Z76" i="11"/>
  <c r="Z75" i="11"/>
  <c r="Z74" i="11"/>
  <c r="Z73" i="11"/>
  <c r="Z72" i="11"/>
  <c r="Z71" i="11"/>
  <c r="Z70" i="11"/>
  <c r="Z69" i="11"/>
  <c r="Z3" i="11"/>
  <c r="Z13" i="11"/>
  <c r="Y15" i="14"/>
  <c r="Y27" i="14"/>
  <c r="Y16" i="14"/>
  <c r="Y28" i="14"/>
  <c r="Y17" i="14"/>
  <c r="Y29" i="14"/>
  <c r="Y18" i="14"/>
  <c r="Y19" i="14"/>
  <c r="Y20" i="14"/>
  <c r="Y9" i="14"/>
  <c r="Y21" i="14"/>
  <c r="Y10" i="14"/>
  <c r="Y22" i="14"/>
  <c r="Y11" i="14"/>
  <c r="Y23" i="14"/>
  <c r="Y12" i="14"/>
  <c r="Y24" i="14"/>
  <c r="Y13" i="14"/>
  <c r="Y14" i="14"/>
  <c r="Y25" i="14"/>
  <c r="Y26" i="14"/>
  <c r="Y81" i="14"/>
  <c r="Y80" i="14"/>
  <c r="Y79" i="14"/>
  <c r="Y78" i="14"/>
  <c r="Y77" i="14"/>
  <c r="Y76" i="14"/>
  <c r="Y75" i="14"/>
  <c r="Y74" i="14"/>
  <c r="Y73" i="14"/>
  <c r="Y72" i="14"/>
  <c r="Y71" i="14"/>
  <c r="Y70" i="14"/>
  <c r="Y69" i="14"/>
  <c r="Y68" i="14"/>
  <c r="Y67" i="14"/>
  <c r="Y66" i="14"/>
  <c r="Y64" i="14"/>
  <c r="Y63" i="14"/>
  <c r="Y65" i="14"/>
  <c r="Y61" i="14"/>
  <c r="Y60" i="14"/>
  <c r="Y56" i="14"/>
  <c r="Y55" i="14"/>
  <c r="Y54" i="14"/>
  <c r="Y53" i="14"/>
  <c r="Y52" i="14"/>
  <c r="Y51" i="14"/>
  <c r="Y62" i="14"/>
  <c r="Y50" i="14"/>
  <c r="Y49" i="14"/>
  <c r="Y48" i="14"/>
  <c r="Y47" i="14"/>
  <c r="Y46" i="14"/>
  <c r="Y45" i="14"/>
  <c r="Y44" i="14"/>
  <c r="Y43" i="14"/>
  <c r="Y42" i="14"/>
  <c r="Y41" i="14"/>
  <c r="Y40" i="14"/>
  <c r="Y39" i="14"/>
  <c r="Y38" i="14"/>
  <c r="Y37" i="14"/>
  <c r="Y36" i="14"/>
  <c r="Y106" i="14"/>
  <c r="Y105" i="14"/>
  <c r="Y104" i="14"/>
  <c r="Y103" i="14"/>
  <c r="Y102" i="14"/>
  <c r="Y101" i="14"/>
  <c r="Y100" i="14"/>
  <c r="Y99" i="14"/>
  <c r="Y98" i="14"/>
  <c r="Y97" i="14"/>
  <c r="Y96" i="14"/>
  <c r="Y95" i="14"/>
  <c r="Y94" i="14"/>
  <c r="Y93" i="14"/>
  <c r="Y92" i="14"/>
  <c r="Y90" i="14"/>
  <c r="Y89" i="14"/>
  <c r="Y91" i="14"/>
  <c r="Y87" i="14"/>
  <c r="Y86" i="14"/>
  <c r="Y85" i="14"/>
  <c r="Y88" i="14"/>
  <c r="X57" i="14"/>
  <c r="X30" i="14"/>
  <c r="Y13" i="2" s="1"/>
  <c r="Y14" i="2" s="1"/>
  <c r="Y64" i="11"/>
  <c r="Z12" i="2" s="1"/>
  <c r="AA5" i="14"/>
  <c r="Z3" i="14"/>
  <c r="AC42" i="2" l="1"/>
  <c r="Z37" i="2"/>
  <c r="AB18" i="2"/>
  <c r="AB3" i="2"/>
  <c r="AC51" i="2"/>
  <c r="AC52" i="2"/>
  <c r="Y15" i="2"/>
  <c r="Y31" i="2" s="1"/>
  <c r="Y46" i="2" s="1"/>
  <c r="Z11" i="2"/>
  <c r="Z28" i="2" s="1"/>
  <c r="Z29" i="2" s="1"/>
  <c r="AA11" i="11"/>
  <c r="AA23" i="11"/>
  <c r="AA12" i="11"/>
  <c r="AA24" i="11"/>
  <c r="AA13" i="11"/>
  <c r="AA25" i="11"/>
  <c r="AA14" i="11"/>
  <c r="AA26" i="11"/>
  <c r="AA15" i="11"/>
  <c r="AA27" i="11"/>
  <c r="AA16" i="11"/>
  <c r="AA28" i="11"/>
  <c r="AA17" i="11"/>
  <c r="AA29" i="11"/>
  <c r="AA18" i="11"/>
  <c r="AA30" i="11"/>
  <c r="AA19" i="11"/>
  <c r="AA20" i="11"/>
  <c r="AA9" i="11"/>
  <c r="AA21" i="11"/>
  <c r="AA10" i="11"/>
  <c r="AA22" i="11"/>
  <c r="AB5" i="11"/>
  <c r="AA34" i="11"/>
  <c r="AA46" i="11"/>
  <c r="AA59" i="11"/>
  <c r="AA35" i="11"/>
  <c r="AA47" i="11"/>
  <c r="AA60" i="11"/>
  <c r="AA36" i="11"/>
  <c r="AA48" i="11"/>
  <c r="AA61" i="11"/>
  <c r="AA37" i="11"/>
  <c r="AA49" i="11"/>
  <c r="AA62" i="11"/>
  <c r="AA38" i="11"/>
  <c r="AA50" i="11"/>
  <c r="AA63" i="11"/>
  <c r="AA39" i="11"/>
  <c r="AA51" i="11"/>
  <c r="AA40" i="11"/>
  <c r="AA52" i="11"/>
  <c r="AA41" i="11"/>
  <c r="AA53" i="11"/>
  <c r="AA42" i="11"/>
  <c r="AA54" i="11"/>
  <c r="AA43" i="11"/>
  <c r="AA55" i="11"/>
  <c r="AA44" i="11"/>
  <c r="AA45" i="11"/>
  <c r="AA112" i="11"/>
  <c r="AA110" i="11"/>
  <c r="AA109" i="11"/>
  <c r="AA108" i="11"/>
  <c r="AA107" i="11"/>
  <c r="AA106" i="11"/>
  <c r="AA105" i="11"/>
  <c r="AA104" i="11"/>
  <c r="AA103" i="11"/>
  <c r="AA102" i="11"/>
  <c r="AA101" i="11"/>
  <c r="AA100" i="11"/>
  <c r="AA99" i="11"/>
  <c r="AA113" i="11"/>
  <c r="AA93" i="11"/>
  <c r="AA98" i="11"/>
  <c r="AA97" i="11"/>
  <c r="AA92" i="11"/>
  <c r="AA88" i="11"/>
  <c r="AA87" i="11"/>
  <c r="AA86" i="11"/>
  <c r="AA85" i="11"/>
  <c r="AA84" i="11"/>
  <c r="AA83" i="11"/>
  <c r="AA82" i="11"/>
  <c r="AA81" i="11"/>
  <c r="AA80" i="11"/>
  <c r="AA79" i="11"/>
  <c r="AA96" i="11"/>
  <c r="AA95" i="11"/>
  <c r="AA94" i="11"/>
  <c r="AA68" i="11"/>
  <c r="AA67" i="11"/>
  <c r="AA78" i="11"/>
  <c r="AA77" i="11"/>
  <c r="AA76" i="11"/>
  <c r="AA75" i="11"/>
  <c r="AA74" i="11"/>
  <c r="AA111" i="11"/>
  <c r="AA73" i="11"/>
  <c r="AA72" i="11"/>
  <c r="AA71" i="11"/>
  <c r="AA70" i="11"/>
  <c r="AA69" i="11"/>
  <c r="AA3" i="11"/>
  <c r="Z64" i="11"/>
  <c r="AA12" i="2" s="1"/>
  <c r="Z114" i="11"/>
  <c r="AA35" i="2" s="1"/>
  <c r="AC4" i="2"/>
  <c r="AC43" i="2" s="1"/>
  <c r="AD6" i="2"/>
  <c r="AC26" i="2"/>
  <c r="AC5" i="2"/>
  <c r="AC23" i="2"/>
  <c r="AC24" i="2"/>
  <c r="AC27" i="2"/>
  <c r="AC25" i="2"/>
  <c r="AC58" i="2"/>
  <c r="AC59" i="2" s="1"/>
  <c r="AC20" i="2"/>
  <c r="AC19" i="2"/>
  <c r="AC22" i="2"/>
  <c r="AC21" i="2"/>
  <c r="AC36" i="2"/>
  <c r="AC45" i="2"/>
  <c r="Z56" i="11"/>
  <c r="AA10" i="2" s="1"/>
  <c r="Y82" i="14"/>
  <c r="Y107" i="14"/>
  <c r="Z31" i="11"/>
  <c r="AA9" i="2" s="1"/>
  <c r="Z7" i="11"/>
  <c r="Z15" i="14"/>
  <c r="Z27" i="14"/>
  <c r="Z16" i="14"/>
  <c r="Z28" i="14"/>
  <c r="Z17" i="14"/>
  <c r="Z29" i="14"/>
  <c r="Z18" i="14"/>
  <c r="Z19" i="14"/>
  <c r="Z8" i="14"/>
  <c r="Z20" i="14"/>
  <c r="Z9" i="14"/>
  <c r="Z21" i="14"/>
  <c r="Z10" i="14"/>
  <c r="Z22" i="14"/>
  <c r="Z11" i="14"/>
  <c r="Z23" i="14"/>
  <c r="Z12" i="14"/>
  <c r="Z24" i="14"/>
  <c r="Z25" i="14"/>
  <c r="Z81" i="14"/>
  <c r="Z80" i="14"/>
  <c r="Z26" i="14"/>
  <c r="Z79" i="14"/>
  <c r="Z78" i="14"/>
  <c r="Z77" i="14"/>
  <c r="Z76" i="14"/>
  <c r="Z75" i="14"/>
  <c r="Z74" i="14"/>
  <c r="Z73" i="14"/>
  <c r="Z72" i="14"/>
  <c r="Z71" i="14"/>
  <c r="Z70" i="14"/>
  <c r="Z69" i="14"/>
  <c r="Z68" i="14"/>
  <c r="Z67" i="14"/>
  <c r="Z66" i="14"/>
  <c r="Z13" i="14"/>
  <c r="Z14" i="14"/>
  <c r="Z64" i="14"/>
  <c r="Z63" i="14"/>
  <c r="Z65" i="14"/>
  <c r="Z61" i="14"/>
  <c r="Z60" i="14"/>
  <c r="Z56" i="14"/>
  <c r="Z55" i="14"/>
  <c r="Z54" i="14"/>
  <c r="Z53" i="14"/>
  <c r="Z52" i="14"/>
  <c r="Z51" i="14"/>
  <c r="Z62" i="14"/>
  <c r="Z41" i="14"/>
  <c r="Z40" i="14"/>
  <c r="Z39" i="14"/>
  <c r="Z38" i="14"/>
  <c r="Z37" i="14"/>
  <c r="Z36" i="14"/>
  <c r="Z46" i="14"/>
  <c r="Z47" i="14"/>
  <c r="Z48" i="14"/>
  <c r="Z49" i="14"/>
  <c r="Z50" i="14"/>
  <c r="Z106" i="14"/>
  <c r="Z105" i="14"/>
  <c r="Z104" i="14"/>
  <c r="Z103" i="14"/>
  <c r="Z102" i="14"/>
  <c r="Z101" i="14"/>
  <c r="Z100" i="14"/>
  <c r="Z99" i="14"/>
  <c r="Z98" i="14"/>
  <c r="Z97" i="14"/>
  <c r="Z96" i="14"/>
  <c r="Z95" i="14"/>
  <c r="Z94" i="14"/>
  <c r="Z93" i="14"/>
  <c r="Z92" i="14"/>
  <c r="Z35" i="14"/>
  <c r="Z90" i="14"/>
  <c r="Z89" i="14"/>
  <c r="Z91" i="14"/>
  <c r="Z87" i="14"/>
  <c r="Z86" i="14"/>
  <c r="Z85" i="14"/>
  <c r="Z42" i="14"/>
  <c r="Z88" i="14"/>
  <c r="Z43" i="14"/>
  <c r="Z44" i="14"/>
  <c r="Z45" i="14"/>
  <c r="AB5" i="14"/>
  <c r="AA3" i="14"/>
  <c r="AB66" i="2"/>
  <c r="Z89" i="11"/>
  <c r="AA34" i="2" s="1"/>
  <c r="AD42" i="2" l="1"/>
  <c r="AD44" i="2"/>
  <c r="AD45" i="2" s="1"/>
  <c r="AC18" i="2"/>
  <c r="AC3" i="2"/>
  <c r="AD52" i="2"/>
  <c r="AD51" i="2"/>
  <c r="AC66" i="2"/>
  <c r="AA11" i="2"/>
  <c r="AA28" i="2" s="1"/>
  <c r="AA29" i="2" s="1"/>
  <c r="Z107" i="14"/>
  <c r="AA114" i="11"/>
  <c r="AB35" i="2" s="1"/>
  <c r="AA7" i="11"/>
  <c r="AA31" i="11"/>
  <c r="AB9" i="2" s="1"/>
  <c r="Z82" i="14"/>
  <c r="AD4" i="2"/>
  <c r="AE6" i="2"/>
  <c r="AE44" i="2" s="1"/>
  <c r="AD27" i="2"/>
  <c r="AD19" i="2"/>
  <c r="AD22" i="2"/>
  <c r="AD23" i="2"/>
  <c r="AD25" i="2"/>
  <c r="AD5" i="2"/>
  <c r="AD26" i="2"/>
  <c r="AD24" i="2"/>
  <c r="AD21" i="2"/>
  <c r="AD20" i="2"/>
  <c r="AD58" i="2"/>
  <c r="AD59" i="2" s="1"/>
  <c r="AD36" i="2"/>
  <c r="AA37" i="2"/>
  <c r="AC5" i="14"/>
  <c r="AB3" i="14"/>
  <c r="Z57" i="14"/>
  <c r="AA64" i="11"/>
  <c r="AB12" i="2" s="1"/>
  <c r="Z30" i="14"/>
  <c r="AA13" i="2" s="1"/>
  <c r="AA14" i="2" s="1"/>
  <c r="AA25" i="14"/>
  <c r="AA26" i="14"/>
  <c r="AA15" i="14"/>
  <c r="AA27" i="14"/>
  <c r="AA16" i="14"/>
  <c r="AA28" i="14"/>
  <c r="AA17" i="14"/>
  <c r="AA29" i="14"/>
  <c r="AA18" i="14"/>
  <c r="AA19" i="14"/>
  <c r="AA20" i="14"/>
  <c r="AA62" i="14"/>
  <c r="AA10" i="14" s="1"/>
  <c r="AA21" i="14"/>
  <c r="AA22" i="14"/>
  <c r="AA11" i="14"/>
  <c r="AA65" i="14"/>
  <c r="AA13" i="14" s="1"/>
  <c r="AA23" i="14"/>
  <c r="AA24" i="14"/>
  <c r="AA88" i="14"/>
  <c r="AA80" i="14"/>
  <c r="AA81" i="14"/>
  <c r="AA79" i="14"/>
  <c r="AA75" i="14"/>
  <c r="AA71" i="14"/>
  <c r="AA67" i="14"/>
  <c r="AA61" i="14"/>
  <c r="AA60" i="14"/>
  <c r="AA56" i="14"/>
  <c r="AA55" i="14"/>
  <c r="AA54" i="14"/>
  <c r="AA53" i="14"/>
  <c r="AA52" i="14"/>
  <c r="AA51" i="14"/>
  <c r="AA76" i="14"/>
  <c r="AA72" i="14"/>
  <c r="AA68" i="14"/>
  <c r="AA91" i="14"/>
  <c r="AA14" i="14" s="1"/>
  <c r="AA77" i="14"/>
  <c r="AA73" i="14"/>
  <c r="AA69" i="14"/>
  <c r="AA78" i="14"/>
  <c r="AA74" i="14"/>
  <c r="AA70" i="14"/>
  <c r="AA66" i="14"/>
  <c r="AA63" i="14"/>
  <c r="AA64" i="14"/>
  <c r="AA50" i="14"/>
  <c r="AA49" i="14"/>
  <c r="AA48" i="14"/>
  <c r="AA47" i="14"/>
  <c r="AA46" i="14"/>
  <c r="AA45" i="14"/>
  <c r="AA44" i="14"/>
  <c r="AA43" i="14"/>
  <c r="AA42" i="14"/>
  <c r="AA106" i="14"/>
  <c r="AA105" i="14"/>
  <c r="AA104" i="14"/>
  <c r="AA103" i="14"/>
  <c r="AA102" i="14"/>
  <c r="AA101" i="14"/>
  <c r="AA100" i="14"/>
  <c r="AA99" i="14"/>
  <c r="AA98" i="14"/>
  <c r="AA97" i="14"/>
  <c r="AA96" i="14"/>
  <c r="AA95" i="14"/>
  <c r="AA94" i="14"/>
  <c r="AA93" i="14"/>
  <c r="AA92" i="14"/>
  <c r="AA90" i="14"/>
  <c r="AA89" i="14"/>
  <c r="AA87" i="14"/>
  <c r="AA86" i="14"/>
  <c r="AA85" i="14"/>
  <c r="AA56" i="11"/>
  <c r="AB10" i="2" s="1"/>
  <c r="AA89" i="11"/>
  <c r="AB34" i="2" s="1"/>
  <c r="AB13" i="11"/>
  <c r="AB25" i="11"/>
  <c r="AB14" i="11"/>
  <c r="AB26" i="11"/>
  <c r="AB15" i="11"/>
  <c r="AB27" i="11"/>
  <c r="AB16" i="11"/>
  <c r="AB28" i="11"/>
  <c r="AB17" i="11"/>
  <c r="AB29" i="11"/>
  <c r="AB18" i="11"/>
  <c r="AB30" i="11"/>
  <c r="AB19" i="11"/>
  <c r="AB20" i="11"/>
  <c r="AB9" i="11"/>
  <c r="AB21" i="11"/>
  <c r="AB10" i="11"/>
  <c r="AB22" i="11"/>
  <c r="AB11" i="11"/>
  <c r="AB23" i="11"/>
  <c r="AB12" i="11"/>
  <c r="AB24" i="11"/>
  <c r="AC5" i="11"/>
  <c r="AB39" i="11"/>
  <c r="AB51" i="11"/>
  <c r="AB40" i="11"/>
  <c r="AB52" i="11"/>
  <c r="AB41" i="11"/>
  <c r="AB53" i="11"/>
  <c r="AB42" i="11"/>
  <c r="AB54" i="11"/>
  <c r="AB43" i="11"/>
  <c r="AB55" i="11"/>
  <c r="AB44" i="11"/>
  <c r="AB45" i="11"/>
  <c r="AB34" i="11"/>
  <c r="AB46" i="11"/>
  <c r="AB59" i="11"/>
  <c r="AB35" i="11"/>
  <c r="AB47" i="11"/>
  <c r="AB60" i="11"/>
  <c r="AB36" i="11"/>
  <c r="AB48" i="11"/>
  <c r="AB61" i="11"/>
  <c r="AB37" i="11"/>
  <c r="AB49" i="11"/>
  <c r="AB62" i="11"/>
  <c r="AB38" i="11"/>
  <c r="AB50" i="11"/>
  <c r="AB63" i="11"/>
  <c r="AB113" i="11"/>
  <c r="AB112" i="11"/>
  <c r="AB111" i="11"/>
  <c r="AB93" i="11"/>
  <c r="AB98" i="11"/>
  <c r="AB97" i="11"/>
  <c r="AB92" i="11"/>
  <c r="AB88" i="11"/>
  <c r="AB87" i="11"/>
  <c r="AB86" i="11"/>
  <c r="AB85" i="11"/>
  <c r="AB84" i="11"/>
  <c r="AB83" i="11"/>
  <c r="AB82" i="11"/>
  <c r="AB81" i="11"/>
  <c r="AB80" i="11"/>
  <c r="AB79" i="11"/>
  <c r="AB96" i="11"/>
  <c r="AB95" i="11"/>
  <c r="AB94" i="11"/>
  <c r="AB100" i="11"/>
  <c r="AB67" i="11"/>
  <c r="AB101" i="11"/>
  <c r="AB102" i="11"/>
  <c r="AB103" i="11"/>
  <c r="AB104" i="11"/>
  <c r="AB105" i="11"/>
  <c r="AB78" i="11"/>
  <c r="AB77" i="11"/>
  <c r="AB76" i="11"/>
  <c r="AB75" i="11"/>
  <c r="AB74" i="11"/>
  <c r="AB106" i="11"/>
  <c r="AB73" i="11"/>
  <c r="AB107" i="11"/>
  <c r="AB72" i="11"/>
  <c r="AB108" i="11"/>
  <c r="AB71" i="11"/>
  <c r="AB109" i="11"/>
  <c r="AB70" i="11"/>
  <c r="AB69" i="11"/>
  <c r="AB110" i="11"/>
  <c r="AB99" i="11"/>
  <c r="AB68" i="11"/>
  <c r="AB3" i="11"/>
  <c r="AE42" i="2" l="1"/>
  <c r="AB37" i="2"/>
  <c r="AD18" i="2"/>
  <c r="AD3" i="2"/>
  <c r="AE52" i="2"/>
  <c r="AE51" i="2"/>
  <c r="AB64" i="11"/>
  <c r="AC12" i="2" s="1"/>
  <c r="AA15" i="2"/>
  <c r="AA31" i="2" s="1"/>
  <c r="AA46" i="2" s="1"/>
  <c r="AA107" i="14"/>
  <c r="AB11" i="2"/>
  <c r="AB28" i="2" s="1"/>
  <c r="AB29" i="2" s="1"/>
  <c r="AA82" i="14"/>
  <c r="AE4" i="2"/>
  <c r="AE43" i="2" s="1"/>
  <c r="AE22" i="2"/>
  <c r="AF6" i="2"/>
  <c r="AF44" i="2" s="1"/>
  <c r="AE24" i="2"/>
  <c r="AE26" i="2"/>
  <c r="AE19" i="2"/>
  <c r="AE21" i="2"/>
  <c r="AE23" i="2"/>
  <c r="AE20" i="2"/>
  <c r="AE27" i="2"/>
  <c r="AE25" i="2"/>
  <c r="AE5" i="2"/>
  <c r="AE58" i="2"/>
  <c r="AE59" i="2" s="1"/>
  <c r="AE36" i="2"/>
  <c r="AE45" i="2"/>
  <c r="AB56" i="11"/>
  <c r="AC10" i="2" s="1"/>
  <c r="AB89" i="11"/>
  <c r="AC34" i="2" s="1"/>
  <c r="AC16" i="11"/>
  <c r="AC28" i="11"/>
  <c r="AC17" i="11"/>
  <c r="AC29" i="11"/>
  <c r="AC18" i="11"/>
  <c r="AC30" i="11"/>
  <c r="AC19" i="11"/>
  <c r="AC20" i="11"/>
  <c r="AC21" i="11"/>
  <c r="AC9" i="11"/>
  <c r="AC7" i="11" s="1"/>
  <c r="AC22" i="11"/>
  <c r="AC10" i="11"/>
  <c r="AC23" i="11"/>
  <c r="AC11" i="11"/>
  <c r="AC24" i="11"/>
  <c r="AC12" i="11"/>
  <c r="AC25" i="11"/>
  <c r="AC14" i="11"/>
  <c r="AC26" i="11"/>
  <c r="AC15" i="11"/>
  <c r="AC27" i="11"/>
  <c r="AD5" i="11"/>
  <c r="AC44" i="11"/>
  <c r="AC45" i="11"/>
  <c r="AC34" i="11"/>
  <c r="AC46" i="11"/>
  <c r="AC59" i="11"/>
  <c r="AC35" i="11"/>
  <c r="AC47" i="11"/>
  <c r="AC60" i="11"/>
  <c r="AC36" i="11"/>
  <c r="AC48" i="11"/>
  <c r="AC61" i="11"/>
  <c r="AC37" i="11"/>
  <c r="AC49" i="11"/>
  <c r="AC62" i="11"/>
  <c r="AC38" i="11"/>
  <c r="AC50" i="11"/>
  <c r="AC63" i="11"/>
  <c r="AC39" i="11"/>
  <c r="AC51" i="11"/>
  <c r="AC40" i="11"/>
  <c r="AC52" i="11"/>
  <c r="AC41" i="11"/>
  <c r="AC53" i="11"/>
  <c r="AC42" i="11"/>
  <c r="AC54" i="11"/>
  <c r="AC43" i="11"/>
  <c r="AC55" i="11"/>
  <c r="AC113" i="11"/>
  <c r="AC112" i="11"/>
  <c r="AC111" i="11"/>
  <c r="AC98" i="11"/>
  <c r="AC97" i="11"/>
  <c r="AC92" i="11"/>
  <c r="AC88" i="11"/>
  <c r="AC87" i="11"/>
  <c r="AC86" i="11"/>
  <c r="AC85" i="11"/>
  <c r="AC84" i="11"/>
  <c r="AC83" i="11"/>
  <c r="AC82" i="11"/>
  <c r="AC81" i="11"/>
  <c r="AC80" i="11"/>
  <c r="AC79" i="11"/>
  <c r="AC96" i="11"/>
  <c r="AC95" i="11"/>
  <c r="AC94" i="11"/>
  <c r="AC110" i="11"/>
  <c r="AC109" i="11"/>
  <c r="AC108" i="11"/>
  <c r="AC107" i="11"/>
  <c r="AC106" i="11"/>
  <c r="AC105" i="11"/>
  <c r="AC104" i="11"/>
  <c r="AC103" i="11"/>
  <c r="AC102" i="11"/>
  <c r="AC101" i="11"/>
  <c r="AC100" i="11"/>
  <c r="AC99" i="11"/>
  <c r="AC78" i="11"/>
  <c r="AC77" i="11"/>
  <c r="AC76" i="11"/>
  <c r="AC75" i="11"/>
  <c r="AC74" i="11"/>
  <c r="AC73" i="11"/>
  <c r="AC72" i="11"/>
  <c r="AC93" i="11"/>
  <c r="AC71" i="11"/>
  <c r="AC70" i="11"/>
  <c r="AC69" i="11"/>
  <c r="AC68" i="11"/>
  <c r="AC67" i="11"/>
  <c r="AC3" i="11"/>
  <c r="AC13" i="11"/>
  <c r="AB114" i="11"/>
  <c r="AC35" i="2" s="1"/>
  <c r="AB13" i="14"/>
  <c r="AB25" i="14"/>
  <c r="AB14" i="14"/>
  <c r="AB26" i="14"/>
  <c r="AB15" i="14"/>
  <c r="AB27" i="14"/>
  <c r="AB16" i="14"/>
  <c r="AB28" i="14"/>
  <c r="AB17" i="14"/>
  <c r="AB29" i="14"/>
  <c r="AB18" i="14"/>
  <c r="AB19" i="14"/>
  <c r="AB20" i="14"/>
  <c r="AB9" i="14"/>
  <c r="AB21" i="14"/>
  <c r="AB10" i="14"/>
  <c r="AB22" i="14"/>
  <c r="AB11" i="14"/>
  <c r="AB12" i="14"/>
  <c r="AB23" i="14"/>
  <c r="AB24" i="14"/>
  <c r="AB80" i="14"/>
  <c r="AB81" i="14"/>
  <c r="AB79" i="14"/>
  <c r="AB78" i="14"/>
  <c r="AB77" i="14"/>
  <c r="AB76" i="14"/>
  <c r="AB75" i="14"/>
  <c r="AB74" i="14"/>
  <c r="AB73" i="14"/>
  <c r="AB72" i="14"/>
  <c r="AB71" i="14"/>
  <c r="AB70" i="14"/>
  <c r="AB69" i="14"/>
  <c r="AB68" i="14"/>
  <c r="AB67" i="14"/>
  <c r="AB66" i="14"/>
  <c r="AB65" i="14"/>
  <c r="AB61" i="14"/>
  <c r="AB60" i="14"/>
  <c r="AB56" i="14"/>
  <c r="AB55" i="14"/>
  <c r="AB54" i="14"/>
  <c r="AB53" i="14"/>
  <c r="AB52" i="14"/>
  <c r="AB51" i="14"/>
  <c r="AB62" i="14"/>
  <c r="AB64" i="14"/>
  <c r="AB63" i="14"/>
  <c r="AB41" i="14"/>
  <c r="AB40" i="14"/>
  <c r="AB39" i="14"/>
  <c r="AB38" i="14"/>
  <c r="AB37" i="14"/>
  <c r="AB36" i="14"/>
  <c r="AB50" i="14"/>
  <c r="AB49" i="14"/>
  <c r="AB48" i="14"/>
  <c r="AB47" i="14"/>
  <c r="AB46" i="14"/>
  <c r="AB45" i="14"/>
  <c r="AB44" i="14"/>
  <c r="AB43" i="14"/>
  <c r="AB42" i="14"/>
  <c r="AB106" i="14"/>
  <c r="AB105" i="14"/>
  <c r="AB104" i="14"/>
  <c r="AB103" i="14"/>
  <c r="AB102" i="14"/>
  <c r="AB101" i="14"/>
  <c r="AB100" i="14"/>
  <c r="AB99" i="14"/>
  <c r="AB98" i="14"/>
  <c r="AB97" i="14"/>
  <c r="AB96" i="14"/>
  <c r="AB95" i="14"/>
  <c r="AB94" i="14"/>
  <c r="AB93" i="14"/>
  <c r="AB92" i="14"/>
  <c r="AB90" i="14"/>
  <c r="AB89" i="14"/>
  <c r="AB87" i="14"/>
  <c r="AB86" i="14"/>
  <c r="AB85" i="14"/>
  <c r="AB91" i="14"/>
  <c r="AB88" i="14"/>
  <c r="AB7" i="11"/>
  <c r="AB31" i="11"/>
  <c r="AC9" i="2" s="1"/>
  <c r="AD5" i="14"/>
  <c r="AC3" i="14"/>
  <c r="AF42" i="2" l="1"/>
  <c r="AE18" i="2"/>
  <c r="AE3" i="2"/>
  <c r="AF52" i="2"/>
  <c r="AF51" i="2"/>
  <c r="AC11" i="2"/>
  <c r="AC28" i="2" s="1"/>
  <c r="AC29" i="2" s="1"/>
  <c r="AC31" i="11"/>
  <c r="AD9" i="2" s="1"/>
  <c r="AB82" i="14"/>
  <c r="AC64" i="11"/>
  <c r="AD12" i="2" s="1"/>
  <c r="AC56" i="11"/>
  <c r="AD10" i="2" s="1"/>
  <c r="AC37" i="2"/>
  <c r="AF4" i="2"/>
  <c r="AF43" i="2" s="1"/>
  <c r="AG6" i="2"/>
  <c r="AG44" i="2" s="1"/>
  <c r="AF5" i="2"/>
  <c r="AF20" i="2"/>
  <c r="AF26" i="2"/>
  <c r="AF19" i="2"/>
  <c r="AF24" i="2"/>
  <c r="AF22" i="2"/>
  <c r="AF58" i="2"/>
  <c r="AF59" i="2" s="1"/>
  <c r="AF21" i="2"/>
  <c r="AF25" i="2"/>
  <c r="AF23" i="2"/>
  <c r="AF27" i="2"/>
  <c r="AF45" i="2"/>
  <c r="AF36" i="2"/>
  <c r="AB107" i="14"/>
  <c r="AD18" i="11"/>
  <c r="AD30" i="11"/>
  <c r="AD19" i="11"/>
  <c r="AD20" i="11"/>
  <c r="AD9" i="11"/>
  <c r="AD21" i="11"/>
  <c r="AD10" i="11"/>
  <c r="AD22" i="11"/>
  <c r="AD11" i="11"/>
  <c r="AD23" i="11"/>
  <c r="AD12" i="11"/>
  <c r="AD24" i="11"/>
  <c r="AD13" i="11"/>
  <c r="AD25" i="11"/>
  <c r="AD14" i="11"/>
  <c r="AD26" i="11"/>
  <c r="AD15" i="11"/>
  <c r="AD27" i="11"/>
  <c r="AD16" i="11"/>
  <c r="AD28" i="11"/>
  <c r="AD17" i="11"/>
  <c r="AD29" i="11"/>
  <c r="AE5" i="11"/>
  <c r="AD37" i="11"/>
  <c r="AD49" i="11"/>
  <c r="AD62" i="11"/>
  <c r="AD38" i="11"/>
  <c r="AD50" i="11"/>
  <c r="AD63" i="11"/>
  <c r="AD39" i="11"/>
  <c r="AD51" i="11"/>
  <c r="AD40" i="11"/>
  <c r="AD52" i="11"/>
  <c r="AD41" i="11"/>
  <c r="AD53" i="11"/>
  <c r="AD42" i="11"/>
  <c r="AD54" i="11"/>
  <c r="AD43" i="11"/>
  <c r="AD55" i="11"/>
  <c r="AD44" i="11"/>
  <c r="AD45" i="11"/>
  <c r="AD34" i="11"/>
  <c r="AD46" i="11"/>
  <c r="AD59" i="11"/>
  <c r="AD35" i="11"/>
  <c r="AD47" i="11"/>
  <c r="AD60" i="11"/>
  <c r="AD36" i="11"/>
  <c r="AD48" i="11"/>
  <c r="AD61" i="11"/>
  <c r="AD113" i="11"/>
  <c r="AD112" i="11"/>
  <c r="AD111" i="11"/>
  <c r="AD97" i="11"/>
  <c r="AD92" i="11"/>
  <c r="AD88" i="11"/>
  <c r="AD87" i="11"/>
  <c r="AD86" i="11"/>
  <c r="AD85" i="11"/>
  <c r="AD84" i="11"/>
  <c r="AD83" i="11"/>
  <c r="AD82" i="11"/>
  <c r="AD81" i="11"/>
  <c r="AD80" i="11"/>
  <c r="AD79" i="11"/>
  <c r="AD96" i="11"/>
  <c r="AD95" i="11"/>
  <c r="AD94" i="11"/>
  <c r="AD110" i="11"/>
  <c r="AD109" i="11"/>
  <c r="AD108" i="11"/>
  <c r="AD107" i="11"/>
  <c r="AD106" i="11"/>
  <c r="AD105" i="11"/>
  <c r="AD104" i="11"/>
  <c r="AD103" i="11"/>
  <c r="AD102" i="11"/>
  <c r="AD101" i="11"/>
  <c r="AD100" i="11"/>
  <c r="AD99" i="11"/>
  <c r="AD93" i="11"/>
  <c r="AD98" i="11"/>
  <c r="AD78" i="11"/>
  <c r="AD77" i="11"/>
  <c r="AD76" i="11"/>
  <c r="AD75" i="11"/>
  <c r="AD74" i="11"/>
  <c r="AD73" i="11"/>
  <c r="AD72" i="11"/>
  <c r="AD71" i="11"/>
  <c r="AD70" i="11"/>
  <c r="AD69" i="11"/>
  <c r="AD68" i="11"/>
  <c r="AD67" i="11"/>
  <c r="AD3" i="11"/>
  <c r="AE66" i="2"/>
  <c r="AC89" i="11"/>
  <c r="AD34" i="2" s="1"/>
  <c r="AC114" i="11"/>
  <c r="AD35" i="2" s="1"/>
  <c r="G31" i="3"/>
  <c r="AC13" i="14"/>
  <c r="AC25" i="14"/>
  <c r="AC14" i="14"/>
  <c r="AC26" i="14"/>
  <c r="AC15" i="14"/>
  <c r="AC27" i="14"/>
  <c r="AC16" i="14"/>
  <c r="AC28" i="14"/>
  <c r="AC17" i="14"/>
  <c r="AC29" i="14"/>
  <c r="AC18" i="14"/>
  <c r="AC19" i="14"/>
  <c r="AC8" i="14"/>
  <c r="AC20" i="14"/>
  <c r="AC9" i="14"/>
  <c r="AC21" i="14"/>
  <c r="AC10" i="14"/>
  <c r="AC22" i="14"/>
  <c r="AC81" i="14"/>
  <c r="AC80" i="14"/>
  <c r="AC79" i="14"/>
  <c r="AC23" i="14"/>
  <c r="AC24" i="14"/>
  <c r="AC11" i="14"/>
  <c r="AC12" i="14"/>
  <c r="AC78" i="14"/>
  <c r="AC77" i="14"/>
  <c r="AC76" i="14"/>
  <c r="AC75" i="14"/>
  <c r="AC74" i="14"/>
  <c r="AC73" i="14"/>
  <c r="AC72" i="14"/>
  <c r="AC71" i="14"/>
  <c r="AC70" i="14"/>
  <c r="AC69" i="14"/>
  <c r="AC68" i="14"/>
  <c r="AC67" i="14"/>
  <c r="AC66" i="14"/>
  <c r="AC62" i="14"/>
  <c r="AC64" i="14"/>
  <c r="AC63" i="14"/>
  <c r="AC40" i="14"/>
  <c r="AC39" i="14"/>
  <c r="AC38" i="14"/>
  <c r="AC37" i="14"/>
  <c r="AC65" i="14"/>
  <c r="AC51" i="14"/>
  <c r="AC36" i="14"/>
  <c r="AC52" i="14"/>
  <c r="AC53" i="14"/>
  <c r="AC54" i="14"/>
  <c r="AC55" i="14"/>
  <c r="AC50" i="14"/>
  <c r="AC49" i="14"/>
  <c r="AC48" i="14"/>
  <c r="AC47" i="14"/>
  <c r="AC46" i="14"/>
  <c r="AC45" i="14"/>
  <c r="AC44" i="14"/>
  <c r="AC43" i="14"/>
  <c r="AC42" i="14"/>
  <c r="AC56" i="14"/>
  <c r="AC60" i="14"/>
  <c r="AC106" i="14"/>
  <c r="AC105" i="14"/>
  <c r="AC104" i="14"/>
  <c r="AC103" i="14"/>
  <c r="AC102" i="14"/>
  <c r="AC101" i="14"/>
  <c r="AC100" i="14"/>
  <c r="AC99" i="14"/>
  <c r="AC98" i="14"/>
  <c r="AC97" i="14"/>
  <c r="AC96" i="14"/>
  <c r="AC95" i="14"/>
  <c r="AC94" i="14"/>
  <c r="AC93" i="14"/>
  <c r="AC92" i="14"/>
  <c r="AC90" i="14"/>
  <c r="AC89" i="14"/>
  <c r="AC61" i="14"/>
  <c r="AC35" i="14"/>
  <c r="AC87" i="14"/>
  <c r="AC86" i="14"/>
  <c r="AC85" i="14"/>
  <c r="AC91" i="14"/>
  <c r="AC41" i="14"/>
  <c r="AC88" i="14"/>
  <c r="AE5" i="14"/>
  <c r="AD3" i="14"/>
  <c r="AG42" i="2" l="1"/>
  <c r="AF18" i="2"/>
  <c r="AF3" i="2"/>
  <c r="AG51" i="2"/>
  <c r="AG52" i="2"/>
  <c r="AD11" i="2"/>
  <c r="AD28" i="2" s="1"/>
  <c r="AA40" i="14"/>
  <c r="AB35" i="14"/>
  <c r="AA36" i="14"/>
  <c r="AA9" i="14" s="1"/>
  <c r="AA39" i="14"/>
  <c r="AA12" i="14" s="1"/>
  <c r="AA37" i="14"/>
  <c r="AA35" i="14"/>
  <c r="AA8" i="14" s="1"/>
  <c r="AA38" i="14"/>
  <c r="AA41" i="14"/>
  <c r="AF66" i="2"/>
  <c r="AC57" i="14"/>
  <c r="AG26" i="2"/>
  <c r="AG25" i="2"/>
  <c r="AG4" i="2"/>
  <c r="AG43" i="2" s="1"/>
  <c r="AH6" i="2"/>
  <c r="AH44" i="2" s="1"/>
  <c r="AG27" i="2"/>
  <c r="AG5" i="2"/>
  <c r="AG20" i="2"/>
  <c r="AG19" i="2"/>
  <c r="AG22" i="2"/>
  <c r="AG24" i="2"/>
  <c r="AG21" i="2"/>
  <c r="AG23" i="2"/>
  <c r="AG36" i="2"/>
  <c r="AG45" i="2"/>
  <c r="AG58" i="2"/>
  <c r="AG59" i="2" s="1"/>
  <c r="AE20" i="11"/>
  <c r="AE9" i="11"/>
  <c r="AE21" i="11"/>
  <c r="AE10" i="11"/>
  <c r="AE22" i="11"/>
  <c r="AE11" i="11"/>
  <c r="AE23" i="11"/>
  <c r="AE12" i="11"/>
  <c r="AE24" i="11"/>
  <c r="AE13" i="11"/>
  <c r="AE25" i="11"/>
  <c r="AE14" i="11"/>
  <c r="AE26" i="11"/>
  <c r="AE15" i="11"/>
  <c r="AE27" i="11"/>
  <c r="AE16" i="11"/>
  <c r="AE28" i="11"/>
  <c r="AE17" i="11"/>
  <c r="AE29" i="11"/>
  <c r="AE18" i="11"/>
  <c r="AE30" i="11"/>
  <c r="AE19" i="11"/>
  <c r="AF5" i="11"/>
  <c r="AE42" i="11"/>
  <c r="AE54" i="11"/>
  <c r="AE43" i="11"/>
  <c r="AE55" i="11"/>
  <c r="AE44" i="11"/>
  <c r="AE45" i="11"/>
  <c r="AE34" i="11"/>
  <c r="AE46" i="11"/>
  <c r="AE59" i="11"/>
  <c r="AE35" i="11"/>
  <c r="AE47" i="11"/>
  <c r="AE60" i="11"/>
  <c r="AE36" i="11"/>
  <c r="AE48" i="11"/>
  <c r="AE61" i="11"/>
  <c r="AE37" i="11"/>
  <c r="AE49" i="11"/>
  <c r="AE62" i="11"/>
  <c r="AE38" i="11"/>
  <c r="AE50" i="11"/>
  <c r="AE63" i="11"/>
  <c r="AE39" i="11"/>
  <c r="AE51" i="11"/>
  <c r="AE40" i="11"/>
  <c r="AE52" i="11"/>
  <c r="AE41" i="11"/>
  <c r="AE53" i="11"/>
  <c r="AE113" i="11"/>
  <c r="AE112" i="11"/>
  <c r="AE111" i="11"/>
  <c r="AE97" i="11"/>
  <c r="AE92" i="11"/>
  <c r="AE88" i="11"/>
  <c r="AE87" i="11"/>
  <c r="AE86" i="11"/>
  <c r="AE85" i="11"/>
  <c r="AE84" i="11"/>
  <c r="AE83" i="11"/>
  <c r="AE82" i="11"/>
  <c r="AE81" i="11"/>
  <c r="AE80" i="11"/>
  <c r="AE79" i="11"/>
  <c r="AE96" i="11"/>
  <c r="AE95" i="11"/>
  <c r="AE94" i="11"/>
  <c r="AE110" i="11"/>
  <c r="AE109" i="11"/>
  <c r="AE108" i="11"/>
  <c r="AE107" i="11"/>
  <c r="AE106" i="11"/>
  <c r="AE105" i="11"/>
  <c r="AE104" i="11"/>
  <c r="AE103" i="11"/>
  <c r="AE102" i="11"/>
  <c r="AE101" i="11"/>
  <c r="AE100" i="11"/>
  <c r="AE99" i="11"/>
  <c r="AE93" i="11"/>
  <c r="AE98" i="11"/>
  <c r="AE78" i="11"/>
  <c r="AE77" i="11"/>
  <c r="AE76" i="11"/>
  <c r="AE75" i="11"/>
  <c r="AE74" i="11"/>
  <c r="AE73" i="11"/>
  <c r="AE72" i="11"/>
  <c r="AE71" i="11"/>
  <c r="AE70" i="11"/>
  <c r="AE69" i="11"/>
  <c r="AE68" i="11"/>
  <c r="AE67" i="11"/>
  <c r="AE3" i="11"/>
  <c r="AD13" i="14"/>
  <c r="AD25" i="14"/>
  <c r="AD14" i="14"/>
  <c r="AD26" i="14"/>
  <c r="AD15" i="14"/>
  <c r="AD27" i="14"/>
  <c r="AD16" i="14"/>
  <c r="AD28" i="14"/>
  <c r="AD17" i="14"/>
  <c r="AD29" i="14"/>
  <c r="AD18" i="14"/>
  <c r="AD19" i="14"/>
  <c r="AD8" i="14"/>
  <c r="AD20" i="14"/>
  <c r="AD9" i="14"/>
  <c r="AD21" i="14"/>
  <c r="AD10" i="14"/>
  <c r="AD22" i="14"/>
  <c r="AD11" i="14"/>
  <c r="AD12" i="14"/>
  <c r="AD23" i="14"/>
  <c r="AD81" i="14"/>
  <c r="AD80" i="14"/>
  <c r="AD79" i="14"/>
  <c r="AD24" i="14"/>
  <c r="AD62" i="14"/>
  <c r="AD76" i="14"/>
  <c r="AD72" i="14"/>
  <c r="AD68" i="14"/>
  <c r="AD77" i="14"/>
  <c r="AD73" i="14"/>
  <c r="AD69" i="14"/>
  <c r="AD78" i="14"/>
  <c r="AD74" i="14"/>
  <c r="AD70" i="14"/>
  <c r="AD66" i="14"/>
  <c r="AD64" i="14"/>
  <c r="AD63" i="14"/>
  <c r="AD65" i="14"/>
  <c r="AD61" i="14"/>
  <c r="AD60" i="14"/>
  <c r="AD56" i="14"/>
  <c r="AD55" i="14"/>
  <c r="AD54" i="14"/>
  <c r="AD53" i="14"/>
  <c r="AD52" i="14"/>
  <c r="AD51" i="14"/>
  <c r="AD39" i="14"/>
  <c r="AD38" i="14"/>
  <c r="AD37" i="14"/>
  <c r="AD36" i="14"/>
  <c r="AD50" i="14"/>
  <c r="AD49" i="14"/>
  <c r="AD48" i="14"/>
  <c r="AD47" i="14"/>
  <c r="AD46" i="14"/>
  <c r="AD45" i="14"/>
  <c r="AD44" i="14"/>
  <c r="AD43" i="14"/>
  <c r="AD42" i="14"/>
  <c r="AD67" i="14"/>
  <c r="AD71" i="14"/>
  <c r="AD75" i="14"/>
  <c r="AD41" i="14"/>
  <c r="AD106" i="14"/>
  <c r="AD105" i="14"/>
  <c r="AD104" i="14"/>
  <c r="AD103" i="14"/>
  <c r="AD102" i="14"/>
  <c r="AD101" i="14"/>
  <c r="AD100" i="14"/>
  <c r="AD99" i="14"/>
  <c r="AD98" i="14"/>
  <c r="AD97" i="14"/>
  <c r="AD96" i="14"/>
  <c r="AD95" i="14"/>
  <c r="AD94" i="14"/>
  <c r="AD93" i="14"/>
  <c r="AD92" i="14"/>
  <c r="AD90" i="14"/>
  <c r="AD89" i="14"/>
  <c r="AD35" i="14"/>
  <c r="AD87" i="14"/>
  <c r="AD86" i="14"/>
  <c r="AD85" i="14"/>
  <c r="AD40" i="14"/>
  <c r="AD91" i="14"/>
  <c r="AD88" i="14"/>
  <c r="AD89" i="11"/>
  <c r="AE34" i="2" s="1"/>
  <c r="AD64" i="11"/>
  <c r="AE12" i="2" s="1"/>
  <c r="AD114" i="11"/>
  <c r="AE35" i="2" s="1"/>
  <c r="AD37" i="2"/>
  <c r="AD56" i="11"/>
  <c r="AE10" i="2" s="1"/>
  <c r="AF5" i="14"/>
  <c r="AE3" i="14"/>
  <c r="AC30" i="14"/>
  <c r="AD13" i="2" s="1"/>
  <c r="AD7" i="11"/>
  <c r="AD31" i="11"/>
  <c r="AE9" i="2" s="1"/>
  <c r="AC107" i="14"/>
  <c r="AC82" i="14"/>
  <c r="AH42" i="2" l="1"/>
  <c r="AG18" i="2"/>
  <c r="AG3" i="2"/>
  <c r="AH51" i="2"/>
  <c r="AH52" i="2"/>
  <c r="AG66" i="2"/>
  <c r="AB8" i="14"/>
  <c r="AB30" i="14" s="1"/>
  <c r="AC13" i="2" s="1"/>
  <c r="AC14" i="2" s="1"/>
  <c r="AC15" i="2" s="1"/>
  <c r="AC31" i="2" s="1"/>
  <c r="AC46" i="2" s="1"/>
  <c r="AB57" i="14"/>
  <c r="AE37" i="2"/>
  <c r="AA57" i="14"/>
  <c r="AE11" i="2"/>
  <c r="AE28" i="2" s="1"/>
  <c r="AE29" i="2" s="1"/>
  <c r="AA30" i="14"/>
  <c r="AB13" i="2" s="1"/>
  <c r="AB14" i="2" s="1"/>
  <c r="AB15" i="2" s="1"/>
  <c r="AB31" i="2" s="1"/>
  <c r="AD82" i="14"/>
  <c r="AE114" i="11"/>
  <c r="AF35" i="2" s="1"/>
  <c r="AE56" i="11"/>
  <c r="AF10" i="2" s="1"/>
  <c r="AD107" i="14"/>
  <c r="AD30" i="14"/>
  <c r="AE13" i="2" s="1"/>
  <c r="AE14" i="2" s="1"/>
  <c r="AD29" i="2"/>
  <c r="AE7" i="11"/>
  <c r="AE31" i="11"/>
  <c r="AF9" i="2" s="1"/>
  <c r="AH21" i="2"/>
  <c r="AH4" i="2"/>
  <c r="AH43" i="2" s="1"/>
  <c r="AI6" i="2"/>
  <c r="AI44" i="2" s="1"/>
  <c r="AH22" i="2"/>
  <c r="AH27" i="2"/>
  <c r="AH24" i="2"/>
  <c r="AH26" i="2"/>
  <c r="AH25" i="2"/>
  <c r="AH23" i="2"/>
  <c r="AH5" i="2"/>
  <c r="AH20" i="2"/>
  <c r="AH19" i="2"/>
  <c r="AH58" i="2"/>
  <c r="AH59" i="2" s="1"/>
  <c r="AH45" i="2"/>
  <c r="AH36" i="2"/>
  <c r="AE13" i="14"/>
  <c r="AE25" i="14"/>
  <c r="AE14" i="14"/>
  <c r="AE26" i="14"/>
  <c r="AE15" i="14"/>
  <c r="AE27" i="14"/>
  <c r="AE16" i="14"/>
  <c r="AE28" i="14"/>
  <c r="AE17" i="14"/>
  <c r="AE29" i="14"/>
  <c r="AE18" i="14"/>
  <c r="AE19" i="14"/>
  <c r="AE8" i="14"/>
  <c r="AE20" i="14"/>
  <c r="AE9" i="14"/>
  <c r="AE21" i="14"/>
  <c r="AE10" i="14"/>
  <c r="AE22" i="14"/>
  <c r="AE11" i="14"/>
  <c r="AE12" i="14"/>
  <c r="AE23" i="14"/>
  <c r="AE24" i="14"/>
  <c r="AE81" i="14"/>
  <c r="AE80" i="14"/>
  <c r="AE79" i="14"/>
  <c r="AE78" i="14"/>
  <c r="AE77" i="14"/>
  <c r="AE76" i="14"/>
  <c r="AE75" i="14"/>
  <c r="AE74" i="14"/>
  <c r="AE73" i="14"/>
  <c r="AE72" i="14"/>
  <c r="AE71" i="14"/>
  <c r="AE70" i="14"/>
  <c r="AE69" i="14"/>
  <c r="AE68" i="14"/>
  <c r="AE67" i="14"/>
  <c r="AE66" i="14"/>
  <c r="AE64" i="14"/>
  <c r="AE63" i="14"/>
  <c r="AE65" i="14"/>
  <c r="AE61" i="14"/>
  <c r="AE60" i="14"/>
  <c r="AE56" i="14"/>
  <c r="AE55" i="14"/>
  <c r="AE54" i="14"/>
  <c r="AE53" i="14"/>
  <c r="AE52" i="14"/>
  <c r="AE51" i="14"/>
  <c r="AE62" i="14"/>
  <c r="AE38" i="14"/>
  <c r="AE37" i="14"/>
  <c r="AE36" i="14"/>
  <c r="AE50" i="14"/>
  <c r="AE49" i="14"/>
  <c r="AE48" i="14"/>
  <c r="AE47" i="14"/>
  <c r="AE46" i="14"/>
  <c r="AE45" i="14"/>
  <c r="AE44" i="14"/>
  <c r="AE43" i="14"/>
  <c r="AE42" i="14"/>
  <c r="AE41" i="14"/>
  <c r="AE40" i="14"/>
  <c r="AE106" i="14"/>
  <c r="AE105" i="14"/>
  <c r="AE104" i="14"/>
  <c r="AE103" i="14"/>
  <c r="AE102" i="14"/>
  <c r="AE101" i="14"/>
  <c r="AE100" i="14"/>
  <c r="AE99" i="14"/>
  <c r="AE98" i="14"/>
  <c r="AE97" i="14"/>
  <c r="AE96" i="14"/>
  <c r="AE95" i="14"/>
  <c r="AE94" i="14"/>
  <c r="AE93" i="14"/>
  <c r="AE92" i="14"/>
  <c r="AE90" i="14"/>
  <c r="AE89" i="14"/>
  <c r="AE39" i="14"/>
  <c r="AE35" i="14"/>
  <c r="AE87" i="14"/>
  <c r="AE86" i="14"/>
  <c r="AE85" i="14"/>
  <c r="AE91" i="14"/>
  <c r="AE88" i="14"/>
  <c r="AD57" i="14"/>
  <c r="AF10" i="11"/>
  <c r="AF22" i="11"/>
  <c r="AF11" i="11"/>
  <c r="AF23" i="11"/>
  <c r="AF12" i="11"/>
  <c r="AF24" i="11"/>
  <c r="AF13" i="11"/>
  <c r="AF25" i="11"/>
  <c r="AF14" i="11"/>
  <c r="AF26" i="11"/>
  <c r="AF15" i="11"/>
  <c r="AF27" i="11"/>
  <c r="AF16" i="11"/>
  <c r="AF28" i="11"/>
  <c r="AF17" i="11"/>
  <c r="AF29" i="11"/>
  <c r="AF18" i="11"/>
  <c r="AF30" i="11"/>
  <c r="AF19" i="11"/>
  <c r="AF20" i="11"/>
  <c r="AF9" i="11"/>
  <c r="AF21" i="11"/>
  <c r="AG5" i="11"/>
  <c r="AF35" i="11"/>
  <c r="AF47" i="11"/>
  <c r="AF60" i="11"/>
  <c r="AF36" i="11"/>
  <c r="AF48" i="11"/>
  <c r="AF61" i="11"/>
  <c r="AF37" i="11"/>
  <c r="AF49" i="11"/>
  <c r="AF62" i="11"/>
  <c r="AF38" i="11"/>
  <c r="AF50" i="11"/>
  <c r="AF63" i="11"/>
  <c r="AF39" i="11"/>
  <c r="AF51" i="11"/>
  <c r="AF40" i="11"/>
  <c r="AF52" i="11"/>
  <c r="AF41" i="11"/>
  <c r="AF53" i="11"/>
  <c r="AF42" i="11"/>
  <c r="AF54" i="11"/>
  <c r="AF43" i="11"/>
  <c r="AF55" i="11"/>
  <c r="AF44" i="11"/>
  <c r="AF45" i="11"/>
  <c r="AF46" i="11"/>
  <c r="AF59" i="11"/>
  <c r="AF34" i="11"/>
  <c r="AF113" i="11"/>
  <c r="AF112" i="11"/>
  <c r="AF111" i="11"/>
  <c r="AF96" i="11"/>
  <c r="AF95" i="11"/>
  <c r="AF94" i="11"/>
  <c r="AF110" i="11"/>
  <c r="AF109" i="11"/>
  <c r="AF108" i="11"/>
  <c r="AF107" i="11"/>
  <c r="AF106" i="11"/>
  <c r="AF105" i="11"/>
  <c r="AF104" i="11"/>
  <c r="AF103" i="11"/>
  <c r="AF102" i="11"/>
  <c r="AF101" i="11"/>
  <c r="AF100" i="11"/>
  <c r="AF99" i="11"/>
  <c r="AF93" i="11"/>
  <c r="AF98" i="11"/>
  <c r="AF80" i="11"/>
  <c r="AF97" i="11"/>
  <c r="AF81" i="11"/>
  <c r="AF78" i="11"/>
  <c r="AF77" i="11"/>
  <c r="AF76" i="11"/>
  <c r="AF75" i="11"/>
  <c r="AF74" i="11"/>
  <c r="AF82" i="11"/>
  <c r="AF73" i="11"/>
  <c r="AF83" i="11"/>
  <c r="AF72" i="11"/>
  <c r="AF84" i="11"/>
  <c r="AF71" i="11"/>
  <c r="AF85" i="11"/>
  <c r="AF70" i="11"/>
  <c r="AF69" i="11"/>
  <c r="AF86" i="11"/>
  <c r="AF87" i="11"/>
  <c r="AF68" i="11"/>
  <c r="AF3" i="11"/>
  <c r="AF88" i="11"/>
  <c r="AF67" i="11"/>
  <c r="AF92" i="11"/>
  <c r="AF79" i="11"/>
  <c r="AE89" i="11"/>
  <c r="AF34" i="2" s="1"/>
  <c r="AD14" i="2"/>
  <c r="AD15" i="2" s="1"/>
  <c r="AG5" i="14"/>
  <c r="AF3" i="14"/>
  <c r="AE64" i="11"/>
  <c r="AF12" i="2" s="1"/>
  <c r="AI42" i="2" l="1"/>
  <c r="AH18" i="2"/>
  <c r="AH3" i="2"/>
  <c r="AI51" i="2"/>
  <c r="AI52" i="2"/>
  <c r="AE15" i="2"/>
  <c r="AE31" i="2" s="1"/>
  <c r="AE46" i="2" s="1"/>
  <c r="AB46" i="2"/>
  <c r="AF11" i="2"/>
  <c r="AF28" i="2" s="1"/>
  <c r="AF29" i="2" s="1"/>
  <c r="AE30" i="14"/>
  <c r="AF13" i="2" s="1"/>
  <c r="AF14" i="2" s="1"/>
  <c r="AE57" i="14"/>
  <c r="AD31" i="2"/>
  <c r="AF56" i="11"/>
  <c r="AG10" i="2" s="1"/>
  <c r="AE82" i="14"/>
  <c r="AF64" i="11"/>
  <c r="AG12" i="2" s="1"/>
  <c r="AH66" i="2"/>
  <c r="AF37" i="2"/>
  <c r="AG12" i="11"/>
  <c r="AG24" i="11"/>
  <c r="AG13" i="11"/>
  <c r="AG25" i="11"/>
  <c r="AG14" i="11"/>
  <c r="AG26" i="11"/>
  <c r="AG15" i="11"/>
  <c r="AG27" i="11"/>
  <c r="AG16" i="11"/>
  <c r="AG28" i="11"/>
  <c r="AG17" i="11"/>
  <c r="AG29" i="11"/>
  <c r="AG18" i="11"/>
  <c r="AG30" i="11"/>
  <c r="AG19" i="11"/>
  <c r="AG20" i="11"/>
  <c r="AG9" i="11"/>
  <c r="AG21" i="11"/>
  <c r="AG10" i="11"/>
  <c r="AG22" i="11"/>
  <c r="AG11" i="11"/>
  <c r="AG23" i="11"/>
  <c r="AH5" i="11"/>
  <c r="AG40" i="11"/>
  <c r="AG52" i="11"/>
  <c r="AG41" i="11"/>
  <c r="AG53" i="11"/>
  <c r="AG42" i="11"/>
  <c r="AG54" i="11"/>
  <c r="AG43" i="11"/>
  <c r="AG55" i="11"/>
  <c r="AG44" i="11"/>
  <c r="AG45" i="11"/>
  <c r="AG34" i="11"/>
  <c r="AG46" i="11"/>
  <c r="AG59" i="11"/>
  <c r="AG35" i="11"/>
  <c r="AG47" i="11"/>
  <c r="AG60" i="11"/>
  <c r="AG36" i="11"/>
  <c r="AG48" i="11"/>
  <c r="AG61" i="11"/>
  <c r="AG37" i="11"/>
  <c r="AG49" i="11"/>
  <c r="AG62" i="11"/>
  <c r="AG38" i="11"/>
  <c r="AG50" i="11"/>
  <c r="AG63" i="11"/>
  <c r="AG39" i="11"/>
  <c r="AG51" i="11"/>
  <c r="AG113" i="11"/>
  <c r="AG112" i="11"/>
  <c r="AG111" i="11"/>
  <c r="AG96" i="11"/>
  <c r="AG95" i="11"/>
  <c r="AG94" i="11"/>
  <c r="AG110" i="11"/>
  <c r="AG109" i="11"/>
  <c r="AG108" i="11"/>
  <c r="AG107" i="11"/>
  <c r="AG106" i="11"/>
  <c r="AG105" i="11"/>
  <c r="AG104" i="11"/>
  <c r="AG103" i="11"/>
  <c r="AG102" i="11"/>
  <c r="AG101" i="11"/>
  <c r="AG100" i="11"/>
  <c r="AG99" i="11"/>
  <c r="AG93" i="11"/>
  <c r="AG98" i="11"/>
  <c r="AG97" i="11"/>
  <c r="AG92" i="11"/>
  <c r="AG88" i="11"/>
  <c r="AG87" i="11"/>
  <c r="AG86" i="11"/>
  <c r="AG85" i="11"/>
  <c r="AG84" i="11"/>
  <c r="AG83" i="11"/>
  <c r="AG82" i="11"/>
  <c r="AG81" i="11"/>
  <c r="AG80" i="11"/>
  <c r="AG79" i="11"/>
  <c r="AG78" i="11"/>
  <c r="AG77" i="11"/>
  <c r="AG76" i="11"/>
  <c r="AG75" i="11"/>
  <c r="AG74" i="11"/>
  <c r="AG73" i="11"/>
  <c r="AG72" i="11"/>
  <c r="AG71" i="11"/>
  <c r="AG70" i="11"/>
  <c r="AG69" i="11"/>
  <c r="AG68" i="11"/>
  <c r="AG67" i="11"/>
  <c r="AG3" i="11"/>
  <c r="AG3" i="14"/>
  <c r="AH5" i="14"/>
  <c r="AF114" i="11"/>
  <c r="AG35" i="2" s="1"/>
  <c r="AJ6" i="2"/>
  <c r="AJ44" i="2" s="1"/>
  <c r="AI4" i="2"/>
  <c r="AI43" i="2" s="1"/>
  <c r="AI20" i="2"/>
  <c r="AI19" i="2"/>
  <c r="AI21" i="2"/>
  <c r="AI25" i="2"/>
  <c r="AI23" i="2"/>
  <c r="AI22" i="2"/>
  <c r="AI24" i="2"/>
  <c r="AI27" i="2"/>
  <c r="AI26" i="2"/>
  <c r="AI5" i="2"/>
  <c r="AI45" i="2"/>
  <c r="AI58" i="2"/>
  <c r="AI59" i="2" s="1"/>
  <c r="AI36" i="2"/>
  <c r="AF13" i="14"/>
  <c r="AF25" i="14"/>
  <c r="AF14" i="14"/>
  <c r="AF26" i="14"/>
  <c r="AF15" i="14"/>
  <c r="AF27" i="14"/>
  <c r="AF16" i="14"/>
  <c r="AF28" i="14"/>
  <c r="AF17" i="14"/>
  <c r="AF29" i="14"/>
  <c r="AF18" i="14"/>
  <c r="AF19" i="14"/>
  <c r="AF8" i="14"/>
  <c r="AF20" i="14"/>
  <c r="AF9" i="14"/>
  <c r="AF21" i="14"/>
  <c r="AF10" i="14"/>
  <c r="AF22" i="14"/>
  <c r="AF23" i="14"/>
  <c r="AF24" i="14"/>
  <c r="AF11" i="14"/>
  <c r="AF12" i="14"/>
  <c r="AF80" i="14"/>
  <c r="AF81" i="14"/>
  <c r="AF78" i="14"/>
  <c r="AF77" i="14"/>
  <c r="AF76" i="14"/>
  <c r="AF75" i="14"/>
  <c r="AF74" i="14"/>
  <c r="AF73" i="14"/>
  <c r="AF72" i="14"/>
  <c r="AF71" i="14"/>
  <c r="AF70" i="14"/>
  <c r="AF69" i="14"/>
  <c r="AF68" i="14"/>
  <c r="AF67" i="14"/>
  <c r="AF66" i="14"/>
  <c r="AF79" i="14"/>
  <c r="AF64" i="14"/>
  <c r="AF63" i="14"/>
  <c r="AF65" i="14"/>
  <c r="AF61" i="14"/>
  <c r="AF60" i="14"/>
  <c r="AF56" i="14"/>
  <c r="AF55" i="14"/>
  <c r="AF54" i="14"/>
  <c r="AF53" i="14"/>
  <c r="AF52" i="14"/>
  <c r="AF51" i="14"/>
  <c r="AF62" i="14"/>
  <c r="AF37" i="14"/>
  <c r="AF36" i="14"/>
  <c r="AF50" i="14"/>
  <c r="AF49" i="14"/>
  <c r="AF48" i="14"/>
  <c r="AF47" i="14"/>
  <c r="AF46" i="14"/>
  <c r="AF45" i="14"/>
  <c r="AF44" i="14"/>
  <c r="AF43" i="14"/>
  <c r="AF42" i="14"/>
  <c r="AF41" i="14"/>
  <c r="AF40" i="14"/>
  <c r="AF39" i="14"/>
  <c r="AF38" i="14"/>
  <c r="AF90" i="14"/>
  <c r="AF89" i="14"/>
  <c r="AF35" i="14"/>
  <c r="AF87" i="14"/>
  <c r="AF86" i="14"/>
  <c r="AF85" i="14"/>
  <c r="AF91" i="14"/>
  <c r="AF88" i="14"/>
  <c r="AF103" i="14"/>
  <c r="AF104" i="14"/>
  <c r="AF92" i="14"/>
  <c r="AF105" i="14"/>
  <c r="AF93" i="14"/>
  <c r="AF106" i="14"/>
  <c r="AF94" i="14"/>
  <c r="AF95" i="14"/>
  <c r="AF96" i="14"/>
  <c r="AF97" i="14"/>
  <c r="AF98" i="14"/>
  <c r="AF99" i="14"/>
  <c r="AF100" i="14"/>
  <c r="AF101" i="14"/>
  <c r="AF102" i="14"/>
  <c r="AF89" i="11"/>
  <c r="AG34" i="2" s="1"/>
  <c r="AF7" i="11"/>
  <c r="AF31" i="11"/>
  <c r="AG9" i="2" s="1"/>
  <c r="AE107" i="14"/>
  <c r="AJ42" i="2" l="1"/>
  <c r="AI18" i="2"/>
  <c r="AI3" i="2"/>
  <c r="AJ52" i="2"/>
  <c r="AJ51" i="2"/>
  <c r="AG37" i="2"/>
  <c r="AF15" i="2"/>
  <c r="AF31" i="2" s="1"/>
  <c r="AF46" i="2" s="1"/>
  <c r="AG11" i="2"/>
  <c r="AG28" i="2" s="1"/>
  <c r="AG29" i="2" s="1"/>
  <c r="AG89" i="11"/>
  <c r="AH34" i="2" s="1"/>
  <c r="AG56" i="11"/>
  <c r="AH10" i="2" s="1"/>
  <c r="AI66" i="2"/>
  <c r="AF30" i="14"/>
  <c r="AG13" i="2" s="1"/>
  <c r="AJ4" i="2"/>
  <c r="AJ43" i="2" s="1"/>
  <c r="AK6" i="2"/>
  <c r="AK44" i="2" s="1"/>
  <c r="AJ20" i="2"/>
  <c r="AJ22" i="2"/>
  <c r="AJ21" i="2"/>
  <c r="AJ25" i="2"/>
  <c r="AJ23" i="2"/>
  <c r="AJ27" i="2"/>
  <c r="AJ19" i="2"/>
  <c r="AJ5" i="2"/>
  <c r="AJ26" i="2"/>
  <c r="AJ24" i="2"/>
  <c r="AJ58" i="2"/>
  <c r="AJ59" i="2" s="1"/>
  <c r="AJ36" i="2"/>
  <c r="AJ45" i="2"/>
  <c r="AG7" i="11"/>
  <c r="AG31" i="11"/>
  <c r="AH9" i="2" s="1"/>
  <c r="AF107" i="14"/>
  <c r="AH3" i="14"/>
  <c r="AI5" i="14"/>
  <c r="AG13" i="14"/>
  <c r="AG25" i="14"/>
  <c r="AG14" i="14"/>
  <c r="AG26" i="14"/>
  <c r="AG15" i="14"/>
  <c r="AG27" i="14"/>
  <c r="AG16" i="14"/>
  <c r="AG28" i="14"/>
  <c r="AG17" i="14"/>
  <c r="AG29" i="14"/>
  <c r="AG18" i="14"/>
  <c r="AG19" i="14"/>
  <c r="AG8" i="14"/>
  <c r="AG20" i="14"/>
  <c r="AG9" i="14"/>
  <c r="AG21" i="14"/>
  <c r="AG10" i="14"/>
  <c r="AG22" i="14"/>
  <c r="AG81" i="14"/>
  <c r="AG80" i="14"/>
  <c r="AG79" i="14"/>
  <c r="AG11" i="14"/>
  <c r="AG12" i="14"/>
  <c r="AG23" i="14"/>
  <c r="AG24" i="14"/>
  <c r="AG78" i="14"/>
  <c r="AG77" i="14"/>
  <c r="AG76" i="14"/>
  <c r="AG75" i="14"/>
  <c r="AG74" i="14"/>
  <c r="AG73" i="14"/>
  <c r="AG72" i="14"/>
  <c r="AG71" i="14"/>
  <c r="AG70" i="14"/>
  <c r="AG69" i="14"/>
  <c r="AG68" i="14"/>
  <c r="AG67" i="14"/>
  <c r="AG66" i="14"/>
  <c r="AG64" i="14"/>
  <c r="AG63" i="14"/>
  <c r="AG65" i="14"/>
  <c r="AG61" i="14"/>
  <c r="AG60" i="14"/>
  <c r="AG56" i="14"/>
  <c r="AG55" i="14"/>
  <c r="AG54" i="14"/>
  <c r="AG53" i="14"/>
  <c r="AG52" i="14"/>
  <c r="AG51" i="14"/>
  <c r="AG62" i="14"/>
  <c r="AG36" i="14"/>
  <c r="AG50" i="14"/>
  <c r="AG49" i="14"/>
  <c r="AG48" i="14"/>
  <c r="AG47" i="14"/>
  <c r="AG46" i="14"/>
  <c r="AG45" i="14"/>
  <c r="AG44" i="14"/>
  <c r="AG43" i="14"/>
  <c r="AG42" i="14"/>
  <c r="AG41" i="14"/>
  <c r="AG40" i="14"/>
  <c r="AG39" i="14"/>
  <c r="AG38" i="14"/>
  <c r="AG35" i="14"/>
  <c r="AG87" i="14"/>
  <c r="AG86" i="14"/>
  <c r="AG85" i="14"/>
  <c r="AG91" i="14"/>
  <c r="AG88" i="14"/>
  <c r="AG37" i="14"/>
  <c r="AG106" i="14"/>
  <c r="AG105" i="14"/>
  <c r="AG104" i="14"/>
  <c r="AG103" i="14"/>
  <c r="AG102" i="14"/>
  <c r="AG101" i="14"/>
  <c r="AG100" i="14"/>
  <c r="AG99" i="14"/>
  <c r="AG98" i="14"/>
  <c r="AG97" i="14"/>
  <c r="AG96" i="14"/>
  <c r="AG95" i="14"/>
  <c r="AG94" i="14"/>
  <c r="AG93" i="14"/>
  <c r="AG92" i="14"/>
  <c r="AG89" i="14"/>
  <c r="AG90" i="14"/>
  <c r="AG114" i="11"/>
  <c r="AH35" i="2" s="1"/>
  <c r="AG64" i="11"/>
  <c r="AH12" i="2" s="1"/>
  <c r="AF57" i="14"/>
  <c r="AF82" i="14"/>
  <c r="AH14" i="11"/>
  <c r="AH26" i="11"/>
  <c r="AH15" i="11"/>
  <c r="AH27" i="11"/>
  <c r="AH16" i="11"/>
  <c r="AH28" i="11"/>
  <c r="AH17" i="11"/>
  <c r="AH29" i="11"/>
  <c r="AH18" i="11"/>
  <c r="AH30" i="11"/>
  <c r="AH19" i="11"/>
  <c r="AH20" i="11"/>
  <c r="AH9" i="11"/>
  <c r="AH21" i="11"/>
  <c r="AH10" i="11"/>
  <c r="AH22" i="11"/>
  <c r="AH11" i="11"/>
  <c r="AH23" i="11"/>
  <c r="AH12" i="11"/>
  <c r="AH24" i="11"/>
  <c r="AH13" i="11"/>
  <c r="AH25" i="11"/>
  <c r="AI5" i="11"/>
  <c r="AH45" i="11"/>
  <c r="AH34" i="11"/>
  <c r="AH46" i="11"/>
  <c r="AH59" i="11"/>
  <c r="AH35" i="11"/>
  <c r="AH47" i="11"/>
  <c r="AH60" i="11"/>
  <c r="AH36" i="11"/>
  <c r="AH48" i="11"/>
  <c r="AH61" i="11"/>
  <c r="AH37" i="11"/>
  <c r="AH49" i="11"/>
  <c r="AH62" i="11"/>
  <c r="AH38" i="11"/>
  <c r="AH50" i="11"/>
  <c r="AH63" i="11"/>
  <c r="AH39" i="11"/>
  <c r="AH51" i="11"/>
  <c r="AH40" i="11"/>
  <c r="AH52" i="11"/>
  <c r="AH41" i="11"/>
  <c r="AH53" i="11"/>
  <c r="AH42" i="11"/>
  <c r="AH54" i="11"/>
  <c r="AH43" i="11"/>
  <c r="AH55" i="11"/>
  <c r="AH44" i="11"/>
  <c r="AH113" i="11"/>
  <c r="AH112" i="11"/>
  <c r="AH111" i="11"/>
  <c r="AH95" i="11"/>
  <c r="AH94" i="11"/>
  <c r="AH110" i="11"/>
  <c r="AH109" i="11"/>
  <c r="AH108" i="11"/>
  <c r="AH107" i="11"/>
  <c r="AH106" i="11"/>
  <c r="AH105" i="11"/>
  <c r="AH104" i="11"/>
  <c r="AH103" i="11"/>
  <c r="AH102" i="11"/>
  <c r="AH101" i="11"/>
  <c r="AH100" i="11"/>
  <c r="AH99" i="11"/>
  <c r="AH93" i="11"/>
  <c r="AH98" i="11"/>
  <c r="AH97" i="11"/>
  <c r="AH92" i="11"/>
  <c r="AH88" i="11"/>
  <c r="AH87" i="11"/>
  <c r="AH86" i="11"/>
  <c r="AH85" i="11"/>
  <c r="AH84" i="11"/>
  <c r="AH83" i="11"/>
  <c r="AH82" i="11"/>
  <c r="AH81" i="11"/>
  <c r="AH80" i="11"/>
  <c r="AH79" i="11"/>
  <c r="AH73" i="11"/>
  <c r="AH72" i="11"/>
  <c r="AH96" i="11"/>
  <c r="AH71" i="11"/>
  <c r="AH70" i="11"/>
  <c r="AH69" i="11"/>
  <c r="AH68" i="11"/>
  <c r="AH67" i="11"/>
  <c r="AH78" i="11"/>
  <c r="AH77" i="11"/>
  <c r="AH76" i="11"/>
  <c r="AH75" i="11"/>
  <c r="AH74" i="11"/>
  <c r="AH3" i="11"/>
  <c r="AK42" i="2" l="1"/>
  <c r="AH37" i="2"/>
  <c r="AJ18" i="2"/>
  <c r="AJ3" i="2"/>
  <c r="AK52" i="2"/>
  <c r="AK51" i="2"/>
  <c r="AJ66" i="2"/>
  <c r="AH11" i="2"/>
  <c r="AH28" i="2" s="1"/>
  <c r="AH29" i="2" s="1"/>
  <c r="AH114" i="11"/>
  <c r="AI35" i="2" s="1"/>
  <c r="AI16" i="11"/>
  <c r="AI28" i="11"/>
  <c r="AI17" i="11"/>
  <c r="AI29" i="11"/>
  <c r="AI18" i="11"/>
  <c r="AI30" i="11"/>
  <c r="AI19" i="11"/>
  <c r="AI20" i="11"/>
  <c r="AI9" i="11"/>
  <c r="AI21" i="11"/>
  <c r="AI10" i="11"/>
  <c r="AI22" i="11"/>
  <c r="AI11" i="11"/>
  <c r="AI23" i="11"/>
  <c r="AI12" i="11"/>
  <c r="AI24" i="11"/>
  <c r="AI13" i="11"/>
  <c r="AI25" i="11"/>
  <c r="AI14" i="11"/>
  <c r="AI26" i="11"/>
  <c r="AI15" i="11"/>
  <c r="AI27" i="11"/>
  <c r="AJ5" i="11"/>
  <c r="AI38" i="11"/>
  <c r="AI50" i="11"/>
  <c r="AI63" i="11"/>
  <c r="AI39" i="11"/>
  <c r="AI51" i="11"/>
  <c r="AI40" i="11"/>
  <c r="AI52" i="11"/>
  <c r="AI41" i="11"/>
  <c r="AI53" i="11"/>
  <c r="AI42" i="11"/>
  <c r="AI54" i="11"/>
  <c r="AI43" i="11"/>
  <c r="AI55" i="11"/>
  <c r="AI44" i="11"/>
  <c r="AI45" i="11"/>
  <c r="AI34" i="11"/>
  <c r="AI46" i="11"/>
  <c r="AI59" i="11"/>
  <c r="AI35" i="11"/>
  <c r="AI47" i="11"/>
  <c r="AI60" i="11"/>
  <c r="AI36" i="11"/>
  <c r="AI48" i="11"/>
  <c r="AI61" i="11"/>
  <c r="AI37" i="11"/>
  <c r="AI49" i="11"/>
  <c r="AI62" i="11"/>
  <c r="AI113" i="11"/>
  <c r="AI112" i="11"/>
  <c r="AI111" i="11"/>
  <c r="AI95" i="11"/>
  <c r="AI94" i="11"/>
  <c r="AI110" i="11"/>
  <c r="AI109" i="11"/>
  <c r="AI108" i="11"/>
  <c r="AI107" i="11"/>
  <c r="AI106" i="11"/>
  <c r="AI105" i="11"/>
  <c r="AI104" i="11"/>
  <c r="AI103" i="11"/>
  <c r="AI102" i="11"/>
  <c r="AI101" i="11"/>
  <c r="AI100" i="11"/>
  <c r="AI99" i="11"/>
  <c r="AI93" i="11"/>
  <c r="AI98" i="11"/>
  <c r="AI97" i="11"/>
  <c r="AI92" i="11"/>
  <c r="AI88" i="11"/>
  <c r="AI87" i="11"/>
  <c r="AI86" i="11"/>
  <c r="AI85" i="11"/>
  <c r="AI84" i="11"/>
  <c r="AI83" i="11"/>
  <c r="AI82" i="11"/>
  <c r="AI81" i="11"/>
  <c r="AI80" i="11"/>
  <c r="AI79" i="11"/>
  <c r="AI96" i="11"/>
  <c r="AI72" i="11"/>
  <c r="AI71" i="11"/>
  <c r="AI70" i="11"/>
  <c r="AI69" i="11"/>
  <c r="AI68" i="11"/>
  <c r="AI67" i="11"/>
  <c r="AI78" i="11"/>
  <c r="AI77" i="11"/>
  <c r="AI76" i="11"/>
  <c r="AI75" i="11"/>
  <c r="AI74" i="11"/>
  <c r="AI73" i="11"/>
  <c r="AI3" i="11"/>
  <c r="AG107" i="14"/>
  <c r="AG82" i="14"/>
  <c r="AG14" i="2"/>
  <c r="AG15" i="2" s="1"/>
  <c r="AG31" i="2" s="1"/>
  <c r="AG57" i="14"/>
  <c r="AH89" i="11"/>
  <c r="AI34" i="2" s="1"/>
  <c r="AG30" i="14"/>
  <c r="AH13" i="2" s="1"/>
  <c r="AH14" i="2" s="1"/>
  <c r="AH64" i="11"/>
  <c r="AI12" i="2" s="1"/>
  <c r="AJ5" i="14"/>
  <c r="AI3" i="14"/>
  <c r="AH56" i="11"/>
  <c r="AI10" i="2" s="1"/>
  <c r="AH31" i="11"/>
  <c r="AI9" i="2" s="1"/>
  <c r="AH7" i="11"/>
  <c r="AH13" i="14"/>
  <c r="AH25" i="14"/>
  <c r="AH14" i="14"/>
  <c r="AH26" i="14"/>
  <c r="AH15" i="14"/>
  <c r="AH27" i="14"/>
  <c r="AH16" i="14"/>
  <c r="AH28" i="14"/>
  <c r="AH17" i="14"/>
  <c r="AH29" i="14"/>
  <c r="AH18" i="14"/>
  <c r="AH19" i="14"/>
  <c r="AH8" i="14"/>
  <c r="AH20" i="14"/>
  <c r="AH9" i="14"/>
  <c r="AH21" i="14"/>
  <c r="AH10" i="14"/>
  <c r="AH22" i="14"/>
  <c r="AH11" i="14"/>
  <c r="AH12" i="14"/>
  <c r="AH23" i="14"/>
  <c r="AH81" i="14"/>
  <c r="AH80" i="14"/>
  <c r="AH79" i="14"/>
  <c r="AH24" i="14"/>
  <c r="AH78" i="14"/>
  <c r="AH77" i="14"/>
  <c r="AH76" i="14"/>
  <c r="AH75" i="14"/>
  <c r="AH74" i="14"/>
  <c r="AH73" i="14"/>
  <c r="AH72" i="14"/>
  <c r="AH71" i="14"/>
  <c r="AH70" i="14"/>
  <c r="AH69" i="14"/>
  <c r="AH68" i="14"/>
  <c r="AH67" i="14"/>
  <c r="AH66" i="14"/>
  <c r="AH64" i="14"/>
  <c r="AH63" i="14"/>
  <c r="AH65" i="14"/>
  <c r="AH61" i="14"/>
  <c r="AH60" i="14"/>
  <c r="AH56" i="14"/>
  <c r="AH55" i="14"/>
  <c r="AH54" i="14"/>
  <c r="AH53" i="14"/>
  <c r="AH52" i="14"/>
  <c r="AH51" i="14"/>
  <c r="AH62" i="14"/>
  <c r="AH50" i="14"/>
  <c r="AH49" i="14"/>
  <c r="AH48" i="14"/>
  <c r="AH47" i="14"/>
  <c r="AH46" i="14"/>
  <c r="AH45" i="14"/>
  <c r="AH44" i="14"/>
  <c r="AH43" i="14"/>
  <c r="AH42" i="14"/>
  <c r="AH41" i="14"/>
  <c r="AH40" i="14"/>
  <c r="AH39" i="14"/>
  <c r="AH38" i="14"/>
  <c r="AH37" i="14"/>
  <c r="AH91" i="14"/>
  <c r="AH88" i="14"/>
  <c r="AH36" i="14"/>
  <c r="AH106" i="14"/>
  <c r="AH105" i="14"/>
  <c r="AH104" i="14"/>
  <c r="AH103" i="14"/>
  <c r="AH102" i="14"/>
  <c r="AH101" i="14"/>
  <c r="AH100" i="14"/>
  <c r="AH99" i="14"/>
  <c r="AH98" i="14"/>
  <c r="AH97" i="14"/>
  <c r="AH96" i="14"/>
  <c r="AH95" i="14"/>
  <c r="AH94" i="14"/>
  <c r="AH93" i="14"/>
  <c r="AH92" i="14"/>
  <c r="AH90" i="14"/>
  <c r="AH89" i="14"/>
  <c r="AH35" i="14"/>
  <c r="AH85" i="14"/>
  <c r="AH86" i="14"/>
  <c r="AH87" i="14"/>
  <c r="AK4" i="2"/>
  <c r="AK43" i="2" s="1"/>
  <c r="AL6" i="2"/>
  <c r="AL44" i="2" s="1"/>
  <c r="AK5" i="2"/>
  <c r="AK26" i="2"/>
  <c r="AK24" i="2"/>
  <c r="AK20" i="2"/>
  <c r="AK19" i="2"/>
  <c r="AK22" i="2"/>
  <c r="AK21" i="2"/>
  <c r="AK23" i="2"/>
  <c r="AK25" i="2"/>
  <c r="AK27" i="2"/>
  <c r="AK45" i="2"/>
  <c r="AK58" i="2"/>
  <c r="AK59" i="2" s="1"/>
  <c r="AK36" i="2"/>
  <c r="AL42" i="2" l="1"/>
  <c r="AK18" i="2"/>
  <c r="AK3" i="2"/>
  <c r="AL52" i="2"/>
  <c r="AL51" i="2"/>
  <c r="AH15" i="2"/>
  <c r="AH31" i="2" s="1"/>
  <c r="AH46" i="2" s="1"/>
  <c r="AI11" i="2"/>
  <c r="AI28" i="2" s="1"/>
  <c r="AI29" i="2" s="1"/>
  <c r="AI114" i="11"/>
  <c r="AJ35" i="2" s="1"/>
  <c r="AJ18" i="11"/>
  <c r="AJ30" i="11"/>
  <c r="AJ19" i="11"/>
  <c r="AJ20" i="11"/>
  <c r="AJ9" i="11"/>
  <c r="AJ21" i="11"/>
  <c r="AJ10" i="11"/>
  <c r="AJ22" i="11"/>
  <c r="AJ11" i="11"/>
  <c r="AJ23" i="11"/>
  <c r="AJ12" i="11"/>
  <c r="AJ24" i="11"/>
  <c r="AJ13" i="11"/>
  <c r="AJ25" i="11"/>
  <c r="AJ14" i="11"/>
  <c r="AJ26" i="11"/>
  <c r="AJ15" i="11"/>
  <c r="AJ27" i="11"/>
  <c r="AJ16" i="11"/>
  <c r="AJ17" i="11"/>
  <c r="AJ28" i="11"/>
  <c r="AJ29" i="11"/>
  <c r="AK5" i="11"/>
  <c r="AJ43" i="11"/>
  <c r="AJ55" i="11"/>
  <c r="AJ44" i="11"/>
  <c r="AJ45" i="11"/>
  <c r="AJ34" i="11"/>
  <c r="AJ46" i="11"/>
  <c r="AJ59" i="11"/>
  <c r="AJ35" i="11"/>
  <c r="AJ47" i="11"/>
  <c r="AJ60" i="11"/>
  <c r="AJ36" i="11"/>
  <c r="AJ48" i="11"/>
  <c r="AJ61" i="11"/>
  <c r="AJ37" i="11"/>
  <c r="AJ49" i="11"/>
  <c r="AJ62" i="11"/>
  <c r="AJ38" i="11"/>
  <c r="AJ50" i="11"/>
  <c r="AJ63" i="11"/>
  <c r="AJ39" i="11"/>
  <c r="AJ51" i="11"/>
  <c r="AJ40" i="11"/>
  <c r="AJ52" i="11"/>
  <c r="AJ41" i="11"/>
  <c r="AJ53" i="11"/>
  <c r="AJ42" i="11"/>
  <c r="AJ54" i="11"/>
  <c r="AJ113" i="11"/>
  <c r="AJ112" i="11"/>
  <c r="AJ111" i="11"/>
  <c r="AJ110" i="11"/>
  <c r="AJ109" i="11"/>
  <c r="AJ108" i="11"/>
  <c r="AJ107" i="11"/>
  <c r="AJ106" i="11"/>
  <c r="AJ105" i="11"/>
  <c r="AJ104" i="11"/>
  <c r="AJ103" i="11"/>
  <c r="AJ102" i="11"/>
  <c r="AJ101" i="11"/>
  <c r="AJ100" i="11"/>
  <c r="AJ99" i="11"/>
  <c r="AJ93" i="11"/>
  <c r="AJ98" i="11"/>
  <c r="AJ97" i="11"/>
  <c r="AJ92" i="11"/>
  <c r="AJ88" i="11"/>
  <c r="AJ87" i="11"/>
  <c r="AJ86" i="11"/>
  <c r="AJ85" i="11"/>
  <c r="AJ84" i="11"/>
  <c r="AJ83" i="11"/>
  <c r="AJ82" i="11"/>
  <c r="AJ81" i="11"/>
  <c r="AJ80" i="11"/>
  <c r="AJ79" i="11"/>
  <c r="AJ96" i="11"/>
  <c r="AJ71" i="11"/>
  <c r="AJ70" i="11"/>
  <c r="AJ69" i="11"/>
  <c r="AJ94" i="11"/>
  <c r="AJ95" i="11"/>
  <c r="AJ68" i="11"/>
  <c r="AJ67" i="11"/>
  <c r="AJ78" i="11"/>
  <c r="AJ77" i="11"/>
  <c r="AJ76" i="11"/>
  <c r="AJ75" i="11"/>
  <c r="AJ74" i="11"/>
  <c r="AJ73" i="11"/>
  <c r="AJ72" i="11"/>
  <c r="AJ3" i="11"/>
  <c r="AI37" i="2"/>
  <c r="AI7" i="11"/>
  <c r="AI31" i="11"/>
  <c r="AJ9" i="2" s="1"/>
  <c r="AH107" i="14"/>
  <c r="AH30" i="14"/>
  <c r="AI13" i="2" s="1"/>
  <c r="AI14" i="2" s="1"/>
  <c r="AG46" i="2"/>
  <c r="AI64" i="11"/>
  <c r="AJ12" i="2" s="1"/>
  <c r="AI89" i="11"/>
  <c r="AJ34" i="2" s="1"/>
  <c r="AI13" i="14"/>
  <c r="AI25" i="14"/>
  <c r="AI14" i="14"/>
  <c r="AI26" i="14"/>
  <c r="AI15" i="14"/>
  <c r="AI27" i="14"/>
  <c r="AI16" i="14"/>
  <c r="AI28" i="14"/>
  <c r="AI17" i="14"/>
  <c r="AI29" i="14"/>
  <c r="AI18" i="14"/>
  <c r="AI19" i="14"/>
  <c r="AI8" i="14"/>
  <c r="AI20" i="14"/>
  <c r="AI9" i="14"/>
  <c r="AI21" i="14"/>
  <c r="AI10" i="14"/>
  <c r="AI22" i="14"/>
  <c r="AI81" i="14"/>
  <c r="AI80" i="14"/>
  <c r="AI79" i="14"/>
  <c r="AI23" i="14"/>
  <c r="AI24" i="14"/>
  <c r="AI78" i="14"/>
  <c r="AI77" i="14"/>
  <c r="AI76" i="14"/>
  <c r="AI75" i="14"/>
  <c r="AI74" i="14"/>
  <c r="AI73" i="14"/>
  <c r="AI72" i="14"/>
  <c r="AI71" i="14"/>
  <c r="AI70" i="14"/>
  <c r="AI69" i="14"/>
  <c r="AI68" i="14"/>
  <c r="AI67" i="14"/>
  <c r="AI66" i="14"/>
  <c r="AI11" i="14"/>
  <c r="AI64" i="14"/>
  <c r="AI63" i="14"/>
  <c r="AI65" i="14"/>
  <c r="AI61" i="14"/>
  <c r="AI60" i="14"/>
  <c r="AI56" i="14"/>
  <c r="AI55" i="14"/>
  <c r="AI54" i="14"/>
  <c r="AI53" i="14"/>
  <c r="AI52" i="14"/>
  <c r="AI51" i="14"/>
  <c r="AI12" i="14"/>
  <c r="AI62" i="14"/>
  <c r="AI50" i="14"/>
  <c r="AI49" i="14"/>
  <c r="AI48" i="14"/>
  <c r="AI47" i="14"/>
  <c r="AI46" i="14"/>
  <c r="AI45" i="14"/>
  <c r="AI44" i="14"/>
  <c r="AI43" i="14"/>
  <c r="AI42" i="14"/>
  <c r="AI41" i="14"/>
  <c r="AI40" i="14"/>
  <c r="AI39" i="14"/>
  <c r="AI38" i="14"/>
  <c r="AI37" i="14"/>
  <c r="AI36" i="14"/>
  <c r="AI88" i="14"/>
  <c r="AI106" i="14"/>
  <c r="AI105" i="14"/>
  <c r="AI104" i="14"/>
  <c r="AI103" i="14"/>
  <c r="AI102" i="14"/>
  <c r="AI101" i="14"/>
  <c r="AI100" i="14"/>
  <c r="AI99" i="14"/>
  <c r="AI98" i="14"/>
  <c r="AI97" i="14"/>
  <c r="AI96" i="14"/>
  <c r="AI95" i="14"/>
  <c r="AI94" i="14"/>
  <c r="AI93" i="14"/>
  <c r="AI92" i="14"/>
  <c r="AI90" i="14"/>
  <c r="AI89" i="14"/>
  <c r="AI35" i="14"/>
  <c r="AI87" i="14"/>
  <c r="AI86" i="14"/>
  <c r="AI85" i="14"/>
  <c r="AI91" i="14"/>
  <c r="AI56" i="11"/>
  <c r="AJ10" i="2" s="1"/>
  <c r="AK5" i="14"/>
  <c r="AJ3" i="14"/>
  <c r="AL4" i="2"/>
  <c r="AL43" i="2" s="1"/>
  <c r="AM6" i="2"/>
  <c r="AM44" i="2" s="1"/>
  <c r="AL22" i="2"/>
  <c r="AL24" i="2"/>
  <c r="AL25" i="2"/>
  <c r="AL5" i="2"/>
  <c r="AL20" i="2"/>
  <c r="AL19" i="2"/>
  <c r="AL21" i="2"/>
  <c r="AL23" i="2"/>
  <c r="AL26" i="2"/>
  <c r="AL27" i="2"/>
  <c r="AL58" i="2"/>
  <c r="AL59" i="2" s="1"/>
  <c r="AL36" i="2"/>
  <c r="AL45" i="2"/>
  <c r="AH57" i="14"/>
  <c r="AK66" i="2"/>
  <c r="AH82" i="14"/>
  <c r="AM42" i="2" l="1"/>
  <c r="AI15" i="2"/>
  <c r="AI31" i="2" s="1"/>
  <c r="AI46" i="2" s="1"/>
  <c r="AL18" i="2"/>
  <c r="AL3" i="2"/>
  <c r="AJ37" i="2"/>
  <c r="AM52" i="2"/>
  <c r="AM51" i="2"/>
  <c r="AL66" i="2"/>
  <c r="AJ11" i="2"/>
  <c r="AJ28" i="2" s="1"/>
  <c r="AJ29" i="2" s="1"/>
  <c r="AJ114" i="11"/>
  <c r="AK35" i="2" s="1"/>
  <c r="AM4" i="2"/>
  <c r="AM43" i="2" s="1"/>
  <c r="AN6" i="2"/>
  <c r="AN44" i="2" s="1"/>
  <c r="AM20" i="2"/>
  <c r="AM26" i="2"/>
  <c r="AM27" i="2"/>
  <c r="AM25" i="2"/>
  <c r="AM23" i="2"/>
  <c r="AM5" i="2"/>
  <c r="AM24" i="2"/>
  <c r="AM19" i="2"/>
  <c r="AM22" i="2"/>
  <c r="AM21" i="2"/>
  <c r="AM36" i="2"/>
  <c r="AM58" i="2"/>
  <c r="AM59" i="2" s="1"/>
  <c r="AM45" i="2"/>
  <c r="AJ13" i="14"/>
  <c r="AJ25" i="14"/>
  <c r="AJ14" i="14"/>
  <c r="AJ26" i="14"/>
  <c r="AJ15" i="14"/>
  <c r="AJ27" i="14"/>
  <c r="AJ16" i="14"/>
  <c r="AJ28" i="14"/>
  <c r="AJ17" i="14"/>
  <c r="AJ29" i="14"/>
  <c r="AJ18" i="14"/>
  <c r="AJ19" i="14"/>
  <c r="AJ8" i="14"/>
  <c r="AJ20" i="14"/>
  <c r="AJ9" i="14"/>
  <c r="AJ21" i="14"/>
  <c r="AJ10" i="14"/>
  <c r="AJ22" i="14"/>
  <c r="AJ81" i="14"/>
  <c r="AJ80" i="14"/>
  <c r="AJ79" i="14"/>
  <c r="AJ11" i="14"/>
  <c r="AJ12" i="14"/>
  <c r="AJ23" i="14"/>
  <c r="AJ24" i="14"/>
  <c r="AJ76" i="14"/>
  <c r="AJ72" i="14"/>
  <c r="AJ68" i="14"/>
  <c r="AJ64" i="14"/>
  <c r="AJ63" i="14"/>
  <c r="AJ77" i="14"/>
  <c r="AJ73" i="14"/>
  <c r="AJ69" i="14"/>
  <c r="AJ65" i="14"/>
  <c r="AJ61" i="14"/>
  <c r="AJ60" i="14"/>
  <c r="AJ56" i="14"/>
  <c r="AJ55" i="14"/>
  <c r="AJ54" i="14"/>
  <c r="AJ53" i="14"/>
  <c r="AJ52" i="14"/>
  <c r="AJ51" i="14"/>
  <c r="AJ62" i="14"/>
  <c r="AJ78" i="14"/>
  <c r="AJ74" i="14"/>
  <c r="AJ70" i="14"/>
  <c r="AJ66" i="14"/>
  <c r="AJ75" i="14"/>
  <c r="AJ71" i="14"/>
  <c r="AJ67" i="14"/>
  <c r="AJ50" i="14"/>
  <c r="AJ49" i="14"/>
  <c r="AJ48" i="14"/>
  <c r="AJ47" i="14"/>
  <c r="AJ46" i="14"/>
  <c r="AJ45" i="14"/>
  <c r="AJ44" i="14"/>
  <c r="AJ43" i="14"/>
  <c r="AJ42" i="14"/>
  <c r="AJ41" i="14"/>
  <c r="AJ40" i="14"/>
  <c r="AJ39" i="14"/>
  <c r="AJ38" i="14"/>
  <c r="AJ37" i="14"/>
  <c r="AJ36" i="14"/>
  <c r="AJ106" i="14"/>
  <c r="AJ105" i="14"/>
  <c r="AJ104" i="14"/>
  <c r="AJ103" i="14"/>
  <c r="AJ102" i="14"/>
  <c r="AJ101" i="14"/>
  <c r="AJ100" i="14"/>
  <c r="AJ99" i="14"/>
  <c r="AJ98" i="14"/>
  <c r="AJ97" i="14"/>
  <c r="AJ96" i="14"/>
  <c r="AJ95" i="14"/>
  <c r="AJ94" i="14"/>
  <c r="AJ93" i="14"/>
  <c r="AJ92" i="14"/>
  <c r="AJ90" i="14"/>
  <c r="AJ89" i="14"/>
  <c r="AJ35" i="14"/>
  <c r="AJ87" i="14"/>
  <c r="AJ86" i="14"/>
  <c r="AJ85" i="14"/>
  <c r="AJ91" i="14"/>
  <c r="AJ88" i="14"/>
  <c r="AJ64" i="11"/>
  <c r="AK12" i="2" s="1"/>
  <c r="AI82" i="14"/>
  <c r="AJ7" i="11"/>
  <c r="AJ31" i="11"/>
  <c r="AK9" i="2" s="1"/>
  <c r="AJ56" i="11"/>
  <c r="AK10" i="2" s="1"/>
  <c r="AJ89" i="11"/>
  <c r="AK34" i="2" s="1"/>
  <c r="AI107" i="14"/>
  <c r="AL5" i="14"/>
  <c r="AK3" i="14"/>
  <c r="AI30" i="14"/>
  <c r="AJ13" i="2" s="1"/>
  <c r="AJ14" i="2" s="1"/>
  <c r="AI57" i="14"/>
  <c r="AK20" i="11"/>
  <c r="AK9" i="11"/>
  <c r="AK21" i="11"/>
  <c r="AK10" i="11"/>
  <c r="AK22" i="11"/>
  <c r="AK11" i="11"/>
  <c r="AK23" i="11"/>
  <c r="AK12" i="11"/>
  <c r="AK24" i="11"/>
  <c r="AK13" i="11"/>
  <c r="AK25" i="11"/>
  <c r="AK14" i="11"/>
  <c r="AK26" i="11"/>
  <c r="AK15" i="11"/>
  <c r="AK27" i="11"/>
  <c r="AK16" i="11"/>
  <c r="AK28" i="11"/>
  <c r="AK17" i="11"/>
  <c r="AK29" i="11"/>
  <c r="AK18" i="11"/>
  <c r="AK19" i="11"/>
  <c r="AK30" i="11"/>
  <c r="AL5" i="11"/>
  <c r="AK36" i="11"/>
  <c r="AK48" i="11"/>
  <c r="AK61" i="11"/>
  <c r="AK37" i="11"/>
  <c r="AK49" i="11"/>
  <c r="AK62" i="11"/>
  <c r="AK38" i="11"/>
  <c r="AK50" i="11"/>
  <c r="AK63" i="11"/>
  <c r="AK39" i="11"/>
  <c r="AK51" i="11"/>
  <c r="AK40" i="11"/>
  <c r="AK52" i="11"/>
  <c r="AK41" i="11"/>
  <c r="AK53" i="11"/>
  <c r="AK42" i="11"/>
  <c r="AK54" i="11"/>
  <c r="AK43" i="11"/>
  <c r="AK55" i="11"/>
  <c r="AK44" i="11"/>
  <c r="AK45" i="11"/>
  <c r="AK34" i="11"/>
  <c r="AK46" i="11"/>
  <c r="AK59" i="11"/>
  <c r="AK35" i="11"/>
  <c r="AK47" i="11"/>
  <c r="AK60" i="11"/>
  <c r="AK113" i="11"/>
  <c r="AK112" i="11"/>
  <c r="AK111" i="11"/>
  <c r="AK110" i="11"/>
  <c r="AK109" i="11"/>
  <c r="AK108" i="11"/>
  <c r="AK107" i="11"/>
  <c r="AK106" i="11"/>
  <c r="AK105" i="11"/>
  <c r="AK104" i="11"/>
  <c r="AK103" i="11"/>
  <c r="AK102" i="11"/>
  <c r="AK101" i="11"/>
  <c r="AK100" i="11"/>
  <c r="AK99" i="11"/>
  <c r="AK93" i="11"/>
  <c r="AK98" i="11"/>
  <c r="AK97" i="11"/>
  <c r="AK92" i="11"/>
  <c r="AK88" i="11"/>
  <c r="AK87" i="11"/>
  <c r="AK86" i="11"/>
  <c r="AK85" i="11"/>
  <c r="AK84" i="11"/>
  <c r="AK83" i="11"/>
  <c r="AK82" i="11"/>
  <c r="AK81" i="11"/>
  <c r="AK80" i="11"/>
  <c r="AK79" i="11"/>
  <c r="AK96" i="11"/>
  <c r="AK95" i="11"/>
  <c r="AK94" i="11"/>
  <c r="AK70" i="11"/>
  <c r="AK69" i="11"/>
  <c r="AK68" i="11"/>
  <c r="AK67" i="11"/>
  <c r="AK78" i="11"/>
  <c r="AK77" i="11"/>
  <c r="AK76" i="11"/>
  <c r="AK75" i="11"/>
  <c r="AK74" i="11"/>
  <c r="AK73" i="11"/>
  <c r="AK72" i="11"/>
  <c r="AK71" i="11"/>
  <c r="AK3" i="11"/>
  <c r="AN42" i="2" l="1"/>
  <c r="AM18" i="2"/>
  <c r="AM3" i="2"/>
  <c r="AN52" i="2"/>
  <c r="AN51" i="2"/>
  <c r="AK37" i="2"/>
  <c r="AJ15" i="2"/>
  <c r="AJ31" i="2" s="1"/>
  <c r="AJ46" i="2" s="1"/>
  <c r="AK11" i="2"/>
  <c r="AK28" i="2" s="1"/>
  <c r="AK29" i="2" s="1"/>
  <c r="AJ57" i="14"/>
  <c r="AK7" i="11"/>
  <c r="AK31" i="11"/>
  <c r="AL9" i="2" s="1"/>
  <c r="AL10" i="11"/>
  <c r="AL22" i="11"/>
  <c r="AL11" i="11"/>
  <c r="AL23" i="11"/>
  <c r="AL12" i="11"/>
  <c r="AL24" i="11"/>
  <c r="AL13" i="11"/>
  <c r="AL25" i="11"/>
  <c r="AL14" i="11"/>
  <c r="AL26" i="11"/>
  <c r="AL15" i="11"/>
  <c r="AL27" i="11"/>
  <c r="AL16" i="11"/>
  <c r="AL28" i="11"/>
  <c r="AL17" i="11"/>
  <c r="AL29" i="11"/>
  <c r="AL18" i="11"/>
  <c r="AL30" i="11"/>
  <c r="AL19" i="11"/>
  <c r="AL9" i="11"/>
  <c r="AL20" i="11"/>
  <c r="AL21" i="11"/>
  <c r="AL41" i="11"/>
  <c r="AL53" i="11"/>
  <c r="AM5" i="11"/>
  <c r="AL42" i="11"/>
  <c r="AL54" i="11"/>
  <c r="AL43" i="11"/>
  <c r="AL55" i="11"/>
  <c r="AL44" i="11"/>
  <c r="AL45" i="11"/>
  <c r="AL34" i="11"/>
  <c r="AL46" i="11"/>
  <c r="AL59" i="11"/>
  <c r="AL35" i="11"/>
  <c r="AL47" i="11"/>
  <c r="AL60" i="11"/>
  <c r="AL36" i="11"/>
  <c r="AL48" i="11"/>
  <c r="AL61" i="11"/>
  <c r="AL37" i="11"/>
  <c r="AL49" i="11"/>
  <c r="AL62" i="11"/>
  <c r="AL38" i="11"/>
  <c r="AL50" i="11"/>
  <c r="AL63" i="11"/>
  <c r="AL39" i="11"/>
  <c r="AL51" i="11"/>
  <c r="AL40" i="11"/>
  <c r="AL52" i="11"/>
  <c r="AL113" i="11"/>
  <c r="AL112" i="11"/>
  <c r="AL111" i="11"/>
  <c r="AL110" i="11"/>
  <c r="AL109" i="11"/>
  <c r="AL108" i="11"/>
  <c r="AL107" i="11"/>
  <c r="AL106" i="11"/>
  <c r="AL105" i="11"/>
  <c r="AL104" i="11"/>
  <c r="AL103" i="11"/>
  <c r="AL102" i="11"/>
  <c r="AL101" i="11"/>
  <c r="AL100" i="11"/>
  <c r="AL99" i="11"/>
  <c r="AL93" i="11"/>
  <c r="AL98" i="11"/>
  <c r="AL97" i="11"/>
  <c r="AL92" i="11"/>
  <c r="AL88" i="11"/>
  <c r="AL87" i="11"/>
  <c r="AL86" i="11"/>
  <c r="AL85" i="11"/>
  <c r="AL84" i="11"/>
  <c r="AL83" i="11"/>
  <c r="AL82" i="11"/>
  <c r="AL81" i="11"/>
  <c r="AL80" i="11"/>
  <c r="AL79" i="11"/>
  <c r="AL96" i="11"/>
  <c r="AL95" i="11"/>
  <c r="AL94" i="11"/>
  <c r="AL68" i="11"/>
  <c r="AL67" i="11"/>
  <c r="AL78" i="11"/>
  <c r="AL77" i="11"/>
  <c r="AL76" i="11"/>
  <c r="AL75" i="11"/>
  <c r="AL74" i="11"/>
  <c r="AL73" i="11"/>
  <c r="AL72" i="11"/>
  <c r="AL71" i="11"/>
  <c r="AL70" i="11"/>
  <c r="AL69" i="11"/>
  <c r="AL3" i="11"/>
  <c r="AM66" i="2"/>
  <c r="AK89" i="11"/>
  <c r="AL34" i="2" s="1"/>
  <c r="AK114" i="11"/>
  <c r="AL35" i="2" s="1"/>
  <c r="AK56" i="11"/>
  <c r="AL10" i="2" s="1"/>
  <c r="AK13" i="14"/>
  <c r="AK25" i="14"/>
  <c r="AK14" i="14"/>
  <c r="AK26" i="14"/>
  <c r="AK15" i="14"/>
  <c r="AK27" i="14"/>
  <c r="AK16" i="14"/>
  <c r="AK28" i="14"/>
  <c r="AK17" i="14"/>
  <c r="AK29" i="14"/>
  <c r="AK18" i="14"/>
  <c r="AK19" i="14"/>
  <c r="AK20" i="14"/>
  <c r="AK9" i="14"/>
  <c r="AK21" i="14"/>
  <c r="AK10" i="14"/>
  <c r="AK22" i="14"/>
  <c r="AK11" i="14"/>
  <c r="AK12" i="14"/>
  <c r="AK23" i="14"/>
  <c r="AK24" i="14"/>
  <c r="AK81" i="14"/>
  <c r="AK80" i="14"/>
  <c r="AK78" i="14"/>
  <c r="AK77" i="14"/>
  <c r="AK76" i="14"/>
  <c r="AK75" i="14"/>
  <c r="AK74" i="14"/>
  <c r="AK73" i="14"/>
  <c r="AK72" i="14"/>
  <c r="AK71" i="14"/>
  <c r="AK70" i="14"/>
  <c r="AK69" i="14"/>
  <c r="AK68" i="14"/>
  <c r="AK67" i="14"/>
  <c r="AK66" i="14"/>
  <c r="AK64" i="14"/>
  <c r="AK63" i="14"/>
  <c r="AK65" i="14"/>
  <c r="AK61" i="14"/>
  <c r="AK60" i="14"/>
  <c r="AK56" i="14"/>
  <c r="AK55" i="14"/>
  <c r="AK54" i="14"/>
  <c r="AK53" i="14"/>
  <c r="AK52" i="14"/>
  <c r="AK51" i="14"/>
  <c r="AK62" i="14"/>
  <c r="AK79" i="14"/>
  <c r="AK50" i="14"/>
  <c r="AK49" i="14"/>
  <c r="AK48" i="14"/>
  <c r="AK47" i="14"/>
  <c r="AK46" i="14"/>
  <c r="AK45" i="14"/>
  <c r="AK44" i="14"/>
  <c r="AK43" i="14"/>
  <c r="AK42" i="14"/>
  <c r="AK41" i="14"/>
  <c r="AK40" i="14"/>
  <c r="AK39" i="14"/>
  <c r="AK38" i="14"/>
  <c r="AK37" i="14"/>
  <c r="AK36" i="14"/>
  <c r="AK106" i="14"/>
  <c r="AK105" i="14"/>
  <c r="AK104" i="14"/>
  <c r="AK103" i="14"/>
  <c r="AK102" i="14"/>
  <c r="AK101" i="14"/>
  <c r="AK100" i="14"/>
  <c r="AK99" i="14"/>
  <c r="AK98" i="14"/>
  <c r="AK97" i="14"/>
  <c r="AK96" i="14"/>
  <c r="AK95" i="14"/>
  <c r="AK94" i="14"/>
  <c r="AK93" i="14"/>
  <c r="AK92" i="14"/>
  <c r="AK90" i="14"/>
  <c r="AK89" i="14"/>
  <c r="AK87" i="14"/>
  <c r="AK86" i="14"/>
  <c r="AK85" i="14"/>
  <c r="AK91" i="14"/>
  <c r="AK88" i="14"/>
  <c r="AN4" i="2"/>
  <c r="AN43" i="2" s="1"/>
  <c r="AO6" i="2"/>
  <c r="AO44" i="2" s="1"/>
  <c r="AN22" i="2"/>
  <c r="AN21" i="2"/>
  <c r="AN23" i="2"/>
  <c r="AN27" i="2"/>
  <c r="AN25" i="2"/>
  <c r="AN5" i="2"/>
  <c r="AN24" i="2"/>
  <c r="AN20" i="2"/>
  <c r="AN26" i="2"/>
  <c r="AN19" i="2"/>
  <c r="AN58" i="2"/>
  <c r="AN59" i="2" s="1"/>
  <c r="AN36" i="2"/>
  <c r="AN45" i="2"/>
  <c r="AM5" i="14"/>
  <c r="AL3" i="14"/>
  <c r="AJ107" i="14"/>
  <c r="AJ30" i="14"/>
  <c r="AK13" i="2" s="1"/>
  <c r="AK14" i="2" s="1"/>
  <c r="AK64" i="11"/>
  <c r="AL12" i="2" s="1"/>
  <c r="AJ82" i="14"/>
  <c r="AO42" i="2" l="1"/>
  <c r="AN18" i="2"/>
  <c r="AN3" i="2"/>
  <c r="AO52" i="2"/>
  <c r="AO51" i="2"/>
  <c r="AK15" i="2"/>
  <c r="AK31" i="2" s="1"/>
  <c r="AK46" i="2" s="1"/>
  <c r="AL37" i="2"/>
  <c r="AL11" i="2"/>
  <c r="AL28" i="2" s="1"/>
  <c r="AL29" i="2" s="1"/>
  <c r="AK107" i="14"/>
  <c r="AN66" i="2"/>
  <c r="AM12" i="11"/>
  <c r="AM24" i="11"/>
  <c r="AM13" i="11"/>
  <c r="AM25" i="11"/>
  <c r="AM14" i="11"/>
  <c r="AM26" i="11"/>
  <c r="AM15" i="11"/>
  <c r="AM27" i="11"/>
  <c r="AM16" i="11"/>
  <c r="AM28" i="11"/>
  <c r="AM17" i="11"/>
  <c r="AM29" i="11"/>
  <c r="AM18" i="11"/>
  <c r="AM30" i="11"/>
  <c r="AM19" i="11"/>
  <c r="AM20" i="11"/>
  <c r="AM9" i="11"/>
  <c r="AM21" i="11"/>
  <c r="AM10" i="11"/>
  <c r="AM11" i="11"/>
  <c r="AM22" i="11"/>
  <c r="AM23" i="11"/>
  <c r="AN5" i="11"/>
  <c r="AM34" i="11"/>
  <c r="AM46" i="11"/>
  <c r="AM59" i="11"/>
  <c r="AM35" i="11"/>
  <c r="AM47" i="11"/>
  <c r="AM60" i="11"/>
  <c r="AM36" i="11"/>
  <c r="AM48" i="11"/>
  <c r="AM61" i="11"/>
  <c r="AM37" i="11"/>
  <c r="AM49" i="11"/>
  <c r="AM62" i="11"/>
  <c r="AM38" i="11"/>
  <c r="AM50" i="11"/>
  <c r="AM63" i="11"/>
  <c r="AM39" i="11"/>
  <c r="AM51" i="11"/>
  <c r="AM40" i="11"/>
  <c r="AM52" i="11"/>
  <c r="AM41" i="11"/>
  <c r="AM53" i="11"/>
  <c r="AM42" i="11"/>
  <c r="AM54" i="11"/>
  <c r="AM43" i="11"/>
  <c r="AM55" i="11"/>
  <c r="AM44" i="11"/>
  <c r="AM45" i="11"/>
  <c r="AM113" i="11"/>
  <c r="AM110" i="11"/>
  <c r="AM109" i="11"/>
  <c r="AM108" i="11"/>
  <c r="AM107" i="11"/>
  <c r="AM106" i="11"/>
  <c r="AM105" i="11"/>
  <c r="AM104" i="11"/>
  <c r="AM103" i="11"/>
  <c r="AM102" i="11"/>
  <c r="AM101" i="11"/>
  <c r="AM100" i="11"/>
  <c r="AM99" i="11"/>
  <c r="AM93" i="11"/>
  <c r="AM98" i="11"/>
  <c r="AM97" i="11"/>
  <c r="AM92" i="11"/>
  <c r="AM88" i="11"/>
  <c r="AM87" i="11"/>
  <c r="AM86" i="11"/>
  <c r="AM85" i="11"/>
  <c r="AM84" i="11"/>
  <c r="AM83" i="11"/>
  <c r="AM82" i="11"/>
  <c r="AM81" i="11"/>
  <c r="AM80" i="11"/>
  <c r="AM79" i="11"/>
  <c r="AM96" i="11"/>
  <c r="AM95" i="11"/>
  <c r="AM94" i="11"/>
  <c r="AM111" i="11"/>
  <c r="AM68" i="11"/>
  <c r="AM67" i="11"/>
  <c r="AM112" i="11"/>
  <c r="AM78" i="11"/>
  <c r="AM77" i="11"/>
  <c r="AM76" i="11"/>
  <c r="AM75" i="11"/>
  <c r="AM74" i="11"/>
  <c r="AM73" i="11"/>
  <c r="AM72" i="11"/>
  <c r="AM71" i="11"/>
  <c r="AM70" i="11"/>
  <c r="AM69" i="11"/>
  <c r="AM3" i="11"/>
  <c r="AL89" i="11"/>
  <c r="AM34" i="2" s="1"/>
  <c r="AO4" i="2"/>
  <c r="AO43" i="2" s="1"/>
  <c r="AP6" i="2"/>
  <c r="AO5" i="2"/>
  <c r="AO24" i="2"/>
  <c r="AO20" i="2"/>
  <c r="AO26" i="2"/>
  <c r="AO19" i="2"/>
  <c r="AO22" i="2"/>
  <c r="AO21" i="2"/>
  <c r="AO23" i="2"/>
  <c r="AO25" i="2"/>
  <c r="AO27" i="2"/>
  <c r="AO45" i="2"/>
  <c r="AO36" i="2"/>
  <c r="AK82" i="14"/>
  <c r="AL64" i="11"/>
  <c r="AM12" i="2" s="1"/>
  <c r="AL13" i="14"/>
  <c r="AL25" i="14"/>
  <c r="AL14" i="14"/>
  <c r="AL26" i="14"/>
  <c r="AL15" i="14"/>
  <c r="AL27" i="14"/>
  <c r="AL16" i="14"/>
  <c r="AL28" i="14"/>
  <c r="AL17" i="14"/>
  <c r="AL29" i="14"/>
  <c r="AL18" i="14"/>
  <c r="AL19" i="14"/>
  <c r="AL8" i="14"/>
  <c r="AL20" i="14"/>
  <c r="AL9" i="14"/>
  <c r="AL21" i="14"/>
  <c r="AL10" i="14"/>
  <c r="AL22" i="14"/>
  <c r="AL23" i="14"/>
  <c r="AL81" i="14"/>
  <c r="AL80" i="14"/>
  <c r="AL24" i="14"/>
  <c r="AL78" i="14"/>
  <c r="AL77" i="14"/>
  <c r="AL76" i="14"/>
  <c r="AL75" i="14"/>
  <c r="AL74" i="14"/>
  <c r="AL73" i="14"/>
  <c r="AL72" i="14"/>
  <c r="AL71" i="14"/>
  <c r="AL70" i="14"/>
  <c r="AL69" i="14"/>
  <c r="AL68" i="14"/>
  <c r="AL67" i="14"/>
  <c r="AL66" i="14"/>
  <c r="AL79" i="14"/>
  <c r="AL11" i="14"/>
  <c r="AL12" i="14"/>
  <c r="AL64" i="14"/>
  <c r="AL63" i="14"/>
  <c r="AL65" i="14"/>
  <c r="AL61" i="14"/>
  <c r="AL60" i="14"/>
  <c r="AL56" i="14"/>
  <c r="AL55" i="14"/>
  <c r="AL54" i="14"/>
  <c r="AL53" i="14"/>
  <c r="AL52" i="14"/>
  <c r="AL51" i="14"/>
  <c r="AL62" i="14"/>
  <c r="AL41" i="14"/>
  <c r="AL40" i="14"/>
  <c r="AL39" i="14"/>
  <c r="AL38" i="14"/>
  <c r="AL37" i="14"/>
  <c r="AL36" i="14"/>
  <c r="AL47" i="14"/>
  <c r="AL48" i="14"/>
  <c r="AL49" i="14"/>
  <c r="AL50" i="14"/>
  <c r="AL106" i="14"/>
  <c r="AL105" i="14"/>
  <c r="AL104" i="14"/>
  <c r="AL103" i="14"/>
  <c r="AL102" i="14"/>
  <c r="AL101" i="14"/>
  <c r="AL100" i="14"/>
  <c r="AL99" i="14"/>
  <c r="AL98" i="14"/>
  <c r="AL97" i="14"/>
  <c r="AL96" i="14"/>
  <c r="AL95" i="14"/>
  <c r="AL94" i="14"/>
  <c r="AL93" i="14"/>
  <c r="AL92" i="14"/>
  <c r="AL90" i="14"/>
  <c r="AL89" i="14"/>
  <c r="AL42" i="14"/>
  <c r="AL35" i="14"/>
  <c r="AL87" i="14"/>
  <c r="AL86" i="14"/>
  <c r="AL85" i="14"/>
  <c r="AL43" i="14"/>
  <c r="AL91" i="14"/>
  <c r="AL44" i="14"/>
  <c r="AL88" i="14"/>
  <c r="AL45" i="14"/>
  <c r="AL46" i="14"/>
  <c r="AL114" i="11"/>
  <c r="AM35" i="2" s="1"/>
  <c r="AN5" i="14"/>
  <c r="AM3" i="14"/>
  <c r="AL56" i="11"/>
  <c r="AM10" i="2" s="1"/>
  <c r="AL7" i="11"/>
  <c r="AL31" i="11"/>
  <c r="AM9" i="2" s="1"/>
  <c r="AP42" i="2" l="1"/>
  <c r="AP44" i="2"/>
  <c r="AP45" i="2" s="1"/>
  <c r="AO18" i="2"/>
  <c r="AO3" i="2"/>
  <c r="AM11" i="2"/>
  <c r="AM28" i="2" s="1"/>
  <c r="AM29" i="2" s="1"/>
  <c r="AM114" i="11"/>
  <c r="AN35" i="2" s="1"/>
  <c r="AL30" i="14"/>
  <c r="AM13" i="2" s="1"/>
  <c r="AM14" i="2" s="1"/>
  <c r="AM31" i="11"/>
  <c r="AN9" i="2" s="1"/>
  <c r="AM7" i="11"/>
  <c r="AL107" i="14"/>
  <c r="AP4" i="2"/>
  <c r="AQ6" i="2"/>
  <c r="AQ44" i="2" s="1"/>
  <c r="AP24" i="2"/>
  <c r="AP23" i="2"/>
  <c r="AP5" i="2"/>
  <c r="AP20" i="2"/>
  <c r="AP19" i="2"/>
  <c r="AP26" i="2"/>
  <c r="AP22" i="2"/>
  <c r="AP21" i="2"/>
  <c r="AP25" i="2"/>
  <c r="AP27" i="2"/>
  <c r="AP58" i="2"/>
  <c r="AP59" i="2" s="1"/>
  <c r="AP36" i="2"/>
  <c r="AM64" i="11"/>
  <c r="AN12" i="2" s="1"/>
  <c r="AM23" i="14"/>
  <c r="AM65" i="14"/>
  <c r="AM13" i="14" s="1"/>
  <c r="AM24" i="14"/>
  <c r="AM25" i="14"/>
  <c r="AM26" i="14"/>
  <c r="AM15" i="14"/>
  <c r="AM27" i="14"/>
  <c r="AM16" i="14"/>
  <c r="AM28" i="14"/>
  <c r="AM17" i="14"/>
  <c r="AM29" i="14"/>
  <c r="AM18" i="14"/>
  <c r="AM19" i="14"/>
  <c r="AM20" i="14"/>
  <c r="AM91" i="14"/>
  <c r="AM14" i="14" s="1"/>
  <c r="AM88" i="14"/>
  <c r="AM11" i="14" s="1"/>
  <c r="AM62" i="14"/>
  <c r="AM10" i="14" s="1"/>
  <c r="AM21" i="14"/>
  <c r="AM22" i="14"/>
  <c r="AM80" i="14"/>
  <c r="AM81" i="14"/>
  <c r="AM79" i="14"/>
  <c r="AM76" i="14"/>
  <c r="AM72" i="14"/>
  <c r="AM68" i="14"/>
  <c r="AM61" i="14"/>
  <c r="AM60" i="14"/>
  <c r="AM56" i="14"/>
  <c r="AM55" i="14"/>
  <c r="AM54" i="14"/>
  <c r="AM53" i="14"/>
  <c r="AM52" i="14"/>
  <c r="AM51" i="14"/>
  <c r="AM77" i="14"/>
  <c r="AM73" i="14"/>
  <c r="AM69" i="14"/>
  <c r="AM78" i="14"/>
  <c r="AM74" i="14"/>
  <c r="AM70" i="14"/>
  <c r="AM66" i="14"/>
  <c r="AM75" i="14"/>
  <c r="AM71" i="14"/>
  <c r="AM67" i="14"/>
  <c r="AM63" i="14"/>
  <c r="AM64" i="14"/>
  <c r="AM50" i="14"/>
  <c r="AM49" i="14"/>
  <c r="AM48" i="14"/>
  <c r="AM47" i="14"/>
  <c r="AM46" i="14"/>
  <c r="AM45" i="14"/>
  <c r="AM44" i="14"/>
  <c r="AM43" i="14"/>
  <c r="AM42" i="14"/>
  <c r="AM106" i="14"/>
  <c r="AM105" i="14"/>
  <c r="AM104" i="14"/>
  <c r="AM103" i="14"/>
  <c r="AM102" i="14"/>
  <c r="AM101" i="14"/>
  <c r="AM100" i="14"/>
  <c r="AM99" i="14"/>
  <c r="AM98" i="14"/>
  <c r="AM97" i="14"/>
  <c r="AM96" i="14"/>
  <c r="AM95" i="14"/>
  <c r="AM94" i="14"/>
  <c r="AM93" i="14"/>
  <c r="AM92" i="14"/>
  <c r="AM90" i="14"/>
  <c r="AM89" i="14"/>
  <c r="AM87" i="14"/>
  <c r="AM86" i="14"/>
  <c r="AM85" i="14"/>
  <c r="AO5" i="14"/>
  <c r="AN3" i="14"/>
  <c r="AM37" i="2"/>
  <c r="AM56" i="11"/>
  <c r="AN10" i="2" s="1"/>
  <c r="AL57" i="14"/>
  <c r="AL82" i="14"/>
  <c r="AM89" i="11"/>
  <c r="AN34" i="2" s="1"/>
  <c r="AN14" i="11"/>
  <c r="AN26" i="11"/>
  <c r="AN15" i="11"/>
  <c r="AN27" i="11"/>
  <c r="AN16" i="11"/>
  <c r="AN28" i="11"/>
  <c r="AN17" i="11"/>
  <c r="AN29" i="11"/>
  <c r="AN18" i="11"/>
  <c r="AN30" i="11"/>
  <c r="AN19" i="11"/>
  <c r="AN20" i="11"/>
  <c r="AN9" i="11"/>
  <c r="AN21" i="11"/>
  <c r="AN10" i="11"/>
  <c r="AN22" i="11"/>
  <c r="AN11" i="11"/>
  <c r="AN23" i="11"/>
  <c r="AN12" i="11"/>
  <c r="AN13" i="11"/>
  <c r="AN24" i="11"/>
  <c r="AN25" i="11"/>
  <c r="AO5" i="11"/>
  <c r="AN39" i="11"/>
  <c r="AN51" i="11"/>
  <c r="AN40" i="11"/>
  <c r="AN52" i="11"/>
  <c r="AN41" i="11"/>
  <c r="AN53" i="11"/>
  <c r="AN42" i="11"/>
  <c r="AN54" i="11"/>
  <c r="AN43" i="11"/>
  <c r="AN55" i="11"/>
  <c r="AN44" i="11"/>
  <c r="AN45" i="11"/>
  <c r="AN34" i="11"/>
  <c r="AN46" i="11"/>
  <c r="AN59" i="11"/>
  <c r="AN35" i="11"/>
  <c r="AN47" i="11"/>
  <c r="AN60" i="11"/>
  <c r="AN36" i="11"/>
  <c r="AN48" i="11"/>
  <c r="AN61" i="11"/>
  <c r="AN37" i="11"/>
  <c r="AN49" i="11"/>
  <c r="AN62" i="11"/>
  <c r="AN38" i="11"/>
  <c r="AN50" i="11"/>
  <c r="AN63" i="11"/>
  <c r="AN113" i="11"/>
  <c r="AN112" i="11"/>
  <c r="AN111" i="11"/>
  <c r="AN93" i="11"/>
  <c r="AN98" i="11"/>
  <c r="AN97" i="11"/>
  <c r="AN92" i="11"/>
  <c r="AN88" i="11"/>
  <c r="AN87" i="11"/>
  <c r="AN86" i="11"/>
  <c r="AN85" i="11"/>
  <c r="AN84" i="11"/>
  <c r="AN83" i="11"/>
  <c r="AN82" i="11"/>
  <c r="AN81" i="11"/>
  <c r="AN80" i="11"/>
  <c r="AN79" i="11"/>
  <c r="AN96" i="11"/>
  <c r="AN95" i="11"/>
  <c r="AN94" i="11"/>
  <c r="AN101" i="11"/>
  <c r="AN67" i="11"/>
  <c r="AN102" i="11"/>
  <c r="AN103" i="11"/>
  <c r="AN104" i="11"/>
  <c r="AN105" i="11"/>
  <c r="AN106" i="11"/>
  <c r="AN78" i="11"/>
  <c r="AN77" i="11"/>
  <c r="AN76" i="11"/>
  <c r="AN75" i="11"/>
  <c r="AN74" i="11"/>
  <c r="AN107" i="11"/>
  <c r="AN73" i="11"/>
  <c r="AN108" i="11"/>
  <c r="AN72" i="11"/>
  <c r="AN109" i="11"/>
  <c r="AN71" i="11"/>
  <c r="AN110" i="11"/>
  <c r="AN70" i="11"/>
  <c r="AN69" i="11"/>
  <c r="AN99" i="11"/>
  <c r="AN100" i="11"/>
  <c r="AN68" i="11"/>
  <c r="AN3" i="11"/>
  <c r="AQ42" i="2" l="1"/>
  <c r="AN37" i="2"/>
  <c r="AP18" i="2"/>
  <c r="AP3" i="2"/>
  <c r="AM15" i="2"/>
  <c r="AM31" i="2" s="1"/>
  <c r="AM46" i="2" s="1"/>
  <c r="AN11" i="2"/>
  <c r="AN28" i="2" s="1"/>
  <c r="AN29" i="2" s="1"/>
  <c r="AN64" i="11"/>
  <c r="AO12" i="2" s="1"/>
  <c r="AN7" i="11"/>
  <c r="AN31" i="11"/>
  <c r="AO9" i="2" s="1"/>
  <c r="AQ4" i="2"/>
  <c r="AQ43" i="2" s="1"/>
  <c r="AR6" i="2"/>
  <c r="AR44" i="2" s="1"/>
  <c r="AQ24" i="2"/>
  <c r="AQ21" i="2"/>
  <c r="AQ27" i="2"/>
  <c r="AQ26" i="2"/>
  <c r="AQ23" i="2"/>
  <c r="AQ25" i="2"/>
  <c r="AQ5" i="2"/>
  <c r="AQ20" i="2"/>
  <c r="AQ19" i="2"/>
  <c r="AQ22" i="2"/>
  <c r="AQ58" i="2"/>
  <c r="AQ59" i="2" s="1"/>
  <c r="AQ45" i="2"/>
  <c r="AQ36" i="2"/>
  <c r="AN56" i="11"/>
  <c r="AO10" i="2" s="1"/>
  <c r="AN89" i="11"/>
  <c r="AO34" i="2" s="1"/>
  <c r="AO16" i="11"/>
  <c r="AO28" i="11"/>
  <c r="AO17" i="11"/>
  <c r="AO29" i="11"/>
  <c r="AO18" i="11"/>
  <c r="AO30" i="11"/>
  <c r="AO19" i="11"/>
  <c r="AO20" i="11"/>
  <c r="AO9" i="11"/>
  <c r="AO21" i="11"/>
  <c r="AO10" i="11"/>
  <c r="AO22" i="11"/>
  <c r="AO11" i="11"/>
  <c r="AO23" i="11"/>
  <c r="AO12" i="11"/>
  <c r="AO24" i="11"/>
  <c r="AO13" i="11"/>
  <c r="AO25" i="11"/>
  <c r="AO14" i="11"/>
  <c r="AO15" i="11"/>
  <c r="AO26" i="11"/>
  <c r="AO27" i="11"/>
  <c r="AP5" i="11"/>
  <c r="AO44" i="11"/>
  <c r="AO45" i="11"/>
  <c r="AO34" i="11"/>
  <c r="AO46" i="11"/>
  <c r="AO59" i="11"/>
  <c r="AO35" i="11"/>
  <c r="AO47" i="11"/>
  <c r="AO60" i="11"/>
  <c r="AO36" i="11"/>
  <c r="AO48" i="11"/>
  <c r="AO61" i="11"/>
  <c r="AO37" i="11"/>
  <c r="AO49" i="11"/>
  <c r="AO62" i="11"/>
  <c r="AO38" i="11"/>
  <c r="AO50" i="11"/>
  <c r="AO63" i="11"/>
  <c r="AO39" i="11"/>
  <c r="AO51" i="11"/>
  <c r="AO40" i="11"/>
  <c r="AO52" i="11"/>
  <c r="AO41" i="11"/>
  <c r="AO53" i="11"/>
  <c r="AO42" i="11"/>
  <c r="AO54" i="11"/>
  <c r="AO55" i="11"/>
  <c r="AO43" i="11"/>
  <c r="AO113" i="11"/>
  <c r="AO112" i="11"/>
  <c r="AO111" i="11"/>
  <c r="AO98" i="11"/>
  <c r="AO97" i="11"/>
  <c r="AO92" i="11"/>
  <c r="AO88" i="11"/>
  <c r="AO87" i="11"/>
  <c r="AO86" i="11"/>
  <c r="AO85" i="11"/>
  <c r="AO84" i="11"/>
  <c r="AO83" i="11"/>
  <c r="AO82" i="11"/>
  <c r="AO81" i="11"/>
  <c r="AO80" i="11"/>
  <c r="AO79" i="11"/>
  <c r="AO96" i="11"/>
  <c r="AO95" i="11"/>
  <c r="AO94" i="11"/>
  <c r="AO110" i="11"/>
  <c r="AO109" i="11"/>
  <c r="AO108" i="11"/>
  <c r="AO107" i="11"/>
  <c r="AO106" i="11"/>
  <c r="AO105" i="11"/>
  <c r="AO104" i="11"/>
  <c r="AO103" i="11"/>
  <c r="AO102" i="11"/>
  <c r="AO101" i="11"/>
  <c r="AO100" i="11"/>
  <c r="AO99" i="11"/>
  <c r="AO78" i="11"/>
  <c r="AO77" i="11"/>
  <c r="AO76" i="11"/>
  <c r="AO75" i="11"/>
  <c r="AO74" i="11"/>
  <c r="AO73" i="11"/>
  <c r="AO93" i="11"/>
  <c r="AO72" i="11"/>
  <c r="AO71" i="11"/>
  <c r="AO70" i="11"/>
  <c r="AO69" i="11"/>
  <c r="AO68" i="11"/>
  <c r="AO67" i="11"/>
  <c r="AO3" i="11"/>
  <c r="AM82" i="14"/>
  <c r="AM107" i="14"/>
  <c r="AN11" i="14"/>
  <c r="AN23" i="14"/>
  <c r="AN12" i="14"/>
  <c r="AN24" i="14"/>
  <c r="AN13" i="14"/>
  <c r="AN25" i="14"/>
  <c r="AN14" i="14"/>
  <c r="AN26" i="14"/>
  <c r="AN15" i="14"/>
  <c r="AN27" i="14"/>
  <c r="AN16" i="14"/>
  <c r="AN28" i="14"/>
  <c r="AN17" i="14"/>
  <c r="AN29" i="14"/>
  <c r="AN18" i="14"/>
  <c r="AN19" i="14"/>
  <c r="AN20" i="14"/>
  <c r="AN9" i="14"/>
  <c r="AN10" i="14"/>
  <c r="AN21" i="14"/>
  <c r="AN22" i="14"/>
  <c r="AN80" i="14"/>
  <c r="AN81" i="14"/>
  <c r="AN79" i="14"/>
  <c r="AN78" i="14"/>
  <c r="AN77" i="14"/>
  <c r="AN76" i="14"/>
  <c r="AN75" i="14"/>
  <c r="AN74" i="14"/>
  <c r="AN73" i="14"/>
  <c r="AN72" i="14"/>
  <c r="AN71" i="14"/>
  <c r="AN70" i="14"/>
  <c r="AN69" i="14"/>
  <c r="AN68" i="14"/>
  <c r="AN67" i="14"/>
  <c r="AN66" i="14"/>
  <c r="AN61" i="14"/>
  <c r="AN60" i="14"/>
  <c r="AN56" i="14"/>
  <c r="AN55" i="14"/>
  <c r="AN54" i="14"/>
  <c r="AN53" i="14"/>
  <c r="AN52" i="14"/>
  <c r="AN51" i="14"/>
  <c r="AN65" i="14"/>
  <c r="AN62" i="14"/>
  <c r="AN64" i="14"/>
  <c r="AN63" i="14"/>
  <c r="AN41" i="14"/>
  <c r="AN40" i="14"/>
  <c r="AN39" i="14"/>
  <c r="AN38" i="14"/>
  <c r="AN37" i="14"/>
  <c r="AN36" i="14"/>
  <c r="AN50" i="14"/>
  <c r="AN49" i="14"/>
  <c r="AN48" i="14"/>
  <c r="AN47" i="14"/>
  <c r="AN46" i="14"/>
  <c r="AN45" i="14"/>
  <c r="AN44" i="14"/>
  <c r="AN43" i="14"/>
  <c r="AN42" i="14"/>
  <c r="AN106" i="14"/>
  <c r="AN105" i="14"/>
  <c r="AN104" i="14"/>
  <c r="AN103" i="14"/>
  <c r="AN102" i="14"/>
  <c r="AN101" i="14"/>
  <c r="AN100" i="14"/>
  <c r="AN99" i="14"/>
  <c r="AN98" i="14"/>
  <c r="AN97" i="14"/>
  <c r="AN96" i="14"/>
  <c r="AN95" i="14"/>
  <c r="AN94" i="14"/>
  <c r="AN93" i="14"/>
  <c r="AN92" i="14"/>
  <c r="AN90" i="14"/>
  <c r="AN89" i="14"/>
  <c r="AN87" i="14"/>
  <c r="AN86" i="14"/>
  <c r="AN85" i="14"/>
  <c r="AN91" i="14"/>
  <c r="AN88" i="14"/>
  <c r="AN114" i="11"/>
  <c r="AO35" i="2" s="1"/>
  <c r="AP5" i="14"/>
  <c r="AO3" i="14"/>
  <c r="AR42" i="2" l="1"/>
  <c r="AQ18" i="2"/>
  <c r="AQ3" i="2"/>
  <c r="AO11" i="2"/>
  <c r="AO28" i="2" s="1"/>
  <c r="AO29" i="2" s="1"/>
  <c r="AK35" i="14" s="1"/>
  <c r="AN82" i="14"/>
  <c r="AO37" i="2"/>
  <c r="AP18" i="11"/>
  <c r="AP30" i="11"/>
  <c r="AP19" i="11"/>
  <c r="AP20" i="11"/>
  <c r="AP9" i="11"/>
  <c r="AP21" i="11"/>
  <c r="AP10" i="11"/>
  <c r="AP22" i="11"/>
  <c r="AP11" i="11"/>
  <c r="AP23" i="11"/>
  <c r="AP12" i="11"/>
  <c r="AP24" i="11"/>
  <c r="AP13" i="11"/>
  <c r="AP25" i="11"/>
  <c r="AP14" i="11"/>
  <c r="AP26" i="11"/>
  <c r="AP15" i="11"/>
  <c r="AP27" i="11"/>
  <c r="AP16" i="11"/>
  <c r="AP17" i="11"/>
  <c r="AP28" i="11"/>
  <c r="AP29" i="11"/>
  <c r="AQ5" i="11"/>
  <c r="AP37" i="11"/>
  <c r="AP49" i="11"/>
  <c r="AP62" i="11"/>
  <c r="AP38" i="11"/>
  <c r="AP50" i="11"/>
  <c r="AP63" i="11"/>
  <c r="AP39" i="11"/>
  <c r="AP51" i="11"/>
  <c r="AP40" i="11"/>
  <c r="AP52" i="11"/>
  <c r="AP41" i="11"/>
  <c r="AP53" i="11"/>
  <c r="AP42" i="11"/>
  <c r="AP54" i="11"/>
  <c r="AP43" i="11"/>
  <c r="AP55" i="11"/>
  <c r="AP44" i="11"/>
  <c r="AP45" i="11"/>
  <c r="AP34" i="11"/>
  <c r="AP46" i="11"/>
  <c r="AP59" i="11"/>
  <c r="AP35" i="11"/>
  <c r="AP47" i="11"/>
  <c r="AP60" i="11"/>
  <c r="AP36" i="11"/>
  <c r="AP48" i="11"/>
  <c r="AP61" i="11"/>
  <c r="AP113" i="11"/>
  <c r="AP112" i="11"/>
  <c r="AP111" i="11"/>
  <c r="AP97" i="11"/>
  <c r="AP92" i="11"/>
  <c r="AP88" i="11"/>
  <c r="AP87" i="11"/>
  <c r="AP86" i="11"/>
  <c r="AP85" i="11"/>
  <c r="AP84" i="11"/>
  <c r="AP83" i="11"/>
  <c r="AP82" i="11"/>
  <c r="AP81" i="11"/>
  <c r="AP80" i="11"/>
  <c r="AP79" i="11"/>
  <c r="AP96" i="11"/>
  <c r="AP95" i="11"/>
  <c r="AP94" i="11"/>
  <c r="AP110" i="11"/>
  <c r="AP109" i="11"/>
  <c r="AP108" i="11"/>
  <c r="AP107" i="11"/>
  <c r="AP106" i="11"/>
  <c r="AP105" i="11"/>
  <c r="AP104" i="11"/>
  <c r="AP103" i="11"/>
  <c r="AP102" i="11"/>
  <c r="AP101" i="11"/>
  <c r="AP100" i="11"/>
  <c r="AP99" i="11"/>
  <c r="AP93" i="11"/>
  <c r="AP78" i="11"/>
  <c r="AP77" i="11"/>
  <c r="AP76" i="11"/>
  <c r="AP75" i="11"/>
  <c r="AP74" i="11"/>
  <c r="AP73" i="11"/>
  <c r="AP72" i="11"/>
  <c r="AP71" i="11"/>
  <c r="AP70" i="11"/>
  <c r="AP69" i="11"/>
  <c r="AP68" i="11"/>
  <c r="AP67" i="11"/>
  <c r="AP98" i="11"/>
  <c r="AP3" i="11"/>
  <c r="AO89" i="11"/>
  <c r="AP34" i="2" s="1"/>
  <c r="AR4" i="2"/>
  <c r="AR43" i="2" s="1"/>
  <c r="AS6" i="2"/>
  <c r="AS44" i="2" s="1"/>
  <c r="AR20" i="2"/>
  <c r="AR19" i="2"/>
  <c r="AR21" i="2"/>
  <c r="AR24" i="2"/>
  <c r="AR27" i="2"/>
  <c r="AR26" i="2"/>
  <c r="AR25" i="2"/>
  <c r="AR36" i="2"/>
  <c r="AR23" i="2"/>
  <c r="AR5" i="2"/>
  <c r="AR22" i="2"/>
  <c r="AR58" i="2"/>
  <c r="AR59" i="2" s="1"/>
  <c r="AR45" i="2"/>
  <c r="AO7" i="11"/>
  <c r="AO31" i="11"/>
  <c r="AP9" i="2" s="1"/>
  <c r="AO114" i="11"/>
  <c r="AP35" i="2" s="1"/>
  <c r="AO11" i="14"/>
  <c r="AO23" i="14"/>
  <c r="AO12" i="14"/>
  <c r="AO24" i="14"/>
  <c r="AO13" i="14"/>
  <c r="AO25" i="14"/>
  <c r="AO14" i="14"/>
  <c r="AO26" i="14"/>
  <c r="AO15" i="14"/>
  <c r="AO27" i="14"/>
  <c r="AO16" i="14"/>
  <c r="AO28" i="14"/>
  <c r="AO17" i="14"/>
  <c r="AO29" i="14"/>
  <c r="AO18" i="14"/>
  <c r="AO19" i="14"/>
  <c r="AO8" i="14"/>
  <c r="AO20" i="14"/>
  <c r="AO81" i="14"/>
  <c r="AO80" i="14"/>
  <c r="AO79" i="14"/>
  <c r="AO21" i="14"/>
  <c r="AO22" i="14"/>
  <c r="AO9" i="14"/>
  <c r="AO10" i="14"/>
  <c r="AO78" i="14"/>
  <c r="AO77" i="14"/>
  <c r="AO76" i="14"/>
  <c r="AO75" i="14"/>
  <c r="AO74" i="14"/>
  <c r="AO73" i="14"/>
  <c r="AO72" i="14"/>
  <c r="AO71" i="14"/>
  <c r="AO70" i="14"/>
  <c r="AO69" i="14"/>
  <c r="AO68" i="14"/>
  <c r="AO67" i="14"/>
  <c r="AO66" i="14"/>
  <c r="AO65" i="14"/>
  <c r="AO62" i="14"/>
  <c r="AO64" i="14"/>
  <c r="AO63" i="14"/>
  <c r="AO41" i="14"/>
  <c r="AO40" i="14"/>
  <c r="AO39" i="14"/>
  <c r="AO51" i="14"/>
  <c r="AO38" i="14"/>
  <c r="AO52" i="14"/>
  <c r="AO37" i="14"/>
  <c r="AO53" i="14"/>
  <c r="AO36" i="14"/>
  <c r="AO54" i="14"/>
  <c r="AO55" i="14"/>
  <c r="AO56" i="14"/>
  <c r="AO50" i="14"/>
  <c r="AO49" i="14"/>
  <c r="AO48" i="14"/>
  <c r="AO47" i="14"/>
  <c r="AO46" i="14"/>
  <c r="AO45" i="14"/>
  <c r="AO44" i="14"/>
  <c r="AO43" i="14"/>
  <c r="AO42" i="14"/>
  <c r="AO60" i="14"/>
  <c r="AO61" i="14"/>
  <c r="AO106" i="14"/>
  <c r="AO105" i="14"/>
  <c r="AO104" i="14"/>
  <c r="AO103" i="14"/>
  <c r="AO102" i="14"/>
  <c r="AO101" i="14"/>
  <c r="AO100" i="14"/>
  <c r="AO99" i="14"/>
  <c r="AO98" i="14"/>
  <c r="AO97" i="14"/>
  <c r="AO96" i="14"/>
  <c r="AO95" i="14"/>
  <c r="AO94" i="14"/>
  <c r="AO93" i="14"/>
  <c r="AO92" i="14"/>
  <c r="AO90" i="14"/>
  <c r="AO89" i="14"/>
  <c r="AO87" i="14"/>
  <c r="AO86" i="14"/>
  <c r="AO85" i="14"/>
  <c r="AO35" i="14"/>
  <c r="AO91" i="14"/>
  <c r="AO88" i="14"/>
  <c r="AQ5" i="14"/>
  <c r="AP3" i="14"/>
  <c r="AN107" i="14"/>
  <c r="AO64" i="11"/>
  <c r="AP12" i="2" s="1"/>
  <c r="AQ66" i="2"/>
  <c r="AO56" i="11"/>
  <c r="AP10" i="2" s="1"/>
  <c r="AS42" i="2" l="1"/>
  <c r="AR18" i="2"/>
  <c r="AR3" i="2"/>
  <c r="AK8" i="14"/>
  <c r="AK30" i="14" s="1"/>
  <c r="AL13" i="2" s="1"/>
  <c r="AL14" i="2" s="1"/>
  <c r="AL15" i="2" s="1"/>
  <c r="AL31" i="2" s="1"/>
  <c r="AL46" i="2" s="1"/>
  <c r="AK57" i="14"/>
  <c r="AM38" i="14"/>
  <c r="AN35" i="14"/>
  <c r="AM37" i="14"/>
  <c r="AP89" i="11"/>
  <c r="AQ34" i="2" s="1"/>
  <c r="AM35" i="14"/>
  <c r="AM8" i="14" s="1"/>
  <c r="AP64" i="11"/>
  <c r="AQ12" i="2" s="1"/>
  <c r="AM36" i="14"/>
  <c r="AM9" i="14" s="1"/>
  <c r="AM40" i="14"/>
  <c r="AM41" i="14"/>
  <c r="AM39" i="14"/>
  <c r="AM12" i="14" s="1"/>
  <c r="AO82" i="14"/>
  <c r="AP114" i="11"/>
  <c r="AQ35" i="2" s="1"/>
  <c r="AO107" i="14"/>
  <c r="AR66" i="2"/>
  <c r="AP56" i="11"/>
  <c r="AQ10" i="2" s="1"/>
  <c r="AP7" i="11"/>
  <c r="AP31" i="11"/>
  <c r="AQ9" i="2" s="1"/>
  <c r="AO57" i="14"/>
  <c r="AP11" i="2"/>
  <c r="AP11" i="14"/>
  <c r="AP23" i="14"/>
  <c r="AP12" i="14"/>
  <c r="AP24" i="14"/>
  <c r="AP13" i="14"/>
  <c r="AP25" i="14"/>
  <c r="AP14" i="14"/>
  <c r="AP26" i="14"/>
  <c r="AP15" i="14"/>
  <c r="AP27" i="14"/>
  <c r="AP16" i="14"/>
  <c r="AP28" i="14"/>
  <c r="AP17" i="14"/>
  <c r="AP29" i="14"/>
  <c r="AP18" i="14"/>
  <c r="AP19" i="14"/>
  <c r="AP8" i="14"/>
  <c r="AP20" i="14"/>
  <c r="AP9" i="14"/>
  <c r="AP10" i="14"/>
  <c r="AP21" i="14"/>
  <c r="AP81" i="14"/>
  <c r="AP80" i="14"/>
  <c r="AP79" i="14"/>
  <c r="AP22" i="14"/>
  <c r="AP62" i="14"/>
  <c r="AP77" i="14"/>
  <c r="AP73" i="14"/>
  <c r="AP69" i="14"/>
  <c r="AP78" i="14"/>
  <c r="AP74" i="14"/>
  <c r="AP70" i="14"/>
  <c r="AP66" i="14"/>
  <c r="AP75" i="14"/>
  <c r="AP71" i="14"/>
  <c r="AP67" i="14"/>
  <c r="AP64" i="14"/>
  <c r="AP63" i="14"/>
  <c r="AP61" i="14"/>
  <c r="AP60" i="14"/>
  <c r="AP56" i="14"/>
  <c r="AP55" i="14"/>
  <c r="AP54" i="14"/>
  <c r="AP53" i="14"/>
  <c r="AP52" i="14"/>
  <c r="AP51" i="14"/>
  <c r="AP40" i="14"/>
  <c r="AP39" i="14"/>
  <c r="AP38" i="14"/>
  <c r="AP65" i="14"/>
  <c r="AP37" i="14"/>
  <c r="AP36" i="14"/>
  <c r="AP68" i="14"/>
  <c r="AP72" i="14"/>
  <c r="AP76" i="14"/>
  <c r="AP50" i="14"/>
  <c r="AP49" i="14"/>
  <c r="AP48" i="14"/>
  <c r="AP47" i="14"/>
  <c r="AP46" i="14"/>
  <c r="AP45" i="14"/>
  <c r="AP44" i="14"/>
  <c r="AP43" i="14"/>
  <c r="AP42" i="14"/>
  <c r="AP106" i="14"/>
  <c r="AP105" i="14"/>
  <c r="AP104" i="14"/>
  <c r="AP103" i="14"/>
  <c r="AP102" i="14"/>
  <c r="AP101" i="14"/>
  <c r="AP100" i="14"/>
  <c r="AP99" i="14"/>
  <c r="AP98" i="14"/>
  <c r="AP97" i="14"/>
  <c r="AP96" i="14"/>
  <c r="AP95" i="14"/>
  <c r="AP94" i="14"/>
  <c r="AP93" i="14"/>
  <c r="AP92" i="14"/>
  <c r="AP90" i="14"/>
  <c r="AP89" i="14"/>
  <c r="AP87" i="14"/>
  <c r="AP86" i="14"/>
  <c r="AP85" i="14"/>
  <c r="AP35" i="14"/>
  <c r="AP41" i="14"/>
  <c r="AP91" i="14"/>
  <c r="AP88" i="14"/>
  <c r="AS4" i="2"/>
  <c r="AS43" i="2" s="1"/>
  <c r="AS26" i="2"/>
  <c r="AT6" i="2"/>
  <c r="AT44" i="2" s="1"/>
  <c r="AS24" i="2"/>
  <c r="AS19" i="2"/>
  <c r="AS22" i="2"/>
  <c r="AS21" i="2"/>
  <c r="AS20" i="2"/>
  <c r="AS23" i="2"/>
  <c r="AS27" i="2"/>
  <c r="AS25" i="2"/>
  <c r="AS5" i="2"/>
  <c r="AS58" i="2"/>
  <c r="AS59" i="2" s="1"/>
  <c r="AS45" i="2"/>
  <c r="AS36" i="2"/>
  <c r="AP37" i="2"/>
  <c r="AR5" i="14"/>
  <c r="AQ3" i="14"/>
  <c r="AQ20" i="11"/>
  <c r="AQ9" i="11"/>
  <c r="AQ21" i="11"/>
  <c r="AQ10" i="11"/>
  <c r="AQ22" i="11"/>
  <c r="AQ11" i="11"/>
  <c r="AQ23" i="11"/>
  <c r="AQ12" i="11"/>
  <c r="AQ24" i="11"/>
  <c r="AQ13" i="11"/>
  <c r="AQ25" i="11"/>
  <c r="AQ14" i="11"/>
  <c r="AQ26" i="11"/>
  <c r="AQ15" i="11"/>
  <c r="AQ27" i="11"/>
  <c r="AQ16" i="11"/>
  <c r="AQ28" i="11"/>
  <c r="AQ17" i="11"/>
  <c r="AQ29" i="11"/>
  <c r="AQ18" i="11"/>
  <c r="AQ19" i="11"/>
  <c r="AQ30" i="11"/>
  <c r="AR5" i="11"/>
  <c r="AQ42" i="11"/>
  <c r="AQ54" i="11"/>
  <c r="AQ43" i="11"/>
  <c r="AQ55" i="11"/>
  <c r="AQ44" i="11"/>
  <c r="AQ45" i="11"/>
  <c r="AQ34" i="11"/>
  <c r="AQ46" i="11"/>
  <c r="AQ59" i="11"/>
  <c r="AQ35" i="11"/>
  <c r="AQ47" i="11"/>
  <c r="AQ60" i="11"/>
  <c r="AQ36" i="11"/>
  <c r="AQ48" i="11"/>
  <c r="AQ61" i="11"/>
  <c r="AQ37" i="11"/>
  <c r="AQ49" i="11"/>
  <c r="AQ62" i="11"/>
  <c r="AQ38" i="11"/>
  <c r="AQ50" i="11"/>
  <c r="AQ63" i="11"/>
  <c r="AQ39" i="11"/>
  <c r="AQ51" i="11"/>
  <c r="AQ40" i="11"/>
  <c r="AQ52" i="11"/>
  <c r="AQ41" i="11"/>
  <c r="AQ53" i="11"/>
  <c r="AQ113" i="11"/>
  <c r="AQ112" i="11"/>
  <c r="AQ111" i="11"/>
  <c r="AQ97" i="11"/>
  <c r="AQ92" i="11"/>
  <c r="AQ88" i="11"/>
  <c r="AQ87" i="11"/>
  <c r="AQ86" i="11"/>
  <c r="AQ85" i="11"/>
  <c r="AQ84" i="11"/>
  <c r="AQ83" i="11"/>
  <c r="AQ82" i="11"/>
  <c r="AQ81" i="11"/>
  <c r="AQ80" i="11"/>
  <c r="AQ79" i="11"/>
  <c r="AQ96" i="11"/>
  <c r="AQ95" i="11"/>
  <c r="AQ94" i="11"/>
  <c r="AQ110" i="11"/>
  <c r="AQ109" i="11"/>
  <c r="AQ108" i="11"/>
  <c r="AQ107" i="11"/>
  <c r="AQ106" i="11"/>
  <c r="AQ105" i="11"/>
  <c r="AQ104" i="11"/>
  <c r="AQ103" i="11"/>
  <c r="AQ102" i="11"/>
  <c r="AQ101" i="11"/>
  <c r="AQ100" i="11"/>
  <c r="AQ99" i="11"/>
  <c r="AQ93" i="11"/>
  <c r="AQ98" i="11"/>
  <c r="AQ78" i="11"/>
  <c r="AQ77" i="11"/>
  <c r="AQ76" i="11"/>
  <c r="AQ75" i="11"/>
  <c r="AQ74" i="11"/>
  <c r="AQ73" i="11"/>
  <c r="AQ72" i="11"/>
  <c r="AQ71" i="11"/>
  <c r="AQ70" i="11"/>
  <c r="AQ69" i="11"/>
  <c r="AQ68" i="11"/>
  <c r="AQ67" i="11"/>
  <c r="AQ3" i="11"/>
  <c r="AO30" i="14"/>
  <c r="AP13" i="2" s="1"/>
  <c r="AT42" i="2" l="1"/>
  <c r="AS18" i="2"/>
  <c r="AS3" i="2"/>
  <c r="AN8" i="14"/>
  <c r="AN30" i="14" s="1"/>
  <c r="AO13" i="2" s="1"/>
  <c r="AO14" i="2" s="1"/>
  <c r="AO15" i="2" s="1"/>
  <c r="AO31" i="2" s="1"/>
  <c r="AN57" i="14"/>
  <c r="AP107" i="14"/>
  <c r="AQ11" i="2"/>
  <c r="AQ28" i="2" s="1"/>
  <c r="AQ29" i="2" s="1"/>
  <c r="AM30" i="14"/>
  <c r="AN13" i="2" s="1"/>
  <c r="AN14" i="2" s="1"/>
  <c r="AN15" i="2" s="1"/>
  <c r="AN31" i="2" s="1"/>
  <c r="AM57" i="14"/>
  <c r="AS66" i="2"/>
  <c r="AP57" i="14"/>
  <c r="AQ7" i="11"/>
  <c r="AQ31" i="11"/>
  <c r="AR9" i="2" s="1"/>
  <c r="AR10" i="11"/>
  <c r="AR22" i="11"/>
  <c r="AR11" i="11"/>
  <c r="AR23" i="11"/>
  <c r="AR12" i="11"/>
  <c r="AR24" i="11"/>
  <c r="AR13" i="11"/>
  <c r="AR25" i="11"/>
  <c r="AR14" i="11"/>
  <c r="AR26" i="11"/>
  <c r="AR15" i="11"/>
  <c r="AR27" i="11"/>
  <c r="AR16" i="11"/>
  <c r="AR28" i="11"/>
  <c r="AR17" i="11"/>
  <c r="AR29" i="11"/>
  <c r="AR18" i="11"/>
  <c r="AR30" i="11"/>
  <c r="AR9" i="11"/>
  <c r="AR19" i="11"/>
  <c r="AR20" i="11"/>
  <c r="AR21" i="11"/>
  <c r="AS5" i="11"/>
  <c r="AR35" i="11"/>
  <c r="AR47" i="11"/>
  <c r="AR60" i="11"/>
  <c r="AR36" i="11"/>
  <c r="AR48" i="11"/>
  <c r="AR61" i="11"/>
  <c r="AR37" i="11"/>
  <c r="AR49" i="11"/>
  <c r="AR62" i="11"/>
  <c r="AR38" i="11"/>
  <c r="AR50" i="11"/>
  <c r="AR63" i="11"/>
  <c r="AR39" i="11"/>
  <c r="AR51" i="11"/>
  <c r="AR40" i="11"/>
  <c r="AR52" i="11"/>
  <c r="AR41" i="11"/>
  <c r="AR53" i="11"/>
  <c r="AR42" i="11"/>
  <c r="AR54" i="11"/>
  <c r="AR43" i="11"/>
  <c r="AR55" i="11"/>
  <c r="AR44" i="11"/>
  <c r="AR45" i="11"/>
  <c r="AR34" i="11"/>
  <c r="AR46" i="11"/>
  <c r="AR59" i="11"/>
  <c r="AR113" i="11"/>
  <c r="AR112" i="11"/>
  <c r="AR111" i="11"/>
  <c r="AR96" i="11"/>
  <c r="AR95" i="11"/>
  <c r="AR94" i="11"/>
  <c r="AR110" i="11"/>
  <c r="AR109" i="11"/>
  <c r="AR108" i="11"/>
  <c r="AR107" i="11"/>
  <c r="AR106" i="11"/>
  <c r="AR105" i="11"/>
  <c r="AR104" i="11"/>
  <c r="AR103" i="11"/>
  <c r="AR102" i="11"/>
  <c r="AR101" i="11"/>
  <c r="AR100" i="11"/>
  <c r="AR99" i="11"/>
  <c r="AR93" i="11"/>
  <c r="AR98" i="11"/>
  <c r="AR97" i="11"/>
  <c r="AR81" i="11"/>
  <c r="AR82" i="11"/>
  <c r="AR78" i="11"/>
  <c r="AR77" i="11"/>
  <c r="AR76" i="11"/>
  <c r="AR75" i="11"/>
  <c r="AR74" i="11"/>
  <c r="AR83" i="11"/>
  <c r="AR73" i="11"/>
  <c r="AR84" i="11"/>
  <c r="AR72" i="11"/>
  <c r="AR85" i="11"/>
  <c r="AR71" i="11"/>
  <c r="AR86" i="11"/>
  <c r="AR70" i="11"/>
  <c r="AR69" i="11"/>
  <c r="AR87" i="11"/>
  <c r="AR88" i="11"/>
  <c r="AR68" i="11"/>
  <c r="AR92" i="11"/>
  <c r="AR67" i="11"/>
  <c r="AR79" i="11"/>
  <c r="AR80" i="11"/>
  <c r="AR3" i="11"/>
  <c r="AQ11" i="14"/>
  <c r="AQ23" i="14"/>
  <c r="AQ12" i="14"/>
  <c r="AQ24" i="14"/>
  <c r="AQ13" i="14"/>
  <c r="AQ25" i="14"/>
  <c r="AQ14" i="14"/>
  <c r="AQ26" i="14"/>
  <c r="AQ15" i="14"/>
  <c r="AQ27" i="14"/>
  <c r="AQ16" i="14"/>
  <c r="AQ28" i="14"/>
  <c r="AQ17" i="14"/>
  <c r="AQ29" i="14"/>
  <c r="AQ18" i="14"/>
  <c r="AQ19" i="14"/>
  <c r="AQ8" i="14"/>
  <c r="AQ20" i="14"/>
  <c r="AQ9" i="14"/>
  <c r="AQ10" i="14"/>
  <c r="AQ21" i="14"/>
  <c r="AQ22" i="14"/>
  <c r="AQ81" i="14"/>
  <c r="AQ80" i="14"/>
  <c r="AQ79" i="14"/>
  <c r="AQ78" i="14"/>
  <c r="AQ77" i="14"/>
  <c r="AQ76" i="14"/>
  <c r="AQ75" i="14"/>
  <c r="AQ74" i="14"/>
  <c r="AQ73" i="14"/>
  <c r="AQ72" i="14"/>
  <c r="AQ71" i="14"/>
  <c r="AQ70" i="14"/>
  <c r="AQ69" i="14"/>
  <c r="AQ68" i="14"/>
  <c r="AQ67" i="14"/>
  <c r="AQ66" i="14"/>
  <c r="AQ62" i="14"/>
  <c r="AQ64" i="14"/>
  <c r="AQ63" i="14"/>
  <c r="AQ61" i="14"/>
  <c r="AQ60" i="14"/>
  <c r="AQ56" i="14"/>
  <c r="AQ55" i="14"/>
  <c r="AQ54" i="14"/>
  <c r="AQ53" i="14"/>
  <c r="AQ52" i="14"/>
  <c r="AQ51" i="14"/>
  <c r="AQ65" i="14"/>
  <c r="AQ39" i="14"/>
  <c r="AQ38" i="14"/>
  <c r="AQ37" i="14"/>
  <c r="AQ36" i="14"/>
  <c r="AQ50" i="14"/>
  <c r="AQ49" i="14"/>
  <c r="AQ48" i="14"/>
  <c r="AQ47" i="14"/>
  <c r="AQ46" i="14"/>
  <c r="AQ45" i="14"/>
  <c r="AQ44" i="14"/>
  <c r="AQ43" i="14"/>
  <c r="AQ42" i="14"/>
  <c r="AQ41" i="14"/>
  <c r="AQ106" i="14"/>
  <c r="AQ105" i="14"/>
  <c r="AQ104" i="14"/>
  <c r="AQ103" i="14"/>
  <c r="AQ102" i="14"/>
  <c r="AQ101" i="14"/>
  <c r="AQ100" i="14"/>
  <c r="AQ99" i="14"/>
  <c r="AQ98" i="14"/>
  <c r="AQ97" i="14"/>
  <c r="AQ96" i="14"/>
  <c r="AQ95" i="14"/>
  <c r="AQ94" i="14"/>
  <c r="AQ93" i="14"/>
  <c r="AQ92" i="14"/>
  <c r="AQ90" i="14"/>
  <c r="AQ89" i="14"/>
  <c r="AQ87" i="14"/>
  <c r="AQ86" i="14"/>
  <c r="AQ85" i="14"/>
  <c r="AQ40" i="14"/>
  <c r="AQ35" i="14"/>
  <c r="AQ91" i="14"/>
  <c r="AQ88" i="14"/>
  <c r="AP28" i="2"/>
  <c r="AS5" i="14"/>
  <c r="AR3" i="14"/>
  <c r="AQ37" i="2"/>
  <c r="AQ89" i="11"/>
  <c r="AR34" i="2" s="1"/>
  <c r="AQ64" i="11"/>
  <c r="AR12" i="2" s="1"/>
  <c r="AT4" i="2"/>
  <c r="AT43" i="2" s="1"/>
  <c r="AU6" i="2"/>
  <c r="AU44" i="2" s="1"/>
  <c r="AT25" i="2"/>
  <c r="AT27" i="2"/>
  <c r="AT24" i="2"/>
  <c r="AT5" i="2"/>
  <c r="AT26" i="2"/>
  <c r="AT20" i="2"/>
  <c r="AT23" i="2"/>
  <c r="AT19" i="2"/>
  <c r="AT22" i="2"/>
  <c r="AT21" i="2"/>
  <c r="AT58" i="2"/>
  <c r="AT59" i="2" s="1"/>
  <c r="AT36" i="2"/>
  <c r="AT45" i="2"/>
  <c r="AQ114" i="11"/>
  <c r="AR35" i="2" s="1"/>
  <c r="AQ56" i="11"/>
  <c r="AR10" i="2" s="1"/>
  <c r="AP14" i="2"/>
  <c r="AP15" i="2" s="1"/>
  <c r="AP30" i="14"/>
  <c r="AQ13" i="2" s="1"/>
  <c r="AQ14" i="2" s="1"/>
  <c r="AP82" i="14"/>
  <c r="AU42" i="2" l="1"/>
  <c r="AT18" i="2"/>
  <c r="AT3" i="2"/>
  <c r="AQ15" i="2"/>
  <c r="AQ31" i="2" s="1"/>
  <c r="AO46" i="2"/>
  <c r="AT66" i="2"/>
  <c r="AR11" i="2"/>
  <c r="AR28" i="2" s="1"/>
  <c r="AR29" i="2" s="1"/>
  <c r="AN46" i="2"/>
  <c r="AR56" i="11"/>
  <c r="AS10" i="2" s="1"/>
  <c r="AS12" i="11"/>
  <c r="AS24" i="11"/>
  <c r="AS13" i="11"/>
  <c r="AS25" i="11"/>
  <c r="AS14" i="11"/>
  <c r="AS26" i="11"/>
  <c r="AS15" i="11"/>
  <c r="AS27" i="11"/>
  <c r="AS16" i="11"/>
  <c r="AS28" i="11"/>
  <c r="AS17" i="11"/>
  <c r="AS29" i="11"/>
  <c r="AS18" i="11"/>
  <c r="AS30" i="11"/>
  <c r="AS19" i="11"/>
  <c r="AS20" i="11"/>
  <c r="AS10" i="11"/>
  <c r="AS11" i="11"/>
  <c r="AS21" i="11"/>
  <c r="AS22" i="11"/>
  <c r="AS23" i="11"/>
  <c r="AS9" i="11"/>
  <c r="AT5" i="11"/>
  <c r="AS40" i="11"/>
  <c r="AS52" i="11"/>
  <c r="AS41" i="11"/>
  <c r="AS53" i="11"/>
  <c r="AS42" i="11"/>
  <c r="AS54" i="11"/>
  <c r="AS43" i="11"/>
  <c r="AS55" i="11"/>
  <c r="AS44" i="11"/>
  <c r="AS45" i="11"/>
  <c r="AS34" i="11"/>
  <c r="AS46" i="11"/>
  <c r="AS59" i="11"/>
  <c r="AS35" i="11"/>
  <c r="AS47" i="11"/>
  <c r="AS60" i="11"/>
  <c r="AS36" i="11"/>
  <c r="AS48" i="11"/>
  <c r="AS61" i="11"/>
  <c r="AS37" i="11"/>
  <c r="AS49" i="11"/>
  <c r="AS62" i="11"/>
  <c r="AS38" i="11"/>
  <c r="AS50" i="11"/>
  <c r="AS63" i="11"/>
  <c r="AS39" i="11"/>
  <c r="AS51" i="11"/>
  <c r="AS113" i="11"/>
  <c r="AS112" i="11"/>
  <c r="AS111" i="11"/>
  <c r="AS96" i="11"/>
  <c r="AS95" i="11"/>
  <c r="AS94" i="11"/>
  <c r="AS110" i="11"/>
  <c r="AS109" i="11"/>
  <c r="AS108" i="11"/>
  <c r="AS107" i="11"/>
  <c r="AS106" i="11"/>
  <c r="AS105" i="11"/>
  <c r="AS104" i="11"/>
  <c r="AS103" i="11"/>
  <c r="AS102" i="11"/>
  <c r="AS101" i="11"/>
  <c r="AS100" i="11"/>
  <c r="AS99" i="11"/>
  <c r="AS93" i="11"/>
  <c r="AS98" i="11"/>
  <c r="AS97" i="11"/>
  <c r="AS92" i="11"/>
  <c r="AS88" i="11"/>
  <c r="AS87" i="11"/>
  <c r="AS86" i="11"/>
  <c r="AS85" i="11"/>
  <c r="AS84" i="11"/>
  <c r="AS83" i="11"/>
  <c r="AS82" i="11"/>
  <c r="AS81" i="11"/>
  <c r="AS80" i="11"/>
  <c r="AS79" i="11"/>
  <c r="AS78" i="11"/>
  <c r="AS77" i="11"/>
  <c r="AS76" i="11"/>
  <c r="AS75" i="11"/>
  <c r="AS74" i="11"/>
  <c r="AS73" i="11"/>
  <c r="AS72" i="11"/>
  <c r="AS71" i="11"/>
  <c r="AS70" i="11"/>
  <c r="AS69" i="11"/>
  <c r="AS68" i="11"/>
  <c r="AS67" i="11"/>
  <c r="AS3" i="11"/>
  <c r="AR37" i="2"/>
  <c r="AR89" i="11"/>
  <c r="AS34" i="2" s="1"/>
  <c r="AR114" i="11"/>
  <c r="AS35" i="2" s="1"/>
  <c r="AR7" i="11"/>
  <c r="AR31" i="11"/>
  <c r="AS9" i="2" s="1"/>
  <c r="AQ82" i="14"/>
  <c r="AS3" i="14"/>
  <c r="AT5" i="14"/>
  <c r="AP29" i="2"/>
  <c r="AP31" i="2" s="1"/>
  <c r="AQ30" i="14"/>
  <c r="AR13" i="2" s="1"/>
  <c r="AQ107" i="14"/>
  <c r="AV6" i="2"/>
  <c r="AV44" i="2" s="1"/>
  <c r="AU20" i="2"/>
  <c r="AU19" i="2"/>
  <c r="AU21" i="2"/>
  <c r="AU4" i="2"/>
  <c r="AU43" i="2" s="1"/>
  <c r="AU27" i="2"/>
  <c r="AU25" i="2"/>
  <c r="AU23" i="2"/>
  <c r="AU5" i="2"/>
  <c r="AU22" i="2"/>
  <c r="AU26" i="2"/>
  <c r="AU24" i="2"/>
  <c r="AU45" i="2"/>
  <c r="AU58" i="2"/>
  <c r="AU59" i="2" s="1"/>
  <c r="AU36" i="2"/>
  <c r="AR64" i="11"/>
  <c r="AS12" i="2" s="1"/>
  <c r="AR11" i="14"/>
  <c r="AR23" i="14"/>
  <c r="AR12" i="14"/>
  <c r="AR24" i="14"/>
  <c r="AR13" i="14"/>
  <c r="AR25" i="14"/>
  <c r="AR14" i="14"/>
  <c r="AR26" i="14"/>
  <c r="AR15" i="14"/>
  <c r="AR27" i="14"/>
  <c r="AR16" i="14"/>
  <c r="AR28" i="14"/>
  <c r="AR17" i="14"/>
  <c r="AR29" i="14"/>
  <c r="AR18" i="14"/>
  <c r="AR19" i="14"/>
  <c r="AR8" i="14"/>
  <c r="AR20" i="14"/>
  <c r="AR21" i="14"/>
  <c r="AR22" i="14"/>
  <c r="AR81" i="14"/>
  <c r="AR9" i="14"/>
  <c r="AR79" i="14"/>
  <c r="AR10" i="14"/>
  <c r="AR78" i="14"/>
  <c r="AR77" i="14"/>
  <c r="AR76" i="14"/>
  <c r="AR75" i="14"/>
  <c r="AR74" i="14"/>
  <c r="AR73" i="14"/>
  <c r="AR72" i="14"/>
  <c r="AR71" i="14"/>
  <c r="AR70" i="14"/>
  <c r="AR69" i="14"/>
  <c r="AR68" i="14"/>
  <c r="AR67" i="14"/>
  <c r="AR66" i="14"/>
  <c r="AR80" i="14"/>
  <c r="AR64" i="14"/>
  <c r="AR63" i="14"/>
  <c r="AR61" i="14"/>
  <c r="AR60" i="14"/>
  <c r="AR56" i="14"/>
  <c r="AR55" i="14"/>
  <c r="AR54" i="14"/>
  <c r="AR53" i="14"/>
  <c r="AR52" i="14"/>
  <c r="AR51" i="14"/>
  <c r="AR65" i="14"/>
  <c r="AR38" i="14"/>
  <c r="AR37" i="14"/>
  <c r="AR36" i="14"/>
  <c r="AR50" i="14"/>
  <c r="AR49" i="14"/>
  <c r="AR48" i="14"/>
  <c r="AR47" i="14"/>
  <c r="AR46" i="14"/>
  <c r="AR45" i="14"/>
  <c r="AR44" i="14"/>
  <c r="AR43" i="14"/>
  <c r="AR42" i="14"/>
  <c r="AR41" i="14"/>
  <c r="AR40" i="14"/>
  <c r="AR90" i="14"/>
  <c r="AR89" i="14"/>
  <c r="AR39" i="14"/>
  <c r="AR87" i="14"/>
  <c r="AR86" i="14"/>
  <c r="AR85" i="14"/>
  <c r="AR35" i="14"/>
  <c r="AR62" i="14"/>
  <c r="AR91" i="14"/>
  <c r="AR88" i="14"/>
  <c r="AR104" i="14"/>
  <c r="AR92" i="14"/>
  <c r="AR105" i="14"/>
  <c r="AR93" i="14"/>
  <c r="AR106" i="14"/>
  <c r="AR94" i="14"/>
  <c r="AR95" i="14"/>
  <c r="AR96" i="14"/>
  <c r="AR97" i="14"/>
  <c r="AR98" i="14"/>
  <c r="AR99" i="14"/>
  <c r="AR100" i="14"/>
  <c r="AR101" i="14"/>
  <c r="AR102" i="14"/>
  <c r="AR103" i="14"/>
  <c r="AQ57" i="14"/>
  <c r="AV42" i="2" l="1"/>
  <c r="AS11" i="2"/>
  <c r="AS28" i="2" s="1"/>
  <c r="AU18" i="2"/>
  <c r="AU3" i="2"/>
  <c r="AU66" i="2"/>
  <c r="AS37" i="2"/>
  <c r="AS89" i="11"/>
  <c r="AT34" i="2" s="1"/>
  <c r="AS56" i="11"/>
  <c r="AT10" i="2" s="1"/>
  <c r="AS7" i="11"/>
  <c r="AS31" i="11"/>
  <c r="AT9" i="2" s="1"/>
  <c r="AV4" i="2"/>
  <c r="AV43" i="2" s="1"/>
  <c r="AW6" i="2"/>
  <c r="AW44" i="2" s="1"/>
  <c r="AV26" i="2"/>
  <c r="AV23" i="2"/>
  <c r="AV27" i="2"/>
  <c r="AV24" i="2"/>
  <c r="AV5" i="2"/>
  <c r="AV20" i="2"/>
  <c r="AV19" i="2"/>
  <c r="AV22" i="2"/>
  <c r="AV21" i="2"/>
  <c r="AV25" i="2"/>
  <c r="AV45" i="2"/>
  <c r="AV36" i="2"/>
  <c r="AV58" i="2"/>
  <c r="AV59" i="2" s="1"/>
  <c r="AT3" i="14"/>
  <c r="AU5" i="14"/>
  <c r="AR14" i="2"/>
  <c r="AR15" i="2" s="1"/>
  <c r="AR31" i="2" s="1"/>
  <c r="AR107" i="14"/>
  <c r="AS11" i="14"/>
  <c r="AS23" i="14"/>
  <c r="AS12" i="14"/>
  <c r="AS24" i="14"/>
  <c r="AS13" i="14"/>
  <c r="AS25" i="14"/>
  <c r="AS14" i="14"/>
  <c r="AS26" i="14"/>
  <c r="AS15" i="14"/>
  <c r="AS27" i="14"/>
  <c r="AS16" i="14"/>
  <c r="AS28" i="14"/>
  <c r="AS17" i="14"/>
  <c r="AS29" i="14"/>
  <c r="AS18" i="14"/>
  <c r="AS19" i="14"/>
  <c r="AS8" i="14"/>
  <c r="AS20" i="14"/>
  <c r="AS81" i="14"/>
  <c r="AS80" i="14"/>
  <c r="AS79" i="14"/>
  <c r="AS9" i="14"/>
  <c r="AS10" i="14"/>
  <c r="AS21" i="14"/>
  <c r="AS22" i="14"/>
  <c r="AS78" i="14"/>
  <c r="AS77" i="14"/>
  <c r="AS76" i="14"/>
  <c r="AS75" i="14"/>
  <c r="AS74" i="14"/>
  <c r="AS73" i="14"/>
  <c r="AS72" i="14"/>
  <c r="AS71" i="14"/>
  <c r="AS70" i="14"/>
  <c r="AS69" i="14"/>
  <c r="AS68" i="14"/>
  <c r="AS67" i="14"/>
  <c r="AS66" i="14"/>
  <c r="AS64" i="14"/>
  <c r="AS63" i="14"/>
  <c r="AS61" i="14"/>
  <c r="AS60" i="14"/>
  <c r="AS56" i="14"/>
  <c r="AS55" i="14"/>
  <c r="AS54" i="14"/>
  <c r="AS53" i="14"/>
  <c r="AS52" i="14"/>
  <c r="AS51" i="14"/>
  <c r="AS65" i="14"/>
  <c r="AS62" i="14"/>
  <c r="AS37" i="14"/>
  <c r="AS36" i="14"/>
  <c r="AS50" i="14"/>
  <c r="AS49" i="14"/>
  <c r="AS48" i="14"/>
  <c r="AS47" i="14"/>
  <c r="AS46" i="14"/>
  <c r="AS45" i="14"/>
  <c r="AS44" i="14"/>
  <c r="AS43" i="14"/>
  <c r="AS42" i="14"/>
  <c r="AS41" i="14"/>
  <c r="AS40" i="14"/>
  <c r="AS39" i="14"/>
  <c r="AS87" i="14"/>
  <c r="AS86" i="14"/>
  <c r="AS85" i="14"/>
  <c r="AS35" i="14"/>
  <c r="AS91" i="14"/>
  <c r="AS88" i="14"/>
  <c r="AS106" i="14"/>
  <c r="AS105" i="14"/>
  <c r="AS104" i="14"/>
  <c r="AS103" i="14"/>
  <c r="AS102" i="14"/>
  <c r="AS101" i="14"/>
  <c r="AS100" i="14"/>
  <c r="AS99" i="14"/>
  <c r="AS98" i="14"/>
  <c r="AS97" i="14"/>
  <c r="AS96" i="14"/>
  <c r="AS95" i="14"/>
  <c r="AS94" i="14"/>
  <c r="AS93" i="14"/>
  <c r="AS92" i="14"/>
  <c r="AS89" i="14"/>
  <c r="AS38" i="14"/>
  <c r="AS90" i="14"/>
  <c r="AQ46" i="2"/>
  <c r="AR57" i="14"/>
  <c r="AR82" i="14"/>
  <c r="AS114" i="11"/>
  <c r="AT35" i="2" s="1"/>
  <c r="AS64" i="11"/>
  <c r="AT12" i="2" s="1"/>
  <c r="AR30" i="14"/>
  <c r="AS13" i="2" s="1"/>
  <c r="AS14" i="2" s="1"/>
  <c r="AT14" i="11"/>
  <c r="AT26" i="11"/>
  <c r="AT15" i="11"/>
  <c r="AT27" i="11"/>
  <c r="AT16" i="11"/>
  <c r="AT28" i="11"/>
  <c r="AT17" i="11"/>
  <c r="AT29" i="11"/>
  <c r="AT18" i="11"/>
  <c r="AT30" i="11"/>
  <c r="AT19" i="11"/>
  <c r="AT20" i="11"/>
  <c r="AT9" i="11"/>
  <c r="AT21" i="11"/>
  <c r="AT10" i="11"/>
  <c r="AT22" i="11"/>
  <c r="AT11" i="11"/>
  <c r="AT12" i="11"/>
  <c r="AT13" i="11"/>
  <c r="AT23" i="11"/>
  <c r="AT24" i="11"/>
  <c r="AT25" i="11"/>
  <c r="AU5" i="11"/>
  <c r="AT45" i="11"/>
  <c r="AT34" i="11"/>
  <c r="AT46" i="11"/>
  <c r="AT59" i="11"/>
  <c r="AT35" i="11"/>
  <c r="AT47" i="11"/>
  <c r="AT60" i="11"/>
  <c r="AT36" i="11"/>
  <c r="AT48" i="11"/>
  <c r="AT61" i="11"/>
  <c r="AT37" i="11"/>
  <c r="AT49" i="11"/>
  <c r="AT62" i="11"/>
  <c r="AT38" i="11"/>
  <c r="AT50" i="11"/>
  <c r="AT63" i="11"/>
  <c r="AT39" i="11"/>
  <c r="AT51" i="11"/>
  <c r="AT40" i="11"/>
  <c r="AT52" i="11"/>
  <c r="AT41" i="11"/>
  <c r="AT53" i="11"/>
  <c r="AT42" i="11"/>
  <c r="AT54" i="11"/>
  <c r="AT43" i="11"/>
  <c r="AT55" i="11"/>
  <c r="AT44" i="11"/>
  <c r="AT113" i="11"/>
  <c r="AT112" i="11"/>
  <c r="AT111" i="11"/>
  <c r="AT95" i="11"/>
  <c r="AT94" i="11"/>
  <c r="AT110" i="11"/>
  <c r="AT109" i="11"/>
  <c r="AT108" i="11"/>
  <c r="AT107" i="11"/>
  <c r="AT106" i="11"/>
  <c r="AT105" i="11"/>
  <c r="AT104" i="11"/>
  <c r="AT103" i="11"/>
  <c r="AT102" i="11"/>
  <c r="AT101" i="11"/>
  <c r="AT100" i="11"/>
  <c r="AT99" i="11"/>
  <c r="AT93" i="11"/>
  <c r="AT98" i="11"/>
  <c r="AT97" i="11"/>
  <c r="AT92" i="11"/>
  <c r="AT88" i="11"/>
  <c r="AT87" i="11"/>
  <c r="AT86" i="11"/>
  <c r="AT85" i="11"/>
  <c r="AT84" i="11"/>
  <c r="AT83" i="11"/>
  <c r="AT82" i="11"/>
  <c r="AT81" i="11"/>
  <c r="AT80" i="11"/>
  <c r="AT79" i="11"/>
  <c r="AT73" i="11"/>
  <c r="AT96" i="11"/>
  <c r="AT72" i="11"/>
  <c r="AT71" i="11"/>
  <c r="AT70" i="11"/>
  <c r="AT69" i="11"/>
  <c r="AT68" i="11"/>
  <c r="AT67" i="11"/>
  <c r="AT78" i="11"/>
  <c r="AT77" i="11"/>
  <c r="AT76" i="11"/>
  <c r="AT75" i="11"/>
  <c r="AT74" i="11"/>
  <c r="AT3" i="11"/>
  <c r="AW42" i="2" l="1"/>
  <c r="AS15" i="2"/>
  <c r="AV18" i="2"/>
  <c r="AV3" i="2"/>
  <c r="AT37" i="2"/>
  <c r="AT11" i="2"/>
  <c r="AT28" i="2" s="1"/>
  <c r="AT29" i="2" s="1"/>
  <c r="AS29" i="2"/>
  <c r="AS57" i="14"/>
  <c r="AS107" i="14"/>
  <c r="AS82" i="14"/>
  <c r="AS30" i="14"/>
  <c r="AT13" i="2" s="1"/>
  <c r="AT14" i="2" s="1"/>
  <c r="AW4" i="2"/>
  <c r="AW43" i="2" s="1"/>
  <c r="AX6" i="2"/>
  <c r="AX44" i="2" s="1"/>
  <c r="AW19" i="2"/>
  <c r="AW22" i="2"/>
  <c r="AW21" i="2"/>
  <c r="AW23" i="2"/>
  <c r="AW26" i="2"/>
  <c r="AW25" i="2"/>
  <c r="AW24" i="2"/>
  <c r="AW27" i="2"/>
  <c r="AW5" i="2"/>
  <c r="AW20" i="2"/>
  <c r="AW58" i="2"/>
  <c r="AW59" i="2" s="1"/>
  <c r="AW45" i="2"/>
  <c r="AW36" i="2"/>
  <c r="AV66" i="2"/>
  <c r="AT64" i="11"/>
  <c r="AU12" i="2" s="1"/>
  <c r="AT89" i="11"/>
  <c r="AU34" i="2" s="1"/>
  <c r="AT56" i="11"/>
  <c r="AU10" i="2" s="1"/>
  <c r="AT7" i="11"/>
  <c r="AT31" i="11"/>
  <c r="AU9" i="2" s="1"/>
  <c r="AR46" i="2"/>
  <c r="AT114" i="11"/>
  <c r="AU35" i="2" s="1"/>
  <c r="AU17" i="11"/>
  <c r="AU29" i="11"/>
  <c r="AU18" i="11"/>
  <c r="AU30" i="11"/>
  <c r="AU19" i="11"/>
  <c r="AU20" i="11"/>
  <c r="AU9" i="11"/>
  <c r="AU21" i="11"/>
  <c r="AU10" i="11"/>
  <c r="AU22" i="11"/>
  <c r="AU11" i="11"/>
  <c r="AU23" i="11"/>
  <c r="AU12" i="11"/>
  <c r="AU14" i="11"/>
  <c r="AU15" i="11"/>
  <c r="AU16" i="11"/>
  <c r="AU24" i="11"/>
  <c r="AU25" i="11"/>
  <c r="AU26" i="11"/>
  <c r="AU27" i="11"/>
  <c r="AU28" i="11"/>
  <c r="AU13" i="11"/>
  <c r="AV5" i="11"/>
  <c r="AU38" i="11"/>
  <c r="AU50" i="11"/>
  <c r="AU63" i="11"/>
  <c r="AU39" i="11"/>
  <c r="AU51" i="11"/>
  <c r="AU40" i="11"/>
  <c r="AU52" i="11"/>
  <c r="AU41" i="11"/>
  <c r="AU53" i="11"/>
  <c r="AU42" i="11"/>
  <c r="AU54" i="11"/>
  <c r="AU43" i="11"/>
  <c r="AU55" i="11"/>
  <c r="AU44" i="11"/>
  <c r="AU45" i="11"/>
  <c r="AU34" i="11"/>
  <c r="AU46" i="11"/>
  <c r="AU59" i="11"/>
  <c r="AU35" i="11"/>
  <c r="AU47" i="11"/>
  <c r="AU60" i="11"/>
  <c r="AU36" i="11"/>
  <c r="AU48" i="11"/>
  <c r="AU61" i="11"/>
  <c r="AU37" i="11"/>
  <c r="AU49" i="11"/>
  <c r="AU62" i="11"/>
  <c r="AU113" i="11"/>
  <c r="AU112" i="11"/>
  <c r="AU111" i="11"/>
  <c r="AU95" i="11"/>
  <c r="AU94" i="11"/>
  <c r="AU110" i="11"/>
  <c r="AU109" i="11"/>
  <c r="AU108" i="11"/>
  <c r="AU107" i="11"/>
  <c r="AU106" i="11"/>
  <c r="AU105" i="11"/>
  <c r="AU104" i="11"/>
  <c r="AU103" i="11"/>
  <c r="AU102" i="11"/>
  <c r="AU101" i="11"/>
  <c r="AU100" i="11"/>
  <c r="AU99" i="11"/>
  <c r="AU93" i="11"/>
  <c r="AU98" i="11"/>
  <c r="AU97" i="11"/>
  <c r="AU92" i="11"/>
  <c r="AU88" i="11"/>
  <c r="AU87" i="11"/>
  <c r="AU86" i="11"/>
  <c r="AU85" i="11"/>
  <c r="AU84" i="11"/>
  <c r="AU83" i="11"/>
  <c r="AU82" i="11"/>
  <c r="AU81" i="11"/>
  <c r="AU80" i="11"/>
  <c r="AU79" i="11"/>
  <c r="AU96" i="11"/>
  <c r="AU72" i="11"/>
  <c r="AU71" i="11"/>
  <c r="AU70" i="11"/>
  <c r="AU69" i="11"/>
  <c r="AU68" i="11"/>
  <c r="AU67" i="11"/>
  <c r="AU78" i="11"/>
  <c r="AU77" i="11"/>
  <c r="AU76" i="11"/>
  <c r="AU75" i="11"/>
  <c r="AU74" i="11"/>
  <c r="AU73" i="11"/>
  <c r="AU3" i="11"/>
  <c r="AU3" i="14"/>
  <c r="AV5" i="14"/>
  <c r="AT11" i="14"/>
  <c r="AT23" i="14"/>
  <c r="AT12" i="14"/>
  <c r="AT24" i="14"/>
  <c r="AT13" i="14"/>
  <c r="AT25" i="14"/>
  <c r="AT14" i="14"/>
  <c r="AT26" i="14"/>
  <c r="AT15" i="14"/>
  <c r="AT27" i="14"/>
  <c r="AT16" i="14"/>
  <c r="AT28" i="14"/>
  <c r="AT17" i="14"/>
  <c r="AT29" i="14"/>
  <c r="AT18" i="14"/>
  <c r="AT19" i="14"/>
  <c r="AT8" i="14"/>
  <c r="AT20" i="14"/>
  <c r="AT9" i="14"/>
  <c r="AT10" i="14"/>
  <c r="AT21" i="14"/>
  <c r="AT81" i="14"/>
  <c r="AT80" i="14"/>
  <c r="AT79" i="14"/>
  <c r="AT22" i="14"/>
  <c r="AT78" i="14"/>
  <c r="AT77" i="14"/>
  <c r="AT76" i="14"/>
  <c r="AT75" i="14"/>
  <c r="AT74" i="14"/>
  <c r="AT73" i="14"/>
  <c r="AT72" i="14"/>
  <c r="AT71" i="14"/>
  <c r="AT70" i="14"/>
  <c r="AT69" i="14"/>
  <c r="AT68" i="14"/>
  <c r="AT67" i="14"/>
  <c r="AT66" i="14"/>
  <c r="AT64" i="14"/>
  <c r="AT63" i="14"/>
  <c r="AT61" i="14"/>
  <c r="AT60" i="14"/>
  <c r="AT56" i="14"/>
  <c r="AT55" i="14"/>
  <c r="AT54" i="14"/>
  <c r="AT53" i="14"/>
  <c r="AT52" i="14"/>
  <c r="AT51" i="14"/>
  <c r="AT65" i="14"/>
  <c r="AT62" i="14"/>
  <c r="AT36" i="14"/>
  <c r="AT50" i="14"/>
  <c r="AT49" i="14"/>
  <c r="AT48" i="14"/>
  <c r="AT47" i="14"/>
  <c r="AT46" i="14"/>
  <c r="AT45" i="14"/>
  <c r="AT44" i="14"/>
  <c r="AT43" i="14"/>
  <c r="AT42" i="14"/>
  <c r="AT41" i="14"/>
  <c r="AT40" i="14"/>
  <c r="AT39" i="14"/>
  <c r="AT38" i="14"/>
  <c r="AT35" i="14"/>
  <c r="AT91" i="14"/>
  <c r="AT88" i="14"/>
  <c r="AT37" i="14"/>
  <c r="AT106" i="14"/>
  <c r="AT105" i="14"/>
  <c r="AT104" i="14"/>
  <c r="AT103" i="14"/>
  <c r="AT102" i="14"/>
  <c r="AT101" i="14"/>
  <c r="AT100" i="14"/>
  <c r="AT99" i="14"/>
  <c r="AT98" i="14"/>
  <c r="AT97" i="14"/>
  <c r="AT96" i="14"/>
  <c r="AT95" i="14"/>
  <c r="AT94" i="14"/>
  <c r="AT93" i="14"/>
  <c r="AT92" i="14"/>
  <c r="AT90" i="14"/>
  <c r="AT89" i="14"/>
  <c r="AT85" i="14"/>
  <c r="AT86" i="14"/>
  <c r="AT87" i="14"/>
  <c r="AX42" i="2" l="1"/>
  <c r="AT15" i="2"/>
  <c r="AT31" i="2" s="1"/>
  <c r="AT46" i="2" s="1"/>
  <c r="AS31" i="2"/>
  <c r="AS46" i="2" s="1"/>
  <c r="AW18" i="2"/>
  <c r="AW3" i="2"/>
  <c r="AU11" i="2"/>
  <c r="AU28" i="2" s="1"/>
  <c r="AU29" i="2" s="1"/>
  <c r="AT57" i="14"/>
  <c r="AU64" i="11"/>
  <c r="AV12" i="2" s="1"/>
  <c r="AT30" i="14"/>
  <c r="AU13" i="2" s="1"/>
  <c r="AU14" i="2" s="1"/>
  <c r="AU7" i="11"/>
  <c r="AU31" i="11"/>
  <c r="AV9" i="2" s="1"/>
  <c r="AU37" i="2"/>
  <c r="AU89" i="11"/>
  <c r="AV34" i="2" s="1"/>
  <c r="AU56" i="11"/>
  <c r="AV10" i="2" s="1"/>
  <c r="AX4" i="2"/>
  <c r="AX43" i="2" s="1"/>
  <c r="AY6" i="2"/>
  <c r="AY44" i="2" s="1"/>
  <c r="AX24" i="2"/>
  <c r="AX5" i="2"/>
  <c r="AX20" i="2"/>
  <c r="AX19" i="2"/>
  <c r="AX22" i="2"/>
  <c r="AX21" i="2"/>
  <c r="AX23" i="2"/>
  <c r="AX26" i="2"/>
  <c r="AX25" i="2"/>
  <c r="AX27" i="2"/>
  <c r="AX58" i="2"/>
  <c r="AX59" i="2" s="1"/>
  <c r="AX36" i="2"/>
  <c r="AX45" i="2"/>
  <c r="AW5" i="14"/>
  <c r="AV3" i="14"/>
  <c r="AT107" i="14"/>
  <c r="AU11" i="14"/>
  <c r="AU23" i="14"/>
  <c r="AU12" i="14"/>
  <c r="AU24" i="14"/>
  <c r="AU13" i="14"/>
  <c r="AU25" i="14"/>
  <c r="AU14" i="14"/>
  <c r="AU26" i="14"/>
  <c r="AU15" i="14"/>
  <c r="AU27" i="14"/>
  <c r="AU16" i="14"/>
  <c r="AU28" i="14"/>
  <c r="AU17" i="14"/>
  <c r="AU29" i="14"/>
  <c r="AU18" i="14"/>
  <c r="AU19" i="14"/>
  <c r="AU8" i="14"/>
  <c r="AU20" i="14"/>
  <c r="AU81" i="14"/>
  <c r="AU80" i="14"/>
  <c r="AU79" i="14"/>
  <c r="AU21" i="14"/>
  <c r="AU22" i="14"/>
  <c r="AU9" i="14"/>
  <c r="AU10" i="14"/>
  <c r="AU78" i="14"/>
  <c r="AU77" i="14"/>
  <c r="AU76" i="14"/>
  <c r="AU75" i="14"/>
  <c r="AU74" i="14"/>
  <c r="AU73" i="14"/>
  <c r="AU72" i="14"/>
  <c r="AU71" i="14"/>
  <c r="AU70" i="14"/>
  <c r="AU69" i="14"/>
  <c r="AU68" i="14"/>
  <c r="AU67" i="14"/>
  <c r="AU66" i="14"/>
  <c r="AU64" i="14"/>
  <c r="AU63" i="14"/>
  <c r="AU61" i="14"/>
  <c r="AU60" i="14"/>
  <c r="AU56" i="14"/>
  <c r="AU55" i="14"/>
  <c r="AU54" i="14"/>
  <c r="AU53" i="14"/>
  <c r="AU52" i="14"/>
  <c r="AU51" i="14"/>
  <c r="AU65" i="14"/>
  <c r="AU62" i="14"/>
  <c r="AU50" i="14"/>
  <c r="AU49" i="14"/>
  <c r="AU48" i="14"/>
  <c r="AU47" i="14"/>
  <c r="AU46" i="14"/>
  <c r="AU45" i="14"/>
  <c r="AU44" i="14"/>
  <c r="AU43" i="14"/>
  <c r="AU42" i="14"/>
  <c r="AU41" i="14"/>
  <c r="AU40" i="14"/>
  <c r="AU39" i="14"/>
  <c r="AU38" i="14"/>
  <c r="AU37" i="14"/>
  <c r="AU91" i="14"/>
  <c r="AU88" i="14"/>
  <c r="AU36" i="14"/>
  <c r="AU106" i="14"/>
  <c r="AU105" i="14"/>
  <c r="AU104" i="14"/>
  <c r="AU103" i="14"/>
  <c r="AU102" i="14"/>
  <c r="AU101" i="14"/>
  <c r="AU100" i="14"/>
  <c r="AU99" i="14"/>
  <c r="AU98" i="14"/>
  <c r="AU97" i="14"/>
  <c r="AU96" i="14"/>
  <c r="AU95" i="14"/>
  <c r="AU94" i="14"/>
  <c r="AU93" i="14"/>
  <c r="AU92" i="14"/>
  <c r="AU90" i="14"/>
  <c r="AU89" i="14"/>
  <c r="AU87" i="14"/>
  <c r="AU86" i="14"/>
  <c r="AU85" i="14"/>
  <c r="AU35" i="14"/>
  <c r="AU114" i="11"/>
  <c r="AV35" i="2" s="1"/>
  <c r="AV19" i="11"/>
  <c r="AV20" i="11"/>
  <c r="AV9" i="11"/>
  <c r="AV21" i="11"/>
  <c r="AV10" i="11"/>
  <c r="AV22" i="11"/>
  <c r="AV11" i="11"/>
  <c r="AV23" i="11"/>
  <c r="AV12" i="11"/>
  <c r="AV24" i="11"/>
  <c r="AV13" i="11"/>
  <c r="AV25" i="11"/>
  <c r="AV18" i="11"/>
  <c r="AV26" i="11"/>
  <c r="AV27" i="11"/>
  <c r="AV28" i="11"/>
  <c r="AV29" i="11"/>
  <c r="AV30" i="11"/>
  <c r="AV14" i="11"/>
  <c r="AV15" i="11"/>
  <c r="AV16" i="11"/>
  <c r="AV17" i="11"/>
  <c r="AW5" i="11"/>
  <c r="AV43" i="11"/>
  <c r="AV55" i="11"/>
  <c r="AV44" i="11"/>
  <c r="AV45" i="11"/>
  <c r="AV34" i="11"/>
  <c r="AV46" i="11"/>
  <c r="AV59" i="11"/>
  <c r="AV35" i="11"/>
  <c r="AV47" i="11"/>
  <c r="AV60" i="11"/>
  <c r="AV36" i="11"/>
  <c r="AV48" i="11"/>
  <c r="AV61" i="11"/>
  <c r="AV37" i="11"/>
  <c r="AV49" i="11"/>
  <c r="AV62" i="11"/>
  <c r="AV38" i="11"/>
  <c r="AV39" i="11"/>
  <c r="AV51" i="11"/>
  <c r="AV40" i="11"/>
  <c r="AV52" i="11"/>
  <c r="AV41" i="11"/>
  <c r="AV42" i="11"/>
  <c r="AV50" i="11"/>
  <c r="AV53" i="11"/>
  <c r="AV54" i="11"/>
  <c r="AV63" i="11"/>
  <c r="AV113" i="11"/>
  <c r="AV112" i="11"/>
  <c r="AV111" i="11"/>
  <c r="AV110" i="11"/>
  <c r="AV109" i="11"/>
  <c r="AV108" i="11"/>
  <c r="AV107" i="11"/>
  <c r="AV106" i="11"/>
  <c r="AV105" i="11"/>
  <c r="AV104" i="11"/>
  <c r="AV103" i="11"/>
  <c r="AV102" i="11"/>
  <c r="AV101" i="11"/>
  <c r="AV100" i="11"/>
  <c r="AV99" i="11"/>
  <c r="AV93" i="11"/>
  <c r="AV98" i="11"/>
  <c r="AV97" i="11"/>
  <c r="AV92" i="11"/>
  <c r="AV88" i="11"/>
  <c r="AV87" i="11"/>
  <c r="AV86" i="11"/>
  <c r="AV85" i="11"/>
  <c r="AV84" i="11"/>
  <c r="AV83" i="11"/>
  <c r="AV82" i="11"/>
  <c r="AV81" i="11"/>
  <c r="AV80" i="11"/>
  <c r="AV79" i="11"/>
  <c r="AV96" i="11"/>
  <c r="AV71" i="11"/>
  <c r="AV94" i="11"/>
  <c r="AV70" i="11"/>
  <c r="AV69" i="11"/>
  <c r="AV95" i="11"/>
  <c r="AV68" i="11"/>
  <c r="AV67" i="11"/>
  <c r="AV78" i="11"/>
  <c r="AV77" i="11"/>
  <c r="AV76" i="11"/>
  <c r="AV75" i="11"/>
  <c r="AV74" i="11"/>
  <c r="AV73" i="11"/>
  <c r="AV72" i="11"/>
  <c r="AV3" i="11"/>
  <c r="AT82" i="14"/>
  <c r="AW66" i="2"/>
  <c r="AY42" i="2" l="1"/>
  <c r="AX18" i="2"/>
  <c r="AX3" i="2"/>
  <c r="AU15" i="2"/>
  <c r="AU31" i="2" s="1"/>
  <c r="AX66" i="2"/>
  <c r="AV11" i="2"/>
  <c r="AV28" i="2" s="1"/>
  <c r="AV29" i="2" s="1"/>
  <c r="AU30" i="14"/>
  <c r="AV13" i="2" s="1"/>
  <c r="AV14" i="2" s="1"/>
  <c r="AV56" i="11"/>
  <c r="AW10" i="2" s="1"/>
  <c r="AX5" i="14"/>
  <c r="AW3" i="14"/>
  <c r="AV89" i="11"/>
  <c r="AW34" i="2" s="1"/>
  <c r="AV7" i="11"/>
  <c r="AV31" i="11"/>
  <c r="AW9" i="2" s="1"/>
  <c r="AV37" i="2"/>
  <c r="AU82" i="14"/>
  <c r="AW9" i="11"/>
  <c r="AW21" i="11"/>
  <c r="AW10" i="11"/>
  <c r="AW22" i="11"/>
  <c r="AW11" i="11"/>
  <c r="AW23" i="11"/>
  <c r="AW12" i="11"/>
  <c r="AW24" i="11"/>
  <c r="AW13" i="11"/>
  <c r="AW25" i="11"/>
  <c r="AW14" i="11"/>
  <c r="AW26" i="11"/>
  <c r="AW15" i="11"/>
  <c r="AW27" i="11"/>
  <c r="AW29" i="11"/>
  <c r="AW30" i="11"/>
  <c r="AW16" i="11"/>
  <c r="AW17" i="11"/>
  <c r="AW18" i="11"/>
  <c r="AW19" i="11"/>
  <c r="AW20" i="11"/>
  <c r="AW28" i="11"/>
  <c r="AX5" i="11"/>
  <c r="AW36" i="11"/>
  <c r="AW48" i="11"/>
  <c r="AW61" i="11"/>
  <c r="AW37" i="11"/>
  <c r="AW49" i="11"/>
  <c r="AW62" i="11"/>
  <c r="AW38" i="11"/>
  <c r="AW50" i="11"/>
  <c r="AW63" i="11"/>
  <c r="AW39" i="11"/>
  <c r="AW51" i="11"/>
  <c r="AW40" i="11"/>
  <c r="AW52" i="11"/>
  <c r="AW41" i="11"/>
  <c r="AW53" i="11"/>
  <c r="AW42" i="11"/>
  <c r="AW54" i="11"/>
  <c r="AW44" i="11"/>
  <c r="AW45" i="11"/>
  <c r="AW35" i="11"/>
  <c r="AW43" i="11"/>
  <c r="AW46" i="11"/>
  <c r="AW47" i="11"/>
  <c r="AW55" i="11"/>
  <c r="AW59" i="11"/>
  <c r="AW60" i="11"/>
  <c r="AW34" i="11"/>
  <c r="AW113" i="11"/>
  <c r="AW112" i="11"/>
  <c r="AW111" i="11"/>
  <c r="AW110" i="11"/>
  <c r="AW109" i="11"/>
  <c r="AW108" i="11"/>
  <c r="AW107" i="11"/>
  <c r="AW106" i="11"/>
  <c r="AW105" i="11"/>
  <c r="AW104" i="11"/>
  <c r="AW103" i="11"/>
  <c r="AW102" i="11"/>
  <c r="AW101" i="11"/>
  <c r="AW100" i="11"/>
  <c r="AW99" i="11"/>
  <c r="AW93" i="11"/>
  <c r="AW98" i="11"/>
  <c r="AW97" i="11"/>
  <c r="AW92" i="11"/>
  <c r="AW88" i="11"/>
  <c r="AW87" i="11"/>
  <c r="AW86" i="11"/>
  <c r="AW85" i="11"/>
  <c r="AW84" i="11"/>
  <c r="AW83" i="11"/>
  <c r="AW82" i="11"/>
  <c r="AW81" i="11"/>
  <c r="AW80" i="11"/>
  <c r="AW79" i="11"/>
  <c r="AW96" i="11"/>
  <c r="AW95" i="11"/>
  <c r="AW94" i="11"/>
  <c r="AW70" i="11"/>
  <c r="AW69" i="11"/>
  <c r="AW68" i="11"/>
  <c r="AW67" i="11"/>
  <c r="AW78" i="11"/>
  <c r="AW77" i="11"/>
  <c r="AW76" i="11"/>
  <c r="AW75" i="11"/>
  <c r="AW74" i="11"/>
  <c r="AW73" i="11"/>
  <c r="AW72" i="11"/>
  <c r="AW71" i="11"/>
  <c r="AW3" i="11"/>
  <c r="AU57" i="14"/>
  <c r="AU107" i="14"/>
  <c r="AV114" i="11"/>
  <c r="AW35" i="2" s="1"/>
  <c r="AV64" i="11"/>
  <c r="AW12" i="2" s="1"/>
  <c r="AY4" i="2"/>
  <c r="AY43" i="2" s="1"/>
  <c r="AZ6" i="2"/>
  <c r="AZ44" i="2" s="1"/>
  <c r="AY26" i="2"/>
  <c r="AY24" i="2"/>
  <c r="AY23" i="2"/>
  <c r="AY25" i="2"/>
  <c r="AY27" i="2"/>
  <c r="AY5" i="2"/>
  <c r="AY20" i="2"/>
  <c r="AY19" i="2"/>
  <c r="AY22" i="2"/>
  <c r="AY21" i="2"/>
  <c r="AY58" i="2"/>
  <c r="AY59" i="2" s="1"/>
  <c r="AY36" i="2"/>
  <c r="AY45" i="2"/>
  <c r="AV11" i="14"/>
  <c r="AV23" i="14"/>
  <c r="AV12" i="14"/>
  <c r="AV24" i="14"/>
  <c r="AV13" i="14"/>
  <c r="AV25" i="14"/>
  <c r="AV14" i="14"/>
  <c r="AV26" i="14"/>
  <c r="AV15" i="14"/>
  <c r="AV27" i="14"/>
  <c r="AV16" i="14"/>
  <c r="AV28" i="14"/>
  <c r="AV17" i="14"/>
  <c r="AV29" i="14"/>
  <c r="AV18" i="14"/>
  <c r="AV19" i="14"/>
  <c r="AV8" i="14"/>
  <c r="AV20" i="14"/>
  <c r="AV81" i="14"/>
  <c r="AV80" i="14"/>
  <c r="AV79" i="14"/>
  <c r="AV9" i="14"/>
  <c r="AV10" i="14"/>
  <c r="AV21" i="14"/>
  <c r="AV22" i="14"/>
  <c r="AV78" i="14"/>
  <c r="AV77" i="14"/>
  <c r="AV73" i="14"/>
  <c r="AV69" i="14"/>
  <c r="AV64" i="14"/>
  <c r="AV63" i="14"/>
  <c r="AV74" i="14"/>
  <c r="AV70" i="14"/>
  <c r="AV66" i="14"/>
  <c r="AV61" i="14"/>
  <c r="AV60" i="14"/>
  <c r="AV56" i="14"/>
  <c r="AV55" i="14"/>
  <c r="AV54" i="14"/>
  <c r="AV53" i="14"/>
  <c r="AV52" i="14"/>
  <c r="AV51" i="14"/>
  <c r="AV65" i="14"/>
  <c r="AV75" i="14"/>
  <c r="AV71" i="14"/>
  <c r="AV67" i="14"/>
  <c r="AV62" i="14"/>
  <c r="AV76" i="14"/>
  <c r="AV72" i="14"/>
  <c r="AV68" i="14"/>
  <c r="AV50" i="14"/>
  <c r="AV49" i="14"/>
  <c r="AV48" i="14"/>
  <c r="AV47" i="14"/>
  <c r="AV46" i="14"/>
  <c r="AV45" i="14"/>
  <c r="AV44" i="14"/>
  <c r="AV43" i="14"/>
  <c r="AV42" i="14"/>
  <c r="AV41" i="14"/>
  <c r="AV40" i="14"/>
  <c r="AV39" i="14"/>
  <c r="AV38" i="14"/>
  <c r="AV37" i="14"/>
  <c r="AV36" i="14"/>
  <c r="AV88" i="14"/>
  <c r="AV106" i="14"/>
  <c r="AV105" i="14"/>
  <c r="AV104" i="14"/>
  <c r="AV103" i="14"/>
  <c r="AV102" i="14"/>
  <c r="AV101" i="14"/>
  <c r="AV100" i="14"/>
  <c r="AV99" i="14"/>
  <c r="AV98" i="14"/>
  <c r="AV97" i="14"/>
  <c r="AV96" i="14"/>
  <c r="AV95" i="14"/>
  <c r="AV94" i="14"/>
  <c r="AV93" i="14"/>
  <c r="AV92" i="14"/>
  <c r="AV90" i="14"/>
  <c r="AV89" i="14"/>
  <c r="AV87" i="14"/>
  <c r="AV86" i="14"/>
  <c r="AV85" i="14"/>
  <c r="AV35" i="14"/>
  <c r="AV91" i="14"/>
  <c r="AZ42" i="2" l="1"/>
  <c r="AV15" i="2"/>
  <c r="AV31" i="2" s="1"/>
  <c r="AV46" i="2" s="1"/>
  <c r="AY18" i="2"/>
  <c r="AY3" i="2"/>
  <c r="AW11" i="2"/>
  <c r="AW28" i="2" s="1"/>
  <c r="AW29" i="2" s="1"/>
  <c r="AW89" i="11"/>
  <c r="AX34" i="2" s="1"/>
  <c r="AW56" i="11"/>
  <c r="AX10" i="2" s="1"/>
  <c r="AW7" i="11"/>
  <c r="AW31" i="11"/>
  <c r="AX9" i="2" s="1"/>
  <c r="AW64" i="11"/>
  <c r="AX12" i="2" s="1"/>
  <c r="AX11" i="11"/>
  <c r="AX23" i="11"/>
  <c r="AX12" i="11"/>
  <c r="AX24" i="11"/>
  <c r="AX13" i="11"/>
  <c r="AX25" i="11"/>
  <c r="AX14" i="11"/>
  <c r="AX39" i="11" s="1"/>
  <c r="AX26" i="11"/>
  <c r="AX15" i="11"/>
  <c r="AX27" i="11"/>
  <c r="AX16" i="11"/>
  <c r="AX28" i="11"/>
  <c r="AX17" i="11"/>
  <c r="AX29" i="11"/>
  <c r="AX9" i="11"/>
  <c r="AX10" i="11"/>
  <c r="AX18" i="11"/>
  <c r="AX19" i="11"/>
  <c r="AX20" i="11"/>
  <c r="AX21" i="11"/>
  <c r="AX22" i="11"/>
  <c r="AX30" i="11"/>
  <c r="AX42" i="11"/>
  <c r="AX54" i="11"/>
  <c r="AX43" i="11"/>
  <c r="AX55" i="11"/>
  <c r="AY5" i="11"/>
  <c r="AX44" i="11"/>
  <c r="AX59" i="11"/>
  <c r="AX45" i="11"/>
  <c r="AX60" i="11"/>
  <c r="AX46" i="11"/>
  <c r="AX61" i="11"/>
  <c r="AX34" i="11"/>
  <c r="AX47" i="11"/>
  <c r="AX62" i="11"/>
  <c r="AX35" i="11"/>
  <c r="AX48" i="11"/>
  <c r="AX63" i="11"/>
  <c r="AX40" i="11"/>
  <c r="AX41" i="11"/>
  <c r="AX49" i="11"/>
  <c r="AX50" i="11"/>
  <c r="AX51" i="11"/>
  <c r="AX52" i="11"/>
  <c r="AX53" i="11"/>
  <c r="AX36" i="11"/>
  <c r="AX37" i="11"/>
  <c r="AX38" i="11"/>
  <c r="AX113" i="11"/>
  <c r="AX112" i="11"/>
  <c r="AX111" i="11"/>
  <c r="AX110" i="11"/>
  <c r="AX109" i="11"/>
  <c r="AX108" i="11"/>
  <c r="AX107" i="11"/>
  <c r="AX106" i="11"/>
  <c r="AX105" i="11"/>
  <c r="AX104" i="11"/>
  <c r="AX103" i="11"/>
  <c r="AX102" i="11"/>
  <c r="AX101" i="11"/>
  <c r="AX100" i="11"/>
  <c r="AX99" i="11"/>
  <c r="AX93" i="11"/>
  <c r="AX98" i="11"/>
  <c r="AX97" i="11"/>
  <c r="AX92" i="11"/>
  <c r="AX88" i="11"/>
  <c r="AX87" i="11"/>
  <c r="AX86" i="11"/>
  <c r="AX85" i="11"/>
  <c r="AX84" i="11"/>
  <c r="AX83" i="11"/>
  <c r="AX82" i="11"/>
  <c r="AX81" i="11"/>
  <c r="AX80" i="11"/>
  <c r="AX79" i="11"/>
  <c r="AX96" i="11"/>
  <c r="AX95" i="11"/>
  <c r="AX94" i="11"/>
  <c r="AX68" i="11"/>
  <c r="AX67" i="11"/>
  <c r="AX78" i="11"/>
  <c r="AX77" i="11"/>
  <c r="AX76" i="11"/>
  <c r="AX75" i="11"/>
  <c r="AX74" i="11"/>
  <c r="AX73" i="11"/>
  <c r="AX72" i="11"/>
  <c r="AX71" i="11"/>
  <c r="AX70" i="11"/>
  <c r="AX69" i="11"/>
  <c r="AX3" i="11"/>
  <c r="AW114" i="11"/>
  <c r="AX35" i="2" s="1"/>
  <c r="AV82" i="14"/>
  <c r="AU46" i="2"/>
  <c r="AZ4" i="2"/>
  <c r="AZ43" i="2" s="1"/>
  <c r="BA6" i="2"/>
  <c r="BA44" i="2" s="1"/>
  <c r="AZ26" i="2"/>
  <c r="AZ5" i="2"/>
  <c r="AZ20" i="2"/>
  <c r="AZ24" i="2"/>
  <c r="AZ19" i="2"/>
  <c r="AZ22" i="2"/>
  <c r="AZ21" i="2"/>
  <c r="AZ27" i="2"/>
  <c r="AZ23" i="2"/>
  <c r="AZ25" i="2"/>
  <c r="AZ45" i="2"/>
  <c r="AZ58" i="2"/>
  <c r="AZ59" i="2" s="1"/>
  <c r="AZ36" i="2"/>
  <c r="AW37" i="2"/>
  <c r="AY66" i="2"/>
  <c r="AW11" i="14"/>
  <c r="AW23" i="14"/>
  <c r="AW12" i="14"/>
  <c r="AW24" i="14"/>
  <c r="AW13" i="14"/>
  <c r="AW25" i="14"/>
  <c r="AW14" i="14"/>
  <c r="AW26" i="14"/>
  <c r="AW15" i="14"/>
  <c r="AW27" i="14"/>
  <c r="AW16" i="14"/>
  <c r="AW28" i="14"/>
  <c r="AW17" i="14"/>
  <c r="AW29" i="14"/>
  <c r="AW18" i="14"/>
  <c r="AW19" i="14"/>
  <c r="AW20" i="14"/>
  <c r="AW9" i="14"/>
  <c r="AW10" i="14"/>
  <c r="AW21" i="14"/>
  <c r="AW22" i="14"/>
  <c r="AW81" i="14"/>
  <c r="AW80" i="14"/>
  <c r="AW78" i="14"/>
  <c r="AW77" i="14"/>
  <c r="AW76" i="14"/>
  <c r="AW75" i="14"/>
  <c r="AW74" i="14"/>
  <c r="AW73" i="14"/>
  <c r="AW72" i="14"/>
  <c r="AW71" i="14"/>
  <c r="AW70" i="14"/>
  <c r="AW69" i="14"/>
  <c r="AW68" i="14"/>
  <c r="AW67" i="14"/>
  <c r="AW66" i="14"/>
  <c r="AW79" i="14"/>
  <c r="AW64" i="14"/>
  <c r="AW63" i="14"/>
  <c r="AW61" i="14"/>
  <c r="AW60" i="14"/>
  <c r="AW56" i="14"/>
  <c r="AW55" i="14"/>
  <c r="AW54" i="14"/>
  <c r="AW53" i="14"/>
  <c r="AW52" i="14"/>
  <c r="AW51" i="14"/>
  <c r="AW65" i="14"/>
  <c r="AW62" i="14"/>
  <c r="AW50" i="14"/>
  <c r="AW49" i="14"/>
  <c r="AW48" i="14"/>
  <c r="AW47" i="14"/>
  <c r="AW46" i="14"/>
  <c r="AW45" i="14"/>
  <c r="AW44" i="14"/>
  <c r="AW43" i="14"/>
  <c r="AW42" i="14"/>
  <c r="AW41" i="14"/>
  <c r="AW40" i="14"/>
  <c r="AW39" i="14"/>
  <c r="AW38" i="14"/>
  <c r="AW37" i="14"/>
  <c r="AW36" i="14"/>
  <c r="AW106" i="14"/>
  <c r="AW105" i="14"/>
  <c r="AW104" i="14"/>
  <c r="AW103" i="14"/>
  <c r="AW102" i="14"/>
  <c r="AW101" i="14"/>
  <c r="AW100" i="14"/>
  <c r="AW99" i="14"/>
  <c r="AW98" i="14"/>
  <c r="AW97" i="14"/>
  <c r="AW96" i="14"/>
  <c r="AW95" i="14"/>
  <c r="AW94" i="14"/>
  <c r="AW93" i="14"/>
  <c r="AW92" i="14"/>
  <c r="AW90" i="14"/>
  <c r="AW89" i="14"/>
  <c r="AW87" i="14"/>
  <c r="AW86" i="14"/>
  <c r="AW85" i="14"/>
  <c r="AW91" i="14"/>
  <c r="AW88" i="14"/>
  <c r="AV57" i="14"/>
  <c r="AY5" i="14"/>
  <c r="AX3" i="14"/>
  <c r="AV30" i="14"/>
  <c r="AW13" i="2" s="1"/>
  <c r="AW14" i="2" s="1"/>
  <c r="AV107" i="14"/>
  <c r="BA42" i="2" l="1"/>
  <c r="AZ18" i="2"/>
  <c r="AZ3" i="2"/>
  <c r="AW15" i="2"/>
  <c r="AW31" i="2" s="1"/>
  <c r="AW46" i="2" s="1"/>
  <c r="AX11" i="2"/>
  <c r="AX28" i="2" s="1"/>
  <c r="AX29" i="2" s="1"/>
  <c r="AX64" i="11"/>
  <c r="AY12" i="2" s="1"/>
  <c r="AY13" i="11"/>
  <c r="AY25" i="11"/>
  <c r="AY14" i="11"/>
  <c r="AY26" i="11"/>
  <c r="AY15" i="11"/>
  <c r="AY27" i="11"/>
  <c r="AY16" i="11"/>
  <c r="AY28" i="11"/>
  <c r="AY17" i="11"/>
  <c r="AY29" i="11"/>
  <c r="AY18" i="11"/>
  <c r="AY30" i="11"/>
  <c r="AY19" i="11"/>
  <c r="AY11" i="11"/>
  <c r="AY12" i="11"/>
  <c r="AY20" i="11"/>
  <c r="AY21" i="11"/>
  <c r="AY22" i="11"/>
  <c r="AY23" i="11"/>
  <c r="AY24" i="11"/>
  <c r="AY9" i="11"/>
  <c r="AY10" i="11"/>
  <c r="AZ5" i="11"/>
  <c r="AY37" i="11"/>
  <c r="AY49" i="11"/>
  <c r="AY62" i="11"/>
  <c r="AY38" i="11"/>
  <c r="AY50" i="11"/>
  <c r="AY63" i="11"/>
  <c r="AY39" i="11"/>
  <c r="AY51" i="11"/>
  <c r="AY40" i="11"/>
  <c r="AY52" i="11"/>
  <c r="AY41" i="11"/>
  <c r="AY53" i="11"/>
  <c r="AY42" i="11"/>
  <c r="AY54" i="11"/>
  <c r="AY43" i="11"/>
  <c r="AY55" i="11"/>
  <c r="AY44" i="11"/>
  <c r="AY45" i="11"/>
  <c r="AY46" i="11"/>
  <c r="AY47" i="11"/>
  <c r="AY48" i="11"/>
  <c r="AY59" i="11"/>
  <c r="AY60" i="11"/>
  <c r="AY61" i="11"/>
  <c r="AY35" i="11"/>
  <c r="AY36" i="11"/>
  <c r="AY110" i="11"/>
  <c r="AY109" i="11"/>
  <c r="AY108" i="11"/>
  <c r="AY107" i="11"/>
  <c r="AY106" i="11"/>
  <c r="AY105" i="11"/>
  <c r="AY104" i="11"/>
  <c r="AY103" i="11"/>
  <c r="AY102" i="11"/>
  <c r="AY101" i="11"/>
  <c r="AY100" i="11"/>
  <c r="AY99" i="11"/>
  <c r="AY93" i="11"/>
  <c r="AY98" i="11"/>
  <c r="AY97" i="11"/>
  <c r="AY92" i="11"/>
  <c r="AY88" i="11"/>
  <c r="AY87" i="11"/>
  <c r="AY86" i="11"/>
  <c r="AY85" i="11"/>
  <c r="AY84" i="11"/>
  <c r="AY83" i="11"/>
  <c r="AY82" i="11"/>
  <c r="AY81" i="11"/>
  <c r="AY80" i="11"/>
  <c r="AY79" i="11"/>
  <c r="AY96" i="11"/>
  <c r="AY95" i="11"/>
  <c r="AY94" i="11"/>
  <c r="AY111" i="11"/>
  <c r="AY112" i="11"/>
  <c r="AY68" i="11"/>
  <c r="AY67" i="11"/>
  <c r="AY113" i="11"/>
  <c r="AY78" i="11"/>
  <c r="AY77" i="11"/>
  <c r="AY76" i="11"/>
  <c r="AY75" i="11"/>
  <c r="AY74" i="11"/>
  <c r="AY73" i="11"/>
  <c r="AY72" i="11"/>
  <c r="AY71" i="11"/>
  <c r="AY70" i="11"/>
  <c r="AY69" i="11"/>
  <c r="AY3" i="11"/>
  <c r="AX7" i="11"/>
  <c r="AX31" i="11"/>
  <c r="AY9" i="2" s="1"/>
  <c r="AW82" i="14"/>
  <c r="AX89" i="11"/>
  <c r="AY34" i="2" s="1"/>
  <c r="AX11" i="14"/>
  <c r="AX23" i="14"/>
  <c r="AX12" i="14"/>
  <c r="AX24" i="14"/>
  <c r="AX13" i="14"/>
  <c r="AX25" i="14"/>
  <c r="AX14" i="14"/>
  <c r="AX26" i="14"/>
  <c r="AX15" i="14"/>
  <c r="AX27" i="14"/>
  <c r="AX16" i="14"/>
  <c r="AX28" i="14"/>
  <c r="AX17" i="14"/>
  <c r="AX29" i="14"/>
  <c r="AX18" i="14"/>
  <c r="AX19" i="14"/>
  <c r="AX8" i="14"/>
  <c r="AX20" i="14"/>
  <c r="AX21" i="14"/>
  <c r="AX81" i="14"/>
  <c r="AX80" i="14"/>
  <c r="AX22" i="14"/>
  <c r="AX9" i="14"/>
  <c r="AX78" i="14"/>
  <c r="AX77" i="14"/>
  <c r="AX76" i="14"/>
  <c r="AX75" i="14"/>
  <c r="AX74" i="14"/>
  <c r="AX73" i="14"/>
  <c r="AX72" i="14"/>
  <c r="AX71" i="14"/>
  <c r="AX70" i="14"/>
  <c r="AX69" i="14"/>
  <c r="AX68" i="14"/>
  <c r="AX67" i="14"/>
  <c r="AX66" i="14"/>
  <c r="AX10" i="14"/>
  <c r="AX79" i="14"/>
  <c r="AX64" i="14"/>
  <c r="AX63" i="14"/>
  <c r="AX61" i="14"/>
  <c r="AX60" i="14"/>
  <c r="AX56" i="14"/>
  <c r="AX55" i="14"/>
  <c r="AX54" i="14"/>
  <c r="AX53" i="14"/>
  <c r="AX52" i="14"/>
  <c r="AX51" i="14"/>
  <c r="AX65" i="14"/>
  <c r="AX62" i="14"/>
  <c r="AX41" i="14"/>
  <c r="AX40" i="14"/>
  <c r="AX39" i="14"/>
  <c r="AX38" i="14"/>
  <c r="AX37" i="14"/>
  <c r="AX36" i="14"/>
  <c r="AX48" i="14"/>
  <c r="AX49" i="14"/>
  <c r="AX50" i="14"/>
  <c r="AX106" i="14"/>
  <c r="AX105" i="14"/>
  <c r="AX104" i="14"/>
  <c r="AX103" i="14"/>
  <c r="AX102" i="14"/>
  <c r="AX101" i="14"/>
  <c r="AX100" i="14"/>
  <c r="AX99" i="14"/>
  <c r="AX98" i="14"/>
  <c r="AX97" i="14"/>
  <c r="AX96" i="14"/>
  <c r="AX95" i="14"/>
  <c r="AX94" i="14"/>
  <c r="AX93" i="14"/>
  <c r="AX92" i="14"/>
  <c r="AX42" i="14"/>
  <c r="AX90" i="14"/>
  <c r="AX89" i="14"/>
  <c r="AX43" i="14"/>
  <c r="AX87" i="14"/>
  <c r="AX86" i="14"/>
  <c r="AX85" i="14"/>
  <c r="AX44" i="14"/>
  <c r="AX35" i="14"/>
  <c r="AX45" i="14"/>
  <c r="AX91" i="14"/>
  <c r="AX46" i="14"/>
  <c r="AX88" i="14"/>
  <c r="AX47" i="14"/>
  <c r="AX56" i="11"/>
  <c r="AY10" i="2" s="1"/>
  <c r="AZ5" i="14"/>
  <c r="AY3" i="14"/>
  <c r="AW107" i="14"/>
  <c r="AX114" i="11"/>
  <c r="AY35" i="2" s="1"/>
  <c r="AX37" i="2"/>
  <c r="AZ66" i="2"/>
  <c r="BA4" i="2"/>
  <c r="BA43" i="2" s="1"/>
  <c r="BB6" i="2"/>
  <c r="BA21" i="2"/>
  <c r="BA25" i="2"/>
  <c r="BA27" i="2"/>
  <c r="BA23" i="2"/>
  <c r="BA5" i="2"/>
  <c r="BA24" i="2"/>
  <c r="BA26" i="2"/>
  <c r="BA20" i="2"/>
  <c r="BA19" i="2"/>
  <c r="BA22" i="2"/>
  <c r="BA45" i="2"/>
  <c r="BA58" i="2"/>
  <c r="BA59" i="2" s="1"/>
  <c r="BA36" i="2"/>
  <c r="BB42" i="2" l="1"/>
  <c r="BB44" i="2"/>
  <c r="BA18" i="2"/>
  <c r="BA3" i="2"/>
  <c r="BA66" i="2"/>
  <c r="AY37" i="2"/>
  <c r="AY11" i="2"/>
  <c r="AY28" i="2" s="1"/>
  <c r="AY29" i="2" s="1"/>
  <c r="AY64" i="11"/>
  <c r="AZ12" i="2" s="1"/>
  <c r="AY7" i="11"/>
  <c r="AY31" i="11"/>
  <c r="AZ9" i="2" s="1"/>
  <c r="AX57" i="14"/>
  <c r="AY114" i="11"/>
  <c r="AZ35" i="2" s="1"/>
  <c r="AX107" i="14"/>
  <c r="AY62" i="14"/>
  <c r="AY10" i="14" s="1"/>
  <c r="AY21" i="14"/>
  <c r="AY22" i="14"/>
  <c r="AY23" i="14"/>
  <c r="AY65" i="14"/>
  <c r="AY13" i="14" s="1"/>
  <c r="AY24" i="14"/>
  <c r="AY25" i="14"/>
  <c r="AY26" i="14"/>
  <c r="AY15" i="14"/>
  <c r="AY27" i="14"/>
  <c r="AY16" i="14"/>
  <c r="AY28" i="14"/>
  <c r="AY17" i="14"/>
  <c r="AY29" i="14"/>
  <c r="AY18" i="14"/>
  <c r="AY91" i="14"/>
  <c r="AY14" i="14" s="1"/>
  <c r="AY88" i="14"/>
  <c r="AY11" i="14" s="1"/>
  <c r="AY19" i="14"/>
  <c r="AY20" i="14"/>
  <c r="AY81" i="14"/>
  <c r="AY79" i="14"/>
  <c r="AY80" i="14"/>
  <c r="AY77" i="14"/>
  <c r="AY73" i="14"/>
  <c r="AY69" i="14"/>
  <c r="AY61" i="14"/>
  <c r="AY60" i="14"/>
  <c r="AY56" i="14"/>
  <c r="AY55" i="14"/>
  <c r="AY54" i="14"/>
  <c r="AY53" i="14"/>
  <c r="AY52" i="14"/>
  <c r="AY51" i="14"/>
  <c r="AY74" i="14"/>
  <c r="AY70" i="14"/>
  <c r="AY66" i="14"/>
  <c r="AY78" i="14"/>
  <c r="AY75" i="14"/>
  <c r="AY71" i="14"/>
  <c r="AY67" i="14"/>
  <c r="AY76" i="14"/>
  <c r="AY72" i="14"/>
  <c r="AY68" i="14"/>
  <c r="AY63" i="14"/>
  <c r="AY64" i="14"/>
  <c r="AY50" i="14"/>
  <c r="AY49" i="14"/>
  <c r="AY48" i="14"/>
  <c r="AY47" i="14"/>
  <c r="AY46" i="14"/>
  <c r="AY45" i="14"/>
  <c r="AY44" i="14"/>
  <c r="AY43" i="14"/>
  <c r="AY42" i="14"/>
  <c r="AY106" i="14"/>
  <c r="AY105" i="14"/>
  <c r="AY104" i="14"/>
  <c r="AY103" i="14"/>
  <c r="AY102" i="14"/>
  <c r="AY101" i="14"/>
  <c r="AY100" i="14"/>
  <c r="AY99" i="14"/>
  <c r="AY98" i="14"/>
  <c r="AY97" i="14"/>
  <c r="AY96" i="14"/>
  <c r="AY95" i="14"/>
  <c r="AY94" i="14"/>
  <c r="AY93" i="14"/>
  <c r="AY92" i="14"/>
  <c r="AY90" i="14"/>
  <c r="AY89" i="14"/>
  <c r="AY87" i="14"/>
  <c r="AY86" i="14"/>
  <c r="AY85" i="14"/>
  <c r="AX82" i="14"/>
  <c r="AX30" i="14"/>
  <c r="AY13" i="2" s="1"/>
  <c r="AY14" i="2" s="1"/>
  <c r="AY89" i="11"/>
  <c r="AZ34" i="2" s="1"/>
  <c r="AY34" i="11"/>
  <c r="AY56" i="11" s="1"/>
  <c r="AZ10" i="2" s="1"/>
  <c r="AZ15" i="11"/>
  <c r="AZ27" i="11"/>
  <c r="AZ16" i="11"/>
  <c r="AZ17" i="11"/>
  <c r="AZ20" i="11"/>
  <c r="AZ9" i="11"/>
  <c r="AZ21" i="11"/>
  <c r="AZ18" i="11"/>
  <c r="AZ19" i="11"/>
  <c r="AZ22" i="11"/>
  <c r="AZ23" i="11"/>
  <c r="AZ24" i="11"/>
  <c r="AZ25" i="11"/>
  <c r="AZ26" i="11"/>
  <c r="AZ10" i="11"/>
  <c r="AZ28" i="11"/>
  <c r="AZ11" i="11"/>
  <c r="AZ29" i="11"/>
  <c r="AZ12" i="11"/>
  <c r="AZ30" i="11"/>
  <c r="AZ13" i="11"/>
  <c r="AZ14" i="11"/>
  <c r="BA5" i="11"/>
  <c r="AZ42" i="11"/>
  <c r="AZ54" i="11"/>
  <c r="AZ43" i="11"/>
  <c r="AZ55" i="11"/>
  <c r="AZ44" i="11"/>
  <c r="AZ45" i="11"/>
  <c r="AZ34" i="11"/>
  <c r="AZ46" i="11"/>
  <c r="AZ59" i="11"/>
  <c r="AZ35" i="11"/>
  <c r="AZ47" i="11"/>
  <c r="AZ60" i="11"/>
  <c r="AZ36" i="11"/>
  <c r="AZ48" i="11"/>
  <c r="AZ61" i="11"/>
  <c r="AZ39" i="11"/>
  <c r="AZ40" i="11"/>
  <c r="AZ41" i="11"/>
  <c r="AZ49" i="11"/>
  <c r="AZ50" i="11"/>
  <c r="AZ51" i="11"/>
  <c r="AZ52" i="11"/>
  <c r="AZ53" i="11"/>
  <c r="AZ62" i="11"/>
  <c r="AZ63" i="11"/>
  <c r="AZ37" i="11"/>
  <c r="AZ38" i="11"/>
  <c r="AZ113" i="11"/>
  <c r="AZ112" i="11"/>
  <c r="AZ111" i="11"/>
  <c r="AZ93" i="11"/>
  <c r="AZ98" i="11"/>
  <c r="AZ97" i="11"/>
  <c r="AZ92" i="11"/>
  <c r="AZ88" i="11"/>
  <c r="AZ87" i="11"/>
  <c r="AZ86" i="11"/>
  <c r="AZ85" i="11"/>
  <c r="AZ84" i="11"/>
  <c r="AZ83" i="11"/>
  <c r="AZ82" i="11"/>
  <c r="AZ81" i="11"/>
  <c r="AZ80" i="11"/>
  <c r="AZ79" i="11"/>
  <c r="AZ96" i="11"/>
  <c r="AZ95" i="11"/>
  <c r="AZ94" i="11"/>
  <c r="AZ102" i="11"/>
  <c r="AZ67" i="11"/>
  <c r="AZ103" i="11"/>
  <c r="AZ104" i="11"/>
  <c r="AZ105" i="11"/>
  <c r="AZ106" i="11"/>
  <c r="AZ107" i="11"/>
  <c r="AZ78" i="11"/>
  <c r="AZ77" i="11"/>
  <c r="AZ76" i="11"/>
  <c r="AZ75" i="11"/>
  <c r="AZ74" i="11"/>
  <c r="AZ108" i="11"/>
  <c r="AZ73" i="11"/>
  <c r="AZ72" i="11"/>
  <c r="AZ109" i="11"/>
  <c r="AZ110" i="11"/>
  <c r="AZ71" i="11"/>
  <c r="AZ99" i="11"/>
  <c r="AZ70" i="11"/>
  <c r="AZ69" i="11"/>
  <c r="AZ100" i="11"/>
  <c r="AZ101" i="11"/>
  <c r="AZ68" i="11"/>
  <c r="AZ3" i="11"/>
  <c r="BA5" i="14"/>
  <c r="AZ3" i="14"/>
  <c r="BB4" i="2"/>
  <c r="BC6" i="2"/>
  <c r="BC44" i="2" s="1"/>
  <c r="BB24" i="2"/>
  <c r="BB5" i="2"/>
  <c r="BB26" i="2"/>
  <c r="BB20" i="2"/>
  <c r="BB19" i="2"/>
  <c r="BB22" i="2"/>
  <c r="BB21" i="2"/>
  <c r="BB25" i="2"/>
  <c r="BB23" i="2"/>
  <c r="BB27" i="2"/>
  <c r="BB36" i="2"/>
  <c r="BB58" i="2"/>
  <c r="BB59" i="2" s="1"/>
  <c r="BC42" i="2" l="1"/>
  <c r="BB18" i="2"/>
  <c r="BB3" i="2"/>
  <c r="BB45" i="2"/>
  <c r="AY15" i="2"/>
  <c r="AY31" i="2" s="1"/>
  <c r="AY46" i="2" s="1"/>
  <c r="AZ11" i="2"/>
  <c r="AZ28" i="2" s="1"/>
  <c r="AZ29" i="2" s="1"/>
  <c r="AZ56" i="11"/>
  <c r="BA10" i="2" s="1"/>
  <c r="I7" i="3" s="1"/>
  <c r="BC4" i="2"/>
  <c r="BC43" i="2" s="1"/>
  <c r="BC36" i="2"/>
  <c r="BD6" i="2"/>
  <c r="BD44" i="2" s="1"/>
  <c r="BC21" i="2"/>
  <c r="BC23" i="2"/>
  <c r="BC25" i="2"/>
  <c r="BC27" i="2"/>
  <c r="BC5" i="2"/>
  <c r="BC24" i="2"/>
  <c r="BC26" i="2"/>
  <c r="BC20" i="2"/>
  <c r="BC19" i="2"/>
  <c r="BC22" i="2"/>
  <c r="BC45" i="2"/>
  <c r="BC58" i="2"/>
  <c r="BC59" i="2" s="1"/>
  <c r="AZ9" i="14"/>
  <c r="AZ21" i="14"/>
  <c r="AZ10" i="14"/>
  <c r="AZ22" i="14"/>
  <c r="AZ11" i="14"/>
  <c r="AZ23" i="14"/>
  <c r="AZ12" i="14"/>
  <c r="AZ24" i="14"/>
  <c r="AZ13" i="14"/>
  <c r="AZ25" i="14"/>
  <c r="AZ14" i="14"/>
  <c r="AZ26" i="14"/>
  <c r="AZ15" i="14"/>
  <c r="AZ27" i="14"/>
  <c r="AZ16" i="14"/>
  <c r="AZ28" i="14"/>
  <c r="AZ17" i="14"/>
  <c r="AZ29" i="14"/>
  <c r="AZ18" i="14"/>
  <c r="AZ19" i="14"/>
  <c r="AZ20" i="14"/>
  <c r="AZ81" i="14"/>
  <c r="AZ79" i="14"/>
  <c r="AZ80" i="14"/>
  <c r="AZ78" i="14"/>
  <c r="AZ77" i="14"/>
  <c r="AZ76" i="14"/>
  <c r="AZ75" i="14"/>
  <c r="AZ74" i="14"/>
  <c r="AZ73" i="14"/>
  <c r="AZ72" i="14"/>
  <c r="AZ71" i="14"/>
  <c r="AZ70" i="14"/>
  <c r="AZ69" i="14"/>
  <c r="AZ68" i="14"/>
  <c r="AZ67" i="14"/>
  <c r="AZ66" i="14"/>
  <c r="AZ61" i="14"/>
  <c r="AZ60" i="14"/>
  <c r="AZ56" i="14"/>
  <c r="AZ55" i="14"/>
  <c r="AZ54" i="14"/>
  <c r="AZ53" i="14"/>
  <c r="AZ52" i="14"/>
  <c r="AZ51" i="14"/>
  <c r="AZ65" i="14"/>
  <c r="AZ62" i="14"/>
  <c r="AZ64" i="14"/>
  <c r="AZ63" i="14"/>
  <c r="AZ41" i="14"/>
  <c r="AZ40" i="14"/>
  <c r="AZ39" i="14"/>
  <c r="AZ38" i="14"/>
  <c r="AZ37" i="14"/>
  <c r="AZ36" i="14"/>
  <c r="AZ50" i="14"/>
  <c r="AZ49" i="14"/>
  <c r="AZ48" i="14"/>
  <c r="AZ47" i="14"/>
  <c r="AZ46" i="14"/>
  <c r="AZ45" i="14"/>
  <c r="AZ44" i="14"/>
  <c r="AZ43" i="14"/>
  <c r="AZ42" i="14"/>
  <c r="AZ106" i="14"/>
  <c r="AZ105" i="14"/>
  <c r="AZ104" i="14"/>
  <c r="AZ103" i="14"/>
  <c r="AZ102" i="14"/>
  <c r="AZ101" i="14"/>
  <c r="AZ100" i="14"/>
  <c r="AZ99" i="14"/>
  <c r="AZ98" i="14"/>
  <c r="AZ97" i="14"/>
  <c r="AZ96" i="14"/>
  <c r="AZ95" i="14"/>
  <c r="AZ94" i="14"/>
  <c r="AZ93" i="14"/>
  <c r="AZ92" i="14"/>
  <c r="AZ90" i="14"/>
  <c r="AZ89" i="14"/>
  <c r="AZ87" i="14"/>
  <c r="AZ86" i="14"/>
  <c r="AZ85" i="14"/>
  <c r="AZ91" i="14"/>
  <c r="AZ88" i="14"/>
  <c r="BB5" i="14"/>
  <c r="BA3" i="14"/>
  <c r="AZ89" i="11"/>
  <c r="BA34" i="2" s="1"/>
  <c r="I31" i="3" s="1"/>
  <c r="AZ7" i="11"/>
  <c r="AZ31" i="11"/>
  <c r="BA9" i="2" s="1"/>
  <c r="BA11" i="11"/>
  <c r="BA23" i="11"/>
  <c r="BA12" i="11"/>
  <c r="BA24" i="11"/>
  <c r="BA13" i="11"/>
  <c r="BA25" i="11"/>
  <c r="BA14" i="11"/>
  <c r="BA26" i="11"/>
  <c r="BA15" i="11"/>
  <c r="BA27" i="11"/>
  <c r="BA16" i="11"/>
  <c r="BA28" i="11"/>
  <c r="BA17" i="11"/>
  <c r="BA29" i="11"/>
  <c r="BA18" i="11"/>
  <c r="BA30" i="11"/>
  <c r="BA19" i="11"/>
  <c r="BA20" i="11"/>
  <c r="BA9" i="11"/>
  <c r="BA21" i="11"/>
  <c r="BA10" i="11"/>
  <c r="BA22" i="11"/>
  <c r="BB5" i="11"/>
  <c r="BA35" i="11"/>
  <c r="BA47" i="11"/>
  <c r="BA36" i="11"/>
  <c r="BA48" i="11"/>
  <c r="BA61" i="11"/>
  <c r="BA37" i="11"/>
  <c r="BA49" i="11"/>
  <c r="BA62" i="11"/>
  <c r="BA38" i="11"/>
  <c r="BA50" i="11"/>
  <c r="BA63" i="11"/>
  <c r="BA39" i="11"/>
  <c r="BA51" i="11"/>
  <c r="BA40" i="11"/>
  <c r="BA52" i="11"/>
  <c r="BA41" i="11"/>
  <c r="BA53" i="11"/>
  <c r="BA34" i="11"/>
  <c r="BA42" i="11"/>
  <c r="BA43" i="11"/>
  <c r="BA44" i="11"/>
  <c r="BA45" i="11"/>
  <c r="BA46" i="11"/>
  <c r="BA54" i="11"/>
  <c r="BA55" i="11"/>
  <c r="BA59" i="11"/>
  <c r="BA60" i="11"/>
  <c r="BA113" i="11"/>
  <c r="BA112" i="11"/>
  <c r="BA111" i="11"/>
  <c r="BA98" i="11"/>
  <c r="BA97" i="11"/>
  <c r="BA92" i="11"/>
  <c r="BA88" i="11"/>
  <c r="BA87" i="11"/>
  <c r="BA86" i="11"/>
  <c r="BA85" i="11"/>
  <c r="BA84" i="11"/>
  <c r="BA83" i="11"/>
  <c r="BA82" i="11"/>
  <c r="BA81" i="11"/>
  <c r="BA80" i="11"/>
  <c r="BA79" i="11"/>
  <c r="BA96" i="11"/>
  <c r="BA95" i="11"/>
  <c r="BA94" i="11"/>
  <c r="BA110" i="11"/>
  <c r="BA109" i="11"/>
  <c r="BA108" i="11"/>
  <c r="BA107" i="11"/>
  <c r="BA106" i="11"/>
  <c r="BA105" i="11"/>
  <c r="BA104" i="11"/>
  <c r="BA103" i="11"/>
  <c r="BA102" i="11"/>
  <c r="BA101" i="11"/>
  <c r="BA100" i="11"/>
  <c r="BA99" i="11"/>
  <c r="BA78" i="11"/>
  <c r="BA77" i="11"/>
  <c r="BA76" i="11"/>
  <c r="BA75" i="11"/>
  <c r="BA74" i="11"/>
  <c r="BA93" i="11"/>
  <c r="BA73" i="11"/>
  <c r="BA72" i="11"/>
  <c r="BA71" i="11"/>
  <c r="BA70" i="11"/>
  <c r="BA69" i="11"/>
  <c r="BA68" i="11"/>
  <c r="BA67" i="11"/>
  <c r="BA3" i="11"/>
  <c r="AZ37" i="2"/>
  <c r="AY82" i="14"/>
  <c r="AZ114" i="11"/>
  <c r="BA35" i="2" s="1"/>
  <c r="AY107" i="14"/>
  <c r="AZ64" i="11"/>
  <c r="BA12" i="2" s="1"/>
  <c r="BD42" i="2" l="1"/>
  <c r="BA11" i="2"/>
  <c r="BA28" i="2" s="1"/>
  <c r="BA29" i="2" s="1"/>
  <c r="BC18" i="2"/>
  <c r="BC3" i="2"/>
  <c r="BA64" i="11"/>
  <c r="BB12" i="2" s="1"/>
  <c r="BC66" i="2"/>
  <c r="AZ107" i="14"/>
  <c r="BB13" i="11"/>
  <c r="BB25" i="11"/>
  <c r="BB14" i="11"/>
  <c r="BB26" i="11"/>
  <c r="BB15" i="11"/>
  <c r="BB27" i="11"/>
  <c r="BB16" i="11"/>
  <c r="BB28" i="11"/>
  <c r="BB17" i="11"/>
  <c r="BB29" i="11"/>
  <c r="BB18" i="11"/>
  <c r="BB30" i="11"/>
  <c r="BB19" i="11"/>
  <c r="BB20" i="11"/>
  <c r="BB9" i="11"/>
  <c r="BB21" i="11"/>
  <c r="BB10" i="11"/>
  <c r="BB22" i="11"/>
  <c r="BB11" i="11"/>
  <c r="BB23" i="11"/>
  <c r="BB12" i="11"/>
  <c r="BB24" i="11"/>
  <c r="BC5" i="11"/>
  <c r="BB41" i="11"/>
  <c r="BB53" i="11"/>
  <c r="BB42" i="11"/>
  <c r="BB54" i="11"/>
  <c r="BB43" i="11"/>
  <c r="BB55" i="11"/>
  <c r="BB44" i="11"/>
  <c r="BB45" i="11"/>
  <c r="BB34" i="11"/>
  <c r="BB46" i="11"/>
  <c r="BB59" i="11"/>
  <c r="BB35" i="11"/>
  <c r="BB60" i="11"/>
  <c r="BB36" i="11"/>
  <c r="BB61" i="11"/>
  <c r="BB37" i="11"/>
  <c r="BB62" i="11"/>
  <c r="BB38" i="11"/>
  <c r="BB63" i="11"/>
  <c r="BB39" i="11"/>
  <c r="BB40" i="11"/>
  <c r="BB47" i="11"/>
  <c r="BB48" i="11"/>
  <c r="BB49" i="11"/>
  <c r="BB50" i="11"/>
  <c r="BB51" i="11"/>
  <c r="BB52" i="11"/>
  <c r="BB113" i="11"/>
  <c r="BB112" i="11"/>
  <c r="BB111" i="11"/>
  <c r="BB92" i="11"/>
  <c r="BB88" i="11"/>
  <c r="BB87" i="11"/>
  <c r="BB86" i="11"/>
  <c r="BB85" i="11"/>
  <c r="BB84" i="11"/>
  <c r="BB83" i="11"/>
  <c r="BB82" i="11"/>
  <c r="BB81" i="11"/>
  <c r="BB80" i="11"/>
  <c r="BB79" i="11"/>
  <c r="BB96" i="11"/>
  <c r="BB95" i="11"/>
  <c r="BB94" i="11"/>
  <c r="BB110" i="11"/>
  <c r="BB109" i="11"/>
  <c r="BB108" i="11"/>
  <c r="BB107" i="11"/>
  <c r="BB106" i="11"/>
  <c r="BB105" i="11"/>
  <c r="BB104" i="11"/>
  <c r="BB103" i="11"/>
  <c r="BB102" i="11"/>
  <c r="BB101" i="11"/>
  <c r="BB100" i="11"/>
  <c r="BB99" i="11"/>
  <c r="BB93" i="11"/>
  <c r="BB78" i="11"/>
  <c r="BB77" i="11"/>
  <c r="BB76" i="11"/>
  <c r="BB75" i="11"/>
  <c r="BB74" i="11"/>
  <c r="BB73" i="11"/>
  <c r="BB72" i="11"/>
  <c r="BB71" i="11"/>
  <c r="BB70" i="11"/>
  <c r="BB69" i="11"/>
  <c r="BB97" i="11"/>
  <c r="BB68" i="11"/>
  <c r="BB98" i="11"/>
  <c r="BB67" i="11"/>
  <c r="BB3" i="11"/>
  <c r="BA89" i="11"/>
  <c r="BB34" i="2" s="1"/>
  <c r="BD4" i="2"/>
  <c r="BD43" i="2" s="1"/>
  <c r="BE6" i="2"/>
  <c r="BE44" i="2" s="1"/>
  <c r="BD20" i="2"/>
  <c r="BD19" i="2"/>
  <c r="BD21" i="2"/>
  <c r="BD25" i="2"/>
  <c r="BD22" i="2"/>
  <c r="BD27" i="2"/>
  <c r="BD23" i="2"/>
  <c r="BD5" i="2"/>
  <c r="BD24" i="2"/>
  <c r="BD26" i="2"/>
  <c r="BD36" i="2"/>
  <c r="BD45" i="2"/>
  <c r="BA114" i="11"/>
  <c r="BB35" i="2" s="1"/>
  <c r="BA7" i="11"/>
  <c r="BA31" i="11"/>
  <c r="BB9" i="2" s="1"/>
  <c r="BA37" i="2"/>
  <c r="BA56" i="11"/>
  <c r="BB10" i="2" s="1"/>
  <c r="BA9" i="14"/>
  <c r="BA21" i="14"/>
  <c r="BA10" i="14"/>
  <c r="BA22" i="14"/>
  <c r="BA11" i="14"/>
  <c r="BA23" i="14"/>
  <c r="BA12" i="14"/>
  <c r="BA24" i="14"/>
  <c r="BA13" i="14"/>
  <c r="BA25" i="14"/>
  <c r="BA14" i="14"/>
  <c r="BA26" i="14"/>
  <c r="BA15" i="14"/>
  <c r="BA27" i="14"/>
  <c r="BA16" i="14"/>
  <c r="BA28" i="14"/>
  <c r="BA17" i="14"/>
  <c r="BA29" i="14"/>
  <c r="BA18" i="14"/>
  <c r="BA81" i="14"/>
  <c r="BA80" i="14"/>
  <c r="BA79" i="14"/>
  <c r="BA19" i="14"/>
  <c r="BA20" i="14"/>
  <c r="BA78" i="14"/>
  <c r="BA77" i="14"/>
  <c r="BA76" i="14"/>
  <c r="BA75" i="14"/>
  <c r="BA74" i="14"/>
  <c r="BA73" i="14"/>
  <c r="BA72" i="14"/>
  <c r="BA71" i="14"/>
  <c r="BA70" i="14"/>
  <c r="BA69" i="14"/>
  <c r="BA68" i="14"/>
  <c r="BA67" i="14"/>
  <c r="BA66" i="14"/>
  <c r="BA65" i="14"/>
  <c r="BA62" i="14"/>
  <c r="BA8" i="14"/>
  <c r="BA64" i="14"/>
  <c r="BA63" i="14"/>
  <c r="BA41" i="14"/>
  <c r="BA51" i="14"/>
  <c r="BA40" i="14"/>
  <c r="BA52" i="14"/>
  <c r="BA39" i="14"/>
  <c r="BA53" i="14"/>
  <c r="BA38" i="14"/>
  <c r="BA54" i="14"/>
  <c r="BA37" i="14"/>
  <c r="BA55" i="14"/>
  <c r="BA36" i="14"/>
  <c r="BA56" i="14"/>
  <c r="BA60" i="14"/>
  <c r="BA50" i="14"/>
  <c r="BA49" i="14"/>
  <c r="BA48" i="14"/>
  <c r="BA47" i="14"/>
  <c r="BA46" i="14"/>
  <c r="BA45" i="14"/>
  <c r="BA44" i="14"/>
  <c r="BA43" i="14"/>
  <c r="BA42" i="14"/>
  <c r="BA61" i="14"/>
  <c r="BA106" i="14"/>
  <c r="BA105" i="14"/>
  <c r="BA104" i="14"/>
  <c r="BA103" i="14"/>
  <c r="BA102" i="14"/>
  <c r="BA101" i="14"/>
  <c r="BA100" i="14"/>
  <c r="BA99" i="14"/>
  <c r="BA98" i="14"/>
  <c r="BA97" i="14"/>
  <c r="BA96" i="14"/>
  <c r="BA95" i="14"/>
  <c r="BA94" i="14"/>
  <c r="BA93" i="14"/>
  <c r="BA92" i="14"/>
  <c r="BA90" i="14"/>
  <c r="BA89" i="14"/>
  <c r="BA87" i="14"/>
  <c r="BA86" i="14"/>
  <c r="BA85" i="14"/>
  <c r="BA35" i="14"/>
  <c r="BA91" i="14"/>
  <c r="BA88" i="14"/>
  <c r="BC5" i="14"/>
  <c r="BB3" i="14"/>
  <c r="AZ82" i="14"/>
  <c r="BE42" i="2" l="1"/>
  <c r="BD18" i="2"/>
  <c r="BD3" i="2"/>
  <c r="AY35" i="14"/>
  <c r="AY8" i="14" s="1"/>
  <c r="AZ35" i="14"/>
  <c r="AY40" i="14"/>
  <c r="AY37" i="14"/>
  <c r="AY38" i="14"/>
  <c r="AY36" i="14"/>
  <c r="AY9" i="14" s="1"/>
  <c r="AY41" i="14"/>
  <c r="AY39" i="14"/>
  <c r="AY12" i="14" s="1"/>
  <c r="BD5" i="14"/>
  <c r="BC3" i="14"/>
  <c r="BB114" i="11"/>
  <c r="BC35" i="2" s="1"/>
  <c r="BE26" i="2"/>
  <c r="BE4" i="2"/>
  <c r="BE43" i="2" s="1"/>
  <c r="BE36" i="2"/>
  <c r="BF6" i="2"/>
  <c r="BF44" i="2" s="1"/>
  <c r="BE5" i="2"/>
  <c r="BE24" i="2"/>
  <c r="BE20" i="2"/>
  <c r="BE19" i="2"/>
  <c r="BE22" i="2"/>
  <c r="BE21" i="2"/>
  <c r="BE27" i="2"/>
  <c r="BE25" i="2"/>
  <c r="BE23" i="2"/>
  <c r="BE58" i="2"/>
  <c r="BE59" i="2" s="1"/>
  <c r="BE45" i="2"/>
  <c r="BB7" i="11"/>
  <c r="BB31" i="11"/>
  <c r="BC9" i="2" s="1"/>
  <c r="BA57" i="14"/>
  <c r="BA107" i="14"/>
  <c r="BB37" i="2"/>
  <c r="BC15" i="11"/>
  <c r="BC27" i="11"/>
  <c r="BC16" i="11"/>
  <c r="BC28" i="11"/>
  <c r="BC17" i="11"/>
  <c r="BC29" i="11"/>
  <c r="BC18" i="11"/>
  <c r="BC30" i="11"/>
  <c r="BC19" i="11"/>
  <c r="BC20" i="11"/>
  <c r="BC9" i="11"/>
  <c r="BC21" i="11"/>
  <c r="BC10" i="11"/>
  <c r="BC22" i="11"/>
  <c r="BC11" i="11"/>
  <c r="BC23" i="11"/>
  <c r="BC12" i="11"/>
  <c r="BC24" i="11"/>
  <c r="BC13" i="11"/>
  <c r="BC25" i="11"/>
  <c r="BC14" i="11"/>
  <c r="BC26" i="11"/>
  <c r="BD5" i="11"/>
  <c r="BC34" i="11"/>
  <c r="BC46" i="11"/>
  <c r="BC59" i="11"/>
  <c r="BC35" i="11"/>
  <c r="BC47" i="11"/>
  <c r="BC60" i="11"/>
  <c r="BC36" i="11"/>
  <c r="BC48" i="11"/>
  <c r="BC61" i="11"/>
  <c r="BC37" i="11"/>
  <c r="BC49" i="11"/>
  <c r="BC62" i="11"/>
  <c r="BC38" i="11"/>
  <c r="BC50" i="11"/>
  <c r="BC63" i="11"/>
  <c r="BC39" i="11"/>
  <c r="BC51" i="11"/>
  <c r="BC52" i="11"/>
  <c r="BC53" i="11"/>
  <c r="BC54" i="11"/>
  <c r="BC55" i="11"/>
  <c r="BC40" i="11"/>
  <c r="BC41" i="11"/>
  <c r="BC42" i="11"/>
  <c r="BC43" i="11"/>
  <c r="BC44" i="11"/>
  <c r="BC45" i="11"/>
  <c r="BC113" i="11"/>
  <c r="BC112" i="11"/>
  <c r="BC111" i="11"/>
  <c r="BC110" i="11"/>
  <c r="BC92" i="11"/>
  <c r="BC88" i="11"/>
  <c r="BC87" i="11"/>
  <c r="BC86" i="11"/>
  <c r="BC85" i="11"/>
  <c r="BC84" i="11"/>
  <c r="BC83" i="11"/>
  <c r="BC82" i="11"/>
  <c r="BC81" i="11"/>
  <c r="BC80" i="11"/>
  <c r="BC79" i="11"/>
  <c r="BC96" i="11"/>
  <c r="BC95" i="11"/>
  <c r="BC94" i="11"/>
  <c r="BC109" i="11"/>
  <c r="BC108" i="11"/>
  <c r="BC107" i="11"/>
  <c r="BC106" i="11"/>
  <c r="BC105" i="11"/>
  <c r="BC104" i="11"/>
  <c r="BC103" i="11"/>
  <c r="BC102" i="11"/>
  <c r="BC101" i="11"/>
  <c r="BC100" i="11"/>
  <c r="BC99" i="11"/>
  <c r="BC93" i="11"/>
  <c r="BC98" i="11"/>
  <c r="BC97" i="11"/>
  <c r="BC78" i="11"/>
  <c r="BC77" i="11"/>
  <c r="BC76" i="11"/>
  <c r="BC75" i="11"/>
  <c r="BC74" i="11"/>
  <c r="BC73" i="11"/>
  <c r="BC72" i="11"/>
  <c r="BC71" i="11"/>
  <c r="BC70" i="11"/>
  <c r="BC69" i="11"/>
  <c r="BC68" i="11"/>
  <c r="BC67" i="11"/>
  <c r="BC3" i="11"/>
  <c r="BA30" i="14"/>
  <c r="BB13" i="2" s="1"/>
  <c r="BB89" i="11"/>
  <c r="BC34" i="2" s="1"/>
  <c r="BB64" i="11"/>
  <c r="BC12" i="2" s="1"/>
  <c r="BB9" i="14"/>
  <c r="BB21" i="14"/>
  <c r="BB10" i="14"/>
  <c r="BB22" i="14"/>
  <c r="BB11" i="14"/>
  <c r="BB23" i="14"/>
  <c r="BB12" i="14"/>
  <c r="BB24" i="14"/>
  <c r="BB13" i="14"/>
  <c r="BB25" i="14"/>
  <c r="BB14" i="14"/>
  <c r="BB26" i="14"/>
  <c r="BB15" i="14"/>
  <c r="BB27" i="14"/>
  <c r="BB16" i="14"/>
  <c r="BB28" i="14"/>
  <c r="BB17" i="14"/>
  <c r="BB29" i="14"/>
  <c r="BB18" i="14"/>
  <c r="BB8" i="14"/>
  <c r="BB19" i="14"/>
  <c r="BB81" i="14"/>
  <c r="BB80" i="14"/>
  <c r="BB79" i="14"/>
  <c r="BB20" i="14"/>
  <c r="BB65" i="14"/>
  <c r="BB74" i="14"/>
  <c r="BB70" i="14"/>
  <c r="BB66" i="14"/>
  <c r="BB62" i="14"/>
  <c r="BB78" i="14"/>
  <c r="BB75" i="14"/>
  <c r="BB71" i="14"/>
  <c r="BB67" i="14"/>
  <c r="BB76" i="14"/>
  <c r="BB72" i="14"/>
  <c r="BB68" i="14"/>
  <c r="BB64" i="14"/>
  <c r="BB63" i="14"/>
  <c r="BB61" i="14"/>
  <c r="BB60" i="14"/>
  <c r="BB56" i="14"/>
  <c r="BB55" i="14"/>
  <c r="BB54" i="14"/>
  <c r="BB53" i="14"/>
  <c r="BB52" i="14"/>
  <c r="BB51" i="14"/>
  <c r="BB41" i="14"/>
  <c r="BB40" i="14"/>
  <c r="BB69" i="14"/>
  <c r="BB39" i="14"/>
  <c r="BB73" i="14"/>
  <c r="BB38" i="14"/>
  <c r="BB77" i="14"/>
  <c r="BB37" i="14"/>
  <c r="BB36" i="14"/>
  <c r="BB50" i="14"/>
  <c r="BB49" i="14"/>
  <c r="BB48" i="14"/>
  <c r="BB47" i="14"/>
  <c r="BB46" i="14"/>
  <c r="BB45" i="14"/>
  <c r="BB44" i="14"/>
  <c r="BB43" i="14"/>
  <c r="BB42" i="14"/>
  <c r="BB106" i="14"/>
  <c r="BB105" i="14"/>
  <c r="BB104" i="14"/>
  <c r="BB103" i="14"/>
  <c r="BB102" i="14"/>
  <c r="BB101" i="14"/>
  <c r="BB100" i="14"/>
  <c r="BB99" i="14"/>
  <c r="BB98" i="14"/>
  <c r="BB97" i="14"/>
  <c r="BB96" i="14"/>
  <c r="BB95" i="14"/>
  <c r="BB94" i="14"/>
  <c r="BB93" i="14"/>
  <c r="BB92" i="14"/>
  <c r="BB90" i="14"/>
  <c r="BB89" i="14"/>
  <c r="BB87" i="14"/>
  <c r="BB86" i="14"/>
  <c r="BB85" i="14"/>
  <c r="BB35" i="14"/>
  <c r="BB91" i="14"/>
  <c r="BB88" i="14"/>
  <c r="BA82" i="14"/>
  <c r="BB11" i="2"/>
  <c r="BB56" i="11"/>
  <c r="BC10" i="2" s="1"/>
  <c r="BF42" i="2" l="1"/>
  <c r="BE18" i="2"/>
  <c r="BE3" i="2"/>
  <c r="BE66" i="2"/>
  <c r="AZ8" i="14"/>
  <c r="AZ30" i="14" s="1"/>
  <c r="BA13" i="2" s="1"/>
  <c r="BA14" i="2" s="1"/>
  <c r="BA15" i="2" s="1"/>
  <c r="BA31" i="2" s="1"/>
  <c r="BA46" i="2" s="1"/>
  <c r="AZ57" i="14"/>
  <c r="BC37" i="2"/>
  <c r="BC11" i="2"/>
  <c r="BC28" i="2" s="1"/>
  <c r="BC29" i="2" s="1"/>
  <c r="AY30" i="14"/>
  <c r="AZ13" i="2" s="1"/>
  <c r="AZ14" i="2" s="1"/>
  <c r="AZ15" i="2" s="1"/>
  <c r="AZ31" i="2" s="1"/>
  <c r="AY57" i="14"/>
  <c r="BC64" i="11"/>
  <c r="BD12" i="2" s="1"/>
  <c r="BB30" i="14"/>
  <c r="BC13" i="2" s="1"/>
  <c r="BC14" i="2" s="1"/>
  <c r="BC9" i="14"/>
  <c r="BC21" i="14"/>
  <c r="BC10" i="14"/>
  <c r="BC22" i="14"/>
  <c r="BC11" i="14"/>
  <c r="BC23" i="14"/>
  <c r="BC12" i="14"/>
  <c r="BC24" i="14"/>
  <c r="BC13" i="14"/>
  <c r="BC25" i="14"/>
  <c r="BC14" i="14"/>
  <c r="BC26" i="14"/>
  <c r="BC15" i="14"/>
  <c r="BC27" i="14"/>
  <c r="BC16" i="14"/>
  <c r="BC28" i="14"/>
  <c r="BC17" i="14"/>
  <c r="BC29" i="14"/>
  <c r="BC18" i="14"/>
  <c r="BC8" i="14"/>
  <c r="BC19" i="14"/>
  <c r="BC20" i="14"/>
  <c r="BC81" i="14"/>
  <c r="BC80" i="14"/>
  <c r="BC79" i="14"/>
  <c r="BC78" i="14"/>
  <c r="BC77" i="14"/>
  <c r="BC76" i="14"/>
  <c r="BC75" i="14"/>
  <c r="BC74" i="14"/>
  <c r="BC73" i="14"/>
  <c r="BC72" i="14"/>
  <c r="BC71" i="14"/>
  <c r="BC70" i="14"/>
  <c r="BC69" i="14"/>
  <c r="BC68" i="14"/>
  <c r="BC67" i="14"/>
  <c r="BC66" i="14"/>
  <c r="BC62" i="14"/>
  <c r="BC64" i="14"/>
  <c r="BC63" i="14"/>
  <c r="BC61" i="14"/>
  <c r="BC60" i="14"/>
  <c r="BC56" i="14"/>
  <c r="BC55" i="14"/>
  <c r="BC54" i="14"/>
  <c r="BC53" i="14"/>
  <c r="BC52" i="14"/>
  <c r="BC51" i="14"/>
  <c r="BC40" i="14"/>
  <c r="BC39" i="14"/>
  <c r="BC65" i="14"/>
  <c r="BC38" i="14"/>
  <c r="BC37" i="14"/>
  <c r="BC36" i="14"/>
  <c r="BC50" i="14"/>
  <c r="BC49" i="14"/>
  <c r="BC48" i="14"/>
  <c r="BC47" i="14"/>
  <c r="BC46" i="14"/>
  <c r="BC45" i="14"/>
  <c r="BC44" i="14"/>
  <c r="BC43" i="14"/>
  <c r="BC42" i="14"/>
  <c r="BC106" i="14"/>
  <c r="BC105" i="14"/>
  <c r="BC104" i="14"/>
  <c r="BC103" i="14"/>
  <c r="BC102" i="14"/>
  <c r="BC101" i="14"/>
  <c r="BC100" i="14"/>
  <c r="BC99" i="14"/>
  <c r="BC98" i="14"/>
  <c r="BC97" i="14"/>
  <c r="BC96" i="14"/>
  <c r="BC95" i="14"/>
  <c r="BC94" i="14"/>
  <c r="BC93" i="14"/>
  <c r="BC92" i="14"/>
  <c r="BC90" i="14"/>
  <c r="BC89" i="14"/>
  <c r="BC87" i="14"/>
  <c r="BC86" i="14"/>
  <c r="BC85" i="14"/>
  <c r="BC41" i="14"/>
  <c r="BC35" i="14"/>
  <c r="BC91" i="14"/>
  <c r="BC88" i="14"/>
  <c r="BB14" i="2"/>
  <c r="BB15" i="2" s="1"/>
  <c r="BC56" i="11"/>
  <c r="BD10" i="2" s="1"/>
  <c r="BE5" i="14"/>
  <c r="BD3" i="14"/>
  <c r="BB28" i="2"/>
  <c r="BD17" i="11"/>
  <c r="BD29" i="11"/>
  <c r="BD18" i="11"/>
  <c r="BD30" i="11"/>
  <c r="BD19" i="11"/>
  <c r="BD20" i="11"/>
  <c r="BD9" i="11"/>
  <c r="BD21" i="11"/>
  <c r="BD10" i="11"/>
  <c r="BD22" i="11"/>
  <c r="BD11" i="11"/>
  <c r="BD23" i="11"/>
  <c r="BD12" i="11"/>
  <c r="BD24" i="11"/>
  <c r="BD13" i="11"/>
  <c r="BD25" i="11"/>
  <c r="BD14" i="11"/>
  <c r="BD26" i="11"/>
  <c r="BD15" i="11"/>
  <c r="BD27" i="11"/>
  <c r="BD16" i="11"/>
  <c r="BD28" i="11"/>
  <c r="BE5" i="11"/>
  <c r="BD39" i="11"/>
  <c r="BD40" i="11"/>
  <c r="BD52" i="11"/>
  <c r="BD41" i="11"/>
  <c r="BD53" i="11"/>
  <c r="BD42" i="11"/>
  <c r="BD54" i="11"/>
  <c r="BD43" i="11"/>
  <c r="BD55" i="11"/>
  <c r="BD37" i="11"/>
  <c r="BD59" i="11"/>
  <c r="BD38" i="11"/>
  <c r="BD60" i="11"/>
  <c r="BD44" i="11"/>
  <c r="BD61" i="11"/>
  <c r="BD45" i="11"/>
  <c r="BD62" i="11"/>
  <c r="BD46" i="11"/>
  <c r="BD63" i="11"/>
  <c r="BD47" i="11"/>
  <c r="BD48" i="11"/>
  <c r="BD49" i="11"/>
  <c r="BD50" i="11"/>
  <c r="BD34" i="11"/>
  <c r="BD51" i="11"/>
  <c r="BD35" i="11"/>
  <c r="BD36" i="11"/>
  <c r="BD113" i="11"/>
  <c r="BD112" i="11"/>
  <c r="BD111" i="11"/>
  <c r="BD110" i="11"/>
  <c r="BD96" i="11"/>
  <c r="BD95" i="11"/>
  <c r="BD94" i="11"/>
  <c r="BD109" i="11"/>
  <c r="BD108" i="11"/>
  <c r="BD107" i="11"/>
  <c r="BD106" i="11"/>
  <c r="BD105" i="11"/>
  <c r="BD104" i="11"/>
  <c r="BD103" i="11"/>
  <c r="BD102" i="11"/>
  <c r="BD101" i="11"/>
  <c r="BD100" i="11"/>
  <c r="BD99" i="11"/>
  <c r="BD93" i="11"/>
  <c r="BD98" i="11"/>
  <c r="BD97" i="11"/>
  <c r="BD82" i="11"/>
  <c r="BD83" i="11"/>
  <c r="BD78" i="11"/>
  <c r="BD77" i="11"/>
  <c r="BD76" i="11"/>
  <c r="BD75" i="11"/>
  <c r="BD74" i="11"/>
  <c r="BD84" i="11"/>
  <c r="BD73" i="11"/>
  <c r="BD72" i="11"/>
  <c r="BD85" i="11"/>
  <c r="BD86" i="11"/>
  <c r="BD71" i="11"/>
  <c r="BD87" i="11"/>
  <c r="BD70" i="11"/>
  <c r="BD69" i="11"/>
  <c r="BD88" i="11"/>
  <c r="BD92" i="11"/>
  <c r="BD68" i="11"/>
  <c r="BD67" i="11"/>
  <c r="BD79" i="11"/>
  <c r="BD80" i="11"/>
  <c r="BD81" i="11"/>
  <c r="BD3" i="11"/>
  <c r="BC7" i="11"/>
  <c r="BC31" i="11"/>
  <c r="BD9" i="2" s="1"/>
  <c r="BB82" i="14"/>
  <c r="BC89" i="11"/>
  <c r="BD34" i="2" s="1"/>
  <c r="BF4" i="2"/>
  <c r="BF43" i="2" s="1"/>
  <c r="BG6" i="2"/>
  <c r="BG44" i="2" s="1"/>
  <c r="BF27" i="2"/>
  <c r="BF25" i="2"/>
  <c r="BF5" i="2"/>
  <c r="BF24" i="2"/>
  <c r="BF26" i="2"/>
  <c r="BF20" i="2"/>
  <c r="BF19" i="2"/>
  <c r="BF22" i="2"/>
  <c r="BF21" i="2"/>
  <c r="BF23" i="2"/>
  <c r="BF58" i="2"/>
  <c r="BF59" i="2" s="1"/>
  <c r="BF36" i="2"/>
  <c r="BF45" i="2"/>
  <c r="BB57" i="14"/>
  <c r="BC114" i="11"/>
  <c r="BD35" i="2" s="1"/>
  <c r="BB107" i="14"/>
  <c r="BG42" i="2" l="1"/>
  <c r="BF18" i="2"/>
  <c r="BF3" i="2"/>
  <c r="BC15" i="2"/>
  <c r="BC31" i="2" s="1"/>
  <c r="BC46" i="2" s="1"/>
  <c r="BD11" i="2"/>
  <c r="BD28" i="2" s="1"/>
  <c r="BD29" i="2" s="1"/>
  <c r="AZ46" i="2"/>
  <c r="BC82" i="14"/>
  <c r="BD89" i="11"/>
  <c r="BE34" i="2" s="1"/>
  <c r="BD7" i="11"/>
  <c r="BD31" i="11"/>
  <c r="BE9" i="2" s="1"/>
  <c r="BH6" i="2"/>
  <c r="BH44" i="2" s="1"/>
  <c r="BG20" i="2"/>
  <c r="BG19" i="2"/>
  <c r="BG22" i="2"/>
  <c r="BG21" i="2"/>
  <c r="BG23" i="2"/>
  <c r="BG4" i="2"/>
  <c r="BG43" i="2" s="1"/>
  <c r="BG25" i="2"/>
  <c r="BG27" i="2"/>
  <c r="BG5" i="2"/>
  <c r="BG26" i="2"/>
  <c r="BG24" i="2"/>
  <c r="BG45" i="2"/>
  <c r="BG58" i="2"/>
  <c r="BG59" i="2" s="1"/>
  <c r="BG36" i="2"/>
  <c r="BD114" i="11"/>
  <c r="BE35" i="2" s="1"/>
  <c r="BD37" i="2"/>
  <c r="BC57" i="14"/>
  <c r="BC107" i="14"/>
  <c r="BB29" i="2"/>
  <c r="BB31" i="2" s="1"/>
  <c r="BD56" i="11"/>
  <c r="BE10" i="2" s="1"/>
  <c r="BE19" i="11"/>
  <c r="BE20" i="11"/>
  <c r="BE9" i="11"/>
  <c r="BE21" i="11"/>
  <c r="BE10" i="11"/>
  <c r="BE22" i="11"/>
  <c r="BE11" i="11"/>
  <c r="BE23" i="11"/>
  <c r="BE12" i="11"/>
  <c r="BE24" i="11"/>
  <c r="BE13" i="11"/>
  <c r="BE25" i="11"/>
  <c r="BE14" i="11"/>
  <c r="BE26" i="11"/>
  <c r="BE15" i="11"/>
  <c r="BE27" i="11"/>
  <c r="BE16" i="11"/>
  <c r="BE28" i="11"/>
  <c r="BE17" i="11"/>
  <c r="BE29" i="11"/>
  <c r="BE18" i="11"/>
  <c r="BE30" i="11"/>
  <c r="BF5" i="11"/>
  <c r="BE45" i="11"/>
  <c r="BE34" i="11"/>
  <c r="BE46" i="11"/>
  <c r="BE35" i="11"/>
  <c r="BE47" i="11"/>
  <c r="BE60" i="11"/>
  <c r="BE36" i="11"/>
  <c r="BE48" i="11"/>
  <c r="BE43" i="11"/>
  <c r="BE62" i="11"/>
  <c r="BE44" i="11"/>
  <c r="BE63" i="11"/>
  <c r="BE49" i="11"/>
  <c r="BE50" i="11"/>
  <c r="BE51" i="11"/>
  <c r="BE52" i="11"/>
  <c r="BE37" i="11"/>
  <c r="BE53" i="11"/>
  <c r="BE38" i="11"/>
  <c r="BE54" i="11"/>
  <c r="BE39" i="11"/>
  <c r="BE55" i="11"/>
  <c r="BE40" i="11"/>
  <c r="BE41" i="11"/>
  <c r="BE59" i="11"/>
  <c r="BE42" i="11"/>
  <c r="BE61" i="11"/>
  <c r="BE113" i="11"/>
  <c r="BE112" i="11"/>
  <c r="BE111" i="11"/>
  <c r="BE110" i="11"/>
  <c r="BE96" i="11"/>
  <c r="BE95" i="11"/>
  <c r="BE94" i="11"/>
  <c r="BE109" i="11"/>
  <c r="BE108" i="11"/>
  <c r="BE107" i="11"/>
  <c r="BE106" i="11"/>
  <c r="BE105" i="11"/>
  <c r="BE104" i="11"/>
  <c r="BE103" i="11"/>
  <c r="BE102" i="11"/>
  <c r="BE101" i="11"/>
  <c r="BE100" i="11"/>
  <c r="BE99" i="11"/>
  <c r="BE93" i="11"/>
  <c r="BE98" i="11"/>
  <c r="BE97" i="11"/>
  <c r="BE92" i="11"/>
  <c r="BE88" i="11"/>
  <c r="BE87" i="11"/>
  <c r="BE86" i="11"/>
  <c r="BE85" i="11"/>
  <c r="BE84" i="11"/>
  <c r="BE83" i="11"/>
  <c r="BE82" i="11"/>
  <c r="BE81" i="11"/>
  <c r="BE80" i="11"/>
  <c r="BE79" i="11"/>
  <c r="BE78" i="11"/>
  <c r="BE77" i="11"/>
  <c r="BE76" i="11"/>
  <c r="BE75" i="11"/>
  <c r="BE74" i="11"/>
  <c r="BE73" i="11"/>
  <c r="BE72" i="11"/>
  <c r="BE71" i="11"/>
  <c r="BE70" i="11"/>
  <c r="BE69" i="11"/>
  <c r="BE68" i="11"/>
  <c r="BE67" i="11"/>
  <c r="BE3" i="11"/>
  <c r="BF66" i="2"/>
  <c r="BD64" i="11"/>
  <c r="BE12" i="2" s="1"/>
  <c r="BD9" i="14"/>
  <c r="BD21" i="14"/>
  <c r="BD10" i="14"/>
  <c r="BD22" i="14"/>
  <c r="BD11" i="14"/>
  <c r="BD23" i="14"/>
  <c r="BD12" i="14"/>
  <c r="BD24" i="14"/>
  <c r="BD13" i="14"/>
  <c r="BD25" i="14"/>
  <c r="BD14" i="14"/>
  <c r="BD26" i="14"/>
  <c r="BD15" i="14"/>
  <c r="BD27" i="14"/>
  <c r="BD16" i="14"/>
  <c r="BD28" i="14"/>
  <c r="BD17" i="14"/>
  <c r="BD29" i="14"/>
  <c r="BD18" i="14"/>
  <c r="BD19" i="14"/>
  <c r="BD20" i="14"/>
  <c r="BD78" i="14"/>
  <c r="BD77" i="14"/>
  <c r="BD76" i="14"/>
  <c r="BD75" i="14"/>
  <c r="BD74" i="14"/>
  <c r="BD73" i="14"/>
  <c r="BD72" i="14"/>
  <c r="BD71" i="14"/>
  <c r="BD70" i="14"/>
  <c r="BD69" i="14"/>
  <c r="BD68" i="14"/>
  <c r="BD67" i="14"/>
  <c r="BD66" i="14"/>
  <c r="BD8" i="14"/>
  <c r="BD62" i="14"/>
  <c r="BD80" i="14"/>
  <c r="BD64" i="14"/>
  <c r="BD63" i="14"/>
  <c r="BD61" i="14"/>
  <c r="BD60" i="14"/>
  <c r="BD56" i="14"/>
  <c r="BD55" i="14"/>
  <c r="BD54" i="14"/>
  <c r="BD53" i="14"/>
  <c r="BD52" i="14"/>
  <c r="BD51" i="14"/>
  <c r="BD81" i="14"/>
  <c r="BD79" i="14"/>
  <c r="BD65" i="14"/>
  <c r="BD39" i="14"/>
  <c r="BD38" i="14"/>
  <c r="BD37" i="14"/>
  <c r="BD36" i="14"/>
  <c r="BD50" i="14"/>
  <c r="BD49" i="14"/>
  <c r="BD48" i="14"/>
  <c r="BD47" i="14"/>
  <c r="BD46" i="14"/>
  <c r="BD45" i="14"/>
  <c r="BD44" i="14"/>
  <c r="BD43" i="14"/>
  <c r="BD42" i="14"/>
  <c r="BD41" i="14"/>
  <c r="BD90" i="14"/>
  <c r="BD89" i="14"/>
  <c r="BD87" i="14"/>
  <c r="BD86" i="14"/>
  <c r="BD85" i="14"/>
  <c r="BD40" i="14"/>
  <c r="BD35" i="14"/>
  <c r="BD91" i="14"/>
  <c r="BD88" i="14"/>
  <c r="BD105" i="14"/>
  <c r="BD93" i="14"/>
  <c r="BD106" i="14"/>
  <c r="BD94" i="14"/>
  <c r="BD95" i="14"/>
  <c r="BD96" i="14"/>
  <c r="BD97" i="14"/>
  <c r="BD98" i="14"/>
  <c r="BD99" i="14"/>
  <c r="BD100" i="14"/>
  <c r="BD101" i="14"/>
  <c r="BD102" i="14"/>
  <c r="BD103" i="14"/>
  <c r="BD92" i="14"/>
  <c r="BD104" i="14"/>
  <c r="BE3" i="14"/>
  <c r="BF5" i="14"/>
  <c r="BC30" i="14"/>
  <c r="BD13" i="2" s="1"/>
  <c r="BD14" i="2" s="1"/>
  <c r="BH42" i="2" l="1"/>
  <c r="BG18" i="2"/>
  <c r="BG3" i="2"/>
  <c r="BD15" i="2"/>
  <c r="BD31" i="2" s="1"/>
  <c r="BD46" i="2" s="1"/>
  <c r="BE37" i="2"/>
  <c r="BE11" i="2"/>
  <c r="BE28" i="2" s="1"/>
  <c r="BD57" i="14"/>
  <c r="BD30" i="14"/>
  <c r="BE13" i="2" s="1"/>
  <c r="BE14" i="2" s="1"/>
  <c r="BE56" i="11"/>
  <c r="BF10" i="2" s="1"/>
  <c r="BE114" i="11"/>
  <c r="BF35" i="2" s="1"/>
  <c r="BE64" i="11"/>
  <c r="BF12" i="2" s="1"/>
  <c r="BF9" i="11"/>
  <c r="BF21" i="11"/>
  <c r="BF10" i="11"/>
  <c r="BF22" i="11"/>
  <c r="BF11" i="11"/>
  <c r="BF23" i="11"/>
  <c r="BF12" i="11"/>
  <c r="BF24" i="11"/>
  <c r="BF13" i="11"/>
  <c r="BF25" i="11"/>
  <c r="BF14" i="11"/>
  <c r="BF26" i="11"/>
  <c r="BF15" i="11"/>
  <c r="BF27" i="11"/>
  <c r="BF16" i="11"/>
  <c r="BF28" i="11"/>
  <c r="BF17" i="11"/>
  <c r="BF29" i="11"/>
  <c r="BF18" i="11"/>
  <c r="BF30" i="11"/>
  <c r="BF19" i="11"/>
  <c r="BF20" i="11"/>
  <c r="BG5" i="11"/>
  <c r="BF42" i="11"/>
  <c r="BF54" i="11"/>
  <c r="BF43" i="11"/>
  <c r="BF55" i="11"/>
  <c r="BF44" i="11"/>
  <c r="BF45" i="11"/>
  <c r="BF34" i="11"/>
  <c r="BF46" i="11"/>
  <c r="BF59" i="11"/>
  <c r="BF35" i="11"/>
  <c r="BF47" i="11"/>
  <c r="BF60" i="11"/>
  <c r="BF36" i="11"/>
  <c r="BF48" i="11"/>
  <c r="BF61" i="11"/>
  <c r="BF37" i="11"/>
  <c r="BF49" i="11"/>
  <c r="BF62" i="11"/>
  <c r="BF38" i="11"/>
  <c r="BF50" i="11"/>
  <c r="BF63" i="11"/>
  <c r="BF39" i="11"/>
  <c r="BF51" i="11"/>
  <c r="BF40" i="11"/>
  <c r="BF52" i="11"/>
  <c r="BF41" i="11"/>
  <c r="BF53" i="11"/>
  <c r="BF113" i="11"/>
  <c r="BF112" i="11"/>
  <c r="BF111" i="11"/>
  <c r="BF95" i="11"/>
  <c r="BF94" i="11"/>
  <c r="BF109" i="11"/>
  <c r="BF108" i="11"/>
  <c r="BF107" i="11"/>
  <c r="BF106" i="11"/>
  <c r="BF105" i="11"/>
  <c r="BF104" i="11"/>
  <c r="BF103" i="11"/>
  <c r="BF102" i="11"/>
  <c r="BF101" i="11"/>
  <c r="BF100" i="11"/>
  <c r="BF99" i="11"/>
  <c r="BF93" i="11"/>
  <c r="BF98" i="11"/>
  <c r="BF97" i="11"/>
  <c r="BF110" i="11"/>
  <c r="BF92" i="11"/>
  <c r="BF88" i="11"/>
  <c r="BF87" i="11"/>
  <c r="BF86" i="11"/>
  <c r="BF85" i="11"/>
  <c r="BF84" i="11"/>
  <c r="BF83" i="11"/>
  <c r="BF82" i="11"/>
  <c r="BF81" i="11"/>
  <c r="BF80" i="11"/>
  <c r="BF79" i="11"/>
  <c r="BF96" i="11"/>
  <c r="BF73" i="11"/>
  <c r="BF72" i="11"/>
  <c r="BF71" i="11"/>
  <c r="BF70" i="11"/>
  <c r="BF69" i="11"/>
  <c r="BF68" i="11"/>
  <c r="BF67" i="11"/>
  <c r="BF78" i="11"/>
  <c r="BF77" i="11"/>
  <c r="BF76" i="11"/>
  <c r="BF75" i="11"/>
  <c r="BF74" i="11"/>
  <c r="BF3" i="11"/>
  <c r="BD107" i="14"/>
  <c r="BE89" i="11"/>
  <c r="BF34" i="2" s="1"/>
  <c r="BH4" i="2"/>
  <c r="BH43" i="2" s="1"/>
  <c r="BI6" i="2"/>
  <c r="BI44" i="2" s="1"/>
  <c r="BH20" i="2"/>
  <c r="BH24" i="2"/>
  <c r="BH19" i="2"/>
  <c r="BH26" i="2"/>
  <c r="BH22" i="2"/>
  <c r="BH21" i="2"/>
  <c r="BH23" i="2"/>
  <c r="BH27" i="2"/>
  <c r="BH25" i="2"/>
  <c r="BH5" i="2"/>
  <c r="BH58" i="2"/>
  <c r="BH59" i="2" s="1"/>
  <c r="BH45" i="2"/>
  <c r="BH36" i="2"/>
  <c r="BE9" i="14"/>
  <c r="BE21" i="14"/>
  <c r="BE10" i="14"/>
  <c r="BE22" i="14"/>
  <c r="BE11" i="14"/>
  <c r="BE23" i="14"/>
  <c r="BE12" i="14"/>
  <c r="BE24" i="14"/>
  <c r="BE13" i="14"/>
  <c r="BE25" i="14"/>
  <c r="BE14" i="14"/>
  <c r="BE26" i="14"/>
  <c r="BE15" i="14"/>
  <c r="BE27" i="14"/>
  <c r="BE16" i="14"/>
  <c r="BE28" i="14"/>
  <c r="BE17" i="14"/>
  <c r="BE29" i="14"/>
  <c r="BE18" i="14"/>
  <c r="BE81" i="14"/>
  <c r="BE80" i="14"/>
  <c r="BE79" i="14"/>
  <c r="BE8" i="14"/>
  <c r="BE19" i="14"/>
  <c r="BE20" i="14"/>
  <c r="BE78" i="14"/>
  <c r="BE77" i="14"/>
  <c r="BE76" i="14"/>
  <c r="BE75" i="14"/>
  <c r="BE74" i="14"/>
  <c r="BE73" i="14"/>
  <c r="BE72" i="14"/>
  <c r="BE71" i="14"/>
  <c r="BE70" i="14"/>
  <c r="BE69" i="14"/>
  <c r="BE68" i="14"/>
  <c r="BE67" i="14"/>
  <c r="BE66" i="14"/>
  <c r="BE64" i="14"/>
  <c r="BE63" i="14"/>
  <c r="BE61" i="14"/>
  <c r="BE60" i="14"/>
  <c r="BE56" i="14"/>
  <c r="BE55" i="14"/>
  <c r="BE54" i="14"/>
  <c r="BE53" i="14"/>
  <c r="BE52" i="14"/>
  <c r="BE51" i="14"/>
  <c r="BE65" i="14"/>
  <c r="BE38" i="14"/>
  <c r="BE37" i="14"/>
  <c r="BE36" i="14"/>
  <c r="BE50" i="14"/>
  <c r="BE49" i="14"/>
  <c r="BE48" i="14"/>
  <c r="BE47" i="14"/>
  <c r="BE46" i="14"/>
  <c r="BE45" i="14"/>
  <c r="BE44" i="14"/>
  <c r="BE43" i="14"/>
  <c r="BE42" i="14"/>
  <c r="BE41" i="14"/>
  <c r="BE62" i="14"/>
  <c r="BE40" i="14"/>
  <c r="BE39" i="14"/>
  <c r="BE87" i="14"/>
  <c r="BE86" i="14"/>
  <c r="BE85" i="14"/>
  <c r="BE35" i="14"/>
  <c r="BE91" i="14"/>
  <c r="BE88" i="14"/>
  <c r="BE106" i="14"/>
  <c r="BE105" i="14"/>
  <c r="BE104" i="14"/>
  <c r="BE103" i="14"/>
  <c r="BE102" i="14"/>
  <c r="BE101" i="14"/>
  <c r="BE100" i="14"/>
  <c r="BE99" i="14"/>
  <c r="BE98" i="14"/>
  <c r="BE97" i="14"/>
  <c r="BE96" i="14"/>
  <c r="BE95" i="14"/>
  <c r="BE94" i="14"/>
  <c r="BE93" i="14"/>
  <c r="BE92" i="14"/>
  <c r="BE89" i="14"/>
  <c r="BE90" i="14"/>
  <c r="BD82" i="14"/>
  <c r="BF3" i="14"/>
  <c r="BG5" i="14"/>
  <c r="BE7" i="11"/>
  <c r="BE31" i="11"/>
  <c r="BF9" i="2" s="1"/>
  <c r="BG66" i="2"/>
  <c r="BI42" i="2" l="1"/>
  <c r="BH18" i="2"/>
  <c r="BH3" i="2"/>
  <c r="BF11" i="2"/>
  <c r="BF28" i="2" s="1"/>
  <c r="BF29" i="2" s="1"/>
  <c r="BE15" i="2"/>
  <c r="BE29" i="2"/>
  <c r="BH66" i="2"/>
  <c r="BE57" i="14"/>
  <c r="BF37" i="2"/>
  <c r="BF7" i="11"/>
  <c r="BF31" i="11"/>
  <c r="BG9" i="2" s="1"/>
  <c r="BE107" i="14"/>
  <c r="BH5" i="14"/>
  <c r="BG3" i="14"/>
  <c r="BF114" i="11"/>
  <c r="BG35" i="2" s="1"/>
  <c r="BG11" i="11"/>
  <c r="BG23" i="11"/>
  <c r="BG12" i="11"/>
  <c r="BG24" i="11"/>
  <c r="BG13" i="11"/>
  <c r="BG25" i="11"/>
  <c r="BG14" i="11"/>
  <c r="BG26" i="11"/>
  <c r="BG15" i="11"/>
  <c r="BG27" i="11"/>
  <c r="BG16" i="11"/>
  <c r="BG28" i="11"/>
  <c r="BG17" i="11"/>
  <c r="BG29" i="11"/>
  <c r="BG18" i="11"/>
  <c r="BG30" i="11"/>
  <c r="BG19" i="11"/>
  <c r="BG20" i="11"/>
  <c r="BG9" i="11"/>
  <c r="BG21" i="11"/>
  <c r="BG10" i="11"/>
  <c r="BG22" i="11"/>
  <c r="BH5" i="11"/>
  <c r="BG35" i="11"/>
  <c r="BG47" i="11"/>
  <c r="BG60" i="11"/>
  <c r="BG36" i="11"/>
  <c r="BG48" i="11"/>
  <c r="BG61" i="11"/>
  <c r="BG37" i="11"/>
  <c r="BG49" i="11"/>
  <c r="BG62" i="11"/>
  <c r="BG38" i="11"/>
  <c r="BG50" i="11"/>
  <c r="BG63" i="11"/>
  <c r="BG39" i="11"/>
  <c r="BG51" i="11"/>
  <c r="BG40" i="11"/>
  <c r="BG52" i="11"/>
  <c r="BG41" i="11"/>
  <c r="BG53" i="11"/>
  <c r="BG42" i="11"/>
  <c r="BG54" i="11"/>
  <c r="BG43" i="11"/>
  <c r="BG55" i="11"/>
  <c r="BG44" i="11"/>
  <c r="BG45" i="11"/>
  <c r="BG34" i="11"/>
  <c r="BG46" i="11"/>
  <c r="BG59" i="11"/>
  <c r="BG113" i="11"/>
  <c r="BG112" i="11"/>
  <c r="BG111" i="11"/>
  <c r="BG110" i="11"/>
  <c r="BG95" i="11"/>
  <c r="BG94" i="11"/>
  <c r="BG109" i="11"/>
  <c r="BG108" i="11"/>
  <c r="BG107" i="11"/>
  <c r="BG106" i="11"/>
  <c r="BG105" i="11"/>
  <c r="BG104" i="11"/>
  <c r="BG103" i="11"/>
  <c r="BG102" i="11"/>
  <c r="BG101" i="11"/>
  <c r="BG100" i="11"/>
  <c r="BG99" i="11"/>
  <c r="BG93" i="11"/>
  <c r="BG98" i="11"/>
  <c r="BG97" i="11"/>
  <c r="BG92" i="11"/>
  <c r="BG88" i="11"/>
  <c r="BG87" i="11"/>
  <c r="BG86" i="11"/>
  <c r="BG85" i="11"/>
  <c r="BG84" i="11"/>
  <c r="BG83" i="11"/>
  <c r="BG82" i="11"/>
  <c r="BG81" i="11"/>
  <c r="BG80" i="11"/>
  <c r="BG79" i="11"/>
  <c r="BG96" i="11"/>
  <c r="BG71" i="11"/>
  <c r="BG70" i="11"/>
  <c r="BG69" i="11"/>
  <c r="BG68" i="11"/>
  <c r="BG67" i="11"/>
  <c r="BG78" i="11"/>
  <c r="BG77" i="11"/>
  <c r="BG76" i="11"/>
  <c r="BG75" i="11"/>
  <c r="BG74" i="11"/>
  <c r="BG73" i="11"/>
  <c r="BG72" i="11"/>
  <c r="BG3" i="11"/>
  <c r="BF9" i="14"/>
  <c r="BF21" i="14"/>
  <c r="BF10" i="14"/>
  <c r="BF22" i="14"/>
  <c r="BF11" i="14"/>
  <c r="BF23" i="14"/>
  <c r="BF12" i="14"/>
  <c r="BF24" i="14"/>
  <c r="BF13" i="14"/>
  <c r="BF25" i="14"/>
  <c r="BF14" i="14"/>
  <c r="BF26" i="14"/>
  <c r="BF15" i="14"/>
  <c r="BF27" i="14"/>
  <c r="BF16" i="14"/>
  <c r="BF28" i="14"/>
  <c r="BF17" i="14"/>
  <c r="BF29" i="14"/>
  <c r="BF18" i="14"/>
  <c r="BF8" i="14"/>
  <c r="BF19" i="14"/>
  <c r="BF81" i="14"/>
  <c r="BF80" i="14"/>
  <c r="BF79" i="14"/>
  <c r="BF20" i="14"/>
  <c r="BF78" i="14"/>
  <c r="BF77" i="14"/>
  <c r="BF76" i="14"/>
  <c r="BF75" i="14"/>
  <c r="BF74" i="14"/>
  <c r="BF73" i="14"/>
  <c r="BF72" i="14"/>
  <c r="BF71" i="14"/>
  <c r="BF70" i="14"/>
  <c r="BF69" i="14"/>
  <c r="BF68" i="14"/>
  <c r="BF67" i="14"/>
  <c r="BF66" i="14"/>
  <c r="BF64" i="14"/>
  <c r="BF63" i="14"/>
  <c r="BF61" i="14"/>
  <c r="BF60" i="14"/>
  <c r="BF56" i="14"/>
  <c r="BF55" i="14"/>
  <c r="BF54" i="14"/>
  <c r="BF53" i="14"/>
  <c r="BF52" i="14"/>
  <c r="BF51" i="14"/>
  <c r="BF65" i="14"/>
  <c r="BF62" i="14"/>
  <c r="BF37" i="14"/>
  <c r="BF36" i="14"/>
  <c r="BF50" i="14"/>
  <c r="BF49" i="14"/>
  <c r="BF48" i="14"/>
  <c r="BF47" i="14"/>
  <c r="BF46" i="14"/>
  <c r="BF45" i="14"/>
  <c r="BF44" i="14"/>
  <c r="BF43" i="14"/>
  <c r="BF42" i="14"/>
  <c r="BF41" i="14"/>
  <c r="BF40" i="14"/>
  <c r="BF39" i="14"/>
  <c r="BF35" i="14"/>
  <c r="BF91" i="14"/>
  <c r="BF88" i="14"/>
  <c r="BF106" i="14"/>
  <c r="BF105" i="14"/>
  <c r="BF104" i="14"/>
  <c r="BF103" i="14"/>
  <c r="BF102" i="14"/>
  <c r="BF101" i="14"/>
  <c r="BF100" i="14"/>
  <c r="BF99" i="14"/>
  <c r="BF98" i="14"/>
  <c r="BF97" i="14"/>
  <c r="BF96" i="14"/>
  <c r="BF95" i="14"/>
  <c r="BF94" i="14"/>
  <c r="BF93" i="14"/>
  <c r="BF92" i="14"/>
  <c r="BF38" i="14"/>
  <c r="BF90" i="14"/>
  <c r="BF89" i="14"/>
  <c r="BF85" i="14"/>
  <c r="BF86" i="14"/>
  <c r="BF87" i="14"/>
  <c r="BE82" i="14"/>
  <c r="BF64" i="11"/>
  <c r="BG12" i="2" s="1"/>
  <c r="BF56" i="11"/>
  <c r="BG10" i="2" s="1"/>
  <c r="BF89" i="11"/>
  <c r="BG34" i="2" s="1"/>
  <c r="BE30" i="14"/>
  <c r="BF13" i="2" s="1"/>
  <c r="BI4" i="2"/>
  <c r="BI43" i="2" s="1"/>
  <c r="BJ6" i="2"/>
  <c r="BJ44" i="2" s="1"/>
  <c r="BI27" i="2"/>
  <c r="BI25" i="2"/>
  <c r="BI5" i="2"/>
  <c r="BI26" i="2"/>
  <c r="BI20" i="2"/>
  <c r="BI24" i="2"/>
  <c r="BI19" i="2"/>
  <c r="BI36" i="2"/>
  <c r="BI22" i="2"/>
  <c r="BI21" i="2"/>
  <c r="BI23" i="2"/>
  <c r="BI58" i="2"/>
  <c r="BI59" i="2" s="1"/>
  <c r="BI45" i="2"/>
  <c r="BJ42" i="2" l="1"/>
  <c r="BI18" i="2"/>
  <c r="BI3" i="2"/>
  <c r="BE31" i="2"/>
  <c r="BE46" i="2" s="1"/>
  <c r="BG11" i="2"/>
  <c r="BG28" i="2" s="1"/>
  <c r="BG29" i="2" s="1"/>
  <c r="BG56" i="11"/>
  <c r="BH10" i="2" s="1"/>
  <c r="BG37" i="2"/>
  <c r="BG114" i="11"/>
  <c r="BH35" i="2" s="1"/>
  <c r="BH13" i="11"/>
  <c r="BH25" i="11"/>
  <c r="BH14" i="11"/>
  <c r="BH26" i="11"/>
  <c r="BH15" i="11"/>
  <c r="BH27" i="11"/>
  <c r="BH16" i="11"/>
  <c r="BH28" i="11"/>
  <c r="BH17" i="11"/>
  <c r="BH29" i="11"/>
  <c r="BH18" i="11"/>
  <c r="BH30" i="11"/>
  <c r="BH19" i="11"/>
  <c r="BH20" i="11"/>
  <c r="BH9" i="11"/>
  <c r="BH21" i="11"/>
  <c r="BH10" i="11"/>
  <c r="BH22" i="11"/>
  <c r="BH11" i="11"/>
  <c r="BH23" i="11"/>
  <c r="BH24" i="11"/>
  <c r="BH12" i="11"/>
  <c r="BI5" i="11"/>
  <c r="BH40" i="11"/>
  <c r="BH52" i="11"/>
  <c r="BH41" i="11"/>
  <c r="BH53" i="11"/>
  <c r="BH42" i="11"/>
  <c r="BH54" i="11"/>
  <c r="BH43" i="11"/>
  <c r="BH55" i="11"/>
  <c r="BH44" i="11"/>
  <c r="BH45" i="11"/>
  <c r="BH34" i="11"/>
  <c r="BH46" i="11"/>
  <c r="BH59" i="11"/>
  <c r="BH35" i="11"/>
  <c r="BH47" i="11"/>
  <c r="BH60" i="11"/>
  <c r="BH36" i="11"/>
  <c r="BH48" i="11"/>
  <c r="BH61" i="11"/>
  <c r="BH37" i="11"/>
  <c r="BH49" i="11"/>
  <c r="BH62" i="11"/>
  <c r="BH38" i="11"/>
  <c r="BH50" i="11"/>
  <c r="BH63" i="11"/>
  <c r="BH39" i="11"/>
  <c r="BH51" i="11"/>
  <c r="BH113" i="11"/>
  <c r="BH112" i="11"/>
  <c r="BH111" i="11"/>
  <c r="BH110" i="11"/>
  <c r="BH109" i="11"/>
  <c r="BH108" i="11"/>
  <c r="BH107" i="11"/>
  <c r="BH106" i="11"/>
  <c r="BH105" i="11"/>
  <c r="BH104" i="11"/>
  <c r="BH103" i="11"/>
  <c r="BH102" i="11"/>
  <c r="BH101" i="11"/>
  <c r="BH100" i="11"/>
  <c r="BH99" i="11"/>
  <c r="BH93" i="11"/>
  <c r="BH98" i="11"/>
  <c r="BH97" i="11"/>
  <c r="BH92" i="11"/>
  <c r="BH88" i="11"/>
  <c r="BH87" i="11"/>
  <c r="BH86" i="11"/>
  <c r="BH85" i="11"/>
  <c r="BH84" i="11"/>
  <c r="BH83" i="11"/>
  <c r="BH82" i="11"/>
  <c r="BH81" i="11"/>
  <c r="BH80" i="11"/>
  <c r="BH79" i="11"/>
  <c r="BH96" i="11"/>
  <c r="BH94" i="11"/>
  <c r="BH71" i="11"/>
  <c r="BH95" i="11"/>
  <c r="BH70" i="11"/>
  <c r="BH69" i="11"/>
  <c r="BH68" i="11"/>
  <c r="BH67" i="11"/>
  <c r="BH78" i="11"/>
  <c r="BH77" i="11"/>
  <c r="BH76" i="11"/>
  <c r="BH75" i="11"/>
  <c r="BH74" i="11"/>
  <c r="BH73" i="11"/>
  <c r="BH72" i="11"/>
  <c r="BH3" i="11"/>
  <c r="BG9" i="14"/>
  <c r="BG21" i="14"/>
  <c r="BG10" i="14"/>
  <c r="BG22" i="14"/>
  <c r="BG11" i="14"/>
  <c r="BG23" i="14"/>
  <c r="BG12" i="14"/>
  <c r="BG24" i="14"/>
  <c r="BG13" i="14"/>
  <c r="BG25" i="14"/>
  <c r="BG14" i="14"/>
  <c r="BG26" i="14"/>
  <c r="BG15" i="14"/>
  <c r="BG27" i="14"/>
  <c r="BG16" i="14"/>
  <c r="BG28" i="14"/>
  <c r="BG17" i="14"/>
  <c r="BG29" i="14"/>
  <c r="BG18" i="14"/>
  <c r="BG81" i="14"/>
  <c r="BG80" i="14"/>
  <c r="BG79" i="14"/>
  <c r="BG19" i="14"/>
  <c r="BG20" i="14"/>
  <c r="BG78" i="14"/>
  <c r="BG77" i="14"/>
  <c r="BG76" i="14"/>
  <c r="BG75" i="14"/>
  <c r="BG74" i="14"/>
  <c r="BG73" i="14"/>
  <c r="BG72" i="14"/>
  <c r="BG71" i="14"/>
  <c r="BG70" i="14"/>
  <c r="BG69" i="14"/>
  <c r="BG68" i="14"/>
  <c r="BG67" i="14"/>
  <c r="BG66" i="14"/>
  <c r="BG8" i="14"/>
  <c r="BG64" i="14"/>
  <c r="BG63" i="14"/>
  <c r="BG61" i="14"/>
  <c r="BG60" i="14"/>
  <c r="BG56" i="14"/>
  <c r="BG55" i="14"/>
  <c r="BG54" i="14"/>
  <c r="BG53" i="14"/>
  <c r="BG52" i="14"/>
  <c r="BG51" i="14"/>
  <c r="BG65" i="14"/>
  <c r="BG62" i="14"/>
  <c r="BG36" i="14"/>
  <c r="BG50" i="14"/>
  <c r="BG49" i="14"/>
  <c r="BG48" i="14"/>
  <c r="BG47" i="14"/>
  <c r="BG46" i="14"/>
  <c r="BG45" i="14"/>
  <c r="BG44" i="14"/>
  <c r="BG43" i="14"/>
  <c r="BG42" i="14"/>
  <c r="BG41" i="14"/>
  <c r="BG40" i="14"/>
  <c r="BG39" i="14"/>
  <c r="BG38" i="14"/>
  <c r="BG35" i="14"/>
  <c r="BG91" i="14"/>
  <c r="BG88" i="14"/>
  <c r="BG37" i="14"/>
  <c r="BG106" i="14"/>
  <c r="BG105" i="14"/>
  <c r="BG104" i="14"/>
  <c r="BG103" i="14"/>
  <c r="BG102" i="14"/>
  <c r="BG101" i="14"/>
  <c r="BG100" i="14"/>
  <c r="BG99" i="14"/>
  <c r="BG98" i="14"/>
  <c r="BG97" i="14"/>
  <c r="BG96" i="14"/>
  <c r="BG95" i="14"/>
  <c r="BG94" i="14"/>
  <c r="BG93" i="14"/>
  <c r="BG92" i="14"/>
  <c r="BG90" i="14"/>
  <c r="BG89" i="14"/>
  <c r="BG87" i="14"/>
  <c r="BG86" i="14"/>
  <c r="BG85" i="14"/>
  <c r="BI5" i="14"/>
  <c r="BH3" i="14"/>
  <c r="BF14" i="2"/>
  <c r="BF15" i="2" s="1"/>
  <c r="BF31" i="2" s="1"/>
  <c r="BF30" i="14"/>
  <c r="BG13" i="2" s="1"/>
  <c r="BG14" i="2" s="1"/>
  <c r="BG7" i="11"/>
  <c r="BG31" i="11"/>
  <c r="BH9" i="2" s="1"/>
  <c r="BF82" i="14"/>
  <c r="BF57" i="14"/>
  <c r="BI66" i="2"/>
  <c r="BG89" i="11"/>
  <c r="BH34" i="2" s="1"/>
  <c r="BF107" i="14"/>
  <c r="BG64" i="11"/>
  <c r="BH12" i="2" s="1"/>
  <c r="BJ4" i="2"/>
  <c r="BJ43" i="2" s="1"/>
  <c r="BK6" i="2"/>
  <c r="BK44" i="2" s="1"/>
  <c r="BJ20" i="2"/>
  <c r="BJ19" i="2"/>
  <c r="BJ21" i="2"/>
  <c r="BJ25" i="2"/>
  <c r="BJ27" i="2"/>
  <c r="BJ23" i="2"/>
  <c r="BJ5" i="2"/>
  <c r="BJ26" i="2"/>
  <c r="BJ24" i="2"/>
  <c r="BJ22" i="2"/>
  <c r="BJ45" i="2"/>
  <c r="BJ58" i="2"/>
  <c r="BJ59" i="2" s="1"/>
  <c r="BJ36" i="2"/>
  <c r="BK42" i="2" l="1"/>
  <c r="BH11" i="2"/>
  <c r="BH28" i="2" s="1"/>
  <c r="BH29" i="2" s="1"/>
  <c r="BJ18" i="2"/>
  <c r="BJ3" i="2"/>
  <c r="BG15" i="2"/>
  <c r="BG31" i="2" s="1"/>
  <c r="BG46" i="2" s="1"/>
  <c r="BH37" i="2"/>
  <c r="BJ66" i="2"/>
  <c r="BG82" i="14"/>
  <c r="BF46" i="2"/>
  <c r="BH9" i="14"/>
  <c r="BH21" i="14"/>
  <c r="BH10" i="14"/>
  <c r="BH22" i="14"/>
  <c r="BH11" i="14"/>
  <c r="BH23" i="14"/>
  <c r="BH12" i="14"/>
  <c r="BH24" i="14"/>
  <c r="BH13" i="14"/>
  <c r="BH25" i="14"/>
  <c r="BH14" i="14"/>
  <c r="BH26" i="14"/>
  <c r="BH15" i="14"/>
  <c r="BH27" i="14"/>
  <c r="BH16" i="14"/>
  <c r="BH28" i="14"/>
  <c r="BH17" i="14"/>
  <c r="BH29" i="14"/>
  <c r="BH18" i="14"/>
  <c r="BH81" i="14"/>
  <c r="BH80" i="14"/>
  <c r="BH79" i="14"/>
  <c r="BH8" i="14"/>
  <c r="BH19" i="14"/>
  <c r="BH20" i="14"/>
  <c r="BH78" i="14"/>
  <c r="BH74" i="14"/>
  <c r="BH70" i="14"/>
  <c r="BH66" i="14"/>
  <c r="BH64" i="14"/>
  <c r="BH63" i="14"/>
  <c r="BH75" i="14"/>
  <c r="BH71" i="14"/>
  <c r="BH67" i="14"/>
  <c r="BH61" i="14"/>
  <c r="BH60" i="14"/>
  <c r="BH56" i="14"/>
  <c r="BH55" i="14"/>
  <c r="BH54" i="14"/>
  <c r="BH53" i="14"/>
  <c r="BH52" i="14"/>
  <c r="BH51" i="14"/>
  <c r="BH65" i="14"/>
  <c r="BH76" i="14"/>
  <c r="BH72" i="14"/>
  <c r="BH68" i="14"/>
  <c r="BH62" i="14"/>
  <c r="BH77" i="14"/>
  <c r="BH73" i="14"/>
  <c r="BH69" i="14"/>
  <c r="BH50" i="14"/>
  <c r="BH49" i="14"/>
  <c r="BH48" i="14"/>
  <c r="BH47" i="14"/>
  <c r="BH46" i="14"/>
  <c r="BH45" i="14"/>
  <c r="BH44" i="14"/>
  <c r="BH43" i="14"/>
  <c r="BH42" i="14"/>
  <c r="BH41" i="14"/>
  <c r="BH40" i="14"/>
  <c r="BH39" i="14"/>
  <c r="BH38" i="14"/>
  <c r="BH37" i="14"/>
  <c r="BH91" i="14"/>
  <c r="BH88" i="14"/>
  <c r="BH36" i="14"/>
  <c r="BH106" i="14"/>
  <c r="BH105" i="14"/>
  <c r="BH104" i="14"/>
  <c r="BH103" i="14"/>
  <c r="BH102" i="14"/>
  <c r="BH101" i="14"/>
  <c r="BH100" i="14"/>
  <c r="BH99" i="14"/>
  <c r="BH98" i="14"/>
  <c r="BH97" i="14"/>
  <c r="BH96" i="14"/>
  <c r="BH95" i="14"/>
  <c r="BH94" i="14"/>
  <c r="BH93" i="14"/>
  <c r="BH92" i="14"/>
  <c r="BH90" i="14"/>
  <c r="BH89" i="14"/>
  <c r="BH87" i="14"/>
  <c r="BH86" i="14"/>
  <c r="BH85" i="14"/>
  <c r="BH35" i="14"/>
  <c r="BJ5" i="14"/>
  <c r="BI3" i="14"/>
  <c r="BG57" i="14"/>
  <c r="BG107" i="14"/>
  <c r="BH89" i="11"/>
  <c r="BI34" i="2" s="1"/>
  <c r="BH7" i="11"/>
  <c r="BH31" i="11"/>
  <c r="BI9" i="2" s="1"/>
  <c r="BG30" i="14"/>
  <c r="BH13" i="2" s="1"/>
  <c r="BH14" i="2" s="1"/>
  <c r="BH64" i="11"/>
  <c r="BI12" i="2" s="1"/>
  <c r="BI15" i="11"/>
  <c r="BI27" i="11"/>
  <c r="BI16" i="11"/>
  <c r="BI28" i="11"/>
  <c r="BI17" i="11"/>
  <c r="BI29" i="11"/>
  <c r="BI18" i="11"/>
  <c r="BI30" i="11"/>
  <c r="BI19" i="11"/>
  <c r="BI20" i="11"/>
  <c r="BI9" i="11"/>
  <c r="BI21" i="11"/>
  <c r="BI10" i="11"/>
  <c r="BI22" i="11"/>
  <c r="BI11" i="11"/>
  <c r="BI23" i="11"/>
  <c r="BI12" i="11"/>
  <c r="BI24" i="11"/>
  <c r="BI13" i="11"/>
  <c r="BI25" i="11"/>
  <c r="BI14" i="11"/>
  <c r="BI26" i="11"/>
  <c r="BJ5" i="11"/>
  <c r="BI45" i="11"/>
  <c r="BI34" i="11"/>
  <c r="BI46" i="11"/>
  <c r="BI59" i="11"/>
  <c r="BI35" i="11"/>
  <c r="BI47" i="11"/>
  <c r="BI60" i="11"/>
  <c r="BI36" i="11"/>
  <c r="BI48" i="11"/>
  <c r="BI61" i="11"/>
  <c r="BI37" i="11"/>
  <c r="BI49" i="11"/>
  <c r="BI62" i="11"/>
  <c r="BI38" i="11"/>
  <c r="BI50" i="11"/>
  <c r="BI63" i="11"/>
  <c r="BI39" i="11"/>
  <c r="BI51" i="11"/>
  <c r="BI40" i="11"/>
  <c r="BI52" i="11"/>
  <c r="BI41" i="11"/>
  <c r="BI53" i="11"/>
  <c r="BI42" i="11"/>
  <c r="BI54" i="11"/>
  <c r="BI43" i="11"/>
  <c r="BI55" i="11"/>
  <c r="BI44" i="11"/>
  <c r="BI113" i="11"/>
  <c r="BI112" i="11"/>
  <c r="BI111" i="11"/>
  <c r="BI110" i="11"/>
  <c r="BI109" i="11"/>
  <c r="BI108" i="11"/>
  <c r="BI107" i="11"/>
  <c r="BI106" i="11"/>
  <c r="BI105" i="11"/>
  <c r="BI104" i="11"/>
  <c r="BI103" i="11"/>
  <c r="BI102" i="11"/>
  <c r="BI101" i="11"/>
  <c r="BI100" i="11"/>
  <c r="BI99" i="11"/>
  <c r="BI93" i="11"/>
  <c r="BI98" i="11"/>
  <c r="BI97" i="11"/>
  <c r="BI92" i="11"/>
  <c r="BI88" i="11"/>
  <c r="BI87" i="11"/>
  <c r="BI86" i="11"/>
  <c r="BI85" i="11"/>
  <c r="BI84" i="11"/>
  <c r="BI83" i="11"/>
  <c r="BI82" i="11"/>
  <c r="BI81" i="11"/>
  <c r="BI80" i="11"/>
  <c r="BI79" i="11"/>
  <c r="BI96" i="11"/>
  <c r="BI95" i="11"/>
  <c r="BI94" i="11"/>
  <c r="BI70" i="11"/>
  <c r="BI69" i="11"/>
  <c r="BI68" i="11"/>
  <c r="BI67" i="11"/>
  <c r="BI78" i="11"/>
  <c r="BI77" i="11"/>
  <c r="BI76" i="11"/>
  <c r="BI75" i="11"/>
  <c r="BI74" i="11"/>
  <c r="BI73" i="11"/>
  <c r="BI72" i="11"/>
  <c r="BI71" i="11"/>
  <c r="BI3" i="11"/>
  <c r="BK4" i="2"/>
  <c r="BK43" i="2" s="1"/>
  <c r="BL6" i="2"/>
  <c r="BL44" i="2" s="1"/>
  <c r="BK5" i="2"/>
  <c r="BK26" i="2"/>
  <c r="BK20" i="2"/>
  <c r="BK19" i="2"/>
  <c r="BK22" i="2"/>
  <c r="BK21" i="2"/>
  <c r="BK23" i="2"/>
  <c r="BK25" i="2"/>
  <c r="BK24" i="2"/>
  <c r="BK27" i="2"/>
  <c r="BK58" i="2"/>
  <c r="BK59" i="2" s="1"/>
  <c r="BK45" i="2"/>
  <c r="BK36" i="2"/>
  <c r="BH56" i="11"/>
  <c r="BI10" i="2" s="1"/>
  <c r="BH114" i="11"/>
  <c r="BI35" i="2" s="1"/>
  <c r="BL42" i="2" l="1"/>
  <c r="BH15" i="2"/>
  <c r="BH31" i="2" s="1"/>
  <c r="BH46" i="2" s="1"/>
  <c r="BK18" i="2"/>
  <c r="BK3" i="2"/>
  <c r="BI11" i="2"/>
  <c r="BI28" i="2" s="1"/>
  <c r="BI29" i="2" s="1"/>
  <c r="BK66" i="2"/>
  <c r="BI64" i="11"/>
  <c r="BJ12" i="2" s="1"/>
  <c r="BI9" i="14"/>
  <c r="BI21" i="14"/>
  <c r="BI10" i="14"/>
  <c r="BI22" i="14"/>
  <c r="BI11" i="14"/>
  <c r="BI23" i="14"/>
  <c r="BI12" i="14"/>
  <c r="BI24" i="14"/>
  <c r="BI13" i="14"/>
  <c r="BI25" i="14"/>
  <c r="BI14" i="14"/>
  <c r="BI26" i="14"/>
  <c r="BI15" i="14"/>
  <c r="BI27" i="14"/>
  <c r="BI16" i="14"/>
  <c r="BI28" i="14"/>
  <c r="BI17" i="14"/>
  <c r="BI29" i="14"/>
  <c r="BI18" i="14"/>
  <c r="BI19" i="14"/>
  <c r="BI20" i="14"/>
  <c r="BI81" i="14"/>
  <c r="BI80" i="14"/>
  <c r="BI78" i="14"/>
  <c r="BI77" i="14"/>
  <c r="BI76" i="14"/>
  <c r="BI75" i="14"/>
  <c r="BI74" i="14"/>
  <c r="BI73" i="14"/>
  <c r="BI72" i="14"/>
  <c r="BI71" i="14"/>
  <c r="BI70" i="14"/>
  <c r="BI69" i="14"/>
  <c r="BI68" i="14"/>
  <c r="BI67" i="14"/>
  <c r="BI66" i="14"/>
  <c r="BI79" i="14"/>
  <c r="BI64" i="14"/>
  <c r="BI63" i="14"/>
  <c r="BI61" i="14"/>
  <c r="BI60" i="14"/>
  <c r="BI56" i="14"/>
  <c r="BI55" i="14"/>
  <c r="BI54" i="14"/>
  <c r="BI53" i="14"/>
  <c r="BI52" i="14"/>
  <c r="BI51" i="14"/>
  <c r="BI65" i="14"/>
  <c r="BI62" i="14"/>
  <c r="BI50" i="14"/>
  <c r="BI49" i="14"/>
  <c r="BI48" i="14"/>
  <c r="BI47" i="14"/>
  <c r="BI46" i="14"/>
  <c r="BI45" i="14"/>
  <c r="BI44" i="14"/>
  <c r="BI43" i="14"/>
  <c r="BI42" i="14"/>
  <c r="BI41" i="14"/>
  <c r="BI40" i="14"/>
  <c r="BI39" i="14"/>
  <c r="BI38" i="14"/>
  <c r="BI37" i="14"/>
  <c r="BI36" i="14"/>
  <c r="BI88" i="14"/>
  <c r="BI106" i="14"/>
  <c r="BI105" i="14"/>
  <c r="BI104" i="14"/>
  <c r="BI103" i="14"/>
  <c r="BI102" i="14"/>
  <c r="BI101" i="14"/>
  <c r="BI100" i="14"/>
  <c r="BI99" i="14"/>
  <c r="BI98" i="14"/>
  <c r="BI97" i="14"/>
  <c r="BI96" i="14"/>
  <c r="BI95" i="14"/>
  <c r="BI94" i="14"/>
  <c r="BI93" i="14"/>
  <c r="BI92" i="14"/>
  <c r="BI90" i="14"/>
  <c r="BI89" i="14"/>
  <c r="BI87" i="14"/>
  <c r="BI86" i="14"/>
  <c r="BI85" i="14"/>
  <c r="BI91" i="14"/>
  <c r="BI89" i="11"/>
  <c r="BJ34" i="2" s="1"/>
  <c r="BK5" i="14"/>
  <c r="BJ3" i="14"/>
  <c r="BI56" i="11"/>
  <c r="BJ10" i="2" s="1"/>
  <c r="BH57" i="14"/>
  <c r="BH107" i="14"/>
  <c r="BJ17" i="11"/>
  <c r="BJ29" i="11"/>
  <c r="BJ18" i="11"/>
  <c r="BJ30" i="11"/>
  <c r="BJ19" i="11"/>
  <c r="BJ20" i="11"/>
  <c r="BJ9" i="11"/>
  <c r="BJ21" i="11"/>
  <c r="BJ10" i="11"/>
  <c r="BJ22" i="11"/>
  <c r="BJ11" i="11"/>
  <c r="BJ23" i="11"/>
  <c r="BJ12" i="11"/>
  <c r="BJ24" i="11"/>
  <c r="BJ13" i="11"/>
  <c r="BJ25" i="11"/>
  <c r="BJ14" i="11"/>
  <c r="BJ26" i="11"/>
  <c r="BJ15" i="11"/>
  <c r="BJ27" i="11"/>
  <c r="BJ16" i="11"/>
  <c r="BJ28" i="11"/>
  <c r="BK5" i="11"/>
  <c r="BJ38" i="11"/>
  <c r="BJ50" i="11"/>
  <c r="BJ63" i="11"/>
  <c r="BJ39" i="11"/>
  <c r="BJ51" i="11"/>
  <c r="BJ40" i="11"/>
  <c r="BJ52" i="11"/>
  <c r="BJ41" i="11"/>
  <c r="BJ53" i="11"/>
  <c r="BJ42" i="11"/>
  <c r="BJ54" i="11"/>
  <c r="BJ43" i="11"/>
  <c r="BJ55" i="11"/>
  <c r="BJ44" i="11"/>
  <c r="BJ45" i="11"/>
  <c r="BJ34" i="11"/>
  <c r="BJ46" i="11"/>
  <c r="BJ59" i="11"/>
  <c r="BJ35" i="11"/>
  <c r="BJ47" i="11"/>
  <c r="BJ60" i="11"/>
  <c r="BJ36" i="11"/>
  <c r="BJ48" i="11"/>
  <c r="BJ61" i="11"/>
  <c r="BJ62" i="11"/>
  <c r="BJ37" i="11"/>
  <c r="BJ49" i="11"/>
  <c r="BJ113" i="11"/>
  <c r="BJ112" i="11"/>
  <c r="BJ111" i="11"/>
  <c r="BJ110" i="11"/>
  <c r="BJ109" i="11"/>
  <c r="BJ108" i="11"/>
  <c r="BJ107" i="11"/>
  <c r="BJ106" i="11"/>
  <c r="BJ105" i="11"/>
  <c r="BJ104" i="11"/>
  <c r="BJ103" i="11"/>
  <c r="BJ102" i="11"/>
  <c r="BJ101" i="11"/>
  <c r="BJ100" i="11"/>
  <c r="BJ99" i="11"/>
  <c r="BJ93" i="11"/>
  <c r="BJ98" i="11"/>
  <c r="BJ97" i="11"/>
  <c r="BJ92" i="11"/>
  <c r="BJ88" i="11"/>
  <c r="BJ87" i="11"/>
  <c r="BJ86" i="11"/>
  <c r="BJ85" i="11"/>
  <c r="BJ84" i="11"/>
  <c r="BJ83" i="11"/>
  <c r="BJ82" i="11"/>
  <c r="BJ81" i="11"/>
  <c r="BJ80" i="11"/>
  <c r="BJ79" i="11"/>
  <c r="BJ96" i="11"/>
  <c r="BJ95" i="11"/>
  <c r="BJ94" i="11"/>
  <c r="BJ68" i="11"/>
  <c r="BJ67" i="11"/>
  <c r="BJ78" i="11"/>
  <c r="BJ77" i="11"/>
  <c r="BJ76" i="11"/>
  <c r="BJ75" i="11"/>
  <c r="BJ74" i="11"/>
  <c r="BJ73" i="11"/>
  <c r="BJ72" i="11"/>
  <c r="BJ71" i="11"/>
  <c r="BJ70" i="11"/>
  <c r="BJ69" i="11"/>
  <c r="BJ3" i="11"/>
  <c r="BI7" i="11"/>
  <c r="BI31" i="11"/>
  <c r="BJ9" i="2" s="1"/>
  <c r="BI114" i="11"/>
  <c r="BJ35" i="2" s="1"/>
  <c r="BH82" i="14"/>
  <c r="BH30" i="14"/>
  <c r="BI13" i="2" s="1"/>
  <c r="BI14" i="2" s="1"/>
  <c r="BI37" i="2"/>
  <c r="BL4" i="2"/>
  <c r="BL43" i="2" s="1"/>
  <c r="BM6" i="2"/>
  <c r="BM44" i="2" s="1"/>
  <c r="BL23" i="2"/>
  <c r="BL27" i="2"/>
  <c r="BL24" i="2"/>
  <c r="BL25" i="2"/>
  <c r="BL26" i="2"/>
  <c r="BL5" i="2"/>
  <c r="BL20" i="2"/>
  <c r="BL19" i="2"/>
  <c r="BL22" i="2"/>
  <c r="BL21" i="2"/>
  <c r="BL36" i="2"/>
  <c r="BL45" i="2"/>
  <c r="BL18" i="2" l="1"/>
  <c r="BL3" i="2"/>
  <c r="BI15" i="2"/>
  <c r="BI31" i="2" s="1"/>
  <c r="BI46" i="2" s="1"/>
  <c r="BJ11" i="2"/>
  <c r="BJ28" i="2" s="1"/>
  <c r="BJ29" i="2" s="1"/>
  <c r="BJ37" i="2"/>
  <c r="BM21" i="2"/>
  <c r="BM27" i="2"/>
  <c r="BM22" i="2"/>
  <c r="BN6" i="2"/>
  <c r="BM23" i="2"/>
  <c r="BM4" i="2"/>
  <c r="BM43" i="2" s="1"/>
  <c r="BM24" i="2"/>
  <c r="BM19" i="2"/>
  <c r="BM25" i="2"/>
  <c r="BM20" i="2"/>
  <c r="BM26" i="2"/>
  <c r="BM5" i="2"/>
  <c r="BM36" i="2"/>
  <c r="BK20" i="11"/>
  <c r="BK21" i="11"/>
  <c r="BK9" i="11"/>
  <c r="BK7" i="11" s="1"/>
  <c r="BK22" i="11"/>
  <c r="BK11" i="11"/>
  <c r="BK23" i="11"/>
  <c r="BK12" i="11"/>
  <c r="BK24" i="11"/>
  <c r="BK13" i="11"/>
  <c r="BK25" i="11"/>
  <c r="BK14" i="11"/>
  <c r="BK26" i="11"/>
  <c r="BK15" i="11"/>
  <c r="BK27" i="11"/>
  <c r="BK16" i="11"/>
  <c r="BK28" i="11"/>
  <c r="BK17" i="11"/>
  <c r="BK29" i="11"/>
  <c r="BK18" i="11"/>
  <c r="BK30" i="11"/>
  <c r="BK19" i="11"/>
  <c r="BL5" i="11"/>
  <c r="BK44" i="11"/>
  <c r="BK59" i="11"/>
  <c r="BK45" i="11"/>
  <c r="BK60" i="11"/>
  <c r="BK46" i="11"/>
  <c r="BK61" i="11"/>
  <c r="BK35" i="11"/>
  <c r="BK47" i="11"/>
  <c r="BK62" i="11"/>
  <c r="BK36" i="11"/>
  <c r="BK48" i="11"/>
  <c r="BK63" i="11"/>
  <c r="BK37" i="11"/>
  <c r="BK49" i="11"/>
  <c r="BK38" i="11"/>
  <c r="BK50" i="11"/>
  <c r="BK39" i="11"/>
  <c r="BK51" i="11"/>
  <c r="BK40" i="11"/>
  <c r="BK52" i="11"/>
  <c r="BK41" i="11"/>
  <c r="BK53" i="11"/>
  <c r="BK42" i="11"/>
  <c r="BK54" i="11"/>
  <c r="BK43" i="11"/>
  <c r="BK55" i="11"/>
  <c r="BK109" i="11"/>
  <c r="BK108" i="11"/>
  <c r="BK107" i="11"/>
  <c r="BK106" i="11"/>
  <c r="BK105" i="11"/>
  <c r="BK104" i="11"/>
  <c r="BK103" i="11"/>
  <c r="BK102" i="11"/>
  <c r="BK101" i="11"/>
  <c r="BK100" i="11"/>
  <c r="BK99" i="11"/>
  <c r="BK93" i="11"/>
  <c r="BK98" i="11"/>
  <c r="BK97" i="11"/>
  <c r="BK92" i="11"/>
  <c r="BK88" i="11"/>
  <c r="BK87" i="11"/>
  <c r="BK86" i="11"/>
  <c r="BK85" i="11"/>
  <c r="BK84" i="11"/>
  <c r="BK83" i="11"/>
  <c r="BK82" i="11"/>
  <c r="BK81" i="11"/>
  <c r="BK80" i="11"/>
  <c r="BK79" i="11"/>
  <c r="BK96" i="11"/>
  <c r="BK110" i="11"/>
  <c r="BK111" i="11"/>
  <c r="BK95" i="11"/>
  <c r="BK94" i="11"/>
  <c r="BK112" i="11"/>
  <c r="BK113" i="11"/>
  <c r="BK68" i="11"/>
  <c r="BK67" i="11"/>
  <c r="BK78" i="11"/>
  <c r="BK77" i="11"/>
  <c r="BK76" i="11"/>
  <c r="BK75" i="11"/>
  <c r="BK74" i="11"/>
  <c r="BK73" i="11"/>
  <c r="BK72" i="11"/>
  <c r="BK71" i="11"/>
  <c r="BK70" i="11"/>
  <c r="BK69" i="11"/>
  <c r="BK3" i="11"/>
  <c r="BK10" i="11"/>
  <c r="BJ114" i="11"/>
  <c r="BK35" i="2" s="1"/>
  <c r="BJ9" i="14"/>
  <c r="BJ21" i="14"/>
  <c r="BJ10" i="14"/>
  <c r="BJ22" i="14"/>
  <c r="BJ11" i="14"/>
  <c r="BJ23" i="14"/>
  <c r="BJ12" i="14"/>
  <c r="BJ24" i="14"/>
  <c r="BJ13" i="14"/>
  <c r="BJ25" i="14"/>
  <c r="BJ14" i="14"/>
  <c r="BJ26" i="14"/>
  <c r="BJ15" i="14"/>
  <c r="BJ27" i="14"/>
  <c r="BJ16" i="14"/>
  <c r="BJ28" i="14"/>
  <c r="BJ17" i="14"/>
  <c r="BJ29" i="14"/>
  <c r="BJ18" i="14"/>
  <c r="BJ19" i="14"/>
  <c r="BJ81" i="14"/>
  <c r="BJ80" i="14"/>
  <c r="BJ20" i="14"/>
  <c r="BJ78" i="14"/>
  <c r="BJ77" i="14"/>
  <c r="BJ76" i="14"/>
  <c r="BJ75" i="14"/>
  <c r="BJ74" i="14"/>
  <c r="BJ73" i="14"/>
  <c r="BJ72" i="14"/>
  <c r="BJ71" i="14"/>
  <c r="BJ70" i="14"/>
  <c r="BJ69" i="14"/>
  <c r="BJ68" i="14"/>
  <c r="BJ67" i="14"/>
  <c r="BJ66" i="14"/>
  <c r="BJ8" i="14"/>
  <c r="BJ79" i="14"/>
  <c r="BJ64" i="14"/>
  <c r="BJ63" i="14"/>
  <c r="BJ61" i="14"/>
  <c r="BJ60" i="14"/>
  <c r="BJ56" i="14"/>
  <c r="BJ55" i="14"/>
  <c r="BJ54" i="14"/>
  <c r="BJ53" i="14"/>
  <c r="BJ52" i="14"/>
  <c r="BJ51" i="14"/>
  <c r="BJ65" i="14"/>
  <c r="BJ62" i="14"/>
  <c r="BJ41" i="14"/>
  <c r="BJ40" i="14"/>
  <c r="BJ39" i="14"/>
  <c r="BJ38" i="14"/>
  <c r="BJ37" i="14"/>
  <c r="BJ36" i="14"/>
  <c r="BJ49" i="14"/>
  <c r="BJ50" i="14"/>
  <c r="BJ42" i="14"/>
  <c r="BJ106" i="14"/>
  <c r="BJ105" i="14"/>
  <c r="BJ104" i="14"/>
  <c r="BJ103" i="14"/>
  <c r="BJ102" i="14"/>
  <c r="BJ101" i="14"/>
  <c r="BJ100" i="14"/>
  <c r="BJ99" i="14"/>
  <c r="BJ98" i="14"/>
  <c r="BJ97" i="14"/>
  <c r="BJ96" i="14"/>
  <c r="BJ95" i="14"/>
  <c r="BJ94" i="14"/>
  <c r="BJ93" i="14"/>
  <c r="BJ92" i="14"/>
  <c r="BJ43" i="14"/>
  <c r="BJ90" i="14"/>
  <c r="BJ89" i="14"/>
  <c r="BJ44" i="14"/>
  <c r="BJ87" i="14"/>
  <c r="BJ86" i="14"/>
  <c r="BJ85" i="14"/>
  <c r="BJ45" i="14"/>
  <c r="BJ46" i="14"/>
  <c r="BJ35" i="14"/>
  <c r="BJ47" i="14"/>
  <c r="BJ91" i="14"/>
  <c r="BJ48" i="14"/>
  <c r="BJ88" i="14"/>
  <c r="BL5" i="14"/>
  <c r="BK3" i="14"/>
  <c r="BI82" i="14"/>
  <c r="BJ7" i="11"/>
  <c r="BJ31" i="11"/>
  <c r="BK9" i="2" s="1"/>
  <c r="BJ64" i="11"/>
  <c r="BK12" i="2" s="1"/>
  <c r="BI107" i="14"/>
  <c r="BJ56" i="11"/>
  <c r="BK10" i="2" s="1"/>
  <c r="BJ89" i="11"/>
  <c r="BK34" i="2" s="1"/>
  <c r="BN42" i="2" l="1"/>
  <c r="BN44" i="2"/>
  <c r="BM18" i="2"/>
  <c r="BM3" i="2"/>
  <c r="BK11" i="2"/>
  <c r="BK28" i="2" s="1"/>
  <c r="BK29" i="2" s="1"/>
  <c r="BK34" i="11"/>
  <c r="BK56" i="11" s="1"/>
  <c r="BL10" i="2" s="1"/>
  <c r="BK31" i="11"/>
  <c r="BL9" i="2" s="1"/>
  <c r="BK37" i="2"/>
  <c r="BK89" i="11"/>
  <c r="BL34" i="2" s="1"/>
  <c r="BL11" i="11"/>
  <c r="BL23" i="11"/>
  <c r="BL12" i="11"/>
  <c r="BL24" i="11"/>
  <c r="BL13" i="11"/>
  <c r="BL25" i="11"/>
  <c r="BL14" i="11"/>
  <c r="BL26" i="11"/>
  <c r="BL15" i="11"/>
  <c r="BL27" i="11"/>
  <c r="BL16" i="11"/>
  <c r="BL28" i="11"/>
  <c r="BL17" i="11"/>
  <c r="BL29" i="11"/>
  <c r="BL18" i="11"/>
  <c r="BL30" i="11"/>
  <c r="BL19" i="11"/>
  <c r="BL20" i="11"/>
  <c r="BL21" i="11"/>
  <c r="BL9" i="11"/>
  <c r="BL7" i="11" s="1"/>
  <c r="BL22" i="11"/>
  <c r="BM5" i="11"/>
  <c r="BL39" i="11"/>
  <c r="BL51" i="11"/>
  <c r="BL40" i="11"/>
  <c r="BL52" i="11"/>
  <c r="BL41" i="11"/>
  <c r="BL53" i="11"/>
  <c r="BL42" i="11"/>
  <c r="BL54" i="11"/>
  <c r="BL43" i="11"/>
  <c r="BL55" i="11"/>
  <c r="BL44" i="11"/>
  <c r="BL45" i="11"/>
  <c r="BL34" i="11"/>
  <c r="BL46" i="11"/>
  <c r="BL59" i="11"/>
  <c r="BL35" i="11"/>
  <c r="BL47" i="11"/>
  <c r="BL60" i="11"/>
  <c r="BL36" i="11"/>
  <c r="BL48" i="11"/>
  <c r="BL61" i="11"/>
  <c r="BL37" i="11"/>
  <c r="BL49" i="11"/>
  <c r="BL62" i="11"/>
  <c r="BL38" i="11"/>
  <c r="BL50" i="11"/>
  <c r="BL63" i="11"/>
  <c r="BL113" i="11"/>
  <c r="BL112" i="11"/>
  <c r="BL111" i="11"/>
  <c r="BL110" i="11"/>
  <c r="BL93" i="11"/>
  <c r="BL92" i="11"/>
  <c r="BL98" i="11"/>
  <c r="BL97" i="11"/>
  <c r="BL88" i="11"/>
  <c r="BL87" i="11"/>
  <c r="BL86" i="11"/>
  <c r="BL85" i="11"/>
  <c r="BL84" i="11"/>
  <c r="BL83" i="11"/>
  <c r="BL82" i="11"/>
  <c r="BL81" i="11"/>
  <c r="BL80" i="11"/>
  <c r="BL79" i="11"/>
  <c r="BL96" i="11"/>
  <c r="BL95" i="11"/>
  <c r="BL94" i="11"/>
  <c r="BL103" i="11"/>
  <c r="BL104" i="11"/>
  <c r="BL105" i="11"/>
  <c r="BL106" i="11"/>
  <c r="BL107" i="11"/>
  <c r="BL108" i="11"/>
  <c r="BL78" i="11"/>
  <c r="BL77" i="11"/>
  <c r="BL76" i="11"/>
  <c r="BL75" i="11"/>
  <c r="BL74" i="11"/>
  <c r="BL3" i="11"/>
  <c r="BL109" i="11"/>
  <c r="BL73" i="11"/>
  <c r="BL72" i="11"/>
  <c r="BL99" i="11"/>
  <c r="BL71" i="11"/>
  <c r="BL100" i="11"/>
  <c r="BL70" i="11"/>
  <c r="BL69" i="11"/>
  <c r="BL101" i="11"/>
  <c r="BL102" i="11"/>
  <c r="BL68" i="11"/>
  <c r="BL67" i="11"/>
  <c r="BL10" i="11"/>
  <c r="BK19" i="14"/>
  <c r="BK20" i="14"/>
  <c r="BK62" i="14"/>
  <c r="BK10" i="14" s="1"/>
  <c r="BK21" i="14"/>
  <c r="BK22" i="14"/>
  <c r="BK23" i="14"/>
  <c r="BK65" i="14"/>
  <c r="BK13" i="14" s="1"/>
  <c r="BK24" i="14"/>
  <c r="BK25" i="14"/>
  <c r="BK26" i="14"/>
  <c r="BK15" i="14"/>
  <c r="BK27" i="14"/>
  <c r="BK16" i="14"/>
  <c r="BK28" i="14"/>
  <c r="BK91" i="14"/>
  <c r="BK14" i="14" s="1"/>
  <c r="BK88" i="14"/>
  <c r="BK11" i="14" s="1"/>
  <c r="BK17" i="14"/>
  <c r="BK18" i="14"/>
  <c r="BK29" i="14"/>
  <c r="BK80" i="14"/>
  <c r="BK81" i="14"/>
  <c r="BK74" i="14"/>
  <c r="BK70" i="14"/>
  <c r="BK66" i="14"/>
  <c r="BK61" i="14"/>
  <c r="BK60" i="14"/>
  <c r="BK56" i="14"/>
  <c r="BK55" i="14"/>
  <c r="BK54" i="14"/>
  <c r="BK53" i="14"/>
  <c r="BK52" i="14"/>
  <c r="BK51" i="14"/>
  <c r="BK78" i="14"/>
  <c r="BK75" i="14"/>
  <c r="BK71" i="14"/>
  <c r="BK67" i="14"/>
  <c r="BK76" i="14"/>
  <c r="BK72" i="14"/>
  <c r="BK68" i="14"/>
  <c r="BK79" i="14"/>
  <c r="BK77" i="14"/>
  <c r="BK73" i="14"/>
  <c r="BK69" i="14"/>
  <c r="BK64" i="14"/>
  <c r="BK50" i="14"/>
  <c r="BK49" i="14"/>
  <c r="BK48" i="14"/>
  <c r="BK47" i="14"/>
  <c r="BK46" i="14"/>
  <c r="BK45" i="14"/>
  <c r="BK44" i="14"/>
  <c r="BK43" i="14"/>
  <c r="BK42" i="14"/>
  <c r="BK63" i="14"/>
  <c r="BK106" i="14"/>
  <c r="BK105" i="14"/>
  <c r="BK104" i="14"/>
  <c r="BK103" i="14"/>
  <c r="BK102" i="14"/>
  <c r="BK101" i="14"/>
  <c r="BK100" i="14"/>
  <c r="BK99" i="14"/>
  <c r="BK98" i="14"/>
  <c r="BK97" i="14"/>
  <c r="BK96" i="14"/>
  <c r="BK95" i="14"/>
  <c r="BK94" i="14"/>
  <c r="BK93" i="14"/>
  <c r="BK92" i="14"/>
  <c r="BK90" i="14"/>
  <c r="BK89" i="14"/>
  <c r="BK87" i="14"/>
  <c r="BK86" i="14"/>
  <c r="BK85" i="14"/>
  <c r="BJ82" i="14"/>
  <c r="BM5" i="14"/>
  <c r="BL3" i="14"/>
  <c r="BN26" i="2"/>
  <c r="BN4" i="2"/>
  <c r="BO6" i="2"/>
  <c r="BO44" i="2" s="1"/>
  <c r="BN20" i="2"/>
  <c r="BN22" i="2"/>
  <c r="BN23" i="2"/>
  <c r="BN24" i="2"/>
  <c r="BN25" i="2"/>
  <c r="BN27" i="2"/>
  <c r="BN5" i="2"/>
  <c r="BN19" i="2"/>
  <c r="BN21" i="2"/>
  <c r="BN36" i="2"/>
  <c r="BN58" i="2"/>
  <c r="BN59" i="2" s="1"/>
  <c r="BJ30" i="14"/>
  <c r="BK13" i="2" s="1"/>
  <c r="BK14" i="2" s="1"/>
  <c r="BK114" i="11"/>
  <c r="BL35" i="2" s="1"/>
  <c r="BJ57" i="14"/>
  <c r="BK64" i="11"/>
  <c r="BL12" i="2" s="1"/>
  <c r="BJ107" i="14"/>
  <c r="BN45" i="2" l="1"/>
  <c r="BO42" i="2"/>
  <c r="BN18" i="2"/>
  <c r="BN3" i="2"/>
  <c r="BK15" i="2"/>
  <c r="BK31" i="2" s="1"/>
  <c r="BK46" i="2" s="1"/>
  <c r="BL37" i="2"/>
  <c r="BL11" i="2"/>
  <c r="BL28" i="2" s="1"/>
  <c r="BL29" i="2" s="1"/>
  <c r="BL31" i="11"/>
  <c r="BM9" i="2" s="1"/>
  <c r="BL56" i="11"/>
  <c r="BM10" i="2" s="1"/>
  <c r="J7" i="3" s="1"/>
  <c r="BL89" i="11"/>
  <c r="BM34" i="2" s="1"/>
  <c r="BM14" i="11"/>
  <c r="BM26" i="11"/>
  <c r="BM15" i="11"/>
  <c r="BM27" i="11"/>
  <c r="BM16" i="11"/>
  <c r="BM28" i="11"/>
  <c r="BM17" i="11"/>
  <c r="BM29" i="11"/>
  <c r="BM18" i="11"/>
  <c r="BM30" i="11"/>
  <c r="BM19" i="11"/>
  <c r="BM20" i="11"/>
  <c r="BM21" i="11"/>
  <c r="BM9" i="11"/>
  <c r="BM22" i="11"/>
  <c r="BM11" i="11"/>
  <c r="BM23" i="11"/>
  <c r="BM12" i="11"/>
  <c r="BM24" i="11"/>
  <c r="BM13" i="11"/>
  <c r="BM25" i="11"/>
  <c r="BN5" i="11"/>
  <c r="BM44" i="11"/>
  <c r="BM45" i="11"/>
  <c r="BM34" i="11"/>
  <c r="BM46" i="11"/>
  <c r="BM59" i="11"/>
  <c r="BM35" i="11"/>
  <c r="BM47" i="11"/>
  <c r="BM60" i="11"/>
  <c r="BM36" i="11"/>
  <c r="BM48" i="11"/>
  <c r="BM61" i="11"/>
  <c r="BM37" i="11"/>
  <c r="BM49" i="11"/>
  <c r="BM62" i="11"/>
  <c r="BM38" i="11"/>
  <c r="BM50" i="11"/>
  <c r="BM63" i="11"/>
  <c r="BM39" i="11"/>
  <c r="BM51" i="11"/>
  <c r="BM40" i="11"/>
  <c r="BM52" i="11"/>
  <c r="BM41" i="11"/>
  <c r="BM53" i="11"/>
  <c r="BM42" i="11"/>
  <c r="BM54" i="11"/>
  <c r="BM43" i="11"/>
  <c r="BM55" i="11"/>
  <c r="BM113" i="11"/>
  <c r="BM112" i="11"/>
  <c r="BM111" i="11"/>
  <c r="BM110" i="11"/>
  <c r="BM98" i="11"/>
  <c r="BM97" i="11"/>
  <c r="BM88" i="11"/>
  <c r="BM87" i="11"/>
  <c r="BM86" i="11"/>
  <c r="BM85" i="11"/>
  <c r="BM84" i="11"/>
  <c r="BM83" i="11"/>
  <c r="BM82" i="11"/>
  <c r="BM81" i="11"/>
  <c r="BM80" i="11"/>
  <c r="BM79" i="11"/>
  <c r="BM96" i="11"/>
  <c r="BM95" i="11"/>
  <c r="BM94" i="11"/>
  <c r="BM109" i="11"/>
  <c r="BM108" i="11"/>
  <c r="BM107" i="11"/>
  <c r="BM106" i="11"/>
  <c r="BM105" i="11"/>
  <c r="BM104" i="11"/>
  <c r="BM103" i="11"/>
  <c r="BM102" i="11"/>
  <c r="BM101" i="11"/>
  <c r="BM100" i="11"/>
  <c r="BM99" i="11"/>
  <c r="BM3" i="11"/>
  <c r="BM92" i="11"/>
  <c r="BM93" i="11"/>
  <c r="BM78" i="11"/>
  <c r="BM77" i="11"/>
  <c r="BM76" i="11"/>
  <c r="BM75" i="11"/>
  <c r="BM74" i="11"/>
  <c r="BM73" i="11"/>
  <c r="BM72" i="11"/>
  <c r="BM71" i="11"/>
  <c r="BM70" i="11"/>
  <c r="BM69" i="11"/>
  <c r="BM68" i="11"/>
  <c r="BM67" i="11"/>
  <c r="BM10" i="11"/>
  <c r="BO27" i="2"/>
  <c r="BO4" i="2"/>
  <c r="BO43" i="2" s="1"/>
  <c r="BP6" i="2"/>
  <c r="BP44" i="2" s="1"/>
  <c r="BO19" i="2"/>
  <c r="BO21" i="2"/>
  <c r="BO23" i="2"/>
  <c r="BO20" i="2"/>
  <c r="BO22" i="2"/>
  <c r="BO24" i="2"/>
  <c r="BO25" i="2"/>
  <c r="BO5" i="2"/>
  <c r="BO26" i="2"/>
  <c r="BO58" i="2"/>
  <c r="BO59" i="2" s="1"/>
  <c r="BO36" i="2"/>
  <c r="BO45" i="2"/>
  <c r="BL114" i="11"/>
  <c r="BM35" i="2" s="1"/>
  <c r="BK107" i="14"/>
  <c r="BK82" i="14"/>
  <c r="BL9" i="14"/>
  <c r="BL21" i="14"/>
  <c r="BL10" i="14"/>
  <c r="BL22" i="14"/>
  <c r="BL11" i="14"/>
  <c r="BL23" i="14"/>
  <c r="BL12" i="14"/>
  <c r="BL24" i="14"/>
  <c r="BL13" i="14"/>
  <c r="BL25" i="14"/>
  <c r="BL16" i="14"/>
  <c r="BL18" i="14"/>
  <c r="BL8" i="14"/>
  <c r="BL14" i="14"/>
  <c r="BL15" i="14"/>
  <c r="BL17" i="14"/>
  <c r="BL19" i="14"/>
  <c r="BL20" i="14"/>
  <c r="BL26" i="14"/>
  <c r="BL27" i="14"/>
  <c r="BL28" i="14"/>
  <c r="BL29" i="14"/>
  <c r="BL80" i="14"/>
  <c r="BL79" i="14"/>
  <c r="BL81" i="14"/>
  <c r="BL78" i="14"/>
  <c r="BL77" i="14"/>
  <c r="BL76" i="14"/>
  <c r="BL75" i="14"/>
  <c r="BL74" i="14"/>
  <c r="BL73" i="14"/>
  <c r="BL72" i="14"/>
  <c r="BL71" i="14"/>
  <c r="BL70" i="14"/>
  <c r="BL69" i="14"/>
  <c r="BL68" i="14"/>
  <c r="BL67" i="14"/>
  <c r="BL66" i="14"/>
  <c r="BL61" i="14"/>
  <c r="BL60" i="14"/>
  <c r="BL56" i="14"/>
  <c r="BL55" i="14"/>
  <c r="BL54" i="14"/>
  <c r="BL53" i="14"/>
  <c r="BL52" i="14"/>
  <c r="BL51" i="14"/>
  <c r="BL65" i="14"/>
  <c r="BL62" i="14"/>
  <c r="BL64" i="14"/>
  <c r="BL63" i="14"/>
  <c r="BL41" i="14"/>
  <c r="BL40" i="14"/>
  <c r="BL39" i="14"/>
  <c r="BL38" i="14"/>
  <c r="BL37" i="14"/>
  <c r="BL36" i="14"/>
  <c r="BL50" i="14"/>
  <c r="BL49" i="14"/>
  <c r="BL48" i="14"/>
  <c r="BL47" i="14"/>
  <c r="BL46" i="14"/>
  <c r="BL45" i="14"/>
  <c r="BL44" i="14"/>
  <c r="BL43" i="14"/>
  <c r="BL42" i="14"/>
  <c r="BL106" i="14"/>
  <c r="BL105" i="14"/>
  <c r="BL104" i="14"/>
  <c r="BL103" i="14"/>
  <c r="BL102" i="14"/>
  <c r="BL101" i="14"/>
  <c r="BL100" i="14"/>
  <c r="BL99" i="14"/>
  <c r="BL98" i="14"/>
  <c r="BL97" i="14"/>
  <c r="BL96" i="14"/>
  <c r="BL95" i="14"/>
  <c r="BL94" i="14"/>
  <c r="BL93" i="14"/>
  <c r="BL92" i="14"/>
  <c r="BL90" i="14"/>
  <c r="BL89" i="14"/>
  <c r="BL87" i="14"/>
  <c r="BL86" i="14"/>
  <c r="BL85" i="14"/>
  <c r="BL91" i="14"/>
  <c r="BL88" i="14"/>
  <c r="BN5" i="14"/>
  <c r="BM3" i="14"/>
  <c r="BL64" i="11"/>
  <c r="BM12" i="2" s="1"/>
  <c r="BP42" i="2" l="1"/>
  <c r="BO18" i="2"/>
  <c r="BO3" i="2"/>
  <c r="BM11" i="2"/>
  <c r="BM28" i="2" s="1"/>
  <c r="BM29" i="2" s="1"/>
  <c r="BL35" i="14" s="1"/>
  <c r="BL57" i="14" s="1"/>
  <c r="BK36" i="14"/>
  <c r="BK9" i="14" s="1"/>
  <c r="BK38" i="14"/>
  <c r="BK37" i="14"/>
  <c r="BK35" i="14"/>
  <c r="BK8" i="14" s="1"/>
  <c r="BK39" i="14"/>
  <c r="BK12" i="14" s="1"/>
  <c r="BK40" i="14"/>
  <c r="BK41" i="14"/>
  <c r="BO66" i="2"/>
  <c r="BL82" i="14"/>
  <c r="BP20" i="2"/>
  <c r="BP4" i="2"/>
  <c r="BP43" i="2" s="1"/>
  <c r="BQ6" i="2"/>
  <c r="BQ44" i="2" s="1"/>
  <c r="BP22" i="2"/>
  <c r="BP24" i="2"/>
  <c r="BP21" i="2"/>
  <c r="BP23" i="2"/>
  <c r="BP25" i="2"/>
  <c r="BP26" i="2"/>
  <c r="BP27" i="2"/>
  <c r="BP5" i="2"/>
  <c r="BP19" i="2"/>
  <c r="BP58" i="2"/>
  <c r="BP59" i="2" s="1"/>
  <c r="BP36" i="2"/>
  <c r="BP45" i="2"/>
  <c r="BM64" i="11"/>
  <c r="BN12" i="2" s="1"/>
  <c r="BM7" i="11"/>
  <c r="BM31" i="11"/>
  <c r="BN9" i="2" s="1"/>
  <c r="BL30" i="14"/>
  <c r="BM13" i="2" s="1"/>
  <c r="BM14" i="2" s="1"/>
  <c r="BM56" i="11"/>
  <c r="BN10" i="2" s="1"/>
  <c r="BM37" i="2"/>
  <c r="BM89" i="11"/>
  <c r="BN34" i="2" s="1"/>
  <c r="BN17" i="11"/>
  <c r="BN29" i="11"/>
  <c r="BN18" i="11"/>
  <c r="BN30" i="11"/>
  <c r="BN19" i="11"/>
  <c r="BN20" i="11"/>
  <c r="BN21" i="11"/>
  <c r="BN9" i="11"/>
  <c r="BN7" i="11" s="1"/>
  <c r="BN22" i="11"/>
  <c r="BN11" i="11"/>
  <c r="BN23" i="11"/>
  <c r="BN12" i="11"/>
  <c r="BN24" i="11"/>
  <c r="BN13" i="11"/>
  <c r="BN25" i="11"/>
  <c r="BN14" i="11"/>
  <c r="BN26" i="11"/>
  <c r="BN15" i="11"/>
  <c r="BN27" i="11"/>
  <c r="BN16" i="11"/>
  <c r="BO5" i="11"/>
  <c r="BN28" i="11"/>
  <c r="BN37" i="11"/>
  <c r="BN49" i="11"/>
  <c r="BN62" i="11"/>
  <c r="BN38" i="11"/>
  <c r="BN50" i="11"/>
  <c r="BN63" i="11"/>
  <c r="BN39" i="11"/>
  <c r="BN51" i="11"/>
  <c r="BN40" i="11"/>
  <c r="BN52" i="11"/>
  <c r="BN41" i="11"/>
  <c r="BN53" i="11"/>
  <c r="BN42" i="11"/>
  <c r="BN54" i="11"/>
  <c r="BN43" i="11"/>
  <c r="BN55" i="11"/>
  <c r="BN44" i="11"/>
  <c r="BN45" i="11"/>
  <c r="BN34" i="11"/>
  <c r="BN46" i="11"/>
  <c r="BN59" i="11"/>
  <c r="BN35" i="11"/>
  <c r="BN47" i="11"/>
  <c r="BN60" i="11"/>
  <c r="BN36" i="11"/>
  <c r="BN48" i="11"/>
  <c r="BN61" i="11"/>
  <c r="BN113" i="11"/>
  <c r="BN112" i="11"/>
  <c r="BN111" i="11"/>
  <c r="BN110" i="11"/>
  <c r="BN88" i="11"/>
  <c r="BN87" i="11"/>
  <c r="BN86" i="11"/>
  <c r="BN85" i="11"/>
  <c r="BN84" i="11"/>
  <c r="BN83" i="11"/>
  <c r="BN82" i="11"/>
  <c r="BN81" i="11"/>
  <c r="BN80" i="11"/>
  <c r="BN79" i="11"/>
  <c r="BN96" i="11"/>
  <c r="BN95" i="11"/>
  <c r="BN94" i="11"/>
  <c r="BN109" i="11"/>
  <c r="BN108" i="11"/>
  <c r="BN107" i="11"/>
  <c r="BN106" i="11"/>
  <c r="BN105" i="11"/>
  <c r="BN104" i="11"/>
  <c r="BN103" i="11"/>
  <c r="BN102" i="11"/>
  <c r="BN101" i="11"/>
  <c r="BN100" i="11"/>
  <c r="BN99" i="11"/>
  <c r="BN93" i="11"/>
  <c r="BN92" i="11"/>
  <c r="BN78" i="11"/>
  <c r="BN77" i="11"/>
  <c r="BN76" i="11"/>
  <c r="BN75" i="11"/>
  <c r="BN74" i="11"/>
  <c r="BN3" i="11"/>
  <c r="BN73" i="11"/>
  <c r="BN72" i="11"/>
  <c r="BN71" i="11"/>
  <c r="BN70" i="11"/>
  <c r="BN69" i="11"/>
  <c r="BN97" i="11"/>
  <c r="BN98" i="11"/>
  <c r="BN68" i="11"/>
  <c r="BN67" i="11"/>
  <c r="BN10" i="11"/>
  <c r="BL107" i="14"/>
  <c r="BM114" i="11"/>
  <c r="BN35" i="2" s="1"/>
  <c r="BM8" i="14"/>
  <c r="BM20" i="14"/>
  <c r="BM9" i="14"/>
  <c r="BM21" i="14"/>
  <c r="BM10" i="14"/>
  <c r="BM22" i="14"/>
  <c r="BM11" i="14"/>
  <c r="BM23" i="14"/>
  <c r="BM12" i="14"/>
  <c r="BM24" i="14"/>
  <c r="BM13" i="14"/>
  <c r="BM25" i="14"/>
  <c r="BM15" i="14"/>
  <c r="BM27" i="14"/>
  <c r="BM16" i="14"/>
  <c r="BM28" i="14"/>
  <c r="BM18" i="14"/>
  <c r="BM14" i="14"/>
  <c r="BM17" i="14"/>
  <c r="BM19" i="14"/>
  <c r="BM26" i="14"/>
  <c r="BM29" i="14"/>
  <c r="BM81" i="14"/>
  <c r="BM80" i="14"/>
  <c r="BM79" i="14"/>
  <c r="BM78" i="14"/>
  <c r="BM77" i="14"/>
  <c r="BM76" i="14"/>
  <c r="BM75" i="14"/>
  <c r="BM74" i="14"/>
  <c r="BM73" i="14"/>
  <c r="BM72" i="14"/>
  <c r="BM71" i="14"/>
  <c r="BM70" i="14"/>
  <c r="BM69" i="14"/>
  <c r="BM68" i="14"/>
  <c r="BM67" i="14"/>
  <c r="BM66" i="14"/>
  <c r="BM65" i="14"/>
  <c r="BM62" i="14"/>
  <c r="BM64" i="14"/>
  <c r="BM63" i="14"/>
  <c r="BM51" i="14"/>
  <c r="BM52" i="14"/>
  <c r="BM41" i="14"/>
  <c r="BM53" i="14"/>
  <c r="BM40" i="14"/>
  <c r="BM54" i="14"/>
  <c r="BM39" i="14"/>
  <c r="BM55" i="14"/>
  <c r="BM38" i="14"/>
  <c r="BM56" i="14"/>
  <c r="BM37" i="14"/>
  <c r="BM60" i="14"/>
  <c r="BM36" i="14"/>
  <c r="BM61" i="14"/>
  <c r="BM50" i="14"/>
  <c r="BM49" i="14"/>
  <c r="BM48" i="14"/>
  <c r="BM47" i="14"/>
  <c r="BM46" i="14"/>
  <c r="BM45" i="14"/>
  <c r="BM44" i="14"/>
  <c r="BM43" i="14"/>
  <c r="BM42" i="14"/>
  <c r="BM106" i="14"/>
  <c r="BM105" i="14"/>
  <c r="BM104" i="14"/>
  <c r="BM103" i="14"/>
  <c r="BM102" i="14"/>
  <c r="BM101" i="14"/>
  <c r="BM100" i="14"/>
  <c r="BM99" i="14"/>
  <c r="BM98" i="14"/>
  <c r="BM97" i="14"/>
  <c r="BM96" i="14"/>
  <c r="BM95" i="14"/>
  <c r="BM94" i="14"/>
  <c r="BM93" i="14"/>
  <c r="BM92" i="14"/>
  <c r="BM90" i="14"/>
  <c r="BM89" i="14"/>
  <c r="BM87" i="14"/>
  <c r="BM86" i="14"/>
  <c r="BM85" i="14"/>
  <c r="BM35" i="14"/>
  <c r="BM91" i="14"/>
  <c r="BM88" i="14"/>
  <c r="BO5" i="14"/>
  <c r="BN3" i="14"/>
  <c r="BQ42" i="2" l="1"/>
  <c r="BP18" i="2"/>
  <c r="BP3" i="2"/>
  <c r="BI35" i="14"/>
  <c r="BI8" i="14" s="1"/>
  <c r="BI30" i="14" s="1"/>
  <c r="BJ13" i="2" s="1"/>
  <c r="BJ14" i="2" s="1"/>
  <c r="BJ15" i="2" s="1"/>
  <c r="BJ31" i="2" s="1"/>
  <c r="BJ46" i="2" s="1"/>
  <c r="BM15" i="2"/>
  <c r="BM31" i="2" s="1"/>
  <c r="BP66" i="2"/>
  <c r="BN31" i="11"/>
  <c r="BO9" i="2" s="1"/>
  <c r="BK57" i="14"/>
  <c r="BK30" i="14"/>
  <c r="BL13" i="2" s="1"/>
  <c r="BL14" i="2" s="1"/>
  <c r="BL15" i="2" s="1"/>
  <c r="BL31" i="2" s="1"/>
  <c r="BN89" i="11"/>
  <c r="BO34" i="2" s="1"/>
  <c r="BO20" i="11"/>
  <c r="BO21" i="11"/>
  <c r="BO9" i="11"/>
  <c r="BO22" i="11"/>
  <c r="BO11" i="11"/>
  <c r="BO23" i="11"/>
  <c r="BO12" i="11"/>
  <c r="BO24" i="11"/>
  <c r="BO13" i="11"/>
  <c r="BO25" i="11"/>
  <c r="BO14" i="11"/>
  <c r="BO26" i="11"/>
  <c r="BO15" i="11"/>
  <c r="BO27" i="11"/>
  <c r="BO16" i="11"/>
  <c r="BO28" i="11"/>
  <c r="BO17" i="11"/>
  <c r="BO29" i="11"/>
  <c r="BO18" i="11"/>
  <c r="BO30" i="11"/>
  <c r="BO19" i="11"/>
  <c r="BP5" i="11"/>
  <c r="BO42" i="11"/>
  <c r="BO54" i="11"/>
  <c r="BO43" i="11"/>
  <c r="BO55" i="11"/>
  <c r="BO44" i="11"/>
  <c r="BO45" i="11"/>
  <c r="BO34" i="11"/>
  <c r="BO46" i="11"/>
  <c r="BO59" i="11"/>
  <c r="BO35" i="11"/>
  <c r="BO47" i="11"/>
  <c r="BO60" i="11"/>
  <c r="BO36" i="11"/>
  <c r="BO48" i="11"/>
  <c r="BO61" i="11"/>
  <c r="BO37" i="11"/>
  <c r="BO49" i="11"/>
  <c r="BO62" i="11"/>
  <c r="BO38" i="11"/>
  <c r="BO50" i="11"/>
  <c r="BO63" i="11"/>
  <c r="BO39" i="11"/>
  <c r="BO51" i="11"/>
  <c r="BO40" i="11"/>
  <c r="BO52" i="11"/>
  <c r="BO53" i="11"/>
  <c r="BO41" i="11"/>
  <c r="BO113" i="11"/>
  <c r="BO112" i="11"/>
  <c r="BO111" i="11"/>
  <c r="BO110" i="11"/>
  <c r="BO88" i="11"/>
  <c r="BO87" i="11"/>
  <c r="BO86" i="11"/>
  <c r="BO85" i="11"/>
  <c r="BO84" i="11"/>
  <c r="BO83" i="11"/>
  <c r="BO82" i="11"/>
  <c r="BO81" i="11"/>
  <c r="BO80" i="11"/>
  <c r="BO79" i="11"/>
  <c r="BO96" i="11"/>
  <c r="BO95" i="11"/>
  <c r="BO94" i="11"/>
  <c r="BO109" i="11"/>
  <c r="BO108" i="11"/>
  <c r="BO107" i="11"/>
  <c r="BO106" i="11"/>
  <c r="BO105" i="11"/>
  <c r="BO104" i="11"/>
  <c r="BO103" i="11"/>
  <c r="BO102" i="11"/>
  <c r="BO101" i="11"/>
  <c r="BO100" i="11"/>
  <c r="BO99" i="11"/>
  <c r="BO93" i="11"/>
  <c r="BO92" i="11"/>
  <c r="BO98" i="11"/>
  <c r="BO97" i="11"/>
  <c r="BO78" i="11"/>
  <c r="BO77" i="11"/>
  <c r="BO76" i="11"/>
  <c r="BO75" i="11"/>
  <c r="BO74" i="11"/>
  <c r="BO73" i="11"/>
  <c r="BO72" i="11"/>
  <c r="BO71" i="11"/>
  <c r="BO70" i="11"/>
  <c r="BO69" i="11"/>
  <c r="BO68" i="11"/>
  <c r="BO67" i="11"/>
  <c r="BO3" i="11"/>
  <c r="BO10" i="11"/>
  <c r="BN8" i="14"/>
  <c r="BN20" i="14"/>
  <c r="BN9" i="14"/>
  <c r="BN21" i="14"/>
  <c r="BN10" i="14"/>
  <c r="BN22" i="14"/>
  <c r="BN11" i="14"/>
  <c r="BN23" i="14"/>
  <c r="BN12" i="14"/>
  <c r="BN24" i="14"/>
  <c r="BN13" i="14"/>
  <c r="BN25" i="14"/>
  <c r="BN15" i="14"/>
  <c r="BN27" i="14"/>
  <c r="BN16" i="14"/>
  <c r="BN28" i="14"/>
  <c r="BN18" i="14"/>
  <c r="BN14" i="14"/>
  <c r="BN17" i="14"/>
  <c r="BN19" i="14"/>
  <c r="BN26" i="14"/>
  <c r="BN29" i="14"/>
  <c r="BN81" i="14"/>
  <c r="BN80" i="14"/>
  <c r="BN79" i="14"/>
  <c r="BN78" i="14"/>
  <c r="BN65" i="14"/>
  <c r="BN75" i="14"/>
  <c r="BN71" i="14"/>
  <c r="BN67" i="14"/>
  <c r="BN62" i="14"/>
  <c r="BN76" i="14"/>
  <c r="BN72" i="14"/>
  <c r="BN68" i="14"/>
  <c r="BN77" i="14"/>
  <c r="BN73" i="14"/>
  <c r="BN69" i="14"/>
  <c r="BN64" i="14"/>
  <c r="BN63" i="14"/>
  <c r="BN61" i="14"/>
  <c r="BN60" i="14"/>
  <c r="BN56" i="14"/>
  <c r="BN55" i="14"/>
  <c r="BN54" i="14"/>
  <c r="BN53" i="14"/>
  <c r="BN52" i="14"/>
  <c r="BN51" i="14"/>
  <c r="BN74" i="14"/>
  <c r="BN41" i="14"/>
  <c r="BN40" i="14"/>
  <c r="BN39" i="14"/>
  <c r="BN38" i="14"/>
  <c r="BN37" i="14"/>
  <c r="BN36" i="14"/>
  <c r="BN50" i="14"/>
  <c r="BN49" i="14"/>
  <c r="BN48" i="14"/>
  <c r="BN47" i="14"/>
  <c r="BN46" i="14"/>
  <c r="BN45" i="14"/>
  <c r="BN44" i="14"/>
  <c r="BN43" i="14"/>
  <c r="BN42" i="14"/>
  <c r="BN66" i="14"/>
  <c r="BN106" i="14"/>
  <c r="BN105" i="14"/>
  <c r="BN104" i="14"/>
  <c r="BN103" i="14"/>
  <c r="BN102" i="14"/>
  <c r="BN101" i="14"/>
  <c r="BN100" i="14"/>
  <c r="BN99" i="14"/>
  <c r="BN98" i="14"/>
  <c r="BN97" i="14"/>
  <c r="BN96" i="14"/>
  <c r="BN95" i="14"/>
  <c r="BN94" i="14"/>
  <c r="BN93" i="14"/>
  <c r="BN92" i="14"/>
  <c r="BN90" i="14"/>
  <c r="BN89" i="14"/>
  <c r="BN87" i="14"/>
  <c r="BN86" i="14"/>
  <c r="BN85" i="14"/>
  <c r="BN35" i="14"/>
  <c r="BN91" i="14"/>
  <c r="BN88" i="14"/>
  <c r="BN70" i="14"/>
  <c r="BM82" i="14"/>
  <c r="BP5" i="14"/>
  <c r="BO3" i="14"/>
  <c r="BN114" i="11"/>
  <c r="BO35" i="2" s="1"/>
  <c r="BN64" i="11"/>
  <c r="BO12" i="2" s="1"/>
  <c r="BN11" i="2"/>
  <c r="BQ19" i="2"/>
  <c r="BQ21" i="2"/>
  <c r="BQ23" i="2"/>
  <c r="BQ4" i="2"/>
  <c r="BQ43" i="2" s="1"/>
  <c r="BR6" i="2"/>
  <c r="BR44" i="2" s="1"/>
  <c r="BQ25" i="2"/>
  <c r="BQ20" i="2"/>
  <c r="BQ22" i="2"/>
  <c r="BQ24" i="2"/>
  <c r="BQ26" i="2"/>
  <c r="BQ5" i="2"/>
  <c r="BQ27" i="2"/>
  <c r="BQ36" i="2"/>
  <c r="BQ58" i="2"/>
  <c r="BQ59" i="2" s="1"/>
  <c r="BQ45" i="2"/>
  <c r="BN56" i="11"/>
  <c r="BO10" i="2" s="1"/>
  <c r="BM57" i="14"/>
  <c r="BM107" i="14"/>
  <c r="BM30" i="14"/>
  <c r="BN13" i="2" s="1"/>
  <c r="BN14" i="2" s="1"/>
  <c r="BN37" i="2"/>
  <c r="BR42" i="2" l="1"/>
  <c r="BQ18" i="2"/>
  <c r="BQ3" i="2"/>
  <c r="BI57" i="14"/>
  <c r="BO11" i="2"/>
  <c r="BO28" i="2" s="1"/>
  <c r="BO29" i="2" s="1"/>
  <c r="BL46" i="2"/>
  <c r="BN82" i="14"/>
  <c r="BQ5" i="14"/>
  <c r="BP3" i="14"/>
  <c r="BR20" i="2"/>
  <c r="BR22" i="2"/>
  <c r="BR24" i="2"/>
  <c r="BR26" i="2"/>
  <c r="BR4" i="2"/>
  <c r="BR43" i="2" s="1"/>
  <c r="BR19" i="2"/>
  <c r="BR5" i="2"/>
  <c r="BR21" i="2"/>
  <c r="BR23" i="2"/>
  <c r="BR25" i="2"/>
  <c r="BR27" i="2"/>
  <c r="BS6" i="2"/>
  <c r="BS44" i="2" s="1"/>
  <c r="BR45" i="2"/>
  <c r="BR58" i="2"/>
  <c r="BR59" i="2" s="1"/>
  <c r="BR36" i="2"/>
  <c r="BO114" i="11"/>
  <c r="BP35" i="2" s="1"/>
  <c r="BO64" i="11"/>
  <c r="BP12" i="2" s="1"/>
  <c r="BQ66" i="2"/>
  <c r="BO56" i="11"/>
  <c r="BP10" i="2" s="1"/>
  <c r="BN57" i="14"/>
  <c r="BN30" i="14"/>
  <c r="BO13" i="2" s="1"/>
  <c r="BO14" i="2" s="1"/>
  <c r="BO7" i="11"/>
  <c r="BO31" i="11"/>
  <c r="BP9" i="2" s="1"/>
  <c r="BN107" i="14"/>
  <c r="BN15" i="2"/>
  <c r="BN28" i="2"/>
  <c r="BO37" i="2"/>
  <c r="BP11" i="11"/>
  <c r="BP23" i="11"/>
  <c r="BP12" i="11"/>
  <c r="BP24" i="11"/>
  <c r="BP13" i="11"/>
  <c r="BP25" i="11"/>
  <c r="BP14" i="11"/>
  <c r="BP26" i="11"/>
  <c r="BP15" i="11"/>
  <c r="BP27" i="11"/>
  <c r="BP16" i="11"/>
  <c r="BP28" i="11"/>
  <c r="BP17" i="11"/>
  <c r="BP29" i="11"/>
  <c r="BP18" i="11"/>
  <c r="BP30" i="11"/>
  <c r="BP19" i="11"/>
  <c r="BP20" i="11"/>
  <c r="BP21" i="11"/>
  <c r="BP9" i="11"/>
  <c r="BP22" i="11"/>
  <c r="BQ5" i="11"/>
  <c r="BP35" i="11"/>
  <c r="BP47" i="11"/>
  <c r="BP60" i="11"/>
  <c r="BP36" i="11"/>
  <c r="BP48" i="11"/>
  <c r="BP61" i="11"/>
  <c r="BP37" i="11"/>
  <c r="BP49" i="11"/>
  <c r="BP62" i="11"/>
  <c r="BP38" i="11"/>
  <c r="BP50" i="11"/>
  <c r="BP63" i="11"/>
  <c r="BP39" i="11"/>
  <c r="BP51" i="11"/>
  <c r="BP40" i="11"/>
  <c r="BP52" i="11"/>
  <c r="BP41" i="11"/>
  <c r="BP53" i="11"/>
  <c r="BP42" i="11"/>
  <c r="BP54" i="11"/>
  <c r="BP43" i="11"/>
  <c r="BP55" i="11"/>
  <c r="BP44" i="11"/>
  <c r="BP45" i="11"/>
  <c r="BP34" i="11"/>
  <c r="BP46" i="11"/>
  <c r="BP59" i="11"/>
  <c r="BP113" i="11"/>
  <c r="BP112" i="11"/>
  <c r="BP111" i="11"/>
  <c r="BP110" i="11"/>
  <c r="BP96" i="11"/>
  <c r="BP95" i="11"/>
  <c r="BP94" i="11"/>
  <c r="BP109" i="11"/>
  <c r="BP108" i="11"/>
  <c r="BP107" i="11"/>
  <c r="BP106" i="11"/>
  <c r="BP105" i="11"/>
  <c r="BP104" i="11"/>
  <c r="BP103" i="11"/>
  <c r="BP102" i="11"/>
  <c r="BP101" i="11"/>
  <c r="BP100" i="11"/>
  <c r="BP99" i="11"/>
  <c r="BP93" i="11"/>
  <c r="BP92" i="11"/>
  <c r="BP98" i="11"/>
  <c r="BP97" i="11"/>
  <c r="BP83" i="11"/>
  <c r="BP84" i="11"/>
  <c r="BP78" i="11"/>
  <c r="BP77" i="11"/>
  <c r="BP76" i="11"/>
  <c r="BP75" i="11"/>
  <c r="BP74" i="11"/>
  <c r="BP3" i="11"/>
  <c r="BP85" i="11"/>
  <c r="BP73" i="11"/>
  <c r="BP72" i="11"/>
  <c r="BP86" i="11"/>
  <c r="BP87" i="11"/>
  <c r="BP71" i="11"/>
  <c r="BP88" i="11"/>
  <c r="BP70" i="11"/>
  <c r="BP69" i="11"/>
  <c r="BP68" i="11"/>
  <c r="BP67" i="11"/>
  <c r="BP79" i="11"/>
  <c r="BP80" i="11"/>
  <c r="BP81" i="11"/>
  <c r="BP82" i="11"/>
  <c r="BP10" i="11"/>
  <c r="BO8" i="14"/>
  <c r="BO20" i="14"/>
  <c r="BO9" i="14"/>
  <c r="BO21" i="14"/>
  <c r="BO10" i="14"/>
  <c r="BO22" i="14"/>
  <c r="BO11" i="14"/>
  <c r="BO23" i="14"/>
  <c r="BO12" i="14"/>
  <c r="BO24" i="14"/>
  <c r="BO13" i="14"/>
  <c r="BO25" i="14"/>
  <c r="BO15" i="14"/>
  <c r="BO27" i="14"/>
  <c r="BO16" i="14"/>
  <c r="BO28" i="14"/>
  <c r="BO18" i="14"/>
  <c r="BO14" i="14"/>
  <c r="BO17" i="14"/>
  <c r="BO19" i="14"/>
  <c r="BO26" i="14"/>
  <c r="BO29" i="14"/>
  <c r="BO81" i="14"/>
  <c r="BO80" i="14"/>
  <c r="BO79" i="14"/>
  <c r="BO65" i="14"/>
  <c r="BO78" i="14"/>
  <c r="BO77" i="14"/>
  <c r="BO76" i="14"/>
  <c r="BO75" i="14"/>
  <c r="BO74" i="14"/>
  <c r="BO73" i="14"/>
  <c r="BO72" i="14"/>
  <c r="BO71" i="14"/>
  <c r="BO70" i="14"/>
  <c r="BO69" i="14"/>
  <c r="BO68" i="14"/>
  <c r="BO67" i="14"/>
  <c r="BO66" i="14"/>
  <c r="BO62" i="14"/>
  <c r="BO64" i="14"/>
  <c r="BO63" i="14"/>
  <c r="BO61" i="14"/>
  <c r="BO60" i="14"/>
  <c r="BO56" i="14"/>
  <c r="BO55" i="14"/>
  <c r="BO54" i="14"/>
  <c r="BO53" i="14"/>
  <c r="BO52" i="14"/>
  <c r="BO51" i="14"/>
  <c r="BO41" i="14"/>
  <c r="BO40" i="14"/>
  <c r="BO39" i="14"/>
  <c r="BO38" i="14"/>
  <c r="BO37" i="14"/>
  <c r="BO36" i="14"/>
  <c r="BO50" i="14"/>
  <c r="BO49" i="14"/>
  <c r="BO48" i="14"/>
  <c r="BO47" i="14"/>
  <c r="BO46" i="14"/>
  <c r="BO45" i="14"/>
  <c r="BO44" i="14"/>
  <c r="BO43" i="14"/>
  <c r="BO42" i="14"/>
  <c r="BO106" i="14"/>
  <c r="BO105" i="14"/>
  <c r="BO104" i="14"/>
  <c r="BO103" i="14"/>
  <c r="BO102" i="14"/>
  <c r="BO101" i="14"/>
  <c r="BO100" i="14"/>
  <c r="BO99" i="14"/>
  <c r="BO98" i="14"/>
  <c r="BO97" i="14"/>
  <c r="BO96" i="14"/>
  <c r="BO95" i="14"/>
  <c r="BO94" i="14"/>
  <c r="BO93" i="14"/>
  <c r="BO92" i="14"/>
  <c r="BO90" i="14"/>
  <c r="BO89" i="14"/>
  <c r="BO87" i="14"/>
  <c r="BO86" i="14"/>
  <c r="BO85" i="14"/>
  <c r="BO35" i="14"/>
  <c r="BO91" i="14"/>
  <c r="BO88" i="14"/>
  <c r="BO89" i="11"/>
  <c r="BP34" i="2" s="1"/>
  <c r="BS42" i="2" l="1"/>
  <c r="BR18" i="2"/>
  <c r="BR3" i="2"/>
  <c r="BO15" i="2"/>
  <c r="BO31" i="2" s="1"/>
  <c r="BO46" i="2" s="1"/>
  <c r="BP64" i="11"/>
  <c r="BQ12" i="2" s="1"/>
  <c r="BP11" i="2"/>
  <c r="BP28" i="2" s="1"/>
  <c r="BP29" i="2" s="1"/>
  <c r="BP56" i="11"/>
  <c r="BQ10" i="2" s="1"/>
  <c r="BO57" i="14"/>
  <c r="BO107" i="14"/>
  <c r="BO30" i="14"/>
  <c r="BP13" i="2" s="1"/>
  <c r="BP14" i="2" s="1"/>
  <c r="BR66" i="2"/>
  <c r="BQ14" i="11"/>
  <c r="BQ26" i="11"/>
  <c r="BQ15" i="11"/>
  <c r="BQ27" i="11"/>
  <c r="BQ16" i="11"/>
  <c r="BQ28" i="11"/>
  <c r="BQ17" i="11"/>
  <c r="BQ29" i="11"/>
  <c r="BQ18" i="11"/>
  <c r="BQ30" i="11"/>
  <c r="BQ19" i="11"/>
  <c r="BQ20" i="11"/>
  <c r="BQ21" i="11"/>
  <c r="BQ9" i="11"/>
  <c r="BQ22" i="11"/>
  <c r="BQ11" i="11"/>
  <c r="BQ23" i="11"/>
  <c r="BQ12" i="11"/>
  <c r="BQ24" i="11"/>
  <c r="BQ13" i="11"/>
  <c r="BQ25" i="11"/>
  <c r="BR5" i="11"/>
  <c r="BQ40" i="11"/>
  <c r="BQ52" i="11"/>
  <c r="BQ41" i="11"/>
  <c r="BQ53" i="11"/>
  <c r="BQ42" i="11"/>
  <c r="BQ54" i="11"/>
  <c r="BQ43" i="11"/>
  <c r="BQ55" i="11"/>
  <c r="BQ44" i="11"/>
  <c r="BQ45" i="11"/>
  <c r="BQ34" i="11"/>
  <c r="BQ46" i="11"/>
  <c r="BQ59" i="11"/>
  <c r="BQ35" i="11"/>
  <c r="BQ47" i="11"/>
  <c r="BQ60" i="11"/>
  <c r="BQ36" i="11"/>
  <c r="BQ48" i="11"/>
  <c r="BQ61" i="11"/>
  <c r="BQ37" i="11"/>
  <c r="BQ49" i="11"/>
  <c r="BQ62" i="11"/>
  <c r="BQ38" i="11"/>
  <c r="BQ50" i="11"/>
  <c r="BQ63" i="11"/>
  <c r="BQ39" i="11"/>
  <c r="BQ51" i="11"/>
  <c r="BQ113" i="11"/>
  <c r="BQ112" i="11"/>
  <c r="BQ111" i="11"/>
  <c r="BQ110" i="11"/>
  <c r="BQ96" i="11"/>
  <c r="BQ95" i="11"/>
  <c r="BQ94" i="11"/>
  <c r="BQ109" i="11"/>
  <c r="BQ108" i="11"/>
  <c r="BQ107" i="11"/>
  <c r="BQ106" i="11"/>
  <c r="BQ105" i="11"/>
  <c r="BQ104" i="11"/>
  <c r="BQ103" i="11"/>
  <c r="BQ102" i="11"/>
  <c r="BQ101" i="11"/>
  <c r="BQ100" i="11"/>
  <c r="BQ99" i="11"/>
  <c r="BQ93" i="11"/>
  <c r="BQ92" i="11"/>
  <c r="BQ98" i="11"/>
  <c r="BQ97" i="11"/>
  <c r="BQ88" i="11"/>
  <c r="BQ87" i="11"/>
  <c r="BQ86" i="11"/>
  <c r="BQ85" i="11"/>
  <c r="BQ84" i="11"/>
  <c r="BQ83" i="11"/>
  <c r="BQ82" i="11"/>
  <c r="BQ81" i="11"/>
  <c r="BQ80" i="11"/>
  <c r="BQ79" i="11"/>
  <c r="BQ78" i="11"/>
  <c r="BQ77" i="11"/>
  <c r="BQ76" i="11"/>
  <c r="BQ75" i="11"/>
  <c r="BQ74" i="11"/>
  <c r="BQ73" i="11"/>
  <c r="BQ72" i="11"/>
  <c r="BQ71" i="11"/>
  <c r="BQ70" i="11"/>
  <c r="BQ69" i="11"/>
  <c r="BQ68" i="11"/>
  <c r="BQ67" i="11"/>
  <c r="BQ3" i="11"/>
  <c r="BQ10" i="11"/>
  <c r="BP37" i="2"/>
  <c r="BS4" i="2"/>
  <c r="BS43" i="2" s="1"/>
  <c r="BT6" i="2"/>
  <c r="BT44" i="2" s="1"/>
  <c r="BS19" i="2"/>
  <c r="BS21" i="2"/>
  <c r="BS23" i="2"/>
  <c r="BS25" i="2"/>
  <c r="BS27" i="2"/>
  <c r="BS20" i="2"/>
  <c r="BS22" i="2"/>
  <c r="BS24" i="2"/>
  <c r="BS26" i="2"/>
  <c r="BS5" i="2"/>
  <c r="BS36" i="2"/>
  <c r="BS45" i="2"/>
  <c r="BS58" i="2"/>
  <c r="BS59" i="2" s="1"/>
  <c r="BP8" i="14"/>
  <c r="BP20" i="14"/>
  <c r="BP9" i="14"/>
  <c r="BP21" i="14"/>
  <c r="BP10" i="14"/>
  <c r="BP22" i="14"/>
  <c r="BP11" i="14"/>
  <c r="BP23" i="14"/>
  <c r="BP12" i="14"/>
  <c r="BP24" i="14"/>
  <c r="BP13" i="14"/>
  <c r="BP25" i="14"/>
  <c r="BP15" i="14"/>
  <c r="BP27" i="14"/>
  <c r="BP16" i="14"/>
  <c r="BP28" i="14"/>
  <c r="BP18" i="14"/>
  <c r="BP14" i="14"/>
  <c r="BP17" i="14"/>
  <c r="BP19" i="14"/>
  <c r="BP26" i="14"/>
  <c r="BP29" i="14"/>
  <c r="BP80" i="14"/>
  <c r="BP79" i="14"/>
  <c r="BP78" i="14"/>
  <c r="BP77" i="14"/>
  <c r="BP76" i="14"/>
  <c r="BP75" i="14"/>
  <c r="BP74" i="14"/>
  <c r="BP73" i="14"/>
  <c r="BP72" i="14"/>
  <c r="BP71" i="14"/>
  <c r="BP70" i="14"/>
  <c r="BP69" i="14"/>
  <c r="BP68" i="14"/>
  <c r="BP67" i="14"/>
  <c r="BP66" i="14"/>
  <c r="BP65" i="14"/>
  <c r="BP62" i="14"/>
  <c r="BP64" i="14"/>
  <c r="BP63" i="14"/>
  <c r="BP61" i="14"/>
  <c r="BP60" i="14"/>
  <c r="BP56" i="14"/>
  <c r="BP55" i="14"/>
  <c r="BP54" i="14"/>
  <c r="BP53" i="14"/>
  <c r="BP52" i="14"/>
  <c r="BP51" i="14"/>
  <c r="BP81" i="14"/>
  <c r="BP40" i="14"/>
  <c r="BP39" i="14"/>
  <c r="BP38" i="14"/>
  <c r="BP37" i="14"/>
  <c r="BP36" i="14"/>
  <c r="BP50" i="14"/>
  <c r="BP49" i="14"/>
  <c r="BP48" i="14"/>
  <c r="BP47" i="14"/>
  <c r="BP46" i="14"/>
  <c r="BP45" i="14"/>
  <c r="BP44" i="14"/>
  <c r="BP43" i="14"/>
  <c r="BP42" i="14"/>
  <c r="BP90" i="14"/>
  <c r="BP89" i="14"/>
  <c r="BP87" i="14"/>
  <c r="BP86" i="14"/>
  <c r="BP85" i="14"/>
  <c r="BP41" i="14"/>
  <c r="BP35" i="14"/>
  <c r="BP91" i="14"/>
  <c r="BP88" i="14"/>
  <c r="BP106" i="14"/>
  <c r="BP94" i="14"/>
  <c r="BP95" i="14"/>
  <c r="BP96" i="14"/>
  <c r="BP97" i="14"/>
  <c r="BP98" i="14"/>
  <c r="BP99" i="14"/>
  <c r="BP100" i="14"/>
  <c r="BP101" i="14"/>
  <c r="BP102" i="14"/>
  <c r="BP103" i="14"/>
  <c r="BP104" i="14"/>
  <c r="BP92" i="14"/>
  <c r="BP105" i="14"/>
  <c r="BP93" i="14"/>
  <c r="BP114" i="11"/>
  <c r="BQ35" i="2" s="1"/>
  <c r="BQ3" i="14"/>
  <c r="BR5" i="14"/>
  <c r="BP7" i="11"/>
  <c r="BP31" i="11"/>
  <c r="BQ9" i="2" s="1"/>
  <c r="BQ11" i="2" s="1"/>
  <c r="BN29" i="2"/>
  <c r="BN31" i="2" s="1"/>
  <c r="BO82" i="14"/>
  <c r="BP89" i="11"/>
  <c r="BQ34" i="2" s="1"/>
  <c r="BT42" i="2" l="1"/>
  <c r="BS18" i="2"/>
  <c r="BS3" i="2"/>
  <c r="BP15" i="2"/>
  <c r="BP31" i="2" s="1"/>
  <c r="BS66" i="2"/>
  <c r="BQ37" i="2"/>
  <c r="BP57" i="14"/>
  <c r="BQ64" i="11"/>
  <c r="BR12" i="2" s="1"/>
  <c r="BQ28" i="2"/>
  <c r="BR17" i="11"/>
  <c r="BR29" i="11"/>
  <c r="BR18" i="11"/>
  <c r="BR30" i="11"/>
  <c r="BR19" i="11"/>
  <c r="BR20" i="11"/>
  <c r="BR21" i="11"/>
  <c r="BR9" i="11"/>
  <c r="BR22" i="11"/>
  <c r="BR11" i="11"/>
  <c r="BR23" i="11"/>
  <c r="BR12" i="11"/>
  <c r="BR24" i="11"/>
  <c r="BR13" i="11"/>
  <c r="BR25" i="11"/>
  <c r="BR14" i="11"/>
  <c r="BR26" i="11"/>
  <c r="BR15" i="11"/>
  <c r="BR27" i="11"/>
  <c r="BR16" i="11"/>
  <c r="BR28" i="11"/>
  <c r="BS5" i="11"/>
  <c r="BR45" i="11"/>
  <c r="BR34" i="11"/>
  <c r="BR46" i="11"/>
  <c r="BR59" i="11"/>
  <c r="BR35" i="11"/>
  <c r="BR47" i="11"/>
  <c r="BR60" i="11"/>
  <c r="BR36" i="11"/>
  <c r="BR48" i="11"/>
  <c r="BR61" i="11"/>
  <c r="BR37" i="11"/>
  <c r="BR49" i="11"/>
  <c r="BR62" i="11"/>
  <c r="BR38" i="11"/>
  <c r="BR50" i="11"/>
  <c r="BR63" i="11"/>
  <c r="BR39" i="11"/>
  <c r="BR51" i="11"/>
  <c r="BR40" i="11"/>
  <c r="BR52" i="11"/>
  <c r="BR41" i="11"/>
  <c r="BR53" i="11"/>
  <c r="BR42" i="11"/>
  <c r="BR54" i="11"/>
  <c r="BR43" i="11"/>
  <c r="BR55" i="11"/>
  <c r="BR44" i="11"/>
  <c r="BR113" i="11"/>
  <c r="BR112" i="11"/>
  <c r="BR111" i="11"/>
  <c r="BR110" i="11"/>
  <c r="BR95" i="11"/>
  <c r="BR94" i="11"/>
  <c r="BR109" i="11"/>
  <c r="BR108" i="11"/>
  <c r="BR107" i="11"/>
  <c r="BR106" i="11"/>
  <c r="BR105" i="11"/>
  <c r="BR104" i="11"/>
  <c r="BR103" i="11"/>
  <c r="BR102" i="11"/>
  <c r="BR101" i="11"/>
  <c r="BR100" i="11"/>
  <c r="BR99" i="11"/>
  <c r="BR93" i="11"/>
  <c r="BR92" i="11"/>
  <c r="BR98" i="11"/>
  <c r="BR97" i="11"/>
  <c r="BR88" i="11"/>
  <c r="BR87" i="11"/>
  <c r="BR86" i="11"/>
  <c r="BR85" i="11"/>
  <c r="BR84" i="11"/>
  <c r="BR83" i="11"/>
  <c r="BR82" i="11"/>
  <c r="BR81" i="11"/>
  <c r="BR80" i="11"/>
  <c r="BR79" i="11"/>
  <c r="BR73" i="11"/>
  <c r="BR72" i="11"/>
  <c r="BR71" i="11"/>
  <c r="BR70" i="11"/>
  <c r="BR69" i="11"/>
  <c r="BR68" i="11"/>
  <c r="BR67" i="11"/>
  <c r="BR96" i="11"/>
  <c r="BR78" i="11"/>
  <c r="BR77" i="11"/>
  <c r="BR76" i="11"/>
  <c r="BR75" i="11"/>
  <c r="BR74" i="11"/>
  <c r="BR3" i="11"/>
  <c r="BR10" i="11"/>
  <c r="BP107" i="14"/>
  <c r="BQ89" i="11"/>
  <c r="BR34" i="2" s="1"/>
  <c r="BQ114" i="11"/>
  <c r="BR35" i="2" s="1"/>
  <c r="BQ56" i="11"/>
  <c r="BR10" i="2" s="1"/>
  <c r="BQ8" i="14"/>
  <c r="BQ20" i="14"/>
  <c r="BQ9" i="14"/>
  <c r="BQ21" i="14"/>
  <c r="BQ10" i="14"/>
  <c r="BQ22" i="14"/>
  <c r="BQ11" i="14"/>
  <c r="BQ23" i="14"/>
  <c r="BQ12" i="14"/>
  <c r="BQ24" i="14"/>
  <c r="BQ13" i="14"/>
  <c r="BQ25" i="14"/>
  <c r="BQ15" i="14"/>
  <c r="BQ27" i="14"/>
  <c r="BQ16" i="14"/>
  <c r="BQ28" i="14"/>
  <c r="BQ18" i="14"/>
  <c r="BQ14" i="14"/>
  <c r="BQ17" i="14"/>
  <c r="BQ19" i="14"/>
  <c r="BQ81" i="14"/>
  <c r="BQ80" i="14"/>
  <c r="BQ79" i="14"/>
  <c r="BQ26" i="14"/>
  <c r="BQ29" i="14"/>
  <c r="BQ78" i="14"/>
  <c r="BQ77" i="14"/>
  <c r="BQ76" i="14"/>
  <c r="BQ75" i="14"/>
  <c r="BQ74" i="14"/>
  <c r="BQ73" i="14"/>
  <c r="BQ72" i="14"/>
  <c r="BQ71" i="14"/>
  <c r="BQ70" i="14"/>
  <c r="BQ69" i="14"/>
  <c r="BQ68" i="14"/>
  <c r="BQ67" i="14"/>
  <c r="BQ66" i="14"/>
  <c r="BQ62" i="14"/>
  <c r="BQ64" i="14"/>
  <c r="BQ63" i="14"/>
  <c r="BQ61" i="14"/>
  <c r="BQ60" i="14"/>
  <c r="BQ56" i="14"/>
  <c r="BQ55" i="14"/>
  <c r="BQ54" i="14"/>
  <c r="BQ53" i="14"/>
  <c r="BQ52" i="14"/>
  <c r="BQ51" i="14"/>
  <c r="BQ39" i="14"/>
  <c r="BQ65" i="14"/>
  <c r="BQ38" i="14"/>
  <c r="BQ37" i="14"/>
  <c r="BQ36" i="14"/>
  <c r="BQ50" i="14"/>
  <c r="BQ49" i="14"/>
  <c r="BQ48" i="14"/>
  <c r="BQ47" i="14"/>
  <c r="BQ46" i="14"/>
  <c r="BQ45" i="14"/>
  <c r="BQ44" i="14"/>
  <c r="BQ43" i="14"/>
  <c r="BQ42" i="14"/>
  <c r="BQ41" i="14"/>
  <c r="BQ87" i="14"/>
  <c r="BQ86" i="14"/>
  <c r="BQ85" i="14"/>
  <c r="BQ40" i="14"/>
  <c r="BQ35" i="14"/>
  <c r="BQ91" i="14"/>
  <c r="BQ88" i="14"/>
  <c r="BQ106" i="14"/>
  <c r="BQ105" i="14"/>
  <c r="BQ104" i="14"/>
  <c r="BQ103" i="14"/>
  <c r="BQ102" i="14"/>
  <c r="BQ101" i="14"/>
  <c r="BQ100" i="14"/>
  <c r="BQ99" i="14"/>
  <c r="BQ98" i="14"/>
  <c r="BQ97" i="14"/>
  <c r="BQ96" i="14"/>
  <c r="BQ95" i="14"/>
  <c r="BQ94" i="14"/>
  <c r="BQ93" i="14"/>
  <c r="BQ92" i="14"/>
  <c r="BQ89" i="14"/>
  <c r="BQ90" i="14"/>
  <c r="BP82" i="14"/>
  <c r="BR3" i="14"/>
  <c r="BS5" i="14"/>
  <c r="BT20" i="2"/>
  <c r="BT4" i="2"/>
  <c r="BT43" i="2" s="1"/>
  <c r="BU6" i="2"/>
  <c r="BU44" i="2" s="1"/>
  <c r="BT22" i="2"/>
  <c r="BT24" i="2"/>
  <c r="BT26" i="2"/>
  <c r="BT19" i="2"/>
  <c r="BT21" i="2"/>
  <c r="BT23" i="2"/>
  <c r="BT25" i="2"/>
  <c r="BT27" i="2"/>
  <c r="BT5" i="2"/>
  <c r="BT45" i="2"/>
  <c r="BT58" i="2"/>
  <c r="BT59" i="2" s="1"/>
  <c r="BT36" i="2"/>
  <c r="BQ31" i="11"/>
  <c r="BR9" i="2" s="1"/>
  <c r="BQ7" i="11"/>
  <c r="BP30" i="14"/>
  <c r="BQ13" i="2" s="1"/>
  <c r="BQ14" i="2" s="1"/>
  <c r="BQ15" i="2" s="1"/>
  <c r="BU42" i="2" l="1"/>
  <c r="BT18" i="2"/>
  <c r="BT3" i="2"/>
  <c r="BQ29" i="2"/>
  <c r="BQ31" i="2" s="1"/>
  <c r="BQ46" i="2" s="1"/>
  <c r="BR11" i="2"/>
  <c r="BR28" i="2" s="1"/>
  <c r="BR29" i="2" s="1"/>
  <c r="BR114" i="11"/>
  <c r="BS35" i="2" s="1"/>
  <c r="BR7" i="11"/>
  <c r="BR31" i="11"/>
  <c r="BS9" i="2" s="1"/>
  <c r="BU21" i="2"/>
  <c r="BU23" i="2"/>
  <c r="BU4" i="2"/>
  <c r="BU43" i="2" s="1"/>
  <c r="BV6" i="2"/>
  <c r="BV44" i="2" s="1"/>
  <c r="BU25" i="2"/>
  <c r="BU27" i="2"/>
  <c r="BU19" i="2"/>
  <c r="BU5" i="2"/>
  <c r="BU20" i="2"/>
  <c r="BU22" i="2"/>
  <c r="BU24" i="2"/>
  <c r="BU26" i="2"/>
  <c r="BU45" i="2"/>
  <c r="BU58" i="2"/>
  <c r="BU59" i="2" s="1"/>
  <c r="BU36" i="2"/>
  <c r="BT66" i="2"/>
  <c r="BQ30" i="14"/>
  <c r="BR13" i="2" s="1"/>
  <c r="BR14" i="2" s="1"/>
  <c r="BS3" i="14"/>
  <c r="BT5" i="14"/>
  <c r="BR89" i="11"/>
  <c r="BS34" i="2" s="1"/>
  <c r="BR8" i="14"/>
  <c r="BR20" i="14"/>
  <c r="BR9" i="14"/>
  <c r="BR21" i="14"/>
  <c r="BR10" i="14"/>
  <c r="BR22" i="14"/>
  <c r="BR11" i="14"/>
  <c r="BR23" i="14"/>
  <c r="BR12" i="14"/>
  <c r="BR24" i="14"/>
  <c r="BR13" i="14"/>
  <c r="BR25" i="14"/>
  <c r="BR15" i="14"/>
  <c r="BR27" i="14"/>
  <c r="BR16" i="14"/>
  <c r="BR28" i="14"/>
  <c r="BR18" i="14"/>
  <c r="BR14" i="14"/>
  <c r="BR17" i="14"/>
  <c r="BR19" i="14"/>
  <c r="BR26" i="14"/>
  <c r="BR29" i="14"/>
  <c r="BR81" i="14"/>
  <c r="BR80" i="14"/>
  <c r="BR79" i="14"/>
  <c r="BR78" i="14"/>
  <c r="BR77" i="14"/>
  <c r="BR76" i="14"/>
  <c r="BR75" i="14"/>
  <c r="BR74" i="14"/>
  <c r="BR73" i="14"/>
  <c r="BR72" i="14"/>
  <c r="BR71" i="14"/>
  <c r="BR70" i="14"/>
  <c r="BR69" i="14"/>
  <c r="BR68" i="14"/>
  <c r="BR67" i="14"/>
  <c r="BR66" i="14"/>
  <c r="BR64" i="14"/>
  <c r="BR63" i="14"/>
  <c r="BR61" i="14"/>
  <c r="BR60" i="14"/>
  <c r="BR56" i="14"/>
  <c r="BR55" i="14"/>
  <c r="BR54" i="14"/>
  <c r="BR53" i="14"/>
  <c r="BR52" i="14"/>
  <c r="BR51" i="14"/>
  <c r="BR65" i="14"/>
  <c r="BR38" i="14"/>
  <c r="BR37" i="14"/>
  <c r="BR36" i="14"/>
  <c r="BR50" i="14"/>
  <c r="BR49" i="14"/>
  <c r="BR48" i="14"/>
  <c r="BR47" i="14"/>
  <c r="BR46" i="14"/>
  <c r="BR45" i="14"/>
  <c r="BR44" i="14"/>
  <c r="BR43" i="14"/>
  <c r="BR42" i="14"/>
  <c r="BR62" i="14"/>
  <c r="BR41" i="14"/>
  <c r="BR40" i="14"/>
  <c r="BR35" i="14"/>
  <c r="BR91" i="14"/>
  <c r="BR88" i="14"/>
  <c r="BR106" i="14"/>
  <c r="BR105" i="14"/>
  <c r="BR104" i="14"/>
  <c r="BR103" i="14"/>
  <c r="BR102" i="14"/>
  <c r="BR101" i="14"/>
  <c r="BR100" i="14"/>
  <c r="BR99" i="14"/>
  <c r="BR98" i="14"/>
  <c r="BR97" i="14"/>
  <c r="BR96" i="14"/>
  <c r="BR95" i="14"/>
  <c r="BR94" i="14"/>
  <c r="BR93" i="14"/>
  <c r="BR92" i="14"/>
  <c r="BR90" i="14"/>
  <c r="BR89" i="14"/>
  <c r="BR85" i="14"/>
  <c r="BR86" i="14"/>
  <c r="BR87" i="14"/>
  <c r="BR39" i="14"/>
  <c r="BR64" i="11"/>
  <c r="BS12" i="2" s="1"/>
  <c r="BQ57" i="14"/>
  <c r="BR37" i="2"/>
  <c r="BP46" i="2"/>
  <c r="BR56" i="11"/>
  <c r="BS10" i="2" s="1"/>
  <c r="BQ107" i="14"/>
  <c r="BQ82" i="14"/>
  <c r="BS20" i="11"/>
  <c r="BS21" i="11"/>
  <c r="BS9" i="11"/>
  <c r="BS22" i="11"/>
  <c r="BS11" i="11"/>
  <c r="BS23" i="11"/>
  <c r="BS12" i="11"/>
  <c r="BS24" i="11"/>
  <c r="BS13" i="11"/>
  <c r="BS25" i="11"/>
  <c r="BS14" i="11"/>
  <c r="BS26" i="11"/>
  <c r="BS15" i="11"/>
  <c r="BS27" i="11"/>
  <c r="BS16" i="11"/>
  <c r="BS28" i="11"/>
  <c r="BS17" i="11"/>
  <c r="BS29" i="11"/>
  <c r="BS18" i="11"/>
  <c r="BS30" i="11"/>
  <c r="BS19" i="11"/>
  <c r="BT5" i="11"/>
  <c r="BS38" i="11"/>
  <c r="BS50" i="11"/>
  <c r="BS63" i="11"/>
  <c r="BS39" i="11"/>
  <c r="BS51" i="11"/>
  <c r="BS40" i="11"/>
  <c r="BS52" i="11"/>
  <c r="BS41" i="11"/>
  <c r="BS53" i="11"/>
  <c r="BS42" i="11"/>
  <c r="BS54" i="11"/>
  <c r="BS43" i="11"/>
  <c r="BS55" i="11"/>
  <c r="BS44" i="11"/>
  <c r="BS45" i="11"/>
  <c r="BS34" i="11"/>
  <c r="BS46" i="11"/>
  <c r="BS59" i="11"/>
  <c r="BS35" i="11"/>
  <c r="BS47" i="11"/>
  <c r="BS60" i="11"/>
  <c r="BS36" i="11"/>
  <c r="BS48" i="11"/>
  <c r="BS61" i="11"/>
  <c r="BS37" i="11"/>
  <c r="BS49" i="11"/>
  <c r="BS62" i="11"/>
  <c r="BS113" i="11"/>
  <c r="BS112" i="11"/>
  <c r="BS111" i="11"/>
  <c r="BS110" i="11"/>
  <c r="BS95" i="11"/>
  <c r="BS94" i="11"/>
  <c r="BS109" i="11"/>
  <c r="BS108" i="11"/>
  <c r="BS107" i="11"/>
  <c r="BS106" i="11"/>
  <c r="BS105" i="11"/>
  <c r="BS104" i="11"/>
  <c r="BS103" i="11"/>
  <c r="BS102" i="11"/>
  <c r="BS101" i="11"/>
  <c r="BS100" i="11"/>
  <c r="BS99" i="11"/>
  <c r="BS93" i="11"/>
  <c r="BS92" i="11"/>
  <c r="BS98" i="11"/>
  <c r="BS97" i="11"/>
  <c r="BS88" i="11"/>
  <c r="BS87" i="11"/>
  <c r="BS86" i="11"/>
  <c r="BS85" i="11"/>
  <c r="BS84" i="11"/>
  <c r="BS83" i="11"/>
  <c r="BS82" i="11"/>
  <c r="BS81" i="11"/>
  <c r="BS80" i="11"/>
  <c r="BS79" i="11"/>
  <c r="BS96" i="11"/>
  <c r="BS71" i="11"/>
  <c r="BS70" i="11"/>
  <c r="BS69" i="11"/>
  <c r="BS68" i="11"/>
  <c r="BS67" i="11"/>
  <c r="BS78" i="11"/>
  <c r="BS77" i="11"/>
  <c r="BS76" i="11"/>
  <c r="BS75" i="11"/>
  <c r="BS74" i="11"/>
  <c r="BS73" i="11"/>
  <c r="BS72" i="11"/>
  <c r="BS3" i="11"/>
  <c r="BS10" i="11"/>
  <c r="BV42" i="2" l="1"/>
  <c r="BU18" i="2"/>
  <c r="BU3" i="2"/>
  <c r="BR15" i="2"/>
  <c r="BR31" i="2" s="1"/>
  <c r="BR46" i="2" s="1"/>
  <c r="BS37" i="2"/>
  <c r="BS11" i="2"/>
  <c r="BS28" i="2" s="1"/>
  <c r="BS29" i="2" s="1"/>
  <c r="BU5" i="14"/>
  <c r="BT3" i="14"/>
  <c r="BS114" i="11"/>
  <c r="BT35" i="2" s="1"/>
  <c r="BS8" i="14"/>
  <c r="BS20" i="14"/>
  <c r="BS9" i="14"/>
  <c r="BS21" i="14"/>
  <c r="BS10" i="14"/>
  <c r="BS22" i="14"/>
  <c r="BS11" i="14"/>
  <c r="BS23" i="14"/>
  <c r="BS12" i="14"/>
  <c r="BS24" i="14"/>
  <c r="BS13" i="14"/>
  <c r="BS25" i="14"/>
  <c r="BS15" i="14"/>
  <c r="BS27" i="14"/>
  <c r="BS16" i="14"/>
  <c r="BS28" i="14"/>
  <c r="BS18" i="14"/>
  <c r="BS14" i="14"/>
  <c r="BS17" i="14"/>
  <c r="BS19" i="14"/>
  <c r="BS81" i="14"/>
  <c r="BS80" i="14"/>
  <c r="BS79" i="14"/>
  <c r="BS26" i="14"/>
  <c r="BS29" i="14"/>
  <c r="BS78" i="14"/>
  <c r="BS77" i="14"/>
  <c r="BS76" i="14"/>
  <c r="BS75" i="14"/>
  <c r="BS74" i="14"/>
  <c r="BS73" i="14"/>
  <c r="BS72" i="14"/>
  <c r="BS71" i="14"/>
  <c r="BS70" i="14"/>
  <c r="BS69" i="14"/>
  <c r="BS68" i="14"/>
  <c r="BS67" i="14"/>
  <c r="BS66" i="14"/>
  <c r="BS64" i="14"/>
  <c r="BS63" i="14"/>
  <c r="BS61" i="14"/>
  <c r="BS60" i="14"/>
  <c r="BS56" i="14"/>
  <c r="BS55" i="14"/>
  <c r="BS54" i="14"/>
  <c r="BS53" i="14"/>
  <c r="BS52" i="14"/>
  <c r="BS51" i="14"/>
  <c r="BS65" i="14"/>
  <c r="BS62" i="14"/>
  <c r="BS37" i="14"/>
  <c r="BS36" i="14"/>
  <c r="BS50" i="14"/>
  <c r="BS49" i="14"/>
  <c r="BS48" i="14"/>
  <c r="BS47" i="14"/>
  <c r="BS46" i="14"/>
  <c r="BS45" i="14"/>
  <c r="BS44" i="14"/>
  <c r="BS43" i="14"/>
  <c r="BS42" i="14"/>
  <c r="BS35" i="14"/>
  <c r="BS41" i="14"/>
  <c r="BS40" i="14"/>
  <c r="BS39" i="14"/>
  <c r="BS91" i="14"/>
  <c r="BS88" i="14"/>
  <c r="BS106" i="14"/>
  <c r="BS105" i="14"/>
  <c r="BS104" i="14"/>
  <c r="BS103" i="14"/>
  <c r="BS102" i="14"/>
  <c r="BS101" i="14"/>
  <c r="BS100" i="14"/>
  <c r="BS99" i="14"/>
  <c r="BS98" i="14"/>
  <c r="BS97" i="14"/>
  <c r="BS96" i="14"/>
  <c r="BS95" i="14"/>
  <c r="BS94" i="14"/>
  <c r="BS93" i="14"/>
  <c r="BS92" i="14"/>
  <c r="BS38" i="14"/>
  <c r="BS90" i="14"/>
  <c r="BS89" i="14"/>
  <c r="BS87" i="14"/>
  <c r="BS86" i="14"/>
  <c r="BS85" i="14"/>
  <c r="BV22" i="2"/>
  <c r="BV24" i="2"/>
  <c r="BV26" i="2"/>
  <c r="BV4" i="2"/>
  <c r="BV43" i="2" s="1"/>
  <c r="BW6" i="2"/>
  <c r="BW44" i="2" s="1"/>
  <c r="BV19" i="2"/>
  <c r="BV20" i="2"/>
  <c r="BV21" i="2"/>
  <c r="BV5" i="2"/>
  <c r="BV23" i="2"/>
  <c r="BV25" i="2"/>
  <c r="BV58" i="2"/>
  <c r="BV59" i="2" s="1"/>
  <c r="BV27" i="2"/>
  <c r="BV36" i="2"/>
  <c r="BV45" i="2"/>
  <c r="BU66" i="2"/>
  <c r="BR82" i="14"/>
  <c r="BS7" i="11"/>
  <c r="BS31" i="11"/>
  <c r="BT9" i="2" s="1"/>
  <c r="BR57" i="14"/>
  <c r="BS89" i="11"/>
  <c r="BT34" i="2" s="1"/>
  <c r="BS56" i="11"/>
  <c r="BT10" i="2" s="1"/>
  <c r="BS64" i="11"/>
  <c r="BT12" i="2" s="1"/>
  <c r="BR107" i="14"/>
  <c r="BR30" i="14"/>
  <c r="BS13" i="2" s="1"/>
  <c r="BS14" i="2" s="1"/>
  <c r="BT11" i="11"/>
  <c r="BT23" i="11"/>
  <c r="BT12" i="11"/>
  <c r="BT24" i="11"/>
  <c r="BT13" i="11"/>
  <c r="BT25" i="11"/>
  <c r="BT14" i="11"/>
  <c r="BT26" i="11"/>
  <c r="BT15" i="11"/>
  <c r="BT27" i="11"/>
  <c r="BT16" i="11"/>
  <c r="BT28" i="11"/>
  <c r="BT17" i="11"/>
  <c r="BT29" i="11"/>
  <c r="BT18" i="11"/>
  <c r="BT30" i="11"/>
  <c r="BT19" i="11"/>
  <c r="BT20" i="11"/>
  <c r="BT21" i="11"/>
  <c r="BT9" i="11"/>
  <c r="BT22" i="11"/>
  <c r="BU5" i="11"/>
  <c r="BT43" i="11"/>
  <c r="BT55" i="11"/>
  <c r="BT44" i="11"/>
  <c r="BT45" i="11"/>
  <c r="BT34" i="11"/>
  <c r="BT46" i="11"/>
  <c r="BT59" i="11"/>
  <c r="BT35" i="11"/>
  <c r="BT47" i="11"/>
  <c r="BT60" i="11"/>
  <c r="BT36" i="11"/>
  <c r="BT48" i="11"/>
  <c r="BT61" i="11"/>
  <c r="BT37" i="11"/>
  <c r="BT49" i="11"/>
  <c r="BT62" i="11"/>
  <c r="BT38" i="11"/>
  <c r="BT50" i="11"/>
  <c r="BT63" i="11"/>
  <c r="BT39" i="11"/>
  <c r="BT51" i="11"/>
  <c r="BT40" i="11"/>
  <c r="BT52" i="11"/>
  <c r="BT41" i="11"/>
  <c r="BT53" i="11"/>
  <c r="BT42" i="11"/>
  <c r="BT54" i="11"/>
  <c r="BT113" i="11"/>
  <c r="BT112" i="11"/>
  <c r="BT111" i="11"/>
  <c r="BT110" i="11"/>
  <c r="BT109" i="11"/>
  <c r="BT108" i="11"/>
  <c r="BT107" i="11"/>
  <c r="BT106" i="11"/>
  <c r="BT105" i="11"/>
  <c r="BT104" i="11"/>
  <c r="BT103" i="11"/>
  <c r="BT102" i="11"/>
  <c r="BT101" i="11"/>
  <c r="BT100" i="11"/>
  <c r="BT99" i="11"/>
  <c r="BT93" i="11"/>
  <c r="BT92" i="11"/>
  <c r="BT98" i="11"/>
  <c r="BT97" i="11"/>
  <c r="BT88" i="11"/>
  <c r="BT87" i="11"/>
  <c r="BT86" i="11"/>
  <c r="BT85" i="11"/>
  <c r="BT84" i="11"/>
  <c r="BT83" i="11"/>
  <c r="BT82" i="11"/>
  <c r="BT81" i="11"/>
  <c r="BT80" i="11"/>
  <c r="BT79" i="11"/>
  <c r="BT96" i="11"/>
  <c r="BT95" i="11"/>
  <c r="BT71" i="11"/>
  <c r="BT70" i="11"/>
  <c r="BT69" i="11"/>
  <c r="BT68" i="11"/>
  <c r="BT67" i="11"/>
  <c r="BT78" i="11"/>
  <c r="BT77" i="11"/>
  <c r="BT76" i="11"/>
  <c r="BT75" i="11"/>
  <c r="BT74" i="11"/>
  <c r="BT3" i="11"/>
  <c r="BT73" i="11"/>
  <c r="BT72" i="11"/>
  <c r="BT94" i="11"/>
  <c r="BT10" i="11"/>
  <c r="BW42" i="2" l="1"/>
  <c r="BV18" i="2"/>
  <c r="BV3" i="2"/>
  <c r="BS15" i="2"/>
  <c r="BS31" i="2" s="1"/>
  <c r="BS46" i="2" s="1"/>
  <c r="BT11" i="2"/>
  <c r="BT28" i="2" s="1"/>
  <c r="BT29" i="2" s="1"/>
  <c r="BT89" i="11"/>
  <c r="BU34" i="2" s="1"/>
  <c r="BS82" i="14"/>
  <c r="BS107" i="14"/>
  <c r="BU14" i="11"/>
  <c r="BU26" i="11"/>
  <c r="BU15" i="11"/>
  <c r="BU27" i="11"/>
  <c r="BU16" i="11"/>
  <c r="BU28" i="11"/>
  <c r="BU17" i="11"/>
  <c r="BU29" i="11"/>
  <c r="BU18" i="11"/>
  <c r="BU30" i="11"/>
  <c r="BU19" i="11"/>
  <c r="BU20" i="11"/>
  <c r="BU21" i="11"/>
  <c r="BU9" i="11"/>
  <c r="BU22" i="11"/>
  <c r="BU11" i="11"/>
  <c r="BU23" i="11"/>
  <c r="BU12" i="11"/>
  <c r="BU24" i="11"/>
  <c r="BU13" i="11"/>
  <c r="BU25" i="11"/>
  <c r="BV5" i="11"/>
  <c r="BU36" i="11"/>
  <c r="BU48" i="11"/>
  <c r="BU61" i="11"/>
  <c r="BU37" i="11"/>
  <c r="BU49" i="11"/>
  <c r="BU62" i="11"/>
  <c r="BU38" i="11"/>
  <c r="BU50" i="11"/>
  <c r="BU63" i="11"/>
  <c r="BU39" i="11"/>
  <c r="BU51" i="11"/>
  <c r="BU40" i="11"/>
  <c r="BU52" i="11"/>
  <c r="BU41" i="11"/>
  <c r="BU53" i="11"/>
  <c r="BU42" i="11"/>
  <c r="BU54" i="11"/>
  <c r="BU43" i="11"/>
  <c r="BU55" i="11"/>
  <c r="BU44" i="11"/>
  <c r="BU45" i="11"/>
  <c r="BU34" i="11"/>
  <c r="BU46" i="11"/>
  <c r="BU59" i="11"/>
  <c r="BU35" i="11"/>
  <c r="BU47" i="11"/>
  <c r="BU60" i="11"/>
  <c r="BU113" i="11"/>
  <c r="BU112" i="11"/>
  <c r="BU111" i="11"/>
  <c r="BU110" i="11"/>
  <c r="BU109" i="11"/>
  <c r="BU108" i="11"/>
  <c r="BU107" i="11"/>
  <c r="BU106" i="11"/>
  <c r="BU105" i="11"/>
  <c r="BU104" i="11"/>
  <c r="BU103" i="11"/>
  <c r="BU102" i="11"/>
  <c r="BU101" i="11"/>
  <c r="BU100" i="11"/>
  <c r="BU99" i="11"/>
  <c r="BU93" i="11"/>
  <c r="BU92" i="11"/>
  <c r="BU98" i="11"/>
  <c r="BU97" i="11"/>
  <c r="BU88" i="11"/>
  <c r="BU87" i="11"/>
  <c r="BU86" i="11"/>
  <c r="BU85" i="11"/>
  <c r="BU84" i="11"/>
  <c r="BU83" i="11"/>
  <c r="BU82" i="11"/>
  <c r="BU81" i="11"/>
  <c r="BU80" i="11"/>
  <c r="BU79" i="11"/>
  <c r="BU96" i="11"/>
  <c r="BU95" i="11"/>
  <c r="BU94" i="11"/>
  <c r="BU70" i="11"/>
  <c r="BU69" i="11"/>
  <c r="BU68" i="11"/>
  <c r="BU67" i="11"/>
  <c r="BU78" i="11"/>
  <c r="BU77" i="11"/>
  <c r="BU76" i="11"/>
  <c r="BU75" i="11"/>
  <c r="BU74" i="11"/>
  <c r="BU73" i="11"/>
  <c r="BU72" i="11"/>
  <c r="BU71" i="11"/>
  <c r="BU3" i="11"/>
  <c r="BU10" i="11"/>
  <c r="BS57" i="14"/>
  <c r="BT31" i="11"/>
  <c r="BU9" i="2" s="1"/>
  <c r="BT7" i="11"/>
  <c r="BS30" i="14"/>
  <c r="BT13" i="2" s="1"/>
  <c r="BT14" i="2" s="1"/>
  <c r="BT114" i="11"/>
  <c r="BU35" i="2" s="1"/>
  <c r="BT8" i="14"/>
  <c r="BT20" i="14"/>
  <c r="BT9" i="14"/>
  <c r="BT21" i="14"/>
  <c r="BT10" i="14"/>
  <c r="BT22" i="14"/>
  <c r="BT11" i="14"/>
  <c r="BT23" i="14"/>
  <c r="BT12" i="14"/>
  <c r="BT24" i="14"/>
  <c r="BT13" i="14"/>
  <c r="BT25" i="14"/>
  <c r="BT15" i="14"/>
  <c r="BT27" i="14"/>
  <c r="BT16" i="14"/>
  <c r="BT28" i="14"/>
  <c r="BT18" i="14"/>
  <c r="BT14" i="14"/>
  <c r="BT17" i="14"/>
  <c r="BT19" i="14"/>
  <c r="BT26" i="14"/>
  <c r="BT29" i="14"/>
  <c r="BT81" i="14"/>
  <c r="BT80" i="14"/>
  <c r="BT79" i="14"/>
  <c r="BT78" i="14"/>
  <c r="BT75" i="14"/>
  <c r="BT71" i="14"/>
  <c r="BT67" i="14"/>
  <c r="BT64" i="14"/>
  <c r="BT63" i="14"/>
  <c r="BT76" i="14"/>
  <c r="BT72" i="14"/>
  <c r="BT68" i="14"/>
  <c r="BT61" i="14"/>
  <c r="BT60" i="14"/>
  <c r="BT56" i="14"/>
  <c r="BT55" i="14"/>
  <c r="BT54" i="14"/>
  <c r="BT53" i="14"/>
  <c r="BT52" i="14"/>
  <c r="BT51" i="14"/>
  <c r="BT77" i="14"/>
  <c r="BT73" i="14"/>
  <c r="BT69" i="14"/>
  <c r="BT65" i="14"/>
  <c r="BT62" i="14"/>
  <c r="BT74" i="14"/>
  <c r="BT70" i="14"/>
  <c r="BT66" i="14"/>
  <c r="BT36" i="14"/>
  <c r="BT50" i="14"/>
  <c r="BT49" i="14"/>
  <c r="BT48" i="14"/>
  <c r="BT47" i="14"/>
  <c r="BT46" i="14"/>
  <c r="BT45" i="14"/>
  <c r="BT44" i="14"/>
  <c r="BT43" i="14"/>
  <c r="BT42" i="14"/>
  <c r="BT35" i="14"/>
  <c r="BT41" i="14"/>
  <c r="BT40" i="14"/>
  <c r="BT39" i="14"/>
  <c r="BT38" i="14"/>
  <c r="BT91" i="14"/>
  <c r="BT88" i="14"/>
  <c r="BT37" i="14"/>
  <c r="BT106" i="14"/>
  <c r="BT105" i="14"/>
  <c r="BT104" i="14"/>
  <c r="BT103" i="14"/>
  <c r="BT102" i="14"/>
  <c r="BT101" i="14"/>
  <c r="BT100" i="14"/>
  <c r="BT99" i="14"/>
  <c r="BT98" i="14"/>
  <c r="BT97" i="14"/>
  <c r="BT96" i="14"/>
  <c r="BT95" i="14"/>
  <c r="BT94" i="14"/>
  <c r="BT93" i="14"/>
  <c r="BT92" i="14"/>
  <c r="BT90" i="14"/>
  <c r="BT89" i="14"/>
  <c r="BT87" i="14"/>
  <c r="BT86" i="14"/>
  <c r="BT85" i="14"/>
  <c r="BT64" i="11"/>
  <c r="BU12" i="2" s="1"/>
  <c r="BT37" i="2"/>
  <c r="BV5" i="14"/>
  <c r="BU3" i="14"/>
  <c r="BV66" i="2"/>
  <c r="BW23" i="2"/>
  <c r="BW25" i="2"/>
  <c r="BW27" i="2"/>
  <c r="BW4" i="2"/>
  <c r="BW43" i="2" s="1"/>
  <c r="BX6" i="2"/>
  <c r="BX44" i="2" s="1"/>
  <c r="BW19" i="2"/>
  <c r="BW26" i="2"/>
  <c r="BW5" i="2"/>
  <c r="BW20" i="2"/>
  <c r="BW21" i="2"/>
  <c r="BW36" i="2"/>
  <c r="BW22" i="2"/>
  <c r="BW24" i="2"/>
  <c r="BW58" i="2"/>
  <c r="BW59" i="2" s="1"/>
  <c r="BW45" i="2"/>
  <c r="BT56" i="11"/>
  <c r="BU10" i="2" s="1"/>
  <c r="BX42" i="2" l="1"/>
  <c r="BU37" i="2"/>
  <c r="BW18" i="2"/>
  <c r="BW3" i="2"/>
  <c r="BT15" i="2"/>
  <c r="BT31" i="2" s="1"/>
  <c r="BT46" i="2" s="1"/>
  <c r="BU11" i="2"/>
  <c r="BU28" i="2" s="1"/>
  <c r="BU29" i="2" s="1"/>
  <c r="BU20" i="14"/>
  <c r="BU9" i="14"/>
  <c r="BU21" i="14"/>
  <c r="BU10" i="14"/>
  <c r="BU22" i="14"/>
  <c r="BU11" i="14"/>
  <c r="BU23" i="14"/>
  <c r="BU12" i="14"/>
  <c r="BU24" i="14"/>
  <c r="BU13" i="14"/>
  <c r="BU25" i="14"/>
  <c r="BU15" i="14"/>
  <c r="BU27" i="14"/>
  <c r="BU16" i="14"/>
  <c r="BU28" i="14"/>
  <c r="BU18" i="14"/>
  <c r="BU14" i="14"/>
  <c r="BU17" i="14"/>
  <c r="BU19" i="14"/>
  <c r="BU26" i="14"/>
  <c r="BU29" i="14"/>
  <c r="BU81" i="14"/>
  <c r="BU80" i="14"/>
  <c r="BU78" i="14"/>
  <c r="BU77" i="14"/>
  <c r="BU76" i="14"/>
  <c r="BU75" i="14"/>
  <c r="BU74" i="14"/>
  <c r="BU73" i="14"/>
  <c r="BU72" i="14"/>
  <c r="BU71" i="14"/>
  <c r="BU70" i="14"/>
  <c r="BU69" i="14"/>
  <c r="BU68" i="14"/>
  <c r="BU67" i="14"/>
  <c r="BU66" i="14"/>
  <c r="BU79" i="14"/>
  <c r="BU64" i="14"/>
  <c r="BU63" i="14"/>
  <c r="BU61" i="14"/>
  <c r="BU60" i="14"/>
  <c r="BU56" i="14"/>
  <c r="BU55" i="14"/>
  <c r="BU54" i="14"/>
  <c r="BU53" i="14"/>
  <c r="BU52" i="14"/>
  <c r="BU51" i="14"/>
  <c r="BU65" i="14"/>
  <c r="BU62" i="14"/>
  <c r="BU50" i="14"/>
  <c r="BU49" i="14"/>
  <c r="BU48" i="14"/>
  <c r="BU47" i="14"/>
  <c r="BU46" i="14"/>
  <c r="BU45" i="14"/>
  <c r="BU44" i="14"/>
  <c r="BU43" i="14"/>
  <c r="BU42" i="14"/>
  <c r="BU41" i="14"/>
  <c r="BU40" i="14"/>
  <c r="BU39" i="14"/>
  <c r="BU38" i="14"/>
  <c r="BU37" i="14"/>
  <c r="BU91" i="14"/>
  <c r="BU88" i="14"/>
  <c r="BU36" i="14"/>
  <c r="BU106" i="14"/>
  <c r="BU105" i="14"/>
  <c r="BU104" i="14"/>
  <c r="BU103" i="14"/>
  <c r="BU102" i="14"/>
  <c r="BU101" i="14"/>
  <c r="BU100" i="14"/>
  <c r="BU99" i="14"/>
  <c r="BU98" i="14"/>
  <c r="BU97" i="14"/>
  <c r="BU96" i="14"/>
  <c r="BU95" i="14"/>
  <c r="BU94" i="14"/>
  <c r="BU93" i="14"/>
  <c r="BU92" i="14"/>
  <c r="BU90" i="14"/>
  <c r="BU89" i="14"/>
  <c r="BU87" i="14"/>
  <c r="BU86" i="14"/>
  <c r="BU85" i="14"/>
  <c r="BW5" i="14"/>
  <c r="BV3" i="14"/>
  <c r="BU7" i="11"/>
  <c r="BU31" i="11"/>
  <c r="BV9" i="2" s="1"/>
  <c r="BU89" i="11"/>
  <c r="BV34" i="2" s="1"/>
  <c r="BT107" i="14"/>
  <c r="BU64" i="11"/>
  <c r="BV12" i="2" s="1"/>
  <c r="BV17" i="11"/>
  <c r="BV29" i="11"/>
  <c r="BV18" i="11"/>
  <c r="BV30" i="11"/>
  <c r="BV19" i="11"/>
  <c r="BV20" i="11"/>
  <c r="BV21" i="11"/>
  <c r="BV9" i="11"/>
  <c r="BV22" i="11"/>
  <c r="BV11" i="11"/>
  <c r="BV23" i="11"/>
  <c r="BV12" i="11"/>
  <c r="BV24" i="11"/>
  <c r="BV13" i="11"/>
  <c r="BV25" i="11"/>
  <c r="BV14" i="11"/>
  <c r="BV26" i="11"/>
  <c r="BV15" i="11"/>
  <c r="BV27" i="11"/>
  <c r="BV16" i="11"/>
  <c r="BV28" i="11"/>
  <c r="BW5" i="11"/>
  <c r="BV41" i="11"/>
  <c r="BV53" i="11"/>
  <c r="BV42" i="11"/>
  <c r="BV54" i="11"/>
  <c r="BV43" i="11"/>
  <c r="BV55" i="11"/>
  <c r="BV44" i="11"/>
  <c r="BV45" i="11"/>
  <c r="BV34" i="11"/>
  <c r="BV46" i="11"/>
  <c r="BV59" i="11"/>
  <c r="BV35" i="11"/>
  <c r="BV47" i="11"/>
  <c r="BV60" i="11"/>
  <c r="BV36" i="11"/>
  <c r="BV48" i="11"/>
  <c r="BV61" i="11"/>
  <c r="BV37" i="11"/>
  <c r="BV49" i="11"/>
  <c r="BV62" i="11"/>
  <c r="BV38" i="11"/>
  <c r="BV50" i="11"/>
  <c r="BV63" i="11"/>
  <c r="BV39" i="11"/>
  <c r="BV51" i="11"/>
  <c r="BV40" i="11"/>
  <c r="BV52" i="11"/>
  <c r="BV113" i="11"/>
  <c r="BV112" i="11"/>
  <c r="BV111" i="11"/>
  <c r="BV110" i="11"/>
  <c r="BV109" i="11"/>
  <c r="BV108" i="11"/>
  <c r="BV107" i="11"/>
  <c r="BV106" i="11"/>
  <c r="BV105" i="11"/>
  <c r="BV104" i="11"/>
  <c r="BV103" i="11"/>
  <c r="BV102" i="11"/>
  <c r="BV101" i="11"/>
  <c r="BV100" i="11"/>
  <c r="BV99" i="11"/>
  <c r="BV93" i="11"/>
  <c r="BV92" i="11"/>
  <c r="BV98" i="11"/>
  <c r="BV97" i="11"/>
  <c r="BV88" i="11"/>
  <c r="BV87" i="11"/>
  <c r="BV86" i="11"/>
  <c r="BV85" i="11"/>
  <c r="BV84" i="11"/>
  <c r="BV83" i="11"/>
  <c r="BV82" i="11"/>
  <c r="BV81" i="11"/>
  <c r="BV80" i="11"/>
  <c r="BV79" i="11"/>
  <c r="BV96" i="11"/>
  <c r="BV95" i="11"/>
  <c r="BV94" i="11"/>
  <c r="BV68" i="11"/>
  <c r="BV67" i="11"/>
  <c r="BV78" i="11"/>
  <c r="BV77" i="11"/>
  <c r="BV76" i="11"/>
  <c r="BV75" i="11"/>
  <c r="BV74" i="11"/>
  <c r="BV3" i="11"/>
  <c r="BV73" i="11"/>
  <c r="BV72" i="11"/>
  <c r="BV71" i="11"/>
  <c r="BV70" i="11"/>
  <c r="BV69" i="11"/>
  <c r="BV10" i="11"/>
  <c r="BX25" i="2"/>
  <c r="BX27" i="2"/>
  <c r="BX19" i="2"/>
  <c r="BX21" i="2"/>
  <c r="BX4" i="2"/>
  <c r="BX43" i="2" s="1"/>
  <c r="BX20" i="2"/>
  <c r="BX22" i="2"/>
  <c r="BX23" i="2"/>
  <c r="BX24" i="2"/>
  <c r="BX26" i="2"/>
  <c r="BY6" i="2"/>
  <c r="BY44" i="2" s="1"/>
  <c r="BX5" i="2"/>
  <c r="BX58" i="2"/>
  <c r="BX59" i="2" s="1"/>
  <c r="BX36" i="2"/>
  <c r="BX45" i="2"/>
  <c r="BU56" i="11"/>
  <c r="BV10" i="2" s="1"/>
  <c r="BW66" i="2"/>
  <c r="BT57" i="14"/>
  <c r="BT30" i="14"/>
  <c r="BU13" i="2" s="1"/>
  <c r="BU14" i="2" s="1"/>
  <c r="BT82" i="14"/>
  <c r="BU114" i="11"/>
  <c r="BV35" i="2" s="1"/>
  <c r="BY42" i="2" l="1"/>
  <c r="BX18" i="2"/>
  <c r="BX3" i="2"/>
  <c r="BU15" i="2"/>
  <c r="BU31" i="2" s="1"/>
  <c r="BU46" i="2" s="1"/>
  <c r="BV11" i="2"/>
  <c r="BV28" i="2" s="1"/>
  <c r="BV29" i="2" s="1"/>
  <c r="BV114" i="11"/>
  <c r="BW35" i="2" s="1"/>
  <c r="BV8" i="14"/>
  <c r="BV20" i="14"/>
  <c r="BV9" i="14"/>
  <c r="BV21" i="14"/>
  <c r="BV10" i="14"/>
  <c r="BV22" i="14"/>
  <c r="BV11" i="14"/>
  <c r="BV23" i="14"/>
  <c r="BV12" i="14"/>
  <c r="BV24" i="14"/>
  <c r="BV13" i="14"/>
  <c r="BV25" i="14"/>
  <c r="BV15" i="14"/>
  <c r="BV27" i="14"/>
  <c r="BV16" i="14"/>
  <c r="BV28" i="14"/>
  <c r="BV18" i="14"/>
  <c r="BV14" i="14"/>
  <c r="BV17" i="14"/>
  <c r="BV19" i="14"/>
  <c r="BV26" i="14"/>
  <c r="BV29" i="14"/>
  <c r="BV81" i="14"/>
  <c r="BV80" i="14"/>
  <c r="BV78" i="14"/>
  <c r="BV77" i="14"/>
  <c r="BV76" i="14"/>
  <c r="BV75" i="14"/>
  <c r="BV74" i="14"/>
  <c r="BV73" i="14"/>
  <c r="BV72" i="14"/>
  <c r="BV71" i="14"/>
  <c r="BV70" i="14"/>
  <c r="BV69" i="14"/>
  <c r="BV68" i="14"/>
  <c r="BV67" i="14"/>
  <c r="BV66" i="14"/>
  <c r="BV79" i="14"/>
  <c r="BV64" i="14"/>
  <c r="BV63" i="14"/>
  <c r="BV61" i="14"/>
  <c r="BV60" i="14"/>
  <c r="BV56" i="14"/>
  <c r="BV55" i="14"/>
  <c r="BV54" i="14"/>
  <c r="BV53" i="14"/>
  <c r="BV52" i="14"/>
  <c r="BV51" i="14"/>
  <c r="BV65" i="14"/>
  <c r="BV62" i="14"/>
  <c r="BV41" i="14"/>
  <c r="BV40" i="14"/>
  <c r="BV39" i="14"/>
  <c r="BV38" i="14"/>
  <c r="BV37" i="14"/>
  <c r="BV36" i="14"/>
  <c r="BV50" i="14"/>
  <c r="BV35" i="14"/>
  <c r="BV88" i="14"/>
  <c r="BV42" i="14"/>
  <c r="BV43" i="14"/>
  <c r="BV106" i="14"/>
  <c r="BV105" i="14"/>
  <c r="BV104" i="14"/>
  <c r="BV103" i="14"/>
  <c r="BV102" i="14"/>
  <c r="BV101" i="14"/>
  <c r="BV100" i="14"/>
  <c r="BV99" i="14"/>
  <c r="BV98" i="14"/>
  <c r="BV97" i="14"/>
  <c r="BV96" i="14"/>
  <c r="BV95" i="14"/>
  <c r="BV94" i="14"/>
  <c r="BV93" i="14"/>
  <c r="BV92" i="14"/>
  <c r="BV44" i="14"/>
  <c r="BV90" i="14"/>
  <c r="BV89" i="14"/>
  <c r="BV45" i="14"/>
  <c r="BV87" i="14"/>
  <c r="BV86" i="14"/>
  <c r="BV85" i="14"/>
  <c r="BV46" i="14"/>
  <c r="BV47" i="14"/>
  <c r="BV48" i="14"/>
  <c r="BV91" i="14"/>
  <c r="BV49" i="14"/>
  <c r="BV56" i="11"/>
  <c r="BW10" i="2" s="1"/>
  <c r="BX5" i="14"/>
  <c r="BW3" i="14"/>
  <c r="BU82" i="14"/>
  <c r="BX66" i="2"/>
  <c r="BV89" i="11"/>
  <c r="BW34" i="2" s="1"/>
  <c r="BY4" i="2"/>
  <c r="BY43" i="2" s="1"/>
  <c r="BZ6" i="2"/>
  <c r="BY21" i="2"/>
  <c r="BY26" i="2"/>
  <c r="BY25" i="2"/>
  <c r="BY27" i="2"/>
  <c r="BY5" i="2"/>
  <c r="BY45" i="2"/>
  <c r="BY20" i="2"/>
  <c r="BY24" i="2"/>
  <c r="BY23" i="2"/>
  <c r="BY19" i="2"/>
  <c r="BY22" i="2"/>
  <c r="BY36" i="2"/>
  <c r="BW20" i="11"/>
  <c r="BW21" i="11"/>
  <c r="BW9" i="11"/>
  <c r="BW22" i="11"/>
  <c r="BW11" i="11"/>
  <c r="BW23" i="11"/>
  <c r="BW12" i="11"/>
  <c r="BW24" i="11"/>
  <c r="BW13" i="11"/>
  <c r="BW25" i="11"/>
  <c r="BW14" i="11"/>
  <c r="BW26" i="11"/>
  <c r="BW15" i="11"/>
  <c r="BW27" i="11"/>
  <c r="BW16" i="11"/>
  <c r="BW28" i="11"/>
  <c r="BW17" i="11"/>
  <c r="BW29" i="11"/>
  <c r="BW18" i="11"/>
  <c r="BW30" i="11"/>
  <c r="BW19" i="11"/>
  <c r="BX5" i="11"/>
  <c r="BW34" i="11"/>
  <c r="BW46" i="11"/>
  <c r="BW59" i="11"/>
  <c r="BW35" i="11"/>
  <c r="BW47" i="11"/>
  <c r="BW60" i="11"/>
  <c r="BW36" i="11"/>
  <c r="BW48" i="11"/>
  <c r="BW61" i="11"/>
  <c r="BW37" i="11"/>
  <c r="BW49" i="11"/>
  <c r="BW62" i="11"/>
  <c r="BW38" i="11"/>
  <c r="BW50" i="11"/>
  <c r="BW63" i="11"/>
  <c r="BW39" i="11"/>
  <c r="BW51" i="11"/>
  <c r="BW40" i="11"/>
  <c r="BW52" i="11"/>
  <c r="BW41" i="11"/>
  <c r="BW53" i="11"/>
  <c r="BW42" i="11"/>
  <c r="BW54" i="11"/>
  <c r="BW43" i="11"/>
  <c r="BW55" i="11"/>
  <c r="BW44" i="11"/>
  <c r="BW45" i="11"/>
  <c r="BW109" i="11"/>
  <c r="BW108" i="11"/>
  <c r="BW107" i="11"/>
  <c r="BW106" i="11"/>
  <c r="BW105" i="11"/>
  <c r="BW104" i="11"/>
  <c r="BW103" i="11"/>
  <c r="BW102" i="11"/>
  <c r="BW101" i="11"/>
  <c r="BW100" i="11"/>
  <c r="BW99" i="11"/>
  <c r="BW93" i="11"/>
  <c r="BW92" i="11"/>
  <c r="BW98" i="11"/>
  <c r="BW97" i="11"/>
  <c r="BW88" i="11"/>
  <c r="BW87" i="11"/>
  <c r="BW86" i="11"/>
  <c r="BW85" i="11"/>
  <c r="BW84" i="11"/>
  <c r="BW83" i="11"/>
  <c r="BW82" i="11"/>
  <c r="BW81" i="11"/>
  <c r="BW80" i="11"/>
  <c r="BW79" i="11"/>
  <c r="BW110" i="11"/>
  <c r="BW96" i="11"/>
  <c r="BW111" i="11"/>
  <c r="BW112" i="11"/>
  <c r="BW95" i="11"/>
  <c r="BW94" i="11"/>
  <c r="BW113" i="11"/>
  <c r="BW68" i="11"/>
  <c r="BW67" i="11"/>
  <c r="BW78" i="11"/>
  <c r="BW77" i="11"/>
  <c r="BW76" i="11"/>
  <c r="BW75" i="11"/>
  <c r="BW74" i="11"/>
  <c r="BW73" i="11"/>
  <c r="BW72" i="11"/>
  <c r="BW71" i="11"/>
  <c r="BW70" i="11"/>
  <c r="BW69" i="11"/>
  <c r="BW3" i="11"/>
  <c r="BW10" i="11"/>
  <c r="BU107" i="14"/>
  <c r="BV64" i="11"/>
  <c r="BW12" i="2" s="1"/>
  <c r="BV37" i="2"/>
  <c r="BV7" i="11"/>
  <c r="BV31" i="11"/>
  <c r="BW9" i="2" s="1"/>
  <c r="BZ42" i="2" l="1"/>
  <c r="BZ44" i="2"/>
  <c r="BY18" i="2"/>
  <c r="BY3" i="2"/>
  <c r="BW11" i="2"/>
  <c r="BW28" i="2" s="1"/>
  <c r="BW29" i="2" s="1"/>
  <c r="BW37" i="2"/>
  <c r="BW18" i="14"/>
  <c r="BW19" i="14"/>
  <c r="BW8" i="14"/>
  <c r="BW20" i="14"/>
  <c r="BW62" i="14"/>
  <c r="BW10" i="14" s="1"/>
  <c r="BW21" i="14"/>
  <c r="BW22" i="14"/>
  <c r="BW23" i="14"/>
  <c r="BW25" i="14"/>
  <c r="BW26" i="14"/>
  <c r="BW16" i="14"/>
  <c r="BW28" i="14"/>
  <c r="BW29" i="14"/>
  <c r="BW65" i="14"/>
  <c r="BW13" i="14" s="1"/>
  <c r="BW15" i="14"/>
  <c r="BW17" i="14"/>
  <c r="BW91" i="14"/>
  <c r="BW14" i="14" s="1"/>
  <c r="BW88" i="14"/>
  <c r="BW11" i="14" s="1"/>
  <c r="BW24" i="14"/>
  <c r="BW27" i="14"/>
  <c r="BW79" i="14"/>
  <c r="BW80" i="14"/>
  <c r="BW81" i="14"/>
  <c r="BW78" i="14"/>
  <c r="BW75" i="14"/>
  <c r="BW71" i="14"/>
  <c r="BW67" i="14"/>
  <c r="BW61" i="14"/>
  <c r="BW60" i="14"/>
  <c r="BW56" i="14"/>
  <c r="BW55" i="14"/>
  <c r="BW54" i="14"/>
  <c r="BW53" i="14"/>
  <c r="BW52" i="14"/>
  <c r="BW51" i="14"/>
  <c r="BW76" i="14"/>
  <c r="BW72" i="14"/>
  <c r="BW68" i="14"/>
  <c r="BW77" i="14"/>
  <c r="BW73" i="14"/>
  <c r="BW69" i="14"/>
  <c r="BW74" i="14"/>
  <c r="BW70" i="14"/>
  <c r="BW66" i="14"/>
  <c r="BW63" i="14"/>
  <c r="BW50" i="14"/>
  <c r="BW49" i="14"/>
  <c r="BW48" i="14"/>
  <c r="BW47" i="14"/>
  <c r="BW46" i="14"/>
  <c r="BW45" i="14"/>
  <c r="BW44" i="14"/>
  <c r="BW43" i="14"/>
  <c r="BW42" i="14"/>
  <c r="BW64" i="14"/>
  <c r="BW106" i="14"/>
  <c r="BW105" i="14"/>
  <c r="BW104" i="14"/>
  <c r="BW103" i="14"/>
  <c r="BW102" i="14"/>
  <c r="BW101" i="14"/>
  <c r="BW100" i="14"/>
  <c r="BW99" i="14"/>
  <c r="BW98" i="14"/>
  <c r="BW97" i="14"/>
  <c r="BW96" i="14"/>
  <c r="BW95" i="14"/>
  <c r="BW94" i="14"/>
  <c r="BW93" i="14"/>
  <c r="BW92" i="14"/>
  <c r="BW90" i="14"/>
  <c r="BW89" i="14"/>
  <c r="BW87" i="14"/>
  <c r="BW86" i="14"/>
  <c r="BW85" i="14"/>
  <c r="BY5" i="14"/>
  <c r="BX3" i="14"/>
  <c r="BV82" i="14"/>
  <c r="BW31" i="11"/>
  <c r="BX9" i="2" s="1"/>
  <c r="BW7" i="11"/>
  <c r="BZ4" i="2"/>
  <c r="CA6" i="2"/>
  <c r="CA44" i="2" s="1"/>
  <c r="BZ20" i="2"/>
  <c r="BZ22" i="2"/>
  <c r="BZ21" i="2"/>
  <c r="BZ25" i="2"/>
  <c r="BZ24" i="2"/>
  <c r="BZ27" i="2"/>
  <c r="BZ26" i="2"/>
  <c r="BZ23" i="2"/>
  <c r="BZ5" i="2"/>
  <c r="BZ19" i="2"/>
  <c r="BZ36" i="2"/>
  <c r="BZ58" i="2"/>
  <c r="BZ59" i="2" s="1"/>
  <c r="BW64" i="11"/>
  <c r="BX12" i="2" s="1"/>
  <c r="BV30" i="14"/>
  <c r="BW13" i="2" s="1"/>
  <c r="BW14" i="2" s="1"/>
  <c r="BW56" i="11"/>
  <c r="BX10" i="2" s="1"/>
  <c r="BW89" i="11"/>
  <c r="BX34" i="2" s="1"/>
  <c r="BX11" i="11"/>
  <c r="BX23" i="11"/>
  <c r="BX12" i="11"/>
  <c r="BX24" i="11"/>
  <c r="BX13" i="11"/>
  <c r="BX25" i="11"/>
  <c r="BX14" i="11"/>
  <c r="BX26" i="11"/>
  <c r="BX15" i="11"/>
  <c r="BX27" i="11"/>
  <c r="BX16" i="11"/>
  <c r="BX28" i="11"/>
  <c r="BX17" i="11"/>
  <c r="BX29" i="11"/>
  <c r="BX18" i="11"/>
  <c r="BX30" i="11"/>
  <c r="BX19" i="11"/>
  <c r="BX20" i="11"/>
  <c r="BX21" i="11"/>
  <c r="BX9" i="11"/>
  <c r="BX22" i="11"/>
  <c r="BY5" i="11"/>
  <c r="BX39" i="11"/>
  <c r="BX51" i="11"/>
  <c r="BX40" i="11"/>
  <c r="BX52" i="11"/>
  <c r="BX41" i="11"/>
  <c r="BX53" i="11"/>
  <c r="BX42" i="11"/>
  <c r="BX54" i="11"/>
  <c r="BX43" i="11"/>
  <c r="BX55" i="11"/>
  <c r="BX44" i="11"/>
  <c r="BX45" i="11"/>
  <c r="BX34" i="11"/>
  <c r="BX46" i="11"/>
  <c r="BX59" i="11"/>
  <c r="BX35" i="11"/>
  <c r="BX47" i="11"/>
  <c r="BX60" i="11"/>
  <c r="BX36" i="11"/>
  <c r="BX48" i="11"/>
  <c r="BX61" i="11"/>
  <c r="BX37" i="11"/>
  <c r="BX49" i="11"/>
  <c r="BX62" i="11"/>
  <c r="BX63" i="11"/>
  <c r="BX38" i="11"/>
  <c r="BX50" i="11"/>
  <c r="BX113" i="11"/>
  <c r="BX112" i="11"/>
  <c r="BX111" i="11"/>
  <c r="BX110" i="11"/>
  <c r="BX93" i="11"/>
  <c r="BX92" i="11"/>
  <c r="BX98" i="11"/>
  <c r="BX97" i="11"/>
  <c r="BX88" i="11"/>
  <c r="BX87" i="11"/>
  <c r="BX86" i="11"/>
  <c r="BX85" i="11"/>
  <c r="BX84" i="11"/>
  <c r="BX83" i="11"/>
  <c r="BX82" i="11"/>
  <c r="BX81" i="11"/>
  <c r="BX80" i="11"/>
  <c r="BX79" i="11"/>
  <c r="BX96" i="11"/>
  <c r="BX95" i="11"/>
  <c r="BX94" i="11"/>
  <c r="BX104" i="11"/>
  <c r="BX105" i="11"/>
  <c r="BX106" i="11"/>
  <c r="BX107" i="11"/>
  <c r="BX108" i="11"/>
  <c r="BX109" i="11"/>
  <c r="BX78" i="11"/>
  <c r="BX77" i="11"/>
  <c r="BX76" i="11"/>
  <c r="BX75" i="11"/>
  <c r="BX74" i="11"/>
  <c r="BX73" i="11"/>
  <c r="BX72" i="11"/>
  <c r="BX99" i="11"/>
  <c r="BX100" i="11"/>
  <c r="BX71" i="11"/>
  <c r="BX101" i="11"/>
  <c r="BX70" i="11"/>
  <c r="BX69" i="11"/>
  <c r="BX102" i="11"/>
  <c r="BX103" i="11"/>
  <c r="BX68" i="11"/>
  <c r="BX67" i="11"/>
  <c r="BX3" i="11"/>
  <c r="BX10" i="11"/>
  <c r="BV107" i="14"/>
  <c r="BW114" i="11"/>
  <c r="BX35" i="2" s="1"/>
  <c r="BV57" i="14"/>
  <c r="CA42" i="2" l="1"/>
  <c r="BZ18" i="2"/>
  <c r="BZ3" i="2"/>
  <c r="BW15" i="2"/>
  <c r="BW31" i="2" s="1"/>
  <c r="BW46" i="2" s="1"/>
  <c r="BX11" i="2"/>
  <c r="BX28" i="2" s="1"/>
  <c r="BX29" i="2" s="1"/>
  <c r="BZ45" i="2"/>
  <c r="CA4" i="2"/>
  <c r="CA43" i="2" s="1"/>
  <c r="CB6" i="2"/>
  <c r="CB44" i="2" s="1"/>
  <c r="CA24" i="2"/>
  <c r="CA27" i="2"/>
  <c r="CA26" i="2"/>
  <c r="CA23" i="2"/>
  <c r="CA36" i="2"/>
  <c r="CA5" i="2"/>
  <c r="CA45" i="2"/>
  <c r="CA20" i="2"/>
  <c r="CA19" i="2"/>
  <c r="CA22" i="2"/>
  <c r="CA25" i="2"/>
  <c r="CA21" i="2"/>
  <c r="CA58" i="2"/>
  <c r="CA59" i="2" s="1"/>
  <c r="BW82" i="14"/>
  <c r="BW107" i="14"/>
  <c r="BX114" i="11"/>
  <c r="BY35" i="2" s="1"/>
  <c r="BX18" i="14"/>
  <c r="BX19" i="14"/>
  <c r="BX20" i="14"/>
  <c r="BX9" i="14"/>
  <c r="BX21" i="14"/>
  <c r="BX10" i="14"/>
  <c r="BX22" i="14"/>
  <c r="BX11" i="14"/>
  <c r="BX23" i="14"/>
  <c r="BX13" i="14"/>
  <c r="BX25" i="14"/>
  <c r="BX14" i="14"/>
  <c r="BX26" i="14"/>
  <c r="BX16" i="14"/>
  <c r="BX28" i="14"/>
  <c r="BX12" i="14"/>
  <c r="BX15" i="14"/>
  <c r="BX17" i="14"/>
  <c r="BX24" i="14"/>
  <c r="BX27" i="14"/>
  <c r="BX29" i="14"/>
  <c r="BX79" i="14"/>
  <c r="BX80" i="14"/>
  <c r="BX65" i="14"/>
  <c r="BX81" i="14"/>
  <c r="BX78" i="14"/>
  <c r="BX77" i="14"/>
  <c r="BX76" i="14"/>
  <c r="BX75" i="14"/>
  <c r="BX74" i="14"/>
  <c r="BX73" i="14"/>
  <c r="BX72" i="14"/>
  <c r="BX71" i="14"/>
  <c r="BX70" i="14"/>
  <c r="BX69" i="14"/>
  <c r="BX68" i="14"/>
  <c r="BX67" i="14"/>
  <c r="BX66" i="14"/>
  <c r="BX61" i="14"/>
  <c r="BX60" i="14"/>
  <c r="BX56" i="14"/>
  <c r="BX55" i="14"/>
  <c r="BX54" i="14"/>
  <c r="BX53" i="14"/>
  <c r="BX52" i="14"/>
  <c r="BX51" i="14"/>
  <c r="BX62" i="14"/>
  <c r="BX64" i="14"/>
  <c r="BX63" i="14"/>
  <c r="BX41" i="14"/>
  <c r="BX40" i="14"/>
  <c r="BX39" i="14"/>
  <c r="BX38" i="14"/>
  <c r="BX37" i="14"/>
  <c r="BX50" i="14"/>
  <c r="BX49" i="14"/>
  <c r="BX48" i="14"/>
  <c r="BX47" i="14"/>
  <c r="BX46" i="14"/>
  <c r="BX45" i="14"/>
  <c r="BX44" i="14"/>
  <c r="BX43" i="14"/>
  <c r="BX42" i="14"/>
  <c r="BX36" i="14"/>
  <c r="BX106" i="14"/>
  <c r="BX105" i="14"/>
  <c r="BX104" i="14"/>
  <c r="BX103" i="14"/>
  <c r="BX102" i="14"/>
  <c r="BX101" i="14"/>
  <c r="BX100" i="14"/>
  <c r="BX99" i="14"/>
  <c r="BX98" i="14"/>
  <c r="BX97" i="14"/>
  <c r="BX96" i="14"/>
  <c r="BX95" i="14"/>
  <c r="BX94" i="14"/>
  <c r="BX93" i="14"/>
  <c r="BX92" i="14"/>
  <c r="BX90" i="14"/>
  <c r="BX89" i="14"/>
  <c r="BX87" i="14"/>
  <c r="BX86" i="14"/>
  <c r="BX85" i="14"/>
  <c r="BX91" i="14"/>
  <c r="BX88" i="14"/>
  <c r="BX64" i="11"/>
  <c r="BY12" i="2" s="1"/>
  <c r="BZ5" i="14"/>
  <c r="BY3" i="14"/>
  <c r="BX37" i="2"/>
  <c r="BX56" i="11"/>
  <c r="BY10" i="2" s="1"/>
  <c r="BY14" i="11"/>
  <c r="BY26" i="11"/>
  <c r="BY15" i="11"/>
  <c r="BY27" i="11"/>
  <c r="BY16" i="11"/>
  <c r="BY28" i="11"/>
  <c r="BY17" i="11"/>
  <c r="BY29" i="11"/>
  <c r="BY18" i="11"/>
  <c r="BY30" i="11"/>
  <c r="BY19" i="11"/>
  <c r="BY20" i="11"/>
  <c r="BY21" i="11"/>
  <c r="BY9" i="11"/>
  <c r="BY22" i="11"/>
  <c r="BY11" i="11"/>
  <c r="BY23" i="11"/>
  <c r="BY12" i="11"/>
  <c r="BY24" i="11"/>
  <c r="BY13" i="11"/>
  <c r="BY25" i="11"/>
  <c r="BZ5" i="11"/>
  <c r="BY44" i="11"/>
  <c r="BY45" i="11"/>
  <c r="BY34" i="11"/>
  <c r="BY46" i="11"/>
  <c r="BY59" i="11"/>
  <c r="BY35" i="11"/>
  <c r="BY47" i="11"/>
  <c r="BY60" i="11"/>
  <c r="BY36" i="11"/>
  <c r="BY48" i="11"/>
  <c r="BY61" i="11"/>
  <c r="BY37" i="11"/>
  <c r="BY49" i="11"/>
  <c r="BY62" i="11"/>
  <c r="BY38" i="11"/>
  <c r="BY50" i="11"/>
  <c r="BY63" i="11"/>
  <c r="BY39" i="11"/>
  <c r="BY51" i="11"/>
  <c r="BY40" i="11"/>
  <c r="BY52" i="11"/>
  <c r="BY41" i="11"/>
  <c r="BY53" i="11"/>
  <c r="BY42" i="11"/>
  <c r="BY54" i="11"/>
  <c r="BY43" i="11"/>
  <c r="BY55" i="11"/>
  <c r="BY113" i="11"/>
  <c r="BY112" i="11"/>
  <c r="BY111" i="11"/>
  <c r="BY110" i="11"/>
  <c r="BY98" i="11"/>
  <c r="BY97" i="11"/>
  <c r="BY88" i="11"/>
  <c r="BY87" i="11"/>
  <c r="BY86" i="11"/>
  <c r="BY85" i="11"/>
  <c r="BY84" i="11"/>
  <c r="BY83" i="11"/>
  <c r="BY82" i="11"/>
  <c r="BY81" i="11"/>
  <c r="BY80" i="11"/>
  <c r="BY79" i="11"/>
  <c r="BY96" i="11"/>
  <c r="BY95" i="11"/>
  <c r="BY94" i="11"/>
  <c r="BY109" i="11"/>
  <c r="BY108" i="11"/>
  <c r="BY107" i="11"/>
  <c r="BY106" i="11"/>
  <c r="BY105" i="11"/>
  <c r="BY104" i="11"/>
  <c r="BY103" i="11"/>
  <c r="BY102" i="11"/>
  <c r="BY101" i="11"/>
  <c r="BY100" i="11"/>
  <c r="BY99" i="11"/>
  <c r="BY92" i="11"/>
  <c r="BY93" i="11"/>
  <c r="BY78" i="11"/>
  <c r="BY77" i="11"/>
  <c r="BY76" i="11"/>
  <c r="BY75" i="11"/>
  <c r="BY74" i="11"/>
  <c r="BY73" i="11"/>
  <c r="BY72" i="11"/>
  <c r="BY71" i="11"/>
  <c r="BY70" i="11"/>
  <c r="BY69" i="11"/>
  <c r="BY68" i="11"/>
  <c r="BY67" i="11"/>
  <c r="BY3" i="11"/>
  <c r="BY10" i="11"/>
  <c r="BX7" i="11"/>
  <c r="BX31" i="11"/>
  <c r="BY9" i="2" s="1"/>
  <c r="BX89" i="11"/>
  <c r="BY34" i="2" s="1"/>
  <c r="CB42" i="2" l="1"/>
  <c r="CA18" i="2"/>
  <c r="CA3" i="2"/>
  <c r="BY37" i="2"/>
  <c r="BY11" i="2"/>
  <c r="BY28" i="2" s="1"/>
  <c r="BY29" i="2" s="1"/>
  <c r="BX35" i="14" s="1"/>
  <c r="BX8" i="14" s="1"/>
  <c r="BX30" i="14" s="1"/>
  <c r="BY13" i="2" s="1"/>
  <c r="BY14" i="2" s="1"/>
  <c r="BY15" i="2" s="1"/>
  <c r="BY114" i="11"/>
  <c r="BZ35" i="2" s="1"/>
  <c r="BX107" i="14"/>
  <c r="BZ17" i="11"/>
  <c r="BZ29" i="11"/>
  <c r="BZ18" i="11"/>
  <c r="BZ30" i="11"/>
  <c r="BZ19" i="11"/>
  <c r="BZ20" i="11"/>
  <c r="BZ21" i="11"/>
  <c r="BZ9" i="11"/>
  <c r="BZ22" i="11"/>
  <c r="BZ11" i="11"/>
  <c r="BZ23" i="11"/>
  <c r="BZ12" i="11"/>
  <c r="BZ24" i="11"/>
  <c r="BZ13" i="11"/>
  <c r="BZ25" i="11"/>
  <c r="BZ14" i="11"/>
  <c r="BZ26" i="11"/>
  <c r="BZ15" i="11"/>
  <c r="BZ27" i="11"/>
  <c r="BZ16" i="11"/>
  <c r="BZ28" i="11"/>
  <c r="CA5" i="11"/>
  <c r="BZ37" i="11"/>
  <c r="BZ49" i="11"/>
  <c r="BZ62" i="11"/>
  <c r="BZ38" i="11"/>
  <c r="BZ50" i="11"/>
  <c r="BZ63" i="11"/>
  <c r="BZ39" i="11"/>
  <c r="BZ51" i="11"/>
  <c r="BZ40" i="11"/>
  <c r="BZ52" i="11"/>
  <c r="BZ41" i="11"/>
  <c r="BZ53" i="11"/>
  <c r="BZ42" i="11"/>
  <c r="BZ54" i="11"/>
  <c r="BZ43" i="11"/>
  <c r="BZ55" i="11"/>
  <c r="BZ44" i="11"/>
  <c r="BZ45" i="11"/>
  <c r="BZ34" i="11"/>
  <c r="BZ46" i="11"/>
  <c r="BZ59" i="11"/>
  <c r="BZ35" i="11"/>
  <c r="BZ47" i="11"/>
  <c r="BZ60" i="11"/>
  <c r="BZ36" i="11"/>
  <c r="BZ48" i="11"/>
  <c r="BZ61" i="11"/>
  <c r="BZ113" i="11"/>
  <c r="BZ112" i="11"/>
  <c r="BZ111" i="11"/>
  <c r="BZ110" i="11"/>
  <c r="BZ88" i="11"/>
  <c r="BZ87" i="11"/>
  <c r="BZ86" i="11"/>
  <c r="BZ85" i="11"/>
  <c r="BZ84" i="11"/>
  <c r="BZ83" i="11"/>
  <c r="BZ82" i="11"/>
  <c r="BZ81" i="11"/>
  <c r="BZ80" i="11"/>
  <c r="BZ79" i="11"/>
  <c r="BZ96" i="11"/>
  <c r="BZ95" i="11"/>
  <c r="BZ94" i="11"/>
  <c r="BZ109" i="11"/>
  <c r="BZ108" i="11"/>
  <c r="BZ107" i="11"/>
  <c r="BZ106" i="11"/>
  <c r="BZ105" i="11"/>
  <c r="BZ104" i="11"/>
  <c r="BZ103" i="11"/>
  <c r="BZ102" i="11"/>
  <c r="BZ101" i="11"/>
  <c r="BZ100" i="11"/>
  <c r="BZ99" i="11"/>
  <c r="BZ93" i="11"/>
  <c r="BZ92" i="11"/>
  <c r="BZ78" i="11"/>
  <c r="BZ77" i="11"/>
  <c r="BZ76" i="11"/>
  <c r="BZ75" i="11"/>
  <c r="BZ74" i="11"/>
  <c r="BZ73" i="11"/>
  <c r="BZ72" i="11"/>
  <c r="BZ71" i="11"/>
  <c r="BZ97" i="11"/>
  <c r="BZ70" i="11"/>
  <c r="BZ69" i="11"/>
  <c r="BZ98" i="11"/>
  <c r="BZ68" i="11"/>
  <c r="BZ67" i="11"/>
  <c r="BZ3" i="11"/>
  <c r="BZ10" i="11"/>
  <c r="BY89" i="11"/>
  <c r="BZ34" i="2" s="1"/>
  <c r="BY18" i="14"/>
  <c r="BY19" i="14"/>
  <c r="BY8" i="14"/>
  <c r="BY20" i="14"/>
  <c r="BY9" i="14"/>
  <c r="BY21" i="14"/>
  <c r="BY10" i="14"/>
  <c r="BY22" i="14"/>
  <c r="BY11" i="14"/>
  <c r="BY23" i="14"/>
  <c r="BY13" i="14"/>
  <c r="BY25" i="14"/>
  <c r="BY14" i="14"/>
  <c r="BY26" i="14"/>
  <c r="BY16" i="14"/>
  <c r="BY28" i="14"/>
  <c r="BY29" i="14"/>
  <c r="BY12" i="14"/>
  <c r="BY15" i="14"/>
  <c r="BY17" i="14"/>
  <c r="BY24" i="14"/>
  <c r="BY27" i="14"/>
  <c r="BY81" i="14"/>
  <c r="BY80" i="14"/>
  <c r="BY79" i="14"/>
  <c r="BY65" i="14"/>
  <c r="BY78" i="14"/>
  <c r="BY77" i="14"/>
  <c r="BY76" i="14"/>
  <c r="BY75" i="14"/>
  <c r="BY74" i="14"/>
  <c r="BY73" i="14"/>
  <c r="BY72" i="14"/>
  <c r="BY71" i="14"/>
  <c r="BY70" i="14"/>
  <c r="BY69" i="14"/>
  <c r="BY68" i="14"/>
  <c r="BY67" i="14"/>
  <c r="BY66" i="14"/>
  <c r="BY62" i="14"/>
  <c r="BY64" i="14"/>
  <c r="BY63" i="14"/>
  <c r="BY51" i="14"/>
  <c r="BY52" i="14"/>
  <c r="BY53" i="14"/>
  <c r="BY54" i="14"/>
  <c r="BY41" i="14"/>
  <c r="BY55" i="14"/>
  <c r="BY40" i="14"/>
  <c r="BY56" i="14"/>
  <c r="BY39" i="14"/>
  <c r="BY60" i="14"/>
  <c r="BY38" i="14"/>
  <c r="BY61" i="14"/>
  <c r="BY37" i="14"/>
  <c r="BY50" i="14"/>
  <c r="BY49" i="14"/>
  <c r="BY48" i="14"/>
  <c r="BY47" i="14"/>
  <c r="BY46" i="14"/>
  <c r="BY45" i="14"/>
  <c r="BY44" i="14"/>
  <c r="BY43" i="14"/>
  <c r="BY42" i="14"/>
  <c r="BY36" i="14"/>
  <c r="BY106" i="14"/>
  <c r="BY105" i="14"/>
  <c r="BY104" i="14"/>
  <c r="BY103" i="14"/>
  <c r="BY102" i="14"/>
  <c r="BY101" i="14"/>
  <c r="BY100" i="14"/>
  <c r="BY99" i="14"/>
  <c r="BY98" i="14"/>
  <c r="BY97" i="14"/>
  <c r="BY96" i="14"/>
  <c r="BY95" i="14"/>
  <c r="BY94" i="14"/>
  <c r="BY93" i="14"/>
  <c r="BY92" i="14"/>
  <c r="BY90" i="14"/>
  <c r="BY89" i="14"/>
  <c r="BY87" i="14"/>
  <c r="BY86" i="14"/>
  <c r="BY85" i="14"/>
  <c r="BY91" i="14"/>
  <c r="BY35" i="14"/>
  <c r="BY88" i="14"/>
  <c r="CA66" i="2"/>
  <c r="CA5" i="14"/>
  <c r="BZ3" i="14"/>
  <c r="BY64" i="11"/>
  <c r="BZ12" i="2" s="1"/>
  <c r="BX82" i="14"/>
  <c r="CB4" i="2"/>
  <c r="CB43" i="2" s="1"/>
  <c r="CC6" i="2"/>
  <c r="CC44" i="2" s="1"/>
  <c r="CB19" i="2"/>
  <c r="CB22" i="2"/>
  <c r="CB27" i="2"/>
  <c r="CB25" i="2"/>
  <c r="CB24" i="2"/>
  <c r="CB23" i="2"/>
  <c r="CB26" i="2"/>
  <c r="CB5" i="2"/>
  <c r="CB21" i="2"/>
  <c r="CB20" i="2"/>
  <c r="CB45" i="2"/>
  <c r="CB36" i="2"/>
  <c r="CB58" i="2"/>
  <c r="CB59" i="2" s="1"/>
  <c r="BY7" i="11"/>
  <c r="BY31" i="11"/>
  <c r="BZ9" i="2" s="1"/>
  <c r="BY56" i="11"/>
  <c r="BZ10" i="2" s="1"/>
  <c r="CC42" i="2" l="1"/>
  <c r="CB18" i="2"/>
  <c r="CB3" i="2"/>
  <c r="BX57" i="14"/>
  <c r="BW35" i="14"/>
  <c r="BW39" i="14"/>
  <c r="BW12" i="14" s="1"/>
  <c r="BW36" i="14"/>
  <c r="BW9" i="14" s="1"/>
  <c r="BW38" i="14"/>
  <c r="BW40" i="14"/>
  <c r="BW37" i="14"/>
  <c r="BW41" i="14"/>
  <c r="BZ37" i="2"/>
  <c r="BY31" i="2"/>
  <c r="CB66" i="2"/>
  <c r="BZ18" i="14"/>
  <c r="BZ19" i="14"/>
  <c r="BZ8" i="14"/>
  <c r="BZ20" i="14"/>
  <c r="BZ9" i="14"/>
  <c r="BZ21" i="14"/>
  <c r="BZ10" i="14"/>
  <c r="BZ22" i="14"/>
  <c r="BZ11" i="14"/>
  <c r="BZ23" i="14"/>
  <c r="BZ13" i="14"/>
  <c r="BZ25" i="14"/>
  <c r="BZ14" i="14"/>
  <c r="BZ26" i="14"/>
  <c r="BZ16" i="14"/>
  <c r="BZ28" i="14"/>
  <c r="BZ12" i="14"/>
  <c r="BZ15" i="14"/>
  <c r="BZ17" i="14"/>
  <c r="BZ24" i="14"/>
  <c r="BZ27" i="14"/>
  <c r="BZ29" i="14"/>
  <c r="BZ81" i="14"/>
  <c r="BZ80" i="14"/>
  <c r="BZ79" i="14"/>
  <c r="BZ65" i="14"/>
  <c r="BZ76" i="14"/>
  <c r="BZ72" i="14"/>
  <c r="BZ68" i="14"/>
  <c r="BZ62" i="14"/>
  <c r="BZ77" i="14"/>
  <c r="BZ73" i="14"/>
  <c r="BZ69" i="14"/>
  <c r="BZ74" i="14"/>
  <c r="BZ70" i="14"/>
  <c r="BZ66" i="14"/>
  <c r="BZ64" i="14"/>
  <c r="BZ63" i="14"/>
  <c r="BZ61" i="14"/>
  <c r="BZ60" i="14"/>
  <c r="BZ56" i="14"/>
  <c r="BZ55" i="14"/>
  <c r="BZ54" i="14"/>
  <c r="BZ53" i="14"/>
  <c r="BZ52" i="14"/>
  <c r="BZ51" i="14"/>
  <c r="BZ78" i="14"/>
  <c r="BZ41" i="14"/>
  <c r="BZ40" i="14"/>
  <c r="BZ39" i="14"/>
  <c r="BZ38" i="14"/>
  <c r="BZ37" i="14"/>
  <c r="BZ67" i="14"/>
  <c r="BZ50" i="14"/>
  <c r="BZ49" i="14"/>
  <c r="BZ48" i="14"/>
  <c r="BZ47" i="14"/>
  <c r="BZ46" i="14"/>
  <c r="BZ45" i="14"/>
  <c r="BZ44" i="14"/>
  <c r="BZ43" i="14"/>
  <c r="BZ42" i="14"/>
  <c r="BZ36" i="14"/>
  <c r="BZ71" i="14"/>
  <c r="BZ75" i="14"/>
  <c r="BZ106" i="14"/>
  <c r="BZ105" i="14"/>
  <c r="BZ104" i="14"/>
  <c r="BZ103" i="14"/>
  <c r="BZ102" i="14"/>
  <c r="BZ101" i="14"/>
  <c r="BZ100" i="14"/>
  <c r="BZ99" i="14"/>
  <c r="BZ98" i="14"/>
  <c r="BZ97" i="14"/>
  <c r="BZ96" i="14"/>
  <c r="BZ95" i="14"/>
  <c r="BZ94" i="14"/>
  <c r="BZ93" i="14"/>
  <c r="BZ92" i="14"/>
  <c r="BZ90" i="14"/>
  <c r="BZ89" i="14"/>
  <c r="BZ87" i="14"/>
  <c r="BZ86" i="14"/>
  <c r="BZ85" i="14"/>
  <c r="BZ91" i="14"/>
  <c r="BZ35" i="14"/>
  <c r="BZ88" i="14"/>
  <c r="CA20" i="11"/>
  <c r="CA21" i="11"/>
  <c r="CA9" i="11"/>
  <c r="CA22" i="11"/>
  <c r="CA11" i="11"/>
  <c r="CA23" i="11"/>
  <c r="CA12" i="11"/>
  <c r="CA24" i="11"/>
  <c r="CA13" i="11"/>
  <c r="CA25" i="11"/>
  <c r="CA14" i="11"/>
  <c r="CA26" i="11"/>
  <c r="CA15" i="11"/>
  <c r="CA27" i="11"/>
  <c r="CA16" i="11"/>
  <c r="CA28" i="11"/>
  <c r="CA17" i="11"/>
  <c r="CA29" i="11"/>
  <c r="CA18" i="11"/>
  <c r="CA30" i="11"/>
  <c r="CA19" i="11"/>
  <c r="CB5" i="11"/>
  <c r="CA42" i="11"/>
  <c r="CA54" i="11"/>
  <c r="CA43" i="11"/>
  <c r="CA55" i="11"/>
  <c r="CA44" i="11"/>
  <c r="CA45" i="11"/>
  <c r="CA34" i="11"/>
  <c r="CA46" i="11"/>
  <c r="CA59" i="11"/>
  <c r="CA35" i="11"/>
  <c r="CA47" i="11"/>
  <c r="CA60" i="11"/>
  <c r="CA36" i="11"/>
  <c r="CA48" i="11"/>
  <c r="CA61" i="11"/>
  <c r="CA37" i="11"/>
  <c r="CA49" i="11"/>
  <c r="CA62" i="11"/>
  <c r="CA38" i="11"/>
  <c r="CA50" i="11"/>
  <c r="CA63" i="11"/>
  <c r="CA39" i="11"/>
  <c r="CA51" i="11"/>
  <c r="CA40" i="11"/>
  <c r="CA52" i="11"/>
  <c r="CA41" i="11"/>
  <c r="CA53" i="11"/>
  <c r="CA113" i="11"/>
  <c r="CA112" i="11"/>
  <c r="CA111" i="11"/>
  <c r="CA110" i="11"/>
  <c r="CA88" i="11"/>
  <c r="CA87" i="11"/>
  <c r="CA86" i="11"/>
  <c r="CA85" i="11"/>
  <c r="CA84" i="11"/>
  <c r="CA83" i="11"/>
  <c r="CA82" i="11"/>
  <c r="CA81" i="11"/>
  <c r="CA80" i="11"/>
  <c r="CA79" i="11"/>
  <c r="CA96" i="11"/>
  <c r="CA95" i="11"/>
  <c r="CA94" i="11"/>
  <c r="CA109" i="11"/>
  <c r="CA108" i="11"/>
  <c r="CA107" i="11"/>
  <c r="CA106" i="11"/>
  <c r="CA105" i="11"/>
  <c r="CA104" i="11"/>
  <c r="CA103" i="11"/>
  <c r="CA102" i="11"/>
  <c r="CA101" i="11"/>
  <c r="CA100" i="11"/>
  <c r="CA99" i="11"/>
  <c r="CA93" i="11"/>
  <c r="CA92" i="11"/>
  <c r="CA98" i="11"/>
  <c r="CA97" i="11"/>
  <c r="CA78" i="11"/>
  <c r="CA77" i="11"/>
  <c r="CA76" i="11"/>
  <c r="CA75" i="11"/>
  <c r="CA74" i="11"/>
  <c r="CA73" i="11"/>
  <c r="CA72" i="11"/>
  <c r="CA71" i="11"/>
  <c r="CA70" i="11"/>
  <c r="CA69" i="11"/>
  <c r="CA68" i="11"/>
  <c r="CA67" i="11"/>
  <c r="CA3" i="11"/>
  <c r="CA10" i="11"/>
  <c r="CB5" i="14"/>
  <c r="CA3" i="14"/>
  <c r="BZ89" i="11"/>
  <c r="CA34" i="2" s="1"/>
  <c r="BZ31" i="11"/>
  <c r="CA9" i="2" s="1"/>
  <c r="BZ7" i="11"/>
  <c r="BY82" i="14"/>
  <c r="BZ114" i="11"/>
  <c r="CA35" i="2" s="1"/>
  <c r="BZ64" i="11"/>
  <c r="CA12" i="2" s="1"/>
  <c r="BY57" i="14"/>
  <c r="BY30" i="14"/>
  <c r="BZ13" i="2" s="1"/>
  <c r="BZ14" i="2" s="1"/>
  <c r="BZ56" i="11"/>
  <c r="CA10" i="2" s="1"/>
  <c r="BY107" i="14"/>
  <c r="BZ11" i="2"/>
  <c r="CC4" i="2"/>
  <c r="CC43" i="2" s="1"/>
  <c r="CD6" i="2"/>
  <c r="CD44" i="2" s="1"/>
  <c r="CC26" i="2"/>
  <c r="CC24" i="2"/>
  <c r="CC20" i="2"/>
  <c r="CC19" i="2"/>
  <c r="CC22" i="2"/>
  <c r="CC21" i="2"/>
  <c r="CC23" i="2"/>
  <c r="CC25" i="2"/>
  <c r="CC27" i="2"/>
  <c r="CC5" i="2"/>
  <c r="CC58" i="2"/>
  <c r="CC59" i="2" s="1"/>
  <c r="CC45" i="2"/>
  <c r="CC36" i="2"/>
  <c r="CD42" i="2" l="1"/>
  <c r="CC18" i="2"/>
  <c r="CC3" i="2"/>
  <c r="BY46" i="2"/>
  <c r="BW30" i="14"/>
  <c r="BX13" i="2" s="1"/>
  <c r="BX14" i="2" s="1"/>
  <c r="BX15" i="2" s="1"/>
  <c r="BX31" i="2" s="1"/>
  <c r="CA11" i="2"/>
  <c r="CA28" i="2" s="1"/>
  <c r="CA29" i="2" s="1"/>
  <c r="BW57" i="14"/>
  <c r="CA18" i="14"/>
  <c r="CA19" i="14"/>
  <c r="CA8" i="14"/>
  <c r="CA20" i="14"/>
  <c r="CA9" i="14"/>
  <c r="CA21" i="14"/>
  <c r="CA10" i="14"/>
  <c r="CA22" i="14"/>
  <c r="CA11" i="14"/>
  <c r="CA23" i="14"/>
  <c r="CA13" i="14"/>
  <c r="CA25" i="14"/>
  <c r="CA14" i="14"/>
  <c r="CA26" i="14"/>
  <c r="CA16" i="14"/>
  <c r="CA28" i="14"/>
  <c r="CA29" i="14"/>
  <c r="CA12" i="14"/>
  <c r="CA15" i="14"/>
  <c r="CA17" i="14"/>
  <c r="CA24" i="14"/>
  <c r="CA27" i="14"/>
  <c r="CA81" i="14"/>
  <c r="CA80" i="14"/>
  <c r="CA79" i="14"/>
  <c r="CA78" i="14"/>
  <c r="CA77" i="14"/>
  <c r="CA76" i="14"/>
  <c r="CA75" i="14"/>
  <c r="CA74" i="14"/>
  <c r="CA73" i="14"/>
  <c r="CA72" i="14"/>
  <c r="CA71" i="14"/>
  <c r="CA70" i="14"/>
  <c r="CA69" i="14"/>
  <c r="CA68" i="14"/>
  <c r="CA67" i="14"/>
  <c r="CA66" i="14"/>
  <c r="CA62" i="14"/>
  <c r="CA65" i="14"/>
  <c r="CA64" i="14"/>
  <c r="CA63" i="14"/>
  <c r="CA61" i="14"/>
  <c r="CA60" i="14"/>
  <c r="CA56" i="14"/>
  <c r="CA55" i="14"/>
  <c r="CA54" i="14"/>
  <c r="CA53" i="14"/>
  <c r="CA52" i="14"/>
  <c r="CA51" i="14"/>
  <c r="CA41" i="14"/>
  <c r="CA40" i="14"/>
  <c r="CA39" i="14"/>
  <c r="CA38" i="14"/>
  <c r="CA37" i="14"/>
  <c r="CA50" i="14"/>
  <c r="CA49" i="14"/>
  <c r="CA48" i="14"/>
  <c r="CA47" i="14"/>
  <c r="CA46" i="14"/>
  <c r="CA45" i="14"/>
  <c r="CA44" i="14"/>
  <c r="CA43" i="14"/>
  <c r="CA42" i="14"/>
  <c r="CA36" i="14"/>
  <c r="CA106" i="14"/>
  <c r="CA105" i="14"/>
  <c r="CA104" i="14"/>
  <c r="CA103" i="14"/>
  <c r="CA102" i="14"/>
  <c r="CA101" i="14"/>
  <c r="CA100" i="14"/>
  <c r="CA99" i="14"/>
  <c r="CA98" i="14"/>
  <c r="CA97" i="14"/>
  <c r="CA96" i="14"/>
  <c r="CA95" i="14"/>
  <c r="CA94" i="14"/>
  <c r="CA93" i="14"/>
  <c r="CA92" i="14"/>
  <c r="CA90" i="14"/>
  <c r="CA89" i="14"/>
  <c r="CA87" i="14"/>
  <c r="CA86" i="14"/>
  <c r="CA85" i="14"/>
  <c r="CA91" i="14"/>
  <c r="CA35" i="14"/>
  <c r="CA88" i="14"/>
  <c r="CC5" i="14"/>
  <c r="CB3" i="14"/>
  <c r="BZ82" i="14"/>
  <c r="BZ57" i="14"/>
  <c r="BZ30" i="14"/>
  <c r="CA13" i="2" s="1"/>
  <c r="CA14" i="2" s="1"/>
  <c r="CC66" i="2"/>
  <c r="CD4" i="2"/>
  <c r="CD43" i="2" s="1"/>
  <c r="CD23" i="2"/>
  <c r="CD25" i="2"/>
  <c r="CD24" i="2"/>
  <c r="CD5" i="2"/>
  <c r="CD26" i="2"/>
  <c r="CE6" i="2"/>
  <c r="CE44" i="2" s="1"/>
  <c r="CD20" i="2"/>
  <c r="CD27" i="2"/>
  <c r="CD19" i="2"/>
  <c r="CD22" i="2"/>
  <c r="CD21" i="2"/>
  <c r="CD36" i="2"/>
  <c r="CD45" i="2"/>
  <c r="CD58" i="2"/>
  <c r="CD59" i="2" s="1"/>
  <c r="CB11" i="11"/>
  <c r="CB23" i="11"/>
  <c r="CB12" i="11"/>
  <c r="CB24" i="11"/>
  <c r="CB13" i="11"/>
  <c r="CB25" i="11"/>
  <c r="CB14" i="11"/>
  <c r="CB26" i="11"/>
  <c r="CB15" i="11"/>
  <c r="CB27" i="11"/>
  <c r="CB16" i="11"/>
  <c r="CB28" i="11"/>
  <c r="CB17" i="11"/>
  <c r="CB29" i="11"/>
  <c r="CB18" i="11"/>
  <c r="CB30" i="11"/>
  <c r="CB19" i="11"/>
  <c r="CB20" i="11"/>
  <c r="CB22" i="11"/>
  <c r="CB9" i="11"/>
  <c r="CB7" i="11" s="1"/>
  <c r="CC5" i="11"/>
  <c r="CB21" i="11"/>
  <c r="CB35" i="11"/>
  <c r="CB47" i="11"/>
  <c r="CB60" i="11"/>
  <c r="CB36" i="11"/>
  <c r="CB48" i="11"/>
  <c r="CB61" i="11"/>
  <c r="CB37" i="11"/>
  <c r="CB49" i="11"/>
  <c r="CB62" i="11"/>
  <c r="CB38" i="11"/>
  <c r="CB50" i="11"/>
  <c r="CB63" i="11"/>
  <c r="CB39" i="11"/>
  <c r="CB51" i="11"/>
  <c r="CB40" i="11"/>
  <c r="CB52" i="11"/>
  <c r="CB41" i="11"/>
  <c r="CB53" i="11"/>
  <c r="CB42" i="11"/>
  <c r="CB54" i="11"/>
  <c r="CB43" i="11"/>
  <c r="CB55" i="11"/>
  <c r="CB44" i="11"/>
  <c r="CB45" i="11"/>
  <c r="CB46" i="11"/>
  <c r="CB59" i="11"/>
  <c r="CB113" i="11"/>
  <c r="CB112" i="11"/>
  <c r="CB111" i="11"/>
  <c r="CB110" i="11"/>
  <c r="CB96" i="11"/>
  <c r="CB95" i="11"/>
  <c r="CB94" i="11"/>
  <c r="CB109" i="11"/>
  <c r="CB108" i="11"/>
  <c r="CB107" i="11"/>
  <c r="CB106" i="11"/>
  <c r="CB105" i="11"/>
  <c r="CB104" i="11"/>
  <c r="CB103" i="11"/>
  <c r="CB102" i="11"/>
  <c r="CB101" i="11"/>
  <c r="CB100" i="11"/>
  <c r="CB99" i="11"/>
  <c r="CB93" i="11"/>
  <c r="CB92" i="11"/>
  <c r="CB98" i="11"/>
  <c r="CB97" i="11"/>
  <c r="CB84" i="11"/>
  <c r="CB85" i="11"/>
  <c r="CB78" i="11"/>
  <c r="CB77" i="11"/>
  <c r="CB76" i="11"/>
  <c r="CB75" i="11"/>
  <c r="CB74" i="11"/>
  <c r="CB86" i="11"/>
  <c r="CB73" i="11"/>
  <c r="CB72" i="11"/>
  <c r="CB87" i="11"/>
  <c r="CB88" i="11"/>
  <c r="CB71" i="11"/>
  <c r="CB70" i="11"/>
  <c r="CB69" i="11"/>
  <c r="CB79" i="11"/>
  <c r="CB68" i="11"/>
  <c r="CB67" i="11"/>
  <c r="CB80" i="11"/>
  <c r="CB81" i="11"/>
  <c r="CB82" i="11"/>
  <c r="CB83" i="11"/>
  <c r="CB3" i="11"/>
  <c r="CB10" i="11"/>
  <c r="CA89" i="11"/>
  <c r="CB34" i="2" s="1"/>
  <c r="BZ107" i="14"/>
  <c r="CA114" i="11"/>
  <c r="CB35" i="2" s="1"/>
  <c r="CA64" i="11"/>
  <c r="CB12" i="2" s="1"/>
  <c r="CA56" i="11"/>
  <c r="CB10" i="2" s="1"/>
  <c r="BZ28" i="2"/>
  <c r="BZ15" i="2"/>
  <c r="CA37" i="2"/>
  <c r="CA7" i="11"/>
  <c r="CA31" i="11"/>
  <c r="CB9" i="2" s="1"/>
  <c r="CE42" i="2" l="1"/>
  <c r="CD18" i="2"/>
  <c r="CD3" i="2"/>
  <c r="BX46" i="2"/>
  <c r="CD66" i="2"/>
  <c r="CA15" i="2"/>
  <c r="CA31" i="2" s="1"/>
  <c r="CB34" i="11"/>
  <c r="CB56" i="11" s="1"/>
  <c r="CC10" i="2" s="1"/>
  <c r="CB11" i="2"/>
  <c r="CB28" i="2" s="1"/>
  <c r="CB29" i="2" s="1"/>
  <c r="CB31" i="11"/>
  <c r="CC9" i="2" s="1"/>
  <c r="CB37" i="2"/>
  <c r="CA82" i="14"/>
  <c r="CB114" i="11"/>
  <c r="CC35" i="2" s="1"/>
  <c r="CC14" i="11"/>
  <c r="CC26" i="11"/>
  <c r="CC15" i="11"/>
  <c r="CC27" i="11"/>
  <c r="CC16" i="11"/>
  <c r="CC28" i="11"/>
  <c r="CC17" i="11"/>
  <c r="CC29" i="11"/>
  <c r="CC18" i="11"/>
  <c r="CC30" i="11"/>
  <c r="CC19" i="11"/>
  <c r="CC20" i="11"/>
  <c r="CC21" i="11"/>
  <c r="CC9" i="11"/>
  <c r="CC22" i="11"/>
  <c r="CC11" i="11"/>
  <c r="CC23" i="11"/>
  <c r="CC12" i="11"/>
  <c r="CC13" i="11"/>
  <c r="CC24" i="11"/>
  <c r="CC25" i="11"/>
  <c r="CD5" i="11"/>
  <c r="CC40" i="11"/>
  <c r="CC52" i="11"/>
  <c r="CC41" i="11"/>
  <c r="CC53" i="11"/>
  <c r="CC42" i="11"/>
  <c r="CC54" i="11"/>
  <c r="CC43" i="11"/>
  <c r="CC55" i="11"/>
  <c r="CC44" i="11"/>
  <c r="CC45" i="11"/>
  <c r="CC34" i="11"/>
  <c r="CC46" i="11"/>
  <c r="CC59" i="11"/>
  <c r="CC35" i="11"/>
  <c r="CC47" i="11"/>
  <c r="CC60" i="11"/>
  <c r="CC36" i="11"/>
  <c r="CC48" i="11"/>
  <c r="CC61" i="11"/>
  <c r="CC37" i="11"/>
  <c r="CC49" i="11"/>
  <c r="CC62" i="11"/>
  <c r="CC38" i="11"/>
  <c r="CC50" i="11"/>
  <c r="CC51" i="11"/>
  <c r="CC63" i="11"/>
  <c r="CC39" i="11"/>
  <c r="CC113" i="11"/>
  <c r="CC112" i="11"/>
  <c r="CC111" i="11"/>
  <c r="CC110" i="11"/>
  <c r="CC96" i="11"/>
  <c r="CC95" i="11"/>
  <c r="CC94" i="11"/>
  <c r="CC109" i="11"/>
  <c r="CC108" i="11"/>
  <c r="CC107" i="11"/>
  <c r="CC106" i="11"/>
  <c r="CC105" i="11"/>
  <c r="CC104" i="11"/>
  <c r="CC103" i="11"/>
  <c r="CC102" i="11"/>
  <c r="CC101" i="11"/>
  <c r="CC100" i="11"/>
  <c r="CC99" i="11"/>
  <c r="CC93" i="11"/>
  <c r="CC92" i="11"/>
  <c r="CC98" i="11"/>
  <c r="CC97" i="11"/>
  <c r="CC88" i="11"/>
  <c r="CC87" i="11"/>
  <c r="CC86" i="11"/>
  <c r="CC85" i="11"/>
  <c r="CC84" i="11"/>
  <c r="CC83" i="11"/>
  <c r="CC82" i="11"/>
  <c r="CC81" i="11"/>
  <c r="CC80" i="11"/>
  <c r="CC79" i="11"/>
  <c r="CC78" i="11"/>
  <c r="CC77" i="11"/>
  <c r="CC76" i="11"/>
  <c r="CC75" i="11"/>
  <c r="CC74" i="11"/>
  <c r="CC73" i="11"/>
  <c r="CC72" i="11"/>
  <c r="CC71" i="11"/>
  <c r="CC70" i="11"/>
  <c r="CC69" i="11"/>
  <c r="CC68" i="11"/>
  <c r="CC67" i="11"/>
  <c r="CC3" i="11"/>
  <c r="CC10" i="11"/>
  <c r="CB18" i="14"/>
  <c r="CB19" i="14"/>
  <c r="CB8" i="14"/>
  <c r="CB20" i="14"/>
  <c r="CB9" i="14"/>
  <c r="CB21" i="14"/>
  <c r="CB10" i="14"/>
  <c r="CB22" i="14"/>
  <c r="CB11" i="14"/>
  <c r="CB23" i="14"/>
  <c r="CB13" i="14"/>
  <c r="CB25" i="14"/>
  <c r="CB14" i="14"/>
  <c r="CB26" i="14"/>
  <c r="CB16" i="14"/>
  <c r="CB28" i="14"/>
  <c r="CB12" i="14"/>
  <c r="CB15" i="14"/>
  <c r="CB17" i="14"/>
  <c r="CB24" i="14"/>
  <c r="CB27" i="14"/>
  <c r="CB29" i="14"/>
  <c r="CB79" i="14"/>
  <c r="CB65" i="14"/>
  <c r="CB80" i="14"/>
  <c r="CB81" i="14"/>
  <c r="CB78" i="14"/>
  <c r="CB77" i="14"/>
  <c r="CB76" i="14"/>
  <c r="CB75" i="14"/>
  <c r="CB74" i="14"/>
  <c r="CB73" i="14"/>
  <c r="CB72" i="14"/>
  <c r="CB71" i="14"/>
  <c r="CB70" i="14"/>
  <c r="CB69" i="14"/>
  <c r="CB68" i="14"/>
  <c r="CB67" i="14"/>
  <c r="CB66" i="14"/>
  <c r="CB62" i="14"/>
  <c r="CB64" i="14"/>
  <c r="CB63" i="14"/>
  <c r="CB61" i="14"/>
  <c r="CB60" i="14"/>
  <c r="CB56" i="14"/>
  <c r="CB55" i="14"/>
  <c r="CB54" i="14"/>
  <c r="CB53" i="14"/>
  <c r="CB52" i="14"/>
  <c r="CB51" i="14"/>
  <c r="CB41" i="14"/>
  <c r="CB40" i="14"/>
  <c r="CB39" i="14"/>
  <c r="CB38" i="14"/>
  <c r="CB37" i="14"/>
  <c r="CB50" i="14"/>
  <c r="CB49" i="14"/>
  <c r="CB48" i="14"/>
  <c r="CB47" i="14"/>
  <c r="CB46" i="14"/>
  <c r="CB45" i="14"/>
  <c r="CB44" i="14"/>
  <c r="CB43" i="14"/>
  <c r="CB42" i="14"/>
  <c r="CB36" i="14"/>
  <c r="CB35" i="14"/>
  <c r="CB90" i="14"/>
  <c r="CB89" i="14"/>
  <c r="CB87" i="14"/>
  <c r="CB86" i="14"/>
  <c r="CB85" i="14"/>
  <c r="CB91" i="14"/>
  <c r="CB88" i="14"/>
  <c r="CB95" i="14"/>
  <c r="CB96" i="14"/>
  <c r="CB97" i="14"/>
  <c r="CB98" i="14"/>
  <c r="CB99" i="14"/>
  <c r="CB100" i="14"/>
  <c r="CB101" i="14"/>
  <c r="CB102" i="14"/>
  <c r="CB103" i="14"/>
  <c r="CB104" i="14"/>
  <c r="CB92" i="14"/>
  <c r="CB105" i="14"/>
  <c r="CB93" i="14"/>
  <c r="CB94" i="14"/>
  <c r="CB106" i="14"/>
  <c r="CE4" i="2"/>
  <c r="CE43" i="2" s="1"/>
  <c r="CF6" i="2"/>
  <c r="CF44" i="2" s="1"/>
  <c r="CE20" i="2"/>
  <c r="CE22" i="2"/>
  <c r="CE21" i="2"/>
  <c r="CE23" i="2"/>
  <c r="CE19" i="2"/>
  <c r="CE27" i="2"/>
  <c r="CE25" i="2"/>
  <c r="CE26" i="2"/>
  <c r="CE5" i="2"/>
  <c r="CE24" i="2"/>
  <c r="CE36" i="2"/>
  <c r="CE58" i="2"/>
  <c r="CE59" i="2" s="1"/>
  <c r="CE45" i="2"/>
  <c r="CC3" i="14"/>
  <c r="CD5" i="14"/>
  <c r="CB89" i="11"/>
  <c r="CC34" i="2" s="1"/>
  <c r="CA57" i="14"/>
  <c r="CA30" i="14"/>
  <c r="CB13" i="2" s="1"/>
  <c r="CB14" i="2" s="1"/>
  <c r="CA107" i="14"/>
  <c r="BZ29" i="2"/>
  <c r="BZ31" i="2" s="1"/>
  <c r="CB64" i="11"/>
  <c r="CC12" i="2" s="1"/>
  <c r="CF42" i="2" l="1"/>
  <c r="CE18" i="2"/>
  <c r="CE3" i="2"/>
  <c r="CC37" i="2"/>
  <c r="CB15" i="2"/>
  <c r="CB31" i="2" s="1"/>
  <c r="CB46" i="2" s="1"/>
  <c r="CC11" i="2"/>
  <c r="CC28" i="2" s="1"/>
  <c r="CC29" i="2" s="1"/>
  <c r="CE66" i="2"/>
  <c r="CC64" i="11"/>
  <c r="CD12" i="2" s="1"/>
  <c r="CD17" i="11"/>
  <c r="CD29" i="11"/>
  <c r="CD18" i="11"/>
  <c r="CD30" i="11"/>
  <c r="CD19" i="11"/>
  <c r="CD20" i="11"/>
  <c r="CD21" i="11"/>
  <c r="CD9" i="11"/>
  <c r="CD22" i="11"/>
  <c r="CD11" i="11"/>
  <c r="CD23" i="11"/>
  <c r="CD12" i="11"/>
  <c r="CD24" i="11"/>
  <c r="CD13" i="11"/>
  <c r="CD25" i="11"/>
  <c r="CD14" i="11"/>
  <c r="CD26" i="11"/>
  <c r="CD15" i="11"/>
  <c r="CD16" i="11"/>
  <c r="CD27" i="11"/>
  <c r="CD28" i="11"/>
  <c r="CE5" i="11"/>
  <c r="CD45" i="11"/>
  <c r="CD34" i="11"/>
  <c r="CD46" i="11"/>
  <c r="CD59" i="11"/>
  <c r="CD35" i="11"/>
  <c r="CD47" i="11"/>
  <c r="CD60" i="11"/>
  <c r="CD36" i="11"/>
  <c r="CD48" i="11"/>
  <c r="CD61" i="11"/>
  <c r="CD37" i="11"/>
  <c r="CD49" i="11"/>
  <c r="CD62" i="11"/>
  <c r="CD38" i="11"/>
  <c r="CD50" i="11"/>
  <c r="CD63" i="11"/>
  <c r="CD39" i="11"/>
  <c r="CD51" i="11"/>
  <c r="CD40" i="11"/>
  <c r="CD52" i="11"/>
  <c r="CD41" i="11"/>
  <c r="CD53" i="11"/>
  <c r="CD42" i="11"/>
  <c r="CD54" i="11"/>
  <c r="CD43" i="11"/>
  <c r="CD44" i="11"/>
  <c r="CD55" i="11"/>
  <c r="CD113" i="11"/>
  <c r="CD112" i="11"/>
  <c r="CD111" i="11"/>
  <c r="CD110" i="11"/>
  <c r="CD95" i="11"/>
  <c r="CD94" i="11"/>
  <c r="CD109" i="11"/>
  <c r="CD108" i="11"/>
  <c r="CD107" i="11"/>
  <c r="CD106" i="11"/>
  <c r="CD105" i="11"/>
  <c r="CD104" i="11"/>
  <c r="CD103" i="11"/>
  <c r="CD102" i="11"/>
  <c r="CD101" i="11"/>
  <c r="CD100" i="11"/>
  <c r="CD99" i="11"/>
  <c r="CD93" i="11"/>
  <c r="CD92" i="11"/>
  <c r="CD98" i="11"/>
  <c r="CD97" i="11"/>
  <c r="CD88" i="11"/>
  <c r="CD87" i="11"/>
  <c r="CD86" i="11"/>
  <c r="CD85" i="11"/>
  <c r="CD84" i="11"/>
  <c r="CD83" i="11"/>
  <c r="CD82" i="11"/>
  <c r="CD81" i="11"/>
  <c r="CD80" i="11"/>
  <c r="CD79" i="11"/>
  <c r="CD73" i="11"/>
  <c r="CD72" i="11"/>
  <c r="CD71" i="11"/>
  <c r="CD70" i="11"/>
  <c r="CD69" i="11"/>
  <c r="CD68" i="11"/>
  <c r="CD67" i="11"/>
  <c r="CD96" i="11"/>
  <c r="CD78" i="11"/>
  <c r="CD77" i="11"/>
  <c r="CD76" i="11"/>
  <c r="CD75" i="11"/>
  <c r="CD74" i="11"/>
  <c r="CD3" i="11"/>
  <c r="CD10" i="11"/>
  <c r="CB82" i="14"/>
  <c r="CC89" i="11"/>
  <c r="CD34" i="2" s="1"/>
  <c r="CC114" i="11"/>
  <c r="CD35" i="2" s="1"/>
  <c r="CC56" i="11"/>
  <c r="CD10" i="2" s="1"/>
  <c r="CA46" i="2"/>
  <c r="CF4" i="2"/>
  <c r="CF43" i="2" s="1"/>
  <c r="CG6" i="2"/>
  <c r="CG44" i="2" s="1"/>
  <c r="CF27" i="2"/>
  <c r="CF25" i="2"/>
  <c r="CF23" i="2"/>
  <c r="CF5" i="2"/>
  <c r="CF24" i="2"/>
  <c r="CF26" i="2"/>
  <c r="CF20" i="2"/>
  <c r="CF19" i="2"/>
  <c r="CF22" i="2"/>
  <c r="CF21" i="2"/>
  <c r="CF45" i="2"/>
  <c r="CF36" i="2"/>
  <c r="CF58" i="2"/>
  <c r="CF59" i="2" s="1"/>
  <c r="CD3" i="14"/>
  <c r="CE5" i="14"/>
  <c r="CB57" i="14"/>
  <c r="CC18" i="14"/>
  <c r="CC19" i="14"/>
  <c r="CC8" i="14"/>
  <c r="CC20" i="14"/>
  <c r="CC9" i="14"/>
  <c r="CC21" i="14"/>
  <c r="CC10" i="14"/>
  <c r="CC22" i="14"/>
  <c r="CC11" i="14"/>
  <c r="CC23" i="14"/>
  <c r="CC13" i="14"/>
  <c r="CC25" i="14"/>
  <c r="CC14" i="14"/>
  <c r="CC26" i="14"/>
  <c r="CC16" i="14"/>
  <c r="CC28" i="14"/>
  <c r="CC29" i="14"/>
  <c r="CC12" i="14"/>
  <c r="CC15" i="14"/>
  <c r="CC17" i="14"/>
  <c r="CC81" i="14"/>
  <c r="CC80" i="14"/>
  <c r="CC79" i="14"/>
  <c r="CC24" i="14"/>
  <c r="CC27" i="14"/>
  <c r="CC65" i="14"/>
  <c r="CC78" i="14"/>
  <c r="CC77" i="14"/>
  <c r="CC76" i="14"/>
  <c r="CC75" i="14"/>
  <c r="CC74" i="14"/>
  <c r="CC73" i="14"/>
  <c r="CC72" i="14"/>
  <c r="CC71" i="14"/>
  <c r="CC70" i="14"/>
  <c r="CC69" i="14"/>
  <c r="CC68" i="14"/>
  <c r="CC67" i="14"/>
  <c r="CC66" i="14"/>
  <c r="CC62" i="14"/>
  <c r="CC64" i="14"/>
  <c r="CC63" i="14"/>
  <c r="CC61" i="14"/>
  <c r="CC60" i="14"/>
  <c r="CC56" i="14"/>
  <c r="CC55" i="14"/>
  <c r="CC54" i="14"/>
  <c r="CC53" i="14"/>
  <c r="CC52" i="14"/>
  <c r="CC51" i="14"/>
  <c r="CC40" i="14"/>
  <c r="CC39" i="14"/>
  <c r="CC38" i="14"/>
  <c r="CC37" i="14"/>
  <c r="CC50" i="14"/>
  <c r="CC49" i="14"/>
  <c r="CC48" i="14"/>
  <c r="CC47" i="14"/>
  <c r="CC46" i="14"/>
  <c r="CC45" i="14"/>
  <c r="CC44" i="14"/>
  <c r="CC43" i="14"/>
  <c r="CC42" i="14"/>
  <c r="CC36" i="14"/>
  <c r="CC87" i="14"/>
  <c r="CC86" i="14"/>
  <c r="CC85" i="14"/>
  <c r="CC41" i="14"/>
  <c r="CC91" i="14"/>
  <c r="CC88" i="14"/>
  <c r="CC35" i="14"/>
  <c r="CC106" i="14"/>
  <c r="CC105" i="14"/>
  <c r="CC104" i="14"/>
  <c r="CC103" i="14"/>
  <c r="CC102" i="14"/>
  <c r="CC101" i="14"/>
  <c r="CC100" i="14"/>
  <c r="CC99" i="14"/>
  <c r="CC98" i="14"/>
  <c r="CC97" i="14"/>
  <c r="CC96" i="14"/>
  <c r="CC95" i="14"/>
  <c r="CC94" i="14"/>
  <c r="CC93" i="14"/>
  <c r="CC92" i="14"/>
  <c r="CC89" i="14"/>
  <c r="CC90" i="14"/>
  <c r="CB30" i="14"/>
  <c r="CC13" i="2" s="1"/>
  <c r="CC14" i="2" s="1"/>
  <c r="CC7" i="11"/>
  <c r="CC31" i="11"/>
  <c r="CD9" i="2" s="1"/>
  <c r="CB107" i="14"/>
  <c r="CG42" i="2" l="1"/>
  <c r="CC15" i="2"/>
  <c r="CC31" i="2" s="1"/>
  <c r="CC46" i="2" s="1"/>
  <c r="CF18" i="2"/>
  <c r="CF3" i="2"/>
  <c r="CD11" i="2"/>
  <c r="CD28" i="2" s="1"/>
  <c r="CC57" i="14"/>
  <c r="CD114" i="11"/>
  <c r="CE35" i="2" s="1"/>
  <c r="CD31" i="11"/>
  <c r="CE9" i="2" s="1"/>
  <c r="CD7" i="11"/>
  <c r="CF5" i="14"/>
  <c r="CE3" i="14"/>
  <c r="CF66" i="2"/>
  <c r="CG4" i="2"/>
  <c r="CG43" i="2" s="1"/>
  <c r="CH6" i="2"/>
  <c r="CH44" i="2" s="1"/>
  <c r="CG20" i="2"/>
  <c r="CG19" i="2"/>
  <c r="CG21" i="2"/>
  <c r="CG23" i="2"/>
  <c r="CG27" i="2"/>
  <c r="CG25" i="2"/>
  <c r="CG26" i="2"/>
  <c r="CG5" i="2"/>
  <c r="CG24" i="2"/>
  <c r="CG22" i="2"/>
  <c r="CG45" i="2"/>
  <c r="CG58" i="2"/>
  <c r="CG59" i="2" s="1"/>
  <c r="CG36" i="2"/>
  <c r="CD18" i="14"/>
  <c r="CD19" i="14"/>
  <c r="CD8" i="14"/>
  <c r="CD20" i="14"/>
  <c r="CD9" i="14"/>
  <c r="CD21" i="14"/>
  <c r="CD10" i="14"/>
  <c r="CD22" i="14"/>
  <c r="CD11" i="14"/>
  <c r="CD23" i="14"/>
  <c r="CD13" i="14"/>
  <c r="CD25" i="14"/>
  <c r="CD14" i="14"/>
  <c r="CD26" i="14"/>
  <c r="CD16" i="14"/>
  <c r="CD28" i="14"/>
  <c r="CD12" i="14"/>
  <c r="CD15" i="14"/>
  <c r="CD17" i="14"/>
  <c r="CD24" i="14"/>
  <c r="CD27" i="14"/>
  <c r="CD29" i="14"/>
  <c r="CD81" i="14"/>
  <c r="CD80" i="14"/>
  <c r="CD79" i="14"/>
  <c r="CD78" i="14"/>
  <c r="CD77" i="14"/>
  <c r="CD76" i="14"/>
  <c r="CD75" i="14"/>
  <c r="CD74" i="14"/>
  <c r="CD73" i="14"/>
  <c r="CD72" i="14"/>
  <c r="CD71" i="14"/>
  <c r="CD70" i="14"/>
  <c r="CD69" i="14"/>
  <c r="CD68" i="14"/>
  <c r="CD67" i="14"/>
  <c r="CD66" i="14"/>
  <c r="CD62" i="14"/>
  <c r="CD65" i="14"/>
  <c r="CD64" i="14"/>
  <c r="CD63" i="14"/>
  <c r="CD61" i="14"/>
  <c r="CD60" i="14"/>
  <c r="CD56" i="14"/>
  <c r="CD55" i="14"/>
  <c r="CD54" i="14"/>
  <c r="CD53" i="14"/>
  <c r="CD52" i="14"/>
  <c r="CD51" i="14"/>
  <c r="CD50" i="14"/>
  <c r="CD39" i="14"/>
  <c r="CD38" i="14"/>
  <c r="CD37" i="14"/>
  <c r="CD49" i="14"/>
  <c r="CD48" i="14"/>
  <c r="CD47" i="14"/>
  <c r="CD46" i="14"/>
  <c r="CD45" i="14"/>
  <c r="CD44" i="14"/>
  <c r="CD43" i="14"/>
  <c r="CD42" i="14"/>
  <c r="CD36" i="14"/>
  <c r="CD41" i="14"/>
  <c r="CD40" i="14"/>
  <c r="CD91" i="14"/>
  <c r="CD88" i="14"/>
  <c r="CD35" i="14"/>
  <c r="CD106" i="14"/>
  <c r="CD105" i="14"/>
  <c r="CD104" i="14"/>
  <c r="CD103" i="14"/>
  <c r="CD102" i="14"/>
  <c r="CD101" i="14"/>
  <c r="CD100" i="14"/>
  <c r="CD99" i="14"/>
  <c r="CD98" i="14"/>
  <c r="CD97" i="14"/>
  <c r="CD96" i="14"/>
  <c r="CD95" i="14"/>
  <c r="CD94" i="14"/>
  <c r="CD93" i="14"/>
  <c r="CD92" i="14"/>
  <c r="CD90" i="14"/>
  <c r="CD89" i="14"/>
  <c r="CD85" i="14"/>
  <c r="CD86" i="14"/>
  <c r="CD87" i="14"/>
  <c r="CC82" i="14"/>
  <c r="CC107" i="14"/>
  <c r="CD89" i="11"/>
  <c r="CE34" i="2" s="1"/>
  <c r="CD64" i="11"/>
  <c r="CE12" i="2" s="1"/>
  <c r="CD37" i="2"/>
  <c r="CC30" i="14"/>
  <c r="CD13" i="2" s="1"/>
  <c r="CD14" i="2" s="1"/>
  <c r="CD56" i="11"/>
  <c r="CE10" i="2" s="1"/>
  <c r="CE20" i="11"/>
  <c r="CE21" i="11"/>
  <c r="CE9" i="11"/>
  <c r="CE22" i="11"/>
  <c r="CE11" i="11"/>
  <c r="CE23" i="11"/>
  <c r="CE12" i="11"/>
  <c r="CE24" i="11"/>
  <c r="CE13" i="11"/>
  <c r="CE25" i="11"/>
  <c r="CE14" i="11"/>
  <c r="CE26" i="11"/>
  <c r="CE15" i="11"/>
  <c r="CE27" i="11"/>
  <c r="CE16" i="11"/>
  <c r="CE28" i="11"/>
  <c r="CE17" i="11"/>
  <c r="CE29" i="11"/>
  <c r="CE18" i="11"/>
  <c r="CE19" i="11"/>
  <c r="CE30" i="11"/>
  <c r="CF5" i="11"/>
  <c r="CE38" i="11"/>
  <c r="CE50" i="11"/>
  <c r="CE63" i="11"/>
  <c r="CE39" i="11"/>
  <c r="CE51" i="11"/>
  <c r="CE40" i="11"/>
  <c r="CE52" i="11"/>
  <c r="CE41" i="11"/>
  <c r="CE53" i="11"/>
  <c r="CE42" i="11"/>
  <c r="CE54" i="11"/>
  <c r="CE43" i="11"/>
  <c r="CE55" i="11"/>
  <c r="CE44" i="11"/>
  <c r="CE45" i="11"/>
  <c r="CE34" i="11"/>
  <c r="CE46" i="11"/>
  <c r="CE59" i="11"/>
  <c r="CE35" i="11"/>
  <c r="CE47" i="11"/>
  <c r="CE60" i="11"/>
  <c r="CE62" i="11"/>
  <c r="CE36" i="11"/>
  <c r="CE37" i="11"/>
  <c r="CE48" i="11"/>
  <c r="CE49" i="11"/>
  <c r="CE61" i="11"/>
  <c r="CE113" i="11"/>
  <c r="CE112" i="11"/>
  <c r="CE111" i="11"/>
  <c r="CE110" i="11"/>
  <c r="CE95" i="11"/>
  <c r="CE94" i="11"/>
  <c r="CE109" i="11"/>
  <c r="CE108" i="11"/>
  <c r="CE107" i="11"/>
  <c r="CE106" i="11"/>
  <c r="CE105" i="11"/>
  <c r="CE104" i="11"/>
  <c r="CE103" i="11"/>
  <c r="CE102" i="11"/>
  <c r="CE101" i="11"/>
  <c r="CE100" i="11"/>
  <c r="CE99" i="11"/>
  <c r="CE93" i="11"/>
  <c r="CE92" i="11"/>
  <c r="CE98" i="11"/>
  <c r="CE97" i="11"/>
  <c r="CE88" i="11"/>
  <c r="CE87" i="11"/>
  <c r="CE86" i="11"/>
  <c r="CE85" i="11"/>
  <c r="CE84" i="11"/>
  <c r="CE83" i="11"/>
  <c r="CE82" i="11"/>
  <c r="CE81" i="11"/>
  <c r="CE80" i="11"/>
  <c r="CE79" i="11"/>
  <c r="CE96" i="11"/>
  <c r="CE71" i="11"/>
  <c r="CE70" i="11"/>
  <c r="CE69" i="11"/>
  <c r="CE68" i="11"/>
  <c r="CE67" i="11"/>
  <c r="CE78" i="11"/>
  <c r="CE77" i="11"/>
  <c r="CE76" i="11"/>
  <c r="CE75" i="11"/>
  <c r="CE74" i="11"/>
  <c r="CE73" i="11"/>
  <c r="CE72" i="11"/>
  <c r="CE3" i="11"/>
  <c r="CE10" i="11"/>
  <c r="CH42" i="2" l="1"/>
  <c r="CD15" i="2"/>
  <c r="CG18" i="2"/>
  <c r="CG3" i="2"/>
  <c r="CE37" i="2"/>
  <c r="CE11" i="2"/>
  <c r="CE28" i="2" s="1"/>
  <c r="CE29" i="2" s="1"/>
  <c r="CD29" i="2"/>
  <c r="CE18" i="14"/>
  <c r="CE19" i="14"/>
  <c r="CE8" i="14"/>
  <c r="CE20" i="14"/>
  <c r="CE9" i="14"/>
  <c r="CE21" i="14"/>
  <c r="CE10" i="14"/>
  <c r="CE22" i="14"/>
  <c r="CE11" i="14"/>
  <c r="CE23" i="14"/>
  <c r="CE13" i="14"/>
  <c r="CE25" i="14"/>
  <c r="CE14" i="14"/>
  <c r="CE26" i="14"/>
  <c r="CE16" i="14"/>
  <c r="CE28" i="14"/>
  <c r="CE29" i="14"/>
  <c r="CE12" i="14"/>
  <c r="CE15" i="14"/>
  <c r="CE17" i="14"/>
  <c r="CE81" i="14"/>
  <c r="CE80" i="14"/>
  <c r="CE79" i="14"/>
  <c r="CE24" i="14"/>
  <c r="CE27" i="14"/>
  <c r="CE78" i="14"/>
  <c r="CE77" i="14"/>
  <c r="CE76" i="14"/>
  <c r="CE75" i="14"/>
  <c r="CE74" i="14"/>
  <c r="CE73" i="14"/>
  <c r="CE72" i="14"/>
  <c r="CE71" i="14"/>
  <c r="CE70" i="14"/>
  <c r="CE69" i="14"/>
  <c r="CE68" i="14"/>
  <c r="CE67" i="14"/>
  <c r="CE66" i="14"/>
  <c r="CE65" i="14"/>
  <c r="CE64" i="14"/>
  <c r="CE63" i="14"/>
  <c r="CE61" i="14"/>
  <c r="CE60" i="14"/>
  <c r="CE56" i="14"/>
  <c r="CE55" i="14"/>
  <c r="CE54" i="14"/>
  <c r="CE53" i="14"/>
  <c r="CE52" i="14"/>
  <c r="CE51" i="14"/>
  <c r="CE38" i="14"/>
  <c r="CE37" i="14"/>
  <c r="CE49" i="14"/>
  <c r="CE48" i="14"/>
  <c r="CE47" i="14"/>
  <c r="CE46" i="14"/>
  <c r="CE45" i="14"/>
  <c r="CE44" i="14"/>
  <c r="CE43" i="14"/>
  <c r="CE42" i="14"/>
  <c r="CE36" i="14"/>
  <c r="CE50" i="14"/>
  <c r="CE62" i="14"/>
  <c r="CE41" i="14"/>
  <c r="CE40" i="14"/>
  <c r="CE91" i="14"/>
  <c r="CE88" i="14"/>
  <c r="CE35" i="14"/>
  <c r="CE106" i="14"/>
  <c r="CE105" i="14"/>
  <c r="CE104" i="14"/>
  <c r="CE103" i="14"/>
  <c r="CE102" i="14"/>
  <c r="CE101" i="14"/>
  <c r="CE100" i="14"/>
  <c r="CE99" i="14"/>
  <c r="CE98" i="14"/>
  <c r="CE97" i="14"/>
  <c r="CE96" i="14"/>
  <c r="CE95" i="14"/>
  <c r="CE94" i="14"/>
  <c r="CE93" i="14"/>
  <c r="CE92" i="14"/>
  <c r="CE90" i="14"/>
  <c r="CE89" i="14"/>
  <c r="CE39" i="14"/>
  <c r="CE87" i="14"/>
  <c r="CE86" i="14"/>
  <c r="CE85" i="14"/>
  <c r="CF11" i="11"/>
  <c r="CF23" i="11"/>
  <c r="CF12" i="11"/>
  <c r="CF24" i="11"/>
  <c r="CF13" i="11"/>
  <c r="CF25" i="11"/>
  <c r="CF14" i="11"/>
  <c r="CF26" i="11"/>
  <c r="CF15" i="11"/>
  <c r="CF27" i="11"/>
  <c r="CF16" i="11"/>
  <c r="CF28" i="11"/>
  <c r="CF17" i="11"/>
  <c r="CF29" i="11"/>
  <c r="CF18" i="11"/>
  <c r="CF30" i="11"/>
  <c r="CF9" i="11"/>
  <c r="CF19" i="11"/>
  <c r="CF20" i="11"/>
  <c r="CF21" i="11"/>
  <c r="CF22" i="11"/>
  <c r="CG5" i="11"/>
  <c r="CF44" i="11"/>
  <c r="CF45" i="11"/>
  <c r="CF34" i="11"/>
  <c r="CF46" i="11"/>
  <c r="CF59" i="11"/>
  <c r="CF35" i="11"/>
  <c r="CF47" i="11"/>
  <c r="CF60" i="11"/>
  <c r="CF36" i="11"/>
  <c r="CF48" i="11"/>
  <c r="CF61" i="11"/>
  <c r="CF37" i="11"/>
  <c r="CF38" i="11"/>
  <c r="CF50" i="11"/>
  <c r="CF63" i="11"/>
  <c r="CF40" i="11"/>
  <c r="CF52" i="11"/>
  <c r="CF39" i="11"/>
  <c r="CF41" i="11"/>
  <c r="CF42" i="11"/>
  <c r="CF43" i="11"/>
  <c r="CF49" i="11"/>
  <c r="CF51" i="11"/>
  <c r="CF53" i="11"/>
  <c r="CF54" i="11"/>
  <c r="CF55" i="11"/>
  <c r="CF62" i="11"/>
  <c r="CF113" i="11"/>
  <c r="CF112" i="11"/>
  <c r="CF111" i="11"/>
  <c r="CF110" i="11"/>
  <c r="CF109" i="11"/>
  <c r="CF108" i="11"/>
  <c r="CF107" i="11"/>
  <c r="CF106" i="11"/>
  <c r="CF105" i="11"/>
  <c r="CF104" i="11"/>
  <c r="CF103" i="11"/>
  <c r="CF102" i="11"/>
  <c r="CF101" i="11"/>
  <c r="CF100" i="11"/>
  <c r="CF99" i="11"/>
  <c r="CF93" i="11"/>
  <c r="CF92" i="11"/>
  <c r="CF98" i="11"/>
  <c r="CF97" i="11"/>
  <c r="CF88" i="11"/>
  <c r="CF87" i="11"/>
  <c r="CF86" i="11"/>
  <c r="CF85" i="11"/>
  <c r="CF84" i="11"/>
  <c r="CF83" i="11"/>
  <c r="CF82" i="11"/>
  <c r="CF81" i="11"/>
  <c r="CF80" i="11"/>
  <c r="CF79" i="11"/>
  <c r="CF96" i="11"/>
  <c r="CF71" i="11"/>
  <c r="CF70" i="11"/>
  <c r="CF69" i="11"/>
  <c r="CF68" i="11"/>
  <c r="CF67" i="11"/>
  <c r="CF78" i="11"/>
  <c r="CF77" i="11"/>
  <c r="CF76" i="11"/>
  <c r="CF75" i="11"/>
  <c r="CF74" i="11"/>
  <c r="CF94" i="11"/>
  <c r="CF73" i="11"/>
  <c r="CF72" i="11"/>
  <c r="CF95" i="11"/>
  <c r="CF3" i="11"/>
  <c r="CF10" i="11"/>
  <c r="CG5" i="14"/>
  <c r="CF3" i="14"/>
  <c r="CE114" i="11"/>
  <c r="CF35" i="2" s="1"/>
  <c r="CD57" i="14"/>
  <c r="CD82" i="14"/>
  <c r="CE64" i="11"/>
  <c r="CF12" i="2" s="1"/>
  <c r="CE7" i="11"/>
  <c r="CE31" i="11"/>
  <c r="CF9" i="2" s="1"/>
  <c r="CD30" i="14"/>
  <c r="CE13" i="2" s="1"/>
  <c r="CE14" i="2" s="1"/>
  <c r="CG66" i="2"/>
  <c r="CE89" i="11"/>
  <c r="CF34" i="2" s="1"/>
  <c r="CE56" i="11"/>
  <c r="CF10" i="2" s="1"/>
  <c r="CD107" i="14"/>
  <c r="CH4" i="2"/>
  <c r="CH43" i="2" s="1"/>
  <c r="CI6" i="2"/>
  <c r="CI44" i="2" s="1"/>
  <c r="CH23" i="2"/>
  <c r="CH27" i="2"/>
  <c r="CH26" i="2"/>
  <c r="CH24" i="2"/>
  <c r="CH20" i="2"/>
  <c r="CH5" i="2"/>
  <c r="CH19" i="2"/>
  <c r="CH22" i="2"/>
  <c r="CH21" i="2"/>
  <c r="CH25" i="2"/>
  <c r="CH58" i="2"/>
  <c r="CH59" i="2" s="1"/>
  <c r="CH36" i="2"/>
  <c r="CH45" i="2"/>
  <c r="CI42" i="2" l="1"/>
  <c r="CD31" i="2"/>
  <c r="CD46" i="2" s="1"/>
  <c r="CH18" i="2"/>
  <c r="CH3" i="2"/>
  <c r="CE15" i="2"/>
  <c r="CE31" i="2" s="1"/>
  <c r="CE46" i="2" s="1"/>
  <c r="CF11" i="2"/>
  <c r="CF28" i="2" s="1"/>
  <c r="CF29" i="2" s="1"/>
  <c r="CF64" i="11"/>
  <c r="CG12" i="2" s="1"/>
  <c r="CH66" i="2"/>
  <c r="CF114" i="11"/>
  <c r="CG35" i="2" s="1"/>
  <c r="CF7" i="11"/>
  <c r="CF31" i="11"/>
  <c r="CG9" i="2" s="1"/>
  <c r="CE57" i="14"/>
  <c r="CE82" i="14"/>
  <c r="CF37" i="2"/>
  <c r="CF18" i="14"/>
  <c r="CF19" i="14"/>
  <c r="CF8" i="14"/>
  <c r="CF20" i="14"/>
  <c r="CF9" i="14"/>
  <c r="CF21" i="14"/>
  <c r="CF10" i="14"/>
  <c r="CF22" i="14"/>
  <c r="CF11" i="14"/>
  <c r="CF23" i="14"/>
  <c r="CF13" i="14"/>
  <c r="CF25" i="14"/>
  <c r="CF14" i="14"/>
  <c r="CF26" i="14"/>
  <c r="CF16" i="14"/>
  <c r="CF28" i="14"/>
  <c r="CF12" i="14"/>
  <c r="CF15" i="14"/>
  <c r="CF17" i="14"/>
  <c r="CF24" i="14"/>
  <c r="CF27" i="14"/>
  <c r="CF29" i="14"/>
  <c r="CF81" i="14"/>
  <c r="CF80" i="14"/>
  <c r="CF79" i="14"/>
  <c r="CF78" i="14"/>
  <c r="CF65" i="14"/>
  <c r="CF76" i="14"/>
  <c r="CF72" i="14"/>
  <c r="CF68" i="14"/>
  <c r="CF64" i="14"/>
  <c r="CF63" i="14"/>
  <c r="CF77" i="14"/>
  <c r="CF73" i="14"/>
  <c r="CF69" i="14"/>
  <c r="CF61" i="14"/>
  <c r="CF60" i="14"/>
  <c r="CF56" i="14"/>
  <c r="CF55" i="14"/>
  <c r="CF54" i="14"/>
  <c r="CF53" i="14"/>
  <c r="CF52" i="14"/>
  <c r="CF51" i="14"/>
  <c r="CF50" i="14"/>
  <c r="CF74" i="14"/>
  <c r="CF70" i="14"/>
  <c r="CF66" i="14"/>
  <c r="CF75" i="14"/>
  <c r="CF71" i="14"/>
  <c r="CF67" i="14"/>
  <c r="CF62" i="14"/>
  <c r="CF37" i="14"/>
  <c r="CF49" i="14"/>
  <c r="CF48" i="14"/>
  <c r="CF47" i="14"/>
  <c r="CF46" i="14"/>
  <c r="CF45" i="14"/>
  <c r="CF44" i="14"/>
  <c r="CF43" i="14"/>
  <c r="CF42" i="14"/>
  <c r="CF36" i="14"/>
  <c r="CF35" i="14"/>
  <c r="CF41" i="14"/>
  <c r="CF40" i="14"/>
  <c r="CF39" i="14"/>
  <c r="CF91" i="14"/>
  <c r="CF88" i="14"/>
  <c r="CF106" i="14"/>
  <c r="CF105" i="14"/>
  <c r="CF104" i="14"/>
  <c r="CF103" i="14"/>
  <c r="CF102" i="14"/>
  <c r="CF101" i="14"/>
  <c r="CF100" i="14"/>
  <c r="CF99" i="14"/>
  <c r="CF98" i="14"/>
  <c r="CF97" i="14"/>
  <c r="CF96" i="14"/>
  <c r="CF95" i="14"/>
  <c r="CF94" i="14"/>
  <c r="CF93" i="14"/>
  <c r="CF92" i="14"/>
  <c r="CF38" i="14"/>
  <c r="CF90" i="14"/>
  <c r="CF89" i="14"/>
  <c r="CF87" i="14"/>
  <c r="CF86" i="14"/>
  <c r="CF85" i="14"/>
  <c r="CF56" i="11"/>
  <c r="CG10" i="2" s="1"/>
  <c r="CI4" i="2"/>
  <c r="CI43" i="2" s="1"/>
  <c r="CJ6" i="2"/>
  <c r="CJ44" i="2" s="1"/>
  <c r="CI22" i="2"/>
  <c r="CI21" i="2"/>
  <c r="CI25" i="2"/>
  <c r="CI23" i="2"/>
  <c r="CI27" i="2"/>
  <c r="CI26" i="2"/>
  <c r="CI5" i="2"/>
  <c r="CI24" i="2"/>
  <c r="CI20" i="2"/>
  <c r="CI19" i="2"/>
  <c r="CI36" i="2"/>
  <c r="CI45" i="2"/>
  <c r="CI58" i="2"/>
  <c r="CI59" i="2" s="1"/>
  <c r="CH5" i="14"/>
  <c r="CG3" i="14"/>
  <c r="CF89" i="11"/>
  <c r="CG34" i="2" s="1"/>
  <c r="CE107" i="14"/>
  <c r="CE30" i="14"/>
  <c r="CF13" i="2" s="1"/>
  <c r="CF14" i="2" s="1"/>
  <c r="CG14" i="11"/>
  <c r="CG26" i="11"/>
  <c r="CG15" i="11"/>
  <c r="CG27" i="11"/>
  <c r="CG16" i="11"/>
  <c r="CG28" i="11"/>
  <c r="CG17" i="11"/>
  <c r="CG29" i="11"/>
  <c r="CG18" i="11"/>
  <c r="CG30" i="11"/>
  <c r="CG19" i="11"/>
  <c r="CG20" i="11"/>
  <c r="CG21" i="11"/>
  <c r="CG25" i="11"/>
  <c r="CG9" i="11"/>
  <c r="CG11" i="11"/>
  <c r="CG12" i="11"/>
  <c r="CG13" i="11"/>
  <c r="CG22" i="11"/>
  <c r="CG23" i="11"/>
  <c r="CG24" i="11"/>
  <c r="CH5" i="11"/>
  <c r="CG37" i="11"/>
  <c r="CG49" i="11"/>
  <c r="CG62" i="11"/>
  <c r="CG38" i="11"/>
  <c r="CG50" i="11"/>
  <c r="CG63" i="11"/>
  <c r="CG39" i="11"/>
  <c r="CG51" i="11"/>
  <c r="CG40" i="11"/>
  <c r="CG52" i="11"/>
  <c r="CG41" i="11"/>
  <c r="CG53" i="11"/>
  <c r="CG43" i="11"/>
  <c r="CG55" i="11"/>
  <c r="CG34" i="11"/>
  <c r="CG59" i="11"/>
  <c r="CG35" i="11"/>
  <c r="CG60" i="11"/>
  <c r="CG36" i="11"/>
  <c r="CG61" i="11"/>
  <c r="CG42" i="11"/>
  <c r="CG44" i="11"/>
  <c r="CG45" i="11"/>
  <c r="CG46" i="11"/>
  <c r="CG47" i="11"/>
  <c r="CG48" i="11"/>
  <c r="CG54" i="11"/>
  <c r="CG113" i="11"/>
  <c r="CG112" i="11"/>
  <c r="CG111" i="11"/>
  <c r="CG110" i="11"/>
  <c r="CG109" i="11"/>
  <c r="CG108" i="11"/>
  <c r="CG107" i="11"/>
  <c r="CG106" i="11"/>
  <c r="CG105" i="11"/>
  <c r="CG104" i="11"/>
  <c r="CG103" i="11"/>
  <c r="CG102" i="11"/>
  <c r="CG101" i="11"/>
  <c r="CG100" i="11"/>
  <c r="CG99" i="11"/>
  <c r="CG93" i="11"/>
  <c r="CG92" i="11"/>
  <c r="CG98" i="11"/>
  <c r="CG97" i="11"/>
  <c r="CG88" i="11"/>
  <c r="CG87" i="11"/>
  <c r="CG86" i="11"/>
  <c r="CG85" i="11"/>
  <c r="CG84" i="11"/>
  <c r="CG83" i="11"/>
  <c r="CG82" i="11"/>
  <c r="CG81" i="11"/>
  <c r="CG80" i="11"/>
  <c r="CG79" i="11"/>
  <c r="CG96" i="11"/>
  <c r="CG95" i="11"/>
  <c r="CG94" i="11"/>
  <c r="CG70" i="11"/>
  <c r="CG69" i="11"/>
  <c r="CG68" i="11"/>
  <c r="CG67" i="11"/>
  <c r="CG78" i="11"/>
  <c r="CG77" i="11"/>
  <c r="CG76" i="11"/>
  <c r="CG75" i="11"/>
  <c r="CG74" i="11"/>
  <c r="CG73" i="11"/>
  <c r="CG72" i="11"/>
  <c r="CG71" i="11"/>
  <c r="CG3" i="11"/>
  <c r="CG10" i="11"/>
  <c r="CJ42" i="2" l="1"/>
  <c r="CI18" i="2"/>
  <c r="CI3" i="2"/>
  <c r="CG37" i="2"/>
  <c r="CI66" i="2"/>
  <c r="CF15" i="2"/>
  <c r="CF31" i="2" s="1"/>
  <c r="CF46" i="2" s="1"/>
  <c r="CG11" i="2"/>
  <c r="CG28" i="2" s="1"/>
  <c r="CG29" i="2" s="1"/>
  <c r="CG64" i="11"/>
  <c r="CH12" i="2" s="1"/>
  <c r="CG7" i="11"/>
  <c r="CG31" i="11"/>
  <c r="CH9" i="2" s="1"/>
  <c r="CF30" i="14"/>
  <c r="CG13" i="2" s="1"/>
  <c r="CG14" i="2" s="1"/>
  <c r="CF57" i="14"/>
  <c r="CG56" i="11"/>
  <c r="CH10" i="2" s="1"/>
  <c r="CF82" i="14"/>
  <c r="CH17" i="11"/>
  <c r="CH29" i="11"/>
  <c r="CH18" i="11"/>
  <c r="CH30" i="11"/>
  <c r="CH19" i="11"/>
  <c r="CH20" i="11"/>
  <c r="CH21" i="11"/>
  <c r="CH9" i="11"/>
  <c r="CH7" i="11" s="1"/>
  <c r="CH22" i="11"/>
  <c r="CH11" i="11"/>
  <c r="CH23" i="11"/>
  <c r="CH12" i="11"/>
  <c r="CH24" i="11"/>
  <c r="CH13" i="11"/>
  <c r="CH14" i="11"/>
  <c r="CH15" i="11"/>
  <c r="CH16" i="11"/>
  <c r="CH25" i="11"/>
  <c r="CH26" i="11"/>
  <c r="CH27" i="11"/>
  <c r="CH28" i="11"/>
  <c r="CI5" i="11"/>
  <c r="CH42" i="11"/>
  <c r="CH54" i="11"/>
  <c r="CH43" i="11"/>
  <c r="CH55" i="11"/>
  <c r="CH44" i="11"/>
  <c r="CH45" i="11"/>
  <c r="CH34" i="11"/>
  <c r="CH46" i="11"/>
  <c r="CH59" i="11"/>
  <c r="CH36" i="11"/>
  <c r="CH48" i="11"/>
  <c r="CH61" i="11"/>
  <c r="CH51" i="11"/>
  <c r="CH52" i="11"/>
  <c r="CH53" i="11"/>
  <c r="CH35" i="11"/>
  <c r="CH60" i="11"/>
  <c r="CH37" i="11"/>
  <c r="CH62" i="11"/>
  <c r="CH38" i="11"/>
  <c r="CH63" i="11"/>
  <c r="CH39" i="11"/>
  <c r="CH40" i="11"/>
  <c r="CH41" i="11"/>
  <c r="CH47" i="11"/>
  <c r="CH49" i="11"/>
  <c r="CH50" i="11"/>
  <c r="CH113" i="11"/>
  <c r="CH112" i="11"/>
  <c r="CH111" i="11"/>
  <c r="CH110" i="11"/>
  <c r="CH109" i="11"/>
  <c r="CH108" i="11"/>
  <c r="CH107" i="11"/>
  <c r="CH106" i="11"/>
  <c r="CH105" i="11"/>
  <c r="CH104" i="11"/>
  <c r="CH103" i="11"/>
  <c r="CH102" i="11"/>
  <c r="CH101" i="11"/>
  <c r="CH100" i="11"/>
  <c r="CH99" i="11"/>
  <c r="CH93" i="11"/>
  <c r="CH92" i="11"/>
  <c r="CH98" i="11"/>
  <c r="CH97" i="11"/>
  <c r="CH88" i="11"/>
  <c r="CH87" i="11"/>
  <c r="CH86" i="11"/>
  <c r="CH85" i="11"/>
  <c r="CH84" i="11"/>
  <c r="CH83" i="11"/>
  <c r="CH82" i="11"/>
  <c r="CH81" i="11"/>
  <c r="CH80" i="11"/>
  <c r="CH79" i="11"/>
  <c r="CH96" i="11"/>
  <c r="CH95" i="11"/>
  <c r="CH94" i="11"/>
  <c r="CH68" i="11"/>
  <c r="CH67" i="11"/>
  <c r="CH78" i="11"/>
  <c r="CH77" i="11"/>
  <c r="CH76" i="11"/>
  <c r="CH75" i="11"/>
  <c r="CH74" i="11"/>
  <c r="CH73" i="11"/>
  <c r="CH72" i="11"/>
  <c r="CH71" i="11"/>
  <c r="CH70" i="11"/>
  <c r="CH69" i="11"/>
  <c r="CH3" i="11"/>
  <c r="CH10" i="11"/>
  <c r="CG18" i="14"/>
  <c r="CG19" i="14"/>
  <c r="CG20" i="14"/>
  <c r="CG9" i="14"/>
  <c r="CG21" i="14"/>
  <c r="CG10" i="14"/>
  <c r="CG22" i="14"/>
  <c r="CG11" i="14"/>
  <c r="CG23" i="14"/>
  <c r="CG13" i="14"/>
  <c r="CG25" i="14"/>
  <c r="CG14" i="14"/>
  <c r="CG26" i="14"/>
  <c r="CG16" i="14"/>
  <c r="CG28" i="14"/>
  <c r="CG29" i="14"/>
  <c r="CG12" i="14"/>
  <c r="CG15" i="14"/>
  <c r="CG17" i="14"/>
  <c r="CG24" i="14"/>
  <c r="CG27" i="14"/>
  <c r="CG81" i="14"/>
  <c r="CG80" i="14"/>
  <c r="CG79" i="14"/>
  <c r="CG78" i="14"/>
  <c r="CG77" i="14"/>
  <c r="CG76" i="14"/>
  <c r="CG75" i="14"/>
  <c r="CG74" i="14"/>
  <c r="CG73" i="14"/>
  <c r="CG72" i="14"/>
  <c r="CG71" i="14"/>
  <c r="CG70" i="14"/>
  <c r="CG69" i="14"/>
  <c r="CG68" i="14"/>
  <c r="CG67" i="14"/>
  <c r="CG66" i="14"/>
  <c r="CG64" i="14"/>
  <c r="CG63" i="14"/>
  <c r="CG65" i="14"/>
  <c r="CG61" i="14"/>
  <c r="CG60" i="14"/>
  <c r="CG56" i="14"/>
  <c r="CG55" i="14"/>
  <c r="CG54" i="14"/>
  <c r="CG53" i="14"/>
  <c r="CG52" i="14"/>
  <c r="CG51" i="14"/>
  <c r="CG50" i="14"/>
  <c r="CG62" i="14"/>
  <c r="CG49" i="14"/>
  <c r="CG48" i="14"/>
  <c r="CG47" i="14"/>
  <c r="CG46" i="14"/>
  <c r="CG45" i="14"/>
  <c r="CG44" i="14"/>
  <c r="CG43" i="14"/>
  <c r="CG42" i="14"/>
  <c r="CG36" i="14"/>
  <c r="CG41" i="14"/>
  <c r="CG40" i="14"/>
  <c r="CG39" i="14"/>
  <c r="CG38" i="14"/>
  <c r="CG91" i="14"/>
  <c r="CG88" i="14"/>
  <c r="CG37" i="14"/>
  <c r="CG106" i="14"/>
  <c r="CG105" i="14"/>
  <c r="CG104" i="14"/>
  <c r="CG103" i="14"/>
  <c r="CG102" i="14"/>
  <c r="CG101" i="14"/>
  <c r="CG100" i="14"/>
  <c r="CG99" i="14"/>
  <c r="CG98" i="14"/>
  <c r="CG97" i="14"/>
  <c r="CG96" i="14"/>
  <c r="CG95" i="14"/>
  <c r="CG94" i="14"/>
  <c r="CG93" i="14"/>
  <c r="CG92" i="14"/>
  <c r="CG90" i="14"/>
  <c r="CG89" i="14"/>
  <c r="CG87" i="14"/>
  <c r="CG86" i="14"/>
  <c r="CG85" i="14"/>
  <c r="CJ4" i="2"/>
  <c r="CJ43" i="2" s="1"/>
  <c r="CJ26" i="2"/>
  <c r="CJ25" i="2"/>
  <c r="CJ58" i="2"/>
  <c r="CJ59" i="2" s="1"/>
  <c r="CJ5" i="2"/>
  <c r="CJ20" i="2"/>
  <c r="CJ19" i="2"/>
  <c r="CJ22" i="2"/>
  <c r="CJ21" i="2"/>
  <c r="CK6" i="2"/>
  <c r="CJ27" i="2"/>
  <c r="CJ24" i="2"/>
  <c r="CJ23" i="2"/>
  <c r="CJ36" i="2"/>
  <c r="CG89" i="11"/>
  <c r="CH34" i="2" s="1"/>
  <c r="CG114" i="11"/>
  <c r="CH35" i="2" s="1"/>
  <c r="CI5" i="14"/>
  <c r="CH3" i="14"/>
  <c r="CF107" i="14"/>
  <c r="CG15" i="2" l="1"/>
  <c r="CG31" i="2" s="1"/>
  <c r="CJ18" i="2"/>
  <c r="CJ3" i="2"/>
  <c r="CH31" i="11"/>
  <c r="CI9" i="2" s="1"/>
  <c r="CH11" i="2"/>
  <c r="CH28" i="2" s="1"/>
  <c r="CH29" i="2" s="1"/>
  <c r="CH89" i="11"/>
  <c r="CI34" i="2" s="1"/>
  <c r="CI20" i="11"/>
  <c r="CI21" i="11"/>
  <c r="CI9" i="11"/>
  <c r="CI22" i="11"/>
  <c r="CI11" i="11"/>
  <c r="CI23" i="11"/>
  <c r="CI12" i="11"/>
  <c r="CI24" i="11"/>
  <c r="CI13" i="11"/>
  <c r="CI25" i="11"/>
  <c r="CI14" i="11"/>
  <c r="CI26" i="11"/>
  <c r="CI18" i="11"/>
  <c r="CI19" i="11"/>
  <c r="CI27" i="11"/>
  <c r="CI28" i="11"/>
  <c r="CI29" i="11"/>
  <c r="CI30" i="11"/>
  <c r="CI15" i="11"/>
  <c r="CI16" i="11"/>
  <c r="CJ5" i="11"/>
  <c r="CI17" i="11"/>
  <c r="CI35" i="11"/>
  <c r="CI47" i="11"/>
  <c r="CI60" i="11"/>
  <c r="CI36" i="11"/>
  <c r="CI48" i="11"/>
  <c r="CI61" i="11"/>
  <c r="CI37" i="11"/>
  <c r="CI49" i="11"/>
  <c r="CI62" i="11"/>
  <c r="CI38" i="11"/>
  <c r="CI50" i="11"/>
  <c r="CI63" i="11"/>
  <c r="CI39" i="11"/>
  <c r="CI51" i="11"/>
  <c r="CI43" i="11"/>
  <c r="CI44" i="11"/>
  <c r="CI45" i="11"/>
  <c r="CI46" i="11"/>
  <c r="CI52" i="11"/>
  <c r="CI53" i="11"/>
  <c r="CI54" i="11"/>
  <c r="CI55" i="11"/>
  <c r="CI34" i="11"/>
  <c r="CI40" i="11"/>
  <c r="CI41" i="11"/>
  <c r="CI59" i="11"/>
  <c r="CI42" i="11"/>
  <c r="CI109" i="11"/>
  <c r="CI108" i="11"/>
  <c r="CI107" i="11"/>
  <c r="CI106" i="11"/>
  <c r="CI105" i="11"/>
  <c r="CI104" i="11"/>
  <c r="CI103" i="11"/>
  <c r="CI102" i="11"/>
  <c r="CI101" i="11"/>
  <c r="CI100" i="11"/>
  <c r="CI99" i="11"/>
  <c r="CI93" i="11"/>
  <c r="CI92" i="11"/>
  <c r="CI98" i="11"/>
  <c r="CI97" i="11"/>
  <c r="CI88" i="11"/>
  <c r="CI87" i="11"/>
  <c r="CI86" i="11"/>
  <c r="CI85" i="11"/>
  <c r="CI84" i="11"/>
  <c r="CI83" i="11"/>
  <c r="CI82" i="11"/>
  <c r="CI81" i="11"/>
  <c r="CI80" i="11"/>
  <c r="CI79" i="11"/>
  <c r="CI110" i="11"/>
  <c r="CI111" i="11"/>
  <c r="CI96" i="11"/>
  <c r="CI112" i="11"/>
  <c r="CI113" i="11"/>
  <c r="CI95" i="11"/>
  <c r="CI94" i="11"/>
  <c r="CI68" i="11"/>
  <c r="CI67" i="11"/>
  <c r="CI78" i="11"/>
  <c r="CI77" i="11"/>
  <c r="CI76" i="11"/>
  <c r="CI75" i="11"/>
  <c r="CI74" i="11"/>
  <c r="CI73" i="11"/>
  <c r="CI72" i="11"/>
  <c r="CI71" i="11"/>
  <c r="CI70" i="11"/>
  <c r="CI69" i="11"/>
  <c r="CI3" i="11"/>
  <c r="CI10" i="11"/>
  <c r="CG82" i="14"/>
  <c r="CH18" i="14"/>
  <c r="CH19" i="14"/>
  <c r="CH8" i="14"/>
  <c r="CH20" i="14"/>
  <c r="CH9" i="14"/>
  <c r="CH21" i="14"/>
  <c r="CH10" i="14"/>
  <c r="CH22" i="14"/>
  <c r="CH11" i="14"/>
  <c r="CH23" i="14"/>
  <c r="CH13" i="14"/>
  <c r="CH25" i="14"/>
  <c r="CH14" i="14"/>
  <c r="CH26" i="14"/>
  <c r="CH16" i="14"/>
  <c r="CH28" i="14"/>
  <c r="CH12" i="14"/>
  <c r="CH15" i="14"/>
  <c r="CH17" i="14"/>
  <c r="CH24" i="14"/>
  <c r="CH27" i="14"/>
  <c r="CH29" i="14"/>
  <c r="CH81" i="14"/>
  <c r="CH80" i="14"/>
  <c r="CH79" i="14"/>
  <c r="CH78" i="14"/>
  <c r="CH77" i="14"/>
  <c r="CH76" i="14"/>
  <c r="CH75" i="14"/>
  <c r="CH74" i="14"/>
  <c r="CH73" i="14"/>
  <c r="CH72" i="14"/>
  <c r="CH71" i="14"/>
  <c r="CH70" i="14"/>
  <c r="CH69" i="14"/>
  <c r="CH68" i="14"/>
  <c r="CH67" i="14"/>
  <c r="CH66" i="14"/>
  <c r="CH64" i="14"/>
  <c r="CH63" i="14"/>
  <c r="CH65" i="14"/>
  <c r="CH61" i="14"/>
  <c r="CH60" i="14"/>
  <c r="CH56" i="14"/>
  <c r="CH55" i="14"/>
  <c r="CH54" i="14"/>
  <c r="CH53" i="14"/>
  <c r="CH52" i="14"/>
  <c r="CH51" i="14"/>
  <c r="CH50" i="14"/>
  <c r="CH62" i="14"/>
  <c r="CH41" i="14"/>
  <c r="CH40" i="14"/>
  <c r="CH39" i="14"/>
  <c r="CH38" i="14"/>
  <c r="CH37" i="14"/>
  <c r="CH91" i="14"/>
  <c r="CH88" i="14"/>
  <c r="CH42" i="14"/>
  <c r="CH43" i="14"/>
  <c r="CH36" i="14"/>
  <c r="CH35" i="14"/>
  <c r="CH44" i="14"/>
  <c r="CH106" i="14"/>
  <c r="CH105" i="14"/>
  <c r="CH104" i="14"/>
  <c r="CH103" i="14"/>
  <c r="CH102" i="14"/>
  <c r="CH101" i="14"/>
  <c r="CH100" i="14"/>
  <c r="CH99" i="14"/>
  <c r="CH98" i="14"/>
  <c r="CH97" i="14"/>
  <c r="CH96" i="14"/>
  <c r="CH95" i="14"/>
  <c r="CH94" i="14"/>
  <c r="CH93" i="14"/>
  <c r="CH92" i="14"/>
  <c r="CH45" i="14"/>
  <c r="CH90" i="14"/>
  <c r="CH89" i="14"/>
  <c r="CH46" i="14"/>
  <c r="CH87" i="14"/>
  <c r="CH86" i="14"/>
  <c r="CH85" i="14"/>
  <c r="CH47" i="14"/>
  <c r="CH48" i="14"/>
  <c r="CH49" i="14"/>
  <c r="CH64" i="11"/>
  <c r="CI12" i="2" s="1"/>
  <c r="CJ5" i="14"/>
  <c r="CI3" i="14"/>
  <c r="CH114" i="11"/>
  <c r="CI35" i="2" s="1"/>
  <c r="CH37" i="2"/>
  <c r="CG107" i="14"/>
  <c r="CH56" i="11"/>
  <c r="CI10" i="2" s="1"/>
  <c r="CK4" i="2"/>
  <c r="CK43" i="2" s="1"/>
  <c r="CL6" i="2"/>
  <c r="CK20" i="2"/>
  <c r="CK19" i="2"/>
  <c r="CK24" i="2"/>
  <c r="CK21" i="2"/>
  <c r="CK26" i="2"/>
  <c r="CK22" i="2"/>
  <c r="CK27" i="2"/>
  <c r="CK23" i="2"/>
  <c r="CK25" i="2"/>
  <c r="CK5" i="2"/>
  <c r="CK36" i="2"/>
  <c r="CL44" i="2" l="1"/>
  <c r="CL45" i="2" s="1"/>
  <c r="CL42" i="2"/>
  <c r="CK18" i="2"/>
  <c r="CK3" i="2"/>
  <c r="CI37" i="2"/>
  <c r="CI11" i="2"/>
  <c r="CI28" i="2" s="1"/>
  <c r="CI29" i="2" s="1"/>
  <c r="CH82" i="14"/>
  <c r="CL4" i="2"/>
  <c r="CM6" i="2"/>
  <c r="CL5" i="2"/>
  <c r="CL20" i="2"/>
  <c r="CL19" i="2"/>
  <c r="CL24" i="2"/>
  <c r="CL22" i="2"/>
  <c r="CL26" i="2"/>
  <c r="CL21" i="2"/>
  <c r="CL23" i="2"/>
  <c r="CL25" i="2"/>
  <c r="CL27" i="2"/>
  <c r="CL58" i="2"/>
  <c r="CL36" i="2"/>
  <c r="CL50" i="2"/>
  <c r="CL49" i="2"/>
  <c r="CH30" i="14"/>
  <c r="CI13" i="2" s="1"/>
  <c r="CI14" i="2" s="1"/>
  <c r="CI7" i="11"/>
  <c r="CI31" i="11"/>
  <c r="CJ9" i="2" s="1"/>
  <c r="CH57" i="14"/>
  <c r="CI114" i="11"/>
  <c r="CJ35" i="2" s="1"/>
  <c r="CH107" i="14"/>
  <c r="CI64" i="11"/>
  <c r="CJ12" i="2" s="1"/>
  <c r="CI89" i="11"/>
  <c r="CJ34" i="2" s="1"/>
  <c r="CI16" i="14"/>
  <c r="CI28" i="14"/>
  <c r="CI17" i="14"/>
  <c r="CI29" i="14"/>
  <c r="CI18" i="14"/>
  <c r="CI19" i="14"/>
  <c r="CI20" i="14"/>
  <c r="CI62" i="14"/>
  <c r="CI10" i="14" s="1"/>
  <c r="CI21" i="14"/>
  <c r="CI23" i="14"/>
  <c r="CI65" i="14"/>
  <c r="CI13" i="14" s="1"/>
  <c r="CI24" i="14"/>
  <c r="CI26" i="14"/>
  <c r="CI27" i="14"/>
  <c r="CI15" i="14"/>
  <c r="CI22" i="14"/>
  <c r="CI25" i="14"/>
  <c r="CI91" i="14"/>
  <c r="CI14" i="14" s="1"/>
  <c r="CI88" i="14"/>
  <c r="CI11" i="14" s="1"/>
  <c r="CI80" i="14"/>
  <c r="CI81" i="14"/>
  <c r="CI76" i="14"/>
  <c r="CI72" i="14"/>
  <c r="CI68" i="14"/>
  <c r="CI61" i="14"/>
  <c r="CI60" i="14"/>
  <c r="CI56" i="14"/>
  <c r="CI55" i="14"/>
  <c r="CI54" i="14"/>
  <c r="CI53" i="14"/>
  <c r="CI52" i="14"/>
  <c r="CI51" i="14"/>
  <c r="CI50" i="14"/>
  <c r="CI77" i="14"/>
  <c r="CI73" i="14"/>
  <c r="CI69" i="14"/>
  <c r="CI74" i="14"/>
  <c r="CI70" i="14"/>
  <c r="CI66" i="14"/>
  <c r="CI79" i="14"/>
  <c r="CI75" i="14"/>
  <c r="CI71" i="14"/>
  <c r="CI67" i="14"/>
  <c r="CI78" i="14"/>
  <c r="CI63" i="14"/>
  <c r="CI64" i="14"/>
  <c r="CI49" i="14"/>
  <c r="CI48" i="14"/>
  <c r="CI47" i="14"/>
  <c r="CI46" i="14"/>
  <c r="CI45" i="14"/>
  <c r="CI44" i="14"/>
  <c r="CI43" i="14"/>
  <c r="CI42" i="14"/>
  <c r="CI106" i="14"/>
  <c r="CI105" i="14"/>
  <c r="CI104" i="14"/>
  <c r="CI103" i="14"/>
  <c r="CI102" i="14"/>
  <c r="CI101" i="14"/>
  <c r="CI100" i="14"/>
  <c r="CI99" i="14"/>
  <c r="CI98" i="14"/>
  <c r="CI97" i="14"/>
  <c r="CI96" i="14"/>
  <c r="CI95" i="14"/>
  <c r="CI94" i="14"/>
  <c r="CI93" i="14"/>
  <c r="CI92" i="14"/>
  <c r="CI90" i="14"/>
  <c r="CI89" i="14"/>
  <c r="CI87" i="14"/>
  <c r="CI86" i="14"/>
  <c r="CI85" i="14"/>
  <c r="CI56" i="11"/>
  <c r="CJ10" i="2" s="1"/>
  <c r="CJ11" i="11"/>
  <c r="CJ23" i="11"/>
  <c r="CJ12" i="11"/>
  <c r="CJ24" i="11"/>
  <c r="CJ13" i="11"/>
  <c r="CJ25" i="11"/>
  <c r="CJ14" i="11"/>
  <c r="CJ26" i="11"/>
  <c r="CJ15" i="11"/>
  <c r="CJ27" i="11"/>
  <c r="CJ16" i="11"/>
  <c r="CJ28" i="11"/>
  <c r="CJ17" i="11"/>
  <c r="CJ29" i="11"/>
  <c r="CJ30" i="11"/>
  <c r="CJ9" i="11"/>
  <c r="CJ7" i="11" s="1"/>
  <c r="CJ18" i="11"/>
  <c r="CJ19" i="11"/>
  <c r="CJ20" i="11"/>
  <c r="CJ21" i="11"/>
  <c r="CK5" i="11"/>
  <c r="CJ22" i="11"/>
  <c r="CJ40" i="11"/>
  <c r="CJ52" i="11"/>
  <c r="CJ41" i="11"/>
  <c r="CJ53" i="11"/>
  <c r="CJ42" i="11"/>
  <c r="CJ54" i="11"/>
  <c r="CJ43" i="11"/>
  <c r="CJ55" i="11"/>
  <c r="CJ44" i="11"/>
  <c r="CJ34" i="11"/>
  <c r="CJ51" i="11"/>
  <c r="CJ35" i="11"/>
  <c r="CJ36" i="11"/>
  <c r="CJ59" i="11"/>
  <c r="CJ37" i="11"/>
  <c r="CJ60" i="11"/>
  <c r="CJ38" i="11"/>
  <c r="CJ61" i="11"/>
  <c r="CJ39" i="11"/>
  <c r="CJ62" i="11"/>
  <c r="CJ45" i="11"/>
  <c r="CJ63" i="11"/>
  <c r="CJ46" i="11"/>
  <c r="CJ47" i="11"/>
  <c r="CJ48" i="11"/>
  <c r="CJ49" i="11"/>
  <c r="CJ50" i="11"/>
  <c r="CJ113" i="11"/>
  <c r="CJ112" i="11"/>
  <c r="CJ111" i="11"/>
  <c r="CJ110" i="11"/>
  <c r="CJ93" i="11"/>
  <c r="CJ92" i="11"/>
  <c r="CJ98" i="11"/>
  <c r="CJ97" i="11"/>
  <c r="CJ88" i="11"/>
  <c r="CJ87" i="11"/>
  <c r="CJ86" i="11"/>
  <c r="CJ85" i="11"/>
  <c r="CJ84" i="11"/>
  <c r="CJ83" i="11"/>
  <c r="CJ82" i="11"/>
  <c r="CJ81" i="11"/>
  <c r="CJ80" i="11"/>
  <c r="CJ79" i="11"/>
  <c r="CJ96" i="11"/>
  <c r="CJ95" i="11"/>
  <c r="CJ94" i="11"/>
  <c r="CJ105" i="11"/>
  <c r="CJ106" i="11"/>
  <c r="CJ107" i="11"/>
  <c r="CJ108" i="11"/>
  <c r="CJ109" i="11"/>
  <c r="CJ78" i="11"/>
  <c r="CJ77" i="11"/>
  <c r="CJ76" i="11"/>
  <c r="CJ75" i="11"/>
  <c r="CJ74" i="11"/>
  <c r="CJ99" i="11"/>
  <c r="CJ73" i="11"/>
  <c r="CJ72" i="11"/>
  <c r="CJ100" i="11"/>
  <c r="CJ101" i="11"/>
  <c r="CJ71" i="11"/>
  <c r="CJ102" i="11"/>
  <c r="CJ70" i="11"/>
  <c r="CJ69" i="11"/>
  <c r="CJ103" i="11"/>
  <c r="CJ104" i="11"/>
  <c r="CJ68" i="11"/>
  <c r="CJ67" i="11"/>
  <c r="CJ3" i="11"/>
  <c r="CJ10" i="11"/>
  <c r="CK5" i="14"/>
  <c r="CJ3" i="14"/>
  <c r="CG46" i="2"/>
  <c r="CM44" i="2" l="1"/>
  <c r="CM45" i="2" s="1"/>
  <c r="CM42" i="2"/>
  <c r="CL59" i="2"/>
  <c r="CL18" i="2"/>
  <c r="CL3" i="2"/>
  <c r="CI15" i="2"/>
  <c r="CI31" i="2" s="1"/>
  <c r="CI46" i="2" s="1"/>
  <c r="CJ31" i="11"/>
  <c r="CK9" i="2" s="1"/>
  <c r="CJ11" i="2"/>
  <c r="CJ28" i="2" s="1"/>
  <c r="CJ29" i="2" s="1"/>
  <c r="CJ89" i="11"/>
  <c r="CK34" i="2" s="1"/>
  <c r="CJ56" i="11"/>
  <c r="CK10" i="2" s="1"/>
  <c r="CJ114" i="11"/>
  <c r="CK35" i="2" s="1"/>
  <c r="CK14" i="11"/>
  <c r="CK26" i="11"/>
  <c r="CK15" i="11"/>
  <c r="CK27" i="11"/>
  <c r="CK16" i="11"/>
  <c r="CK28" i="11"/>
  <c r="CK17" i="11"/>
  <c r="CK29" i="11"/>
  <c r="CK18" i="11"/>
  <c r="CK30" i="11"/>
  <c r="CK19" i="11"/>
  <c r="CK20" i="11"/>
  <c r="CK9" i="11"/>
  <c r="CK11" i="11"/>
  <c r="CK12" i="11"/>
  <c r="CK13" i="11"/>
  <c r="CK21" i="11"/>
  <c r="CK22" i="11"/>
  <c r="CK23" i="11"/>
  <c r="CK24" i="11"/>
  <c r="CK25" i="11"/>
  <c r="CL5" i="11"/>
  <c r="CK45" i="11"/>
  <c r="CK34" i="11"/>
  <c r="CK46" i="11"/>
  <c r="CK59" i="11"/>
  <c r="CK35" i="11"/>
  <c r="CK47" i="11"/>
  <c r="CK60" i="11"/>
  <c r="CK36" i="11"/>
  <c r="CK48" i="11"/>
  <c r="CK61" i="11"/>
  <c r="CK37" i="11"/>
  <c r="CK49" i="11"/>
  <c r="CK62" i="11"/>
  <c r="CK42" i="11"/>
  <c r="CK43" i="11"/>
  <c r="CK44" i="11"/>
  <c r="CK50" i="11"/>
  <c r="CK51" i="11"/>
  <c r="CK52" i="11"/>
  <c r="CK53" i="11"/>
  <c r="CK54" i="11"/>
  <c r="CK38" i="11"/>
  <c r="CK55" i="11"/>
  <c r="CK39" i="11"/>
  <c r="CK40" i="11"/>
  <c r="CK63" i="11"/>
  <c r="CK41" i="11"/>
  <c r="CK113" i="11"/>
  <c r="CK112" i="11"/>
  <c r="CK111" i="11"/>
  <c r="CK110" i="11"/>
  <c r="CK98" i="11"/>
  <c r="CK97" i="11"/>
  <c r="CK88" i="11"/>
  <c r="CK87" i="11"/>
  <c r="CK86" i="11"/>
  <c r="CK85" i="11"/>
  <c r="CK84" i="11"/>
  <c r="CK83" i="11"/>
  <c r="CK82" i="11"/>
  <c r="CK81" i="11"/>
  <c r="CK80" i="11"/>
  <c r="CK79" i="11"/>
  <c r="CK96" i="11"/>
  <c r="CK95" i="11"/>
  <c r="CK94" i="11"/>
  <c r="CK109" i="11"/>
  <c r="CK108" i="11"/>
  <c r="CK107" i="11"/>
  <c r="CK106" i="11"/>
  <c r="CK105" i="11"/>
  <c r="CK104" i="11"/>
  <c r="CK103" i="11"/>
  <c r="CK102" i="11"/>
  <c r="CK101" i="11"/>
  <c r="CK100" i="11"/>
  <c r="CK99" i="11"/>
  <c r="CK92" i="11"/>
  <c r="CK93" i="11"/>
  <c r="CK78" i="11"/>
  <c r="CK77" i="11"/>
  <c r="CK76" i="11"/>
  <c r="CK75" i="11"/>
  <c r="CK74" i="11"/>
  <c r="CK73" i="11"/>
  <c r="CK72" i="11"/>
  <c r="CK71" i="11"/>
  <c r="CK70" i="11"/>
  <c r="CK69" i="11"/>
  <c r="CK68" i="11"/>
  <c r="CK67" i="11"/>
  <c r="CK3" i="11"/>
  <c r="CK10" i="11"/>
  <c r="CI107" i="14"/>
  <c r="CI82" i="14"/>
  <c r="CJ37" i="2"/>
  <c r="CJ16" i="14"/>
  <c r="CJ28" i="14"/>
  <c r="CJ17" i="14"/>
  <c r="CJ29" i="14"/>
  <c r="CJ18" i="14"/>
  <c r="CJ19" i="14"/>
  <c r="CJ20" i="14"/>
  <c r="CJ9" i="14"/>
  <c r="CJ21" i="14"/>
  <c r="CJ11" i="14"/>
  <c r="CJ23" i="14"/>
  <c r="CJ12" i="14"/>
  <c r="CJ24" i="14"/>
  <c r="CJ14" i="14"/>
  <c r="CJ26" i="14"/>
  <c r="CJ10" i="14"/>
  <c r="CJ13" i="14"/>
  <c r="CJ15" i="14"/>
  <c r="CJ22" i="14"/>
  <c r="CJ25" i="14"/>
  <c r="CJ27" i="14"/>
  <c r="CJ80" i="14"/>
  <c r="CJ81" i="14"/>
  <c r="CJ65" i="14"/>
  <c r="CJ79" i="14"/>
  <c r="CJ78" i="14"/>
  <c r="CJ77" i="14"/>
  <c r="CJ76" i="14"/>
  <c r="CJ75" i="14"/>
  <c r="CJ74" i="14"/>
  <c r="CJ73" i="14"/>
  <c r="CJ72" i="14"/>
  <c r="CJ71" i="14"/>
  <c r="CJ70" i="14"/>
  <c r="CJ69" i="14"/>
  <c r="CJ68" i="14"/>
  <c r="CJ67" i="14"/>
  <c r="CJ66" i="14"/>
  <c r="CJ61" i="14"/>
  <c r="CJ60" i="14"/>
  <c r="CJ56" i="14"/>
  <c r="CJ55" i="14"/>
  <c r="CJ54" i="14"/>
  <c r="CJ53" i="14"/>
  <c r="CJ52" i="14"/>
  <c r="CJ51" i="14"/>
  <c r="CJ50" i="14"/>
  <c r="CJ62" i="14"/>
  <c r="CJ64" i="14"/>
  <c r="CJ63" i="14"/>
  <c r="CJ41" i="14"/>
  <c r="CJ40" i="14"/>
  <c r="CJ39" i="14"/>
  <c r="CJ38" i="14"/>
  <c r="CJ49" i="14"/>
  <c r="CJ48" i="14"/>
  <c r="CJ47" i="14"/>
  <c r="CJ46" i="14"/>
  <c r="CJ45" i="14"/>
  <c r="CJ44" i="14"/>
  <c r="CJ43" i="14"/>
  <c r="CJ42" i="14"/>
  <c r="CJ37" i="14"/>
  <c r="CJ36" i="14"/>
  <c r="CJ88" i="14"/>
  <c r="CJ106" i="14"/>
  <c r="CJ105" i="14"/>
  <c r="CJ104" i="14"/>
  <c r="CJ103" i="14"/>
  <c r="CJ102" i="14"/>
  <c r="CJ101" i="14"/>
  <c r="CJ100" i="14"/>
  <c r="CJ99" i="14"/>
  <c r="CJ98" i="14"/>
  <c r="CJ97" i="14"/>
  <c r="CJ96" i="14"/>
  <c r="CJ95" i="14"/>
  <c r="CJ94" i="14"/>
  <c r="CJ93" i="14"/>
  <c r="CJ92" i="14"/>
  <c r="CJ90" i="14"/>
  <c r="CJ89" i="14"/>
  <c r="CJ87" i="14"/>
  <c r="CJ86" i="14"/>
  <c r="CJ85" i="14"/>
  <c r="CJ91" i="14"/>
  <c r="CL5" i="14"/>
  <c r="CK3" i="14"/>
  <c r="CJ64" i="11"/>
  <c r="CK12" i="2" s="1"/>
  <c r="CM4" i="2"/>
  <c r="CM43" i="2" s="1"/>
  <c r="CN6" i="2"/>
  <c r="CM26" i="2"/>
  <c r="CM21" i="2"/>
  <c r="CM23" i="2"/>
  <c r="CM27" i="2"/>
  <c r="CM5" i="2"/>
  <c r="CM20" i="2"/>
  <c r="CM25" i="2"/>
  <c r="CM19" i="2"/>
  <c r="CM24" i="2"/>
  <c r="CM22" i="2"/>
  <c r="CM58" i="2"/>
  <c r="CM59" i="2" s="1"/>
  <c r="CM36" i="2"/>
  <c r="CM49" i="2"/>
  <c r="CM50" i="2"/>
  <c r="CN44" i="2" l="1"/>
  <c r="CN45" i="2" s="1"/>
  <c r="CN42" i="2"/>
  <c r="CM66" i="2"/>
  <c r="CM18" i="2"/>
  <c r="CM3" i="2"/>
  <c r="CK11" i="2"/>
  <c r="CK28" i="2" s="1"/>
  <c r="CK29" i="2" s="1"/>
  <c r="CJ35" i="14" s="1"/>
  <c r="CJ8" i="14" s="1"/>
  <c r="CJ30" i="14" s="1"/>
  <c r="CK13" i="2" s="1"/>
  <c r="CK14" i="2" s="1"/>
  <c r="CK15" i="2" s="1"/>
  <c r="CK31" i="2" s="1"/>
  <c r="CK37" i="2"/>
  <c r="CI35" i="14"/>
  <c r="CI8" i="14" s="1"/>
  <c r="CI37" i="14"/>
  <c r="CI41" i="14"/>
  <c r="CI36" i="14"/>
  <c r="CI9" i="14" s="1"/>
  <c r="CI40" i="14"/>
  <c r="CI39" i="14"/>
  <c r="CI12" i="14" s="1"/>
  <c r="CI38" i="14"/>
  <c r="CK7" i="11"/>
  <c r="CK31" i="11"/>
  <c r="CL9" i="2" s="1"/>
  <c r="CK56" i="11"/>
  <c r="CL10" i="2" s="1"/>
  <c r="CM5" i="14"/>
  <c r="CL3" i="14"/>
  <c r="CJ82" i="14"/>
  <c r="CL17" i="11"/>
  <c r="CL29" i="11"/>
  <c r="CL18" i="11"/>
  <c r="CL30" i="11"/>
  <c r="CL19" i="11"/>
  <c r="CL20" i="11"/>
  <c r="CL21" i="11"/>
  <c r="CL9" i="11"/>
  <c r="CL22" i="11"/>
  <c r="CL11" i="11"/>
  <c r="CL23" i="11"/>
  <c r="CL14" i="11"/>
  <c r="CL15" i="11"/>
  <c r="CL16" i="11"/>
  <c r="CL24" i="11"/>
  <c r="CL25" i="11"/>
  <c r="CL26" i="11"/>
  <c r="CL27" i="11"/>
  <c r="CL28" i="11"/>
  <c r="CL12" i="11"/>
  <c r="CM5" i="11"/>
  <c r="CL13" i="11"/>
  <c r="CL38" i="11"/>
  <c r="CL50" i="11"/>
  <c r="CL63" i="11"/>
  <c r="CL39" i="11"/>
  <c r="CL51" i="11"/>
  <c r="CL40" i="11"/>
  <c r="CL52" i="11"/>
  <c r="CL41" i="11"/>
  <c r="CL53" i="11"/>
  <c r="CL42" i="11"/>
  <c r="CL54" i="11"/>
  <c r="CL55" i="11"/>
  <c r="CL34" i="11"/>
  <c r="CL35" i="11"/>
  <c r="CL36" i="11"/>
  <c r="CL59" i="11"/>
  <c r="CL37" i="11"/>
  <c r="CL60" i="11"/>
  <c r="CL43" i="11"/>
  <c r="CL61" i="11"/>
  <c r="CL44" i="11"/>
  <c r="CL62" i="11"/>
  <c r="CL45" i="11"/>
  <c r="CL46" i="11"/>
  <c r="CL47" i="11"/>
  <c r="CL48" i="11"/>
  <c r="CL49" i="11"/>
  <c r="CL113" i="11"/>
  <c r="CL112" i="11"/>
  <c r="CL111" i="11"/>
  <c r="CL110" i="11"/>
  <c r="CL88" i="11"/>
  <c r="CL87" i="11"/>
  <c r="CL86" i="11"/>
  <c r="CL85" i="11"/>
  <c r="CL84" i="11"/>
  <c r="CL83" i="11"/>
  <c r="CL82" i="11"/>
  <c r="CL81" i="11"/>
  <c r="CL80" i="11"/>
  <c r="CL79" i="11"/>
  <c r="CL96" i="11"/>
  <c r="CL95" i="11"/>
  <c r="CL94" i="11"/>
  <c r="CL109" i="11"/>
  <c r="CL108" i="11"/>
  <c r="CL107" i="11"/>
  <c r="CL106" i="11"/>
  <c r="CL105" i="11"/>
  <c r="CL104" i="11"/>
  <c r="CL103" i="11"/>
  <c r="CL102" i="11"/>
  <c r="CL101" i="11"/>
  <c r="CL100" i="11"/>
  <c r="CL99" i="11"/>
  <c r="CL93" i="11"/>
  <c r="CL92" i="11"/>
  <c r="CL78" i="11"/>
  <c r="CL77" i="11"/>
  <c r="CL76" i="11"/>
  <c r="CL75" i="11"/>
  <c r="CL74" i="11"/>
  <c r="CL73" i="11"/>
  <c r="CL72" i="11"/>
  <c r="CL97" i="11"/>
  <c r="CL71" i="11"/>
  <c r="CL98" i="11"/>
  <c r="CL70" i="11"/>
  <c r="CL69" i="11"/>
  <c r="CL68" i="11"/>
  <c r="CL67" i="11"/>
  <c r="CL3" i="11"/>
  <c r="CL10" i="11"/>
  <c r="CJ107" i="14"/>
  <c r="CK89" i="11"/>
  <c r="CL34" i="2" s="1"/>
  <c r="CK114" i="11"/>
  <c r="CL35" i="2" s="1"/>
  <c r="CK16" i="14"/>
  <c r="CK28" i="14"/>
  <c r="CK17" i="14"/>
  <c r="CK29" i="14"/>
  <c r="CK18" i="14"/>
  <c r="CK19" i="14"/>
  <c r="CK8" i="14"/>
  <c r="CK20" i="14"/>
  <c r="CK9" i="14"/>
  <c r="CK21" i="14"/>
  <c r="CK11" i="14"/>
  <c r="CK23" i="14"/>
  <c r="CK12" i="14"/>
  <c r="CK24" i="14"/>
  <c r="CK14" i="14"/>
  <c r="CK26" i="14"/>
  <c r="CK27" i="14"/>
  <c r="CK10" i="14"/>
  <c r="CK13" i="14"/>
  <c r="CK15" i="14"/>
  <c r="CK22" i="14"/>
  <c r="CK25" i="14"/>
  <c r="CK81" i="14"/>
  <c r="CK80" i="14"/>
  <c r="CK79" i="14"/>
  <c r="CK65" i="14"/>
  <c r="CK78" i="14"/>
  <c r="CK77" i="14"/>
  <c r="CK76" i="14"/>
  <c r="CK75" i="14"/>
  <c r="CK74" i="14"/>
  <c r="CK73" i="14"/>
  <c r="CK72" i="14"/>
  <c r="CK71" i="14"/>
  <c r="CK70" i="14"/>
  <c r="CK69" i="14"/>
  <c r="CK68" i="14"/>
  <c r="CK67" i="14"/>
  <c r="CK66" i="14"/>
  <c r="CK62" i="14"/>
  <c r="CK64" i="14"/>
  <c r="CK63" i="14"/>
  <c r="CK52" i="14"/>
  <c r="CK53" i="14"/>
  <c r="CK54" i="14"/>
  <c r="CK50" i="14"/>
  <c r="CK55" i="14"/>
  <c r="CK56" i="14"/>
  <c r="CK41" i="14"/>
  <c r="CK60" i="14"/>
  <c r="CK40" i="14"/>
  <c r="CK61" i="14"/>
  <c r="CK39" i="14"/>
  <c r="CK38" i="14"/>
  <c r="CK49" i="14"/>
  <c r="CK48" i="14"/>
  <c r="CK47" i="14"/>
  <c r="CK46" i="14"/>
  <c r="CK45" i="14"/>
  <c r="CK44" i="14"/>
  <c r="CK43" i="14"/>
  <c r="CK42" i="14"/>
  <c r="CK37" i="14"/>
  <c r="CK36" i="14"/>
  <c r="CK35" i="14"/>
  <c r="CK106" i="14"/>
  <c r="CK105" i="14"/>
  <c r="CK104" i="14"/>
  <c r="CK103" i="14"/>
  <c r="CK102" i="14"/>
  <c r="CK101" i="14"/>
  <c r="CK100" i="14"/>
  <c r="CK99" i="14"/>
  <c r="CK98" i="14"/>
  <c r="CK97" i="14"/>
  <c r="CK96" i="14"/>
  <c r="CK95" i="14"/>
  <c r="CK94" i="14"/>
  <c r="CK93" i="14"/>
  <c r="CK92" i="14"/>
  <c r="CK90" i="14"/>
  <c r="CK89" i="14"/>
  <c r="CK87" i="14"/>
  <c r="CK86" i="14"/>
  <c r="CK85" i="14"/>
  <c r="CK51" i="14"/>
  <c r="CK91" i="14"/>
  <c r="CK88" i="14"/>
  <c r="CN4" i="2"/>
  <c r="CN43" i="2" s="1"/>
  <c r="CO6" i="2"/>
  <c r="CN24" i="2"/>
  <c r="CN26" i="2"/>
  <c r="CN19" i="2"/>
  <c r="CN22" i="2"/>
  <c r="CN21" i="2"/>
  <c r="CN20" i="2"/>
  <c r="CN23" i="2"/>
  <c r="CN25" i="2"/>
  <c r="CN27" i="2"/>
  <c r="CN5" i="2"/>
  <c r="CN58" i="2"/>
  <c r="CN59" i="2" s="1"/>
  <c r="CN36" i="2"/>
  <c r="CN50" i="2"/>
  <c r="CN49" i="2"/>
  <c r="CK64" i="11"/>
  <c r="CL12" i="2" s="1"/>
  <c r="CL37" i="2" l="1"/>
  <c r="CO44" i="2"/>
  <c r="CO45" i="2" s="1"/>
  <c r="CO42" i="2"/>
  <c r="CN66" i="2"/>
  <c r="CN18" i="2"/>
  <c r="CN3" i="2"/>
  <c r="CJ57" i="14"/>
  <c r="CJ45" i="2"/>
  <c r="CJ66" i="2" s="1"/>
  <c r="CL64" i="11"/>
  <c r="CM12" i="2" s="1"/>
  <c r="CI30" i="14"/>
  <c r="CJ13" i="2" s="1"/>
  <c r="CI57" i="14"/>
  <c r="CK82" i="14"/>
  <c r="CK107" i="14"/>
  <c r="CL56" i="11"/>
  <c r="CM10" i="2" s="1"/>
  <c r="CL16" i="14"/>
  <c r="CL28" i="14"/>
  <c r="CL17" i="14"/>
  <c r="CL29" i="14"/>
  <c r="CL18" i="14"/>
  <c r="CL19" i="14"/>
  <c r="CL8" i="14"/>
  <c r="CL20" i="14"/>
  <c r="CL9" i="14"/>
  <c r="CL21" i="14"/>
  <c r="CL11" i="14"/>
  <c r="CL23" i="14"/>
  <c r="CL12" i="14"/>
  <c r="CL24" i="14"/>
  <c r="CL14" i="14"/>
  <c r="CL26" i="14"/>
  <c r="CL10" i="14"/>
  <c r="CL13" i="14"/>
  <c r="CL15" i="14"/>
  <c r="CL22" i="14"/>
  <c r="CL25" i="14"/>
  <c r="CL27" i="14"/>
  <c r="CL81" i="14"/>
  <c r="CL80" i="14"/>
  <c r="CL79" i="14"/>
  <c r="CL65" i="14"/>
  <c r="CL77" i="14"/>
  <c r="CL73" i="14"/>
  <c r="CL69" i="14"/>
  <c r="CL74" i="14"/>
  <c r="CL70" i="14"/>
  <c r="CL66" i="14"/>
  <c r="CL62" i="14"/>
  <c r="CL75" i="14"/>
  <c r="CL71" i="14"/>
  <c r="CL67" i="14"/>
  <c r="CL64" i="14"/>
  <c r="CL63" i="14"/>
  <c r="CL78" i="14"/>
  <c r="CL61" i="14"/>
  <c r="CL60" i="14"/>
  <c r="CL56" i="14"/>
  <c r="CL55" i="14"/>
  <c r="CL54" i="14"/>
  <c r="CL53" i="14"/>
  <c r="CL52" i="14"/>
  <c r="CL51" i="14"/>
  <c r="CL50" i="14"/>
  <c r="CL41" i="14"/>
  <c r="CL68" i="14"/>
  <c r="CL40" i="14"/>
  <c r="CL72" i="14"/>
  <c r="CL39" i="14"/>
  <c r="CL76" i="14"/>
  <c r="CL38" i="14"/>
  <c r="CL49" i="14"/>
  <c r="CL48" i="14"/>
  <c r="CL47" i="14"/>
  <c r="CL46" i="14"/>
  <c r="CL45" i="14"/>
  <c r="CL44" i="14"/>
  <c r="CL43" i="14"/>
  <c r="CL42" i="14"/>
  <c r="CL37" i="14"/>
  <c r="CL36" i="14"/>
  <c r="CL35" i="14"/>
  <c r="CL106" i="14"/>
  <c r="CL105" i="14"/>
  <c r="CL104" i="14"/>
  <c r="CL103" i="14"/>
  <c r="CL102" i="14"/>
  <c r="CL101" i="14"/>
  <c r="CL100" i="14"/>
  <c r="CL99" i="14"/>
  <c r="CL98" i="14"/>
  <c r="CL97" i="14"/>
  <c r="CL96" i="14"/>
  <c r="CL95" i="14"/>
  <c r="CL94" i="14"/>
  <c r="CL93" i="14"/>
  <c r="CL92" i="14"/>
  <c r="CL90" i="14"/>
  <c r="CL89" i="14"/>
  <c r="CL87" i="14"/>
  <c r="CL86" i="14"/>
  <c r="CL85" i="14"/>
  <c r="CL91" i="14"/>
  <c r="CL88" i="14"/>
  <c r="CN5" i="14"/>
  <c r="CM3" i="14"/>
  <c r="CK30" i="14"/>
  <c r="CL13" i="2" s="1"/>
  <c r="CL14" i="2" s="1"/>
  <c r="CL89" i="11"/>
  <c r="CM34" i="2" s="1"/>
  <c r="CM20" i="11"/>
  <c r="CM21" i="11"/>
  <c r="CM9" i="11"/>
  <c r="CM7" i="11" s="1"/>
  <c r="CM22" i="11"/>
  <c r="CM11" i="11"/>
  <c r="CM23" i="11"/>
  <c r="CM13" i="11"/>
  <c r="CM25" i="11"/>
  <c r="CM14" i="11"/>
  <c r="CM26" i="11"/>
  <c r="CM18" i="11"/>
  <c r="CM19" i="11"/>
  <c r="CM24" i="11"/>
  <c r="CM27" i="11"/>
  <c r="CM28" i="11"/>
  <c r="CM29" i="11"/>
  <c r="CM30" i="11"/>
  <c r="CM12" i="11"/>
  <c r="CM15" i="11"/>
  <c r="CM16" i="11"/>
  <c r="CM17" i="11"/>
  <c r="CN5" i="11"/>
  <c r="CM43" i="11"/>
  <c r="CM55" i="11"/>
  <c r="CM44" i="11"/>
  <c r="CM45" i="11"/>
  <c r="CM34" i="11"/>
  <c r="CM46" i="11"/>
  <c r="CM59" i="11"/>
  <c r="CM35" i="11"/>
  <c r="CM47" i="11"/>
  <c r="CM60" i="11"/>
  <c r="CM41" i="11"/>
  <c r="CM42" i="11"/>
  <c r="CM48" i="11"/>
  <c r="CM49" i="11"/>
  <c r="CM50" i="11"/>
  <c r="CM51" i="11"/>
  <c r="CM52" i="11"/>
  <c r="CM36" i="11"/>
  <c r="CM53" i="11"/>
  <c r="CM37" i="11"/>
  <c r="CM54" i="11"/>
  <c r="CM38" i="11"/>
  <c r="CM61" i="11"/>
  <c r="CM39" i="11"/>
  <c r="CM62" i="11"/>
  <c r="CM63" i="11"/>
  <c r="CM40" i="11"/>
  <c r="CM113" i="11"/>
  <c r="CM112" i="11"/>
  <c r="CM111" i="11"/>
  <c r="CM110" i="11"/>
  <c r="CM88" i="11"/>
  <c r="CM87" i="11"/>
  <c r="CM86" i="11"/>
  <c r="CM85" i="11"/>
  <c r="CM84" i="11"/>
  <c r="CM83" i="11"/>
  <c r="CM82" i="11"/>
  <c r="CM81" i="11"/>
  <c r="CM80" i="11"/>
  <c r="CM79" i="11"/>
  <c r="CM96" i="11"/>
  <c r="CM95" i="11"/>
  <c r="CM94" i="11"/>
  <c r="CM109" i="11"/>
  <c r="CM108" i="11"/>
  <c r="CM107" i="11"/>
  <c r="CM106" i="11"/>
  <c r="CM105" i="11"/>
  <c r="CM104" i="11"/>
  <c r="CM103" i="11"/>
  <c r="CM102" i="11"/>
  <c r="CM101" i="11"/>
  <c r="CM100" i="11"/>
  <c r="CM99" i="11"/>
  <c r="CM93" i="11"/>
  <c r="CM92" i="11"/>
  <c r="CM98" i="11"/>
  <c r="CM97" i="11"/>
  <c r="CM78" i="11"/>
  <c r="CM77" i="11"/>
  <c r="CM76" i="11"/>
  <c r="CM75" i="11"/>
  <c r="CM74" i="11"/>
  <c r="CM73" i="11"/>
  <c r="CM72" i="11"/>
  <c r="CM71" i="11"/>
  <c r="CM70" i="11"/>
  <c r="CM69" i="11"/>
  <c r="CM68" i="11"/>
  <c r="CM67" i="11"/>
  <c r="CM3" i="11"/>
  <c r="CM10" i="11"/>
  <c r="CO4" i="2"/>
  <c r="CO43" i="2" s="1"/>
  <c r="CP6" i="2"/>
  <c r="CO25" i="2"/>
  <c r="CO27" i="2"/>
  <c r="CO5" i="2"/>
  <c r="CO26" i="2"/>
  <c r="CO24" i="2"/>
  <c r="CO20" i="2"/>
  <c r="CO36" i="2"/>
  <c r="CO19" i="2"/>
  <c r="CO22" i="2"/>
  <c r="CO21" i="2"/>
  <c r="CO23" i="2"/>
  <c r="CO58" i="2"/>
  <c r="CO59" i="2" s="1"/>
  <c r="CO49" i="2"/>
  <c r="CO50" i="2"/>
  <c r="CL7" i="11"/>
  <c r="CL31" i="11"/>
  <c r="CM9" i="2" s="1"/>
  <c r="CL11" i="2"/>
  <c r="CK57" i="14"/>
  <c r="CL114" i="11"/>
  <c r="CM35" i="2" s="1"/>
  <c r="CP44" i="2" l="1"/>
  <c r="CP42" i="2"/>
  <c r="CM37" i="2"/>
  <c r="CO66" i="2"/>
  <c r="CO18" i="2"/>
  <c r="CO3" i="2"/>
  <c r="CM11" i="2"/>
  <c r="CM28" i="2" s="1"/>
  <c r="CM29" i="2" s="1"/>
  <c r="CM31" i="11"/>
  <c r="CN9" i="2" s="1"/>
  <c r="CJ14" i="2"/>
  <c r="CJ15" i="2" s="1"/>
  <c r="CJ31" i="2" s="1"/>
  <c r="CM114" i="11"/>
  <c r="CN35" i="2" s="1"/>
  <c r="CL57" i="14"/>
  <c r="CL30" i="14"/>
  <c r="CM13" i="2" s="1"/>
  <c r="CM14" i="2" s="1"/>
  <c r="CN11" i="11"/>
  <c r="CN23" i="11"/>
  <c r="CN12" i="11"/>
  <c r="CN24" i="11"/>
  <c r="CN13" i="11"/>
  <c r="CN25" i="11"/>
  <c r="CN14" i="11"/>
  <c r="CN26" i="11"/>
  <c r="CN16" i="11"/>
  <c r="CN28" i="11"/>
  <c r="CN17" i="11"/>
  <c r="CN29" i="11"/>
  <c r="CN21" i="11"/>
  <c r="CN22" i="11"/>
  <c r="CN27" i="11"/>
  <c r="CN30" i="11"/>
  <c r="CN9" i="11"/>
  <c r="CN15" i="11"/>
  <c r="CN18" i="11"/>
  <c r="CN19" i="11"/>
  <c r="CN20" i="11"/>
  <c r="CO5" i="11"/>
  <c r="CN36" i="11"/>
  <c r="CN48" i="11"/>
  <c r="CN61" i="11"/>
  <c r="CN37" i="11"/>
  <c r="CN49" i="11"/>
  <c r="CN62" i="11"/>
  <c r="CN38" i="11"/>
  <c r="CN50" i="11"/>
  <c r="CN63" i="11"/>
  <c r="CN39" i="11"/>
  <c r="CN51" i="11"/>
  <c r="CN40" i="11"/>
  <c r="CN52" i="11"/>
  <c r="CN54" i="11"/>
  <c r="CN55" i="11"/>
  <c r="CN34" i="11"/>
  <c r="CN35" i="11"/>
  <c r="CN41" i="11"/>
  <c r="CN59" i="11"/>
  <c r="CN42" i="11"/>
  <c r="CN60" i="11"/>
  <c r="CN43" i="11"/>
  <c r="CN44" i="11"/>
  <c r="CN45" i="11"/>
  <c r="CN46" i="11"/>
  <c r="CN47" i="11"/>
  <c r="CN53" i="11"/>
  <c r="CN113" i="11"/>
  <c r="CN112" i="11"/>
  <c r="CN111" i="11"/>
  <c r="CN110" i="11"/>
  <c r="CN96" i="11"/>
  <c r="CN95" i="11"/>
  <c r="CN94" i="11"/>
  <c r="CN109" i="11"/>
  <c r="CN108" i="11"/>
  <c r="CN107" i="11"/>
  <c r="CN106" i="11"/>
  <c r="CN105" i="11"/>
  <c r="CN104" i="11"/>
  <c r="CN103" i="11"/>
  <c r="CN102" i="11"/>
  <c r="CN101" i="11"/>
  <c r="CN100" i="11"/>
  <c r="CN99" i="11"/>
  <c r="CN93" i="11"/>
  <c r="CN92" i="11"/>
  <c r="CN98" i="11"/>
  <c r="CN97" i="11"/>
  <c r="CN85" i="11"/>
  <c r="CN86" i="11"/>
  <c r="CN78" i="11"/>
  <c r="CN77" i="11"/>
  <c r="CN76" i="11"/>
  <c r="CN75" i="11"/>
  <c r="CN74" i="11"/>
  <c r="CN87" i="11"/>
  <c r="CN73" i="11"/>
  <c r="CN72" i="11"/>
  <c r="CN88" i="11"/>
  <c r="CN71" i="11"/>
  <c r="CN70" i="11"/>
  <c r="CN69" i="11"/>
  <c r="CN79" i="11"/>
  <c r="CN80" i="11"/>
  <c r="CN68" i="11"/>
  <c r="CN67" i="11"/>
  <c r="CN81" i="11"/>
  <c r="CN82" i="11"/>
  <c r="CN83" i="11"/>
  <c r="CN84" i="11"/>
  <c r="CN3" i="11"/>
  <c r="CN10" i="11"/>
  <c r="CM16" i="14"/>
  <c r="CM28" i="14"/>
  <c r="CM17" i="14"/>
  <c r="CM29" i="14"/>
  <c r="CM18" i="14"/>
  <c r="CM19" i="14"/>
  <c r="CM8" i="14"/>
  <c r="CM20" i="14"/>
  <c r="CM9" i="14"/>
  <c r="CM21" i="14"/>
  <c r="CM11" i="14"/>
  <c r="CM23" i="14"/>
  <c r="CM12" i="14"/>
  <c r="CM24" i="14"/>
  <c r="CM14" i="14"/>
  <c r="CM26" i="14"/>
  <c r="CM27" i="14"/>
  <c r="CM10" i="14"/>
  <c r="CM13" i="14"/>
  <c r="CM15" i="14"/>
  <c r="CM22" i="14"/>
  <c r="CM25" i="14"/>
  <c r="CM81" i="14"/>
  <c r="CM80" i="14"/>
  <c r="CM79" i="14"/>
  <c r="CM65" i="14"/>
  <c r="CM78" i="14"/>
  <c r="CM77" i="14"/>
  <c r="CM76" i="14"/>
  <c r="CM75" i="14"/>
  <c r="CM74" i="14"/>
  <c r="CM73" i="14"/>
  <c r="CM72" i="14"/>
  <c r="CM71" i="14"/>
  <c r="CM70" i="14"/>
  <c r="CM69" i="14"/>
  <c r="CM68" i="14"/>
  <c r="CM67" i="14"/>
  <c r="CM66" i="14"/>
  <c r="CM62" i="14"/>
  <c r="CM64" i="14"/>
  <c r="CM63" i="14"/>
  <c r="CM61" i="14"/>
  <c r="CM60" i="14"/>
  <c r="CM56" i="14"/>
  <c r="CM55" i="14"/>
  <c r="CM54" i="14"/>
  <c r="CM53" i="14"/>
  <c r="CM52" i="14"/>
  <c r="CM51" i="14"/>
  <c r="CM50" i="14"/>
  <c r="CM41" i="14"/>
  <c r="CM40" i="14"/>
  <c r="CM39" i="14"/>
  <c r="CM38" i="14"/>
  <c r="CM49" i="14"/>
  <c r="CM48" i="14"/>
  <c r="CM47" i="14"/>
  <c r="CM46" i="14"/>
  <c r="CM45" i="14"/>
  <c r="CM44" i="14"/>
  <c r="CM43" i="14"/>
  <c r="CM42" i="14"/>
  <c r="CM37" i="14"/>
  <c r="CM36" i="14"/>
  <c r="CM35" i="14"/>
  <c r="CM106" i="14"/>
  <c r="CM105" i="14"/>
  <c r="CM104" i="14"/>
  <c r="CM103" i="14"/>
  <c r="CM102" i="14"/>
  <c r="CM101" i="14"/>
  <c r="CM100" i="14"/>
  <c r="CM99" i="14"/>
  <c r="CM98" i="14"/>
  <c r="CM97" i="14"/>
  <c r="CM96" i="14"/>
  <c r="CM95" i="14"/>
  <c r="CM94" i="14"/>
  <c r="CM93" i="14"/>
  <c r="CM92" i="14"/>
  <c r="CM90" i="14"/>
  <c r="CM89" i="14"/>
  <c r="CM87" i="14"/>
  <c r="CM86" i="14"/>
  <c r="CM85" i="14"/>
  <c r="CM91" i="14"/>
  <c r="CM88" i="14"/>
  <c r="CM89" i="11"/>
  <c r="CN34" i="2" s="1"/>
  <c r="CO5" i="14"/>
  <c r="CN3" i="14"/>
  <c r="CL82" i="14"/>
  <c r="CL107" i="14"/>
  <c r="CL28" i="2"/>
  <c r="CL15" i="2"/>
  <c r="CM64" i="11"/>
  <c r="CN12" i="2" s="1"/>
  <c r="CP4" i="2"/>
  <c r="CP43" i="2" s="1"/>
  <c r="CP26" i="2"/>
  <c r="CP20" i="2"/>
  <c r="CP19" i="2"/>
  <c r="CP21" i="2"/>
  <c r="CP27" i="2"/>
  <c r="CP25" i="2"/>
  <c r="CP23" i="2"/>
  <c r="CP22" i="2"/>
  <c r="CP5" i="2"/>
  <c r="CQ6" i="2"/>
  <c r="CP24" i="2"/>
  <c r="CP58" i="2"/>
  <c r="CP45" i="2"/>
  <c r="CP36" i="2"/>
  <c r="CP49" i="2"/>
  <c r="CP50" i="2"/>
  <c r="CM56" i="11"/>
  <c r="CN10" i="2" s="1"/>
  <c r="CQ44" i="2" l="1"/>
  <c r="CQ45" i="2" s="1"/>
  <c r="CQ42" i="2"/>
  <c r="CN37" i="2"/>
  <c r="CP59" i="2"/>
  <c r="CP66" i="2" s="1"/>
  <c r="CM15" i="2"/>
  <c r="CM31" i="2" s="1"/>
  <c r="CP18" i="2"/>
  <c r="CP3" i="2"/>
  <c r="CN64" i="11"/>
  <c r="CO12" i="2" s="1"/>
  <c r="CN89" i="11"/>
  <c r="CO34" i="2" s="1"/>
  <c r="CJ46" i="2"/>
  <c r="CN11" i="2"/>
  <c r="CN28" i="2" s="1"/>
  <c r="CN29" i="2" s="1"/>
  <c r="CL29" i="2"/>
  <c r="CL31" i="2" s="1"/>
  <c r="CN114" i="11"/>
  <c r="CO35" i="2" s="1"/>
  <c r="CM82" i="14"/>
  <c r="CN16" i="14"/>
  <c r="CN28" i="14"/>
  <c r="CN17" i="14"/>
  <c r="CN29" i="14"/>
  <c r="CN18" i="14"/>
  <c r="CN19" i="14"/>
  <c r="CN8" i="14"/>
  <c r="CN20" i="14"/>
  <c r="CN9" i="14"/>
  <c r="CN21" i="14"/>
  <c r="CN11" i="14"/>
  <c r="CN23" i="14"/>
  <c r="CN12" i="14"/>
  <c r="CN24" i="14"/>
  <c r="CN14" i="14"/>
  <c r="CN26" i="14"/>
  <c r="CN10" i="14"/>
  <c r="CN13" i="14"/>
  <c r="CN15" i="14"/>
  <c r="CN22" i="14"/>
  <c r="CN25" i="14"/>
  <c r="CN27" i="14"/>
  <c r="CN81" i="14"/>
  <c r="CN78" i="14"/>
  <c r="CN77" i="14"/>
  <c r="CN76" i="14"/>
  <c r="CN75" i="14"/>
  <c r="CN74" i="14"/>
  <c r="CN73" i="14"/>
  <c r="CN72" i="14"/>
  <c r="CN71" i="14"/>
  <c r="CN70" i="14"/>
  <c r="CN69" i="14"/>
  <c r="CN68" i="14"/>
  <c r="CN67" i="14"/>
  <c r="CN66" i="14"/>
  <c r="CN79" i="14"/>
  <c r="CN65" i="14"/>
  <c r="CN80" i="14"/>
  <c r="CN62" i="14"/>
  <c r="CN64" i="14"/>
  <c r="CN63" i="14"/>
  <c r="CN61" i="14"/>
  <c r="CN60" i="14"/>
  <c r="CN56" i="14"/>
  <c r="CN55" i="14"/>
  <c r="CN54" i="14"/>
  <c r="CN53" i="14"/>
  <c r="CN52" i="14"/>
  <c r="CN51" i="14"/>
  <c r="CN50" i="14"/>
  <c r="CN41" i="14"/>
  <c r="CN40" i="14"/>
  <c r="CN39" i="14"/>
  <c r="CN38" i="14"/>
  <c r="CN49" i="14"/>
  <c r="CN48" i="14"/>
  <c r="CN47" i="14"/>
  <c r="CN46" i="14"/>
  <c r="CN45" i="14"/>
  <c r="CN44" i="14"/>
  <c r="CN43" i="14"/>
  <c r="CN42" i="14"/>
  <c r="CN37" i="14"/>
  <c r="CN36" i="14"/>
  <c r="CN90" i="14"/>
  <c r="CN89" i="14"/>
  <c r="CN87" i="14"/>
  <c r="CN86" i="14"/>
  <c r="CN85" i="14"/>
  <c r="CN91" i="14"/>
  <c r="CN88" i="14"/>
  <c r="CN35" i="14"/>
  <c r="CN96" i="14"/>
  <c r="CN97" i="14"/>
  <c r="CN98" i="14"/>
  <c r="CN99" i="14"/>
  <c r="CN100" i="14"/>
  <c r="CN101" i="14"/>
  <c r="CN102" i="14"/>
  <c r="CN103" i="14"/>
  <c r="CN104" i="14"/>
  <c r="CN92" i="14"/>
  <c r="CN105" i="14"/>
  <c r="CN93" i="14"/>
  <c r="CN106" i="14"/>
  <c r="CN94" i="14"/>
  <c r="CN95" i="14"/>
  <c r="CM30" i="14"/>
  <c r="CN13" i="2" s="1"/>
  <c r="CN14" i="2" s="1"/>
  <c r="CM57" i="14"/>
  <c r="CN7" i="11"/>
  <c r="CN31" i="11"/>
  <c r="CO9" i="2" s="1"/>
  <c r="CO3" i="14"/>
  <c r="CP5" i="14"/>
  <c r="CN56" i="11"/>
  <c r="CO10" i="2" s="1"/>
  <c r="CM107" i="14"/>
  <c r="CQ4" i="2"/>
  <c r="CQ43" i="2" s="1"/>
  <c r="CR6" i="2"/>
  <c r="CQ25" i="2"/>
  <c r="CQ26" i="2"/>
  <c r="CQ27" i="2"/>
  <c r="CQ24" i="2"/>
  <c r="CQ5" i="2"/>
  <c r="CQ20" i="2"/>
  <c r="CQ19" i="2"/>
  <c r="CQ23" i="2"/>
  <c r="CQ22" i="2"/>
  <c r="CQ21" i="2"/>
  <c r="CQ58" i="2"/>
  <c r="CQ59" i="2" s="1"/>
  <c r="CQ36" i="2"/>
  <c r="CQ49" i="2"/>
  <c r="CQ50" i="2"/>
  <c r="CO14" i="11"/>
  <c r="CO15" i="11"/>
  <c r="CO27" i="11"/>
  <c r="CO16" i="11"/>
  <c r="CO28" i="11"/>
  <c r="CO17" i="11"/>
  <c r="CO29" i="11"/>
  <c r="CO19" i="11"/>
  <c r="CO20" i="11"/>
  <c r="CO24" i="11"/>
  <c r="CO25" i="11"/>
  <c r="CO26" i="11"/>
  <c r="CO30" i="11"/>
  <c r="CO9" i="11"/>
  <c r="CO7" i="11" s="1"/>
  <c r="CO11" i="11"/>
  <c r="CO12" i="11"/>
  <c r="CO13" i="11"/>
  <c r="CO18" i="11"/>
  <c r="CO21" i="11"/>
  <c r="CO22" i="11"/>
  <c r="CO23" i="11"/>
  <c r="CP5" i="11"/>
  <c r="CO41" i="11"/>
  <c r="CO53" i="11"/>
  <c r="CO42" i="11"/>
  <c r="CO54" i="11"/>
  <c r="CO43" i="11"/>
  <c r="CO55" i="11"/>
  <c r="CO44" i="11"/>
  <c r="CO45" i="11"/>
  <c r="CO40" i="11"/>
  <c r="CO62" i="11"/>
  <c r="CO46" i="11"/>
  <c r="CO63" i="11"/>
  <c r="CO47" i="11"/>
  <c r="CO48" i="11"/>
  <c r="CO49" i="11"/>
  <c r="CO50" i="11"/>
  <c r="CO34" i="11"/>
  <c r="CO51" i="11"/>
  <c r="CO35" i="11"/>
  <c r="CO52" i="11"/>
  <c r="CO36" i="11"/>
  <c r="CO37" i="11"/>
  <c r="CO59" i="11"/>
  <c r="CO38" i="11"/>
  <c r="CO60" i="11"/>
  <c r="CO39" i="11"/>
  <c r="CO61" i="11"/>
  <c r="CO113" i="11"/>
  <c r="CO112" i="11"/>
  <c r="CO111" i="11"/>
  <c r="CO110" i="11"/>
  <c r="CO96" i="11"/>
  <c r="CO95" i="11"/>
  <c r="CO94" i="11"/>
  <c r="CO109" i="11"/>
  <c r="CO108" i="11"/>
  <c r="CO107" i="11"/>
  <c r="CO106" i="11"/>
  <c r="CO105" i="11"/>
  <c r="CO104" i="11"/>
  <c r="CO103" i="11"/>
  <c r="CO102" i="11"/>
  <c r="CO101" i="11"/>
  <c r="CO100" i="11"/>
  <c r="CO99" i="11"/>
  <c r="CO93" i="11"/>
  <c r="CO92" i="11"/>
  <c r="CO98" i="11"/>
  <c r="CO97" i="11"/>
  <c r="CO88" i="11"/>
  <c r="CO87" i="11"/>
  <c r="CO86" i="11"/>
  <c r="CO85" i="11"/>
  <c r="CO84" i="11"/>
  <c r="CO83" i="11"/>
  <c r="CO82" i="11"/>
  <c r="CO81" i="11"/>
  <c r="CO80" i="11"/>
  <c r="CO79" i="11"/>
  <c r="CO78" i="11"/>
  <c r="CO77" i="11"/>
  <c r="CO76" i="11"/>
  <c r="CO75" i="11"/>
  <c r="CO74" i="11"/>
  <c r="CO73" i="11"/>
  <c r="CO72" i="11"/>
  <c r="CO71" i="11"/>
  <c r="CO70" i="11"/>
  <c r="CO69" i="11"/>
  <c r="CO68" i="11"/>
  <c r="CO67" i="11"/>
  <c r="CO3" i="11"/>
  <c r="CO10" i="11"/>
  <c r="CR44" i="2" l="1"/>
  <c r="CR45" i="2" s="1"/>
  <c r="CR42" i="2"/>
  <c r="CO37" i="2"/>
  <c r="CQ66" i="2"/>
  <c r="CM46" i="2"/>
  <c r="CQ18" i="2"/>
  <c r="CQ3" i="2"/>
  <c r="CN15" i="2"/>
  <c r="CN31" i="2" s="1"/>
  <c r="CO31" i="11"/>
  <c r="CP9" i="2" s="1"/>
  <c r="CO11" i="2"/>
  <c r="CO28" i="2" s="1"/>
  <c r="CN30" i="14"/>
  <c r="CO13" i="2" s="1"/>
  <c r="CO14" i="2" s="1"/>
  <c r="CP18" i="11"/>
  <c r="CP30" i="11"/>
  <c r="CP19" i="11"/>
  <c r="CP20" i="11"/>
  <c r="CP9" i="11"/>
  <c r="CP22" i="11"/>
  <c r="CP23" i="11"/>
  <c r="CP24" i="11"/>
  <c r="CP25" i="11"/>
  <c r="CP26" i="11"/>
  <c r="CP11" i="11"/>
  <c r="CP27" i="11"/>
  <c r="CP12" i="11"/>
  <c r="CP28" i="11"/>
  <c r="CP13" i="11"/>
  <c r="CP29" i="11"/>
  <c r="CP14" i="11"/>
  <c r="CP15" i="11"/>
  <c r="CP16" i="11"/>
  <c r="CP17" i="11"/>
  <c r="CP21" i="11"/>
  <c r="CQ5" i="11"/>
  <c r="CP34" i="11"/>
  <c r="CP46" i="11"/>
  <c r="CP35" i="11"/>
  <c r="CP36" i="11"/>
  <c r="CP48" i="11"/>
  <c r="CP61" i="11"/>
  <c r="CP38" i="11"/>
  <c r="CP47" i="11"/>
  <c r="CP62" i="11"/>
  <c r="CP49" i="11"/>
  <c r="CP63" i="11"/>
  <c r="CP50" i="11"/>
  <c r="CP51" i="11"/>
  <c r="CP37" i="11"/>
  <c r="CP52" i="11"/>
  <c r="CP39" i="11"/>
  <c r="CP53" i="11"/>
  <c r="CP40" i="11"/>
  <c r="CP54" i="11"/>
  <c r="CP41" i="11"/>
  <c r="CP55" i="11"/>
  <c r="CP42" i="11"/>
  <c r="CP43" i="11"/>
  <c r="CP44" i="11"/>
  <c r="CP59" i="11"/>
  <c r="CP45" i="11"/>
  <c r="CP60" i="11"/>
  <c r="CP113" i="11"/>
  <c r="CP112" i="11"/>
  <c r="CP111" i="11"/>
  <c r="CP110" i="11"/>
  <c r="CP95" i="11"/>
  <c r="CP94" i="11"/>
  <c r="CP109" i="11"/>
  <c r="CP108" i="11"/>
  <c r="CP107" i="11"/>
  <c r="CP106" i="11"/>
  <c r="CP105" i="11"/>
  <c r="CP104" i="11"/>
  <c r="CP103" i="11"/>
  <c r="CP102" i="11"/>
  <c r="CP101" i="11"/>
  <c r="CP100" i="11"/>
  <c r="CP99" i="11"/>
  <c r="CP93" i="11"/>
  <c r="CP92" i="11"/>
  <c r="CP98" i="11"/>
  <c r="CP97" i="11"/>
  <c r="CP88" i="11"/>
  <c r="CP87" i="11"/>
  <c r="CP86" i="11"/>
  <c r="CP85" i="11"/>
  <c r="CP84" i="11"/>
  <c r="CP83" i="11"/>
  <c r="CP82" i="11"/>
  <c r="CP81" i="11"/>
  <c r="CP80" i="11"/>
  <c r="CP79" i="11"/>
  <c r="CP73" i="11"/>
  <c r="CP72" i="11"/>
  <c r="CP71" i="11"/>
  <c r="CP70" i="11"/>
  <c r="CP69" i="11"/>
  <c r="CP68" i="11"/>
  <c r="CP67" i="11"/>
  <c r="CP96" i="11"/>
  <c r="CP78" i="11"/>
  <c r="CP77" i="11"/>
  <c r="CP76" i="11"/>
  <c r="CP75" i="11"/>
  <c r="CP74" i="11"/>
  <c r="CP3" i="11"/>
  <c r="CP10" i="11"/>
  <c r="CR4" i="2"/>
  <c r="CR43" i="2" s="1"/>
  <c r="CS6" i="2"/>
  <c r="CR20" i="2"/>
  <c r="CR19" i="2"/>
  <c r="CR22" i="2"/>
  <c r="CR21" i="2"/>
  <c r="CR26" i="2"/>
  <c r="CR23" i="2"/>
  <c r="CR24" i="2"/>
  <c r="CR27" i="2"/>
  <c r="CR25" i="2"/>
  <c r="CR5" i="2"/>
  <c r="CR58" i="2"/>
  <c r="CR36" i="2"/>
  <c r="CR50" i="2"/>
  <c r="CR49" i="2"/>
  <c r="CO89" i="11"/>
  <c r="CP34" i="2" s="1"/>
  <c r="CO114" i="11"/>
  <c r="CP35" i="2" s="1"/>
  <c r="CO64" i="11"/>
  <c r="CP12" i="2" s="1"/>
  <c r="CN57" i="14"/>
  <c r="CP3" i="14"/>
  <c r="CQ5" i="14"/>
  <c r="CO16" i="14"/>
  <c r="CO28" i="14"/>
  <c r="CO17" i="14"/>
  <c r="CO29" i="14"/>
  <c r="CO18" i="14"/>
  <c r="CO19" i="14"/>
  <c r="CO8" i="14"/>
  <c r="CO20" i="14"/>
  <c r="CO9" i="14"/>
  <c r="CO21" i="14"/>
  <c r="CO11" i="14"/>
  <c r="CO23" i="14"/>
  <c r="CO12" i="14"/>
  <c r="CO24" i="14"/>
  <c r="CO14" i="14"/>
  <c r="CO26" i="14"/>
  <c r="CO27" i="14"/>
  <c r="CO10" i="14"/>
  <c r="CO13" i="14"/>
  <c r="CO15" i="14"/>
  <c r="CO81" i="14"/>
  <c r="CO80" i="14"/>
  <c r="CO79" i="14"/>
  <c r="CO22" i="14"/>
  <c r="CO25" i="14"/>
  <c r="CO65" i="14"/>
  <c r="CO78" i="14"/>
  <c r="CO77" i="14"/>
  <c r="CO76" i="14"/>
  <c r="CO75" i="14"/>
  <c r="CO74" i="14"/>
  <c r="CO73" i="14"/>
  <c r="CO72" i="14"/>
  <c r="CO71" i="14"/>
  <c r="CO70" i="14"/>
  <c r="CO69" i="14"/>
  <c r="CO68" i="14"/>
  <c r="CO67" i="14"/>
  <c r="CO66" i="14"/>
  <c r="CO62" i="14"/>
  <c r="CO64" i="14"/>
  <c r="CO63" i="14"/>
  <c r="CO61" i="14"/>
  <c r="CO60" i="14"/>
  <c r="CO56" i="14"/>
  <c r="CO55" i="14"/>
  <c r="CO54" i="14"/>
  <c r="CO53" i="14"/>
  <c r="CO52" i="14"/>
  <c r="CO51" i="14"/>
  <c r="CO41" i="14"/>
  <c r="CO40" i="14"/>
  <c r="CO39" i="14"/>
  <c r="CO38" i="14"/>
  <c r="CO49" i="14"/>
  <c r="CO48" i="14"/>
  <c r="CO47" i="14"/>
  <c r="CO46" i="14"/>
  <c r="CO45" i="14"/>
  <c r="CO44" i="14"/>
  <c r="CO43" i="14"/>
  <c r="CO42" i="14"/>
  <c r="CO37" i="14"/>
  <c r="CO36" i="14"/>
  <c r="CO35" i="14"/>
  <c r="CO87" i="14"/>
  <c r="CO86" i="14"/>
  <c r="CO85" i="14"/>
  <c r="CO91" i="14"/>
  <c r="CO88" i="14"/>
  <c r="CO106" i="14"/>
  <c r="CO105" i="14"/>
  <c r="CO104" i="14"/>
  <c r="CO103" i="14"/>
  <c r="CO102" i="14"/>
  <c r="CO101" i="14"/>
  <c r="CO100" i="14"/>
  <c r="CO99" i="14"/>
  <c r="CO98" i="14"/>
  <c r="CO97" i="14"/>
  <c r="CO96" i="14"/>
  <c r="CO95" i="14"/>
  <c r="CO94" i="14"/>
  <c r="CO93" i="14"/>
  <c r="CO92" i="14"/>
  <c r="CO89" i="14"/>
  <c r="CO90" i="14"/>
  <c r="CO50" i="14"/>
  <c r="CN107" i="14"/>
  <c r="CO56" i="11"/>
  <c r="CP10" i="2" s="1"/>
  <c r="CN82" i="14"/>
  <c r="CS44" i="2" l="1"/>
  <c r="CS42" i="2"/>
  <c r="CP37" i="2"/>
  <c r="CR59" i="2"/>
  <c r="CR66" i="2" s="1"/>
  <c r="CN46" i="2"/>
  <c r="CO15" i="2"/>
  <c r="CR18" i="2"/>
  <c r="CR3" i="2"/>
  <c r="CO29" i="2"/>
  <c r="CP64" i="11"/>
  <c r="CQ12" i="2" s="1"/>
  <c r="CP11" i="2"/>
  <c r="CP28" i="2" s="1"/>
  <c r="CP29" i="2" s="1"/>
  <c r="CP56" i="11"/>
  <c r="CQ10" i="2" s="1"/>
  <c r="CQ21" i="11"/>
  <c r="CQ9" i="11"/>
  <c r="CQ22" i="11"/>
  <c r="CQ11" i="11"/>
  <c r="CQ23" i="11"/>
  <c r="CQ13" i="11"/>
  <c r="CQ25" i="11"/>
  <c r="CQ18" i="11"/>
  <c r="CQ19" i="11"/>
  <c r="CQ20" i="11"/>
  <c r="CQ24" i="11"/>
  <c r="CQ26" i="11"/>
  <c r="CQ27" i="11"/>
  <c r="CQ28" i="11"/>
  <c r="CQ12" i="11"/>
  <c r="CQ29" i="11"/>
  <c r="CQ14" i="11"/>
  <c r="CQ30" i="11"/>
  <c r="CQ15" i="11"/>
  <c r="CQ16" i="11"/>
  <c r="CQ17" i="11"/>
  <c r="CR5" i="11"/>
  <c r="CQ42" i="11"/>
  <c r="CQ54" i="11"/>
  <c r="CQ43" i="11"/>
  <c r="CQ55" i="11"/>
  <c r="CQ44" i="11"/>
  <c r="CQ45" i="11"/>
  <c r="CQ34" i="11"/>
  <c r="CQ46" i="11"/>
  <c r="CQ59" i="11"/>
  <c r="CQ35" i="11"/>
  <c r="CQ47" i="11"/>
  <c r="CQ60" i="11"/>
  <c r="CQ36" i="11"/>
  <c r="CQ48" i="11"/>
  <c r="CQ61" i="11"/>
  <c r="CQ37" i="11"/>
  <c r="CQ49" i="11"/>
  <c r="CQ62" i="11"/>
  <c r="CQ38" i="11"/>
  <c r="CQ50" i="11"/>
  <c r="CQ63" i="11"/>
  <c r="CQ39" i="11"/>
  <c r="CQ51" i="11"/>
  <c r="CQ40" i="11"/>
  <c r="CQ52" i="11"/>
  <c r="CQ41" i="11"/>
  <c r="CQ53" i="11"/>
  <c r="CQ113" i="11"/>
  <c r="CQ112" i="11"/>
  <c r="CQ111" i="11"/>
  <c r="CQ110" i="11"/>
  <c r="CQ95" i="11"/>
  <c r="CQ94" i="11"/>
  <c r="CQ109" i="11"/>
  <c r="CQ108" i="11"/>
  <c r="CQ107" i="11"/>
  <c r="CQ106" i="11"/>
  <c r="CQ105" i="11"/>
  <c r="CQ104" i="11"/>
  <c r="CQ103" i="11"/>
  <c r="CQ102" i="11"/>
  <c r="CQ101" i="11"/>
  <c r="CQ100" i="11"/>
  <c r="CQ99" i="11"/>
  <c r="CQ93" i="11"/>
  <c r="CQ92" i="11"/>
  <c r="CQ98" i="11"/>
  <c r="CQ97" i="11"/>
  <c r="CQ88" i="11"/>
  <c r="CQ87" i="11"/>
  <c r="CQ86" i="11"/>
  <c r="CQ85" i="11"/>
  <c r="CQ84" i="11"/>
  <c r="CQ83" i="11"/>
  <c r="CQ82" i="11"/>
  <c r="CQ81" i="11"/>
  <c r="CQ80" i="11"/>
  <c r="CQ79" i="11"/>
  <c r="CQ96" i="11"/>
  <c r="CQ71" i="11"/>
  <c r="CQ70" i="11"/>
  <c r="CQ69" i="11"/>
  <c r="CQ68" i="11"/>
  <c r="CQ67" i="11"/>
  <c r="CQ78" i="11"/>
  <c r="CQ77" i="11"/>
  <c r="CQ76" i="11"/>
  <c r="CQ75" i="11"/>
  <c r="CQ74" i="11"/>
  <c r="CQ73" i="11"/>
  <c r="CQ72" i="11"/>
  <c r="CQ3" i="11"/>
  <c r="CQ10" i="11"/>
  <c r="CP114" i="11"/>
  <c r="CQ35" i="2" s="1"/>
  <c r="CQ3" i="14"/>
  <c r="CR5" i="14"/>
  <c r="CP7" i="11"/>
  <c r="CP31" i="11"/>
  <c r="CQ9" i="2" s="1"/>
  <c r="CP16" i="14"/>
  <c r="CP28" i="14"/>
  <c r="CP17" i="14"/>
  <c r="CP29" i="14"/>
  <c r="CP18" i="14"/>
  <c r="CP19" i="14"/>
  <c r="CP8" i="14"/>
  <c r="CP20" i="14"/>
  <c r="CP9" i="14"/>
  <c r="CP21" i="14"/>
  <c r="CP11" i="14"/>
  <c r="CP23" i="14"/>
  <c r="CP12" i="14"/>
  <c r="CP24" i="14"/>
  <c r="CP14" i="14"/>
  <c r="CP26" i="14"/>
  <c r="CP10" i="14"/>
  <c r="CP13" i="14"/>
  <c r="CP15" i="14"/>
  <c r="CP22" i="14"/>
  <c r="CP25" i="14"/>
  <c r="CP27" i="14"/>
  <c r="CP81" i="14"/>
  <c r="CP80" i="14"/>
  <c r="CP79" i="14"/>
  <c r="CP65" i="14"/>
  <c r="CP78" i="14"/>
  <c r="CP77" i="14"/>
  <c r="CP76" i="14"/>
  <c r="CP75" i="14"/>
  <c r="CP74" i="14"/>
  <c r="CP73" i="14"/>
  <c r="CP72" i="14"/>
  <c r="CP71" i="14"/>
  <c r="CP70" i="14"/>
  <c r="CP69" i="14"/>
  <c r="CP68" i="14"/>
  <c r="CP67" i="14"/>
  <c r="CP66" i="14"/>
  <c r="CP62" i="14"/>
  <c r="CP64" i="14"/>
  <c r="CP63" i="14"/>
  <c r="CP61" i="14"/>
  <c r="CP60" i="14"/>
  <c r="CP56" i="14"/>
  <c r="CP55" i="14"/>
  <c r="CP54" i="14"/>
  <c r="CP53" i="14"/>
  <c r="CP52" i="14"/>
  <c r="CP51" i="14"/>
  <c r="CP50" i="14"/>
  <c r="CP40" i="14"/>
  <c r="CP39" i="14"/>
  <c r="CP38" i="14"/>
  <c r="CP49" i="14"/>
  <c r="CP48" i="14"/>
  <c r="CP47" i="14"/>
  <c r="CP46" i="14"/>
  <c r="CP45" i="14"/>
  <c r="CP44" i="14"/>
  <c r="CP43" i="14"/>
  <c r="CP42" i="14"/>
  <c r="CP37" i="14"/>
  <c r="CP36" i="14"/>
  <c r="CP41" i="14"/>
  <c r="CP91" i="14"/>
  <c r="CP88" i="14"/>
  <c r="CP106" i="14"/>
  <c r="CP105" i="14"/>
  <c r="CP104" i="14"/>
  <c r="CP103" i="14"/>
  <c r="CP102" i="14"/>
  <c r="CP101" i="14"/>
  <c r="CP100" i="14"/>
  <c r="CP99" i="14"/>
  <c r="CP98" i="14"/>
  <c r="CP97" i="14"/>
  <c r="CP96" i="14"/>
  <c r="CP95" i="14"/>
  <c r="CP94" i="14"/>
  <c r="CP93" i="14"/>
  <c r="CP92" i="14"/>
  <c r="CP35" i="14"/>
  <c r="CP90" i="14"/>
  <c r="CP89" i="14"/>
  <c r="CP86" i="14"/>
  <c r="CP87" i="14"/>
  <c r="CP85" i="14"/>
  <c r="CO107" i="14"/>
  <c r="CO82" i="14"/>
  <c r="CP89" i="11"/>
  <c r="CQ34" i="2" s="1"/>
  <c r="CO30" i="14"/>
  <c r="CP13" i="2" s="1"/>
  <c r="CP14" i="2" s="1"/>
  <c r="CS4" i="2"/>
  <c r="CS43" i="2" s="1"/>
  <c r="CT6" i="2"/>
  <c r="CS19" i="2"/>
  <c r="CS22" i="2"/>
  <c r="CS26" i="2"/>
  <c r="CS24" i="2"/>
  <c r="CS27" i="2"/>
  <c r="CS23" i="2"/>
  <c r="CS25" i="2"/>
  <c r="CS5" i="2"/>
  <c r="CS20" i="2"/>
  <c r="CS21" i="2"/>
  <c r="CS45" i="2"/>
  <c r="CS36" i="2"/>
  <c r="CS58" i="2"/>
  <c r="CS59" i="2" s="1"/>
  <c r="CS50" i="2"/>
  <c r="CS49" i="2"/>
  <c r="CO57" i="14"/>
  <c r="CT44" i="2" l="1"/>
  <c r="CT45" i="2" s="1"/>
  <c r="CT42" i="2"/>
  <c r="CS66" i="2"/>
  <c r="CQ37" i="2"/>
  <c r="CO31" i="2"/>
  <c r="CS18" i="2"/>
  <c r="CS3" i="2"/>
  <c r="CP15" i="2"/>
  <c r="CP31" i="2" s="1"/>
  <c r="CQ11" i="2"/>
  <c r="CQ28" i="2" s="1"/>
  <c r="CP107" i="14"/>
  <c r="CR12" i="11"/>
  <c r="CR24" i="11"/>
  <c r="CR13" i="11"/>
  <c r="CR25" i="11"/>
  <c r="CR14" i="11"/>
  <c r="CR16" i="11"/>
  <c r="CR30" i="11"/>
  <c r="CR17" i="11"/>
  <c r="CR18" i="11"/>
  <c r="CR19" i="11"/>
  <c r="CR20" i="11"/>
  <c r="CR21" i="11"/>
  <c r="CR22" i="11"/>
  <c r="CR23" i="11"/>
  <c r="CR26" i="11"/>
  <c r="CR9" i="11"/>
  <c r="CR27" i="11"/>
  <c r="CR11" i="11"/>
  <c r="CR28" i="11"/>
  <c r="CR15" i="11"/>
  <c r="CR29" i="11"/>
  <c r="CS5" i="11"/>
  <c r="CR35" i="11"/>
  <c r="CR47" i="11"/>
  <c r="CR60" i="11"/>
  <c r="CR36" i="11"/>
  <c r="CR48" i="11"/>
  <c r="CR61" i="11"/>
  <c r="CR37" i="11"/>
  <c r="CR49" i="11"/>
  <c r="CR62" i="11"/>
  <c r="CR38" i="11"/>
  <c r="CR50" i="11"/>
  <c r="CR63" i="11"/>
  <c r="CR39" i="11"/>
  <c r="CR51" i="11"/>
  <c r="CR40" i="11"/>
  <c r="CR52" i="11"/>
  <c r="CR41" i="11"/>
  <c r="CR53" i="11"/>
  <c r="CR42" i="11"/>
  <c r="CR54" i="11"/>
  <c r="CR43" i="11"/>
  <c r="CR55" i="11"/>
  <c r="CR44" i="11"/>
  <c r="CR45" i="11"/>
  <c r="CR34" i="11"/>
  <c r="CR46" i="11"/>
  <c r="CR59" i="11"/>
  <c r="CR113" i="11"/>
  <c r="CR112" i="11"/>
  <c r="CR111" i="11"/>
  <c r="CR110" i="11"/>
  <c r="CR109" i="11"/>
  <c r="CR108" i="11"/>
  <c r="CR107" i="11"/>
  <c r="CR106" i="11"/>
  <c r="CR105" i="11"/>
  <c r="CR104" i="11"/>
  <c r="CR103" i="11"/>
  <c r="CR102" i="11"/>
  <c r="CR101" i="11"/>
  <c r="CR100" i="11"/>
  <c r="CR99" i="11"/>
  <c r="CR93" i="11"/>
  <c r="CR92" i="11"/>
  <c r="CR98" i="11"/>
  <c r="CR97" i="11"/>
  <c r="CR88" i="11"/>
  <c r="CR87" i="11"/>
  <c r="CR86" i="11"/>
  <c r="CR85" i="11"/>
  <c r="CR84" i="11"/>
  <c r="CR83" i="11"/>
  <c r="CR82" i="11"/>
  <c r="CR81" i="11"/>
  <c r="CR80" i="11"/>
  <c r="CR79" i="11"/>
  <c r="CR96" i="11"/>
  <c r="CR71" i="11"/>
  <c r="CR70" i="11"/>
  <c r="CR69" i="11"/>
  <c r="CR68" i="11"/>
  <c r="CR67" i="11"/>
  <c r="CR94" i="11"/>
  <c r="CR78" i="11"/>
  <c r="CR77" i="11"/>
  <c r="CR76" i="11"/>
  <c r="CR75" i="11"/>
  <c r="CR74" i="11"/>
  <c r="CR95" i="11"/>
  <c r="CR73" i="11"/>
  <c r="CR72" i="11"/>
  <c r="CR3" i="11"/>
  <c r="CR10" i="11"/>
  <c r="CQ114" i="11"/>
  <c r="CR35" i="2" s="1"/>
  <c r="CQ64" i="11"/>
  <c r="CR12" i="2" s="1"/>
  <c r="CQ56" i="11"/>
  <c r="CR10" i="2" s="1"/>
  <c r="CP57" i="14"/>
  <c r="CT4" i="2"/>
  <c r="CT43" i="2" s="1"/>
  <c r="CU6" i="2"/>
  <c r="CT26" i="2"/>
  <c r="CT25" i="2"/>
  <c r="CT27" i="2"/>
  <c r="CT23" i="2"/>
  <c r="CT5" i="2"/>
  <c r="CT20" i="2"/>
  <c r="CT19" i="2"/>
  <c r="CT22" i="2"/>
  <c r="CT24" i="2"/>
  <c r="CT21" i="2"/>
  <c r="CT58" i="2"/>
  <c r="CT59" i="2" s="1"/>
  <c r="CT36" i="2"/>
  <c r="CT49" i="2"/>
  <c r="CT50" i="2"/>
  <c r="CS5" i="14"/>
  <c r="CR3" i="14"/>
  <c r="CQ89" i="11"/>
  <c r="CR34" i="2" s="1"/>
  <c r="CQ31" i="11"/>
  <c r="CR9" i="2" s="1"/>
  <c r="CQ7" i="11"/>
  <c r="CQ16" i="14"/>
  <c r="CQ28" i="14"/>
  <c r="CQ17" i="14"/>
  <c r="CQ29" i="14"/>
  <c r="CQ18" i="14"/>
  <c r="CQ19" i="14"/>
  <c r="CQ8" i="14"/>
  <c r="CQ20" i="14"/>
  <c r="CQ9" i="14"/>
  <c r="CQ21" i="14"/>
  <c r="CQ11" i="14"/>
  <c r="CQ23" i="14"/>
  <c r="CQ12" i="14"/>
  <c r="CQ24" i="14"/>
  <c r="CQ14" i="14"/>
  <c r="CQ26" i="14"/>
  <c r="CQ27" i="14"/>
  <c r="CQ10" i="14"/>
  <c r="CQ13" i="14"/>
  <c r="CQ15" i="14"/>
  <c r="CQ81" i="14"/>
  <c r="CQ80" i="14"/>
  <c r="CQ79" i="14"/>
  <c r="CQ78" i="14"/>
  <c r="CQ77" i="14"/>
  <c r="CQ76" i="14"/>
  <c r="CQ75" i="14"/>
  <c r="CQ74" i="14"/>
  <c r="CQ73" i="14"/>
  <c r="CQ72" i="14"/>
  <c r="CQ71" i="14"/>
  <c r="CQ70" i="14"/>
  <c r="CQ69" i="14"/>
  <c r="CQ68" i="14"/>
  <c r="CQ67" i="14"/>
  <c r="CQ66" i="14"/>
  <c r="CQ22" i="14"/>
  <c r="CQ65" i="14"/>
  <c r="CQ62" i="14"/>
  <c r="CQ64" i="14"/>
  <c r="CQ63" i="14"/>
  <c r="CQ25" i="14"/>
  <c r="CQ61" i="14"/>
  <c r="CQ60" i="14"/>
  <c r="CQ56" i="14"/>
  <c r="CQ55" i="14"/>
  <c r="CQ54" i="14"/>
  <c r="CQ53" i="14"/>
  <c r="CQ52" i="14"/>
  <c r="CQ51" i="14"/>
  <c r="CQ50" i="14"/>
  <c r="CQ39" i="14"/>
  <c r="CQ38" i="14"/>
  <c r="CQ49" i="14"/>
  <c r="CQ48" i="14"/>
  <c r="CQ47" i="14"/>
  <c r="CQ46" i="14"/>
  <c r="CQ45" i="14"/>
  <c r="CQ44" i="14"/>
  <c r="CQ43" i="14"/>
  <c r="CQ42" i="14"/>
  <c r="CQ37" i="14"/>
  <c r="CQ36" i="14"/>
  <c r="CQ41" i="14"/>
  <c r="CQ91" i="14"/>
  <c r="CQ88" i="14"/>
  <c r="CQ106" i="14"/>
  <c r="CQ105" i="14"/>
  <c r="CQ104" i="14"/>
  <c r="CQ103" i="14"/>
  <c r="CQ102" i="14"/>
  <c r="CQ101" i="14"/>
  <c r="CQ100" i="14"/>
  <c r="CQ99" i="14"/>
  <c r="CQ98" i="14"/>
  <c r="CQ97" i="14"/>
  <c r="CQ96" i="14"/>
  <c r="CQ95" i="14"/>
  <c r="CQ94" i="14"/>
  <c r="CQ93" i="14"/>
  <c r="CQ92" i="14"/>
  <c r="CQ35" i="14"/>
  <c r="CQ90" i="14"/>
  <c r="CQ89" i="14"/>
  <c r="CQ87" i="14"/>
  <c r="CQ86" i="14"/>
  <c r="CQ85" i="14"/>
  <c r="CQ40" i="14"/>
  <c r="CP82" i="14"/>
  <c r="CP30" i="14"/>
  <c r="CQ13" i="2" s="1"/>
  <c r="CQ14" i="2" s="1"/>
  <c r="CU44" i="2" l="1"/>
  <c r="CU45" i="2" s="1"/>
  <c r="CU42" i="2"/>
  <c r="CR37" i="2"/>
  <c r="CT66" i="2"/>
  <c r="CP46" i="2"/>
  <c r="CO46" i="2"/>
  <c r="CT18" i="2"/>
  <c r="CT3" i="2"/>
  <c r="CQ15" i="2"/>
  <c r="CR11" i="2"/>
  <c r="CR28" i="2" s="1"/>
  <c r="CR29" i="2" s="1"/>
  <c r="CQ29" i="2"/>
  <c r="CR56" i="11"/>
  <c r="CS10" i="2" s="1"/>
  <c r="CR89" i="11"/>
  <c r="CS34" i="2" s="1"/>
  <c r="CS15" i="11"/>
  <c r="CS27" i="11"/>
  <c r="CS16" i="11"/>
  <c r="CS28" i="11"/>
  <c r="CS23" i="11"/>
  <c r="CS9" i="11"/>
  <c r="CS7" i="11" s="1"/>
  <c r="CS24" i="11"/>
  <c r="CS11" i="11"/>
  <c r="CS25" i="11"/>
  <c r="CS12" i="11"/>
  <c r="CS26" i="11"/>
  <c r="CS13" i="11"/>
  <c r="CS29" i="11"/>
  <c r="CS14" i="11"/>
  <c r="CS30" i="11"/>
  <c r="CS17" i="11"/>
  <c r="CS18" i="11"/>
  <c r="CS19" i="11"/>
  <c r="CS20" i="11"/>
  <c r="CS21" i="11"/>
  <c r="CS22" i="11"/>
  <c r="CT5" i="11"/>
  <c r="CS40" i="11"/>
  <c r="CS52" i="11"/>
  <c r="CS41" i="11"/>
  <c r="CS53" i="11"/>
  <c r="CS42" i="11"/>
  <c r="CS54" i="11"/>
  <c r="CS43" i="11"/>
  <c r="CS55" i="11"/>
  <c r="CS44" i="11"/>
  <c r="CS45" i="11"/>
  <c r="CS34" i="11"/>
  <c r="CS46" i="11"/>
  <c r="CS59" i="11"/>
  <c r="CS35" i="11"/>
  <c r="CS47" i="11"/>
  <c r="CS60" i="11"/>
  <c r="CS36" i="11"/>
  <c r="CS48" i="11"/>
  <c r="CS61" i="11"/>
  <c r="CS37" i="11"/>
  <c r="CS49" i="11"/>
  <c r="CS62" i="11"/>
  <c r="CS38" i="11"/>
  <c r="CS50" i="11"/>
  <c r="CS63" i="11"/>
  <c r="CS51" i="11"/>
  <c r="CS39" i="11"/>
  <c r="CS113" i="11"/>
  <c r="CS112" i="11"/>
  <c r="CS111" i="11"/>
  <c r="CS110" i="11"/>
  <c r="CS109" i="11"/>
  <c r="CS108" i="11"/>
  <c r="CS107" i="11"/>
  <c r="CS106" i="11"/>
  <c r="CS105" i="11"/>
  <c r="CS104" i="11"/>
  <c r="CS103" i="11"/>
  <c r="CS102" i="11"/>
  <c r="CS101" i="11"/>
  <c r="CS100" i="11"/>
  <c r="CS99" i="11"/>
  <c r="CS93" i="11"/>
  <c r="CS92" i="11"/>
  <c r="CS98" i="11"/>
  <c r="CS97" i="11"/>
  <c r="CS88" i="11"/>
  <c r="CS87" i="11"/>
  <c r="CS86" i="11"/>
  <c r="CS85" i="11"/>
  <c r="CS84" i="11"/>
  <c r="CS83" i="11"/>
  <c r="CS82" i="11"/>
  <c r="CS81" i="11"/>
  <c r="CS80" i="11"/>
  <c r="CS79" i="11"/>
  <c r="CS96" i="11"/>
  <c r="CS95" i="11"/>
  <c r="CS94" i="11"/>
  <c r="CS70" i="11"/>
  <c r="CS69" i="11"/>
  <c r="CS68" i="11"/>
  <c r="CS67" i="11"/>
  <c r="CS78" i="11"/>
  <c r="CS77" i="11"/>
  <c r="CS76" i="11"/>
  <c r="CS75" i="11"/>
  <c r="CS74" i="11"/>
  <c r="CS73" i="11"/>
  <c r="CS72" i="11"/>
  <c r="CS71" i="11"/>
  <c r="CS3" i="11"/>
  <c r="CS10" i="11"/>
  <c r="CR16" i="14"/>
  <c r="CR28" i="14"/>
  <c r="CR17" i="14"/>
  <c r="CR29" i="14"/>
  <c r="CR18" i="14"/>
  <c r="CR19" i="14"/>
  <c r="CR8" i="14"/>
  <c r="CR20" i="14"/>
  <c r="CR9" i="14"/>
  <c r="CR21" i="14"/>
  <c r="CR11" i="14"/>
  <c r="CR23" i="14"/>
  <c r="CR12" i="14"/>
  <c r="CR24" i="14"/>
  <c r="CR14" i="14"/>
  <c r="CR26" i="14"/>
  <c r="CR10" i="14"/>
  <c r="CR13" i="14"/>
  <c r="CR15" i="14"/>
  <c r="CR22" i="14"/>
  <c r="CR25" i="14"/>
  <c r="CR27" i="14"/>
  <c r="CR81" i="14"/>
  <c r="CR80" i="14"/>
  <c r="CR79" i="14"/>
  <c r="CR78" i="14"/>
  <c r="CR65" i="14"/>
  <c r="CR77" i="14"/>
  <c r="CR73" i="14"/>
  <c r="CR69" i="14"/>
  <c r="CR64" i="14"/>
  <c r="CR63" i="14"/>
  <c r="CR74" i="14"/>
  <c r="CR70" i="14"/>
  <c r="CR66" i="14"/>
  <c r="CR61" i="14"/>
  <c r="CR60" i="14"/>
  <c r="CR56" i="14"/>
  <c r="CR55" i="14"/>
  <c r="CR54" i="14"/>
  <c r="CR53" i="14"/>
  <c r="CR52" i="14"/>
  <c r="CR51" i="14"/>
  <c r="CR50" i="14"/>
  <c r="CR75" i="14"/>
  <c r="CR71" i="14"/>
  <c r="CR67" i="14"/>
  <c r="CR76" i="14"/>
  <c r="CR72" i="14"/>
  <c r="CR68" i="14"/>
  <c r="CR38" i="14"/>
  <c r="CR49" i="14"/>
  <c r="CR48" i="14"/>
  <c r="CR47" i="14"/>
  <c r="CR46" i="14"/>
  <c r="CR45" i="14"/>
  <c r="CR44" i="14"/>
  <c r="CR43" i="14"/>
  <c r="CR42" i="14"/>
  <c r="CR37" i="14"/>
  <c r="CR36" i="14"/>
  <c r="CR62" i="14"/>
  <c r="CR41" i="14"/>
  <c r="CR40" i="14"/>
  <c r="CR91" i="14"/>
  <c r="CR88" i="14"/>
  <c r="CR106" i="14"/>
  <c r="CR105" i="14"/>
  <c r="CR104" i="14"/>
  <c r="CR103" i="14"/>
  <c r="CR102" i="14"/>
  <c r="CR101" i="14"/>
  <c r="CR100" i="14"/>
  <c r="CR99" i="14"/>
  <c r="CR98" i="14"/>
  <c r="CR97" i="14"/>
  <c r="CR96" i="14"/>
  <c r="CR95" i="14"/>
  <c r="CR94" i="14"/>
  <c r="CR93" i="14"/>
  <c r="CR92" i="14"/>
  <c r="CR35" i="14"/>
  <c r="CR90" i="14"/>
  <c r="CR89" i="14"/>
  <c r="CR39" i="14"/>
  <c r="CR87" i="14"/>
  <c r="CR86" i="14"/>
  <c r="CR85" i="14"/>
  <c r="CU4" i="2"/>
  <c r="CU43" i="2" s="1"/>
  <c r="CV6" i="2"/>
  <c r="CU24" i="2"/>
  <c r="CU27" i="2"/>
  <c r="CU5" i="2"/>
  <c r="CU20" i="2"/>
  <c r="CU19" i="2"/>
  <c r="CU22" i="2"/>
  <c r="CU21" i="2"/>
  <c r="CU25" i="2"/>
  <c r="CU26" i="2"/>
  <c r="CU23" i="2"/>
  <c r="CU36" i="2"/>
  <c r="CU58" i="2"/>
  <c r="CU59" i="2" s="1"/>
  <c r="CU50" i="2"/>
  <c r="CU49" i="2"/>
  <c r="CQ82" i="14"/>
  <c r="CT5" i="14"/>
  <c r="CS3" i="14"/>
  <c r="CR114" i="11"/>
  <c r="CS35" i="2" s="1"/>
  <c r="CQ30" i="14"/>
  <c r="CR13" i="2" s="1"/>
  <c r="CR14" i="2" s="1"/>
  <c r="CR7" i="11"/>
  <c r="CR31" i="11"/>
  <c r="CS9" i="2" s="1"/>
  <c r="CQ57" i="14"/>
  <c r="CQ107" i="14"/>
  <c r="CR64" i="11"/>
  <c r="CS12" i="2" s="1"/>
  <c r="CV44" i="2" l="1"/>
  <c r="CV45" i="2" s="1"/>
  <c r="CV42" i="2"/>
  <c r="CS37" i="2"/>
  <c r="CU66" i="2"/>
  <c r="CS11" i="2"/>
  <c r="CS28" i="2" s="1"/>
  <c r="CS29" i="2" s="1"/>
  <c r="CR15" i="2"/>
  <c r="CR31" i="2" s="1"/>
  <c r="CU18" i="2"/>
  <c r="CU3" i="2"/>
  <c r="CQ31" i="2"/>
  <c r="CS31" i="11"/>
  <c r="CT9" i="2" s="1"/>
  <c r="CR57" i="14"/>
  <c r="CS64" i="11"/>
  <c r="CT12" i="2" s="1"/>
  <c r="CT18" i="11"/>
  <c r="CT30" i="11"/>
  <c r="CT19" i="11"/>
  <c r="CT16" i="11"/>
  <c r="CT17" i="11"/>
  <c r="CT20" i="11"/>
  <c r="CT21" i="11"/>
  <c r="CT22" i="11"/>
  <c r="CT23" i="11"/>
  <c r="CT9" i="11"/>
  <c r="CT24" i="11"/>
  <c r="CT11" i="11"/>
  <c r="CT25" i="11"/>
  <c r="CT12" i="11"/>
  <c r="CT26" i="11"/>
  <c r="CT13" i="11"/>
  <c r="CT27" i="11"/>
  <c r="CT14" i="11"/>
  <c r="CT28" i="11"/>
  <c r="CT15" i="11"/>
  <c r="CT29" i="11"/>
  <c r="CU5" i="11"/>
  <c r="CT45" i="11"/>
  <c r="CT34" i="11"/>
  <c r="CT46" i="11"/>
  <c r="CT59" i="11"/>
  <c r="CT35" i="11"/>
  <c r="CT47" i="11"/>
  <c r="CT60" i="11"/>
  <c r="CT36" i="11"/>
  <c r="CT48" i="11"/>
  <c r="CT61" i="11"/>
  <c r="CT37" i="11"/>
  <c r="CT49" i="11"/>
  <c r="CT62" i="11"/>
  <c r="CT38" i="11"/>
  <c r="CT50" i="11"/>
  <c r="CT63" i="11"/>
  <c r="CT39" i="11"/>
  <c r="CT51" i="11"/>
  <c r="CT40" i="11"/>
  <c r="CT52" i="11"/>
  <c r="CT41" i="11"/>
  <c r="CT53" i="11"/>
  <c r="CT42" i="11"/>
  <c r="CT54" i="11"/>
  <c r="CT43" i="11"/>
  <c r="CT55" i="11"/>
  <c r="CT44" i="11"/>
  <c r="CT113" i="11"/>
  <c r="CT112" i="11"/>
  <c r="CT111" i="11"/>
  <c r="CT110" i="11"/>
  <c r="CT109" i="11"/>
  <c r="CT108" i="11"/>
  <c r="CT107" i="11"/>
  <c r="CT106" i="11"/>
  <c r="CT105" i="11"/>
  <c r="CT104" i="11"/>
  <c r="CT103" i="11"/>
  <c r="CT102" i="11"/>
  <c r="CT101" i="11"/>
  <c r="CT100" i="11"/>
  <c r="CT99" i="11"/>
  <c r="CT93" i="11"/>
  <c r="CT92" i="11"/>
  <c r="CT98" i="11"/>
  <c r="CT97" i="11"/>
  <c r="CT88" i="11"/>
  <c r="CT87" i="11"/>
  <c r="CT86" i="11"/>
  <c r="CT85" i="11"/>
  <c r="CT84" i="11"/>
  <c r="CT83" i="11"/>
  <c r="CT82" i="11"/>
  <c r="CT81" i="11"/>
  <c r="CT80" i="11"/>
  <c r="CT79" i="11"/>
  <c r="CT96" i="11"/>
  <c r="CT95" i="11"/>
  <c r="CT94" i="11"/>
  <c r="CT68" i="11"/>
  <c r="CT67" i="11"/>
  <c r="CT78" i="11"/>
  <c r="CT77" i="11"/>
  <c r="CT76" i="11"/>
  <c r="CT75" i="11"/>
  <c r="CT74" i="11"/>
  <c r="CT73" i="11"/>
  <c r="CT72" i="11"/>
  <c r="CT71" i="11"/>
  <c r="CT70" i="11"/>
  <c r="CT69" i="11"/>
  <c r="CT3" i="11"/>
  <c r="CT10" i="11"/>
  <c r="CS56" i="11"/>
  <c r="CT10" i="2" s="1"/>
  <c r="CS16" i="14"/>
  <c r="CS28" i="14"/>
  <c r="CS17" i="14"/>
  <c r="CS29" i="14"/>
  <c r="CS18" i="14"/>
  <c r="CS19" i="14"/>
  <c r="CS20" i="14"/>
  <c r="CS9" i="14"/>
  <c r="CS21" i="14"/>
  <c r="CS11" i="14"/>
  <c r="CS23" i="14"/>
  <c r="CS12" i="14"/>
  <c r="CS24" i="14"/>
  <c r="CS14" i="14"/>
  <c r="CS26" i="14"/>
  <c r="CS27" i="14"/>
  <c r="CS10" i="14"/>
  <c r="CS13" i="14"/>
  <c r="CS15" i="14"/>
  <c r="CS22" i="14"/>
  <c r="CS25" i="14"/>
  <c r="CS81" i="14"/>
  <c r="CS80" i="14"/>
  <c r="CS78" i="14"/>
  <c r="CS77" i="14"/>
  <c r="CS76" i="14"/>
  <c r="CS75" i="14"/>
  <c r="CS74" i="14"/>
  <c r="CS73" i="14"/>
  <c r="CS72" i="14"/>
  <c r="CS71" i="14"/>
  <c r="CS70" i="14"/>
  <c r="CS69" i="14"/>
  <c r="CS68" i="14"/>
  <c r="CS67" i="14"/>
  <c r="CS66" i="14"/>
  <c r="CS65" i="14"/>
  <c r="CS64" i="14"/>
  <c r="CS63" i="14"/>
  <c r="CS61" i="14"/>
  <c r="CS60" i="14"/>
  <c r="CS56" i="14"/>
  <c r="CS55" i="14"/>
  <c r="CS54" i="14"/>
  <c r="CS53" i="14"/>
  <c r="CS52" i="14"/>
  <c r="CS51" i="14"/>
  <c r="CS50" i="14"/>
  <c r="CS79" i="14"/>
  <c r="CS62" i="14"/>
  <c r="CS49" i="14"/>
  <c r="CS48" i="14"/>
  <c r="CS47" i="14"/>
  <c r="CS46" i="14"/>
  <c r="CS45" i="14"/>
  <c r="CS44" i="14"/>
  <c r="CS43" i="14"/>
  <c r="CS42" i="14"/>
  <c r="CS37" i="14"/>
  <c r="CS36" i="14"/>
  <c r="CS41" i="14"/>
  <c r="CS40" i="14"/>
  <c r="CS39" i="14"/>
  <c r="CS91" i="14"/>
  <c r="CS88" i="14"/>
  <c r="CS106" i="14"/>
  <c r="CS105" i="14"/>
  <c r="CS104" i="14"/>
  <c r="CS103" i="14"/>
  <c r="CS102" i="14"/>
  <c r="CS101" i="14"/>
  <c r="CS100" i="14"/>
  <c r="CS99" i="14"/>
  <c r="CS98" i="14"/>
  <c r="CS97" i="14"/>
  <c r="CS96" i="14"/>
  <c r="CS95" i="14"/>
  <c r="CS94" i="14"/>
  <c r="CS93" i="14"/>
  <c r="CS92" i="14"/>
  <c r="CS38" i="14"/>
  <c r="CS90" i="14"/>
  <c r="CS89" i="14"/>
  <c r="CS87" i="14"/>
  <c r="CS86" i="14"/>
  <c r="CS85" i="14"/>
  <c r="CR30" i="14"/>
  <c r="CS13" i="2" s="1"/>
  <c r="CS14" i="2" s="1"/>
  <c r="CU5" i="14"/>
  <c r="CT3" i="14"/>
  <c r="CV4" i="2"/>
  <c r="CV43" i="2" s="1"/>
  <c r="CV19" i="2"/>
  <c r="CV22" i="2"/>
  <c r="CV23" i="2"/>
  <c r="CV25" i="2"/>
  <c r="CV27" i="2"/>
  <c r="CV24" i="2"/>
  <c r="CV21" i="2"/>
  <c r="CV26" i="2"/>
  <c r="CV5" i="2"/>
  <c r="CW6" i="2"/>
  <c r="CV20" i="2"/>
  <c r="CV36" i="2"/>
  <c r="CV58" i="2"/>
  <c r="CV59" i="2" s="1"/>
  <c r="CV49" i="2"/>
  <c r="CV50" i="2"/>
  <c r="CS114" i="11"/>
  <c r="CT35" i="2" s="1"/>
  <c r="CT37" i="2" s="1"/>
  <c r="CR107" i="14"/>
  <c r="CR82" i="14"/>
  <c r="CS89" i="11"/>
  <c r="CT34" i="2" s="1"/>
  <c r="CW44" i="2" l="1"/>
  <c r="CW45" i="2" s="1"/>
  <c r="CW42" i="2"/>
  <c r="CV66" i="2"/>
  <c r="CR46" i="2"/>
  <c r="CQ46" i="2"/>
  <c r="CS15" i="2"/>
  <c r="CS31" i="2" s="1"/>
  <c r="CV18" i="2"/>
  <c r="CV3" i="2"/>
  <c r="CT11" i="2"/>
  <c r="CT28" i="2" s="1"/>
  <c r="CT29" i="2" s="1"/>
  <c r="CT16" i="14"/>
  <c r="CT28" i="14"/>
  <c r="CT17" i="14"/>
  <c r="CT29" i="14"/>
  <c r="CT18" i="14"/>
  <c r="CT19" i="14"/>
  <c r="CT8" i="14"/>
  <c r="CT20" i="14"/>
  <c r="CT9" i="14"/>
  <c r="CT21" i="14"/>
  <c r="CT11" i="14"/>
  <c r="CT23" i="14"/>
  <c r="CT12" i="14"/>
  <c r="CT24" i="14"/>
  <c r="CT14" i="14"/>
  <c r="CT26" i="14"/>
  <c r="CT10" i="14"/>
  <c r="CT13" i="14"/>
  <c r="CT15" i="14"/>
  <c r="CT22" i="14"/>
  <c r="CT25" i="14"/>
  <c r="CT27" i="14"/>
  <c r="CT81" i="14"/>
  <c r="CT80" i="14"/>
  <c r="CT79" i="14"/>
  <c r="CT78" i="14"/>
  <c r="CT77" i="14"/>
  <c r="CT76" i="14"/>
  <c r="CT75" i="14"/>
  <c r="CT74" i="14"/>
  <c r="CT73" i="14"/>
  <c r="CT72" i="14"/>
  <c r="CT71" i="14"/>
  <c r="CT70" i="14"/>
  <c r="CT69" i="14"/>
  <c r="CT68" i="14"/>
  <c r="CT67" i="14"/>
  <c r="CT66" i="14"/>
  <c r="CT64" i="14"/>
  <c r="CT63" i="14"/>
  <c r="CT61" i="14"/>
  <c r="CT60" i="14"/>
  <c r="CT56" i="14"/>
  <c r="CT55" i="14"/>
  <c r="CT54" i="14"/>
  <c r="CT53" i="14"/>
  <c r="CT52" i="14"/>
  <c r="CT51" i="14"/>
  <c r="CT50" i="14"/>
  <c r="CT62" i="14"/>
  <c r="CT65" i="14"/>
  <c r="CT36" i="14"/>
  <c r="CT35" i="14"/>
  <c r="CT41" i="14"/>
  <c r="CT40" i="14"/>
  <c r="CT39" i="14"/>
  <c r="CT38" i="14"/>
  <c r="CT91" i="14"/>
  <c r="CT42" i="14"/>
  <c r="CT88" i="14"/>
  <c r="CT43" i="14"/>
  <c r="CT44" i="14"/>
  <c r="CT45" i="14"/>
  <c r="CT37" i="14"/>
  <c r="CT106" i="14"/>
  <c r="CT105" i="14"/>
  <c r="CT104" i="14"/>
  <c r="CT103" i="14"/>
  <c r="CT102" i="14"/>
  <c r="CT101" i="14"/>
  <c r="CT100" i="14"/>
  <c r="CT99" i="14"/>
  <c r="CT98" i="14"/>
  <c r="CT97" i="14"/>
  <c r="CT96" i="14"/>
  <c r="CT95" i="14"/>
  <c r="CT94" i="14"/>
  <c r="CT93" i="14"/>
  <c r="CT92" i="14"/>
  <c r="CT46" i="14"/>
  <c r="CT90" i="14"/>
  <c r="CT89" i="14"/>
  <c r="CT47" i="14"/>
  <c r="CT87" i="14"/>
  <c r="CT86" i="14"/>
  <c r="CT85" i="14"/>
  <c r="CT48" i="14"/>
  <c r="CT49" i="14"/>
  <c r="CV5" i="14"/>
  <c r="CU3" i="14"/>
  <c r="CS82" i="14"/>
  <c r="CT114" i="11"/>
  <c r="CU35" i="2" s="1"/>
  <c r="CW4" i="2"/>
  <c r="CW43" i="2" s="1"/>
  <c r="CX6" i="2"/>
  <c r="CW25" i="2"/>
  <c r="CW27" i="2"/>
  <c r="CW5" i="2"/>
  <c r="CW24" i="2"/>
  <c r="CW26" i="2"/>
  <c r="CW20" i="2"/>
  <c r="CW19" i="2"/>
  <c r="CW22" i="2"/>
  <c r="CW21" i="2"/>
  <c r="CW23" i="2"/>
  <c r="CW58" i="2"/>
  <c r="CW59" i="2" s="1"/>
  <c r="CW36" i="2"/>
  <c r="CW50" i="2"/>
  <c r="CW49" i="2"/>
  <c r="CS107" i="14"/>
  <c r="CT64" i="11"/>
  <c r="CU12" i="2" s="1"/>
  <c r="CT56" i="11"/>
  <c r="CU10" i="2" s="1"/>
  <c r="CT89" i="11"/>
  <c r="CU34" i="2" s="1"/>
  <c r="CU21" i="11"/>
  <c r="CU9" i="11"/>
  <c r="CU7" i="11" s="1"/>
  <c r="CU22" i="11"/>
  <c r="CU11" i="11"/>
  <c r="CU25" i="11"/>
  <c r="CU12" i="11"/>
  <c r="CU26" i="11"/>
  <c r="CU13" i="11"/>
  <c r="CU27" i="11"/>
  <c r="CU14" i="11"/>
  <c r="CU28" i="11"/>
  <c r="CU15" i="11"/>
  <c r="CU29" i="11"/>
  <c r="CU16" i="11"/>
  <c r="CU30" i="11"/>
  <c r="CU17" i="11"/>
  <c r="CU18" i="11"/>
  <c r="CU19" i="11"/>
  <c r="CU20" i="11"/>
  <c r="CU23" i="11"/>
  <c r="CV5" i="11"/>
  <c r="CU24" i="11"/>
  <c r="CU38" i="11"/>
  <c r="CU50" i="11"/>
  <c r="CU63" i="11"/>
  <c r="CU39" i="11"/>
  <c r="CU51" i="11"/>
  <c r="CU40" i="11"/>
  <c r="CU52" i="11"/>
  <c r="CU41" i="11"/>
  <c r="CU53" i="11"/>
  <c r="CU42" i="11"/>
  <c r="CU54" i="11"/>
  <c r="CU43" i="11"/>
  <c r="CU55" i="11"/>
  <c r="CU44" i="11"/>
  <c r="CU45" i="11"/>
  <c r="CU34" i="11"/>
  <c r="CU46" i="11"/>
  <c r="CU59" i="11"/>
  <c r="CU35" i="11"/>
  <c r="CU47" i="11"/>
  <c r="CU60" i="11"/>
  <c r="CU36" i="11"/>
  <c r="CU48" i="11"/>
  <c r="CU61" i="11"/>
  <c r="CU37" i="11"/>
  <c r="CU49" i="11"/>
  <c r="CU62" i="11"/>
  <c r="CU109" i="11"/>
  <c r="CU108" i="11"/>
  <c r="CU107" i="11"/>
  <c r="CU106" i="11"/>
  <c r="CU105" i="11"/>
  <c r="CU104" i="11"/>
  <c r="CU103" i="11"/>
  <c r="CU102" i="11"/>
  <c r="CU101" i="11"/>
  <c r="CU100" i="11"/>
  <c r="CU99" i="11"/>
  <c r="CU93" i="11"/>
  <c r="CU92" i="11"/>
  <c r="CU98" i="11"/>
  <c r="CU97" i="11"/>
  <c r="CU110" i="11"/>
  <c r="CU88" i="11"/>
  <c r="CU87" i="11"/>
  <c r="CU86" i="11"/>
  <c r="CU85" i="11"/>
  <c r="CU84" i="11"/>
  <c r="CU83" i="11"/>
  <c r="CU82" i="11"/>
  <c r="CU81" i="11"/>
  <c r="CU80" i="11"/>
  <c r="CU79" i="11"/>
  <c r="CU111" i="11"/>
  <c r="CU112" i="11"/>
  <c r="CU96" i="11"/>
  <c r="CU113" i="11"/>
  <c r="CU95" i="11"/>
  <c r="CU94" i="11"/>
  <c r="CU68" i="11"/>
  <c r="CU67" i="11"/>
  <c r="CU78" i="11"/>
  <c r="CU77" i="11"/>
  <c r="CU76" i="11"/>
  <c r="CU75" i="11"/>
  <c r="CU74" i="11"/>
  <c r="CU73" i="11"/>
  <c r="CU72" i="11"/>
  <c r="CU71" i="11"/>
  <c r="CU70" i="11"/>
  <c r="CU69" i="11"/>
  <c r="CU3" i="11"/>
  <c r="CU10" i="11"/>
  <c r="CT7" i="11"/>
  <c r="CT31" i="11"/>
  <c r="CU9" i="2" s="1"/>
  <c r="CX44" i="2" l="1"/>
  <c r="CX45" i="2" s="1"/>
  <c r="CX42" i="2"/>
  <c r="CU37" i="2"/>
  <c r="CW66" i="2"/>
  <c r="CU11" i="2"/>
  <c r="CU28" i="2" s="1"/>
  <c r="CW18" i="2"/>
  <c r="CW3" i="2"/>
  <c r="CU31" i="11"/>
  <c r="CV9" i="2" s="1"/>
  <c r="CS46" i="2"/>
  <c r="CX4" i="2"/>
  <c r="CY6" i="2"/>
  <c r="CX5" i="2"/>
  <c r="CX24" i="2"/>
  <c r="CX26" i="2"/>
  <c r="CX20" i="2"/>
  <c r="CX19" i="2"/>
  <c r="CX22" i="2"/>
  <c r="CX21" i="2"/>
  <c r="CX27" i="2"/>
  <c r="CX23" i="2"/>
  <c r="CX25" i="2"/>
  <c r="CX36" i="2"/>
  <c r="CX58" i="2"/>
  <c r="CX49" i="2"/>
  <c r="CX50" i="2"/>
  <c r="CU64" i="11"/>
  <c r="CV12" i="2" s="1"/>
  <c r="CU26" i="14"/>
  <c r="CU15" i="14"/>
  <c r="CU27" i="14"/>
  <c r="CU16" i="14"/>
  <c r="CU28" i="14"/>
  <c r="CU17" i="14"/>
  <c r="CU29" i="14"/>
  <c r="CU18" i="14"/>
  <c r="CU19" i="14"/>
  <c r="CU62" i="14"/>
  <c r="CU10" i="14" s="1"/>
  <c r="CU21" i="14"/>
  <c r="CU22" i="14"/>
  <c r="CU65" i="14"/>
  <c r="CU13" i="14" s="1"/>
  <c r="CU24" i="14"/>
  <c r="CU25" i="14"/>
  <c r="CU20" i="14"/>
  <c r="CU23" i="14"/>
  <c r="CU91" i="14"/>
  <c r="CU14" i="14" s="1"/>
  <c r="CU88" i="14"/>
  <c r="CU11" i="14" s="1"/>
  <c r="CU81" i="14"/>
  <c r="CU79" i="14"/>
  <c r="CU80" i="14"/>
  <c r="CU77" i="14"/>
  <c r="CU73" i="14"/>
  <c r="CU69" i="14"/>
  <c r="CU61" i="14"/>
  <c r="CU60" i="14"/>
  <c r="CU56" i="14"/>
  <c r="CU55" i="14"/>
  <c r="CU54" i="14"/>
  <c r="CU53" i="14"/>
  <c r="CU52" i="14"/>
  <c r="CU51" i="14"/>
  <c r="CU50" i="14"/>
  <c r="CU74" i="14"/>
  <c r="CU70" i="14"/>
  <c r="CU66" i="14"/>
  <c r="CU75" i="14"/>
  <c r="CU71" i="14"/>
  <c r="CU67" i="14"/>
  <c r="CU78" i="14"/>
  <c r="CU76" i="14"/>
  <c r="CU72" i="14"/>
  <c r="CU68" i="14"/>
  <c r="CU63" i="14"/>
  <c r="CU64" i="14"/>
  <c r="CU49" i="14"/>
  <c r="CU48" i="14"/>
  <c r="CU47" i="14"/>
  <c r="CU46" i="14"/>
  <c r="CU45" i="14"/>
  <c r="CU44" i="14"/>
  <c r="CU43" i="14"/>
  <c r="CU42" i="14"/>
  <c r="CU106" i="14"/>
  <c r="CU105" i="14"/>
  <c r="CU104" i="14"/>
  <c r="CU103" i="14"/>
  <c r="CU102" i="14"/>
  <c r="CU101" i="14"/>
  <c r="CU100" i="14"/>
  <c r="CU99" i="14"/>
  <c r="CU98" i="14"/>
  <c r="CU97" i="14"/>
  <c r="CU96" i="14"/>
  <c r="CU95" i="14"/>
  <c r="CU94" i="14"/>
  <c r="CU93" i="14"/>
  <c r="CU92" i="14"/>
  <c r="CU90" i="14"/>
  <c r="CU89" i="14"/>
  <c r="CU87" i="14"/>
  <c r="CU86" i="14"/>
  <c r="CU85" i="14"/>
  <c r="CT30" i="14"/>
  <c r="CU13" i="2" s="1"/>
  <c r="CU14" i="2" s="1"/>
  <c r="CU56" i="11"/>
  <c r="CV10" i="2" s="1"/>
  <c r="CW5" i="14"/>
  <c r="CV3" i="14"/>
  <c r="CT82" i="14"/>
  <c r="CU114" i="11"/>
  <c r="CV35" i="2" s="1"/>
  <c r="CT57" i="14"/>
  <c r="CU89" i="11"/>
  <c r="CV34" i="2" s="1"/>
  <c r="CT107" i="14"/>
  <c r="CV12" i="11"/>
  <c r="CV24" i="11"/>
  <c r="CV13" i="11"/>
  <c r="CV25" i="11"/>
  <c r="CV18" i="11"/>
  <c r="CV19" i="11"/>
  <c r="CV20" i="11"/>
  <c r="CV21" i="11"/>
  <c r="CV22" i="11"/>
  <c r="CV23" i="11"/>
  <c r="CV9" i="11"/>
  <c r="CV26" i="11"/>
  <c r="CV11" i="11"/>
  <c r="CV27" i="11"/>
  <c r="CV14" i="11"/>
  <c r="CV28" i="11"/>
  <c r="CV15" i="11"/>
  <c r="CV29" i="11"/>
  <c r="CV16" i="11"/>
  <c r="CV30" i="11"/>
  <c r="CW5" i="11"/>
  <c r="CV17" i="11"/>
  <c r="CV43" i="11"/>
  <c r="CV55" i="11"/>
  <c r="CV44" i="11"/>
  <c r="CV45" i="11"/>
  <c r="CV34" i="11"/>
  <c r="CV46" i="11"/>
  <c r="CV59" i="11"/>
  <c r="CV35" i="11"/>
  <c r="CV47" i="11"/>
  <c r="CV60" i="11"/>
  <c r="CV36" i="11"/>
  <c r="CV48" i="11"/>
  <c r="CV61" i="11"/>
  <c r="CV37" i="11"/>
  <c r="CV49" i="11"/>
  <c r="CV62" i="11"/>
  <c r="CV38" i="11"/>
  <c r="CV50" i="11"/>
  <c r="CV63" i="11"/>
  <c r="CV39" i="11"/>
  <c r="CV51" i="11"/>
  <c r="CV40" i="11"/>
  <c r="CV52" i="11"/>
  <c r="CV41" i="11"/>
  <c r="CV53" i="11"/>
  <c r="CV42" i="11"/>
  <c r="CV54" i="11"/>
  <c r="CV113" i="11"/>
  <c r="CV112" i="11"/>
  <c r="CV111" i="11"/>
  <c r="CV110" i="11"/>
  <c r="CV93" i="11"/>
  <c r="CV92" i="11"/>
  <c r="CV98" i="11"/>
  <c r="CV97" i="11"/>
  <c r="CV88" i="11"/>
  <c r="CV87" i="11"/>
  <c r="CV86" i="11"/>
  <c r="CV85" i="11"/>
  <c r="CV84" i="11"/>
  <c r="CV83" i="11"/>
  <c r="CV82" i="11"/>
  <c r="CV81" i="11"/>
  <c r="CV80" i="11"/>
  <c r="CV79" i="11"/>
  <c r="CV96" i="11"/>
  <c r="CV95" i="11"/>
  <c r="CV94" i="11"/>
  <c r="CV106" i="11"/>
  <c r="CV107" i="11"/>
  <c r="CV108" i="11"/>
  <c r="CV109" i="11"/>
  <c r="CV99" i="11"/>
  <c r="CV78" i="11"/>
  <c r="CV77" i="11"/>
  <c r="CV76" i="11"/>
  <c r="CV75" i="11"/>
  <c r="CV74" i="11"/>
  <c r="CV100" i="11"/>
  <c r="CV73" i="11"/>
  <c r="CV72" i="11"/>
  <c r="CV101" i="11"/>
  <c r="CV102" i="11"/>
  <c r="CV71" i="11"/>
  <c r="CV103" i="11"/>
  <c r="CV70" i="11"/>
  <c r="CV69" i="11"/>
  <c r="CV104" i="11"/>
  <c r="CV105" i="11"/>
  <c r="CV68" i="11"/>
  <c r="CV67" i="11"/>
  <c r="CV3" i="11"/>
  <c r="CV10" i="11"/>
  <c r="CY44" i="2" l="1"/>
  <c r="CY45" i="2" s="1"/>
  <c r="CY42" i="2"/>
  <c r="CV37" i="2"/>
  <c r="CX59" i="2"/>
  <c r="CU15" i="2"/>
  <c r="CX18" i="2"/>
  <c r="CX3" i="2"/>
  <c r="CU29" i="2"/>
  <c r="CV11" i="2"/>
  <c r="CV28" i="2" s="1"/>
  <c r="CV29" i="2" s="1"/>
  <c r="CV114" i="11"/>
  <c r="CW35" i="2" s="1"/>
  <c r="CU82" i="14"/>
  <c r="CU107" i="14"/>
  <c r="CV64" i="11"/>
  <c r="CW12" i="2" s="1"/>
  <c r="CV14" i="14"/>
  <c r="CV26" i="14"/>
  <c r="CV15" i="14"/>
  <c r="CV27" i="14"/>
  <c r="CV16" i="14"/>
  <c r="CV28" i="14"/>
  <c r="CV17" i="14"/>
  <c r="CV29" i="14"/>
  <c r="CV18" i="14"/>
  <c r="CV19" i="14"/>
  <c r="CV9" i="14"/>
  <c r="CV21" i="14"/>
  <c r="CV10" i="14"/>
  <c r="CV22" i="14"/>
  <c r="CV12" i="14"/>
  <c r="CV24" i="14"/>
  <c r="CV11" i="14"/>
  <c r="CV13" i="14"/>
  <c r="CV20" i="14"/>
  <c r="CV23" i="14"/>
  <c r="CV25" i="14"/>
  <c r="CV81" i="14"/>
  <c r="CV79" i="14"/>
  <c r="CV65" i="14"/>
  <c r="CV80" i="14"/>
  <c r="CV78" i="14"/>
  <c r="CV77" i="14"/>
  <c r="CV76" i="14"/>
  <c r="CV75" i="14"/>
  <c r="CV74" i="14"/>
  <c r="CV73" i="14"/>
  <c r="CV72" i="14"/>
  <c r="CV71" i="14"/>
  <c r="CV70" i="14"/>
  <c r="CV69" i="14"/>
  <c r="CV68" i="14"/>
  <c r="CV67" i="14"/>
  <c r="CV66" i="14"/>
  <c r="CV61" i="14"/>
  <c r="CV60" i="14"/>
  <c r="CV56" i="14"/>
  <c r="CV55" i="14"/>
  <c r="CV54" i="14"/>
  <c r="CV53" i="14"/>
  <c r="CV52" i="14"/>
  <c r="CV51" i="14"/>
  <c r="CV50" i="14"/>
  <c r="CV62" i="14"/>
  <c r="CV64" i="14"/>
  <c r="CV63" i="14"/>
  <c r="CV41" i="14"/>
  <c r="CV40" i="14"/>
  <c r="CV39" i="14"/>
  <c r="CV49" i="14"/>
  <c r="CV48" i="14"/>
  <c r="CV47" i="14"/>
  <c r="CV46" i="14"/>
  <c r="CV45" i="14"/>
  <c r="CV44" i="14"/>
  <c r="CV43" i="14"/>
  <c r="CV42" i="14"/>
  <c r="CV38" i="14"/>
  <c r="CV37" i="14"/>
  <c r="CV91" i="14"/>
  <c r="CV88" i="14"/>
  <c r="CV36" i="14"/>
  <c r="CV106" i="14"/>
  <c r="CV105" i="14"/>
  <c r="CV104" i="14"/>
  <c r="CV103" i="14"/>
  <c r="CV102" i="14"/>
  <c r="CV101" i="14"/>
  <c r="CV100" i="14"/>
  <c r="CV99" i="14"/>
  <c r="CV98" i="14"/>
  <c r="CV97" i="14"/>
  <c r="CV96" i="14"/>
  <c r="CV95" i="14"/>
  <c r="CV94" i="14"/>
  <c r="CV93" i="14"/>
  <c r="CV92" i="14"/>
  <c r="CV90" i="14"/>
  <c r="CV89" i="14"/>
  <c r="CV87" i="14"/>
  <c r="CV86" i="14"/>
  <c r="CV85" i="14"/>
  <c r="CX5" i="14"/>
  <c r="CW3" i="14"/>
  <c r="CV56" i="11"/>
  <c r="CW10" i="2" s="1"/>
  <c r="CV7" i="11"/>
  <c r="CV31" i="11"/>
  <c r="CW9" i="2" s="1"/>
  <c r="CY4" i="2"/>
  <c r="CY43" i="2" s="1"/>
  <c r="CZ6" i="2"/>
  <c r="CY19" i="2"/>
  <c r="CY22" i="2"/>
  <c r="CY21" i="2"/>
  <c r="CY26" i="2"/>
  <c r="CY25" i="2"/>
  <c r="CY27" i="2"/>
  <c r="CY23" i="2"/>
  <c r="CY5" i="2"/>
  <c r="CY24" i="2"/>
  <c r="CY20" i="2"/>
  <c r="CY58" i="2"/>
  <c r="CY59" i="2" s="1"/>
  <c r="CY36" i="2"/>
  <c r="CY49" i="2"/>
  <c r="CY50" i="2"/>
  <c r="CV89" i="11"/>
  <c r="CW34" i="2" s="1"/>
  <c r="CW15" i="11"/>
  <c r="CW27" i="11"/>
  <c r="CW16" i="11"/>
  <c r="CW28" i="11"/>
  <c r="CW11" i="11"/>
  <c r="CW25" i="11"/>
  <c r="CW12" i="11"/>
  <c r="CW26" i="11"/>
  <c r="CW13" i="11"/>
  <c r="CW29" i="11"/>
  <c r="CW14" i="11"/>
  <c r="CW30" i="11"/>
  <c r="CW17" i="11"/>
  <c r="CW18" i="11"/>
  <c r="CW19" i="11"/>
  <c r="CW20" i="11"/>
  <c r="CW21" i="11"/>
  <c r="CW22" i="11"/>
  <c r="CW23" i="11"/>
  <c r="CW9" i="11"/>
  <c r="CW24" i="11"/>
  <c r="CX5" i="11"/>
  <c r="CW36" i="11"/>
  <c r="CW48" i="11"/>
  <c r="CW61" i="11"/>
  <c r="CW37" i="11"/>
  <c r="CW49" i="11"/>
  <c r="CW62" i="11"/>
  <c r="CW38" i="11"/>
  <c r="CW50" i="11"/>
  <c r="CW63" i="11"/>
  <c r="CW39" i="11"/>
  <c r="CW51" i="11"/>
  <c r="CW40" i="11"/>
  <c r="CW52" i="11"/>
  <c r="CW41" i="11"/>
  <c r="CW53" i="11"/>
  <c r="CW42" i="11"/>
  <c r="CW54" i="11"/>
  <c r="CW43" i="11"/>
  <c r="CW55" i="11"/>
  <c r="CW44" i="11"/>
  <c r="CW45" i="11"/>
  <c r="CW34" i="11"/>
  <c r="CW46" i="11"/>
  <c r="CW59" i="11"/>
  <c r="CW35" i="11"/>
  <c r="CW47" i="11"/>
  <c r="CW60" i="11"/>
  <c r="CW113" i="11"/>
  <c r="CW112" i="11"/>
  <c r="CW111" i="11"/>
  <c r="CW110" i="11"/>
  <c r="CW98" i="11"/>
  <c r="CW97" i="11"/>
  <c r="CW88" i="11"/>
  <c r="CW87" i="11"/>
  <c r="CW86" i="11"/>
  <c r="CW85" i="11"/>
  <c r="CW84" i="11"/>
  <c r="CW83" i="11"/>
  <c r="CW82" i="11"/>
  <c r="CW81" i="11"/>
  <c r="CW80" i="11"/>
  <c r="CW79" i="11"/>
  <c r="CW96" i="11"/>
  <c r="CW95" i="11"/>
  <c r="CW94" i="11"/>
  <c r="CW109" i="11"/>
  <c r="CW108" i="11"/>
  <c r="CW107" i="11"/>
  <c r="CW106" i="11"/>
  <c r="CW105" i="11"/>
  <c r="CW104" i="11"/>
  <c r="CW103" i="11"/>
  <c r="CW102" i="11"/>
  <c r="CW101" i="11"/>
  <c r="CW100" i="11"/>
  <c r="CW99" i="11"/>
  <c r="CW92" i="11"/>
  <c r="CW93" i="11"/>
  <c r="CW78" i="11"/>
  <c r="CW77" i="11"/>
  <c r="CW76" i="11"/>
  <c r="CW75" i="11"/>
  <c r="CW74" i="11"/>
  <c r="CW73" i="11"/>
  <c r="CW72" i="11"/>
  <c r="CW71" i="11"/>
  <c r="CW70" i="11"/>
  <c r="CW69" i="11"/>
  <c r="CW68" i="11"/>
  <c r="CW67" i="11"/>
  <c r="CW3" i="11"/>
  <c r="CW10" i="11"/>
  <c r="CZ44" i="2" l="1"/>
  <c r="CZ45" i="2" s="1"/>
  <c r="CZ42" i="2"/>
  <c r="CY66" i="2"/>
  <c r="CW37" i="2"/>
  <c r="CY18" i="2"/>
  <c r="CY3" i="2"/>
  <c r="CU31" i="2"/>
  <c r="CW11" i="2"/>
  <c r="CW28" i="2" s="1"/>
  <c r="CW29" i="2" s="1"/>
  <c r="CS35" i="14" s="1"/>
  <c r="CV82" i="14"/>
  <c r="CW89" i="11"/>
  <c r="CX34" i="2" s="1"/>
  <c r="CZ4" i="2"/>
  <c r="CZ43" i="2" s="1"/>
  <c r="DA6" i="2"/>
  <c r="CZ24" i="2"/>
  <c r="CZ23" i="2"/>
  <c r="CZ26" i="2"/>
  <c r="CZ27" i="2"/>
  <c r="CZ5" i="2"/>
  <c r="CZ20" i="2"/>
  <c r="CZ19" i="2"/>
  <c r="CZ22" i="2"/>
  <c r="CZ21" i="2"/>
  <c r="CZ25" i="2"/>
  <c r="CZ36" i="2"/>
  <c r="CZ58" i="2"/>
  <c r="CZ59" i="2" s="1"/>
  <c r="CZ49" i="2"/>
  <c r="CZ50" i="2"/>
  <c r="CY5" i="14"/>
  <c r="CX3" i="14"/>
  <c r="CW114" i="11"/>
  <c r="CX35" i="2" s="1"/>
  <c r="CW7" i="11"/>
  <c r="CW31" i="11"/>
  <c r="CX9" i="2" s="1"/>
  <c r="CV107" i="14"/>
  <c r="CW56" i="11"/>
  <c r="CX10" i="2" s="1"/>
  <c r="CW64" i="11"/>
  <c r="CX12" i="2" s="1"/>
  <c r="CX18" i="11"/>
  <c r="CX30" i="11"/>
  <c r="CX19" i="11"/>
  <c r="CX20" i="11"/>
  <c r="CX21" i="11"/>
  <c r="CX9" i="11"/>
  <c r="CX22" i="11"/>
  <c r="CX11" i="11"/>
  <c r="CX23" i="11"/>
  <c r="CX12" i="11"/>
  <c r="CX24" i="11"/>
  <c r="CX13" i="11"/>
  <c r="CX38" i="11" s="1"/>
  <c r="CX25" i="11"/>
  <c r="CX14" i="11"/>
  <c r="CX26" i="11"/>
  <c r="CX15" i="11"/>
  <c r="CX40" i="11" s="1"/>
  <c r="CX27" i="11"/>
  <c r="CX16" i="11"/>
  <c r="CX28" i="11"/>
  <c r="CX17" i="11"/>
  <c r="CX29" i="11"/>
  <c r="CY5" i="11"/>
  <c r="CX41" i="11"/>
  <c r="CX53" i="11"/>
  <c r="CX42" i="11"/>
  <c r="CX54" i="11"/>
  <c r="CX43" i="11"/>
  <c r="CX55" i="11"/>
  <c r="CX44" i="11"/>
  <c r="CX45" i="11"/>
  <c r="CX34" i="11"/>
  <c r="CX46" i="11"/>
  <c r="CX59" i="11"/>
  <c r="CX35" i="11"/>
  <c r="CX47" i="11"/>
  <c r="CX60" i="11"/>
  <c r="CX36" i="11"/>
  <c r="CX48" i="11"/>
  <c r="CX61" i="11"/>
  <c r="CX37" i="11"/>
  <c r="CX49" i="11"/>
  <c r="CX62" i="11"/>
  <c r="CX50" i="11"/>
  <c r="CX63" i="11"/>
  <c r="CX39" i="11"/>
  <c r="CX51" i="11"/>
  <c r="CX52" i="11"/>
  <c r="CX113" i="11"/>
  <c r="CX112" i="11"/>
  <c r="CX111" i="11"/>
  <c r="CX110" i="11"/>
  <c r="CX88" i="11"/>
  <c r="CX87" i="11"/>
  <c r="CX86" i="11"/>
  <c r="CX85" i="11"/>
  <c r="CX84" i="11"/>
  <c r="CX83" i="11"/>
  <c r="CX82" i="11"/>
  <c r="CX81" i="11"/>
  <c r="CX80" i="11"/>
  <c r="CX79" i="11"/>
  <c r="CX96" i="11"/>
  <c r="CX95" i="11"/>
  <c r="CX94" i="11"/>
  <c r="CX109" i="11"/>
  <c r="CX108" i="11"/>
  <c r="CX107" i="11"/>
  <c r="CX106" i="11"/>
  <c r="CX105" i="11"/>
  <c r="CX104" i="11"/>
  <c r="CX103" i="11"/>
  <c r="CX102" i="11"/>
  <c r="CX101" i="11"/>
  <c r="CX100" i="11"/>
  <c r="CX99" i="11"/>
  <c r="CX93" i="11"/>
  <c r="CX92" i="11"/>
  <c r="CX78" i="11"/>
  <c r="CX77" i="11"/>
  <c r="CX76" i="11"/>
  <c r="CX75" i="11"/>
  <c r="CX74" i="11"/>
  <c r="CX73" i="11"/>
  <c r="CX72" i="11"/>
  <c r="CX97" i="11"/>
  <c r="CX98" i="11"/>
  <c r="CX71" i="11"/>
  <c r="CX70" i="11"/>
  <c r="CX69" i="11"/>
  <c r="CX68" i="11"/>
  <c r="CX67" i="11"/>
  <c r="CX3" i="11"/>
  <c r="CX10" i="11"/>
  <c r="CW14" i="14"/>
  <c r="CW26" i="14"/>
  <c r="CW15" i="14"/>
  <c r="CW27" i="14"/>
  <c r="CW16" i="14"/>
  <c r="CW28" i="14"/>
  <c r="CW17" i="14"/>
  <c r="CW29" i="14"/>
  <c r="CW18" i="14"/>
  <c r="CW19" i="14"/>
  <c r="CW9" i="14"/>
  <c r="CW21" i="14"/>
  <c r="CW10" i="14"/>
  <c r="CW22" i="14"/>
  <c r="CW12" i="14"/>
  <c r="CW24" i="14"/>
  <c r="CW25" i="14"/>
  <c r="CW8" i="14"/>
  <c r="CW11" i="14"/>
  <c r="CW13" i="14"/>
  <c r="CW20" i="14"/>
  <c r="CW23" i="14"/>
  <c r="CW81" i="14"/>
  <c r="CW80" i="14"/>
  <c r="CW79" i="14"/>
  <c r="CW65" i="14"/>
  <c r="CW78" i="14"/>
  <c r="CW77" i="14"/>
  <c r="CW76" i="14"/>
  <c r="CW75" i="14"/>
  <c r="CW74" i="14"/>
  <c r="CW73" i="14"/>
  <c r="CW72" i="14"/>
  <c r="CW71" i="14"/>
  <c r="CW70" i="14"/>
  <c r="CW69" i="14"/>
  <c r="CW68" i="14"/>
  <c r="CW67" i="14"/>
  <c r="CW66" i="14"/>
  <c r="CW62" i="14"/>
  <c r="CW64" i="14"/>
  <c r="CW63" i="14"/>
  <c r="CW53" i="14"/>
  <c r="CW54" i="14"/>
  <c r="CW55" i="14"/>
  <c r="CW56" i="14"/>
  <c r="CW60" i="14"/>
  <c r="CW61" i="14"/>
  <c r="CW41" i="14"/>
  <c r="CW40" i="14"/>
  <c r="CW39" i="14"/>
  <c r="CW49" i="14"/>
  <c r="CW48" i="14"/>
  <c r="CW47" i="14"/>
  <c r="CW46" i="14"/>
  <c r="CW45" i="14"/>
  <c r="CW44" i="14"/>
  <c r="CW43" i="14"/>
  <c r="CW42" i="14"/>
  <c r="CW38" i="14"/>
  <c r="CW37" i="14"/>
  <c r="CW51" i="14"/>
  <c r="CW50" i="14"/>
  <c r="CW36" i="14"/>
  <c r="CW88" i="14"/>
  <c r="CW106" i="14"/>
  <c r="CW105" i="14"/>
  <c r="CW104" i="14"/>
  <c r="CW103" i="14"/>
  <c r="CW102" i="14"/>
  <c r="CW101" i="14"/>
  <c r="CW100" i="14"/>
  <c r="CW99" i="14"/>
  <c r="CW98" i="14"/>
  <c r="CW97" i="14"/>
  <c r="CW96" i="14"/>
  <c r="CW95" i="14"/>
  <c r="CW94" i="14"/>
  <c r="CW93" i="14"/>
  <c r="CW92" i="14"/>
  <c r="CW90" i="14"/>
  <c r="CW89" i="14"/>
  <c r="CW87" i="14"/>
  <c r="CW86" i="14"/>
  <c r="CW85" i="14"/>
  <c r="CW35" i="14"/>
  <c r="CW52" i="14"/>
  <c r="CW91" i="14"/>
  <c r="DA44" i="2" l="1"/>
  <c r="DA45" i="2" s="1"/>
  <c r="DA42" i="2"/>
  <c r="CX37" i="2"/>
  <c r="CZ66" i="2"/>
  <c r="CU46" i="2"/>
  <c r="CZ18" i="2"/>
  <c r="CZ3" i="2"/>
  <c r="CS8" i="14"/>
  <c r="CS30" i="14" s="1"/>
  <c r="CT13" i="2" s="1"/>
  <c r="CT14" i="2" s="1"/>
  <c r="CT15" i="2" s="1"/>
  <c r="CT31" i="2" s="1"/>
  <c r="CS57" i="14"/>
  <c r="CU35" i="14"/>
  <c r="CU8" i="14" s="1"/>
  <c r="CV35" i="14"/>
  <c r="CU39" i="14"/>
  <c r="CU12" i="14" s="1"/>
  <c r="CU40" i="14"/>
  <c r="CU41" i="14"/>
  <c r="CU38" i="14"/>
  <c r="CU37" i="14"/>
  <c r="CU36" i="14"/>
  <c r="CU9" i="14" s="1"/>
  <c r="CX11" i="2"/>
  <c r="CX14" i="14"/>
  <c r="CX26" i="14"/>
  <c r="CX15" i="14"/>
  <c r="CX27" i="14"/>
  <c r="CX16" i="14"/>
  <c r="CX28" i="14"/>
  <c r="CX17" i="14"/>
  <c r="CX29" i="14"/>
  <c r="CX18" i="14"/>
  <c r="CX19" i="14"/>
  <c r="CX9" i="14"/>
  <c r="CX21" i="14"/>
  <c r="CX10" i="14"/>
  <c r="CX22" i="14"/>
  <c r="CX12" i="14"/>
  <c r="CX24" i="14"/>
  <c r="CX8" i="14"/>
  <c r="CX11" i="14"/>
  <c r="CX13" i="14"/>
  <c r="CX20" i="14"/>
  <c r="CX23" i="14"/>
  <c r="CX25" i="14"/>
  <c r="CX81" i="14"/>
  <c r="CX80" i="14"/>
  <c r="CX79" i="14"/>
  <c r="CX65" i="14"/>
  <c r="CX74" i="14"/>
  <c r="CX70" i="14"/>
  <c r="CX66" i="14"/>
  <c r="CX75" i="14"/>
  <c r="CX71" i="14"/>
  <c r="CX67" i="14"/>
  <c r="CX62" i="14"/>
  <c r="CX78" i="14"/>
  <c r="CX76" i="14"/>
  <c r="CX72" i="14"/>
  <c r="CX68" i="14"/>
  <c r="CX64" i="14"/>
  <c r="CX63" i="14"/>
  <c r="CX61" i="14"/>
  <c r="CX60" i="14"/>
  <c r="CX56" i="14"/>
  <c r="CX55" i="14"/>
  <c r="CX54" i="14"/>
  <c r="CX53" i="14"/>
  <c r="CX52" i="14"/>
  <c r="CX51" i="14"/>
  <c r="CX50" i="14"/>
  <c r="CX69" i="14"/>
  <c r="CX73" i="14"/>
  <c r="CX77" i="14"/>
  <c r="CX41" i="14"/>
  <c r="CX40" i="14"/>
  <c r="CX39" i="14"/>
  <c r="CX49" i="14"/>
  <c r="CX48" i="14"/>
  <c r="CX47" i="14"/>
  <c r="CX46" i="14"/>
  <c r="CX45" i="14"/>
  <c r="CX44" i="14"/>
  <c r="CX43" i="14"/>
  <c r="CX42" i="14"/>
  <c r="CX38" i="14"/>
  <c r="CX37" i="14"/>
  <c r="CX36" i="14"/>
  <c r="CX35" i="14"/>
  <c r="CX106" i="14"/>
  <c r="CX105" i="14"/>
  <c r="CX104" i="14"/>
  <c r="CX103" i="14"/>
  <c r="CX102" i="14"/>
  <c r="CX101" i="14"/>
  <c r="CX100" i="14"/>
  <c r="CX99" i="14"/>
  <c r="CX98" i="14"/>
  <c r="CX97" i="14"/>
  <c r="CX96" i="14"/>
  <c r="CX95" i="14"/>
  <c r="CX94" i="14"/>
  <c r="CX93" i="14"/>
  <c r="CX92" i="14"/>
  <c r="CX90" i="14"/>
  <c r="CX89" i="14"/>
  <c r="CX87" i="14"/>
  <c r="CX86" i="14"/>
  <c r="CX85" i="14"/>
  <c r="CX91" i="14"/>
  <c r="CX88" i="14"/>
  <c r="DA4" i="2"/>
  <c r="DA43" i="2" s="1"/>
  <c r="DB6" i="2"/>
  <c r="DA19" i="2"/>
  <c r="DA22" i="2"/>
  <c r="DA21" i="2"/>
  <c r="DA25" i="2"/>
  <c r="DA23" i="2"/>
  <c r="DA20" i="2"/>
  <c r="DA27" i="2"/>
  <c r="DA26" i="2"/>
  <c r="DA24" i="2"/>
  <c r="DA5" i="2"/>
  <c r="DA36" i="2"/>
  <c r="DA58" i="2"/>
  <c r="DA50" i="2"/>
  <c r="DA49" i="2"/>
  <c r="CW82" i="14"/>
  <c r="CY21" i="11"/>
  <c r="CY9" i="11"/>
  <c r="CY22" i="11"/>
  <c r="CY11" i="11"/>
  <c r="CY23" i="11"/>
  <c r="CY12" i="11"/>
  <c r="CY24" i="11"/>
  <c r="CY13" i="11"/>
  <c r="CY25" i="11"/>
  <c r="CY14" i="11"/>
  <c r="CY26" i="11"/>
  <c r="CY15" i="11"/>
  <c r="CY27" i="11"/>
  <c r="CY16" i="11"/>
  <c r="CY28" i="11"/>
  <c r="CY17" i="11"/>
  <c r="CY29" i="11"/>
  <c r="CY18" i="11"/>
  <c r="CY30" i="11"/>
  <c r="CY19" i="11"/>
  <c r="CY20" i="11"/>
  <c r="CZ5" i="11"/>
  <c r="CY34" i="11"/>
  <c r="CY46" i="11"/>
  <c r="CY59" i="11"/>
  <c r="CY35" i="11"/>
  <c r="CY47" i="11"/>
  <c r="CY60" i="11"/>
  <c r="CY36" i="11"/>
  <c r="CY48" i="11"/>
  <c r="CY61" i="11"/>
  <c r="CY37" i="11"/>
  <c r="CY49" i="11"/>
  <c r="CY62" i="11"/>
  <c r="CY38" i="11"/>
  <c r="CY50" i="11"/>
  <c r="CY63" i="11"/>
  <c r="CY39" i="11"/>
  <c r="CY51" i="11"/>
  <c r="CY40" i="11"/>
  <c r="CY52" i="11"/>
  <c r="CY41" i="11"/>
  <c r="CY53" i="11"/>
  <c r="CY42" i="11"/>
  <c r="CY54" i="11"/>
  <c r="CY43" i="11"/>
  <c r="CY55" i="11"/>
  <c r="CY44" i="11"/>
  <c r="CY45" i="11"/>
  <c r="CY113" i="11"/>
  <c r="CY112" i="11"/>
  <c r="CY111" i="11"/>
  <c r="CY110" i="11"/>
  <c r="CY88" i="11"/>
  <c r="CY87" i="11"/>
  <c r="CY86" i="11"/>
  <c r="CY85" i="11"/>
  <c r="CY84" i="11"/>
  <c r="CY83" i="11"/>
  <c r="CY82" i="11"/>
  <c r="CY81" i="11"/>
  <c r="CY80" i="11"/>
  <c r="CY79" i="11"/>
  <c r="CY96" i="11"/>
  <c r="CY95" i="11"/>
  <c r="CY94" i="11"/>
  <c r="CY109" i="11"/>
  <c r="CY108" i="11"/>
  <c r="CY107" i="11"/>
  <c r="CY106" i="11"/>
  <c r="CY105" i="11"/>
  <c r="CY104" i="11"/>
  <c r="CY103" i="11"/>
  <c r="CY102" i="11"/>
  <c r="CY101" i="11"/>
  <c r="CY100" i="11"/>
  <c r="CY99" i="11"/>
  <c r="CY93" i="11"/>
  <c r="CY92" i="11"/>
  <c r="CY98" i="11"/>
  <c r="CY97" i="11"/>
  <c r="CY78" i="11"/>
  <c r="CY77" i="11"/>
  <c r="CY76" i="11"/>
  <c r="CY75" i="11"/>
  <c r="CY74" i="11"/>
  <c r="CY73" i="11"/>
  <c r="CY72" i="11"/>
  <c r="CY71" i="11"/>
  <c r="CY70" i="11"/>
  <c r="CY69" i="11"/>
  <c r="CY68" i="11"/>
  <c r="CY67" i="11"/>
  <c r="CY3" i="11"/>
  <c r="CY10" i="11"/>
  <c r="CZ5" i="14"/>
  <c r="CY3" i="14"/>
  <c r="CX89" i="11"/>
  <c r="CY34" i="2" s="1"/>
  <c r="CX64" i="11"/>
  <c r="CY12" i="2" s="1"/>
  <c r="CX114" i="11"/>
  <c r="CY35" i="2" s="1"/>
  <c r="CX56" i="11"/>
  <c r="CY10" i="2" s="1"/>
  <c r="CW57" i="14"/>
  <c r="CX7" i="11"/>
  <c r="CX31" i="11"/>
  <c r="CY9" i="2" s="1"/>
  <c r="CW30" i="14"/>
  <c r="CX13" i="2" s="1"/>
  <c r="CX14" i="2" s="1"/>
  <c r="CW107" i="14"/>
  <c r="CY37" i="2" l="1"/>
  <c r="DB44" i="2"/>
  <c r="DB45" i="2" s="1"/>
  <c r="DB42" i="2"/>
  <c r="CT46" i="2"/>
  <c r="DA59" i="2"/>
  <c r="DA18" i="2"/>
  <c r="DA3" i="2"/>
  <c r="CU30" i="14"/>
  <c r="CV13" i="2" s="1"/>
  <c r="CV14" i="2" s="1"/>
  <c r="CV15" i="2" s="1"/>
  <c r="CV31" i="2" s="1"/>
  <c r="CV8" i="14"/>
  <c r="CV30" i="14" s="1"/>
  <c r="CW13" i="2" s="1"/>
  <c r="CW14" i="2" s="1"/>
  <c r="CW15" i="2" s="1"/>
  <c r="CW31" i="2" s="1"/>
  <c r="CV57" i="14"/>
  <c r="CU57" i="14"/>
  <c r="CY11" i="2"/>
  <c r="CY28" i="2" s="1"/>
  <c r="CY29" i="2" s="1"/>
  <c r="CY7" i="11"/>
  <c r="CY31" i="11"/>
  <c r="CZ9" i="2" s="1"/>
  <c r="CY64" i="11"/>
  <c r="CZ12" i="2" s="1"/>
  <c r="DB4" i="2"/>
  <c r="DB43" i="2" s="1"/>
  <c r="DC6" i="2"/>
  <c r="DB27" i="2"/>
  <c r="DB23" i="2"/>
  <c r="DB5" i="2"/>
  <c r="DB24" i="2"/>
  <c r="DB26" i="2"/>
  <c r="DB20" i="2"/>
  <c r="DB19" i="2"/>
  <c r="DB22" i="2"/>
  <c r="DB25" i="2"/>
  <c r="DB21" i="2"/>
  <c r="DB58" i="2"/>
  <c r="DB59" i="2" s="1"/>
  <c r="DB36" i="2"/>
  <c r="DB50" i="2"/>
  <c r="DB49" i="2"/>
  <c r="CY14" i="14"/>
  <c r="CY26" i="14"/>
  <c r="CY15" i="14"/>
  <c r="CY27" i="14"/>
  <c r="CY16" i="14"/>
  <c r="CY28" i="14"/>
  <c r="CY17" i="14"/>
  <c r="CY29" i="14"/>
  <c r="CY18" i="14"/>
  <c r="CY19" i="14"/>
  <c r="CY9" i="14"/>
  <c r="CY21" i="14"/>
  <c r="CY10" i="14"/>
  <c r="CY22" i="14"/>
  <c r="CY12" i="14"/>
  <c r="CY24" i="14"/>
  <c r="CY25" i="14"/>
  <c r="CY8" i="14"/>
  <c r="CY11" i="14"/>
  <c r="CY13" i="14"/>
  <c r="CY20" i="14"/>
  <c r="CY23" i="14"/>
  <c r="CY81" i="14"/>
  <c r="CY80" i="14"/>
  <c r="CY79" i="14"/>
  <c r="CY65" i="14"/>
  <c r="CY78" i="14"/>
  <c r="CY77" i="14"/>
  <c r="CY76" i="14"/>
  <c r="CY75" i="14"/>
  <c r="CY74" i="14"/>
  <c r="CY73" i="14"/>
  <c r="CY72" i="14"/>
  <c r="CY71" i="14"/>
  <c r="CY70" i="14"/>
  <c r="CY69" i="14"/>
  <c r="CY68" i="14"/>
  <c r="CY67" i="14"/>
  <c r="CY66" i="14"/>
  <c r="CY62" i="14"/>
  <c r="CY64" i="14"/>
  <c r="CY63" i="14"/>
  <c r="CY61" i="14"/>
  <c r="CY60" i="14"/>
  <c r="CY56" i="14"/>
  <c r="CY55" i="14"/>
  <c r="CY54" i="14"/>
  <c r="CY53" i="14"/>
  <c r="CY52" i="14"/>
  <c r="CY51" i="14"/>
  <c r="CY50" i="14"/>
  <c r="CY41" i="14"/>
  <c r="CY40" i="14"/>
  <c r="CY39" i="14"/>
  <c r="CY49" i="14"/>
  <c r="CY48" i="14"/>
  <c r="CY47" i="14"/>
  <c r="CY46" i="14"/>
  <c r="CY45" i="14"/>
  <c r="CY44" i="14"/>
  <c r="CY43" i="14"/>
  <c r="CY42" i="14"/>
  <c r="CY38" i="14"/>
  <c r="CY37" i="14"/>
  <c r="CY36" i="14"/>
  <c r="CY106" i="14"/>
  <c r="CY105" i="14"/>
  <c r="CY104" i="14"/>
  <c r="CY103" i="14"/>
  <c r="CY102" i="14"/>
  <c r="CY101" i="14"/>
  <c r="CY100" i="14"/>
  <c r="CY99" i="14"/>
  <c r="CY98" i="14"/>
  <c r="CY97" i="14"/>
  <c r="CY96" i="14"/>
  <c r="CY95" i="14"/>
  <c r="CY94" i="14"/>
  <c r="CY93" i="14"/>
  <c r="CY92" i="14"/>
  <c r="CY90" i="14"/>
  <c r="CY89" i="14"/>
  <c r="CY87" i="14"/>
  <c r="CY86" i="14"/>
  <c r="CY85" i="14"/>
  <c r="CY35" i="14"/>
  <c r="CY91" i="14"/>
  <c r="CY88" i="14"/>
  <c r="DA5" i="14"/>
  <c r="CZ3" i="14"/>
  <c r="CX57" i="14"/>
  <c r="CX15" i="2"/>
  <c r="CX28" i="2"/>
  <c r="CY56" i="11"/>
  <c r="CZ10" i="2" s="1"/>
  <c r="CX82" i="14"/>
  <c r="CX30" i="14"/>
  <c r="CY13" i="2" s="1"/>
  <c r="CY14" i="2" s="1"/>
  <c r="CZ12" i="11"/>
  <c r="CZ24" i="11"/>
  <c r="CZ13" i="11"/>
  <c r="CZ25" i="11"/>
  <c r="CZ14" i="11"/>
  <c r="CZ26" i="11"/>
  <c r="CZ15" i="11"/>
  <c r="CZ27" i="11"/>
  <c r="CZ16" i="11"/>
  <c r="CZ28" i="11"/>
  <c r="CZ17" i="11"/>
  <c r="CZ29" i="11"/>
  <c r="CZ18" i="11"/>
  <c r="CZ30" i="11"/>
  <c r="CZ19" i="11"/>
  <c r="CZ20" i="11"/>
  <c r="CZ21" i="11"/>
  <c r="CZ9" i="11"/>
  <c r="CZ22" i="11"/>
  <c r="CZ11" i="11"/>
  <c r="DA5" i="11"/>
  <c r="CZ23" i="11"/>
  <c r="CZ39" i="11"/>
  <c r="CZ51" i="11"/>
  <c r="CZ40" i="11"/>
  <c r="CZ52" i="11"/>
  <c r="CZ41" i="11"/>
  <c r="CZ53" i="11"/>
  <c r="CZ42" i="11"/>
  <c r="CZ54" i="11"/>
  <c r="CZ43" i="11"/>
  <c r="CZ55" i="11"/>
  <c r="CZ44" i="11"/>
  <c r="CZ45" i="11"/>
  <c r="CZ34" i="11"/>
  <c r="CZ46" i="11"/>
  <c r="CZ59" i="11"/>
  <c r="CZ35" i="11"/>
  <c r="CZ47" i="11"/>
  <c r="CZ60" i="11"/>
  <c r="CZ36" i="11"/>
  <c r="CZ48" i="11"/>
  <c r="CZ61" i="11"/>
  <c r="CZ37" i="11"/>
  <c r="CZ49" i="11"/>
  <c r="CZ62" i="11"/>
  <c r="CZ38" i="11"/>
  <c r="CZ50" i="11"/>
  <c r="CZ63" i="11"/>
  <c r="CZ113" i="11"/>
  <c r="CZ112" i="11"/>
  <c r="CZ111" i="11"/>
  <c r="CZ110" i="11"/>
  <c r="CZ96" i="11"/>
  <c r="CZ95" i="11"/>
  <c r="CZ94" i="11"/>
  <c r="CZ109" i="11"/>
  <c r="CZ108" i="11"/>
  <c r="CZ107" i="11"/>
  <c r="CZ106" i="11"/>
  <c r="CZ105" i="11"/>
  <c r="CZ104" i="11"/>
  <c r="CZ103" i="11"/>
  <c r="CZ102" i="11"/>
  <c r="CZ101" i="11"/>
  <c r="CZ100" i="11"/>
  <c r="CZ99" i="11"/>
  <c r="CZ93" i="11"/>
  <c r="CZ92" i="11"/>
  <c r="CZ98" i="11"/>
  <c r="CZ97" i="11"/>
  <c r="CZ86" i="11"/>
  <c r="CZ87" i="11"/>
  <c r="CZ78" i="11"/>
  <c r="CZ77" i="11"/>
  <c r="CZ76" i="11"/>
  <c r="CZ75" i="11"/>
  <c r="CZ74" i="11"/>
  <c r="CZ88" i="11"/>
  <c r="CZ73" i="11"/>
  <c r="CZ72" i="11"/>
  <c r="CZ71" i="11"/>
  <c r="CZ79" i="11"/>
  <c r="CZ70" i="11"/>
  <c r="CZ69" i="11"/>
  <c r="CZ80" i="11"/>
  <c r="CZ81" i="11"/>
  <c r="CZ68" i="11"/>
  <c r="CZ67" i="11"/>
  <c r="CZ82" i="11"/>
  <c r="CZ83" i="11"/>
  <c r="CZ84" i="11"/>
  <c r="CZ85" i="11"/>
  <c r="CZ3" i="11"/>
  <c r="CZ10" i="11"/>
  <c r="CY89" i="11"/>
  <c r="CZ34" i="2" s="1"/>
  <c r="CX107" i="14"/>
  <c r="CY114" i="11"/>
  <c r="CZ35" i="2" s="1"/>
  <c r="CZ37" i="2" s="1"/>
  <c r="DC44" i="2" l="1"/>
  <c r="DC45" i="2" s="1"/>
  <c r="DC42" i="2"/>
  <c r="DB66" i="2"/>
  <c r="CW46" i="2"/>
  <c r="CV46" i="2"/>
  <c r="DA66" i="2"/>
  <c r="DB18" i="2"/>
  <c r="DB3" i="2"/>
  <c r="CY15" i="2"/>
  <c r="CY31" i="2" s="1"/>
  <c r="M10" i="3"/>
  <c r="CZ89" i="11"/>
  <c r="DA34" i="2" s="1"/>
  <c r="CZ14" i="14"/>
  <c r="CZ26" i="14"/>
  <c r="CZ15" i="14"/>
  <c r="CZ27" i="14"/>
  <c r="CZ16" i="14"/>
  <c r="CZ28" i="14"/>
  <c r="CZ17" i="14"/>
  <c r="CZ29" i="14"/>
  <c r="CZ18" i="14"/>
  <c r="CZ19" i="14"/>
  <c r="CZ9" i="14"/>
  <c r="CZ21" i="14"/>
  <c r="CZ10" i="14"/>
  <c r="CZ22" i="14"/>
  <c r="CZ12" i="14"/>
  <c r="CZ24" i="14"/>
  <c r="CZ8" i="14"/>
  <c r="CZ11" i="14"/>
  <c r="CZ13" i="14"/>
  <c r="CZ20" i="14"/>
  <c r="CZ23" i="14"/>
  <c r="CZ25" i="14"/>
  <c r="CZ65" i="14"/>
  <c r="CZ79" i="14"/>
  <c r="CZ78" i="14"/>
  <c r="CZ77" i="14"/>
  <c r="CZ76" i="14"/>
  <c r="CZ75" i="14"/>
  <c r="CZ74" i="14"/>
  <c r="CZ73" i="14"/>
  <c r="CZ72" i="14"/>
  <c r="CZ71" i="14"/>
  <c r="CZ70" i="14"/>
  <c r="CZ69" i="14"/>
  <c r="CZ68" i="14"/>
  <c r="CZ67" i="14"/>
  <c r="CZ66" i="14"/>
  <c r="CZ80" i="14"/>
  <c r="CZ62" i="14"/>
  <c r="CZ64" i="14"/>
  <c r="CZ63" i="14"/>
  <c r="CZ81" i="14"/>
  <c r="CZ61" i="14"/>
  <c r="CZ60" i="14"/>
  <c r="CZ56" i="14"/>
  <c r="CZ55" i="14"/>
  <c r="CZ54" i="14"/>
  <c r="CZ53" i="14"/>
  <c r="CZ52" i="14"/>
  <c r="CZ51" i="14"/>
  <c r="CZ41" i="14"/>
  <c r="CZ40" i="14"/>
  <c r="CZ39" i="14"/>
  <c r="CZ49" i="14"/>
  <c r="CZ48" i="14"/>
  <c r="CZ47" i="14"/>
  <c r="CZ46" i="14"/>
  <c r="CZ45" i="14"/>
  <c r="CZ44" i="14"/>
  <c r="CZ43" i="14"/>
  <c r="CZ42" i="14"/>
  <c r="CZ38" i="14"/>
  <c r="CZ37" i="14"/>
  <c r="CZ36" i="14"/>
  <c r="CZ50" i="14"/>
  <c r="CZ90" i="14"/>
  <c r="CZ89" i="14"/>
  <c r="CZ87" i="14"/>
  <c r="CZ86" i="14"/>
  <c r="CZ85" i="14"/>
  <c r="CZ35" i="14"/>
  <c r="CZ91" i="14"/>
  <c r="CZ88" i="14"/>
  <c r="CZ97" i="14"/>
  <c r="CZ98" i="14"/>
  <c r="CZ99" i="14"/>
  <c r="CZ100" i="14"/>
  <c r="CZ101" i="14"/>
  <c r="CZ102" i="14"/>
  <c r="CZ103" i="14"/>
  <c r="CZ104" i="14"/>
  <c r="CZ92" i="14"/>
  <c r="CZ105" i="14"/>
  <c r="CZ93" i="14"/>
  <c r="CZ106" i="14"/>
  <c r="CZ94" i="14"/>
  <c r="CZ95" i="14"/>
  <c r="CZ96" i="14"/>
  <c r="CY30" i="14"/>
  <c r="CZ13" i="2" s="1"/>
  <c r="CZ14" i="2" s="1"/>
  <c r="DA3" i="14"/>
  <c r="DB5" i="14"/>
  <c r="DC4" i="2"/>
  <c r="DC43" i="2" s="1"/>
  <c r="DD6" i="2"/>
  <c r="DC22" i="2"/>
  <c r="DC21" i="2"/>
  <c r="DC27" i="2"/>
  <c r="DC25" i="2"/>
  <c r="DC26" i="2"/>
  <c r="DC23" i="2"/>
  <c r="DC24" i="2"/>
  <c r="DC5" i="2"/>
  <c r="DC20" i="2"/>
  <c r="DC19" i="2"/>
  <c r="DC36" i="2"/>
  <c r="DC58" i="2"/>
  <c r="DC59" i="2" s="1"/>
  <c r="DC50" i="2"/>
  <c r="DC49" i="2"/>
  <c r="CZ64" i="11"/>
  <c r="DA12" i="2" s="1"/>
  <c r="CY57" i="14"/>
  <c r="CY107" i="14"/>
  <c r="CZ11" i="2"/>
  <c r="CZ56" i="11"/>
  <c r="DA10" i="2" s="1"/>
  <c r="CZ114" i="11"/>
  <c r="DA35" i="2" s="1"/>
  <c r="DA15" i="11"/>
  <c r="DA27" i="11"/>
  <c r="DA16" i="11"/>
  <c r="DA28" i="11"/>
  <c r="DA17" i="11"/>
  <c r="DA29" i="11"/>
  <c r="DA18" i="11"/>
  <c r="DA30" i="11"/>
  <c r="DA19" i="11"/>
  <c r="DA20" i="11"/>
  <c r="DA21" i="11"/>
  <c r="DA9" i="11"/>
  <c r="DA22" i="11"/>
  <c r="DA11" i="11"/>
  <c r="DA23" i="11"/>
  <c r="DA12" i="11"/>
  <c r="DA24" i="11"/>
  <c r="DA13" i="11"/>
  <c r="DA25" i="11"/>
  <c r="DB5" i="11"/>
  <c r="DA14" i="11"/>
  <c r="DA26" i="11"/>
  <c r="DA44" i="11"/>
  <c r="DA45" i="11"/>
  <c r="DA34" i="11"/>
  <c r="DA46" i="11"/>
  <c r="DA59" i="11"/>
  <c r="DA35" i="11"/>
  <c r="DA47" i="11"/>
  <c r="DA60" i="11"/>
  <c r="DA36" i="11"/>
  <c r="DA48" i="11"/>
  <c r="DA61" i="11"/>
  <c r="DA37" i="11"/>
  <c r="DA49" i="11"/>
  <c r="DA62" i="11"/>
  <c r="DA38" i="11"/>
  <c r="DA50" i="11"/>
  <c r="DA63" i="11"/>
  <c r="DA39" i="11"/>
  <c r="DA51" i="11"/>
  <c r="DA40" i="11"/>
  <c r="DA52" i="11"/>
  <c r="DA41" i="11"/>
  <c r="DA53" i="11"/>
  <c r="DA42" i="11"/>
  <c r="DA54" i="11"/>
  <c r="DA43" i="11"/>
  <c r="DA55" i="11"/>
  <c r="DA113" i="11"/>
  <c r="DA112" i="11"/>
  <c r="DA111" i="11"/>
  <c r="DA110" i="11"/>
  <c r="DA96" i="11"/>
  <c r="DA95" i="11"/>
  <c r="DA94" i="11"/>
  <c r="DA109" i="11"/>
  <c r="DA108" i="11"/>
  <c r="DA107" i="11"/>
  <c r="DA106" i="11"/>
  <c r="DA105" i="11"/>
  <c r="DA104" i="11"/>
  <c r="DA103" i="11"/>
  <c r="DA102" i="11"/>
  <c r="DA101" i="11"/>
  <c r="DA100" i="11"/>
  <c r="DA99" i="11"/>
  <c r="DA93" i="11"/>
  <c r="DA92" i="11"/>
  <c r="DA98" i="11"/>
  <c r="DA97" i="11"/>
  <c r="DA88" i="11"/>
  <c r="DA87" i="11"/>
  <c r="DA86" i="11"/>
  <c r="DA85" i="11"/>
  <c r="DA84" i="11"/>
  <c r="DA83" i="11"/>
  <c r="DA82" i="11"/>
  <c r="DA81" i="11"/>
  <c r="DA80" i="11"/>
  <c r="DA79" i="11"/>
  <c r="DA78" i="11"/>
  <c r="DA77" i="11"/>
  <c r="DA76" i="11"/>
  <c r="DA75" i="11"/>
  <c r="DA74" i="11"/>
  <c r="DA73" i="11"/>
  <c r="DA72" i="11"/>
  <c r="DA71" i="11"/>
  <c r="DA70" i="11"/>
  <c r="DA69" i="11"/>
  <c r="DA68" i="11"/>
  <c r="DA67" i="11"/>
  <c r="DA3" i="11"/>
  <c r="DA10" i="11"/>
  <c r="CX29" i="2"/>
  <c r="CX31" i="2" s="1"/>
  <c r="CY82" i="14"/>
  <c r="CZ7" i="11"/>
  <c r="CZ31" i="11"/>
  <c r="DA9" i="2" s="1"/>
  <c r="DD44" i="2" l="1"/>
  <c r="DD45" i="2" s="1"/>
  <c r="DD42" i="2"/>
  <c r="DA37" i="2"/>
  <c r="DC66" i="2"/>
  <c r="CY46" i="2"/>
  <c r="DC18" i="2"/>
  <c r="DC3" i="2"/>
  <c r="DA11" i="2"/>
  <c r="DA28" i="2" s="1"/>
  <c r="DA29" i="2" s="1"/>
  <c r="CZ57" i="14"/>
  <c r="DD4" i="2"/>
  <c r="DD43" i="2" s="1"/>
  <c r="DE6" i="2"/>
  <c r="DD5" i="2"/>
  <c r="DD24" i="2"/>
  <c r="DD20" i="2"/>
  <c r="DD26" i="2"/>
  <c r="DD19" i="2"/>
  <c r="DD22" i="2"/>
  <c r="DD21" i="2"/>
  <c r="DD27" i="2"/>
  <c r="DD23" i="2"/>
  <c r="DD25" i="2"/>
  <c r="DD36" i="2"/>
  <c r="DD58" i="2"/>
  <c r="DD59" i="2" s="1"/>
  <c r="DD50" i="2"/>
  <c r="DD49" i="2"/>
  <c r="CZ107" i="14"/>
  <c r="DA64" i="11"/>
  <c r="DB12" i="2" s="1"/>
  <c r="CZ82" i="14"/>
  <c r="DA56" i="11"/>
  <c r="DB10" i="2" s="1"/>
  <c r="DB3" i="14"/>
  <c r="DC5" i="14"/>
  <c r="DA7" i="11"/>
  <c r="DA31" i="11"/>
  <c r="DB9" i="2" s="1"/>
  <c r="DA14" i="14"/>
  <c r="DA26" i="14"/>
  <c r="DA15" i="14"/>
  <c r="DA27" i="14"/>
  <c r="DA16" i="14"/>
  <c r="DA28" i="14"/>
  <c r="DA17" i="14"/>
  <c r="DA29" i="14"/>
  <c r="DA18" i="14"/>
  <c r="DA19" i="14"/>
  <c r="DA9" i="14"/>
  <c r="DA21" i="14"/>
  <c r="DA10" i="14"/>
  <c r="DA22" i="14"/>
  <c r="DA12" i="14"/>
  <c r="DA24" i="14"/>
  <c r="DA25" i="14"/>
  <c r="DA8" i="14"/>
  <c r="DA11" i="14"/>
  <c r="DA13" i="14"/>
  <c r="DA81" i="14"/>
  <c r="DA80" i="14"/>
  <c r="DA79" i="14"/>
  <c r="DA20" i="14"/>
  <c r="DA23" i="14"/>
  <c r="DA78" i="14"/>
  <c r="DA77" i="14"/>
  <c r="DA76" i="14"/>
  <c r="DA75" i="14"/>
  <c r="DA74" i="14"/>
  <c r="DA73" i="14"/>
  <c r="DA72" i="14"/>
  <c r="DA71" i="14"/>
  <c r="DA70" i="14"/>
  <c r="DA69" i="14"/>
  <c r="DA68" i="14"/>
  <c r="DA67" i="14"/>
  <c r="DA66" i="14"/>
  <c r="DA62" i="14"/>
  <c r="DA64" i="14"/>
  <c r="DA63" i="14"/>
  <c r="DA61" i="14"/>
  <c r="DA60" i="14"/>
  <c r="DA56" i="14"/>
  <c r="DA55" i="14"/>
  <c r="DA54" i="14"/>
  <c r="DA53" i="14"/>
  <c r="DA52" i="14"/>
  <c r="DA51" i="14"/>
  <c r="DA50" i="14"/>
  <c r="DA65" i="14"/>
  <c r="DA41" i="14"/>
  <c r="DA40" i="14"/>
  <c r="DA39" i="14"/>
  <c r="DA49" i="14"/>
  <c r="DA48" i="14"/>
  <c r="DA47" i="14"/>
  <c r="DA46" i="14"/>
  <c r="DA45" i="14"/>
  <c r="DA44" i="14"/>
  <c r="DA43" i="14"/>
  <c r="DA42" i="14"/>
  <c r="DA38" i="14"/>
  <c r="DA37" i="14"/>
  <c r="DA36" i="14"/>
  <c r="DA87" i="14"/>
  <c r="DA86" i="14"/>
  <c r="DA85" i="14"/>
  <c r="DA35" i="14"/>
  <c r="DA91" i="14"/>
  <c r="DA88" i="14"/>
  <c r="DA106" i="14"/>
  <c r="DA105" i="14"/>
  <c r="DA104" i="14"/>
  <c r="DA103" i="14"/>
  <c r="DA102" i="14"/>
  <c r="DA101" i="14"/>
  <c r="DA100" i="14"/>
  <c r="DA99" i="14"/>
  <c r="DA98" i="14"/>
  <c r="DA97" i="14"/>
  <c r="DA96" i="14"/>
  <c r="DA95" i="14"/>
  <c r="DA94" i="14"/>
  <c r="DA93" i="14"/>
  <c r="DA92" i="14"/>
  <c r="DA89" i="14"/>
  <c r="DA90" i="14"/>
  <c r="CZ30" i="14"/>
  <c r="DA13" i="2" s="1"/>
  <c r="CZ15" i="2"/>
  <c r="CZ28" i="2"/>
  <c r="DA89" i="11"/>
  <c r="DB34" i="2" s="1"/>
  <c r="DA114" i="11"/>
  <c r="DB35" i="2" s="1"/>
  <c r="DB18" i="11"/>
  <c r="DB30" i="11"/>
  <c r="DB19" i="11"/>
  <c r="DB20" i="11"/>
  <c r="DB21" i="11"/>
  <c r="DB9" i="11"/>
  <c r="DB22" i="11"/>
  <c r="DB11" i="11"/>
  <c r="DB23" i="11"/>
  <c r="DB12" i="11"/>
  <c r="DB24" i="11"/>
  <c r="DB13" i="11"/>
  <c r="DB25" i="11"/>
  <c r="DB14" i="11"/>
  <c r="DB26" i="11"/>
  <c r="DB15" i="11"/>
  <c r="DB27" i="11"/>
  <c r="DB16" i="11"/>
  <c r="DB28" i="11"/>
  <c r="DC5" i="11"/>
  <c r="DB17" i="11"/>
  <c r="DB29" i="11"/>
  <c r="DB37" i="11"/>
  <c r="DB49" i="11"/>
  <c r="DB62" i="11"/>
  <c r="DB38" i="11"/>
  <c r="DB50" i="11"/>
  <c r="DB63" i="11"/>
  <c r="DB39" i="11"/>
  <c r="DB51" i="11"/>
  <c r="DB40" i="11"/>
  <c r="DB52" i="11"/>
  <c r="DB41" i="11"/>
  <c r="DB53" i="11"/>
  <c r="DB42" i="11"/>
  <c r="DB54" i="11"/>
  <c r="DB43" i="11"/>
  <c r="DB55" i="11"/>
  <c r="DB44" i="11"/>
  <c r="DB45" i="11"/>
  <c r="DB34" i="11"/>
  <c r="DB46" i="11"/>
  <c r="DB59" i="11"/>
  <c r="DB35" i="11"/>
  <c r="DB47" i="11"/>
  <c r="DB60" i="11"/>
  <c r="DB61" i="11"/>
  <c r="DB36" i="11"/>
  <c r="DB48" i="11"/>
  <c r="DB113" i="11"/>
  <c r="DB112" i="11"/>
  <c r="DB111" i="11"/>
  <c r="DB110" i="11"/>
  <c r="DB95" i="11"/>
  <c r="DB94" i="11"/>
  <c r="DB109" i="11"/>
  <c r="DB108" i="11"/>
  <c r="DB107" i="11"/>
  <c r="DB106" i="11"/>
  <c r="DB105" i="11"/>
  <c r="DB104" i="11"/>
  <c r="DB103" i="11"/>
  <c r="DB102" i="11"/>
  <c r="DB101" i="11"/>
  <c r="DB100" i="11"/>
  <c r="DB99" i="11"/>
  <c r="DB93" i="11"/>
  <c r="DB92" i="11"/>
  <c r="DB98" i="11"/>
  <c r="DB97" i="11"/>
  <c r="DB88" i="11"/>
  <c r="DB87" i="11"/>
  <c r="DB86" i="11"/>
  <c r="DB85" i="11"/>
  <c r="DB84" i="11"/>
  <c r="DB83" i="11"/>
  <c r="DB82" i="11"/>
  <c r="DB81" i="11"/>
  <c r="DB80" i="11"/>
  <c r="DB79" i="11"/>
  <c r="DB73" i="11"/>
  <c r="DB72" i="11"/>
  <c r="DB71" i="11"/>
  <c r="DB70" i="11"/>
  <c r="DB69" i="11"/>
  <c r="DB68" i="11"/>
  <c r="DB67" i="11"/>
  <c r="DB96" i="11"/>
  <c r="DB78" i="11"/>
  <c r="DB77" i="11"/>
  <c r="DB76" i="11"/>
  <c r="DB75" i="11"/>
  <c r="DB74" i="11"/>
  <c r="DB3" i="11"/>
  <c r="DB10" i="11"/>
  <c r="DB37" i="2" l="1"/>
  <c r="DE44" i="2"/>
  <c r="DE45" i="2" s="1"/>
  <c r="DE42" i="2"/>
  <c r="DD66" i="2"/>
  <c r="DD18" i="2"/>
  <c r="DD3" i="2"/>
  <c r="DB11" i="2"/>
  <c r="DB28" i="2" s="1"/>
  <c r="DB29" i="2" s="1"/>
  <c r="CZ29" i="2"/>
  <c r="CZ31" i="2" s="1"/>
  <c r="CZ46" i="2" s="1"/>
  <c r="DB89" i="11"/>
  <c r="DC34" i="2" s="1"/>
  <c r="DD5" i="14"/>
  <c r="DC3" i="14"/>
  <c r="DA57" i="14"/>
  <c r="DB14" i="14"/>
  <c r="DB26" i="14"/>
  <c r="DB15" i="14"/>
  <c r="DB27" i="14"/>
  <c r="DB16" i="14"/>
  <c r="DB28" i="14"/>
  <c r="DB17" i="14"/>
  <c r="DB29" i="14"/>
  <c r="DB18" i="14"/>
  <c r="DB19" i="14"/>
  <c r="DB9" i="14"/>
  <c r="DB21" i="14"/>
  <c r="DB10" i="14"/>
  <c r="DB22" i="14"/>
  <c r="DB12" i="14"/>
  <c r="DB24" i="14"/>
  <c r="DB8" i="14"/>
  <c r="DB11" i="14"/>
  <c r="DB13" i="14"/>
  <c r="DB20" i="14"/>
  <c r="DB23" i="14"/>
  <c r="DB25" i="14"/>
  <c r="DB81" i="14"/>
  <c r="DB80" i="14"/>
  <c r="DB79" i="14"/>
  <c r="DB65" i="14"/>
  <c r="DB78" i="14"/>
  <c r="DB77" i="14"/>
  <c r="DB76" i="14"/>
  <c r="DB75" i="14"/>
  <c r="DB74" i="14"/>
  <c r="DB73" i="14"/>
  <c r="DB72" i="14"/>
  <c r="DB71" i="14"/>
  <c r="DB70" i="14"/>
  <c r="DB69" i="14"/>
  <c r="DB68" i="14"/>
  <c r="DB67" i="14"/>
  <c r="DB66" i="14"/>
  <c r="DB62" i="14"/>
  <c r="DB64" i="14"/>
  <c r="DB63" i="14"/>
  <c r="DB61" i="14"/>
  <c r="DB60" i="14"/>
  <c r="DB56" i="14"/>
  <c r="DB55" i="14"/>
  <c r="DB54" i="14"/>
  <c r="DB53" i="14"/>
  <c r="DB52" i="14"/>
  <c r="DB51" i="14"/>
  <c r="DB50" i="14"/>
  <c r="DB41" i="14"/>
  <c r="DB40" i="14"/>
  <c r="DB39" i="14"/>
  <c r="DB49" i="14"/>
  <c r="DB48" i="14"/>
  <c r="DB47" i="14"/>
  <c r="DB46" i="14"/>
  <c r="DB45" i="14"/>
  <c r="DB44" i="14"/>
  <c r="DB43" i="14"/>
  <c r="DB42" i="14"/>
  <c r="DB38" i="14"/>
  <c r="DB37" i="14"/>
  <c r="DB36" i="14"/>
  <c r="DB35" i="14"/>
  <c r="DB91" i="14"/>
  <c r="DB88" i="14"/>
  <c r="DB106" i="14"/>
  <c r="DB105" i="14"/>
  <c r="DB104" i="14"/>
  <c r="DB103" i="14"/>
  <c r="DB102" i="14"/>
  <c r="DB101" i="14"/>
  <c r="DB100" i="14"/>
  <c r="DB99" i="14"/>
  <c r="DB98" i="14"/>
  <c r="DB97" i="14"/>
  <c r="DB96" i="14"/>
  <c r="DB95" i="14"/>
  <c r="DB94" i="14"/>
  <c r="DB93" i="14"/>
  <c r="DB92" i="14"/>
  <c r="DB90" i="14"/>
  <c r="DB89" i="14"/>
  <c r="DB87" i="14"/>
  <c r="DB85" i="14"/>
  <c r="DB86" i="14"/>
  <c r="DA107" i="14"/>
  <c r="DA82" i="14"/>
  <c r="DA30" i="14"/>
  <c r="DB13" i="2" s="1"/>
  <c r="DB14" i="2" s="1"/>
  <c r="DC21" i="11"/>
  <c r="DC9" i="11"/>
  <c r="DC7" i="11" s="1"/>
  <c r="DC22" i="11"/>
  <c r="DC11" i="11"/>
  <c r="DC23" i="11"/>
  <c r="DC12" i="11"/>
  <c r="DC24" i="11"/>
  <c r="DC13" i="11"/>
  <c r="DC25" i="11"/>
  <c r="DC14" i="11"/>
  <c r="DC26" i="11"/>
  <c r="DC15" i="11"/>
  <c r="DC27" i="11"/>
  <c r="DC16" i="11"/>
  <c r="DC28" i="11"/>
  <c r="DC17" i="11"/>
  <c r="DC29" i="11"/>
  <c r="DC18" i="11"/>
  <c r="DC30" i="11"/>
  <c r="DC19" i="11"/>
  <c r="DD5" i="11"/>
  <c r="DC20" i="11"/>
  <c r="DC42" i="11"/>
  <c r="DC54" i="11"/>
  <c r="DC43" i="11"/>
  <c r="DC55" i="11"/>
  <c r="DC44" i="11"/>
  <c r="DC45" i="11"/>
  <c r="DC34" i="11"/>
  <c r="DC46" i="11"/>
  <c r="DC59" i="11"/>
  <c r="DC35" i="11"/>
  <c r="DC47" i="11"/>
  <c r="DC60" i="11"/>
  <c r="DC36" i="11"/>
  <c r="DC48" i="11"/>
  <c r="DC61" i="11"/>
  <c r="DC37" i="11"/>
  <c r="DC49" i="11"/>
  <c r="DC62" i="11"/>
  <c r="DC38" i="11"/>
  <c r="DC50" i="11"/>
  <c r="DC63" i="11"/>
  <c r="DC39" i="11"/>
  <c r="DC51" i="11"/>
  <c r="DC40" i="11"/>
  <c r="DC52" i="11"/>
  <c r="DC41" i="11"/>
  <c r="DC53" i="11"/>
  <c r="DC113" i="11"/>
  <c r="DC112" i="11"/>
  <c r="DC111" i="11"/>
  <c r="DC110" i="11"/>
  <c r="DC95" i="11"/>
  <c r="DC94" i="11"/>
  <c r="DC109" i="11"/>
  <c r="DC108" i="11"/>
  <c r="DC107" i="11"/>
  <c r="DC106" i="11"/>
  <c r="DC105" i="11"/>
  <c r="DC104" i="11"/>
  <c r="DC103" i="11"/>
  <c r="DC102" i="11"/>
  <c r="DC101" i="11"/>
  <c r="DC100" i="11"/>
  <c r="DC99" i="11"/>
  <c r="DC93" i="11"/>
  <c r="DC92" i="11"/>
  <c r="DC98" i="11"/>
  <c r="DC97" i="11"/>
  <c r="DC88" i="11"/>
  <c r="DC87" i="11"/>
  <c r="DC86" i="11"/>
  <c r="DC85" i="11"/>
  <c r="DC84" i="11"/>
  <c r="DC83" i="11"/>
  <c r="DC82" i="11"/>
  <c r="DC81" i="11"/>
  <c r="DC80" i="11"/>
  <c r="DC79" i="11"/>
  <c r="DC96" i="11"/>
  <c r="DC71" i="11"/>
  <c r="DC70" i="11"/>
  <c r="DC69" i="11"/>
  <c r="DC68" i="11"/>
  <c r="DC67" i="11"/>
  <c r="DC78" i="11"/>
  <c r="DC77" i="11"/>
  <c r="DC76" i="11"/>
  <c r="DC75" i="11"/>
  <c r="DC74" i="11"/>
  <c r="DC73" i="11"/>
  <c r="DC72" i="11"/>
  <c r="DC3" i="11"/>
  <c r="DC10" i="11"/>
  <c r="DB64" i="11"/>
  <c r="DC12" i="2" s="1"/>
  <c r="DB114" i="11"/>
  <c r="DC35" i="2" s="1"/>
  <c r="DC37" i="2" s="1"/>
  <c r="DB7" i="11"/>
  <c r="DB31" i="11"/>
  <c r="DC9" i="2" s="1"/>
  <c r="DE4" i="2"/>
  <c r="DE43" i="2" s="1"/>
  <c r="DF6" i="2"/>
  <c r="DE23" i="2"/>
  <c r="DE27" i="2"/>
  <c r="DE5" i="2"/>
  <c r="DE20" i="2"/>
  <c r="DE19" i="2"/>
  <c r="DE26" i="2"/>
  <c r="DE22" i="2"/>
  <c r="DE25" i="2"/>
  <c r="DE24" i="2"/>
  <c r="DE21" i="2"/>
  <c r="DE58" i="2"/>
  <c r="DE59" i="2" s="1"/>
  <c r="DE36" i="2"/>
  <c r="DE50" i="2"/>
  <c r="DE49" i="2"/>
  <c r="DB56" i="11"/>
  <c r="DC10" i="2" s="1"/>
  <c r="DA14" i="2"/>
  <c r="DA15" i="2" s="1"/>
  <c r="DA31" i="2" s="1"/>
  <c r="DF44" i="2" l="1"/>
  <c r="DF45" i="2" s="1"/>
  <c r="DF42" i="2"/>
  <c r="DE66" i="2"/>
  <c r="DA46" i="2"/>
  <c r="DB15" i="2"/>
  <c r="DB31" i="2" s="1"/>
  <c r="DE18" i="2"/>
  <c r="DE3" i="2"/>
  <c r="DC31" i="11"/>
  <c r="DD9" i="2" s="1"/>
  <c r="DB57" i="14"/>
  <c r="DD12" i="11"/>
  <c r="DD24" i="11"/>
  <c r="DD13" i="11"/>
  <c r="DD25" i="11"/>
  <c r="DD14" i="11"/>
  <c r="DD26" i="11"/>
  <c r="DD15" i="11"/>
  <c r="DD27" i="11"/>
  <c r="DD16" i="11"/>
  <c r="DD28" i="11"/>
  <c r="DD17" i="11"/>
  <c r="DD29" i="11"/>
  <c r="DD18" i="11"/>
  <c r="DD30" i="11"/>
  <c r="DD19" i="11"/>
  <c r="DD20" i="11"/>
  <c r="DD21" i="11"/>
  <c r="DD9" i="11"/>
  <c r="DD22" i="11"/>
  <c r="DD11" i="11"/>
  <c r="DD23" i="11"/>
  <c r="DE5" i="11"/>
  <c r="DD35" i="11"/>
  <c r="DD47" i="11"/>
  <c r="DD60" i="11"/>
  <c r="DD36" i="11"/>
  <c r="DD48" i="11"/>
  <c r="DD61" i="11"/>
  <c r="DD37" i="11"/>
  <c r="DD49" i="11"/>
  <c r="DD62" i="11"/>
  <c r="DD38" i="11"/>
  <c r="DD50" i="11"/>
  <c r="DD63" i="11"/>
  <c r="DD39" i="11"/>
  <c r="DD51" i="11"/>
  <c r="DD40" i="11"/>
  <c r="DD52" i="11"/>
  <c r="DD41" i="11"/>
  <c r="DD53" i="11"/>
  <c r="DD42" i="11"/>
  <c r="DD54" i="11"/>
  <c r="DD43" i="11"/>
  <c r="DD55" i="11"/>
  <c r="DD44" i="11"/>
  <c r="DD45" i="11"/>
  <c r="DD34" i="11"/>
  <c r="DD46" i="11"/>
  <c r="DD59" i="11"/>
  <c r="DD113" i="11"/>
  <c r="DD112" i="11"/>
  <c r="DD111" i="11"/>
  <c r="DD110" i="11"/>
  <c r="DD109" i="11"/>
  <c r="DD108" i="11"/>
  <c r="DD107" i="11"/>
  <c r="DD106" i="11"/>
  <c r="DD105" i="11"/>
  <c r="DD104" i="11"/>
  <c r="DD103" i="11"/>
  <c r="DD102" i="11"/>
  <c r="DD101" i="11"/>
  <c r="DD100" i="11"/>
  <c r="DD99" i="11"/>
  <c r="DD93" i="11"/>
  <c r="DD92" i="11"/>
  <c r="DD98" i="11"/>
  <c r="DD97" i="11"/>
  <c r="DD88" i="11"/>
  <c r="DD87" i="11"/>
  <c r="DD86" i="11"/>
  <c r="DD85" i="11"/>
  <c r="DD84" i="11"/>
  <c r="DD83" i="11"/>
  <c r="DD82" i="11"/>
  <c r="DD81" i="11"/>
  <c r="DD80" i="11"/>
  <c r="DD79" i="11"/>
  <c r="DD96" i="11"/>
  <c r="DD71" i="11"/>
  <c r="DD70" i="11"/>
  <c r="DD69" i="11"/>
  <c r="DD68" i="11"/>
  <c r="DD67" i="11"/>
  <c r="DD94" i="11"/>
  <c r="DD95" i="11"/>
  <c r="DD78" i="11"/>
  <c r="DD77" i="11"/>
  <c r="DD76" i="11"/>
  <c r="DD75" i="11"/>
  <c r="DD74" i="11"/>
  <c r="DD73" i="11"/>
  <c r="DD72" i="11"/>
  <c r="DD3" i="11"/>
  <c r="DD10" i="11"/>
  <c r="DB30" i="14"/>
  <c r="DC13" i="2" s="1"/>
  <c r="DC14" i="2" s="1"/>
  <c r="DC114" i="11"/>
  <c r="DD35" i="2" s="1"/>
  <c r="DC64" i="11"/>
  <c r="DD12" i="2" s="1"/>
  <c r="DB107" i="14"/>
  <c r="DC11" i="2"/>
  <c r="DC56" i="11"/>
  <c r="DD10" i="2" s="1"/>
  <c r="DF4" i="2"/>
  <c r="DF43" i="2" s="1"/>
  <c r="DG6" i="2"/>
  <c r="DF22" i="2"/>
  <c r="DF24" i="2"/>
  <c r="DF26" i="2"/>
  <c r="DF21" i="2"/>
  <c r="DF23" i="2"/>
  <c r="DF25" i="2"/>
  <c r="DF27" i="2"/>
  <c r="DF5" i="2"/>
  <c r="DF20" i="2"/>
  <c r="DF19" i="2"/>
  <c r="DF36" i="2"/>
  <c r="DF58" i="2"/>
  <c r="DF59" i="2" s="1"/>
  <c r="DF50" i="2"/>
  <c r="DF49" i="2"/>
  <c r="DC14" i="14"/>
  <c r="DC26" i="14"/>
  <c r="DC15" i="14"/>
  <c r="DC27" i="14"/>
  <c r="DC16" i="14"/>
  <c r="DC28" i="14"/>
  <c r="DC17" i="14"/>
  <c r="DC29" i="14"/>
  <c r="DC18" i="14"/>
  <c r="DC19" i="14"/>
  <c r="DC9" i="14"/>
  <c r="DC21" i="14"/>
  <c r="DC10" i="14"/>
  <c r="DC22" i="14"/>
  <c r="DC12" i="14"/>
  <c r="DC24" i="14"/>
  <c r="DC25" i="14"/>
  <c r="DC8" i="14"/>
  <c r="DC11" i="14"/>
  <c r="DC13" i="14"/>
  <c r="DC81" i="14"/>
  <c r="DC80" i="14"/>
  <c r="DC79" i="14"/>
  <c r="DC65" i="14"/>
  <c r="DC78" i="14"/>
  <c r="DC77" i="14"/>
  <c r="DC76" i="14"/>
  <c r="DC75" i="14"/>
  <c r="DC74" i="14"/>
  <c r="DC73" i="14"/>
  <c r="DC72" i="14"/>
  <c r="DC71" i="14"/>
  <c r="DC70" i="14"/>
  <c r="DC69" i="14"/>
  <c r="DC68" i="14"/>
  <c r="DC67" i="14"/>
  <c r="DC66" i="14"/>
  <c r="DC20" i="14"/>
  <c r="DC23" i="14"/>
  <c r="DC62" i="14"/>
  <c r="DC64" i="14"/>
  <c r="DC63" i="14"/>
  <c r="DC61" i="14"/>
  <c r="DC60" i="14"/>
  <c r="DC56" i="14"/>
  <c r="DC55" i="14"/>
  <c r="DC54" i="14"/>
  <c r="DC53" i="14"/>
  <c r="DC52" i="14"/>
  <c r="DC51" i="14"/>
  <c r="DC50" i="14"/>
  <c r="DC40" i="14"/>
  <c r="DC39" i="14"/>
  <c r="DC49" i="14"/>
  <c r="DC48" i="14"/>
  <c r="DC47" i="14"/>
  <c r="DC46" i="14"/>
  <c r="DC45" i="14"/>
  <c r="DC44" i="14"/>
  <c r="DC43" i="14"/>
  <c r="DC42" i="14"/>
  <c r="DC38" i="14"/>
  <c r="DC37" i="14"/>
  <c r="DC36" i="14"/>
  <c r="DC41" i="14"/>
  <c r="DC35" i="14"/>
  <c r="DC91" i="14"/>
  <c r="DC88" i="14"/>
  <c r="DC106" i="14"/>
  <c r="DC105" i="14"/>
  <c r="DC104" i="14"/>
  <c r="DC103" i="14"/>
  <c r="DC102" i="14"/>
  <c r="DC101" i="14"/>
  <c r="DC100" i="14"/>
  <c r="DC99" i="14"/>
  <c r="DC98" i="14"/>
  <c r="DC97" i="14"/>
  <c r="DC96" i="14"/>
  <c r="DC95" i="14"/>
  <c r="DC94" i="14"/>
  <c r="DC93" i="14"/>
  <c r="DC92" i="14"/>
  <c r="DC90" i="14"/>
  <c r="DC89" i="14"/>
  <c r="DC87" i="14"/>
  <c r="DC86" i="14"/>
  <c r="DC85" i="14"/>
  <c r="DC89" i="11"/>
  <c r="DD34" i="2" s="1"/>
  <c r="DE5" i="14"/>
  <c r="DD3" i="14"/>
  <c r="DB82" i="14"/>
  <c r="DG44" i="2" l="1"/>
  <c r="DG45" i="2" s="1"/>
  <c r="DG42" i="2"/>
  <c r="DD37" i="2"/>
  <c r="DF66" i="2"/>
  <c r="DB46" i="2"/>
  <c r="DF18" i="2"/>
  <c r="DF3" i="2"/>
  <c r="DD11" i="2"/>
  <c r="DD28" i="2" s="1"/>
  <c r="DD29" i="2" s="1"/>
  <c r="DD56" i="11"/>
  <c r="DE10" i="2" s="1"/>
  <c r="DE15" i="11"/>
  <c r="DE27" i="11"/>
  <c r="DE16" i="11"/>
  <c r="DE28" i="11"/>
  <c r="DE17" i="11"/>
  <c r="DE29" i="11"/>
  <c r="DE18" i="11"/>
  <c r="DE30" i="11"/>
  <c r="DE19" i="11"/>
  <c r="DE20" i="11"/>
  <c r="DE21" i="11"/>
  <c r="DE9" i="11"/>
  <c r="DE22" i="11"/>
  <c r="DE11" i="11"/>
  <c r="DE23" i="11"/>
  <c r="DE12" i="11"/>
  <c r="DE24" i="11"/>
  <c r="DE13" i="11"/>
  <c r="DE25" i="11"/>
  <c r="DE14" i="11"/>
  <c r="DE26" i="11"/>
  <c r="DF5" i="11"/>
  <c r="DE40" i="11"/>
  <c r="DE52" i="11"/>
  <c r="DE41" i="11"/>
  <c r="DE53" i="11"/>
  <c r="DE42" i="11"/>
  <c r="DE54" i="11"/>
  <c r="DE43" i="11"/>
  <c r="DE55" i="11"/>
  <c r="DE44" i="11"/>
  <c r="DE45" i="11"/>
  <c r="DE34" i="11"/>
  <c r="DE46" i="11"/>
  <c r="DE59" i="11"/>
  <c r="DE35" i="11"/>
  <c r="DE47" i="11"/>
  <c r="DE60" i="11"/>
  <c r="DE36" i="11"/>
  <c r="DE48" i="11"/>
  <c r="DE61" i="11"/>
  <c r="DE37" i="11"/>
  <c r="DE49" i="11"/>
  <c r="DE62" i="11"/>
  <c r="DE38" i="11"/>
  <c r="DE50" i="11"/>
  <c r="DE63" i="11"/>
  <c r="DE39" i="11"/>
  <c r="DE51" i="11"/>
  <c r="DE113" i="11"/>
  <c r="DE112" i="11"/>
  <c r="DE111" i="11"/>
  <c r="DE110" i="11"/>
  <c r="DE109" i="11"/>
  <c r="DE108" i="11"/>
  <c r="DE107" i="11"/>
  <c r="DE106" i="11"/>
  <c r="DE105" i="11"/>
  <c r="DE104" i="11"/>
  <c r="DE103" i="11"/>
  <c r="DE102" i="11"/>
  <c r="DE101" i="11"/>
  <c r="DE100" i="11"/>
  <c r="DE99" i="11"/>
  <c r="DE93" i="11"/>
  <c r="DE92" i="11"/>
  <c r="DE98" i="11"/>
  <c r="DE97" i="11"/>
  <c r="DE88" i="11"/>
  <c r="DE87" i="11"/>
  <c r="DE86" i="11"/>
  <c r="DE85" i="11"/>
  <c r="DE84" i="11"/>
  <c r="DE83" i="11"/>
  <c r="DE82" i="11"/>
  <c r="DE81" i="11"/>
  <c r="DE80" i="11"/>
  <c r="DE79" i="11"/>
  <c r="DE96" i="11"/>
  <c r="DE95" i="11"/>
  <c r="DE94" i="11"/>
  <c r="DE70" i="11"/>
  <c r="DE69" i="11"/>
  <c r="DE68" i="11"/>
  <c r="DE67" i="11"/>
  <c r="DE78" i="11"/>
  <c r="DE77" i="11"/>
  <c r="DE76" i="11"/>
  <c r="DE75" i="11"/>
  <c r="DE74" i="11"/>
  <c r="DE73" i="11"/>
  <c r="DE72" i="11"/>
  <c r="DE71" i="11"/>
  <c r="DE3" i="11"/>
  <c r="DE10" i="11"/>
  <c r="DG4" i="2"/>
  <c r="DG43" i="2" s="1"/>
  <c r="DH6" i="2"/>
  <c r="DG19" i="2"/>
  <c r="DG22" i="2"/>
  <c r="DG21" i="2"/>
  <c r="DG20" i="2"/>
  <c r="DG26" i="2"/>
  <c r="DG24" i="2"/>
  <c r="DG27" i="2"/>
  <c r="DG25" i="2"/>
  <c r="DG23" i="2"/>
  <c r="DG5" i="2"/>
  <c r="DG36" i="2"/>
  <c r="DG58" i="2"/>
  <c r="DG59" i="2" s="1"/>
  <c r="DG50" i="2"/>
  <c r="DG49" i="2"/>
  <c r="DD114" i="11"/>
  <c r="DE35" i="2" s="1"/>
  <c r="DD7" i="11"/>
  <c r="DD31" i="11"/>
  <c r="DE9" i="2" s="1"/>
  <c r="DC28" i="2"/>
  <c r="DC15" i="2"/>
  <c r="DC107" i="14"/>
  <c r="DC82" i="14"/>
  <c r="DD14" i="14"/>
  <c r="DD26" i="14"/>
  <c r="DD15" i="14"/>
  <c r="DD27" i="14"/>
  <c r="DD16" i="14"/>
  <c r="DD28" i="14"/>
  <c r="DD17" i="14"/>
  <c r="DD29" i="14"/>
  <c r="DD18" i="14"/>
  <c r="DD19" i="14"/>
  <c r="DD9" i="14"/>
  <c r="DD21" i="14"/>
  <c r="DD10" i="14"/>
  <c r="DD22" i="14"/>
  <c r="DD12" i="14"/>
  <c r="DD24" i="14"/>
  <c r="DD8" i="14"/>
  <c r="DD11" i="14"/>
  <c r="DD13" i="14"/>
  <c r="DD20" i="14"/>
  <c r="DD23" i="14"/>
  <c r="DD25" i="14"/>
  <c r="DD81" i="14"/>
  <c r="DD80" i="14"/>
  <c r="DD79" i="14"/>
  <c r="DD78" i="14"/>
  <c r="DD62" i="14"/>
  <c r="DD74" i="14"/>
  <c r="DD70" i="14"/>
  <c r="DD66" i="14"/>
  <c r="DD64" i="14"/>
  <c r="DD63" i="14"/>
  <c r="DD75" i="14"/>
  <c r="DD71" i="14"/>
  <c r="DD67" i="14"/>
  <c r="DD61" i="14"/>
  <c r="DD60" i="14"/>
  <c r="DD56" i="14"/>
  <c r="DD55" i="14"/>
  <c r="DD54" i="14"/>
  <c r="DD53" i="14"/>
  <c r="DD52" i="14"/>
  <c r="DD51" i="14"/>
  <c r="DD50" i="14"/>
  <c r="DD76" i="14"/>
  <c r="DD72" i="14"/>
  <c r="DD68" i="14"/>
  <c r="DD65" i="14"/>
  <c r="DD77" i="14"/>
  <c r="DD73" i="14"/>
  <c r="DD69" i="14"/>
  <c r="DD39" i="14"/>
  <c r="DD49" i="14"/>
  <c r="DD48" i="14"/>
  <c r="DD47" i="14"/>
  <c r="DD46" i="14"/>
  <c r="DD45" i="14"/>
  <c r="DD44" i="14"/>
  <c r="DD43" i="14"/>
  <c r="DD42" i="14"/>
  <c r="DD38" i="14"/>
  <c r="DD37" i="14"/>
  <c r="DD36" i="14"/>
  <c r="DD35" i="14"/>
  <c r="DD41" i="14"/>
  <c r="DD91" i="14"/>
  <c r="DD88" i="14"/>
  <c r="DD106" i="14"/>
  <c r="DD105" i="14"/>
  <c r="DD104" i="14"/>
  <c r="DD103" i="14"/>
  <c r="DD102" i="14"/>
  <c r="DD101" i="14"/>
  <c r="DD100" i="14"/>
  <c r="DD99" i="14"/>
  <c r="DD98" i="14"/>
  <c r="DD97" i="14"/>
  <c r="DD96" i="14"/>
  <c r="DD95" i="14"/>
  <c r="DD94" i="14"/>
  <c r="DD93" i="14"/>
  <c r="DD92" i="14"/>
  <c r="DD90" i="14"/>
  <c r="DD89" i="14"/>
  <c r="DD87" i="14"/>
  <c r="DD86" i="14"/>
  <c r="DD85" i="14"/>
  <c r="DD40" i="14"/>
  <c r="DD64" i="11"/>
  <c r="DE12" i="2" s="1"/>
  <c r="DF5" i="14"/>
  <c r="DE3" i="14"/>
  <c r="DC57" i="14"/>
  <c r="DC30" i="14"/>
  <c r="DD13" i="2" s="1"/>
  <c r="DD14" i="2" s="1"/>
  <c r="DD89" i="11"/>
  <c r="DE34" i="2" s="1"/>
  <c r="DH44" i="2" l="1"/>
  <c r="DH42" i="2"/>
  <c r="DE37" i="2"/>
  <c r="DG66" i="2"/>
  <c r="DE11" i="2"/>
  <c r="DE28" i="2" s="1"/>
  <c r="DE29" i="2" s="1"/>
  <c r="DD15" i="2"/>
  <c r="DD31" i="2" s="1"/>
  <c r="DG18" i="2"/>
  <c r="DG3" i="2"/>
  <c r="DC29" i="2"/>
  <c r="DC31" i="2" s="1"/>
  <c r="DD107" i="14"/>
  <c r="DF18" i="11"/>
  <c r="DF30" i="11"/>
  <c r="DF19" i="11"/>
  <c r="DF20" i="11"/>
  <c r="DF21" i="11"/>
  <c r="DF9" i="11"/>
  <c r="DF22" i="11"/>
  <c r="DF11" i="11"/>
  <c r="DF23" i="11"/>
  <c r="DF12" i="11"/>
  <c r="DF24" i="11"/>
  <c r="DF13" i="11"/>
  <c r="DF25" i="11"/>
  <c r="DF14" i="11"/>
  <c r="DF26" i="11"/>
  <c r="DF15" i="11"/>
  <c r="DF27" i="11"/>
  <c r="DF16" i="11"/>
  <c r="DF28" i="11"/>
  <c r="DF17" i="11"/>
  <c r="DF29" i="11"/>
  <c r="DG5" i="11"/>
  <c r="DF45" i="11"/>
  <c r="DF34" i="11"/>
  <c r="DF46" i="11"/>
  <c r="DF59" i="11"/>
  <c r="DF35" i="11"/>
  <c r="DF47" i="11"/>
  <c r="DF60" i="11"/>
  <c r="DF36" i="11"/>
  <c r="DF48" i="11"/>
  <c r="DF61" i="11"/>
  <c r="DF37" i="11"/>
  <c r="DF49" i="11"/>
  <c r="DF62" i="11"/>
  <c r="DF38" i="11"/>
  <c r="DF50" i="11"/>
  <c r="DF63" i="11"/>
  <c r="DF39" i="11"/>
  <c r="DF51" i="11"/>
  <c r="DF40" i="11"/>
  <c r="DF52" i="11"/>
  <c r="DF41" i="11"/>
  <c r="DF53" i="11"/>
  <c r="DF42" i="11"/>
  <c r="DF54" i="11"/>
  <c r="DF43" i="11"/>
  <c r="DF55" i="11"/>
  <c r="DF44" i="11"/>
  <c r="DF113" i="11"/>
  <c r="DF112" i="11"/>
  <c r="DF111" i="11"/>
  <c r="DF110" i="11"/>
  <c r="DF109" i="11"/>
  <c r="DF108" i="11"/>
  <c r="DF107" i="11"/>
  <c r="DF106" i="11"/>
  <c r="DF105" i="11"/>
  <c r="DF104" i="11"/>
  <c r="DF103" i="11"/>
  <c r="DF102" i="11"/>
  <c r="DF101" i="11"/>
  <c r="DF100" i="11"/>
  <c r="DF99" i="11"/>
  <c r="DF93" i="11"/>
  <c r="DF92" i="11"/>
  <c r="DF98" i="11"/>
  <c r="DF97" i="11"/>
  <c r="DF88" i="11"/>
  <c r="DF87" i="11"/>
  <c r="DF86" i="11"/>
  <c r="DF85" i="11"/>
  <c r="DF84" i="11"/>
  <c r="DF83" i="11"/>
  <c r="DF82" i="11"/>
  <c r="DF81" i="11"/>
  <c r="DF80" i="11"/>
  <c r="DF79" i="11"/>
  <c r="DF96" i="11"/>
  <c r="DF95" i="11"/>
  <c r="DF94" i="11"/>
  <c r="DF68" i="11"/>
  <c r="DF67" i="11"/>
  <c r="DF78" i="11"/>
  <c r="DF77" i="11"/>
  <c r="DF76" i="11"/>
  <c r="DF75" i="11"/>
  <c r="DF74" i="11"/>
  <c r="DF73" i="11"/>
  <c r="DF72" i="11"/>
  <c r="DF71" i="11"/>
  <c r="DF70" i="11"/>
  <c r="DF69" i="11"/>
  <c r="DF3" i="11"/>
  <c r="DF10" i="11"/>
  <c r="DE56" i="11"/>
  <c r="DF10" i="2" s="1"/>
  <c r="DD82" i="14"/>
  <c r="DE114" i="11"/>
  <c r="DF35" i="2" s="1"/>
  <c r="DE14" i="14"/>
  <c r="DE26" i="14"/>
  <c r="DE15" i="14"/>
  <c r="DE27" i="14"/>
  <c r="DE16" i="14"/>
  <c r="DE28" i="14"/>
  <c r="DE17" i="14"/>
  <c r="DE29" i="14"/>
  <c r="DE18" i="14"/>
  <c r="DE19" i="14"/>
  <c r="DE9" i="14"/>
  <c r="DE21" i="14"/>
  <c r="DE10" i="14"/>
  <c r="DE22" i="14"/>
  <c r="DE12" i="14"/>
  <c r="DE24" i="14"/>
  <c r="DE25" i="14"/>
  <c r="DE11" i="14"/>
  <c r="DE13" i="14"/>
  <c r="DE20" i="14"/>
  <c r="DE23" i="14"/>
  <c r="DE81" i="14"/>
  <c r="DE80" i="14"/>
  <c r="DE79" i="14"/>
  <c r="DE78" i="14"/>
  <c r="DE77" i="14"/>
  <c r="DE76" i="14"/>
  <c r="DE75" i="14"/>
  <c r="DE74" i="14"/>
  <c r="DE73" i="14"/>
  <c r="DE72" i="14"/>
  <c r="DE71" i="14"/>
  <c r="DE70" i="14"/>
  <c r="DE69" i="14"/>
  <c r="DE68" i="14"/>
  <c r="DE67" i="14"/>
  <c r="DE66" i="14"/>
  <c r="DE65" i="14"/>
  <c r="DE64" i="14"/>
  <c r="DE63" i="14"/>
  <c r="DE61" i="14"/>
  <c r="DE60" i="14"/>
  <c r="DE56" i="14"/>
  <c r="DE55" i="14"/>
  <c r="DE54" i="14"/>
  <c r="DE53" i="14"/>
  <c r="DE52" i="14"/>
  <c r="DE51" i="14"/>
  <c r="DE50" i="14"/>
  <c r="DE49" i="14"/>
  <c r="DE48" i="14"/>
  <c r="DE47" i="14"/>
  <c r="DE46" i="14"/>
  <c r="DE45" i="14"/>
  <c r="DE44" i="14"/>
  <c r="DE43" i="14"/>
  <c r="DE42" i="14"/>
  <c r="DE38" i="14"/>
  <c r="DE37" i="14"/>
  <c r="DE36" i="14"/>
  <c r="DE62" i="14"/>
  <c r="DE41" i="14"/>
  <c r="DE40" i="14"/>
  <c r="DE91" i="14"/>
  <c r="DE88" i="14"/>
  <c r="DE106" i="14"/>
  <c r="DE105" i="14"/>
  <c r="DE104" i="14"/>
  <c r="DE103" i="14"/>
  <c r="DE102" i="14"/>
  <c r="DE101" i="14"/>
  <c r="DE100" i="14"/>
  <c r="DE99" i="14"/>
  <c r="DE98" i="14"/>
  <c r="DE97" i="14"/>
  <c r="DE96" i="14"/>
  <c r="DE95" i="14"/>
  <c r="DE94" i="14"/>
  <c r="DE93" i="14"/>
  <c r="DE92" i="14"/>
  <c r="DE90" i="14"/>
  <c r="DE89" i="14"/>
  <c r="DE39" i="14"/>
  <c r="DE87" i="14"/>
  <c r="DE86" i="14"/>
  <c r="DE85" i="14"/>
  <c r="DF3" i="14"/>
  <c r="DG5" i="14"/>
  <c r="DH4" i="2"/>
  <c r="DH43" i="2" s="1"/>
  <c r="DH24" i="2"/>
  <c r="DH23" i="2"/>
  <c r="DI6" i="2"/>
  <c r="DH25" i="2"/>
  <c r="DH20" i="2"/>
  <c r="DH19" i="2"/>
  <c r="DH22" i="2"/>
  <c r="DH21" i="2"/>
  <c r="DH26" i="2"/>
  <c r="DH27" i="2"/>
  <c r="DH5" i="2"/>
  <c r="DH45" i="2"/>
  <c r="DH36" i="2"/>
  <c r="DH58" i="2"/>
  <c r="DH59" i="2" s="1"/>
  <c r="DH49" i="2"/>
  <c r="DH50" i="2"/>
  <c r="DE89" i="11"/>
  <c r="DF34" i="2" s="1"/>
  <c r="DD30" i="14"/>
  <c r="DE13" i="2" s="1"/>
  <c r="DE14" i="2" s="1"/>
  <c r="DE7" i="11"/>
  <c r="DE31" i="11"/>
  <c r="DF9" i="2" s="1"/>
  <c r="DD57" i="14"/>
  <c r="DE64" i="11"/>
  <c r="DF12" i="2" s="1"/>
  <c r="DI44" i="2" l="1"/>
  <c r="DI45" i="2" s="1"/>
  <c r="DI42" i="2"/>
  <c r="DF37" i="2"/>
  <c r="DH66" i="2"/>
  <c r="DD46" i="2"/>
  <c r="DC46" i="2"/>
  <c r="DE15" i="2"/>
  <c r="DE31" i="2" s="1"/>
  <c r="DH18" i="2"/>
  <c r="DH3" i="2"/>
  <c r="DF56" i="11"/>
  <c r="DG10" i="2" s="1"/>
  <c r="DF89" i="11"/>
  <c r="DG34" i="2" s="1"/>
  <c r="DH5" i="14"/>
  <c r="DG3" i="14"/>
  <c r="DG21" i="11"/>
  <c r="DG9" i="11"/>
  <c r="DG22" i="11"/>
  <c r="DG11" i="11"/>
  <c r="DG23" i="11"/>
  <c r="DG12" i="11"/>
  <c r="DG24" i="11"/>
  <c r="DG13" i="11"/>
  <c r="DG25" i="11"/>
  <c r="DG14" i="11"/>
  <c r="DG26" i="11"/>
  <c r="DG15" i="11"/>
  <c r="DG27" i="11"/>
  <c r="DG16" i="11"/>
  <c r="DG28" i="11"/>
  <c r="DG17" i="11"/>
  <c r="DG29" i="11"/>
  <c r="DG18" i="11"/>
  <c r="DG30" i="11"/>
  <c r="DG19" i="11"/>
  <c r="DH5" i="11"/>
  <c r="DG20" i="11"/>
  <c r="DG38" i="11"/>
  <c r="DG50" i="11"/>
  <c r="DG63" i="11"/>
  <c r="DG39" i="11"/>
  <c r="DG51" i="11"/>
  <c r="DG40" i="11"/>
  <c r="DG52" i="11"/>
  <c r="DG41" i="11"/>
  <c r="DG53" i="11"/>
  <c r="DG42" i="11"/>
  <c r="DG54" i="11"/>
  <c r="DG43" i="11"/>
  <c r="DG55" i="11"/>
  <c r="DG44" i="11"/>
  <c r="DG45" i="11"/>
  <c r="DG34" i="11"/>
  <c r="DG46" i="11"/>
  <c r="DG59" i="11"/>
  <c r="DG35" i="11"/>
  <c r="DG47" i="11"/>
  <c r="DG60" i="11"/>
  <c r="DG36" i="11"/>
  <c r="DG48" i="11"/>
  <c r="DG61" i="11"/>
  <c r="DG49" i="11"/>
  <c r="DG62" i="11"/>
  <c r="DG37" i="11"/>
  <c r="DG109" i="11"/>
  <c r="DG108" i="11"/>
  <c r="DG107" i="11"/>
  <c r="DG106" i="11"/>
  <c r="DG105" i="11"/>
  <c r="DG104" i="11"/>
  <c r="DG103" i="11"/>
  <c r="DG102" i="11"/>
  <c r="DG101" i="11"/>
  <c r="DG100" i="11"/>
  <c r="DG99" i="11"/>
  <c r="DG93" i="11"/>
  <c r="DG92" i="11"/>
  <c r="DG98" i="11"/>
  <c r="DG97" i="11"/>
  <c r="DG110" i="11"/>
  <c r="DG111" i="11"/>
  <c r="DG88" i="11"/>
  <c r="DG87" i="11"/>
  <c r="DG86" i="11"/>
  <c r="DG85" i="11"/>
  <c r="DG84" i="11"/>
  <c r="DG83" i="11"/>
  <c r="DG82" i="11"/>
  <c r="DG81" i="11"/>
  <c r="DG80" i="11"/>
  <c r="DG79" i="11"/>
  <c r="DG112" i="11"/>
  <c r="DG113" i="11"/>
  <c r="DG96" i="11"/>
  <c r="DG95" i="11"/>
  <c r="DG94" i="11"/>
  <c r="DG68" i="11"/>
  <c r="DG67" i="11"/>
  <c r="DG78" i="11"/>
  <c r="DG77" i="11"/>
  <c r="DG76" i="11"/>
  <c r="DG75" i="11"/>
  <c r="DG74" i="11"/>
  <c r="DG73" i="11"/>
  <c r="DG72" i="11"/>
  <c r="DG71" i="11"/>
  <c r="DG70" i="11"/>
  <c r="DG69" i="11"/>
  <c r="DG3" i="11"/>
  <c r="DG10" i="11"/>
  <c r="DF14" i="14"/>
  <c r="DF26" i="14"/>
  <c r="DF15" i="14"/>
  <c r="DF27" i="14"/>
  <c r="DF16" i="14"/>
  <c r="DF28" i="14"/>
  <c r="DF17" i="14"/>
  <c r="DF29" i="14"/>
  <c r="DF18" i="14"/>
  <c r="DF19" i="14"/>
  <c r="DF9" i="14"/>
  <c r="DF21" i="14"/>
  <c r="DF10" i="14"/>
  <c r="DF22" i="14"/>
  <c r="DF12" i="14"/>
  <c r="DF24" i="14"/>
  <c r="DF8" i="14"/>
  <c r="DF11" i="14"/>
  <c r="DF13" i="14"/>
  <c r="DF20" i="14"/>
  <c r="DF23" i="14"/>
  <c r="DF25" i="14"/>
  <c r="DF81" i="14"/>
  <c r="DF80" i="14"/>
  <c r="DF79" i="14"/>
  <c r="DF78" i="14"/>
  <c r="DF77" i="14"/>
  <c r="DF76" i="14"/>
  <c r="DF75" i="14"/>
  <c r="DF74" i="14"/>
  <c r="DF73" i="14"/>
  <c r="DF72" i="14"/>
  <c r="DF71" i="14"/>
  <c r="DF70" i="14"/>
  <c r="DF69" i="14"/>
  <c r="DF68" i="14"/>
  <c r="DF67" i="14"/>
  <c r="DF66" i="14"/>
  <c r="DF65" i="14"/>
  <c r="DF64" i="14"/>
  <c r="DF63" i="14"/>
  <c r="DF61" i="14"/>
  <c r="DF60" i="14"/>
  <c r="DF56" i="14"/>
  <c r="DF55" i="14"/>
  <c r="DF54" i="14"/>
  <c r="DF53" i="14"/>
  <c r="DF52" i="14"/>
  <c r="DF51" i="14"/>
  <c r="DF50" i="14"/>
  <c r="DF62" i="14"/>
  <c r="DF37" i="14"/>
  <c r="DF36" i="14"/>
  <c r="DF35" i="14"/>
  <c r="DF41" i="14"/>
  <c r="DF40" i="14"/>
  <c r="DF39" i="14"/>
  <c r="DF42" i="14"/>
  <c r="DF43" i="14"/>
  <c r="DF91" i="14"/>
  <c r="DF44" i="14"/>
  <c r="DF88" i="14"/>
  <c r="DF45" i="14"/>
  <c r="DF46" i="14"/>
  <c r="DF106" i="14"/>
  <c r="DF105" i="14"/>
  <c r="DF104" i="14"/>
  <c r="DF103" i="14"/>
  <c r="DF102" i="14"/>
  <c r="DF101" i="14"/>
  <c r="DF100" i="14"/>
  <c r="DF99" i="14"/>
  <c r="DF98" i="14"/>
  <c r="DF97" i="14"/>
  <c r="DF96" i="14"/>
  <c r="DF95" i="14"/>
  <c r="DF94" i="14"/>
  <c r="DF93" i="14"/>
  <c r="DF92" i="14"/>
  <c r="DF47" i="14"/>
  <c r="DF38" i="14"/>
  <c r="DF90" i="14"/>
  <c r="DF89" i="14"/>
  <c r="DF48" i="14"/>
  <c r="DF87" i="14"/>
  <c r="DF86" i="14"/>
  <c r="DF85" i="14"/>
  <c r="DF49" i="14"/>
  <c r="DE82" i="14"/>
  <c r="DE107" i="14"/>
  <c r="DF114" i="11"/>
  <c r="DG35" i="2" s="1"/>
  <c r="DF7" i="11"/>
  <c r="DF31" i="11"/>
  <c r="DG9" i="2" s="1"/>
  <c r="DF11" i="2"/>
  <c r="DI4" i="2"/>
  <c r="DI43" i="2" s="1"/>
  <c r="DJ6" i="2"/>
  <c r="DI22" i="2"/>
  <c r="DI21" i="2"/>
  <c r="DI24" i="2"/>
  <c r="DI26" i="2"/>
  <c r="DI25" i="2"/>
  <c r="DI23" i="2"/>
  <c r="DI27" i="2"/>
  <c r="DI5" i="2"/>
  <c r="DI20" i="2"/>
  <c r="DI19" i="2"/>
  <c r="DI36" i="2"/>
  <c r="DI58" i="2"/>
  <c r="DI59" i="2" s="1"/>
  <c r="DI50" i="2"/>
  <c r="DI49" i="2"/>
  <c r="DF64" i="11"/>
  <c r="DG12" i="2" s="1"/>
  <c r="DJ44" i="2" l="1"/>
  <c r="DJ45" i="2" s="1"/>
  <c r="DJ42" i="2"/>
  <c r="DG37" i="2"/>
  <c r="DI66" i="2"/>
  <c r="DE46" i="2"/>
  <c r="DG11" i="2"/>
  <c r="DG28" i="2" s="1"/>
  <c r="DG29" i="2" s="1"/>
  <c r="DI18" i="2"/>
  <c r="DI3" i="2"/>
  <c r="DF82" i="14"/>
  <c r="DF57" i="14"/>
  <c r="DF30" i="14"/>
  <c r="DG13" i="2" s="1"/>
  <c r="DG14" i="2" s="1"/>
  <c r="DG64" i="11"/>
  <c r="DH12" i="2" s="1"/>
  <c r="DF107" i="14"/>
  <c r="DG114" i="11"/>
  <c r="DH35" i="2" s="1"/>
  <c r="DG56" i="11"/>
  <c r="DH10" i="2" s="1"/>
  <c r="DG7" i="11"/>
  <c r="DG31" i="11"/>
  <c r="DH9" i="2" s="1"/>
  <c r="DF28" i="2"/>
  <c r="DG65" i="14"/>
  <c r="DG13" i="14" s="1"/>
  <c r="DG24" i="14"/>
  <c r="DG25" i="14"/>
  <c r="DG26" i="14"/>
  <c r="DG15" i="14"/>
  <c r="DG27" i="14"/>
  <c r="DG16" i="14"/>
  <c r="DG28" i="14"/>
  <c r="DG17" i="14"/>
  <c r="DG29" i="14"/>
  <c r="DG19" i="14"/>
  <c r="DG20" i="14"/>
  <c r="DG22" i="14"/>
  <c r="DG23" i="14"/>
  <c r="DG62" i="14"/>
  <c r="DG10" i="14" s="1"/>
  <c r="DG18" i="14"/>
  <c r="DG21" i="14"/>
  <c r="DG88" i="14"/>
  <c r="DG11" i="14" s="1"/>
  <c r="DG79" i="14"/>
  <c r="DG91" i="14"/>
  <c r="DG14" i="14" s="1"/>
  <c r="DG80" i="14"/>
  <c r="DG81" i="14"/>
  <c r="DG74" i="14"/>
  <c r="DG70" i="14"/>
  <c r="DG66" i="14"/>
  <c r="DG61" i="14"/>
  <c r="DG60" i="14"/>
  <c r="DG56" i="14"/>
  <c r="DG55" i="14"/>
  <c r="DG54" i="14"/>
  <c r="DG53" i="14"/>
  <c r="DG52" i="14"/>
  <c r="DG51" i="14"/>
  <c r="DG50" i="14"/>
  <c r="DG75" i="14"/>
  <c r="DG71" i="14"/>
  <c r="DG67" i="14"/>
  <c r="DG78" i="14"/>
  <c r="DG76" i="14"/>
  <c r="DG72" i="14"/>
  <c r="DG68" i="14"/>
  <c r="DG77" i="14"/>
  <c r="DG73" i="14"/>
  <c r="DG69" i="14"/>
  <c r="DG63" i="14"/>
  <c r="DG64" i="14"/>
  <c r="DG49" i="14"/>
  <c r="DG48" i="14"/>
  <c r="DG47" i="14"/>
  <c r="DG46" i="14"/>
  <c r="DG45" i="14"/>
  <c r="DG44" i="14"/>
  <c r="DG43" i="14"/>
  <c r="DG42" i="14"/>
  <c r="DG106" i="14"/>
  <c r="DG105" i="14"/>
  <c r="DG104" i="14"/>
  <c r="DG103" i="14"/>
  <c r="DG102" i="14"/>
  <c r="DG101" i="14"/>
  <c r="DG100" i="14"/>
  <c r="DG99" i="14"/>
  <c r="DG98" i="14"/>
  <c r="DG97" i="14"/>
  <c r="DG96" i="14"/>
  <c r="DG95" i="14"/>
  <c r="DG94" i="14"/>
  <c r="DG93" i="14"/>
  <c r="DG92" i="14"/>
  <c r="DG90" i="14"/>
  <c r="DG89" i="14"/>
  <c r="DG87" i="14"/>
  <c r="DG86" i="14"/>
  <c r="DG85" i="14"/>
  <c r="DJ4" i="2"/>
  <c r="DK6" i="2"/>
  <c r="DJ20" i="2"/>
  <c r="DJ19" i="2"/>
  <c r="DJ21" i="2"/>
  <c r="DJ23" i="2"/>
  <c r="DJ25" i="2"/>
  <c r="DJ27" i="2"/>
  <c r="DJ24" i="2"/>
  <c r="DJ26" i="2"/>
  <c r="DJ5" i="2"/>
  <c r="DJ22" i="2"/>
  <c r="DJ36" i="2"/>
  <c r="DJ58" i="2"/>
  <c r="DJ49" i="2"/>
  <c r="DJ50" i="2"/>
  <c r="DG89" i="11"/>
  <c r="DH34" i="2" s="1"/>
  <c r="DI5" i="14"/>
  <c r="DH3" i="14"/>
  <c r="DH12" i="11"/>
  <c r="DH24" i="11"/>
  <c r="DH13" i="11"/>
  <c r="DH25" i="11"/>
  <c r="DH14" i="11"/>
  <c r="DH26" i="11"/>
  <c r="DH15" i="11"/>
  <c r="DH27" i="11"/>
  <c r="DH16" i="11"/>
  <c r="DH28" i="11"/>
  <c r="DH17" i="11"/>
  <c r="DH29" i="11"/>
  <c r="DH18" i="11"/>
  <c r="DH30" i="11"/>
  <c r="DH19" i="11"/>
  <c r="DH20" i="11"/>
  <c r="DH21" i="11"/>
  <c r="DH9" i="11"/>
  <c r="DH22" i="11"/>
  <c r="DI5" i="11"/>
  <c r="DH11" i="11"/>
  <c r="DH23" i="11"/>
  <c r="DH43" i="11"/>
  <c r="DH55" i="11"/>
  <c r="DH44" i="11"/>
  <c r="DH45" i="11"/>
  <c r="DH34" i="11"/>
  <c r="DH46" i="11"/>
  <c r="DH59" i="11"/>
  <c r="DH35" i="11"/>
  <c r="DH47" i="11"/>
  <c r="DH60" i="11"/>
  <c r="DH36" i="11"/>
  <c r="DH48" i="11"/>
  <c r="DH61" i="11"/>
  <c r="DH37" i="11"/>
  <c r="DH49" i="11"/>
  <c r="DH62" i="11"/>
  <c r="DH38" i="11"/>
  <c r="DH50" i="11"/>
  <c r="DH63" i="11"/>
  <c r="DH39" i="11"/>
  <c r="DH51" i="11"/>
  <c r="DH40" i="11"/>
  <c r="DH52" i="11"/>
  <c r="DH41" i="11"/>
  <c r="DH53" i="11"/>
  <c r="DH42" i="11"/>
  <c r="DH54" i="11"/>
  <c r="DH113" i="11"/>
  <c r="DH112" i="11"/>
  <c r="DH111" i="11"/>
  <c r="DH110" i="11"/>
  <c r="DH93" i="11"/>
  <c r="DH92" i="11"/>
  <c r="DH98" i="11"/>
  <c r="DH97" i="11"/>
  <c r="DH88" i="11"/>
  <c r="DH87" i="11"/>
  <c r="DH86" i="11"/>
  <c r="DH85" i="11"/>
  <c r="DH84" i="11"/>
  <c r="DH83" i="11"/>
  <c r="DH82" i="11"/>
  <c r="DH81" i="11"/>
  <c r="DH80" i="11"/>
  <c r="DH79" i="11"/>
  <c r="DH96" i="11"/>
  <c r="DH95" i="11"/>
  <c r="DH94" i="11"/>
  <c r="DH107" i="11"/>
  <c r="DH108" i="11"/>
  <c r="DH109" i="11"/>
  <c r="DH99" i="11"/>
  <c r="DH100" i="11"/>
  <c r="DH78" i="11"/>
  <c r="DH77" i="11"/>
  <c r="DH76" i="11"/>
  <c r="DH75" i="11"/>
  <c r="DH74" i="11"/>
  <c r="DH101" i="11"/>
  <c r="DH73" i="11"/>
  <c r="DH72" i="11"/>
  <c r="DH102" i="11"/>
  <c r="DH103" i="11"/>
  <c r="DH71" i="11"/>
  <c r="DH104" i="11"/>
  <c r="DH70" i="11"/>
  <c r="DH69" i="11"/>
  <c r="DH105" i="11"/>
  <c r="DH106" i="11"/>
  <c r="DH68" i="11"/>
  <c r="DH67" i="11"/>
  <c r="DH3" i="11"/>
  <c r="DH10" i="11"/>
  <c r="DK44" i="2" l="1"/>
  <c r="DK45" i="2" s="1"/>
  <c r="DK42" i="2"/>
  <c r="DH37" i="2"/>
  <c r="DJ59" i="2"/>
  <c r="DG15" i="2"/>
  <c r="DG31" i="2" s="1"/>
  <c r="DJ18" i="2"/>
  <c r="DJ3" i="2"/>
  <c r="DH11" i="2"/>
  <c r="DH28" i="2" s="1"/>
  <c r="DH29" i="2" s="1"/>
  <c r="DF29" i="2"/>
  <c r="DG107" i="14"/>
  <c r="DH56" i="11"/>
  <c r="DI10" i="2" s="1"/>
  <c r="DG82" i="14"/>
  <c r="DH12" i="14"/>
  <c r="DH24" i="14"/>
  <c r="DH13" i="14"/>
  <c r="DH25" i="14"/>
  <c r="DH14" i="14"/>
  <c r="DH26" i="14"/>
  <c r="DH15" i="14"/>
  <c r="DH27" i="14"/>
  <c r="DH16" i="14"/>
  <c r="DH28" i="14"/>
  <c r="DH17" i="14"/>
  <c r="DH29" i="14"/>
  <c r="DH19" i="14"/>
  <c r="DH20" i="14"/>
  <c r="DH10" i="14"/>
  <c r="DH22" i="14"/>
  <c r="DH9" i="14"/>
  <c r="DH11" i="14"/>
  <c r="DH18" i="14"/>
  <c r="DH21" i="14"/>
  <c r="DH23" i="14"/>
  <c r="DH79" i="14"/>
  <c r="DH80" i="14"/>
  <c r="DH81" i="14"/>
  <c r="DH78" i="14"/>
  <c r="DH77" i="14"/>
  <c r="DH76" i="14"/>
  <c r="DH75" i="14"/>
  <c r="DH74" i="14"/>
  <c r="DH73" i="14"/>
  <c r="DH72" i="14"/>
  <c r="DH71" i="14"/>
  <c r="DH70" i="14"/>
  <c r="DH69" i="14"/>
  <c r="DH68" i="14"/>
  <c r="DH67" i="14"/>
  <c r="DH66" i="14"/>
  <c r="DH61" i="14"/>
  <c r="DH60" i="14"/>
  <c r="DH56" i="14"/>
  <c r="DH55" i="14"/>
  <c r="DH54" i="14"/>
  <c r="DH53" i="14"/>
  <c r="DH52" i="14"/>
  <c r="DH51" i="14"/>
  <c r="DH50" i="14"/>
  <c r="DH65" i="14"/>
  <c r="DH62" i="14"/>
  <c r="DH64" i="14"/>
  <c r="DH63" i="14"/>
  <c r="DH36" i="14"/>
  <c r="DH41" i="14"/>
  <c r="DH40" i="14"/>
  <c r="DH49" i="14"/>
  <c r="DH48" i="14"/>
  <c r="DH47" i="14"/>
  <c r="DH46" i="14"/>
  <c r="DH45" i="14"/>
  <c r="DH44" i="14"/>
  <c r="DH43" i="14"/>
  <c r="DH42" i="14"/>
  <c r="DH39" i="14"/>
  <c r="DH38" i="14"/>
  <c r="DH91" i="14"/>
  <c r="DH88" i="14"/>
  <c r="DH106" i="14"/>
  <c r="DH105" i="14"/>
  <c r="DH104" i="14"/>
  <c r="DH103" i="14"/>
  <c r="DH102" i="14"/>
  <c r="DH101" i="14"/>
  <c r="DH100" i="14"/>
  <c r="DH99" i="14"/>
  <c r="DH98" i="14"/>
  <c r="DH97" i="14"/>
  <c r="DH96" i="14"/>
  <c r="DH95" i="14"/>
  <c r="DH94" i="14"/>
  <c r="DH93" i="14"/>
  <c r="DH92" i="14"/>
  <c r="DH37" i="14"/>
  <c r="DH90" i="14"/>
  <c r="DH89" i="14"/>
  <c r="DH87" i="14"/>
  <c r="DH86" i="14"/>
  <c r="DH85" i="14"/>
  <c r="DI15" i="11"/>
  <c r="DI27" i="11"/>
  <c r="DI16" i="11"/>
  <c r="DI28" i="11"/>
  <c r="DI17" i="11"/>
  <c r="DI29" i="11"/>
  <c r="DI18" i="11"/>
  <c r="DI30" i="11"/>
  <c r="DI19" i="11"/>
  <c r="DI20" i="11"/>
  <c r="DI21" i="11"/>
  <c r="DI9" i="11"/>
  <c r="DI22" i="11"/>
  <c r="DI11" i="11"/>
  <c r="DI23" i="11"/>
  <c r="DI12" i="11"/>
  <c r="DI24" i="11"/>
  <c r="DI13" i="11"/>
  <c r="DI25" i="11"/>
  <c r="DJ5" i="11"/>
  <c r="DI14" i="11"/>
  <c r="DI26" i="11"/>
  <c r="DI36" i="11"/>
  <c r="DI48" i="11"/>
  <c r="DI61" i="11"/>
  <c r="DI37" i="11"/>
  <c r="DI49" i="11"/>
  <c r="DI62" i="11"/>
  <c r="DI38" i="11"/>
  <c r="DI50" i="11"/>
  <c r="DI63" i="11"/>
  <c r="DI39" i="11"/>
  <c r="DI51" i="11"/>
  <c r="DI40" i="11"/>
  <c r="DI52" i="11"/>
  <c r="DI41" i="11"/>
  <c r="DI53" i="11"/>
  <c r="DI42" i="11"/>
  <c r="DI54" i="11"/>
  <c r="DI43" i="11"/>
  <c r="DI55" i="11"/>
  <c r="DI44" i="11"/>
  <c r="DI45" i="11"/>
  <c r="DI34" i="11"/>
  <c r="DI46" i="11"/>
  <c r="DI59" i="11"/>
  <c r="DI47" i="11"/>
  <c r="DI60" i="11"/>
  <c r="DI113" i="11"/>
  <c r="DI112" i="11"/>
  <c r="DI111" i="11"/>
  <c r="DI110" i="11"/>
  <c r="DI98" i="11"/>
  <c r="DI97" i="11"/>
  <c r="DI88" i="11"/>
  <c r="DI87" i="11"/>
  <c r="DI86" i="11"/>
  <c r="DI85" i="11"/>
  <c r="DI84" i="11"/>
  <c r="DI83" i="11"/>
  <c r="DI82" i="11"/>
  <c r="DI81" i="11"/>
  <c r="DI80" i="11"/>
  <c r="DI79" i="11"/>
  <c r="DI96" i="11"/>
  <c r="DI95" i="11"/>
  <c r="DI94" i="11"/>
  <c r="DI109" i="11"/>
  <c r="DI108" i="11"/>
  <c r="DI107" i="11"/>
  <c r="DI106" i="11"/>
  <c r="DI105" i="11"/>
  <c r="DI104" i="11"/>
  <c r="DI103" i="11"/>
  <c r="DI102" i="11"/>
  <c r="DI101" i="11"/>
  <c r="DI100" i="11"/>
  <c r="DI99" i="11"/>
  <c r="DI93" i="11"/>
  <c r="DI78" i="11"/>
  <c r="DI77" i="11"/>
  <c r="DI76" i="11"/>
  <c r="DI75" i="11"/>
  <c r="DI74" i="11"/>
  <c r="DI73" i="11"/>
  <c r="DI72" i="11"/>
  <c r="DI71" i="11"/>
  <c r="DI70" i="11"/>
  <c r="DI69" i="11"/>
  <c r="DI68" i="11"/>
  <c r="DI67" i="11"/>
  <c r="DI92" i="11"/>
  <c r="DI3" i="11"/>
  <c r="DI10" i="11"/>
  <c r="DI35" i="11" s="1"/>
  <c r="DJ5" i="14"/>
  <c r="DI3" i="14"/>
  <c r="DH89" i="11"/>
  <c r="DI34" i="2" s="1"/>
  <c r="DH114" i="11"/>
  <c r="DI35" i="2" s="1"/>
  <c r="DK4" i="2"/>
  <c r="DK43" i="2" s="1"/>
  <c r="DL6" i="2"/>
  <c r="DK5" i="2"/>
  <c r="DK24" i="2"/>
  <c r="DK20" i="2"/>
  <c r="DK19" i="2"/>
  <c r="DK22" i="2"/>
  <c r="DK21" i="2"/>
  <c r="DK27" i="2"/>
  <c r="DK25" i="2"/>
  <c r="DK26" i="2"/>
  <c r="DK23" i="2"/>
  <c r="DK36" i="2"/>
  <c r="DK58" i="2"/>
  <c r="DK59" i="2" s="1"/>
  <c r="DK49" i="2"/>
  <c r="DK50" i="2"/>
  <c r="DH7" i="11"/>
  <c r="DH31" i="11"/>
  <c r="DI9" i="2" s="1"/>
  <c r="DH64" i="11"/>
  <c r="DI12" i="2" s="1"/>
  <c r="DI37" i="2" l="1"/>
  <c r="DL44" i="2"/>
  <c r="DL42" i="2"/>
  <c r="DK66" i="2"/>
  <c r="DG46" i="2"/>
  <c r="DI11" i="2"/>
  <c r="DI28" i="2" s="1"/>
  <c r="DK18" i="2"/>
  <c r="DK3" i="2"/>
  <c r="DI64" i="11"/>
  <c r="DJ12" i="2" s="1"/>
  <c r="DI114" i="11"/>
  <c r="DJ35" i="2" s="1"/>
  <c r="DI89" i="11"/>
  <c r="DJ34" i="2" s="1"/>
  <c r="DI56" i="11"/>
  <c r="DJ10" i="2" s="1"/>
  <c r="DJ18" i="11"/>
  <c r="DJ30" i="11"/>
  <c r="DJ19" i="11"/>
  <c r="DJ20" i="11"/>
  <c r="DJ21" i="11"/>
  <c r="DJ9" i="11"/>
  <c r="DJ7" i="11" s="1"/>
  <c r="DJ22" i="11"/>
  <c r="DJ11" i="11"/>
  <c r="DJ23" i="11"/>
  <c r="DJ12" i="11"/>
  <c r="DJ37" i="11" s="1"/>
  <c r="DJ24" i="11"/>
  <c r="DJ13" i="11"/>
  <c r="DJ38" i="11" s="1"/>
  <c r="DJ25" i="11"/>
  <c r="DJ14" i="11"/>
  <c r="DJ26" i="11"/>
  <c r="DJ15" i="11"/>
  <c r="DJ40" i="11" s="1"/>
  <c r="DJ27" i="11"/>
  <c r="DJ16" i="11"/>
  <c r="DJ28" i="11"/>
  <c r="DJ29" i="11"/>
  <c r="DK5" i="11"/>
  <c r="DJ17" i="11"/>
  <c r="DJ44" i="11"/>
  <c r="DJ59" i="11"/>
  <c r="DJ45" i="11"/>
  <c r="DJ60" i="11"/>
  <c r="DJ46" i="11"/>
  <c r="DJ61" i="11"/>
  <c r="DJ47" i="11"/>
  <c r="DJ62" i="11"/>
  <c r="DJ48" i="11"/>
  <c r="DJ63" i="11"/>
  <c r="DJ34" i="11"/>
  <c r="DJ49" i="11"/>
  <c r="DJ35" i="11"/>
  <c r="DJ50" i="11"/>
  <c r="DJ36" i="11"/>
  <c r="DJ51" i="11"/>
  <c r="DJ39" i="11"/>
  <c r="DJ52" i="11"/>
  <c r="DJ41" i="11"/>
  <c r="DJ53" i="11"/>
  <c r="DJ42" i="11"/>
  <c r="DJ54" i="11"/>
  <c r="DJ43" i="11"/>
  <c r="DJ55" i="11"/>
  <c r="DJ113" i="11"/>
  <c r="DJ112" i="11"/>
  <c r="DJ111" i="11"/>
  <c r="DJ110" i="11"/>
  <c r="DJ88" i="11"/>
  <c r="DJ87" i="11"/>
  <c r="DJ86" i="11"/>
  <c r="DJ85" i="11"/>
  <c r="DJ84" i="11"/>
  <c r="DJ83" i="11"/>
  <c r="DJ82" i="11"/>
  <c r="DJ81" i="11"/>
  <c r="DJ80" i="11"/>
  <c r="DJ79" i="11"/>
  <c r="DJ96" i="11"/>
  <c r="DJ95" i="11"/>
  <c r="DJ94" i="11"/>
  <c r="DJ109" i="11"/>
  <c r="DJ108" i="11"/>
  <c r="DJ107" i="11"/>
  <c r="DJ106" i="11"/>
  <c r="DJ105" i="11"/>
  <c r="DJ104" i="11"/>
  <c r="DJ103" i="11"/>
  <c r="DJ102" i="11"/>
  <c r="DJ101" i="11"/>
  <c r="DJ100" i="11"/>
  <c r="DJ99" i="11"/>
  <c r="DJ93" i="11"/>
  <c r="DJ92" i="11"/>
  <c r="DJ78" i="11"/>
  <c r="DJ77" i="11"/>
  <c r="DJ76" i="11"/>
  <c r="DJ75" i="11"/>
  <c r="DJ74" i="11"/>
  <c r="DJ97" i="11"/>
  <c r="DJ73" i="11"/>
  <c r="DJ72" i="11"/>
  <c r="DJ98" i="11"/>
  <c r="DJ71" i="11"/>
  <c r="DJ70" i="11"/>
  <c r="DJ69" i="11"/>
  <c r="DJ68" i="11"/>
  <c r="DJ67" i="11"/>
  <c r="DJ3" i="11"/>
  <c r="DJ10" i="11"/>
  <c r="DL4" i="2"/>
  <c r="DL43" i="2" s="1"/>
  <c r="DM6" i="2"/>
  <c r="DL23" i="2"/>
  <c r="DL25" i="2"/>
  <c r="DL5" i="2"/>
  <c r="DL26" i="2"/>
  <c r="DL20" i="2"/>
  <c r="DL24" i="2"/>
  <c r="DL19" i="2"/>
  <c r="DL22" i="2"/>
  <c r="DL21" i="2"/>
  <c r="DL27" i="2"/>
  <c r="DL58" i="2"/>
  <c r="DL59" i="2" s="1"/>
  <c r="DL36" i="2"/>
  <c r="DL45" i="2"/>
  <c r="DL50" i="2"/>
  <c r="DL49" i="2"/>
  <c r="DI12" i="14"/>
  <c r="DI24" i="14"/>
  <c r="DI13" i="14"/>
  <c r="DI25" i="14"/>
  <c r="DI14" i="14"/>
  <c r="DI26" i="14"/>
  <c r="DI15" i="14"/>
  <c r="DI27" i="14"/>
  <c r="DI16" i="14"/>
  <c r="DI28" i="14"/>
  <c r="DI17" i="14"/>
  <c r="DI29" i="14"/>
  <c r="DI19" i="14"/>
  <c r="DI8" i="14"/>
  <c r="DI20" i="14"/>
  <c r="DI10" i="14"/>
  <c r="DI22" i="14"/>
  <c r="DI23" i="14"/>
  <c r="DI9" i="14"/>
  <c r="DI11" i="14"/>
  <c r="DI18" i="14"/>
  <c r="DI21" i="14"/>
  <c r="DI81" i="14"/>
  <c r="DI80" i="14"/>
  <c r="DI79" i="14"/>
  <c r="DI65" i="14"/>
  <c r="DI78" i="14"/>
  <c r="DI77" i="14"/>
  <c r="DI76" i="14"/>
  <c r="DI75" i="14"/>
  <c r="DI74" i="14"/>
  <c r="DI73" i="14"/>
  <c r="DI72" i="14"/>
  <c r="DI71" i="14"/>
  <c r="DI70" i="14"/>
  <c r="DI69" i="14"/>
  <c r="DI68" i="14"/>
  <c r="DI67" i="14"/>
  <c r="DI66" i="14"/>
  <c r="DI62" i="14"/>
  <c r="DI64" i="14"/>
  <c r="DI63" i="14"/>
  <c r="DI54" i="14"/>
  <c r="DI35" i="14"/>
  <c r="DI55" i="14"/>
  <c r="DI56" i="14"/>
  <c r="DI60" i="14"/>
  <c r="DI61" i="14"/>
  <c r="DI41" i="14"/>
  <c r="DI40" i="14"/>
  <c r="DI50" i="14"/>
  <c r="DI49" i="14"/>
  <c r="DI48" i="14"/>
  <c r="DI47" i="14"/>
  <c r="DI46" i="14"/>
  <c r="DI45" i="14"/>
  <c r="DI44" i="14"/>
  <c r="DI43" i="14"/>
  <c r="DI42" i="14"/>
  <c r="DI39" i="14"/>
  <c r="DI51" i="14"/>
  <c r="DI38" i="14"/>
  <c r="DI52" i="14"/>
  <c r="DI37" i="14"/>
  <c r="DI91" i="14"/>
  <c r="DI88" i="14"/>
  <c r="DI36" i="14"/>
  <c r="DI106" i="14"/>
  <c r="DI105" i="14"/>
  <c r="DI104" i="14"/>
  <c r="DI103" i="14"/>
  <c r="DI102" i="14"/>
  <c r="DI101" i="14"/>
  <c r="DI100" i="14"/>
  <c r="DI99" i="14"/>
  <c r="DI98" i="14"/>
  <c r="DI97" i="14"/>
  <c r="DI96" i="14"/>
  <c r="DI95" i="14"/>
  <c r="DI94" i="14"/>
  <c r="DI93" i="14"/>
  <c r="DI92" i="14"/>
  <c r="DI90" i="14"/>
  <c r="DI89" i="14"/>
  <c r="DI87" i="14"/>
  <c r="DI86" i="14"/>
  <c r="DI85" i="14"/>
  <c r="DI53" i="14"/>
  <c r="DK5" i="14"/>
  <c r="DJ3" i="14"/>
  <c r="DI7" i="11"/>
  <c r="DI31" i="11"/>
  <c r="DJ9" i="2" s="1"/>
  <c r="DH107" i="14"/>
  <c r="DH82" i="14"/>
  <c r="DM44" i="2" l="1"/>
  <c r="DM45" i="2" s="1"/>
  <c r="DM42" i="2"/>
  <c r="DJ37" i="2"/>
  <c r="DL66" i="2"/>
  <c r="DL18" i="2"/>
  <c r="DL3" i="2"/>
  <c r="DI29" i="2"/>
  <c r="N25" i="3"/>
  <c r="DI82" i="14"/>
  <c r="DJ31" i="11"/>
  <c r="DK9" i="2" s="1"/>
  <c r="DJ56" i="11"/>
  <c r="DK10" i="2" s="1"/>
  <c r="DK21" i="11"/>
  <c r="DK9" i="11"/>
  <c r="DK22" i="11"/>
  <c r="DK11" i="11"/>
  <c r="DK23" i="11"/>
  <c r="DK12" i="11"/>
  <c r="DK24" i="11"/>
  <c r="DK13" i="11"/>
  <c r="DK25" i="11"/>
  <c r="DK14" i="11"/>
  <c r="DK26" i="11"/>
  <c r="DK15" i="11"/>
  <c r="DK27" i="11"/>
  <c r="DK16" i="11"/>
  <c r="DK28" i="11"/>
  <c r="DK17" i="11"/>
  <c r="DK29" i="11"/>
  <c r="DK18" i="11"/>
  <c r="DK30" i="11"/>
  <c r="DK19" i="11"/>
  <c r="DK20" i="11"/>
  <c r="DL5" i="11"/>
  <c r="DK39" i="11"/>
  <c r="DK51" i="11"/>
  <c r="DK40" i="11"/>
  <c r="DK52" i="11"/>
  <c r="DK41" i="11"/>
  <c r="DK53" i="11"/>
  <c r="DK42" i="11"/>
  <c r="DK54" i="11"/>
  <c r="DK43" i="11"/>
  <c r="DK55" i="11"/>
  <c r="DK44" i="11"/>
  <c r="DK45" i="11"/>
  <c r="DK34" i="11"/>
  <c r="DK46" i="11"/>
  <c r="DK59" i="11"/>
  <c r="DK35" i="11"/>
  <c r="DK47" i="11"/>
  <c r="DK60" i="11"/>
  <c r="DK36" i="11"/>
  <c r="DK48" i="11"/>
  <c r="DK61" i="11"/>
  <c r="DK37" i="11"/>
  <c r="DK49" i="11"/>
  <c r="DK62" i="11"/>
  <c r="DK38" i="11"/>
  <c r="DK50" i="11"/>
  <c r="DK63" i="11"/>
  <c r="DK113" i="11"/>
  <c r="DK112" i="11"/>
  <c r="DK111" i="11"/>
  <c r="DK110" i="11"/>
  <c r="DK96" i="11"/>
  <c r="DK88" i="11"/>
  <c r="DK87" i="11"/>
  <c r="DK86" i="11"/>
  <c r="DK85" i="11"/>
  <c r="DK84" i="11"/>
  <c r="DK83" i="11"/>
  <c r="DK82" i="11"/>
  <c r="DK81" i="11"/>
  <c r="DK80" i="11"/>
  <c r="DK79" i="11"/>
  <c r="DK95" i="11"/>
  <c r="DK94" i="11"/>
  <c r="DK109" i="11"/>
  <c r="DK108" i="11"/>
  <c r="DK107" i="11"/>
  <c r="DK106" i="11"/>
  <c r="DK105" i="11"/>
  <c r="DK104" i="11"/>
  <c r="DK103" i="11"/>
  <c r="DK102" i="11"/>
  <c r="DK101" i="11"/>
  <c r="DK100" i="11"/>
  <c r="DK99" i="11"/>
  <c r="DK98" i="11"/>
  <c r="DK93" i="11"/>
  <c r="DK92" i="11"/>
  <c r="DK97" i="11"/>
  <c r="DK78" i="11"/>
  <c r="DK77" i="11"/>
  <c r="DK76" i="11"/>
  <c r="DK75" i="11"/>
  <c r="DK74" i="11"/>
  <c r="DK73" i="11"/>
  <c r="DK72" i="11"/>
  <c r="DK71" i="11"/>
  <c r="DK70" i="11"/>
  <c r="DK69" i="11"/>
  <c r="DK68" i="11"/>
  <c r="DK67" i="11"/>
  <c r="DK3" i="11"/>
  <c r="DK10" i="11"/>
  <c r="DJ89" i="11"/>
  <c r="DK34" i="2" s="1"/>
  <c r="DJ11" i="2"/>
  <c r="DI57" i="14"/>
  <c r="DJ12" i="14"/>
  <c r="DJ24" i="14"/>
  <c r="DJ13" i="14"/>
  <c r="DJ25" i="14"/>
  <c r="DJ14" i="14"/>
  <c r="DJ26" i="14"/>
  <c r="DJ15" i="14"/>
  <c r="DJ27" i="14"/>
  <c r="DJ16" i="14"/>
  <c r="DJ28" i="14"/>
  <c r="DJ17" i="14"/>
  <c r="DJ29" i="14"/>
  <c r="DJ19" i="14"/>
  <c r="DJ8" i="14"/>
  <c r="DJ20" i="14"/>
  <c r="DJ10" i="14"/>
  <c r="DJ22" i="14"/>
  <c r="DJ9" i="14"/>
  <c r="DJ11" i="14"/>
  <c r="DJ18" i="14"/>
  <c r="DJ21" i="14"/>
  <c r="DJ23" i="14"/>
  <c r="DJ81" i="14"/>
  <c r="DJ80" i="14"/>
  <c r="DJ79" i="14"/>
  <c r="DJ65" i="14"/>
  <c r="DJ75" i="14"/>
  <c r="DJ71" i="14"/>
  <c r="DJ67" i="14"/>
  <c r="DJ78" i="14"/>
  <c r="DJ76" i="14"/>
  <c r="DJ72" i="14"/>
  <c r="DJ68" i="14"/>
  <c r="DJ62" i="14"/>
  <c r="DJ77" i="14"/>
  <c r="DJ73" i="14"/>
  <c r="DJ69" i="14"/>
  <c r="DJ64" i="14"/>
  <c r="DJ63" i="14"/>
  <c r="DJ61" i="14"/>
  <c r="DJ60" i="14"/>
  <c r="DJ56" i="14"/>
  <c r="DJ55" i="14"/>
  <c r="DJ54" i="14"/>
  <c r="DJ53" i="14"/>
  <c r="DJ52" i="14"/>
  <c r="DJ51" i="14"/>
  <c r="DJ50" i="14"/>
  <c r="DJ41" i="14"/>
  <c r="DJ40" i="14"/>
  <c r="DJ49" i="14"/>
  <c r="DJ48" i="14"/>
  <c r="DJ47" i="14"/>
  <c r="DJ46" i="14"/>
  <c r="DJ45" i="14"/>
  <c r="DJ44" i="14"/>
  <c r="DJ43" i="14"/>
  <c r="DJ42" i="14"/>
  <c r="DJ39" i="14"/>
  <c r="DJ38" i="14"/>
  <c r="DJ66" i="14"/>
  <c r="DJ37" i="14"/>
  <c r="DJ70" i="14"/>
  <c r="DJ36" i="14"/>
  <c r="DJ88" i="14"/>
  <c r="DJ35" i="14"/>
  <c r="DJ106" i="14"/>
  <c r="DJ105" i="14"/>
  <c r="DJ104" i="14"/>
  <c r="DJ103" i="14"/>
  <c r="DJ102" i="14"/>
  <c r="DJ101" i="14"/>
  <c r="DJ100" i="14"/>
  <c r="DJ99" i="14"/>
  <c r="DJ98" i="14"/>
  <c r="DJ97" i="14"/>
  <c r="DJ96" i="14"/>
  <c r="DJ95" i="14"/>
  <c r="DJ94" i="14"/>
  <c r="DJ93" i="14"/>
  <c r="DJ92" i="14"/>
  <c r="DJ90" i="14"/>
  <c r="DJ89" i="14"/>
  <c r="DJ87" i="14"/>
  <c r="DJ86" i="14"/>
  <c r="DJ85" i="14"/>
  <c r="DJ74" i="14"/>
  <c r="DJ91" i="14"/>
  <c r="DJ114" i="11"/>
  <c r="DK35" i="2" s="1"/>
  <c r="DL5" i="14"/>
  <c r="DK3" i="14"/>
  <c r="DM4" i="2"/>
  <c r="DM43" i="2" s="1"/>
  <c r="DN6" i="2"/>
  <c r="DM21" i="2"/>
  <c r="DM26" i="2"/>
  <c r="DM58" i="2"/>
  <c r="DM59" i="2" s="1"/>
  <c r="DM25" i="2"/>
  <c r="DM23" i="2"/>
  <c r="DM5" i="2"/>
  <c r="DM27" i="2"/>
  <c r="DM20" i="2"/>
  <c r="DM24" i="2"/>
  <c r="DM19" i="2"/>
  <c r="DM22" i="2"/>
  <c r="DM36" i="2"/>
  <c r="DM49" i="2"/>
  <c r="DM50" i="2"/>
  <c r="DJ64" i="11"/>
  <c r="DK12" i="2" s="1"/>
  <c r="DI107" i="14"/>
  <c r="DI30" i="14"/>
  <c r="DJ13" i="2" s="1"/>
  <c r="DN44" i="2" l="1"/>
  <c r="DN45" i="2" s="1"/>
  <c r="DN42" i="2"/>
  <c r="DK37" i="2"/>
  <c r="DM66" i="2"/>
  <c r="DM18" i="2"/>
  <c r="DM3" i="2"/>
  <c r="DH35" i="14"/>
  <c r="DH57" i="14" s="1"/>
  <c r="DE35" i="14"/>
  <c r="DK11" i="2"/>
  <c r="DK28" i="2" s="1"/>
  <c r="DK29" i="2" s="1"/>
  <c r="DH8" i="14"/>
  <c r="DH30" i="14" s="1"/>
  <c r="DI13" i="2" s="1"/>
  <c r="DI14" i="2" s="1"/>
  <c r="DI15" i="2" s="1"/>
  <c r="DI31" i="2" s="1"/>
  <c r="DI46" i="2" s="1"/>
  <c r="DK114" i="11"/>
  <c r="DL35" i="2" s="1"/>
  <c r="DG40" i="14"/>
  <c r="DG39" i="14"/>
  <c r="DG12" i="14" s="1"/>
  <c r="DG38" i="14"/>
  <c r="DG36" i="14"/>
  <c r="DG9" i="14" s="1"/>
  <c r="DG35" i="14"/>
  <c r="DG8" i="14" s="1"/>
  <c r="DG41" i="14"/>
  <c r="DG37" i="14"/>
  <c r="DK7" i="11"/>
  <c r="DK31" i="11"/>
  <c r="DL9" i="2" s="1"/>
  <c r="DK12" i="14"/>
  <c r="DK24" i="14"/>
  <c r="DK13" i="14"/>
  <c r="DK25" i="14"/>
  <c r="DK14" i="14"/>
  <c r="DK26" i="14"/>
  <c r="DK15" i="14"/>
  <c r="DK27" i="14"/>
  <c r="DK16" i="14"/>
  <c r="DK28" i="14"/>
  <c r="DK17" i="14"/>
  <c r="DK29" i="14"/>
  <c r="DK19" i="14"/>
  <c r="DK8" i="14"/>
  <c r="DK20" i="14"/>
  <c r="DK10" i="14"/>
  <c r="DK22" i="14"/>
  <c r="DK23" i="14"/>
  <c r="DK9" i="14"/>
  <c r="DK11" i="14"/>
  <c r="DK18" i="14"/>
  <c r="DK21" i="14"/>
  <c r="DK81" i="14"/>
  <c r="DK80" i="14"/>
  <c r="DK79" i="14"/>
  <c r="DK65" i="14"/>
  <c r="DK78" i="14"/>
  <c r="DK77" i="14"/>
  <c r="DK76" i="14"/>
  <c r="DK75" i="14"/>
  <c r="DK74" i="14"/>
  <c r="DK73" i="14"/>
  <c r="DK72" i="14"/>
  <c r="DK71" i="14"/>
  <c r="DK70" i="14"/>
  <c r="DK69" i="14"/>
  <c r="DK68" i="14"/>
  <c r="DK67" i="14"/>
  <c r="DK66" i="14"/>
  <c r="DK62" i="14"/>
  <c r="DK64" i="14"/>
  <c r="DK63" i="14"/>
  <c r="DK61" i="14"/>
  <c r="DK60" i="14"/>
  <c r="DK56" i="14"/>
  <c r="DK55" i="14"/>
  <c r="DK54" i="14"/>
  <c r="DK53" i="14"/>
  <c r="DK52" i="14"/>
  <c r="DK51" i="14"/>
  <c r="DK50" i="14"/>
  <c r="DK41" i="14"/>
  <c r="DK40" i="14"/>
  <c r="DK49" i="14"/>
  <c r="DK48" i="14"/>
  <c r="DK47" i="14"/>
  <c r="DK46" i="14"/>
  <c r="DK45" i="14"/>
  <c r="DK44" i="14"/>
  <c r="DK43" i="14"/>
  <c r="DK42" i="14"/>
  <c r="DK39" i="14"/>
  <c r="DK38" i="14"/>
  <c r="DK37" i="14"/>
  <c r="DK36" i="14"/>
  <c r="DK35" i="14"/>
  <c r="DK106" i="14"/>
  <c r="DK105" i="14"/>
  <c r="DK104" i="14"/>
  <c r="DK103" i="14"/>
  <c r="DK102" i="14"/>
  <c r="DK101" i="14"/>
  <c r="DK100" i="14"/>
  <c r="DK99" i="14"/>
  <c r="DK98" i="14"/>
  <c r="DK97" i="14"/>
  <c r="DK96" i="14"/>
  <c r="DK95" i="14"/>
  <c r="DK94" i="14"/>
  <c r="DK93" i="14"/>
  <c r="DK92" i="14"/>
  <c r="DK90" i="14"/>
  <c r="DK89" i="14"/>
  <c r="DK87" i="14"/>
  <c r="DK86" i="14"/>
  <c r="DK85" i="14"/>
  <c r="DK91" i="14"/>
  <c r="DK88" i="14"/>
  <c r="DK64" i="11"/>
  <c r="DL12" i="2" s="1"/>
  <c r="DM5" i="14"/>
  <c r="DL3" i="14"/>
  <c r="DJ57" i="14"/>
  <c r="DK56" i="11"/>
  <c r="DL10" i="2" s="1"/>
  <c r="DJ82" i="14"/>
  <c r="DL12" i="11"/>
  <c r="DL24" i="11"/>
  <c r="DL13" i="11"/>
  <c r="DL25" i="11"/>
  <c r="DL14" i="11"/>
  <c r="DL26" i="11"/>
  <c r="DL15" i="11"/>
  <c r="DL27" i="11"/>
  <c r="DL16" i="11"/>
  <c r="DL28" i="11"/>
  <c r="DL17" i="11"/>
  <c r="DL29" i="11"/>
  <c r="DL18" i="11"/>
  <c r="DL30" i="11"/>
  <c r="DL19" i="11"/>
  <c r="DL20" i="11"/>
  <c r="DL21" i="11"/>
  <c r="DL9" i="11"/>
  <c r="DL22" i="11"/>
  <c r="DL11" i="11"/>
  <c r="DL23" i="11"/>
  <c r="DM5" i="11"/>
  <c r="DL44" i="11"/>
  <c r="DL45" i="11"/>
  <c r="DL34" i="11"/>
  <c r="DL46" i="11"/>
  <c r="DL59" i="11"/>
  <c r="DL35" i="11"/>
  <c r="DL47" i="11"/>
  <c r="DL60" i="11"/>
  <c r="DL36" i="11"/>
  <c r="DL48" i="11"/>
  <c r="DL61" i="11"/>
  <c r="DL37" i="11"/>
  <c r="DL49" i="11"/>
  <c r="DL62" i="11"/>
  <c r="DL38" i="11"/>
  <c r="DL50" i="11"/>
  <c r="DL63" i="11"/>
  <c r="DL39" i="11"/>
  <c r="DL51" i="11"/>
  <c r="DL40" i="11"/>
  <c r="DL52" i="11"/>
  <c r="DL41" i="11"/>
  <c r="DL53" i="11"/>
  <c r="DL42" i="11"/>
  <c r="DL54" i="11"/>
  <c r="DL43" i="11"/>
  <c r="DL55" i="11"/>
  <c r="DL113" i="11"/>
  <c r="DL112" i="11"/>
  <c r="DL111" i="11"/>
  <c r="DL110" i="11"/>
  <c r="DL95" i="11"/>
  <c r="DL94" i="11"/>
  <c r="DL109" i="11"/>
  <c r="DL108" i="11"/>
  <c r="DL107" i="11"/>
  <c r="DL106" i="11"/>
  <c r="DL105" i="11"/>
  <c r="DL104" i="11"/>
  <c r="DL103" i="11"/>
  <c r="DL102" i="11"/>
  <c r="DL101" i="11"/>
  <c r="DL100" i="11"/>
  <c r="DL99" i="11"/>
  <c r="DL98" i="11"/>
  <c r="DL93" i="11"/>
  <c r="DL92" i="11"/>
  <c r="DL97" i="11"/>
  <c r="DL87" i="11"/>
  <c r="DL88" i="11"/>
  <c r="DL78" i="11"/>
  <c r="DL77" i="11"/>
  <c r="DL76" i="11"/>
  <c r="DL75" i="11"/>
  <c r="DL74" i="11"/>
  <c r="DL73" i="11"/>
  <c r="DL72" i="11"/>
  <c r="DL71" i="11"/>
  <c r="DL79" i="11"/>
  <c r="DL70" i="11"/>
  <c r="DL96" i="11"/>
  <c r="DL80" i="11"/>
  <c r="DL69" i="11"/>
  <c r="DL81" i="11"/>
  <c r="DL82" i="11"/>
  <c r="DL68" i="11"/>
  <c r="DL67" i="11"/>
  <c r="DL83" i="11"/>
  <c r="DL84" i="11"/>
  <c r="DL85" i="11"/>
  <c r="DL86" i="11"/>
  <c r="DL3" i="11"/>
  <c r="DL10" i="11"/>
  <c r="DK89" i="11"/>
  <c r="DL34" i="2" s="1"/>
  <c r="DJ107" i="14"/>
  <c r="DJ30" i="14"/>
  <c r="DK13" i="2" s="1"/>
  <c r="DK14" i="2" s="1"/>
  <c r="DJ14" i="2"/>
  <c r="DJ15" i="2" s="1"/>
  <c r="DN4" i="2"/>
  <c r="DN43" i="2" s="1"/>
  <c r="DN19" i="2"/>
  <c r="DN22" i="2"/>
  <c r="DO6" i="2"/>
  <c r="DN25" i="2"/>
  <c r="DN27" i="2"/>
  <c r="DN24" i="2"/>
  <c r="DN23" i="2"/>
  <c r="DN26" i="2"/>
  <c r="DN5" i="2"/>
  <c r="DN21" i="2"/>
  <c r="DN20" i="2"/>
  <c r="DN36" i="2"/>
  <c r="DN58" i="2"/>
  <c r="DN49" i="2"/>
  <c r="DN50" i="2"/>
  <c r="DJ28" i="2"/>
  <c r="DO44" i="2" l="1"/>
  <c r="DO45" i="2" s="1"/>
  <c r="DO42" i="2"/>
  <c r="DL37" i="2"/>
  <c r="DN59" i="2"/>
  <c r="DN66" i="2" s="1"/>
  <c r="DN18" i="2"/>
  <c r="DN3" i="2"/>
  <c r="DE8" i="14"/>
  <c r="DE30" i="14" s="1"/>
  <c r="DF13" i="2" s="1"/>
  <c r="DF14" i="2" s="1"/>
  <c r="DF15" i="2" s="1"/>
  <c r="DF31" i="2" s="1"/>
  <c r="DE57" i="14"/>
  <c r="DK15" i="2"/>
  <c r="DK31" i="2" s="1"/>
  <c r="DG30" i="14"/>
  <c r="DH13" i="2" s="1"/>
  <c r="DH14" i="2" s="1"/>
  <c r="DH15" i="2" s="1"/>
  <c r="DH31" i="2" s="1"/>
  <c r="DH46" i="2" s="1"/>
  <c r="DG57" i="14"/>
  <c r="DK57" i="14"/>
  <c r="DL7" i="11"/>
  <c r="DL31" i="11"/>
  <c r="DM9" i="2" s="1"/>
  <c r="DL89" i="11"/>
  <c r="DM34" i="2" s="1"/>
  <c r="DL64" i="11"/>
  <c r="DM12" i="2" s="1"/>
  <c r="DK107" i="14"/>
  <c r="DK30" i="14"/>
  <c r="DL13" i="2" s="1"/>
  <c r="DL56" i="11"/>
  <c r="DM10" i="2" s="1"/>
  <c r="DL11" i="2"/>
  <c r="DM15" i="11"/>
  <c r="DM27" i="11"/>
  <c r="DM16" i="11"/>
  <c r="DM28" i="11"/>
  <c r="DM17" i="11"/>
  <c r="DM29" i="11"/>
  <c r="DM18" i="11"/>
  <c r="DM30" i="11"/>
  <c r="DM19" i="11"/>
  <c r="DM20" i="11"/>
  <c r="DM21" i="11"/>
  <c r="DM9" i="11"/>
  <c r="DM22" i="11"/>
  <c r="DM11" i="11"/>
  <c r="DM23" i="11"/>
  <c r="DM12" i="11"/>
  <c r="DM24" i="11"/>
  <c r="DM13" i="11"/>
  <c r="DM25" i="11"/>
  <c r="DM14" i="11"/>
  <c r="DM26" i="11"/>
  <c r="DN5" i="11"/>
  <c r="DM37" i="11"/>
  <c r="DM49" i="11"/>
  <c r="DM62" i="11"/>
  <c r="DM38" i="11"/>
  <c r="DM50" i="11"/>
  <c r="DM63" i="11"/>
  <c r="DM39" i="11"/>
  <c r="DM51" i="11"/>
  <c r="DM40" i="11"/>
  <c r="DM52" i="11"/>
  <c r="DM41" i="11"/>
  <c r="DM53" i="11"/>
  <c r="DM42" i="11"/>
  <c r="DM54" i="11"/>
  <c r="DM43" i="11"/>
  <c r="DM55" i="11"/>
  <c r="DM44" i="11"/>
  <c r="DM45" i="11"/>
  <c r="DM34" i="11"/>
  <c r="DM46" i="11"/>
  <c r="DM59" i="11"/>
  <c r="DM35" i="11"/>
  <c r="DM47" i="11"/>
  <c r="DM60" i="11"/>
  <c r="DM36" i="11"/>
  <c r="DM48" i="11"/>
  <c r="DM61" i="11"/>
  <c r="DM113" i="11"/>
  <c r="DM112" i="11"/>
  <c r="DM111" i="11"/>
  <c r="DM110" i="11"/>
  <c r="DM95" i="11"/>
  <c r="DM94" i="11"/>
  <c r="DM109" i="11"/>
  <c r="DM108" i="11"/>
  <c r="DM107" i="11"/>
  <c r="DM106" i="11"/>
  <c r="DM105" i="11"/>
  <c r="DM104" i="11"/>
  <c r="DM103" i="11"/>
  <c r="DM102" i="11"/>
  <c r="DM101" i="11"/>
  <c r="DM100" i="11"/>
  <c r="DM99" i="11"/>
  <c r="DM98" i="11"/>
  <c r="DM93" i="11"/>
  <c r="DM92" i="11"/>
  <c r="DM97" i="11"/>
  <c r="DM96" i="11"/>
  <c r="DM88" i="11"/>
  <c r="DM87" i="11"/>
  <c r="DM86" i="11"/>
  <c r="DM85" i="11"/>
  <c r="DM84" i="11"/>
  <c r="DM83" i="11"/>
  <c r="DM82" i="11"/>
  <c r="DM81" i="11"/>
  <c r="DM80" i="11"/>
  <c r="DM79" i="11"/>
  <c r="DM78" i="11"/>
  <c r="DM77" i="11"/>
  <c r="DM76" i="11"/>
  <c r="DM75" i="11"/>
  <c r="DM74" i="11"/>
  <c r="DM73" i="11"/>
  <c r="DM72" i="11"/>
  <c r="DM71" i="11"/>
  <c r="DM70" i="11"/>
  <c r="DM69" i="11"/>
  <c r="DM68" i="11"/>
  <c r="DM67" i="11"/>
  <c r="DM3" i="11"/>
  <c r="DM10" i="11"/>
  <c r="DL114" i="11"/>
  <c r="DM35" i="2" s="1"/>
  <c r="DL12" i="14"/>
  <c r="DL24" i="14"/>
  <c r="DL13" i="14"/>
  <c r="DL25" i="14"/>
  <c r="DL14" i="14"/>
  <c r="DL26" i="14"/>
  <c r="DL15" i="14"/>
  <c r="DL27" i="14"/>
  <c r="DL16" i="14"/>
  <c r="DL28" i="14"/>
  <c r="DL17" i="14"/>
  <c r="DL29" i="14"/>
  <c r="DL19" i="14"/>
  <c r="DL8" i="14"/>
  <c r="DL20" i="14"/>
  <c r="DL10" i="14"/>
  <c r="DL22" i="14"/>
  <c r="DL9" i="14"/>
  <c r="DL11" i="14"/>
  <c r="DL18" i="14"/>
  <c r="DL21" i="14"/>
  <c r="DL23" i="14"/>
  <c r="DL79" i="14"/>
  <c r="DL65" i="14"/>
  <c r="DL80" i="14"/>
  <c r="DL78" i="14"/>
  <c r="DL77" i="14"/>
  <c r="DL76" i="14"/>
  <c r="DL75" i="14"/>
  <c r="DL74" i="14"/>
  <c r="DL73" i="14"/>
  <c r="DL72" i="14"/>
  <c r="DL71" i="14"/>
  <c r="DL70" i="14"/>
  <c r="DL69" i="14"/>
  <c r="DL68" i="14"/>
  <c r="DL67" i="14"/>
  <c r="DL66" i="14"/>
  <c r="DL62" i="14"/>
  <c r="DL64" i="14"/>
  <c r="DL63" i="14"/>
  <c r="DL81" i="14"/>
  <c r="DL61" i="14"/>
  <c r="DL60" i="14"/>
  <c r="DL56" i="14"/>
  <c r="DL55" i="14"/>
  <c r="DL54" i="14"/>
  <c r="DL53" i="14"/>
  <c r="DL52" i="14"/>
  <c r="DL51" i="14"/>
  <c r="DL50" i="14"/>
  <c r="DL41" i="14"/>
  <c r="DL40" i="14"/>
  <c r="DL49" i="14"/>
  <c r="DL48" i="14"/>
  <c r="DL47" i="14"/>
  <c r="DL46" i="14"/>
  <c r="DL45" i="14"/>
  <c r="DL44" i="14"/>
  <c r="DL43" i="14"/>
  <c r="DL42" i="14"/>
  <c r="DL39" i="14"/>
  <c r="DL38" i="14"/>
  <c r="DL37" i="14"/>
  <c r="DL36" i="14"/>
  <c r="DL35" i="14"/>
  <c r="DL90" i="14"/>
  <c r="DL89" i="14"/>
  <c r="DL87" i="14"/>
  <c r="DL86" i="14"/>
  <c r="DL85" i="14"/>
  <c r="DL91" i="14"/>
  <c r="DL88" i="14"/>
  <c r="DL98" i="14"/>
  <c r="DL99" i="14"/>
  <c r="DL100" i="14"/>
  <c r="DL101" i="14"/>
  <c r="DL102" i="14"/>
  <c r="DL103" i="14"/>
  <c r="DL104" i="14"/>
  <c r="DL92" i="14"/>
  <c r="DL105" i="14"/>
  <c r="DL93" i="14"/>
  <c r="DL106" i="14"/>
  <c r="DL94" i="14"/>
  <c r="DL95" i="14"/>
  <c r="DL96" i="14"/>
  <c r="DL97" i="14"/>
  <c r="DJ29" i="2"/>
  <c r="DJ31" i="2" s="1"/>
  <c r="DO4" i="2"/>
  <c r="DO43" i="2" s="1"/>
  <c r="DP6" i="2"/>
  <c r="DO24" i="2"/>
  <c r="DO36" i="2"/>
  <c r="DO19" i="2"/>
  <c r="DO22" i="2"/>
  <c r="DO21" i="2"/>
  <c r="DO20" i="2"/>
  <c r="DO25" i="2"/>
  <c r="DO23" i="2"/>
  <c r="DO27" i="2"/>
  <c r="DO26" i="2"/>
  <c r="DO5" i="2"/>
  <c r="DO58" i="2"/>
  <c r="DO59" i="2" s="1"/>
  <c r="DO49" i="2"/>
  <c r="DO50" i="2"/>
  <c r="DN5" i="14"/>
  <c r="DM3" i="14"/>
  <c r="DK82" i="14"/>
  <c r="DP44" i="2" l="1"/>
  <c r="DP45" i="2" s="1"/>
  <c r="DP42" i="2"/>
  <c r="DM37" i="2"/>
  <c r="DO66" i="2"/>
  <c r="DF46" i="2"/>
  <c r="DK46" i="2"/>
  <c r="DO18" i="2"/>
  <c r="DO3" i="2"/>
  <c r="DM64" i="11"/>
  <c r="DN12" i="2" s="1"/>
  <c r="DN3" i="14"/>
  <c r="DO5" i="14"/>
  <c r="DP4" i="2"/>
  <c r="DP43" i="2" s="1"/>
  <c r="DQ6" i="2"/>
  <c r="DP5" i="2"/>
  <c r="DP20" i="2"/>
  <c r="DP19" i="2"/>
  <c r="DP24" i="2"/>
  <c r="DP22" i="2"/>
  <c r="DP26" i="2"/>
  <c r="DP21" i="2"/>
  <c r="DP58" i="2"/>
  <c r="DP59" i="2" s="1"/>
  <c r="DP23" i="2"/>
  <c r="DP27" i="2"/>
  <c r="DP25" i="2"/>
  <c r="DP36" i="2"/>
  <c r="DP50" i="2"/>
  <c r="DP49" i="2"/>
  <c r="DL82" i="14"/>
  <c r="DM89" i="11"/>
  <c r="DN34" i="2" s="1"/>
  <c r="DM114" i="11"/>
  <c r="DN35" i="2" s="1"/>
  <c r="DL57" i="14"/>
  <c r="DM56" i="11"/>
  <c r="DN10" i="2" s="1"/>
  <c r="DL30" i="14"/>
  <c r="DM13" i="2" s="1"/>
  <c r="DM14" i="2" s="1"/>
  <c r="DM11" i="2"/>
  <c r="DM7" i="11"/>
  <c r="DM31" i="11"/>
  <c r="DN9" i="2" s="1"/>
  <c r="DL107" i="14"/>
  <c r="DL14" i="2"/>
  <c r="DL15" i="2" s="1"/>
  <c r="DM12" i="14"/>
  <c r="DM24" i="14"/>
  <c r="DM13" i="14"/>
  <c r="DM25" i="14"/>
  <c r="DM14" i="14"/>
  <c r="DM26" i="14"/>
  <c r="DM15" i="14"/>
  <c r="DM27" i="14"/>
  <c r="DM16" i="14"/>
  <c r="DM28" i="14"/>
  <c r="DM17" i="14"/>
  <c r="DM29" i="14"/>
  <c r="DM19" i="14"/>
  <c r="DM8" i="14"/>
  <c r="DM20" i="14"/>
  <c r="DM10" i="14"/>
  <c r="DM22" i="14"/>
  <c r="DM23" i="14"/>
  <c r="DM9" i="14"/>
  <c r="DM11" i="14"/>
  <c r="DM81" i="14"/>
  <c r="DM80" i="14"/>
  <c r="DM79" i="14"/>
  <c r="DM18" i="14"/>
  <c r="DM21" i="14"/>
  <c r="DM65" i="14"/>
  <c r="DM78" i="14"/>
  <c r="DM77" i="14"/>
  <c r="DM76" i="14"/>
  <c r="DM75" i="14"/>
  <c r="DM74" i="14"/>
  <c r="DM73" i="14"/>
  <c r="DM72" i="14"/>
  <c r="DM71" i="14"/>
  <c r="DM70" i="14"/>
  <c r="DM69" i="14"/>
  <c r="DM68" i="14"/>
  <c r="DM67" i="14"/>
  <c r="DM66" i="14"/>
  <c r="DM62" i="14"/>
  <c r="DM64" i="14"/>
  <c r="DM63" i="14"/>
  <c r="DM61" i="14"/>
  <c r="DM60" i="14"/>
  <c r="DM56" i="14"/>
  <c r="DM55" i="14"/>
  <c r="DM54" i="14"/>
  <c r="DM53" i="14"/>
  <c r="DM52" i="14"/>
  <c r="DM51" i="14"/>
  <c r="DM50" i="14"/>
  <c r="DM41" i="14"/>
  <c r="DM40" i="14"/>
  <c r="DM49" i="14"/>
  <c r="DM48" i="14"/>
  <c r="DM47" i="14"/>
  <c r="DM46" i="14"/>
  <c r="DM45" i="14"/>
  <c r="DM44" i="14"/>
  <c r="DM43" i="14"/>
  <c r="DM42" i="14"/>
  <c r="DM39" i="14"/>
  <c r="DM38" i="14"/>
  <c r="DM37" i="14"/>
  <c r="DM36" i="14"/>
  <c r="DM35" i="14"/>
  <c r="DM87" i="14"/>
  <c r="DM86" i="14"/>
  <c r="DM85" i="14"/>
  <c r="DM91" i="14"/>
  <c r="DM88" i="14"/>
  <c r="DM106" i="14"/>
  <c r="DM105" i="14"/>
  <c r="DM104" i="14"/>
  <c r="DM103" i="14"/>
  <c r="DM102" i="14"/>
  <c r="DM101" i="14"/>
  <c r="DM100" i="14"/>
  <c r="DM99" i="14"/>
  <c r="DM98" i="14"/>
  <c r="DM97" i="14"/>
  <c r="DM96" i="14"/>
  <c r="DM95" i="14"/>
  <c r="DM94" i="14"/>
  <c r="DM93" i="14"/>
  <c r="DM92" i="14"/>
  <c r="DM89" i="14"/>
  <c r="DM90" i="14"/>
  <c r="DN18" i="11"/>
  <c r="DN30" i="11"/>
  <c r="DN19" i="11"/>
  <c r="DN20" i="11"/>
  <c r="DN21" i="11"/>
  <c r="DN9" i="11"/>
  <c r="DN22" i="11"/>
  <c r="DN11" i="11"/>
  <c r="DN23" i="11"/>
  <c r="DN12" i="11"/>
  <c r="DN24" i="11"/>
  <c r="DN13" i="11"/>
  <c r="DN25" i="11"/>
  <c r="DN14" i="11"/>
  <c r="DN26" i="11"/>
  <c r="DN15" i="11"/>
  <c r="DN27" i="11"/>
  <c r="DN16" i="11"/>
  <c r="DN28" i="11"/>
  <c r="DN17" i="11"/>
  <c r="DN29" i="11"/>
  <c r="DO5" i="11"/>
  <c r="DN42" i="11"/>
  <c r="DN54" i="11"/>
  <c r="DN43" i="11"/>
  <c r="DN55" i="11"/>
  <c r="DN44" i="11"/>
  <c r="DN45" i="11"/>
  <c r="DN34" i="11"/>
  <c r="DN46" i="11"/>
  <c r="DN59" i="11"/>
  <c r="DN35" i="11"/>
  <c r="DN47" i="11"/>
  <c r="DN60" i="11"/>
  <c r="DN36" i="11"/>
  <c r="DN48" i="11"/>
  <c r="DN61" i="11"/>
  <c r="DN37" i="11"/>
  <c r="DN49" i="11"/>
  <c r="DN62" i="11"/>
  <c r="DN38" i="11"/>
  <c r="DN50" i="11"/>
  <c r="DN63" i="11"/>
  <c r="DN39" i="11"/>
  <c r="DN51" i="11"/>
  <c r="DN40" i="11"/>
  <c r="DN52" i="11"/>
  <c r="DN41" i="11"/>
  <c r="DN53" i="11"/>
  <c r="DN113" i="11"/>
  <c r="DN112" i="11"/>
  <c r="DN111" i="11"/>
  <c r="DN110" i="11"/>
  <c r="DN94" i="11"/>
  <c r="DN109" i="11"/>
  <c r="DN108" i="11"/>
  <c r="DN107" i="11"/>
  <c r="DN106" i="11"/>
  <c r="DN105" i="11"/>
  <c r="DN104" i="11"/>
  <c r="DN103" i="11"/>
  <c r="DN102" i="11"/>
  <c r="DN101" i="11"/>
  <c r="DN100" i="11"/>
  <c r="DN99" i="11"/>
  <c r="DN98" i="11"/>
  <c r="DN93" i="11"/>
  <c r="DN92" i="11"/>
  <c r="DN97" i="11"/>
  <c r="DN96" i="11"/>
  <c r="DN88" i="11"/>
  <c r="DN87" i="11"/>
  <c r="DN86" i="11"/>
  <c r="DN85" i="11"/>
  <c r="DN84" i="11"/>
  <c r="DN83" i="11"/>
  <c r="DN82" i="11"/>
  <c r="DN81" i="11"/>
  <c r="DN80" i="11"/>
  <c r="DN79" i="11"/>
  <c r="DN72" i="11"/>
  <c r="DN71" i="11"/>
  <c r="DN70" i="11"/>
  <c r="DN69" i="11"/>
  <c r="DN68" i="11"/>
  <c r="DN67" i="11"/>
  <c r="DN95" i="11"/>
  <c r="DN78" i="11"/>
  <c r="DN77" i="11"/>
  <c r="DN76" i="11"/>
  <c r="DN75" i="11"/>
  <c r="DN74" i="11"/>
  <c r="DN73" i="11"/>
  <c r="DN3" i="11"/>
  <c r="DN10" i="11"/>
  <c r="DL28" i="2"/>
  <c r="DN37" i="2" l="1"/>
  <c r="DQ44" i="2"/>
  <c r="DQ42" i="2"/>
  <c r="DP66" i="2"/>
  <c r="DP18" i="2"/>
  <c r="DP3" i="2"/>
  <c r="DM30" i="14"/>
  <c r="DN13" i="2" s="1"/>
  <c r="DN14" i="2" s="1"/>
  <c r="DO21" i="11"/>
  <c r="DO9" i="11"/>
  <c r="DO22" i="11"/>
  <c r="DO11" i="11"/>
  <c r="DO23" i="11"/>
  <c r="DO12" i="11"/>
  <c r="DO24" i="11"/>
  <c r="DO13" i="11"/>
  <c r="DO25" i="11"/>
  <c r="DO14" i="11"/>
  <c r="DO26" i="11"/>
  <c r="DO15" i="11"/>
  <c r="DO27" i="11"/>
  <c r="DO16" i="11"/>
  <c r="DO28" i="11"/>
  <c r="DO17" i="11"/>
  <c r="DO29" i="11"/>
  <c r="DO18" i="11"/>
  <c r="DO30" i="11"/>
  <c r="DO19" i="11"/>
  <c r="DO20" i="11"/>
  <c r="DP5" i="11"/>
  <c r="DO35" i="11"/>
  <c r="DO47" i="11"/>
  <c r="DO60" i="11"/>
  <c r="DO36" i="11"/>
  <c r="DO48" i="11"/>
  <c r="DO61" i="11"/>
  <c r="DO37" i="11"/>
  <c r="DO49" i="11"/>
  <c r="DO62" i="11"/>
  <c r="DO38" i="11"/>
  <c r="DO50" i="11"/>
  <c r="DO63" i="11"/>
  <c r="DO39" i="11"/>
  <c r="DO51" i="11"/>
  <c r="DO40" i="11"/>
  <c r="DO52" i="11"/>
  <c r="DO41" i="11"/>
  <c r="DO53" i="11"/>
  <c r="DO42" i="11"/>
  <c r="DO54" i="11"/>
  <c r="DO43" i="11"/>
  <c r="DO55" i="11"/>
  <c r="DO44" i="11"/>
  <c r="DO59" i="11"/>
  <c r="DO34" i="11"/>
  <c r="DO45" i="11"/>
  <c r="DO46" i="11"/>
  <c r="DO113" i="11"/>
  <c r="DO112" i="11"/>
  <c r="DO111" i="11"/>
  <c r="DO110" i="11"/>
  <c r="DO94" i="11"/>
  <c r="DO109" i="11"/>
  <c r="DO108" i="11"/>
  <c r="DO107" i="11"/>
  <c r="DO106" i="11"/>
  <c r="DO105" i="11"/>
  <c r="DO104" i="11"/>
  <c r="DO103" i="11"/>
  <c r="DO102" i="11"/>
  <c r="DO101" i="11"/>
  <c r="DO100" i="11"/>
  <c r="DO99" i="11"/>
  <c r="DO98" i="11"/>
  <c r="DO93" i="11"/>
  <c r="DO92" i="11"/>
  <c r="DO97" i="11"/>
  <c r="DO96" i="11"/>
  <c r="DO88" i="11"/>
  <c r="DO87" i="11"/>
  <c r="DO86" i="11"/>
  <c r="DO85" i="11"/>
  <c r="DO84" i="11"/>
  <c r="DO83" i="11"/>
  <c r="DO82" i="11"/>
  <c r="DO81" i="11"/>
  <c r="DO80" i="11"/>
  <c r="DO79" i="11"/>
  <c r="DO95" i="11"/>
  <c r="DO71" i="11"/>
  <c r="DO70" i="11"/>
  <c r="DO69" i="11"/>
  <c r="DO68" i="11"/>
  <c r="DO67" i="11"/>
  <c r="DO78" i="11"/>
  <c r="DO77" i="11"/>
  <c r="DO76" i="11"/>
  <c r="DO75" i="11"/>
  <c r="DO74" i="11"/>
  <c r="DO73" i="11"/>
  <c r="DO72" i="11"/>
  <c r="DO3" i="11"/>
  <c r="DO10" i="11"/>
  <c r="DN114" i="11"/>
  <c r="DO35" i="2" s="1"/>
  <c r="DL29" i="2"/>
  <c r="DL31" i="2" s="1"/>
  <c r="DN64" i="11"/>
  <c r="DO12" i="2" s="1"/>
  <c r="DQ4" i="2"/>
  <c r="DQ43" i="2" s="1"/>
  <c r="DR6" i="2"/>
  <c r="DQ26" i="2"/>
  <c r="DQ24" i="2"/>
  <c r="DQ27" i="2"/>
  <c r="DQ25" i="2"/>
  <c r="DQ5" i="2"/>
  <c r="DQ20" i="2"/>
  <c r="DQ19" i="2"/>
  <c r="DQ22" i="2"/>
  <c r="DQ21" i="2"/>
  <c r="DQ23" i="2"/>
  <c r="DQ58" i="2"/>
  <c r="DQ59" i="2" s="1"/>
  <c r="DQ45" i="2"/>
  <c r="DQ36" i="2"/>
  <c r="DQ49" i="2"/>
  <c r="DQ50" i="2"/>
  <c r="DN7" i="11"/>
  <c r="DN31" i="11"/>
  <c r="DO9" i="2" s="1"/>
  <c r="DN11" i="2"/>
  <c r="DN56" i="11"/>
  <c r="DO10" i="2" s="1"/>
  <c r="DM107" i="14"/>
  <c r="DO3" i="14"/>
  <c r="DP5" i="14"/>
  <c r="DM82" i="14"/>
  <c r="DM28" i="2"/>
  <c r="DM29" i="2" s="1"/>
  <c r="DM15" i="2"/>
  <c r="DN12" i="14"/>
  <c r="DN24" i="14"/>
  <c r="DN13" i="14"/>
  <c r="DN25" i="14"/>
  <c r="DN14" i="14"/>
  <c r="DN26" i="14"/>
  <c r="DN15" i="14"/>
  <c r="DN27" i="14"/>
  <c r="DN16" i="14"/>
  <c r="DN28" i="14"/>
  <c r="DN17" i="14"/>
  <c r="DN29" i="14"/>
  <c r="DN19" i="14"/>
  <c r="DN8" i="14"/>
  <c r="DN20" i="14"/>
  <c r="DN10" i="14"/>
  <c r="DN22" i="14"/>
  <c r="DN9" i="14"/>
  <c r="DN11" i="14"/>
  <c r="DN18" i="14"/>
  <c r="DN21" i="14"/>
  <c r="DN23" i="14"/>
  <c r="DN81" i="14"/>
  <c r="DN80" i="14"/>
  <c r="DN79" i="14"/>
  <c r="DN78" i="14"/>
  <c r="DN77" i="14"/>
  <c r="DN76" i="14"/>
  <c r="DN75" i="14"/>
  <c r="DN74" i="14"/>
  <c r="DN73" i="14"/>
  <c r="DN72" i="14"/>
  <c r="DN71" i="14"/>
  <c r="DN70" i="14"/>
  <c r="DN69" i="14"/>
  <c r="DN68" i="14"/>
  <c r="DN67" i="14"/>
  <c r="DN66" i="14"/>
  <c r="DN62" i="14"/>
  <c r="DN64" i="14"/>
  <c r="DN63" i="14"/>
  <c r="DN61" i="14"/>
  <c r="DN60" i="14"/>
  <c r="DN56" i="14"/>
  <c r="DN55" i="14"/>
  <c r="DN54" i="14"/>
  <c r="DN53" i="14"/>
  <c r="DN52" i="14"/>
  <c r="DN51" i="14"/>
  <c r="DN50" i="14"/>
  <c r="DN65" i="14"/>
  <c r="DN41" i="14"/>
  <c r="DN40" i="14"/>
  <c r="DN49" i="14"/>
  <c r="DN48" i="14"/>
  <c r="DN47" i="14"/>
  <c r="DN46" i="14"/>
  <c r="DN45" i="14"/>
  <c r="DN44" i="14"/>
  <c r="DN43" i="14"/>
  <c r="DN42" i="14"/>
  <c r="DN39" i="14"/>
  <c r="DN38" i="14"/>
  <c r="DN37" i="14"/>
  <c r="DN36" i="14"/>
  <c r="DN35" i="14"/>
  <c r="DN91" i="14"/>
  <c r="DN88" i="14"/>
  <c r="DN106" i="14"/>
  <c r="DN105" i="14"/>
  <c r="DN104" i="14"/>
  <c r="DN103" i="14"/>
  <c r="DN102" i="14"/>
  <c r="DN101" i="14"/>
  <c r="DN100" i="14"/>
  <c r="DN99" i="14"/>
  <c r="DN98" i="14"/>
  <c r="DN97" i="14"/>
  <c r="DN96" i="14"/>
  <c r="DN95" i="14"/>
  <c r="DN94" i="14"/>
  <c r="DN93" i="14"/>
  <c r="DN92" i="14"/>
  <c r="DN90" i="14"/>
  <c r="DN89" i="14"/>
  <c r="DN85" i="14"/>
  <c r="DN86" i="14"/>
  <c r="DN87" i="14"/>
  <c r="DN89" i="11"/>
  <c r="DO34" i="2" s="1"/>
  <c r="DM57" i="14"/>
  <c r="DR44" i="2" l="1"/>
  <c r="DR45" i="2" s="1"/>
  <c r="DR42" i="2"/>
  <c r="DO37" i="2"/>
  <c r="DQ66" i="2"/>
  <c r="DL46" i="2"/>
  <c r="DQ18" i="2"/>
  <c r="DQ3" i="2"/>
  <c r="DO64" i="11"/>
  <c r="DP12" i="2" s="1"/>
  <c r="DM31" i="2"/>
  <c r="DM46" i="2" s="1"/>
  <c r="DN82" i="14"/>
  <c r="DP12" i="11"/>
  <c r="DP24" i="11"/>
  <c r="DP13" i="11"/>
  <c r="DP25" i="11"/>
  <c r="DP14" i="11"/>
  <c r="DP26" i="11"/>
  <c r="DP15" i="11"/>
  <c r="DP27" i="11"/>
  <c r="DP16" i="11"/>
  <c r="DP28" i="11"/>
  <c r="DP17" i="11"/>
  <c r="DP29" i="11"/>
  <c r="DP18" i="11"/>
  <c r="DP30" i="11"/>
  <c r="DP19" i="11"/>
  <c r="DP20" i="11"/>
  <c r="DP21" i="11"/>
  <c r="DP9" i="11"/>
  <c r="DP22" i="11"/>
  <c r="DP11" i="11"/>
  <c r="DQ5" i="11"/>
  <c r="DP23" i="11"/>
  <c r="DP40" i="11"/>
  <c r="DP52" i="11"/>
  <c r="DP41" i="11"/>
  <c r="DP53" i="11"/>
  <c r="DP42" i="11"/>
  <c r="DP54" i="11"/>
  <c r="DP43" i="11"/>
  <c r="DP55" i="11"/>
  <c r="DP44" i="11"/>
  <c r="DP45" i="11"/>
  <c r="DP34" i="11"/>
  <c r="DP46" i="11"/>
  <c r="DP59" i="11"/>
  <c r="DP35" i="11"/>
  <c r="DP47" i="11"/>
  <c r="DP60" i="11"/>
  <c r="DP37" i="11"/>
  <c r="DP49" i="11"/>
  <c r="DP36" i="11"/>
  <c r="DP38" i="11"/>
  <c r="DP39" i="11"/>
  <c r="DP48" i="11"/>
  <c r="DP50" i="11"/>
  <c r="DP51" i="11"/>
  <c r="DP61" i="11"/>
  <c r="DP62" i="11"/>
  <c r="DP63" i="11"/>
  <c r="DP113" i="11"/>
  <c r="DP112" i="11"/>
  <c r="DP111" i="11"/>
  <c r="DP110" i="11"/>
  <c r="DP109" i="11"/>
  <c r="DP108" i="11"/>
  <c r="DP107" i="11"/>
  <c r="DP106" i="11"/>
  <c r="DP105" i="11"/>
  <c r="DP104" i="11"/>
  <c r="DP103" i="11"/>
  <c r="DP102" i="11"/>
  <c r="DP101" i="11"/>
  <c r="DP100" i="11"/>
  <c r="DP99" i="11"/>
  <c r="DP98" i="11"/>
  <c r="DP93" i="11"/>
  <c r="DP92" i="11"/>
  <c r="DP97" i="11"/>
  <c r="DP96" i="11"/>
  <c r="DP88" i="11"/>
  <c r="DP87" i="11"/>
  <c r="DP86" i="11"/>
  <c r="DP85" i="11"/>
  <c r="DP84" i="11"/>
  <c r="DP83" i="11"/>
  <c r="DP82" i="11"/>
  <c r="DP81" i="11"/>
  <c r="DP80" i="11"/>
  <c r="DP79" i="11"/>
  <c r="DP95" i="11"/>
  <c r="DP70" i="11"/>
  <c r="DP69" i="11"/>
  <c r="DP68" i="11"/>
  <c r="DP67" i="11"/>
  <c r="DP94" i="11"/>
  <c r="DP78" i="11"/>
  <c r="DP77" i="11"/>
  <c r="DP76" i="11"/>
  <c r="DP75" i="11"/>
  <c r="DP74" i="11"/>
  <c r="DP73" i="11"/>
  <c r="DP72" i="11"/>
  <c r="DP71" i="11"/>
  <c r="DP3" i="11"/>
  <c r="DP10" i="11"/>
  <c r="DN57" i="14"/>
  <c r="DO114" i="11"/>
  <c r="DP35" i="2" s="1"/>
  <c r="DN28" i="2"/>
  <c r="DN15" i="2"/>
  <c r="DO11" i="2"/>
  <c r="DR4" i="2"/>
  <c r="DR43" i="2" s="1"/>
  <c r="DS6" i="2"/>
  <c r="DR22" i="2"/>
  <c r="DR21" i="2"/>
  <c r="DR25" i="2"/>
  <c r="DR26" i="2"/>
  <c r="DR23" i="2"/>
  <c r="DR24" i="2"/>
  <c r="DR27" i="2"/>
  <c r="DR5" i="2"/>
  <c r="DR20" i="2"/>
  <c r="DR19" i="2"/>
  <c r="DR36" i="2"/>
  <c r="DR58" i="2"/>
  <c r="DR59" i="2" s="1"/>
  <c r="DR49" i="2"/>
  <c r="DR50" i="2"/>
  <c r="DN30" i="14"/>
  <c r="DO13" i="2" s="1"/>
  <c r="DO14" i="2" s="1"/>
  <c r="DO89" i="11"/>
  <c r="DP34" i="2" s="1"/>
  <c r="DO7" i="11"/>
  <c r="DO31" i="11"/>
  <c r="DP9" i="2" s="1"/>
  <c r="DN107" i="14"/>
  <c r="DQ5" i="14"/>
  <c r="DP3" i="14"/>
  <c r="DO12" i="14"/>
  <c r="DO24" i="14"/>
  <c r="DO13" i="14"/>
  <c r="DO25" i="14"/>
  <c r="DO14" i="14"/>
  <c r="DO26" i="14"/>
  <c r="DO15" i="14"/>
  <c r="DO27" i="14"/>
  <c r="DO16" i="14"/>
  <c r="DO28" i="14"/>
  <c r="DO17" i="14"/>
  <c r="DO29" i="14"/>
  <c r="DO19" i="14"/>
  <c r="DO8" i="14"/>
  <c r="DO20" i="14"/>
  <c r="DO10" i="14"/>
  <c r="DO22" i="14"/>
  <c r="DO23" i="14"/>
  <c r="DO9" i="14"/>
  <c r="DO11" i="14"/>
  <c r="DO81" i="14"/>
  <c r="DO80" i="14"/>
  <c r="DO79" i="14"/>
  <c r="DO65" i="14"/>
  <c r="DO78" i="14"/>
  <c r="DO77" i="14"/>
  <c r="DO76" i="14"/>
  <c r="DO75" i="14"/>
  <c r="DO74" i="14"/>
  <c r="DO73" i="14"/>
  <c r="DO72" i="14"/>
  <c r="DO71" i="14"/>
  <c r="DO70" i="14"/>
  <c r="DO69" i="14"/>
  <c r="DO68" i="14"/>
  <c r="DO67" i="14"/>
  <c r="DO66" i="14"/>
  <c r="DO18" i="14"/>
  <c r="DO21" i="14"/>
  <c r="DO62" i="14"/>
  <c r="DO64" i="14"/>
  <c r="DO63" i="14"/>
  <c r="DO61" i="14"/>
  <c r="DO60" i="14"/>
  <c r="DO56" i="14"/>
  <c r="DO55" i="14"/>
  <c r="DO54" i="14"/>
  <c r="DO53" i="14"/>
  <c r="DO52" i="14"/>
  <c r="DO51" i="14"/>
  <c r="DO50" i="14"/>
  <c r="DO41" i="14"/>
  <c r="DO40" i="14"/>
  <c r="DO49" i="14"/>
  <c r="DO48" i="14"/>
  <c r="DO47" i="14"/>
  <c r="DO46" i="14"/>
  <c r="DO45" i="14"/>
  <c r="DO44" i="14"/>
  <c r="DO43" i="14"/>
  <c r="DO42" i="14"/>
  <c r="DO39" i="14"/>
  <c r="DO38" i="14"/>
  <c r="DO37" i="14"/>
  <c r="DO36" i="14"/>
  <c r="DO35" i="14"/>
  <c r="DO91" i="14"/>
  <c r="DO88" i="14"/>
  <c r="DO106" i="14"/>
  <c r="DO105" i="14"/>
  <c r="DO104" i="14"/>
  <c r="DO103" i="14"/>
  <c r="DO102" i="14"/>
  <c r="DO101" i="14"/>
  <c r="DO100" i="14"/>
  <c r="DO99" i="14"/>
  <c r="DO98" i="14"/>
  <c r="DO97" i="14"/>
  <c r="DO96" i="14"/>
  <c r="DO95" i="14"/>
  <c r="DO94" i="14"/>
  <c r="DO93" i="14"/>
  <c r="DO92" i="14"/>
  <c r="DO90" i="14"/>
  <c r="DO89" i="14"/>
  <c r="DO87" i="14"/>
  <c r="DO86" i="14"/>
  <c r="DO85" i="14"/>
  <c r="DO56" i="11"/>
  <c r="DP10" i="2" s="1"/>
  <c r="DS44" i="2" l="1"/>
  <c r="DS45" i="2" s="1"/>
  <c r="DS42" i="2"/>
  <c r="DP37" i="2"/>
  <c r="DR66" i="2"/>
  <c r="DR18" i="2"/>
  <c r="DR3" i="2"/>
  <c r="DO82" i="14"/>
  <c r="DP11" i="2"/>
  <c r="DP56" i="11"/>
  <c r="DQ10" i="2" s="1"/>
  <c r="DQ15" i="11"/>
  <c r="DQ27" i="11"/>
  <c r="DQ16" i="11"/>
  <c r="DQ28" i="11"/>
  <c r="DQ17" i="11"/>
  <c r="DQ29" i="11"/>
  <c r="DQ18" i="11"/>
  <c r="DQ30" i="11"/>
  <c r="DQ19" i="11"/>
  <c r="DQ20" i="11"/>
  <c r="DQ21" i="11"/>
  <c r="DQ9" i="11"/>
  <c r="DQ22" i="11"/>
  <c r="DQ11" i="11"/>
  <c r="DQ23" i="11"/>
  <c r="DQ12" i="11"/>
  <c r="DQ24" i="11"/>
  <c r="DQ13" i="11"/>
  <c r="DQ25" i="11"/>
  <c r="DQ26" i="11"/>
  <c r="DR5" i="11"/>
  <c r="DQ14" i="11"/>
  <c r="DQ45" i="11"/>
  <c r="DQ34" i="11"/>
  <c r="DQ46" i="11"/>
  <c r="DQ59" i="11"/>
  <c r="DQ35" i="11"/>
  <c r="DQ47" i="11"/>
  <c r="DQ60" i="11"/>
  <c r="DQ36" i="11"/>
  <c r="DQ48" i="11"/>
  <c r="DQ61" i="11"/>
  <c r="DQ37" i="11"/>
  <c r="DQ49" i="11"/>
  <c r="DQ62" i="11"/>
  <c r="DQ38" i="11"/>
  <c r="DQ50" i="11"/>
  <c r="DQ63" i="11"/>
  <c r="DQ39" i="11"/>
  <c r="DQ51" i="11"/>
  <c r="DQ40" i="11"/>
  <c r="DQ52" i="11"/>
  <c r="DQ42" i="11"/>
  <c r="DQ43" i="11"/>
  <c r="DQ44" i="11"/>
  <c r="DQ53" i="11"/>
  <c r="DQ54" i="11"/>
  <c r="DQ55" i="11"/>
  <c r="DQ41" i="11"/>
  <c r="DQ113" i="11"/>
  <c r="DQ112" i="11"/>
  <c r="DQ111" i="11"/>
  <c r="DQ110" i="11"/>
  <c r="DQ109" i="11"/>
  <c r="DQ108" i="11"/>
  <c r="DQ107" i="11"/>
  <c r="DQ106" i="11"/>
  <c r="DQ105" i="11"/>
  <c r="DQ104" i="11"/>
  <c r="DQ103" i="11"/>
  <c r="DQ102" i="11"/>
  <c r="DQ101" i="11"/>
  <c r="DQ100" i="11"/>
  <c r="DQ99" i="11"/>
  <c r="DQ98" i="11"/>
  <c r="DQ93" i="11"/>
  <c r="DQ92" i="11"/>
  <c r="DQ97" i="11"/>
  <c r="DQ96" i="11"/>
  <c r="DQ88" i="11"/>
  <c r="DQ87" i="11"/>
  <c r="DQ86" i="11"/>
  <c r="DQ85" i="11"/>
  <c r="DQ84" i="11"/>
  <c r="DQ83" i="11"/>
  <c r="DQ82" i="11"/>
  <c r="DQ81" i="11"/>
  <c r="DQ80" i="11"/>
  <c r="DQ79" i="11"/>
  <c r="DQ95" i="11"/>
  <c r="DQ94" i="11"/>
  <c r="DQ69" i="11"/>
  <c r="DQ68" i="11"/>
  <c r="DQ67" i="11"/>
  <c r="DQ78" i="11"/>
  <c r="DQ77" i="11"/>
  <c r="DQ76" i="11"/>
  <c r="DQ75" i="11"/>
  <c r="DQ74" i="11"/>
  <c r="DQ73" i="11"/>
  <c r="DQ72" i="11"/>
  <c r="DQ71" i="11"/>
  <c r="DQ70" i="11"/>
  <c r="DQ3" i="11"/>
  <c r="DQ10" i="11"/>
  <c r="DP114" i="11"/>
  <c r="DQ35" i="2" s="1"/>
  <c r="DS4" i="2"/>
  <c r="DS43" i="2" s="1"/>
  <c r="DT6" i="2"/>
  <c r="DS20" i="2"/>
  <c r="DS22" i="2"/>
  <c r="DS19" i="2"/>
  <c r="DS21" i="2"/>
  <c r="DS23" i="2"/>
  <c r="DS25" i="2"/>
  <c r="DS27" i="2"/>
  <c r="DS26" i="2"/>
  <c r="DS24" i="2"/>
  <c r="DS5" i="2"/>
  <c r="DS58" i="2"/>
  <c r="DS59" i="2" s="1"/>
  <c r="DS36" i="2"/>
  <c r="DS50" i="2"/>
  <c r="DS49" i="2"/>
  <c r="DP7" i="11"/>
  <c r="DP31" i="11"/>
  <c r="DQ9" i="2" s="1"/>
  <c r="DO28" i="2"/>
  <c r="DO29" i="2" s="1"/>
  <c r="DO15" i="2"/>
  <c r="DO30" i="14"/>
  <c r="DP13" i="2" s="1"/>
  <c r="DP14" i="2" s="1"/>
  <c r="DN29" i="2"/>
  <c r="DN31" i="2" s="1"/>
  <c r="DO107" i="14"/>
  <c r="DP12" i="14"/>
  <c r="DP24" i="14"/>
  <c r="DP13" i="14"/>
  <c r="DP25" i="14"/>
  <c r="DP14" i="14"/>
  <c r="DP26" i="14"/>
  <c r="DP15" i="14"/>
  <c r="DP27" i="14"/>
  <c r="DP16" i="14"/>
  <c r="DP28" i="14"/>
  <c r="DP17" i="14"/>
  <c r="DP29" i="14"/>
  <c r="DP19" i="14"/>
  <c r="DP8" i="14"/>
  <c r="DP20" i="14"/>
  <c r="DP10" i="14"/>
  <c r="DP22" i="14"/>
  <c r="DP9" i="14"/>
  <c r="DP11" i="14"/>
  <c r="DP18" i="14"/>
  <c r="DP21" i="14"/>
  <c r="DP23" i="14"/>
  <c r="DP81" i="14"/>
  <c r="DP80" i="14"/>
  <c r="DP79" i="14"/>
  <c r="DP65" i="14"/>
  <c r="DP78" i="14"/>
  <c r="DP75" i="14"/>
  <c r="DP71" i="14"/>
  <c r="DP67" i="14"/>
  <c r="DP62" i="14"/>
  <c r="DP64" i="14"/>
  <c r="DP63" i="14"/>
  <c r="DP76" i="14"/>
  <c r="DP72" i="14"/>
  <c r="DP68" i="14"/>
  <c r="DP61" i="14"/>
  <c r="DP60" i="14"/>
  <c r="DP56" i="14"/>
  <c r="DP55" i="14"/>
  <c r="DP54" i="14"/>
  <c r="DP53" i="14"/>
  <c r="DP52" i="14"/>
  <c r="DP51" i="14"/>
  <c r="DP50" i="14"/>
  <c r="DP77" i="14"/>
  <c r="DP73" i="14"/>
  <c r="DP69" i="14"/>
  <c r="DP74" i="14"/>
  <c r="DP70" i="14"/>
  <c r="DP66" i="14"/>
  <c r="DP40" i="14"/>
  <c r="DP49" i="14"/>
  <c r="DP48" i="14"/>
  <c r="DP47" i="14"/>
  <c r="DP46" i="14"/>
  <c r="DP45" i="14"/>
  <c r="DP44" i="14"/>
  <c r="DP43" i="14"/>
  <c r="DP42" i="14"/>
  <c r="DP39" i="14"/>
  <c r="DP38" i="14"/>
  <c r="DP37" i="14"/>
  <c r="DP36" i="14"/>
  <c r="DP35" i="14"/>
  <c r="DP91" i="14"/>
  <c r="DP88" i="14"/>
  <c r="DP106" i="14"/>
  <c r="DP105" i="14"/>
  <c r="DP104" i="14"/>
  <c r="DP103" i="14"/>
  <c r="DP102" i="14"/>
  <c r="DP101" i="14"/>
  <c r="DP100" i="14"/>
  <c r="DP99" i="14"/>
  <c r="DP98" i="14"/>
  <c r="DP97" i="14"/>
  <c r="DP96" i="14"/>
  <c r="DP95" i="14"/>
  <c r="DP94" i="14"/>
  <c r="DP93" i="14"/>
  <c r="DP92" i="14"/>
  <c r="DP90" i="14"/>
  <c r="DP89" i="14"/>
  <c r="DP87" i="14"/>
  <c r="DP86" i="14"/>
  <c r="DP85" i="14"/>
  <c r="DP41" i="14"/>
  <c r="DR5" i="14"/>
  <c r="DQ3" i="14"/>
  <c r="DP89" i="11"/>
  <c r="DQ34" i="2" s="1"/>
  <c r="DO57" i="14"/>
  <c r="DP64" i="11"/>
  <c r="DQ12" i="2" s="1"/>
  <c r="DT44" i="2" l="1"/>
  <c r="DT45" i="2" s="1"/>
  <c r="DT42" i="2"/>
  <c r="DQ37" i="2"/>
  <c r="DS66" i="2"/>
  <c r="DN46" i="2"/>
  <c r="DQ11" i="2"/>
  <c r="DQ28" i="2" s="1"/>
  <c r="DQ29" i="2" s="1"/>
  <c r="DS18" i="2"/>
  <c r="DS3" i="2"/>
  <c r="DO31" i="2"/>
  <c r="DP82" i="14"/>
  <c r="DR18" i="11"/>
  <c r="DR30" i="11"/>
  <c r="DR19" i="11"/>
  <c r="DR20" i="11"/>
  <c r="DR21" i="11"/>
  <c r="DR9" i="11"/>
  <c r="DR22" i="11"/>
  <c r="DR11" i="11"/>
  <c r="DR23" i="11"/>
  <c r="DR12" i="11"/>
  <c r="DR24" i="11"/>
  <c r="DR13" i="11"/>
  <c r="DR25" i="11"/>
  <c r="DR14" i="11"/>
  <c r="DR26" i="11"/>
  <c r="DR15" i="11"/>
  <c r="DR27" i="11"/>
  <c r="DR16" i="11"/>
  <c r="DR28" i="11"/>
  <c r="DR17" i="11"/>
  <c r="DR29" i="11"/>
  <c r="DS5" i="11"/>
  <c r="DR38" i="11"/>
  <c r="DR50" i="11"/>
  <c r="DR63" i="11"/>
  <c r="DR39" i="11"/>
  <c r="DR51" i="11"/>
  <c r="DR40" i="11"/>
  <c r="DR52" i="11"/>
  <c r="DR41" i="11"/>
  <c r="DR53" i="11"/>
  <c r="DR42" i="11"/>
  <c r="DR54" i="11"/>
  <c r="DR43" i="11"/>
  <c r="DR55" i="11"/>
  <c r="DR44" i="11"/>
  <c r="DR45" i="11"/>
  <c r="DR46" i="11"/>
  <c r="DR47" i="11"/>
  <c r="DR48" i="11"/>
  <c r="DR49" i="11"/>
  <c r="DR59" i="11"/>
  <c r="DR60" i="11"/>
  <c r="DR34" i="11"/>
  <c r="DR61" i="11"/>
  <c r="DR35" i="11"/>
  <c r="DR62" i="11"/>
  <c r="DR36" i="11"/>
  <c r="DR37" i="11"/>
  <c r="DR113" i="11"/>
  <c r="DR112" i="11"/>
  <c r="DR111" i="11"/>
  <c r="DR110" i="11"/>
  <c r="DR109" i="11"/>
  <c r="DR108" i="11"/>
  <c r="DR107" i="11"/>
  <c r="DR106" i="11"/>
  <c r="DR105" i="11"/>
  <c r="DR104" i="11"/>
  <c r="DR103" i="11"/>
  <c r="DR102" i="11"/>
  <c r="DR101" i="11"/>
  <c r="DR100" i="11"/>
  <c r="DR99" i="11"/>
  <c r="DR98" i="11"/>
  <c r="DR93" i="11"/>
  <c r="DR92" i="11"/>
  <c r="DR97" i="11"/>
  <c r="DR96" i="11"/>
  <c r="DR88" i="11"/>
  <c r="DR87" i="11"/>
  <c r="DR86" i="11"/>
  <c r="DR85" i="11"/>
  <c r="DR84" i="11"/>
  <c r="DR83" i="11"/>
  <c r="DR82" i="11"/>
  <c r="DR81" i="11"/>
  <c r="DR80" i="11"/>
  <c r="DR79" i="11"/>
  <c r="DR95" i="11"/>
  <c r="DR94" i="11"/>
  <c r="DR68" i="11"/>
  <c r="DR67" i="11"/>
  <c r="DR78" i="11"/>
  <c r="DR77" i="11"/>
  <c r="DR76" i="11"/>
  <c r="DR75" i="11"/>
  <c r="DR74" i="11"/>
  <c r="DR73" i="11"/>
  <c r="DR72" i="11"/>
  <c r="DR71" i="11"/>
  <c r="DR70" i="11"/>
  <c r="DR69" i="11"/>
  <c r="DR3" i="11"/>
  <c r="DR10" i="11"/>
  <c r="DQ114" i="11"/>
  <c r="DR35" i="2" s="1"/>
  <c r="DR37" i="2" s="1"/>
  <c r="DQ12" i="14"/>
  <c r="DQ24" i="14"/>
  <c r="DQ13" i="14"/>
  <c r="DQ25" i="14"/>
  <c r="DQ14" i="14"/>
  <c r="DQ26" i="14"/>
  <c r="DQ15" i="14"/>
  <c r="DQ27" i="14"/>
  <c r="DQ16" i="14"/>
  <c r="DQ28" i="14"/>
  <c r="DQ17" i="14"/>
  <c r="DQ29" i="14"/>
  <c r="DQ19" i="14"/>
  <c r="DQ20" i="14"/>
  <c r="DQ9" i="14"/>
  <c r="DQ10" i="14"/>
  <c r="DQ22" i="14"/>
  <c r="DQ23" i="14"/>
  <c r="DQ11" i="14"/>
  <c r="DQ18" i="14"/>
  <c r="DQ21" i="14"/>
  <c r="DQ81" i="14"/>
  <c r="DQ80" i="14"/>
  <c r="DQ79" i="14"/>
  <c r="DQ78" i="14"/>
  <c r="DQ77" i="14"/>
  <c r="DQ76" i="14"/>
  <c r="DQ75" i="14"/>
  <c r="DQ74" i="14"/>
  <c r="DQ73" i="14"/>
  <c r="DQ72" i="14"/>
  <c r="DQ71" i="14"/>
  <c r="DQ70" i="14"/>
  <c r="DQ69" i="14"/>
  <c r="DQ68" i="14"/>
  <c r="DQ67" i="14"/>
  <c r="DQ66" i="14"/>
  <c r="DQ62" i="14"/>
  <c r="DQ64" i="14"/>
  <c r="DQ63" i="14"/>
  <c r="DQ61" i="14"/>
  <c r="DQ60" i="14"/>
  <c r="DQ56" i="14"/>
  <c r="DQ55" i="14"/>
  <c r="DQ54" i="14"/>
  <c r="DQ53" i="14"/>
  <c r="DQ52" i="14"/>
  <c r="DQ51" i="14"/>
  <c r="DQ50" i="14"/>
  <c r="DQ65" i="14"/>
  <c r="DQ49" i="14"/>
  <c r="DQ48" i="14"/>
  <c r="DQ47" i="14"/>
  <c r="DQ46" i="14"/>
  <c r="DQ45" i="14"/>
  <c r="DQ44" i="14"/>
  <c r="DQ43" i="14"/>
  <c r="DQ42" i="14"/>
  <c r="DQ39" i="14"/>
  <c r="DQ38" i="14"/>
  <c r="DQ37" i="14"/>
  <c r="DQ36" i="14"/>
  <c r="DQ41" i="14"/>
  <c r="DQ91" i="14"/>
  <c r="DQ88" i="14"/>
  <c r="DQ106" i="14"/>
  <c r="DQ105" i="14"/>
  <c r="DQ104" i="14"/>
  <c r="DQ103" i="14"/>
  <c r="DQ102" i="14"/>
  <c r="DQ101" i="14"/>
  <c r="DQ100" i="14"/>
  <c r="DQ99" i="14"/>
  <c r="DQ98" i="14"/>
  <c r="DQ97" i="14"/>
  <c r="DQ96" i="14"/>
  <c r="DQ95" i="14"/>
  <c r="DQ94" i="14"/>
  <c r="DQ93" i="14"/>
  <c r="DQ92" i="14"/>
  <c r="DQ90" i="14"/>
  <c r="DQ89" i="14"/>
  <c r="DQ87" i="14"/>
  <c r="DQ86" i="14"/>
  <c r="DQ85" i="14"/>
  <c r="DQ40" i="14"/>
  <c r="DR3" i="14"/>
  <c r="DS5" i="14"/>
  <c r="DP57" i="14"/>
  <c r="DT4" i="2"/>
  <c r="DT43" i="2" s="1"/>
  <c r="DT5" i="2"/>
  <c r="DT26" i="2"/>
  <c r="DU6" i="2"/>
  <c r="DT24" i="2"/>
  <c r="DT20" i="2"/>
  <c r="DT19" i="2"/>
  <c r="DT22" i="2"/>
  <c r="DT21" i="2"/>
  <c r="DT25" i="2"/>
  <c r="DT27" i="2"/>
  <c r="DT23" i="2"/>
  <c r="DT36" i="2"/>
  <c r="DT58" i="2"/>
  <c r="DT59" i="2" s="1"/>
  <c r="DT49" i="2"/>
  <c r="DT50" i="2"/>
  <c r="DQ64" i="11"/>
  <c r="DR12" i="2" s="1"/>
  <c r="DP107" i="14"/>
  <c r="DQ56" i="11"/>
  <c r="DR10" i="2" s="1"/>
  <c r="DQ31" i="11"/>
  <c r="DR9" i="2" s="1"/>
  <c r="DQ7" i="11"/>
  <c r="DP30" i="14"/>
  <c r="DQ13" i="2" s="1"/>
  <c r="DQ14" i="2" s="1"/>
  <c r="DQ89" i="11"/>
  <c r="DR34" i="2" s="1"/>
  <c r="DP28" i="2"/>
  <c r="DP15" i="2"/>
  <c r="DU44" i="2" l="1"/>
  <c r="DU45" i="2" s="1"/>
  <c r="DU42" i="2"/>
  <c r="DT66" i="2"/>
  <c r="DO46" i="2"/>
  <c r="DQ15" i="2"/>
  <c r="DQ31" i="2" s="1"/>
  <c r="DT18" i="2"/>
  <c r="DT3" i="2"/>
  <c r="DU51" i="2"/>
  <c r="DU52" i="2"/>
  <c r="DR11" i="2"/>
  <c r="DR28" i="2" s="1"/>
  <c r="DR29" i="2" s="1"/>
  <c r="DR89" i="11"/>
  <c r="DS34" i="2" s="1"/>
  <c r="DS20" i="11"/>
  <c r="DS9" i="11"/>
  <c r="DS21" i="11"/>
  <c r="DS10" i="11"/>
  <c r="DS22" i="11"/>
  <c r="DS11" i="11"/>
  <c r="DS23" i="11"/>
  <c r="DS12" i="11"/>
  <c r="DS24" i="11"/>
  <c r="DS13" i="11"/>
  <c r="DS25" i="11"/>
  <c r="DS14" i="11"/>
  <c r="DS26" i="11"/>
  <c r="DS15" i="11"/>
  <c r="DS27" i="11"/>
  <c r="DS16" i="11"/>
  <c r="DS28" i="11"/>
  <c r="DS17" i="11"/>
  <c r="DS29" i="11"/>
  <c r="DS18" i="11"/>
  <c r="DS30" i="11"/>
  <c r="DT5" i="11"/>
  <c r="DS19" i="11"/>
  <c r="DS43" i="11"/>
  <c r="DS55" i="11"/>
  <c r="DS44" i="11"/>
  <c r="DS45" i="11"/>
  <c r="DS34" i="11"/>
  <c r="DS46" i="11"/>
  <c r="DS59" i="11"/>
  <c r="DS35" i="11"/>
  <c r="DS47" i="11"/>
  <c r="DS60" i="11"/>
  <c r="DS36" i="11"/>
  <c r="DS48" i="11"/>
  <c r="DS61" i="11"/>
  <c r="DS37" i="11"/>
  <c r="DS49" i="11"/>
  <c r="DS62" i="11"/>
  <c r="DS40" i="11"/>
  <c r="DS41" i="11"/>
  <c r="DS42" i="11"/>
  <c r="DS50" i="11"/>
  <c r="DS51" i="11"/>
  <c r="DS52" i="11"/>
  <c r="DS53" i="11"/>
  <c r="DS54" i="11"/>
  <c r="DS63" i="11"/>
  <c r="DS38" i="11"/>
  <c r="DS39" i="11"/>
  <c r="DS109" i="11"/>
  <c r="DS108" i="11"/>
  <c r="DS107" i="11"/>
  <c r="DS106" i="11"/>
  <c r="DS105" i="11"/>
  <c r="DS104" i="11"/>
  <c r="DS103" i="11"/>
  <c r="DS102" i="11"/>
  <c r="DS101" i="11"/>
  <c r="DS100" i="11"/>
  <c r="DS99" i="11"/>
  <c r="DS98" i="11"/>
  <c r="DS93" i="11"/>
  <c r="DS92" i="11"/>
  <c r="DS110" i="11"/>
  <c r="DS97" i="11"/>
  <c r="DS111" i="11"/>
  <c r="DS112" i="11"/>
  <c r="DS96" i="11"/>
  <c r="DS88" i="11"/>
  <c r="DS87" i="11"/>
  <c r="DS86" i="11"/>
  <c r="DS85" i="11"/>
  <c r="DS84" i="11"/>
  <c r="DS83" i="11"/>
  <c r="DS82" i="11"/>
  <c r="DS81" i="11"/>
  <c r="DS80" i="11"/>
  <c r="DS79" i="11"/>
  <c r="DS113" i="11"/>
  <c r="DS95" i="11"/>
  <c r="DS94" i="11"/>
  <c r="DS68" i="11"/>
  <c r="DS67" i="11"/>
  <c r="DS78" i="11"/>
  <c r="DS77" i="11"/>
  <c r="DS76" i="11"/>
  <c r="DS75" i="11"/>
  <c r="DS74" i="11"/>
  <c r="DS73" i="11"/>
  <c r="DS72" i="11"/>
  <c r="DS71" i="11"/>
  <c r="DS70" i="11"/>
  <c r="DS69" i="11"/>
  <c r="DS3" i="11"/>
  <c r="DP29" i="2"/>
  <c r="DQ82" i="14"/>
  <c r="DT5" i="14"/>
  <c r="DS3" i="14"/>
  <c r="DR56" i="11"/>
  <c r="DS10" i="2" s="1"/>
  <c r="DR12" i="14"/>
  <c r="DR24" i="14"/>
  <c r="DR13" i="14"/>
  <c r="DR25" i="14"/>
  <c r="DR14" i="14"/>
  <c r="DR26" i="14"/>
  <c r="DR15" i="14"/>
  <c r="DR27" i="14"/>
  <c r="DR16" i="14"/>
  <c r="DR28" i="14"/>
  <c r="DR17" i="14"/>
  <c r="DR29" i="14"/>
  <c r="DR19" i="14"/>
  <c r="DR8" i="14"/>
  <c r="DR20" i="14"/>
  <c r="DR9" i="14"/>
  <c r="DR21" i="14"/>
  <c r="DR10" i="14"/>
  <c r="DR22" i="14"/>
  <c r="DR11" i="14"/>
  <c r="DR18" i="14"/>
  <c r="DR23" i="14"/>
  <c r="DR81" i="14"/>
  <c r="DR80" i="14"/>
  <c r="DR79" i="14"/>
  <c r="DR78" i="14"/>
  <c r="DR77" i="14"/>
  <c r="DR76" i="14"/>
  <c r="DR75" i="14"/>
  <c r="DR74" i="14"/>
  <c r="DR73" i="14"/>
  <c r="DR72" i="14"/>
  <c r="DR71" i="14"/>
  <c r="DR70" i="14"/>
  <c r="DR69" i="14"/>
  <c r="DR68" i="14"/>
  <c r="DR67" i="14"/>
  <c r="DR66" i="14"/>
  <c r="DR65" i="14"/>
  <c r="DR64" i="14"/>
  <c r="DR63" i="14"/>
  <c r="DR61" i="14"/>
  <c r="DR60" i="14"/>
  <c r="DR56" i="14"/>
  <c r="DR55" i="14"/>
  <c r="DR54" i="14"/>
  <c r="DR53" i="14"/>
  <c r="DR52" i="14"/>
  <c r="DR51" i="14"/>
  <c r="DR50" i="14"/>
  <c r="DR38" i="14"/>
  <c r="DR37" i="14"/>
  <c r="DR36" i="14"/>
  <c r="DR35" i="14"/>
  <c r="DR62" i="14"/>
  <c r="DR41" i="14"/>
  <c r="DR40" i="14"/>
  <c r="DR42" i="14"/>
  <c r="DR43" i="14"/>
  <c r="DR44" i="14"/>
  <c r="DR45" i="14"/>
  <c r="DR91" i="14"/>
  <c r="DR46" i="14"/>
  <c r="DR88" i="14"/>
  <c r="DR47" i="14"/>
  <c r="DR106" i="14"/>
  <c r="DR105" i="14"/>
  <c r="DR104" i="14"/>
  <c r="DR103" i="14"/>
  <c r="DR102" i="14"/>
  <c r="DR101" i="14"/>
  <c r="DR100" i="14"/>
  <c r="DR99" i="14"/>
  <c r="DR98" i="14"/>
  <c r="DR97" i="14"/>
  <c r="DR96" i="14"/>
  <c r="DR95" i="14"/>
  <c r="DR94" i="14"/>
  <c r="DR93" i="14"/>
  <c r="DR92" i="14"/>
  <c r="DR48" i="14"/>
  <c r="DR90" i="14"/>
  <c r="DR89" i="14"/>
  <c r="DR49" i="14"/>
  <c r="DR39" i="14"/>
  <c r="DR87" i="14"/>
  <c r="DR86" i="14"/>
  <c r="DR85" i="14"/>
  <c r="DR114" i="11"/>
  <c r="DS35" i="2" s="1"/>
  <c r="DR64" i="11"/>
  <c r="DS12" i="2" s="1"/>
  <c r="DR7" i="11"/>
  <c r="DR31" i="11"/>
  <c r="DS9" i="2" s="1"/>
  <c r="DQ107" i="14"/>
  <c r="DU4" i="2"/>
  <c r="DU43" i="2" s="1"/>
  <c r="DV6" i="2"/>
  <c r="DU27" i="2"/>
  <c r="DU25" i="2"/>
  <c r="DU5" i="2"/>
  <c r="DU19" i="2"/>
  <c r="DU23" i="2"/>
  <c r="DU21" i="2"/>
  <c r="DU24" i="2"/>
  <c r="DU20" i="2"/>
  <c r="DU26" i="2"/>
  <c r="DU22" i="2"/>
  <c r="DU36" i="2"/>
  <c r="DU49" i="2"/>
  <c r="DU50" i="2"/>
  <c r="DU58" i="2"/>
  <c r="DU59" i="2" s="1"/>
  <c r="DU53" i="2" l="1"/>
  <c r="DS37" i="2"/>
  <c r="L31" i="3"/>
  <c r="M31" i="3"/>
  <c r="N31" i="3"/>
  <c r="DQ46" i="2"/>
  <c r="L32" i="3"/>
  <c r="M32" i="3"/>
  <c r="N32" i="3"/>
  <c r="L33" i="3"/>
  <c r="M33" i="3"/>
  <c r="N33" i="3"/>
  <c r="O33" i="3"/>
  <c r="DV43" i="2"/>
  <c r="DV44" i="2"/>
  <c r="DV45" i="2" s="1"/>
  <c r="DU18" i="2"/>
  <c r="DU3" i="2"/>
  <c r="DP31" i="2"/>
  <c r="DV52" i="2"/>
  <c r="DV51" i="2"/>
  <c r="DS11" i="2"/>
  <c r="DS28" i="2" s="1"/>
  <c r="DT10" i="11"/>
  <c r="DT22" i="11"/>
  <c r="DT11" i="11"/>
  <c r="DT23" i="11"/>
  <c r="DT12" i="11"/>
  <c r="DT24" i="11"/>
  <c r="DT13" i="11"/>
  <c r="DT25" i="11"/>
  <c r="DT14" i="11"/>
  <c r="DT26" i="11"/>
  <c r="DT15" i="11"/>
  <c r="DT27" i="11"/>
  <c r="DT16" i="11"/>
  <c r="DT28" i="11"/>
  <c r="DT17" i="11"/>
  <c r="DT29" i="11"/>
  <c r="DT18" i="11"/>
  <c r="DT30" i="11"/>
  <c r="DT19" i="11"/>
  <c r="DT20" i="11"/>
  <c r="DU5" i="11"/>
  <c r="DT9" i="11"/>
  <c r="DT21" i="11"/>
  <c r="DT36" i="11"/>
  <c r="DT48" i="11"/>
  <c r="DT61" i="11"/>
  <c r="DT37" i="11"/>
  <c r="DT49" i="11"/>
  <c r="DT62" i="11"/>
  <c r="DT38" i="11"/>
  <c r="DT50" i="11"/>
  <c r="DT63" i="11"/>
  <c r="DT39" i="11"/>
  <c r="DT51" i="11"/>
  <c r="DT40" i="11"/>
  <c r="DT52" i="11"/>
  <c r="DT41" i="11"/>
  <c r="DT53" i="11"/>
  <c r="DT42" i="11"/>
  <c r="DT54" i="11"/>
  <c r="DT35" i="11"/>
  <c r="DT43" i="11"/>
  <c r="DT44" i="11"/>
  <c r="DT45" i="11"/>
  <c r="DT46" i="11"/>
  <c r="DT47" i="11"/>
  <c r="DT55" i="11"/>
  <c r="DT59" i="11"/>
  <c r="DT60" i="11"/>
  <c r="DT34" i="11"/>
  <c r="DT113" i="11"/>
  <c r="DT112" i="11"/>
  <c r="DT111" i="11"/>
  <c r="DT110" i="11"/>
  <c r="DT93" i="11"/>
  <c r="DT92" i="11"/>
  <c r="DT97" i="11"/>
  <c r="DT96" i="11"/>
  <c r="DT88" i="11"/>
  <c r="DT87" i="11"/>
  <c r="DT86" i="11"/>
  <c r="DT85" i="11"/>
  <c r="DT84" i="11"/>
  <c r="DT83" i="11"/>
  <c r="DT82" i="11"/>
  <c r="DT81" i="11"/>
  <c r="DT80" i="11"/>
  <c r="DT79" i="11"/>
  <c r="DT95" i="11"/>
  <c r="DT94" i="11"/>
  <c r="DT108" i="11"/>
  <c r="DT109" i="11"/>
  <c r="DT98" i="11"/>
  <c r="DT99" i="11"/>
  <c r="DT100" i="11"/>
  <c r="DT101" i="11"/>
  <c r="DT78" i="11"/>
  <c r="DT77" i="11"/>
  <c r="DT76" i="11"/>
  <c r="DT75" i="11"/>
  <c r="DT74" i="11"/>
  <c r="DT73" i="11"/>
  <c r="DT102" i="11"/>
  <c r="DT72" i="11"/>
  <c r="DT103" i="11"/>
  <c r="DT71" i="11"/>
  <c r="DT104" i="11"/>
  <c r="DT70" i="11"/>
  <c r="DT105" i="11"/>
  <c r="DT69" i="11"/>
  <c r="DT106" i="11"/>
  <c r="DT107" i="11"/>
  <c r="DT68" i="11"/>
  <c r="DT67" i="11"/>
  <c r="DT3" i="11"/>
  <c r="DR107" i="14"/>
  <c r="DV4" i="2"/>
  <c r="DW6" i="2"/>
  <c r="DV20" i="2"/>
  <c r="DV22" i="2"/>
  <c r="DV26" i="2"/>
  <c r="DV27" i="2"/>
  <c r="DV25" i="2"/>
  <c r="DV23" i="2"/>
  <c r="DV5" i="2"/>
  <c r="DV19" i="2"/>
  <c r="DV24" i="2"/>
  <c r="DV21" i="2"/>
  <c r="DV53" i="2"/>
  <c r="DV63" i="2"/>
  <c r="DV49" i="2"/>
  <c r="DV58" i="2"/>
  <c r="DV59" i="2" s="1"/>
  <c r="DV50" i="2"/>
  <c r="DR30" i="14"/>
  <c r="DS13" i="2" s="1"/>
  <c r="DS14" i="2" s="1"/>
  <c r="D36" i="2"/>
  <c r="F33" i="3"/>
  <c r="G33" i="3"/>
  <c r="H33" i="3"/>
  <c r="I33" i="3"/>
  <c r="J33" i="3"/>
  <c r="K33" i="3"/>
  <c r="DS64" i="11"/>
  <c r="DT12" i="2" s="1"/>
  <c r="DS22" i="14"/>
  <c r="DS23" i="14"/>
  <c r="DS65" i="14"/>
  <c r="DS24" i="14"/>
  <c r="DS13" i="14"/>
  <c r="DS25" i="14"/>
  <c r="DS14" i="14"/>
  <c r="DS26" i="14"/>
  <c r="DS15" i="14"/>
  <c r="DS27" i="14"/>
  <c r="DS17" i="14"/>
  <c r="DS29" i="14"/>
  <c r="DS18" i="14"/>
  <c r="DS19" i="14"/>
  <c r="DS20" i="14"/>
  <c r="DS62" i="14"/>
  <c r="DS10" i="14" s="1"/>
  <c r="DS16" i="14"/>
  <c r="DS21" i="14"/>
  <c r="DS28" i="14"/>
  <c r="DS79" i="14"/>
  <c r="DS80" i="14"/>
  <c r="DS91" i="14"/>
  <c r="DS81" i="14"/>
  <c r="DS75" i="14"/>
  <c r="DS71" i="14"/>
  <c r="DS67" i="14"/>
  <c r="DS61" i="14"/>
  <c r="DS60" i="14"/>
  <c r="DS56" i="14"/>
  <c r="DS55" i="14"/>
  <c r="DS54" i="14"/>
  <c r="DS53" i="14"/>
  <c r="DS52" i="14"/>
  <c r="DS51" i="14"/>
  <c r="DS50" i="14"/>
  <c r="DS76" i="14"/>
  <c r="DS72" i="14"/>
  <c r="DS68" i="14"/>
  <c r="DS78" i="14"/>
  <c r="DS88" i="14"/>
  <c r="DS11" i="14" s="1"/>
  <c r="DS77" i="14"/>
  <c r="DS73" i="14"/>
  <c r="DS69" i="14"/>
  <c r="DS74" i="14"/>
  <c r="DS70" i="14"/>
  <c r="DS66" i="14"/>
  <c r="DS63" i="14"/>
  <c r="DS64" i="14"/>
  <c r="DS49" i="14"/>
  <c r="DS48" i="14"/>
  <c r="DS47" i="14"/>
  <c r="DS46" i="14"/>
  <c r="DS45" i="14"/>
  <c r="DS44" i="14"/>
  <c r="DS43" i="14"/>
  <c r="DS42" i="14"/>
  <c r="DS106" i="14"/>
  <c r="DS105" i="14"/>
  <c r="DS104" i="14"/>
  <c r="DS103" i="14"/>
  <c r="DS102" i="14"/>
  <c r="DS101" i="14"/>
  <c r="DS100" i="14"/>
  <c r="DS99" i="14"/>
  <c r="DS98" i="14"/>
  <c r="DS97" i="14"/>
  <c r="DS96" i="14"/>
  <c r="DS95" i="14"/>
  <c r="DS94" i="14"/>
  <c r="DS93" i="14"/>
  <c r="DS92" i="14"/>
  <c r="DS90" i="14"/>
  <c r="DS89" i="14"/>
  <c r="DS87" i="14"/>
  <c r="DS86" i="14"/>
  <c r="DS85" i="14"/>
  <c r="DS114" i="11"/>
  <c r="DT35" i="2" s="1"/>
  <c r="DS56" i="11"/>
  <c r="DT10" i="2" s="1"/>
  <c r="DU5" i="14"/>
  <c r="DT3" i="14"/>
  <c r="DS7" i="11"/>
  <c r="DS31" i="11"/>
  <c r="DT9" i="2" s="1"/>
  <c r="F32" i="3"/>
  <c r="G32" i="3"/>
  <c r="H32" i="3"/>
  <c r="I32" i="3"/>
  <c r="J32" i="3"/>
  <c r="K32" i="3"/>
  <c r="DR82" i="14"/>
  <c r="DS89" i="11"/>
  <c r="DT34" i="2" s="1"/>
  <c r="F31" i="3"/>
  <c r="H31" i="3"/>
  <c r="J31" i="3"/>
  <c r="K31" i="3"/>
  <c r="DR57" i="14"/>
  <c r="AH15" i="16" l="1"/>
  <c r="AI15" i="16"/>
  <c r="AJ15" i="16"/>
  <c r="AL15" i="16"/>
  <c r="AM15" i="16"/>
  <c r="AN15" i="16"/>
  <c r="AP15" i="16"/>
  <c r="AQ15" i="16"/>
  <c r="AR15" i="16"/>
  <c r="DT37" i="2"/>
  <c r="L34" i="3"/>
  <c r="DP46" i="2"/>
  <c r="N34" i="3"/>
  <c r="M34" i="3"/>
  <c r="DW43" i="2"/>
  <c r="DW44" i="2"/>
  <c r="DW45" i="2" s="1"/>
  <c r="DV18" i="2"/>
  <c r="DV3" i="2"/>
  <c r="F15" i="16"/>
  <c r="G15" i="16"/>
  <c r="H15" i="16"/>
  <c r="J15" i="16"/>
  <c r="K15" i="16"/>
  <c r="L15" i="16"/>
  <c r="N15" i="16"/>
  <c r="O15" i="16"/>
  <c r="P15" i="16"/>
  <c r="R15" i="16"/>
  <c r="S15" i="16"/>
  <c r="T15" i="16"/>
  <c r="W15" i="16"/>
  <c r="Z15" i="16"/>
  <c r="AA15" i="16"/>
  <c r="AB15" i="16"/>
  <c r="AD15" i="16"/>
  <c r="AE15" i="16"/>
  <c r="AF15" i="16"/>
  <c r="DS15" i="2"/>
  <c r="DW52" i="2"/>
  <c r="DW51" i="2"/>
  <c r="I34" i="3"/>
  <c r="J34" i="3"/>
  <c r="DS82" i="14"/>
  <c r="H34" i="3"/>
  <c r="DS107" i="14"/>
  <c r="DT64" i="11"/>
  <c r="DU12" i="2" s="1"/>
  <c r="DT11" i="14"/>
  <c r="DT23" i="14"/>
  <c r="DT12" i="14"/>
  <c r="DT24" i="14"/>
  <c r="DT13" i="14"/>
  <c r="DT25" i="14"/>
  <c r="DT14" i="14"/>
  <c r="DT26" i="14"/>
  <c r="DT15" i="14"/>
  <c r="DT27" i="14"/>
  <c r="DT16" i="14"/>
  <c r="DT28" i="14"/>
  <c r="DT18" i="14"/>
  <c r="DT19" i="14"/>
  <c r="DT20" i="14"/>
  <c r="DT9" i="14"/>
  <c r="DT21" i="14"/>
  <c r="DT29" i="14"/>
  <c r="DT10" i="14"/>
  <c r="DT17" i="14"/>
  <c r="DT22" i="14"/>
  <c r="DT79" i="14"/>
  <c r="DT80" i="14"/>
  <c r="DT81" i="14"/>
  <c r="DT65" i="14"/>
  <c r="DT78" i="14"/>
  <c r="DT77" i="14"/>
  <c r="DT76" i="14"/>
  <c r="DT75" i="14"/>
  <c r="DT74" i="14"/>
  <c r="DT73" i="14"/>
  <c r="DT72" i="14"/>
  <c r="DT71" i="14"/>
  <c r="DT70" i="14"/>
  <c r="DT69" i="14"/>
  <c r="DT68" i="14"/>
  <c r="DT67" i="14"/>
  <c r="DT66" i="14"/>
  <c r="DT61" i="14"/>
  <c r="DT60" i="14"/>
  <c r="DT56" i="14"/>
  <c r="DT55" i="14"/>
  <c r="DT54" i="14"/>
  <c r="DT53" i="14"/>
  <c r="DT52" i="14"/>
  <c r="DT51" i="14"/>
  <c r="DT50" i="14"/>
  <c r="DT64" i="14"/>
  <c r="DT63" i="14"/>
  <c r="DT62" i="14"/>
  <c r="DT37" i="14"/>
  <c r="DT36" i="14"/>
  <c r="DT41" i="14"/>
  <c r="DT49" i="14"/>
  <c r="DT48" i="14"/>
  <c r="DT47" i="14"/>
  <c r="DT46" i="14"/>
  <c r="DT45" i="14"/>
  <c r="DT44" i="14"/>
  <c r="DT43" i="14"/>
  <c r="DT42" i="14"/>
  <c r="DT40" i="14"/>
  <c r="DT39" i="14"/>
  <c r="DT91" i="14"/>
  <c r="DT106" i="14"/>
  <c r="DT105" i="14"/>
  <c r="DT104" i="14"/>
  <c r="DT103" i="14"/>
  <c r="DT102" i="14"/>
  <c r="DT101" i="14"/>
  <c r="DT100" i="14"/>
  <c r="DT99" i="14"/>
  <c r="DT98" i="14"/>
  <c r="DT97" i="14"/>
  <c r="DT96" i="14"/>
  <c r="DT95" i="14"/>
  <c r="DT94" i="14"/>
  <c r="DT93" i="14"/>
  <c r="DT92" i="14"/>
  <c r="DT88" i="14"/>
  <c r="DT90" i="14"/>
  <c r="DT89" i="14"/>
  <c r="DT38" i="14"/>
  <c r="DT87" i="14"/>
  <c r="DT86" i="14"/>
  <c r="DT85" i="14"/>
  <c r="DV5" i="14"/>
  <c r="DU3" i="14"/>
  <c r="G34" i="3"/>
  <c r="DT89" i="11"/>
  <c r="DU34" i="2" s="1"/>
  <c r="D34" i="2" s="1"/>
  <c r="DT7" i="11"/>
  <c r="DT31" i="11"/>
  <c r="DU9" i="2" s="1"/>
  <c r="D33" i="3"/>
  <c r="DU12" i="11"/>
  <c r="DU24" i="11"/>
  <c r="DU13" i="11"/>
  <c r="DU25" i="11"/>
  <c r="DU14" i="11"/>
  <c r="DU26" i="11"/>
  <c r="DU15" i="11"/>
  <c r="DU27" i="11"/>
  <c r="DU16" i="11"/>
  <c r="DU28" i="11"/>
  <c r="DU17" i="11"/>
  <c r="DU29" i="11"/>
  <c r="DU18" i="11"/>
  <c r="DU30" i="11"/>
  <c r="DU19" i="11"/>
  <c r="DU20" i="11"/>
  <c r="DU9" i="11"/>
  <c r="DU21" i="11"/>
  <c r="DU10" i="11"/>
  <c r="DU35" i="11" s="1"/>
  <c r="DU22" i="11"/>
  <c r="DU45" i="11"/>
  <c r="DU60" i="11"/>
  <c r="DU46" i="11"/>
  <c r="DU61" i="11"/>
  <c r="DU34" i="11"/>
  <c r="DU47" i="11"/>
  <c r="DU62" i="11"/>
  <c r="DU36" i="11"/>
  <c r="DU48" i="11"/>
  <c r="DU63" i="11"/>
  <c r="DU37" i="11"/>
  <c r="DU49" i="11"/>
  <c r="DU38" i="11"/>
  <c r="DU50" i="11"/>
  <c r="DU11" i="11"/>
  <c r="DU39" i="11"/>
  <c r="DU51" i="11"/>
  <c r="DV5" i="11"/>
  <c r="DU23" i="11"/>
  <c r="DU40" i="11"/>
  <c r="DU52" i="11"/>
  <c r="DU41" i="11"/>
  <c r="DU53" i="11"/>
  <c r="DU42" i="11"/>
  <c r="DU54" i="11"/>
  <c r="DU43" i="11"/>
  <c r="DU55" i="11"/>
  <c r="DU44" i="11"/>
  <c r="DU59" i="11"/>
  <c r="DU113" i="11"/>
  <c r="DU112" i="11"/>
  <c r="DU111" i="11"/>
  <c r="DU110" i="11"/>
  <c r="DU97" i="11"/>
  <c r="DU96" i="11"/>
  <c r="DU88" i="11"/>
  <c r="DU87" i="11"/>
  <c r="DU86" i="11"/>
  <c r="DU85" i="11"/>
  <c r="DU84" i="11"/>
  <c r="DU83" i="11"/>
  <c r="DU82" i="11"/>
  <c r="DU81" i="11"/>
  <c r="DU80" i="11"/>
  <c r="DU79" i="11"/>
  <c r="DU95" i="11"/>
  <c r="DU94" i="11"/>
  <c r="DU109" i="11"/>
  <c r="DU108" i="11"/>
  <c r="DU107" i="11"/>
  <c r="DU106" i="11"/>
  <c r="DU105" i="11"/>
  <c r="DU104" i="11"/>
  <c r="DU103" i="11"/>
  <c r="DU102" i="11"/>
  <c r="DU101" i="11"/>
  <c r="DU100" i="11"/>
  <c r="DU99" i="11"/>
  <c r="DU98" i="11"/>
  <c r="DU78" i="11"/>
  <c r="DU77" i="11"/>
  <c r="DU76" i="11"/>
  <c r="DU75" i="11"/>
  <c r="DU74" i="11"/>
  <c r="DU73" i="11"/>
  <c r="DU72" i="11"/>
  <c r="DU71" i="11"/>
  <c r="DU70" i="11"/>
  <c r="DU69" i="11"/>
  <c r="DU92" i="11"/>
  <c r="DU68" i="11"/>
  <c r="DU67" i="11"/>
  <c r="DU93" i="11"/>
  <c r="DU3" i="11"/>
  <c r="DT114" i="11"/>
  <c r="DU35" i="2" s="1"/>
  <c r="K34" i="3"/>
  <c r="F34" i="3"/>
  <c r="DT11" i="2"/>
  <c r="DT28" i="2" s="1"/>
  <c r="DT29" i="2" s="1"/>
  <c r="DW4" i="2"/>
  <c r="DX6" i="2"/>
  <c r="DW27" i="2"/>
  <c r="DW19" i="2"/>
  <c r="DW21" i="2"/>
  <c r="DW20" i="2"/>
  <c r="DW22" i="2"/>
  <c r="DW23" i="2"/>
  <c r="DW24" i="2"/>
  <c r="DW5" i="2"/>
  <c r="DW26" i="2"/>
  <c r="DW25" i="2"/>
  <c r="DW58" i="2"/>
  <c r="DW59" i="2" s="1"/>
  <c r="DW50" i="2"/>
  <c r="DW63" i="2"/>
  <c r="DW53" i="2"/>
  <c r="DW49" i="2"/>
  <c r="DT56" i="11"/>
  <c r="DU10" i="2" s="1"/>
  <c r="DS29" i="2"/>
  <c r="O31" i="3" l="1"/>
  <c r="D31" i="3" s="1"/>
  <c r="DU37" i="2"/>
  <c r="D37" i="2" s="1"/>
  <c r="O32" i="3"/>
  <c r="D35" i="2"/>
  <c r="DX43" i="2"/>
  <c r="DX44" i="2"/>
  <c r="DX45" i="2" s="1"/>
  <c r="DW18" i="2"/>
  <c r="DW3" i="2"/>
  <c r="DX51" i="2"/>
  <c r="DX52" i="2"/>
  <c r="DU89" i="11"/>
  <c r="DU64" i="11"/>
  <c r="DV12" i="2" s="1"/>
  <c r="DU56" i="11"/>
  <c r="DV10" i="2" s="1"/>
  <c r="DU114" i="11"/>
  <c r="DU11" i="14"/>
  <c r="DU23" i="14"/>
  <c r="DU12" i="14"/>
  <c r="DU24" i="14"/>
  <c r="DU13" i="14"/>
  <c r="DU25" i="14"/>
  <c r="DU14" i="14"/>
  <c r="DU26" i="14"/>
  <c r="DU15" i="14"/>
  <c r="DU27" i="14"/>
  <c r="DU16" i="14"/>
  <c r="DU28" i="14"/>
  <c r="DU18" i="14"/>
  <c r="DU19" i="14"/>
  <c r="DU8" i="14"/>
  <c r="DU20" i="14"/>
  <c r="DU9" i="14"/>
  <c r="DU21" i="14"/>
  <c r="DU10" i="14"/>
  <c r="DU17" i="14"/>
  <c r="DU22" i="14"/>
  <c r="DU29" i="14"/>
  <c r="DU81" i="14"/>
  <c r="DU80" i="14"/>
  <c r="DU79" i="14"/>
  <c r="DU78" i="14"/>
  <c r="DU77" i="14"/>
  <c r="DU76" i="14"/>
  <c r="DU75" i="14"/>
  <c r="DU74" i="14"/>
  <c r="DU73" i="14"/>
  <c r="DU72" i="14"/>
  <c r="DU71" i="14"/>
  <c r="DU70" i="14"/>
  <c r="DU69" i="14"/>
  <c r="DU68" i="14"/>
  <c r="DU67" i="14"/>
  <c r="DU66" i="14"/>
  <c r="DU65" i="14"/>
  <c r="DU64" i="14"/>
  <c r="DU63" i="14"/>
  <c r="DU62" i="14"/>
  <c r="DU55" i="14"/>
  <c r="DU36" i="14"/>
  <c r="DU56" i="14"/>
  <c r="DU35" i="14"/>
  <c r="DU60" i="14"/>
  <c r="DU61" i="14"/>
  <c r="DU50" i="14"/>
  <c r="DU41" i="14"/>
  <c r="DU51" i="14"/>
  <c r="DU49" i="14"/>
  <c r="DU48" i="14"/>
  <c r="DU47" i="14"/>
  <c r="DU46" i="14"/>
  <c r="DU45" i="14"/>
  <c r="DU44" i="14"/>
  <c r="DU43" i="14"/>
  <c r="DU42" i="14"/>
  <c r="DU40" i="14"/>
  <c r="DU52" i="14"/>
  <c r="DU39" i="14"/>
  <c r="DU53" i="14"/>
  <c r="DU38" i="14"/>
  <c r="DU91" i="14"/>
  <c r="DU106" i="14"/>
  <c r="DU105" i="14"/>
  <c r="DU104" i="14"/>
  <c r="DU103" i="14"/>
  <c r="DU102" i="14"/>
  <c r="DU101" i="14"/>
  <c r="DU100" i="14"/>
  <c r="DU99" i="14"/>
  <c r="DU98" i="14"/>
  <c r="DU97" i="14"/>
  <c r="DU96" i="14"/>
  <c r="DU95" i="14"/>
  <c r="DU94" i="14"/>
  <c r="DU93" i="14"/>
  <c r="DU92" i="14"/>
  <c r="DU88" i="14"/>
  <c r="DU37" i="14"/>
  <c r="DU90" i="14"/>
  <c r="DU89" i="14"/>
  <c r="DU87" i="14"/>
  <c r="DU86" i="14"/>
  <c r="DU85" i="14"/>
  <c r="DU54" i="14"/>
  <c r="DU7" i="11"/>
  <c r="DU31" i="11"/>
  <c r="DV9" i="2" s="1"/>
  <c r="DW5" i="14"/>
  <c r="DV3" i="14"/>
  <c r="DV14" i="11"/>
  <c r="DV26" i="11"/>
  <c r="DV15" i="11"/>
  <c r="DV27" i="11"/>
  <c r="DV16" i="11"/>
  <c r="DV28" i="11"/>
  <c r="DV17" i="11"/>
  <c r="DV29" i="11"/>
  <c r="DV18" i="11"/>
  <c r="DV30" i="11"/>
  <c r="DV19" i="11"/>
  <c r="DV20" i="11"/>
  <c r="DV9" i="11"/>
  <c r="DV21" i="11"/>
  <c r="DV10" i="11"/>
  <c r="DV22" i="11"/>
  <c r="DV11" i="11"/>
  <c r="DV23" i="11"/>
  <c r="DV12" i="11"/>
  <c r="DV24" i="11"/>
  <c r="DV39" i="11"/>
  <c r="DV51" i="11"/>
  <c r="DV40" i="11"/>
  <c r="DV52" i="11"/>
  <c r="DV41" i="11"/>
  <c r="DV53" i="11"/>
  <c r="DW5" i="11"/>
  <c r="DV42" i="11"/>
  <c r="DV54" i="11"/>
  <c r="DV43" i="11"/>
  <c r="DV55" i="11"/>
  <c r="DV44" i="11"/>
  <c r="DV45" i="11"/>
  <c r="DV34" i="11"/>
  <c r="DV46" i="11"/>
  <c r="DV59" i="11"/>
  <c r="DV13" i="11"/>
  <c r="DV35" i="11"/>
  <c r="DV47" i="11"/>
  <c r="DV60" i="11"/>
  <c r="DV25" i="11"/>
  <c r="DV36" i="11"/>
  <c r="DV48" i="11"/>
  <c r="DV61" i="11"/>
  <c r="DV37" i="11"/>
  <c r="DV49" i="11"/>
  <c r="DV62" i="11"/>
  <c r="DV50" i="11"/>
  <c r="DV63" i="11"/>
  <c r="DV38" i="11"/>
  <c r="DV113" i="11"/>
  <c r="DV112" i="11"/>
  <c r="DV111" i="11"/>
  <c r="DV110" i="11"/>
  <c r="DV96" i="11"/>
  <c r="DV88" i="11"/>
  <c r="DV87" i="11"/>
  <c r="DV86" i="11"/>
  <c r="DV85" i="11"/>
  <c r="DV84" i="11"/>
  <c r="DV83" i="11"/>
  <c r="DV82" i="11"/>
  <c r="DV81" i="11"/>
  <c r="DV80" i="11"/>
  <c r="DV79" i="11"/>
  <c r="DV95" i="11"/>
  <c r="DV94" i="11"/>
  <c r="DV93" i="11"/>
  <c r="DV109" i="11"/>
  <c r="DV108" i="11"/>
  <c r="DV107" i="11"/>
  <c r="DV106" i="11"/>
  <c r="DV105" i="11"/>
  <c r="DV104" i="11"/>
  <c r="DV103" i="11"/>
  <c r="DV102" i="11"/>
  <c r="DV101" i="11"/>
  <c r="DV100" i="11"/>
  <c r="DV99" i="11"/>
  <c r="DV98" i="11"/>
  <c r="DV92" i="11"/>
  <c r="DV97" i="11"/>
  <c r="DV78" i="11"/>
  <c r="DV77" i="11"/>
  <c r="DV76" i="11"/>
  <c r="DV75" i="11"/>
  <c r="DV74" i="11"/>
  <c r="DV73" i="11"/>
  <c r="DV72" i="11"/>
  <c r="DV71" i="11"/>
  <c r="DV70" i="11"/>
  <c r="DV69" i="11"/>
  <c r="DV68" i="11"/>
  <c r="DV67" i="11"/>
  <c r="DV3" i="11"/>
  <c r="DT82" i="14"/>
  <c r="DT107" i="14"/>
  <c r="DX4" i="2"/>
  <c r="DY6" i="2"/>
  <c r="DX24" i="2"/>
  <c r="DX23" i="2"/>
  <c r="DX26" i="2"/>
  <c r="DX27" i="2"/>
  <c r="DX25" i="2"/>
  <c r="DX53" i="2"/>
  <c r="DX5" i="2"/>
  <c r="DX20" i="2"/>
  <c r="DX19" i="2"/>
  <c r="DX22" i="2"/>
  <c r="DX21" i="2"/>
  <c r="DX50" i="2"/>
  <c r="DX58" i="2"/>
  <c r="DX59" i="2" s="1"/>
  <c r="DX63" i="2"/>
  <c r="DX49" i="2"/>
  <c r="DU11" i="2"/>
  <c r="DS31" i="2"/>
  <c r="O34" i="3" l="1"/>
  <c r="D34" i="3" s="1"/>
  <c r="D32" i="3"/>
  <c r="DS46" i="2"/>
  <c r="DY43" i="2"/>
  <c r="DY44" i="2"/>
  <c r="DY45" i="2" s="1"/>
  <c r="DX18" i="2"/>
  <c r="DX3" i="2"/>
  <c r="DY51" i="2"/>
  <c r="DY52" i="2"/>
  <c r="DU82" i="14"/>
  <c r="DU107" i="14"/>
  <c r="DU30" i="14"/>
  <c r="DV13" i="2" s="1"/>
  <c r="DW16" i="11"/>
  <c r="DW28" i="11"/>
  <c r="DW17" i="11"/>
  <c r="DW29" i="11"/>
  <c r="DW18" i="11"/>
  <c r="DW30" i="11"/>
  <c r="DW19" i="11"/>
  <c r="DW20" i="11"/>
  <c r="DW9" i="11"/>
  <c r="DW21" i="11"/>
  <c r="DW10" i="11"/>
  <c r="DW22" i="11"/>
  <c r="DW11" i="11"/>
  <c r="DW23" i="11"/>
  <c r="DW12" i="11"/>
  <c r="DW13" i="11"/>
  <c r="DW25" i="11"/>
  <c r="DW14" i="11"/>
  <c r="DW26" i="11"/>
  <c r="DW43" i="11"/>
  <c r="DW55" i="11"/>
  <c r="DW27" i="11"/>
  <c r="DW44" i="11"/>
  <c r="DW45" i="11"/>
  <c r="DW34" i="11"/>
  <c r="DW46" i="11"/>
  <c r="DW59" i="11"/>
  <c r="DW35" i="11"/>
  <c r="DW47" i="11"/>
  <c r="DW60" i="11"/>
  <c r="DW36" i="11"/>
  <c r="DW48" i="11"/>
  <c r="DW61" i="11"/>
  <c r="DW37" i="11"/>
  <c r="DW49" i="11"/>
  <c r="DW62" i="11"/>
  <c r="DW38" i="11"/>
  <c r="DW50" i="11"/>
  <c r="DW63" i="11"/>
  <c r="DW39" i="11"/>
  <c r="DW51" i="11"/>
  <c r="DW40" i="11"/>
  <c r="DW52" i="11"/>
  <c r="DW15" i="11"/>
  <c r="DW41" i="11"/>
  <c r="DW53" i="11"/>
  <c r="DX5" i="11"/>
  <c r="DW42" i="11"/>
  <c r="DW54" i="11"/>
  <c r="DW24" i="11"/>
  <c r="DW113" i="11"/>
  <c r="DW112" i="11"/>
  <c r="DW111" i="11"/>
  <c r="DW110" i="11"/>
  <c r="DW96" i="11"/>
  <c r="DW88" i="11"/>
  <c r="DW87" i="11"/>
  <c r="DW86" i="11"/>
  <c r="DW85" i="11"/>
  <c r="DW84" i="11"/>
  <c r="DW83" i="11"/>
  <c r="DW82" i="11"/>
  <c r="DW81" i="11"/>
  <c r="DW80" i="11"/>
  <c r="DW79" i="11"/>
  <c r="DW95" i="11"/>
  <c r="DW94" i="11"/>
  <c r="DW93" i="11"/>
  <c r="DW109" i="11"/>
  <c r="DW108" i="11"/>
  <c r="DW107" i="11"/>
  <c r="DW106" i="11"/>
  <c r="DW105" i="11"/>
  <c r="DW104" i="11"/>
  <c r="DW103" i="11"/>
  <c r="DW102" i="11"/>
  <c r="DW101" i="11"/>
  <c r="DW100" i="11"/>
  <c r="DW99" i="11"/>
  <c r="DW98" i="11"/>
  <c r="DW92" i="11"/>
  <c r="DW97" i="11"/>
  <c r="DW78" i="11"/>
  <c r="DW77" i="11"/>
  <c r="DW76" i="11"/>
  <c r="DW75" i="11"/>
  <c r="DW74" i="11"/>
  <c r="DW73" i="11"/>
  <c r="DW72" i="11"/>
  <c r="DW71" i="11"/>
  <c r="DW70" i="11"/>
  <c r="DW69" i="11"/>
  <c r="DW68" i="11"/>
  <c r="DW67" i="11"/>
  <c r="DW3" i="11"/>
  <c r="DV31" i="11"/>
  <c r="DW9" i="2" s="1"/>
  <c r="DV7" i="11"/>
  <c r="DU57" i="14"/>
  <c r="DU28" i="2"/>
  <c r="DU29" i="2" s="1"/>
  <c r="DY4" i="2"/>
  <c r="DZ6" i="2"/>
  <c r="DY63" i="2"/>
  <c r="DY19" i="2"/>
  <c r="DY20" i="2"/>
  <c r="DY21" i="2"/>
  <c r="DY26" i="2"/>
  <c r="DY22" i="2"/>
  <c r="DY23" i="2"/>
  <c r="DY24" i="2"/>
  <c r="DY25" i="2"/>
  <c r="DY5" i="2"/>
  <c r="DY27" i="2"/>
  <c r="DY58" i="2"/>
  <c r="DY59" i="2" s="1"/>
  <c r="DY53" i="2"/>
  <c r="DY50" i="2"/>
  <c r="DY49" i="2"/>
  <c r="DV64" i="11"/>
  <c r="DW12" i="2" s="1"/>
  <c r="DV11" i="14"/>
  <c r="DV23" i="14"/>
  <c r="DV12" i="14"/>
  <c r="DV24" i="14"/>
  <c r="DV13" i="14"/>
  <c r="DV25" i="14"/>
  <c r="DV14" i="14"/>
  <c r="DV26" i="14"/>
  <c r="DV15" i="14"/>
  <c r="DV27" i="14"/>
  <c r="DV16" i="14"/>
  <c r="DV28" i="14"/>
  <c r="DV18" i="14"/>
  <c r="DV19" i="14"/>
  <c r="DV8" i="14"/>
  <c r="DV20" i="14"/>
  <c r="DV9" i="14"/>
  <c r="DV21" i="14"/>
  <c r="DV10" i="14"/>
  <c r="DV17" i="14"/>
  <c r="DV22" i="14"/>
  <c r="DV29" i="14"/>
  <c r="DV81" i="14"/>
  <c r="DV80" i="14"/>
  <c r="DV79" i="14"/>
  <c r="DV65" i="14"/>
  <c r="DV76" i="14"/>
  <c r="DV72" i="14"/>
  <c r="DV68" i="14"/>
  <c r="DV78" i="14"/>
  <c r="DV77" i="14"/>
  <c r="DV73" i="14"/>
  <c r="DV69" i="14"/>
  <c r="DV74" i="14"/>
  <c r="DV70" i="14"/>
  <c r="DV66" i="14"/>
  <c r="DV64" i="14"/>
  <c r="DV63" i="14"/>
  <c r="DV62" i="14"/>
  <c r="DV61" i="14"/>
  <c r="DV60" i="14"/>
  <c r="DV56" i="14"/>
  <c r="DV55" i="14"/>
  <c r="DV54" i="14"/>
  <c r="DV53" i="14"/>
  <c r="DV52" i="14"/>
  <c r="DV51" i="14"/>
  <c r="DV50" i="14"/>
  <c r="DV35" i="14"/>
  <c r="DV67" i="14"/>
  <c r="DV41" i="14"/>
  <c r="DV71" i="14"/>
  <c r="DV49" i="14"/>
  <c r="DV48" i="14"/>
  <c r="DV47" i="14"/>
  <c r="DV46" i="14"/>
  <c r="DV45" i="14"/>
  <c r="DV44" i="14"/>
  <c r="DV43" i="14"/>
  <c r="DV42" i="14"/>
  <c r="DV40" i="14"/>
  <c r="DV75" i="14"/>
  <c r="DV39" i="14"/>
  <c r="DV38" i="14"/>
  <c r="DV37" i="14"/>
  <c r="DV91" i="14"/>
  <c r="DV36" i="14"/>
  <c r="DV106" i="14"/>
  <c r="DV105" i="14"/>
  <c r="DV104" i="14"/>
  <c r="DV103" i="14"/>
  <c r="DV102" i="14"/>
  <c r="DV101" i="14"/>
  <c r="DV100" i="14"/>
  <c r="DV99" i="14"/>
  <c r="DV98" i="14"/>
  <c r="DV97" i="14"/>
  <c r="DV96" i="14"/>
  <c r="DV95" i="14"/>
  <c r="DV94" i="14"/>
  <c r="DV93" i="14"/>
  <c r="DV92" i="14"/>
  <c r="DV88" i="14"/>
  <c r="DV90" i="14"/>
  <c r="DV89" i="14"/>
  <c r="DV87" i="14"/>
  <c r="DV86" i="14"/>
  <c r="DV85" i="14"/>
  <c r="DV89" i="11"/>
  <c r="DV56" i="11"/>
  <c r="DW10" i="2" s="1"/>
  <c r="DX5" i="14"/>
  <c r="DW3" i="14"/>
  <c r="DV114" i="11"/>
  <c r="DV11" i="2"/>
  <c r="DZ43" i="2" l="1"/>
  <c r="DZ44" i="2"/>
  <c r="DZ45" i="2" s="1"/>
  <c r="DY18" i="2"/>
  <c r="DY3" i="2"/>
  <c r="DT35" i="14"/>
  <c r="DT57" i="14" s="1"/>
  <c r="DQ35" i="14"/>
  <c r="DZ51" i="2"/>
  <c r="DZ52" i="2"/>
  <c r="DT8" i="14"/>
  <c r="DT30" i="14" s="1"/>
  <c r="DU13" i="2" s="1"/>
  <c r="DU14" i="2" s="1"/>
  <c r="DU15" i="2" s="1"/>
  <c r="DU31" i="2" s="1"/>
  <c r="DW11" i="2"/>
  <c r="DW56" i="11"/>
  <c r="DX10" i="2" s="1"/>
  <c r="DX18" i="11"/>
  <c r="DX19" i="11"/>
  <c r="DX20" i="11"/>
  <c r="DX9" i="11"/>
  <c r="DX21" i="11"/>
  <c r="DX10" i="11"/>
  <c r="DX22" i="11"/>
  <c r="DX11" i="11"/>
  <c r="DX23" i="11"/>
  <c r="DX12" i="11"/>
  <c r="DX13" i="11"/>
  <c r="DX30" i="11"/>
  <c r="DX35" i="11"/>
  <c r="DX47" i="11"/>
  <c r="DX60" i="11"/>
  <c r="DX36" i="11"/>
  <c r="DX48" i="11"/>
  <c r="DX61" i="11"/>
  <c r="DX14" i="11"/>
  <c r="DX37" i="11"/>
  <c r="DX49" i="11"/>
  <c r="DX62" i="11"/>
  <c r="DX15" i="11"/>
  <c r="DX38" i="11"/>
  <c r="DX50" i="11"/>
  <c r="DX63" i="11"/>
  <c r="DX16" i="11"/>
  <c r="DX39" i="11"/>
  <c r="DX51" i="11"/>
  <c r="DX17" i="11"/>
  <c r="DX40" i="11"/>
  <c r="DX52" i="11"/>
  <c r="DX24" i="11"/>
  <c r="DX41" i="11"/>
  <c r="DX53" i="11"/>
  <c r="DX25" i="11"/>
  <c r="DX42" i="11"/>
  <c r="DX54" i="11"/>
  <c r="DX26" i="11"/>
  <c r="DX43" i="11"/>
  <c r="DX55" i="11"/>
  <c r="DX27" i="11"/>
  <c r="DX44" i="11"/>
  <c r="DX28" i="11"/>
  <c r="DX45" i="11"/>
  <c r="DX34" i="11"/>
  <c r="DX46" i="11"/>
  <c r="DX59" i="11"/>
  <c r="DX29" i="11"/>
  <c r="DY5" i="11"/>
  <c r="DX113" i="11"/>
  <c r="DX112" i="11"/>
  <c r="DX111" i="11"/>
  <c r="DX110" i="11"/>
  <c r="DX95" i="11"/>
  <c r="DX94" i="11"/>
  <c r="DX93" i="11"/>
  <c r="DX109" i="11"/>
  <c r="DX108" i="11"/>
  <c r="DX107" i="11"/>
  <c r="DX106" i="11"/>
  <c r="DX105" i="11"/>
  <c r="DX104" i="11"/>
  <c r="DX103" i="11"/>
  <c r="DX102" i="11"/>
  <c r="DX101" i="11"/>
  <c r="DX100" i="11"/>
  <c r="DX99" i="11"/>
  <c r="DX98" i="11"/>
  <c r="DX92" i="11"/>
  <c r="DX97" i="11"/>
  <c r="DX88" i="11"/>
  <c r="DX78" i="11"/>
  <c r="DX77" i="11"/>
  <c r="DX76" i="11"/>
  <c r="DX75" i="11"/>
  <c r="DX74" i="11"/>
  <c r="DX73" i="11"/>
  <c r="DX72" i="11"/>
  <c r="DX79" i="11"/>
  <c r="DX71" i="11"/>
  <c r="DX96" i="11"/>
  <c r="DX80" i="11"/>
  <c r="DX70" i="11"/>
  <c r="DX81" i="11"/>
  <c r="DX69" i="11"/>
  <c r="DX82" i="11"/>
  <c r="DX68" i="11"/>
  <c r="DX83" i="11"/>
  <c r="DX67" i="11"/>
  <c r="DX84" i="11"/>
  <c r="DX85" i="11"/>
  <c r="DX86" i="11"/>
  <c r="DX87" i="11"/>
  <c r="DX3" i="11"/>
  <c r="DW89" i="11"/>
  <c r="DV28" i="2"/>
  <c r="DW11" i="14"/>
  <c r="DW23" i="14"/>
  <c r="DW12" i="14"/>
  <c r="DW24" i="14"/>
  <c r="DW13" i="14"/>
  <c r="DW25" i="14"/>
  <c r="DW14" i="14"/>
  <c r="DW26" i="14"/>
  <c r="DW15" i="14"/>
  <c r="DW27" i="14"/>
  <c r="DW16" i="14"/>
  <c r="DW28" i="14"/>
  <c r="DW18" i="14"/>
  <c r="DW19" i="14"/>
  <c r="DW8" i="14"/>
  <c r="DW20" i="14"/>
  <c r="DW9" i="14"/>
  <c r="DW21" i="14"/>
  <c r="DW29" i="14"/>
  <c r="DW10" i="14"/>
  <c r="DW17" i="14"/>
  <c r="DW22" i="14"/>
  <c r="DW81" i="14"/>
  <c r="DW80" i="14"/>
  <c r="DW79" i="14"/>
  <c r="DW65" i="14"/>
  <c r="DW78" i="14"/>
  <c r="DW77" i="14"/>
  <c r="DW76" i="14"/>
  <c r="DW75" i="14"/>
  <c r="DW74" i="14"/>
  <c r="DW73" i="14"/>
  <c r="DW72" i="14"/>
  <c r="DW71" i="14"/>
  <c r="DW70" i="14"/>
  <c r="DW69" i="14"/>
  <c r="DW68" i="14"/>
  <c r="DW67" i="14"/>
  <c r="DW66" i="14"/>
  <c r="DW64" i="14"/>
  <c r="DW63" i="14"/>
  <c r="DW62" i="14"/>
  <c r="DW61" i="14"/>
  <c r="DW60" i="14"/>
  <c r="DW56" i="14"/>
  <c r="DW55" i="14"/>
  <c r="DW54" i="14"/>
  <c r="DW53" i="14"/>
  <c r="DW52" i="14"/>
  <c r="DW51" i="14"/>
  <c r="DW50" i="14"/>
  <c r="DW41" i="14"/>
  <c r="DW49" i="14"/>
  <c r="DW48" i="14"/>
  <c r="DW47" i="14"/>
  <c r="DW46" i="14"/>
  <c r="DW45" i="14"/>
  <c r="DW44" i="14"/>
  <c r="DW43" i="14"/>
  <c r="DW42" i="14"/>
  <c r="DW40" i="14"/>
  <c r="DW39" i="14"/>
  <c r="DW38" i="14"/>
  <c r="DW37" i="14"/>
  <c r="DW36" i="14"/>
  <c r="DW106" i="14"/>
  <c r="DW105" i="14"/>
  <c r="DW104" i="14"/>
  <c r="DW103" i="14"/>
  <c r="DW102" i="14"/>
  <c r="DW101" i="14"/>
  <c r="DW100" i="14"/>
  <c r="DW99" i="14"/>
  <c r="DW98" i="14"/>
  <c r="DW97" i="14"/>
  <c r="DW96" i="14"/>
  <c r="DW95" i="14"/>
  <c r="DW94" i="14"/>
  <c r="DW93" i="14"/>
  <c r="DW92" i="14"/>
  <c r="DW88" i="14"/>
  <c r="DW90" i="14"/>
  <c r="DW89" i="14"/>
  <c r="DW87" i="14"/>
  <c r="DW86" i="14"/>
  <c r="DW85" i="14"/>
  <c r="DW91" i="14"/>
  <c r="DW35" i="14"/>
  <c r="DW114" i="11"/>
  <c r="DW7" i="11"/>
  <c r="DW31" i="11"/>
  <c r="DX9" i="2" s="1"/>
  <c r="DV14" i="2"/>
  <c r="DV15" i="2" s="1"/>
  <c r="DY5" i="14"/>
  <c r="DX3" i="14"/>
  <c r="DZ4" i="2"/>
  <c r="DZ58" i="2"/>
  <c r="DZ59" i="2" s="1"/>
  <c r="DZ20" i="2"/>
  <c r="EA6" i="2"/>
  <c r="DZ22" i="2"/>
  <c r="DZ23" i="2"/>
  <c r="DZ5" i="2"/>
  <c r="DZ27" i="2"/>
  <c r="DZ25" i="2"/>
  <c r="DZ24" i="2"/>
  <c r="DZ21" i="2"/>
  <c r="DZ26" i="2"/>
  <c r="DZ19" i="2"/>
  <c r="DZ49" i="2"/>
  <c r="DZ63" i="2"/>
  <c r="DZ53" i="2"/>
  <c r="DZ50" i="2"/>
  <c r="DV82" i="14"/>
  <c r="DV107" i="14"/>
  <c r="DV30" i="14"/>
  <c r="DW13" i="2" s="1"/>
  <c r="DW14" i="2" s="1"/>
  <c r="DS37" i="14"/>
  <c r="DS35" i="14"/>
  <c r="DS8" i="14" s="1"/>
  <c r="DS36" i="14"/>
  <c r="DS9" i="14" s="1"/>
  <c r="DS38" i="14"/>
  <c r="DS39" i="14"/>
  <c r="DS12" i="14" s="1"/>
  <c r="DS40" i="14"/>
  <c r="DS41" i="14"/>
  <c r="DW64" i="11"/>
  <c r="DX12" i="2" s="1"/>
  <c r="DV57" i="14"/>
  <c r="DU65" i="2" l="1"/>
  <c r="DU46" i="2"/>
  <c r="EA43" i="2"/>
  <c r="EA44" i="2"/>
  <c r="EA45" i="2" s="1"/>
  <c r="DZ18" i="2"/>
  <c r="DZ3" i="2"/>
  <c r="DQ8" i="14"/>
  <c r="DQ30" i="14" s="1"/>
  <c r="DR13" i="2" s="1"/>
  <c r="DR14" i="2" s="1"/>
  <c r="DR15" i="2" s="1"/>
  <c r="DR31" i="2" s="1"/>
  <c r="DQ57" i="14"/>
  <c r="EA52" i="2"/>
  <c r="EA51" i="2"/>
  <c r="DS30" i="14"/>
  <c r="DT13" i="2" s="1"/>
  <c r="DT14" i="2" s="1"/>
  <c r="DT15" i="2" s="1"/>
  <c r="DT31" i="2" s="1"/>
  <c r="DX64" i="11"/>
  <c r="DY12" i="2" s="1"/>
  <c r="DW107" i="14"/>
  <c r="DX89" i="11"/>
  <c r="DV29" i="2"/>
  <c r="DV31" i="2" s="1"/>
  <c r="DX7" i="11"/>
  <c r="DX31" i="11"/>
  <c r="DY9" i="2" s="1"/>
  <c r="DS57" i="14"/>
  <c r="DX11" i="14"/>
  <c r="DX23" i="14"/>
  <c r="DX12" i="14"/>
  <c r="DX24" i="14"/>
  <c r="DX13" i="14"/>
  <c r="DX25" i="14"/>
  <c r="DX14" i="14"/>
  <c r="DX26" i="14"/>
  <c r="DX15" i="14"/>
  <c r="DX27" i="14"/>
  <c r="DX16" i="14"/>
  <c r="DX28" i="14"/>
  <c r="DX18" i="14"/>
  <c r="DX19" i="14"/>
  <c r="DX8" i="14"/>
  <c r="DX20" i="14"/>
  <c r="DX9" i="14"/>
  <c r="DX21" i="14"/>
  <c r="DX10" i="14"/>
  <c r="DX17" i="14"/>
  <c r="DX22" i="14"/>
  <c r="DX29" i="14"/>
  <c r="DX80" i="14"/>
  <c r="DX81" i="14"/>
  <c r="DX65" i="14"/>
  <c r="DX78" i="14"/>
  <c r="DX77" i="14"/>
  <c r="DX76" i="14"/>
  <c r="DX75" i="14"/>
  <c r="DX74" i="14"/>
  <c r="DX73" i="14"/>
  <c r="DX72" i="14"/>
  <c r="DX71" i="14"/>
  <c r="DX70" i="14"/>
  <c r="DX69" i="14"/>
  <c r="DX68" i="14"/>
  <c r="DX67" i="14"/>
  <c r="DX66" i="14"/>
  <c r="DX79" i="14"/>
  <c r="DX64" i="14"/>
  <c r="DX63" i="14"/>
  <c r="DX62" i="14"/>
  <c r="DX61" i="14"/>
  <c r="DX60" i="14"/>
  <c r="DX56" i="14"/>
  <c r="DX55" i="14"/>
  <c r="DX54" i="14"/>
  <c r="DX53" i="14"/>
  <c r="DX52" i="14"/>
  <c r="DX51" i="14"/>
  <c r="DX50" i="14"/>
  <c r="DX41" i="14"/>
  <c r="DX49" i="14"/>
  <c r="DX48" i="14"/>
  <c r="DX47" i="14"/>
  <c r="DX46" i="14"/>
  <c r="DX45" i="14"/>
  <c r="DX44" i="14"/>
  <c r="DX43" i="14"/>
  <c r="DX42" i="14"/>
  <c r="DX40" i="14"/>
  <c r="DX39" i="14"/>
  <c r="DX38" i="14"/>
  <c r="DX37" i="14"/>
  <c r="DX36" i="14"/>
  <c r="DX35" i="14"/>
  <c r="DX90" i="14"/>
  <c r="DX89" i="14"/>
  <c r="DX87" i="14"/>
  <c r="DX86" i="14"/>
  <c r="DX85" i="14"/>
  <c r="DX91" i="14"/>
  <c r="DX99" i="14"/>
  <c r="DX88" i="14"/>
  <c r="DX100" i="14"/>
  <c r="DX101" i="14"/>
  <c r="DX102" i="14"/>
  <c r="DX103" i="14"/>
  <c r="DX104" i="14"/>
  <c r="DX92" i="14"/>
  <c r="DX105" i="14"/>
  <c r="DX93" i="14"/>
  <c r="DX106" i="14"/>
  <c r="DX94" i="14"/>
  <c r="DX95" i="14"/>
  <c r="DX96" i="14"/>
  <c r="DX97" i="14"/>
  <c r="DX98" i="14"/>
  <c r="DZ5" i="14"/>
  <c r="DY3" i="14"/>
  <c r="DY9" i="11"/>
  <c r="DY21" i="11"/>
  <c r="DY10" i="11"/>
  <c r="DY22" i="11"/>
  <c r="DY11" i="11"/>
  <c r="DY23" i="11"/>
  <c r="DY12" i="11"/>
  <c r="DY24" i="11"/>
  <c r="DY13" i="11"/>
  <c r="DY25" i="11"/>
  <c r="DY30" i="11"/>
  <c r="DY14" i="11"/>
  <c r="DY15" i="11"/>
  <c r="DY16" i="11"/>
  <c r="DY17" i="11"/>
  <c r="DY18" i="11"/>
  <c r="DY19" i="11"/>
  <c r="DY20" i="11"/>
  <c r="DY26" i="11"/>
  <c r="DY27" i="11"/>
  <c r="DY28" i="11"/>
  <c r="DY29" i="11"/>
  <c r="DY40" i="11"/>
  <c r="DY52" i="11"/>
  <c r="DY41" i="11"/>
  <c r="DY53" i="11"/>
  <c r="DZ5" i="11"/>
  <c r="DY42" i="11"/>
  <c r="DY54" i="11"/>
  <c r="DY43" i="11"/>
  <c r="DY55" i="11"/>
  <c r="DY44" i="11"/>
  <c r="DY45" i="11"/>
  <c r="DY34" i="11"/>
  <c r="DY46" i="11"/>
  <c r="DY59" i="11"/>
  <c r="DY36" i="11"/>
  <c r="DY63" i="11"/>
  <c r="DY37" i="11"/>
  <c r="DY38" i="11"/>
  <c r="DY39" i="11"/>
  <c r="DY47" i="11"/>
  <c r="DY48" i="11"/>
  <c r="DY49" i="11"/>
  <c r="DY50" i="11"/>
  <c r="DY51" i="11"/>
  <c r="DY60" i="11"/>
  <c r="DY61" i="11"/>
  <c r="DY35" i="11"/>
  <c r="DY62" i="11"/>
  <c r="DY113" i="11"/>
  <c r="DY112" i="11"/>
  <c r="DY111" i="11"/>
  <c r="DY110" i="11"/>
  <c r="DY95" i="11"/>
  <c r="DY94" i="11"/>
  <c r="DY93" i="11"/>
  <c r="DY109" i="11"/>
  <c r="DY108" i="11"/>
  <c r="DY107" i="11"/>
  <c r="DY106" i="11"/>
  <c r="DY105" i="11"/>
  <c r="DY104" i="11"/>
  <c r="DY103" i="11"/>
  <c r="DY102" i="11"/>
  <c r="DY101" i="11"/>
  <c r="DY100" i="11"/>
  <c r="DY99" i="11"/>
  <c r="DY98" i="11"/>
  <c r="DY92" i="11"/>
  <c r="DY97" i="11"/>
  <c r="DY96" i="11"/>
  <c r="DY88" i="11"/>
  <c r="DY87" i="11"/>
  <c r="DY86" i="11"/>
  <c r="DY85" i="11"/>
  <c r="DY84" i="11"/>
  <c r="DY83" i="11"/>
  <c r="DY82" i="11"/>
  <c r="DY81" i="11"/>
  <c r="DY80" i="11"/>
  <c r="DY79" i="11"/>
  <c r="DY78" i="11"/>
  <c r="DY77" i="11"/>
  <c r="DY76" i="11"/>
  <c r="DY75" i="11"/>
  <c r="DY74" i="11"/>
  <c r="DY73" i="11"/>
  <c r="DY72" i="11"/>
  <c r="DY71" i="11"/>
  <c r="DY70" i="11"/>
  <c r="DY69" i="11"/>
  <c r="DY68" i="11"/>
  <c r="DY67" i="11"/>
  <c r="DY3" i="11"/>
  <c r="DW82" i="14"/>
  <c r="DX11" i="2"/>
  <c r="DW28" i="2"/>
  <c r="DW29" i="2" s="1"/>
  <c r="DW15" i="2"/>
  <c r="DX114" i="11"/>
  <c r="DX56" i="11"/>
  <c r="DY10" i="2" s="1"/>
  <c r="DW57" i="14"/>
  <c r="EA4" i="2"/>
  <c r="EB6" i="2"/>
  <c r="EA19" i="2"/>
  <c r="EA20" i="2"/>
  <c r="EA22" i="2"/>
  <c r="EA23" i="2"/>
  <c r="EA5" i="2"/>
  <c r="EA21" i="2"/>
  <c r="EA26" i="2"/>
  <c r="EA25" i="2"/>
  <c r="EA24" i="2"/>
  <c r="EA27" i="2"/>
  <c r="EA50" i="2"/>
  <c r="EA53" i="2"/>
  <c r="EA63" i="2"/>
  <c r="EA49" i="2"/>
  <c r="EA58" i="2"/>
  <c r="EA59" i="2" s="1"/>
  <c r="DW30" i="14"/>
  <c r="DX13" i="2" s="1"/>
  <c r="DT46" i="2" l="1"/>
  <c r="DR46" i="2"/>
  <c r="EB43" i="2"/>
  <c r="EB44" i="2"/>
  <c r="EB45" i="2" s="1"/>
  <c r="EA18" i="2"/>
  <c r="EA3" i="2"/>
  <c r="EB51" i="2"/>
  <c r="EB52" i="2"/>
  <c r="DW31" i="2"/>
  <c r="DX30" i="14"/>
  <c r="DY13" i="2" s="1"/>
  <c r="DY14" i="2" s="1"/>
  <c r="DX107" i="14"/>
  <c r="DY11" i="2"/>
  <c r="DX28" i="2"/>
  <c r="DX29" i="2" s="1"/>
  <c r="DZ11" i="11"/>
  <c r="DZ23" i="11"/>
  <c r="DZ12" i="11"/>
  <c r="DZ24" i="11"/>
  <c r="DZ13" i="11"/>
  <c r="DZ25" i="11"/>
  <c r="DZ14" i="11"/>
  <c r="DZ26" i="11"/>
  <c r="DZ15" i="11"/>
  <c r="DZ27" i="11"/>
  <c r="DZ30" i="11"/>
  <c r="DZ9" i="11"/>
  <c r="DZ10" i="11"/>
  <c r="DZ16" i="11"/>
  <c r="DZ17" i="11"/>
  <c r="DZ18" i="11"/>
  <c r="DZ19" i="11"/>
  <c r="DZ20" i="11"/>
  <c r="DZ21" i="11"/>
  <c r="DZ22" i="11"/>
  <c r="DZ28" i="11"/>
  <c r="DZ29" i="11"/>
  <c r="DZ45" i="11"/>
  <c r="DZ34" i="11"/>
  <c r="DZ46" i="11"/>
  <c r="DZ59" i="11"/>
  <c r="DZ35" i="11"/>
  <c r="DZ47" i="11"/>
  <c r="DZ60" i="11"/>
  <c r="DZ36" i="11"/>
  <c r="DZ48" i="11"/>
  <c r="DZ61" i="11"/>
  <c r="DZ37" i="11"/>
  <c r="DZ49" i="11"/>
  <c r="DZ62" i="11"/>
  <c r="DZ38" i="11"/>
  <c r="DZ54" i="11"/>
  <c r="DZ55" i="11"/>
  <c r="DZ39" i="11"/>
  <c r="DZ40" i="11"/>
  <c r="DZ63" i="11"/>
  <c r="DZ41" i="11"/>
  <c r="DZ42" i="11"/>
  <c r="DZ43" i="11"/>
  <c r="EA5" i="11"/>
  <c r="DZ44" i="11"/>
  <c r="DZ50" i="11"/>
  <c r="DZ51" i="11"/>
  <c r="DZ52" i="11"/>
  <c r="DZ53" i="11"/>
  <c r="DZ113" i="11"/>
  <c r="DZ112" i="11"/>
  <c r="DZ111" i="11"/>
  <c r="DZ110" i="11"/>
  <c r="DZ94" i="11"/>
  <c r="DZ93" i="11"/>
  <c r="DZ109" i="11"/>
  <c r="DZ108" i="11"/>
  <c r="DZ107" i="11"/>
  <c r="DZ106" i="11"/>
  <c r="DZ105" i="11"/>
  <c r="DZ104" i="11"/>
  <c r="DZ103" i="11"/>
  <c r="DZ102" i="11"/>
  <c r="DZ101" i="11"/>
  <c r="DZ100" i="11"/>
  <c r="DZ99" i="11"/>
  <c r="DZ98" i="11"/>
  <c r="DZ92" i="11"/>
  <c r="DZ97" i="11"/>
  <c r="DZ96" i="11"/>
  <c r="DZ88" i="11"/>
  <c r="DZ87" i="11"/>
  <c r="DZ86" i="11"/>
  <c r="DZ85" i="11"/>
  <c r="DZ84" i="11"/>
  <c r="DZ83" i="11"/>
  <c r="DZ82" i="11"/>
  <c r="DZ81" i="11"/>
  <c r="DZ80" i="11"/>
  <c r="DZ79" i="11"/>
  <c r="DZ72" i="11"/>
  <c r="DZ71" i="11"/>
  <c r="DZ70" i="11"/>
  <c r="DZ69" i="11"/>
  <c r="DZ68" i="11"/>
  <c r="DZ95" i="11"/>
  <c r="DZ67" i="11"/>
  <c r="DZ78" i="11"/>
  <c r="DZ77" i="11"/>
  <c r="DZ76" i="11"/>
  <c r="DZ75" i="11"/>
  <c r="DZ74" i="11"/>
  <c r="DZ73" i="11"/>
  <c r="DZ3" i="11"/>
  <c r="DX82" i="14"/>
  <c r="DY7" i="11"/>
  <c r="DY31" i="11"/>
  <c r="DZ9" i="2" s="1"/>
  <c r="EB4" i="2"/>
  <c r="EC6" i="2"/>
  <c r="EB24" i="2"/>
  <c r="EB19" i="2"/>
  <c r="EB26" i="2"/>
  <c r="EB20" i="2"/>
  <c r="EB22" i="2"/>
  <c r="EB27" i="2"/>
  <c r="EB25" i="2"/>
  <c r="EB23" i="2"/>
  <c r="EB5" i="2"/>
  <c r="EB21" i="2"/>
  <c r="EB63" i="2"/>
  <c r="EB49" i="2"/>
  <c r="EB58" i="2"/>
  <c r="EB59" i="2" s="1"/>
  <c r="EB53" i="2"/>
  <c r="EB50" i="2"/>
  <c r="DY64" i="11"/>
  <c r="DZ12" i="2" s="1"/>
  <c r="DY11" i="14"/>
  <c r="DY23" i="14"/>
  <c r="DY12" i="14"/>
  <c r="DY24" i="14"/>
  <c r="DY13" i="14"/>
  <c r="DY25" i="14"/>
  <c r="DY14" i="14"/>
  <c r="DY26" i="14"/>
  <c r="DY15" i="14"/>
  <c r="DY27" i="14"/>
  <c r="DY16" i="14"/>
  <c r="DY28" i="14"/>
  <c r="DY18" i="14"/>
  <c r="DY19" i="14"/>
  <c r="DY8" i="14"/>
  <c r="DY20" i="14"/>
  <c r="DY9" i="14"/>
  <c r="DY21" i="14"/>
  <c r="DY10" i="14"/>
  <c r="DY17" i="14"/>
  <c r="DY22" i="14"/>
  <c r="DY29" i="14"/>
  <c r="DY81" i="14"/>
  <c r="DY80" i="14"/>
  <c r="DY79" i="14"/>
  <c r="DY65" i="14"/>
  <c r="DY78" i="14"/>
  <c r="DY77" i="14"/>
  <c r="DY76" i="14"/>
  <c r="DY75" i="14"/>
  <c r="DY74" i="14"/>
  <c r="DY73" i="14"/>
  <c r="DY72" i="14"/>
  <c r="DY71" i="14"/>
  <c r="DY70" i="14"/>
  <c r="DY69" i="14"/>
  <c r="DY68" i="14"/>
  <c r="DY67" i="14"/>
  <c r="DY66" i="14"/>
  <c r="DY64" i="14"/>
  <c r="DY63" i="14"/>
  <c r="DY62" i="14"/>
  <c r="DY61" i="14"/>
  <c r="DY60" i="14"/>
  <c r="DY56" i="14"/>
  <c r="DY55" i="14"/>
  <c r="DY54" i="14"/>
  <c r="DY53" i="14"/>
  <c r="DY52" i="14"/>
  <c r="DY51" i="14"/>
  <c r="DY50" i="14"/>
  <c r="DY41" i="14"/>
  <c r="DY49" i="14"/>
  <c r="DY48" i="14"/>
  <c r="DY47" i="14"/>
  <c r="DY46" i="14"/>
  <c r="DY45" i="14"/>
  <c r="DY44" i="14"/>
  <c r="DY43" i="14"/>
  <c r="DY42" i="14"/>
  <c r="DY40" i="14"/>
  <c r="DY39" i="14"/>
  <c r="DY38" i="14"/>
  <c r="DY37" i="14"/>
  <c r="DY36" i="14"/>
  <c r="DY35" i="14"/>
  <c r="DY87" i="14"/>
  <c r="DY86" i="14"/>
  <c r="DY85" i="14"/>
  <c r="DY91" i="14"/>
  <c r="DY106" i="14"/>
  <c r="DY105" i="14"/>
  <c r="DY104" i="14"/>
  <c r="DY103" i="14"/>
  <c r="DY102" i="14"/>
  <c r="DY101" i="14"/>
  <c r="DY100" i="14"/>
  <c r="DY99" i="14"/>
  <c r="DY98" i="14"/>
  <c r="DY97" i="14"/>
  <c r="DY96" i="14"/>
  <c r="DY95" i="14"/>
  <c r="DY94" i="14"/>
  <c r="DY93" i="14"/>
  <c r="DY92" i="14"/>
  <c r="DY88" i="14"/>
  <c r="DY89" i="14"/>
  <c r="DY90" i="14"/>
  <c r="DX57" i="14"/>
  <c r="DZ3" i="14"/>
  <c r="EA5" i="14"/>
  <c r="DX14" i="2"/>
  <c r="DX15" i="2" s="1"/>
  <c r="DY89" i="11"/>
  <c r="DY114" i="11"/>
  <c r="DY56" i="11"/>
  <c r="DZ10" i="2" s="1"/>
  <c r="EC43" i="2" l="1"/>
  <c r="EC44" i="2"/>
  <c r="EC45" i="2" s="1"/>
  <c r="EB18" i="2"/>
  <c r="EB3" i="2"/>
  <c r="EC52" i="2"/>
  <c r="EC51" i="2"/>
  <c r="DX31" i="2"/>
  <c r="DZ89" i="11"/>
  <c r="DY57" i="14"/>
  <c r="EA3" i="14"/>
  <c r="EB5" i="14"/>
  <c r="EC4" i="2"/>
  <c r="ED6" i="2"/>
  <c r="EC53" i="2"/>
  <c r="EC19" i="2"/>
  <c r="EC50" i="2"/>
  <c r="EC21" i="2"/>
  <c r="EC20" i="2"/>
  <c r="EC22" i="2"/>
  <c r="EC23" i="2"/>
  <c r="EC5" i="2"/>
  <c r="EC27" i="2"/>
  <c r="EC25" i="2"/>
  <c r="EC26" i="2"/>
  <c r="EC24" i="2"/>
  <c r="EC49" i="2"/>
  <c r="EC58" i="2"/>
  <c r="EC59" i="2" s="1"/>
  <c r="EC63" i="2"/>
  <c r="DZ11" i="2"/>
  <c r="DZ64" i="11"/>
  <c r="EA12" i="2" s="1"/>
  <c r="DZ56" i="11"/>
  <c r="EA10" i="2" s="1"/>
  <c r="DZ7" i="11"/>
  <c r="DZ31" i="11"/>
  <c r="EA9" i="2" s="1"/>
  <c r="DY30" i="14"/>
  <c r="DZ13" i="2" s="1"/>
  <c r="DZ14" i="2" s="1"/>
  <c r="DY28" i="2"/>
  <c r="DY15" i="2"/>
  <c r="DZ114" i="11"/>
  <c r="EA13" i="11"/>
  <c r="EA25" i="11"/>
  <c r="EA14" i="11"/>
  <c r="EA26" i="11"/>
  <c r="EA15" i="11"/>
  <c r="EA27" i="11"/>
  <c r="EA16" i="11"/>
  <c r="EA28" i="11"/>
  <c r="EA17" i="11"/>
  <c r="EA29" i="11"/>
  <c r="EA30" i="11"/>
  <c r="EA9" i="11"/>
  <c r="EA10" i="11"/>
  <c r="EA11" i="11"/>
  <c r="EA12" i="11"/>
  <c r="EA18" i="11"/>
  <c r="EA19" i="11"/>
  <c r="EA20" i="11"/>
  <c r="EA21" i="11"/>
  <c r="EA22" i="11"/>
  <c r="EA23" i="11"/>
  <c r="EA24" i="11"/>
  <c r="EA37" i="11"/>
  <c r="EA49" i="11"/>
  <c r="EA62" i="11"/>
  <c r="EA38" i="11"/>
  <c r="EA50" i="11"/>
  <c r="EA63" i="11"/>
  <c r="EA39" i="11"/>
  <c r="EA51" i="11"/>
  <c r="EA40" i="11"/>
  <c r="EA52" i="11"/>
  <c r="EA41" i="11"/>
  <c r="EA53" i="11"/>
  <c r="EB5" i="11"/>
  <c r="EA44" i="11"/>
  <c r="EA45" i="11"/>
  <c r="EA46" i="11"/>
  <c r="EA47" i="11"/>
  <c r="EA48" i="11"/>
  <c r="EA54" i="11"/>
  <c r="EA55" i="11"/>
  <c r="EA34" i="11"/>
  <c r="EA35" i="11"/>
  <c r="EA36" i="11"/>
  <c r="EA59" i="11"/>
  <c r="EA42" i="11"/>
  <c r="EA60" i="11"/>
  <c r="EA43" i="11"/>
  <c r="EA61" i="11"/>
  <c r="EA113" i="11"/>
  <c r="EA112" i="11"/>
  <c r="EA111" i="11"/>
  <c r="EA110" i="11"/>
  <c r="EA94" i="11"/>
  <c r="EA93" i="11"/>
  <c r="EA109" i="11"/>
  <c r="EA108" i="11"/>
  <c r="EA107" i="11"/>
  <c r="EA106" i="11"/>
  <c r="EA105" i="11"/>
  <c r="EA104" i="11"/>
  <c r="EA103" i="11"/>
  <c r="EA102" i="11"/>
  <c r="EA101" i="11"/>
  <c r="EA100" i="11"/>
  <c r="EA99" i="11"/>
  <c r="EA98" i="11"/>
  <c r="EA92" i="11"/>
  <c r="EA97" i="11"/>
  <c r="EA96" i="11"/>
  <c r="EA88" i="11"/>
  <c r="EA87" i="11"/>
  <c r="EA86" i="11"/>
  <c r="EA85" i="11"/>
  <c r="EA84" i="11"/>
  <c r="EA83" i="11"/>
  <c r="EA82" i="11"/>
  <c r="EA81" i="11"/>
  <c r="EA80" i="11"/>
  <c r="EA79" i="11"/>
  <c r="EA95" i="11"/>
  <c r="EA71" i="11"/>
  <c r="EA70" i="11"/>
  <c r="EA69" i="11"/>
  <c r="EA68" i="11"/>
  <c r="EA67" i="11"/>
  <c r="EA78" i="11"/>
  <c r="EA77" i="11"/>
  <c r="EA76" i="11"/>
  <c r="EA75" i="11"/>
  <c r="EA74" i="11"/>
  <c r="EA73" i="11"/>
  <c r="EA72" i="11"/>
  <c r="EA3" i="11"/>
  <c r="DZ11" i="14"/>
  <c r="DZ23" i="14"/>
  <c r="DZ12" i="14"/>
  <c r="DZ24" i="14"/>
  <c r="DZ13" i="14"/>
  <c r="DZ25" i="14"/>
  <c r="DZ14" i="14"/>
  <c r="DZ26" i="14"/>
  <c r="DZ15" i="14"/>
  <c r="DZ27" i="14"/>
  <c r="DZ16" i="14"/>
  <c r="DZ28" i="14"/>
  <c r="DZ18" i="14"/>
  <c r="DZ19" i="14"/>
  <c r="DZ8" i="14"/>
  <c r="DZ20" i="14"/>
  <c r="DZ9" i="14"/>
  <c r="DZ21" i="14"/>
  <c r="DZ29" i="14"/>
  <c r="DZ10" i="14"/>
  <c r="DZ17" i="14"/>
  <c r="DZ22" i="14"/>
  <c r="DZ81" i="14"/>
  <c r="DZ80" i="14"/>
  <c r="DZ79" i="14"/>
  <c r="DZ65" i="14"/>
  <c r="DZ78" i="14"/>
  <c r="DZ77" i="14"/>
  <c r="DZ76" i="14"/>
  <c r="DZ75" i="14"/>
  <c r="DZ74" i="14"/>
  <c r="DZ73" i="14"/>
  <c r="DZ72" i="14"/>
  <c r="DZ71" i="14"/>
  <c r="DZ70" i="14"/>
  <c r="DZ69" i="14"/>
  <c r="DZ68" i="14"/>
  <c r="DZ67" i="14"/>
  <c r="DZ66" i="14"/>
  <c r="DZ64" i="14"/>
  <c r="DZ63" i="14"/>
  <c r="DZ62" i="14"/>
  <c r="DZ61" i="14"/>
  <c r="DZ60" i="14"/>
  <c r="DZ56" i="14"/>
  <c r="DZ55" i="14"/>
  <c r="DZ54" i="14"/>
  <c r="DZ53" i="14"/>
  <c r="DZ52" i="14"/>
  <c r="DZ51" i="14"/>
  <c r="DZ50" i="14"/>
  <c r="DZ41" i="14"/>
  <c r="DZ49" i="14"/>
  <c r="DZ48" i="14"/>
  <c r="DZ47" i="14"/>
  <c r="DZ46" i="14"/>
  <c r="DZ45" i="14"/>
  <c r="DZ44" i="14"/>
  <c r="DZ43" i="14"/>
  <c r="DZ42" i="14"/>
  <c r="DZ40" i="14"/>
  <c r="DZ39" i="14"/>
  <c r="DZ38" i="14"/>
  <c r="DZ37" i="14"/>
  <c r="DZ36" i="14"/>
  <c r="DZ35" i="14"/>
  <c r="DZ91" i="14"/>
  <c r="DZ106" i="14"/>
  <c r="DZ105" i="14"/>
  <c r="DZ104" i="14"/>
  <c r="DZ103" i="14"/>
  <c r="DZ102" i="14"/>
  <c r="DZ101" i="14"/>
  <c r="DZ100" i="14"/>
  <c r="DZ99" i="14"/>
  <c r="DZ98" i="14"/>
  <c r="DZ97" i="14"/>
  <c r="DZ96" i="14"/>
  <c r="DZ95" i="14"/>
  <c r="DZ94" i="14"/>
  <c r="DZ93" i="14"/>
  <c r="DZ92" i="14"/>
  <c r="DZ88" i="14"/>
  <c r="DZ90" i="14"/>
  <c r="DZ89" i="14"/>
  <c r="DZ85" i="14"/>
  <c r="DZ86" i="14"/>
  <c r="DZ87" i="14"/>
  <c r="DY107" i="14"/>
  <c r="DY82" i="14"/>
  <c r="ED43" i="2" l="1"/>
  <c r="ED44" i="2"/>
  <c r="ED45" i="2" s="1"/>
  <c r="EC18" i="2"/>
  <c r="EC3" i="2"/>
  <c r="ED52" i="2"/>
  <c r="ED51" i="2"/>
  <c r="EA11" i="2"/>
  <c r="EA28" i="2" s="1"/>
  <c r="EA29" i="2" s="1"/>
  <c r="DZ30" i="14"/>
  <c r="EA13" i="2" s="1"/>
  <c r="EA14" i="2" s="1"/>
  <c r="EA89" i="11"/>
  <c r="DZ28" i="2"/>
  <c r="DZ29" i="2" s="1"/>
  <c r="DZ15" i="2"/>
  <c r="EA7" i="11"/>
  <c r="EA31" i="11"/>
  <c r="EB9" i="2" s="1"/>
  <c r="EB15" i="11"/>
  <c r="EB27" i="11"/>
  <c r="EB16" i="11"/>
  <c r="EB28" i="11"/>
  <c r="EB17" i="11"/>
  <c r="EB29" i="11"/>
  <c r="EB18" i="11"/>
  <c r="EB30" i="11"/>
  <c r="EB19" i="11"/>
  <c r="EB25" i="11"/>
  <c r="EB9" i="11"/>
  <c r="EB26" i="11"/>
  <c r="EB10" i="11"/>
  <c r="EB11" i="11"/>
  <c r="EB12" i="11"/>
  <c r="EB13" i="11"/>
  <c r="EB14" i="11"/>
  <c r="EB20" i="11"/>
  <c r="EB21" i="11"/>
  <c r="EB22" i="11"/>
  <c r="EB23" i="11"/>
  <c r="EB24" i="11"/>
  <c r="EB41" i="11"/>
  <c r="EB53" i="11"/>
  <c r="EC5" i="11"/>
  <c r="EB42" i="11"/>
  <c r="EB54" i="11"/>
  <c r="EB43" i="11"/>
  <c r="EB55" i="11"/>
  <c r="EB44" i="11"/>
  <c r="EB45" i="11"/>
  <c r="EB34" i="11"/>
  <c r="EB51" i="11"/>
  <c r="EB35" i="11"/>
  <c r="EB52" i="11"/>
  <c r="EB36" i="11"/>
  <c r="EB59" i="11"/>
  <c r="EB37" i="11"/>
  <c r="EB60" i="11"/>
  <c r="EB38" i="11"/>
  <c r="EB61" i="11"/>
  <c r="EB39" i="11"/>
  <c r="EB62" i="11"/>
  <c r="EB40" i="11"/>
  <c r="EB63" i="11"/>
  <c r="EB46" i="11"/>
  <c r="EB47" i="11"/>
  <c r="EB48" i="11"/>
  <c r="EB49" i="11"/>
  <c r="EB50" i="11"/>
  <c r="EB113" i="11"/>
  <c r="EB112" i="11"/>
  <c r="EB111" i="11"/>
  <c r="EB110" i="11"/>
  <c r="EB93" i="11"/>
  <c r="EB109" i="11"/>
  <c r="EB108" i="11"/>
  <c r="EB107" i="11"/>
  <c r="EB106" i="11"/>
  <c r="EB105" i="11"/>
  <c r="EB104" i="11"/>
  <c r="EB103" i="11"/>
  <c r="EB102" i="11"/>
  <c r="EB101" i="11"/>
  <c r="EB100" i="11"/>
  <c r="EB99" i="11"/>
  <c r="EB98" i="11"/>
  <c r="EB92" i="11"/>
  <c r="EB97" i="11"/>
  <c r="EB96" i="11"/>
  <c r="EB88" i="11"/>
  <c r="EB87" i="11"/>
  <c r="EB86" i="11"/>
  <c r="EB85" i="11"/>
  <c r="EB84" i="11"/>
  <c r="EB83" i="11"/>
  <c r="EB82" i="11"/>
  <c r="EB81" i="11"/>
  <c r="EB80" i="11"/>
  <c r="EB79" i="11"/>
  <c r="EB95" i="11"/>
  <c r="EB70" i="11"/>
  <c r="EB69" i="11"/>
  <c r="EB68" i="11"/>
  <c r="EB67" i="11"/>
  <c r="EB94" i="11"/>
  <c r="EB78" i="11"/>
  <c r="EB77" i="11"/>
  <c r="EB76" i="11"/>
  <c r="EB75" i="11"/>
  <c r="EB74" i="11"/>
  <c r="EB73" i="11"/>
  <c r="EB72" i="11"/>
  <c r="EB71" i="11"/>
  <c r="EB3" i="11"/>
  <c r="DZ107" i="14"/>
  <c r="EA64" i="11"/>
  <c r="EB12" i="2" s="1"/>
  <c r="DY29" i="2"/>
  <c r="DY31" i="2" s="1"/>
  <c r="EA114" i="11"/>
  <c r="ED4" i="2"/>
  <c r="EE6" i="2"/>
  <c r="ED21" i="2"/>
  <c r="ED20" i="2"/>
  <c r="ED22" i="2"/>
  <c r="ED26" i="2"/>
  <c r="ED23" i="2"/>
  <c r="ED24" i="2"/>
  <c r="ED5" i="2"/>
  <c r="ED25" i="2"/>
  <c r="ED27" i="2"/>
  <c r="ED19" i="2"/>
  <c r="ED50" i="2"/>
  <c r="ED53" i="2"/>
  <c r="ED63" i="2"/>
  <c r="ED49" i="2"/>
  <c r="ED58" i="2"/>
  <c r="ED59" i="2" s="1"/>
  <c r="EA56" i="11"/>
  <c r="EB10" i="2" s="1"/>
  <c r="EB3" i="14"/>
  <c r="EC5" i="14"/>
  <c r="DZ57" i="14"/>
  <c r="EA11" i="14"/>
  <c r="EA23" i="14"/>
  <c r="EA12" i="14"/>
  <c r="EA24" i="14"/>
  <c r="EA13" i="14"/>
  <c r="EA25" i="14"/>
  <c r="EA14" i="14"/>
  <c r="EA26" i="14"/>
  <c r="EA15" i="14"/>
  <c r="EA27" i="14"/>
  <c r="EA16" i="14"/>
  <c r="EA28" i="14"/>
  <c r="EA18" i="14"/>
  <c r="EA19" i="14"/>
  <c r="EA8" i="14"/>
  <c r="EA20" i="14"/>
  <c r="EA9" i="14"/>
  <c r="EA21" i="14"/>
  <c r="EA10" i="14"/>
  <c r="EA17" i="14"/>
  <c r="EA22" i="14"/>
  <c r="EA29" i="14"/>
  <c r="EA81" i="14"/>
  <c r="EA80" i="14"/>
  <c r="EA79" i="14"/>
  <c r="EA78" i="14"/>
  <c r="EA77" i="14"/>
  <c r="EA76" i="14"/>
  <c r="EA75" i="14"/>
  <c r="EA74" i="14"/>
  <c r="EA73" i="14"/>
  <c r="EA72" i="14"/>
  <c r="EA71" i="14"/>
  <c r="EA70" i="14"/>
  <c r="EA69" i="14"/>
  <c r="EA68" i="14"/>
  <c r="EA67" i="14"/>
  <c r="EA66" i="14"/>
  <c r="EA64" i="14"/>
  <c r="EA63" i="14"/>
  <c r="EA62" i="14"/>
  <c r="EA65" i="14"/>
  <c r="EA61" i="14"/>
  <c r="EA60" i="14"/>
  <c r="EA56" i="14"/>
  <c r="EA55" i="14"/>
  <c r="EA54" i="14"/>
  <c r="EA53" i="14"/>
  <c r="EA52" i="14"/>
  <c r="EA51" i="14"/>
  <c r="EA50" i="14"/>
  <c r="EA41" i="14"/>
  <c r="EA49" i="14"/>
  <c r="EA48" i="14"/>
  <c r="EA47" i="14"/>
  <c r="EA46" i="14"/>
  <c r="EA45" i="14"/>
  <c r="EA44" i="14"/>
  <c r="EA43" i="14"/>
  <c r="EA42" i="14"/>
  <c r="EA40" i="14"/>
  <c r="EA39" i="14"/>
  <c r="EA38" i="14"/>
  <c r="EA37" i="14"/>
  <c r="EA36" i="14"/>
  <c r="EA35" i="14"/>
  <c r="EA91" i="14"/>
  <c r="EA106" i="14"/>
  <c r="EA105" i="14"/>
  <c r="EA104" i="14"/>
  <c r="EA103" i="14"/>
  <c r="EA102" i="14"/>
  <c r="EA101" i="14"/>
  <c r="EA100" i="14"/>
  <c r="EA99" i="14"/>
  <c r="EA98" i="14"/>
  <c r="EA97" i="14"/>
  <c r="EA96" i="14"/>
  <c r="EA95" i="14"/>
  <c r="EA94" i="14"/>
  <c r="EA93" i="14"/>
  <c r="EA92" i="14"/>
  <c r="EA88" i="14"/>
  <c r="EA90" i="14"/>
  <c r="EA89" i="14"/>
  <c r="EA87" i="14"/>
  <c r="EA86" i="14"/>
  <c r="EA85" i="14"/>
  <c r="DZ82" i="14"/>
  <c r="EE43" i="2" l="1"/>
  <c r="EE44" i="2"/>
  <c r="EE45" i="2" s="1"/>
  <c r="ED18" i="2"/>
  <c r="ED3" i="2"/>
  <c r="EE52" i="2"/>
  <c r="EE51" i="2"/>
  <c r="EA15" i="2"/>
  <c r="EA31" i="2" s="1"/>
  <c r="DZ31" i="2"/>
  <c r="EC3" i="14"/>
  <c r="ED5" i="14"/>
  <c r="EA82" i="14"/>
  <c r="EB89" i="11"/>
  <c r="EB64" i="11"/>
  <c r="EC12" i="2" s="1"/>
  <c r="EC17" i="11"/>
  <c r="EC29" i="11"/>
  <c r="EC18" i="11"/>
  <c r="EC30" i="11"/>
  <c r="EC19" i="11"/>
  <c r="EC20" i="11"/>
  <c r="EC9" i="11"/>
  <c r="EC21" i="11"/>
  <c r="EC25" i="11"/>
  <c r="EC26" i="11"/>
  <c r="EC10" i="11"/>
  <c r="EC27" i="11"/>
  <c r="EC11" i="11"/>
  <c r="EC28" i="11"/>
  <c r="EC12" i="11"/>
  <c r="EC13" i="11"/>
  <c r="EC14" i="11"/>
  <c r="EC15" i="11"/>
  <c r="EC16" i="11"/>
  <c r="EC22" i="11"/>
  <c r="EC23" i="11"/>
  <c r="EC24" i="11"/>
  <c r="EC45" i="11"/>
  <c r="EC34" i="11"/>
  <c r="EC46" i="11"/>
  <c r="EC59" i="11"/>
  <c r="EC35" i="11"/>
  <c r="EC47" i="11"/>
  <c r="EC60" i="11"/>
  <c r="EC37" i="11"/>
  <c r="EC49" i="11"/>
  <c r="EC62" i="11"/>
  <c r="EC40" i="11"/>
  <c r="EC41" i="11"/>
  <c r="EC61" i="11"/>
  <c r="EC42" i="11"/>
  <c r="EC63" i="11"/>
  <c r="EC43" i="11"/>
  <c r="EC44" i="11"/>
  <c r="EC48" i="11"/>
  <c r="ED5" i="11"/>
  <c r="EC50" i="11"/>
  <c r="EC51" i="11"/>
  <c r="EC52" i="11"/>
  <c r="EC36" i="11"/>
  <c r="EC53" i="11"/>
  <c r="EC38" i="11"/>
  <c r="EC54" i="11"/>
  <c r="EC39" i="11"/>
  <c r="EC55" i="11"/>
  <c r="EC113" i="11"/>
  <c r="EC112" i="11"/>
  <c r="EC111" i="11"/>
  <c r="EC110" i="11"/>
  <c r="EC93" i="11"/>
  <c r="EC109" i="11"/>
  <c r="EC108" i="11"/>
  <c r="EC107" i="11"/>
  <c r="EC106" i="11"/>
  <c r="EC105" i="11"/>
  <c r="EC104" i="11"/>
  <c r="EC103" i="11"/>
  <c r="EC102" i="11"/>
  <c r="EC101" i="11"/>
  <c r="EC100" i="11"/>
  <c r="EC99" i="11"/>
  <c r="EC98" i="11"/>
  <c r="EC92" i="11"/>
  <c r="EC97" i="11"/>
  <c r="EC96" i="11"/>
  <c r="EC88" i="11"/>
  <c r="EC87" i="11"/>
  <c r="EC86" i="11"/>
  <c r="EC85" i="11"/>
  <c r="EC84" i="11"/>
  <c r="EC83" i="11"/>
  <c r="EC82" i="11"/>
  <c r="EC81" i="11"/>
  <c r="EC80" i="11"/>
  <c r="EC79" i="11"/>
  <c r="EC95" i="11"/>
  <c r="EC94" i="11"/>
  <c r="EC69" i="11"/>
  <c r="EC68" i="11"/>
  <c r="EC67" i="11"/>
  <c r="EC78" i="11"/>
  <c r="EC77" i="11"/>
  <c r="EC76" i="11"/>
  <c r="EC75" i="11"/>
  <c r="EC74" i="11"/>
  <c r="EC73" i="11"/>
  <c r="EC72" i="11"/>
  <c r="EC71" i="11"/>
  <c r="EC70" i="11"/>
  <c r="EC3" i="11"/>
  <c r="EB11" i="2"/>
  <c r="EB7" i="11"/>
  <c r="EB31" i="11"/>
  <c r="EC9" i="2" s="1"/>
  <c r="EB11" i="14"/>
  <c r="EB23" i="14"/>
  <c r="EB12" i="14"/>
  <c r="EB24" i="14"/>
  <c r="EB13" i="14"/>
  <c r="EB25" i="14"/>
  <c r="EB14" i="14"/>
  <c r="EB26" i="14"/>
  <c r="EB15" i="14"/>
  <c r="EB27" i="14"/>
  <c r="EB16" i="14"/>
  <c r="EB28" i="14"/>
  <c r="EB18" i="14"/>
  <c r="EB19" i="14"/>
  <c r="EB8" i="14"/>
  <c r="EB20" i="14"/>
  <c r="EB9" i="14"/>
  <c r="EB21" i="14"/>
  <c r="EB10" i="14"/>
  <c r="EB17" i="14"/>
  <c r="EB22" i="14"/>
  <c r="EB29" i="14"/>
  <c r="EB81" i="14"/>
  <c r="EB80" i="14"/>
  <c r="EB79" i="14"/>
  <c r="EB65" i="14"/>
  <c r="EB78" i="14"/>
  <c r="EB76" i="14"/>
  <c r="EB72" i="14"/>
  <c r="EB68" i="14"/>
  <c r="EB64" i="14"/>
  <c r="EB63" i="14"/>
  <c r="EB62" i="14"/>
  <c r="EB77" i="14"/>
  <c r="EB73" i="14"/>
  <c r="EB69" i="14"/>
  <c r="EB61" i="14"/>
  <c r="EB60" i="14"/>
  <c r="EB56" i="14"/>
  <c r="EB55" i="14"/>
  <c r="EB54" i="14"/>
  <c r="EB53" i="14"/>
  <c r="EB52" i="14"/>
  <c r="EB51" i="14"/>
  <c r="EB50" i="14"/>
  <c r="EB74" i="14"/>
  <c r="EB70" i="14"/>
  <c r="EB66" i="14"/>
  <c r="EB75" i="14"/>
  <c r="EB71" i="14"/>
  <c r="EB67" i="14"/>
  <c r="EB41" i="14"/>
  <c r="EB49" i="14"/>
  <c r="EB48" i="14"/>
  <c r="EB47" i="14"/>
  <c r="EB46" i="14"/>
  <c r="EB45" i="14"/>
  <c r="EB44" i="14"/>
  <c r="EB43" i="14"/>
  <c r="EB42" i="14"/>
  <c r="EB40" i="14"/>
  <c r="EB39" i="14"/>
  <c r="EB38" i="14"/>
  <c r="EB37" i="14"/>
  <c r="EB36" i="14"/>
  <c r="EB35" i="14"/>
  <c r="EB91" i="14"/>
  <c r="EB106" i="14"/>
  <c r="EB105" i="14"/>
  <c r="EB104" i="14"/>
  <c r="EB103" i="14"/>
  <c r="EB102" i="14"/>
  <c r="EB101" i="14"/>
  <c r="EB100" i="14"/>
  <c r="EB99" i="14"/>
  <c r="EB98" i="14"/>
  <c r="EB97" i="14"/>
  <c r="EB96" i="14"/>
  <c r="EB95" i="14"/>
  <c r="EB94" i="14"/>
  <c r="EB93" i="14"/>
  <c r="EB92" i="14"/>
  <c r="EB88" i="14"/>
  <c r="EB90" i="14"/>
  <c r="EB89" i="14"/>
  <c r="EB87" i="14"/>
  <c r="EB86" i="14"/>
  <c r="EB85" i="14"/>
  <c r="EA57" i="14"/>
  <c r="EA30" i="14"/>
  <c r="EB13" i="2" s="1"/>
  <c r="EB14" i="2" s="1"/>
  <c r="EB114" i="11"/>
  <c r="EB56" i="11"/>
  <c r="EC10" i="2" s="1"/>
  <c r="EA107" i="14"/>
  <c r="EE4" i="2"/>
  <c r="EF6" i="2"/>
  <c r="EE24" i="2"/>
  <c r="EE21" i="2"/>
  <c r="EE20" i="2"/>
  <c r="EE22" i="2"/>
  <c r="EE26" i="2"/>
  <c r="EE27" i="2"/>
  <c r="EE23" i="2"/>
  <c r="EE5" i="2"/>
  <c r="EE25" i="2"/>
  <c r="EE19" i="2"/>
  <c r="EE63" i="2"/>
  <c r="EE49" i="2"/>
  <c r="EE58" i="2"/>
  <c r="EE59" i="2" s="1"/>
  <c r="EE50" i="2"/>
  <c r="EE53" i="2"/>
  <c r="EF43" i="2" l="1"/>
  <c r="EF44" i="2"/>
  <c r="EF45" i="2" s="1"/>
  <c r="EE18" i="2"/>
  <c r="EE3" i="2"/>
  <c r="EF52" i="2"/>
  <c r="EF51" i="2"/>
  <c r="EB82" i="14"/>
  <c r="ED19" i="11"/>
  <c r="ED20" i="11"/>
  <c r="ED9" i="11"/>
  <c r="ED21" i="11"/>
  <c r="ED10" i="11"/>
  <c r="ED22" i="11"/>
  <c r="ED11" i="11"/>
  <c r="ED23" i="11"/>
  <c r="ED25" i="11"/>
  <c r="ED26" i="11"/>
  <c r="ED27" i="11"/>
  <c r="ED28" i="11"/>
  <c r="ED12" i="11"/>
  <c r="ED29" i="11"/>
  <c r="ED13" i="11"/>
  <c r="ED30" i="11"/>
  <c r="ED14" i="11"/>
  <c r="ED15" i="11"/>
  <c r="ED16" i="11"/>
  <c r="ED17" i="11"/>
  <c r="ED18" i="11"/>
  <c r="ED24" i="11"/>
  <c r="ED37" i="11"/>
  <c r="ED49" i="11"/>
  <c r="ED62" i="11"/>
  <c r="ED38" i="11"/>
  <c r="ED50" i="11"/>
  <c r="ED63" i="11"/>
  <c r="ED39" i="11"/>
  <c r="ED51" i="11"/>
  <c r="ED41" i="11"/>
  <c r="ED53" i="11"/>
  <c r="EE5" i="11"/>
  <c r="ED44" i="11"/>
  <c r="ED61" i="11"/>
  <c r="ED45" i="11"/>
  <c r="ED46" i="11"/>
  <c r="ED47" i="11"/>
  <c r="ED48" i="11"/>
  <c r="ED52" i="11"/>
  <c r="ED35" i="11"/>
  <c r="ED55" i="11"/>
  <c r="ED36" i="11"/>
  <c r="ED40" i="11"/>
  <c r="ED42" i="11"/>
  <c r="ED59" i="11"/>
  <c r="ED34" i="11"/>
  <c r="ED43" i="11"/>
  <c r="ED54" i="11"/>
  <c r="ED60" i="11"/>
  <c r="ED113" i="11"/>
  <c r="ED112" i="11"/>
  <c r="ED111" i="11"/>
  <c r="ED110" i="11"/>
  <c r="ED109" i="11"/>
  <c r="ED108" i="11"/>
  <c r="ED107" i="11"/>
  <c r="ED106" i="11"/>
  <c r="ED105" i="11"/>
  <c r="ED104" i="11"/>
  <c r="ED103" i="11"/>
  <c r="ED102" i="11"/>
  <c r="ED101" i="11"/>
  <c r="ED100" i="11"/>
  <c r="ED99" i="11"/>
  <c r="ED98" i="11"/>
  <c r="ED92" i="11"/>
  <c r="ED97" i="11"/>
  <c r="ED96" i="11"/>
  <c r="ED88" i="11"/>
  <c r="ED87" i="11"/>
  <c r="ED86" i="11"/>
  <c r="ED85" i="11"/>
  <c r="ED84" i="11"/>
  <c r="ED83" i="11"/>
  <c r="ED82" i="11"/>
  <c r="ED81" i="11"/>
  <c r="ED80" i="11"/>
  <c r="ED79" i="11"/>
  <c r="ED78" i="11"/>
  <c r="ED95" i="11"/>
  <c r="ED94" i="11"/>
  <c r="ED68" i="11"/>
  <c r="ED67" i="11"/>
  <c r="ED93" i="11"/>
  <c r="ED77" i="11"/>
  <c r="ED76" i="11"/>
  <c r="ED75" i="11"/>
  <c r="ED74" i="11"/>
  <c r="ED73" i="11"/>
  <c r="ED72" i="11"/>
  <c r="ED71" i="11"/>
  <c r="ED70" i="11"/>
  <c r="ED69" i="11"/>
  <c r="ED3" i="11"/>
  <c r="EC11" i="2"/>
  <c r="EF4" i="2"/>
  <c r="EF25" i="2"/>
  <c r="EF27" i="2"/>
  <c r="EG6" i="2"/>
  <c r="EF23" i="2"/>
  <c r="EF5" i="2"/>
  <c r="EF19" i="2"/>
  <c r="EF22" i="2"/>
  <c r="EF26" i="2"/>
  <c r="EF24" i="2"/>
  <c r="EF21" i="2"/>
  <c r="EF58" i="2"/>
  <c r="EF59" i="2" s="1"/>
  <c r="EF20" i="2"/>
  <c r="EF50" i="2"/>
  <c r="EF63" i="2"/>
  <c r="EF53" i="2"/>
  <c r="EF49" i="2"/>
  <c r="EC64" i="11"/>
  <c r="ED12" i="2" s="1"/>
  <c r="EC89" i="11"/>
  <c r="EB15" i="2"/>
  <c r="EB28" i="2"/>
  <c r="EC56" i="11"/>
  <c r="ED10" i="2" s="1"/>
  <c r="EB57" i="14"/>
  <c r="EC114" i="11"/>
  <c r="EB107" i="14"/>
  <c r="EC7" i="11"/>
  <c r="EC31" i="11"/>
  <c r="ED9" i="2" s="1"/>
  <c r="ED3" i="14"/>
  <c r="EE5" i="14"/>
  <c r="EB30" i="14"/>
  <c r="EC13" i="2" s="1"/>
  <c r="EC14" i="2" s="1"/>
  <c r="EC11" i="14"/>
  <c r="EC23" i="14"/>
  <c r="EC12" i="14"/>
  <c r="EC24" i="14"/>
  <c r="EC13" i="14"/>
  <c r="EC25" i="14"/>
  <c r="EC14" i="14"/>
  <c r="EC26" i="14"/>
  <c r="EC15" i="14"/>
  <c r="EC27" i="14"/>
  <c r="EC16" i="14"/>
  <c r="EC28" i="14"/>
  <c r="EC18" i="14"/>
  <c r="EC19" i="14"/>
  <c r="EC20" i="14"/>
  <c r="EC9" i="14"/>
  <c r="EC21" i="14"/>
  <c r="EC29" i="14"/>
  <c r="EC10" i="14"/>
  <c r="EC17" i="14"/>
  <c r="EC22" i="14"/>
  <c r="EC81" i="14"/>
  <c r="EC80" i="14"/>
  <c r="EC79" i="14"/>
  <c r="EC65" i="14"/>
  <c r="EC78" i="14"/>
  <c r="EC77" i="14"/>
  <c r="EC76" i="14"/>
  <c r="EC75" i="14"/>
  <c r="EC74" i="14"/>
  <c r="EC73" i="14"/>
  <c r="EC72" i="14"/>
  <c r="EC71" i="14"/>
  <c r="EC70" i="14"/>
  <c r="EC69" i="14"/>
  <c r="EC68" i="14"/>
  <c r="EC67" i="14"/>
  <c r="EC66" i="14"/>
  <c r="EC64" i="14"/>
  <c r="EC63" i="14"/>
  <c r="EC62" i="14"/>
  <c r="EC61" i="14"/>
  <c r="EC60" i="14"/>
  <c r="EC56" i="14"/>
  <c r="EC55" i="14"/>
  <c r="EC54" i="14"/>
  <c r="EC53" i="14"/>
  <c r="EC52" i="14"/>
  <c r="EC51" i="14"/>
  <c r="EC50" i="14"/>
  <c r="EC49" i="14"/>
  <c r="EC48" i="14"/>
  <c r="EC47" i="14"/>
  <c r="EC46" i="14"/>
  <c r="EC45" i="14"/>
  <c r="EC44" i="14"/>
  <c r="EC43" i="14"/>
  <c r="EC42" i="14"/>
  <c r="EC40" i="14"/>
  <c r="EC39" i="14"/>
  <c r="EC38" i="14"/>
  <c r="EC37" i="14"/>
  <c r="EC36" i="14"/>
  <c r="EC91" i="14"/>
  <c r="EC106" i="14"/>
  <c r="EC105" i="14"/>
  <c r="EC104" i="14"/>
  <c r="EC103" i="14"/>
  <c r="EC102" i="14"/>
  <c r="EC101" i="14"/>
  <c r="EC100" i="14"/>
  <c r="EC99" i="14"/>
  <c r="EC98" i="14"/>
  <c r="EC97" i="14"/>
  <c r="EC96" i="14"/>
  <c r="EC95" i="14"/>
  <c r="EC94" i="14"/>
  <c r="EC93" i="14"/>
  <c r="EC92" i="14"/>
  <c r="EC88" i="14"/>
  <c r="EC90" i="14"/>
  <c r="EC89" i="14"/>
  <c r="EC87" i="14"/>
  <c r="EC86" i="14"/>
  <c r="EC85" i="14"/>
  <c r="EC41" i="14"/>
  <c r="EG43" i="2" l="1"/>
  <c r="EG44" i="2"/>
  <c r="EF18" i="2"/>
  <c r="EF3" i="2"/>
  <c r="EG52" i="2"/>
  <c r="EG51" i="2"/>
  <c r="ED56" i="11"/>
  <c r="EE10" i="2" s="1"/>
  <c r="EC107" i="14"/>
  <c r="EB29" i="2"/>
  <c r="ED64" i="11"/>
  <c r="EE12" i="2" s="1"/>
  <c r="EE9" i="11"/>
  <c r="EE21" i="11"/>
  <c r="EE10" i="11"/>
  <c r="EE22" i="11"/>
  <c r="EE11" i="11"/>
  <c r="EE23" i="11"/>
  <c r="EE12" i="11"/>
  <c r="EE24" i="11"/>
  <c r="EE13" i="11"/>
  <c r="EE25" i="11"/>
  <c r="EE20" i="11"/>
  <c r="EE26" i="11"/>
  <c r="EE27" i="11"/>
  <c r="EE28" i="11"/>
  <c r="EE29" i="11"/>
  <c r="EE30" i="11"/>
  <c r="EE14" i="11"/>
  <c r="EE15" i="11"/>
  <c r="EE16" i="11"/>
  <c r="EE17" i="11"/>
  <c r="EE18" i="11"/>
  <c r="EE19" i="11"/>
  <c r="EE42" i="11"/>
  <c r="EE43" i="11"/>
  <c r="EE45" i="11"/>
  <c r="EE47" i="11"/>
  <c r="EE60" i="11"/>
  <c r="EE48" i="11"/>
  <c r="EE61" i="11"/>
  <c r="EE34" i="11"/>
  <c r="EE49" i="11"/>
  <c r="EE62" i="11"/>
  <c r="EE35" i="11"/>
  <c r="EE50" i="11"/>
  <c r="EE63" i="11"/>
  <c r="EE36" i="11"/>
  <c r="EE51" i="11"/>
  <c r="EE37" i="11"/>
  <c r="EE52" i="11"/>
  <c r="EE39" i="11"/>
  <c r="EE54" i="11"/>
  <c r="EE40" i="11"/>
  <c r="EE55" i="11"/>
  <c r="EE41" i="11"/>
  <c r="EE44" i="11"/>
  <c r="EE38" i="11"/>
  <c r="EE46" i="11"/>
  <c r="EE53" i="11"/>
  <c r="EE59" i="11"/>
  <c r="EF5" i="11"/>
  <c r="EE109" i="11"/>
  <c r="EE108" i="11"/>
  <c r="EE107" i="11"/>
  <c r="EE106" i="11"/>
  <c r="EE105" i="11"/>
  <c r="EE104" i="11"/>
  <c r="EE103" i="11"/>
  <c r="EE102" i="11"/>
  <c r="EE101" i="11"/>
  <c r="EE100" i="11"/>
  <c r="EE99" i="11"/>
  <c r="EE98" i="11"/>
  <c r="EE110" i="11"/>
  <c r="EE92" i="11"/>
  <c r="EE111" i="11"/>
  <c r="EE97" i="11"/>
  <c r="EE112" i="11"/>
  <c r="EE113" i="11"/>
  <c r="EE96" i="11"/>
  <c r="EE88" i="11"/>
  <c r="EE87" i="11"/>
  <c r="EE86" i="11"/>
  <c r="EE85" i="11"/>
  <c r="EE84" i="11"/>
  <c r="EE83" i="11"/>
  <c r="EE82" i="11"/>
  <c r="EE81" i="11"/>
  <c r="EE80" i="11"/>
  <c r="EE79" i="11"/>
  <c r="EE78" i="11"/>
  <c r="EE95" i="11"/>
  <c r="EE94" i="11"/>
  <c r="EE93" i="11"/>
  <c r="EE67" i="11"/>
  <c r="EE77" i="11"/>
  <c r="EE76" i="11"/>
  <c r="EE75" i="11"/>
  <c r="EE74" i="11"/>
  <c r="EE73" i="11"/>
  <c r="EE72" i="11"/>
  <c r="EE71" i="11"/>
  <c r="EE70" i="11"/>
  <c r="EE69" i="11"/>
  <c r="EE68" i="11"/>
  <c r="EE3" i="11"/>
  <c r="EE3" i="14"/>
  <c r="EF5" i="14"/>
  <c r="EF3" i="14" s="1"/>
  <c r="EF8" i="14" s="1"/>
  <c r="ED114" i="11"/>
  <c r="ED11" i="14"/>
  <c r="ED23" i="14"/>
  <c r="ED12" i="14"/>
  <c r="ED24" i="14"/>
  <c r="ED13" i="14"/>
  <c r="ED25" i="14"/>
  <c r="ED14" i="14"/>
  <c r="ED26" i="14"/>
  <c r="ED15" i="14"/>
  <c r="ED27" i="14"/>
  <c r="ED16" i="14"/>
  <c r="ED28" i="14"/>
  <c r="ED18" i="14"/>
  <c r="ED19" i="14"/>
  <c r="ED8" i="14"/>
  <c r="ED20" i="14"/>
  <c r="ED9" i="14"/>
  <c r="ED21" i="14"/>
  <c r="ED10" i="14"/>
  <c r="ED17" i="14"/>
  <c r="ED22" i="14"/>
  <c r="ED29" i="14"/>
  <c r="ED81" i="14"/>
  <c r="ED80" i="14"/>
  <c r="ED79" i="14"/>
  <c r="ED78" i="14"/>
  <c r="ED77" i="14"/>
  <c r="ED76" i="14"/>
  <c r="ED75" i="14"/>
  <c r="ED74" i="14"/>
  <c r="ED73" i="14"/>
  <c r="ED72" i="14"/>
  <c r="ED71" i="14"/>
  <c r="ED70" i="14"/>
  <c r="ED69" i="14"/>
  <c r="ED68" i="14"/>
  <c r="ED67" i="14"/>
  <c r="ED66" i="14"/>
  <c r="ED64" i="14"/>
  <c r="ED63" i="14"/>
  <c r="ED62" i="14"/>
  <c r="ED61" i="14"/>
  <c r="ED60" i="14"/>
  <c r="ED56" i="14"/>
  <c r="ED55" i="14"/>
  <c r="ED54" i="14"/>
  <c r="ED53" i="14"/>
  <c r="ED52" i="14"/>
  <c r="ED51" i="14"/>
  <c r="ED50" i="14"/>
  <c r="ED65" i="14"/>
  <c r="ED39" i="14"/>
  <c r="ED38" i="14"/>
  <c r="ED37" i="14"/>
  <c r="ED36" i="14"/>
  <c r="ED35" i="14"/>
  <c r="ED41" i="14"/>
  <c r="ED43" i="14"/>
  <c r="ED44" i="14"/>
  <c r="ED45" i="14"/>
  <c r="ED46" i="14"/>
  <c r="ED47" i="14"/>
  <c r="ED91" i="14"/>
  <c r="ED48" i="14"/>
  <c r="ED106" i="14"/>
  <c r="ED105" i="14"/>
  <c r="ED104" i="14"/>
  <c r="ED103" i="14"/>
  <c r="ED102" i="14"/>
  <c r="ED101" i="14"/>
  <c r="ED100" i="14"/>
  <c r="ED99" i="14"/>
  <c r="ED98" i="14"/>
  <c r="ED97" i="14"/>
  <c r="ED96" i="14"/>
  <c r="ED95" i="14"/>
  <c r="ED94" i="14"/>
  <c r="ED93" i="14"/>
  <c r="ED92" i="14"/>
  <c r="ED88" i="14"/>
  <c r="ED49" i="14"/>
  <c r="ED90" i="14"/>
  <c r="ED89" i="14"/>
  <c r="ED87" i="14"/>
  <c r="ED86" i="14"/>
  <c r="ED85" i="14"/>
  <c r="ED40" i="14"/>
  <c r="ED42" i="14"/>
  <c r="ED11" i="2"/>
  <c r="EC82" i="14"/>
  <c r="EG4" i="2"/>
  <c r="EG5" i="2"/>
  <c r="EG27" i="2"/>
  <c r="EG22" i="2"/>
  <c r="EG25" i="2"/>
  <c r="EG19" i="2"/>
  <c r="EG26" i="2"/>
  <c r="EG24" i="2"/>
  <c r="EG23" i="2"/>
  <c r="EG21" i="2"/>
  <c r="EG20" i="2"/>
  <c r="EG50" i="2"/>
  <c r="EG53" i="2"/>
  <c r="EG58" i="2"/>
  <c r="EG49" i="2"/>
  <c r="EG63" i="2"/>
  <c r="ED7" i="11"/>
  <c r="ED31" i="11"/>
  <c r="EE9" i="2" s="1"/>
  <c r="EC28" i="2"/>
  <c r="EC29" i="2" s="1"/>
  <c r="EC15" i="2"/>
  <c r="ED89" i="11"/>
  <c r="O39" i="3" l="1"/>
  <c r="K39" i="3"/>
  <c r="EG59" i="2"/>
  <c r="M53" i="3"/>
  <c r="N53" i="3"/>
  <c r="O53" i="3"/>
  <c r="M45" i="3"/>
  <c r="N45" i="3"/>
  <c r="O45" i="3"/>
  <c r="M44" i="3"/>
  <c r="N44" i="3"/>
  <c r="O44" i="3"/>
  <c r="EG18" i="2"/>
  <c r="P15" i="3" s="1"/>
  <c r="EG3" i="2"/>
  <c r="F54" i="3"/>
  <c r="G54" i="3"/>
  <c r="I54" i="3"/>
  <c r="EB31" i="2"/>
  <c r="F46" i="3"/>
  <c r="G46" i="3"/>
  <c r="H46" i="3"/>
  <c r="F47" i="3"/>
  <c r="G47" i="3"/>
  <c r="H47" i="3"/>
  <c r="EE11" i="2"/>
  <c r="EE28" i="2" s="1"/>
  <c r="EE29" i="2" s="1"/>
  <c r="ED30" i="14"/>
  <c r="EE13" i="2" s="1"/>
  <c r="EE14" i="2" s="1"/>
  <c r="EC31" i="2"/>
  <c r="D21" i="2"/>
  <c r="F18" i="3"/>
  <c r="G18" i="3"/>
  <c r="H18" i="3"/>
  <c r="I18" i="3"/>
  <c r="J18" i="3"/>
  <c r="K18" i="3"/>
  <c r="L18" i="3"/>
  <c r="M18" i="3"/>
  <c r="N18" i="3"/>
  <c r="O18" i="3"/>
  <c r="P18" i="3"/>
  <c r="ED28" i="2"/>
  <c r="ED29" i="2" s="1"/>
  <c r="F20" i="3"/>
  <c r="D23" i="2"/>
  <c r="G20" i="3"/>
  <c r="H20" i="3"/>
  <c r="I20" i="3"/>
  <c r="J20" i="3"/>
  <c r="K20" i="3"/>
  <c r="L20" i="3"/>
  <c r="M20" i="3"/>
  <c r="N20" i="3"/>
  <c r="O20" i="3"/>
  <c r="P20" i="3"/>
  <c r="EE56" i="11"/>
  <c r="EF10" i="2" s="1"/>
  <c r="F23" i="3"/>
  <c r="D26" i="2"/>
  <c r="G23" i="3"/>
  <c r="H23" i="3"/>
  <c r="I23" i="3"/>
  <c r="J23" i="3"/>
  <c r="K23" i="3"/>
  <c r="L23" i="3"/>
  <c r="M23" i="3"/>
  <c r="N23" i="3"/>
  <c r="O23" i="3"/>
  <c r="P23" i="3"/>
  <c r="ED107" i="14"/>
  <c r="D24" i="2"/>
  <c r="F21" i="3"/>
  <c r="G21" i="3"/>
  <c r="H21" i="3"/>
  <c r="I21" i="3"/>
  <c r="J21" i="3"/>
  <c r="K21" i="3"/>
  <c r="L21" i="3"/>
  <c r="M21" i="3"/>
  <c r="N21" i="3"/>
  <c r="O21" i="3"/>
  <c r="P21" i="3"/>
  <c r="D19" i="2"/>
  <c r="F16" i="3"/>
  <c r="G16" i="3"/>
  <c r="H16" i="3"/>
  <c r="I16" i="3"/>
  <c r="J16" i="3"/>
  <c r="K16" i="3"/>
  <c r="L16" i="3"/>
  <c r="M16" i="3"/>
  <c r="N16" i="3"/>
  <c r="O16" i="3"/>
  <c r="P16" i="3"/>
  <c r="EE114" i="11"/>
  <c r="F22" i="3"/>
  <c r="D25" i="2"/>
  <c r="G22" i="3"/>
  <c r="H22" i="3"/>
  <c r="I22" i="3"/>
  <c r="J22" i="3"/>
  <c r="K22" i="3"/>
  <c r="L22" i="3"/>
  <c r="M22" i="3"/>
  <c r="N22" i="3"/>
  <c r="O22" i="3"/>
  <c r="P22" i="3"/>
  <c r="F19" i="3"/>
  <c r="D22" i="2"/>
  <c r="G19" i="3"/>
  <c r="H19" i="3"/>
  <c r="I19" i="3"/>
  <c r="J19" i="3"/>
  <c r="K19" i="3"/>
  <c r="L19" i="3"/>
  <c r="M19" i="3"/>
  <c r="N19" i="3"/>
  <c r="O19" i="3"/>
  <c r="P19" i="3"/>
  <c r="EF11" i="11"/>
  <c r="D11" i="11" s="1"/>
  <c r="EF23" i="11"/>
  <c r="D23" i="11" s="1"/>
  <c r="EF12" i="11"/>
  <c r="D12" i="11" s="1"/>
  <c r="EF24" i="11"/>
  <c r="D24" i="11" s="1"/>
  <c r="EF13" i="11"/>
  <c r="D13" i="11" s="1"/>
  <c r="EF25" i="11"/>
  <c r="D25" i="11" s="1"/>
  <c r="EF15" i="11"/>
  <c r="D15" i="11" s="1"/>
  <c r="EF27" i="11"/>
  <c r="D27" i="11" s="1"/>
  <c r="EF19" i="11"/>
  <c r="D19" i="11" s="1"/>
  <c r="EF20" i="11"/>
  <c r="D20" i="11" s="1"/>
  <c r="EF21" i="11"/>
  <c r="D21" i="11" s="1"/>
  <c r="EF22" i="11"/>
  <c r="D22" i="11" s="1"/>
  <c r="EF26" i="11"/>
  <c r="D26" i="11" s="1"/>
  <c r="EF28" i="11"/>
  <c r="D28" i="11" s="1"/>
  <c r="EF9" i="11"/>
  <c r="EF29" i="11"/>
  <c r="D29" i="11" s="1"/>
  <c r="EF10" i="11"/>
  <c r="D10" i="11" s="1"/>
  <c r="EF30" i="11"/>
  <c r="D30" i="11" s="1"/>
  <c r="EF14" i="11"/>
  <c r="D14" i="11" s="1"/>
  <c r="EF16" i="11"/>
  <c r="D16" i="11" s="1"/>
  <c r="EF17" i="11"/>
  <c r="D17" i="11" s="1"/>
  <c r="EF18" i="11"/>
  <c r="D18" i="11" s="1"/>
  <c r="EF39" i="11"/>
  <c r="D39" i="11" s="1"/>
  <c r="EF51" i="11"/>
  <c r="D51" i="11" s="1"/>
  <c r="EF40" i="11"/>
  <c r="D40" i="11" s="1"/>
  <c r="EF52" i="11"/>
  <c r="D52" i="11" s="1"/>
  <c r="EF41" i="11"/>
  <c r="D41" i="11" s="1"/>
  <c r="EF53" i="11"/>
  <c r="D53" i="11" s="1"/>
  <c r="EF42" i="11"/>
  <c r="D42" i="11" s="1"/>
  <c r="EF54" i="11"/>
  <c r="D54" i="11" s="1"/>
  <c r="EF43" i="11"/>
  <c r="D43" i="11" s="1"/>
  <c r="EF55" i="11"/>
  <c r="D55" i="11" s="1"/>
  <c r="EF44" i="11"/>
  <c r="D44" i="11" s="1"/>
  <c r="EF34" i="11"/>
  <c r="EF46" i="11"/>
  <c r="D46" i="11" s="1"/>
  <c r="EF59" i="11"/>
  <c r="EF35" i="11"/>
  <c r="D35" i="11" s="1"/>
  <c r="EF47" i="11"/>
  <c r="D47" i="11" s="1"/>
  <c r="EF60" i="11"/>
  <c r="D60" i="11" s="1"/>
  <c r="EF36" i="11"/>
  <c r="D36" i="11" s="1"/>
  <c r="EF48" i="11"/>
  <c r="D48" i="11" s="1"/>
  <c r="EF61" i="11"/>
  <c r="D61" i="11" s="1"/>
  <c r="EF37" i="11"/>
  <c r="D37" i="11" s="1"/>
  <c r="EF49" i="11"/>
  <c r="D49" i="11" s="1"/>
  <c r="EF62" i="11"/>
  <c r="D62" i="11" s="1"/>
  <c r="EF45" i="11"/>
  <c r="D45" i="11" s="1"/>
  <c r="EF50" i="11"/>
  <c r="D50" i="11" s="1"/>
  <c r="EF63" i="11"/>
  <c r="D63" i="11" s="1"/>
  <c r="EF38" i="11"/>
  <c r="D38" i="11" s="1"/>
  <c r="EF113" i="11"/>
  <c r="D113" i="11" s="1"/>
  <c r="EF112" i="11"/>
  <c r="D112" i="11" s="1"/>
  <c r="EF111" i="11"/>
  <c r="D111" i="11" s="1"/>
  <c r="EF110" i="11"/>
  <c r="D110" i="11" s="1"/>
  <c r="EF92" i="11"/>
  <c r="EF97" i="11"/>
  <c r="D97" i="11" s="1"/>
  <c r="EF96" i="11"/>
  <c r="D96" i="11" s="1"/>
  <c r="EF88" i="11"/>
  <c r="D88" i="11" s="1"/>
  <c r="EF87" i="11"/>
  <c r="D87" i="11" s="1"/>
  <c r="EF86" i="11"/>
  <c r="D86" i="11" s="1"/>
  <c r="EF85" i="11"/>
  <c r="D85" i="11" s="1"/>
  <c r="EF84" i="11"/>
  <c r="D84" i="11" s="1"/>
  <c r="EF83" i="11"/>
  <c r="D83" i="11" s="1"/>
  <c r="EF82" i="11"/>
  <c r="D82" i="11" s="1"/>
  <c r="EF81" i="11"/>
  <c r="D81" i="11" s="1"/>
  <c r="EF80" i="11"/>
  <c r="D80" i="11" s="1"/>
  <c r="EF79" i="11"/>
  <c r="D79" i="11" s="1"/>
  <c r="EF78" i="11"/>
  <c r="D78" i="11" s="1"/>
  <c r="EF95" i="11"/>
  <c r="D95" i="11" s="1"/>
  <c r="EF94" i="11"/>
  <c r="D94" i="11" s="1"/>
  <c r="EF93" i="11"/>
  <c r="D93" i="11" s="1"/>
  <c r="EF109" i="11"/>
  <c r="D109" i="11" s="1"/>
  <c r="EF98" i="11"/>
  <c r="D98" i="11" s="1"/>
  <c r="EF99" i="11"/>
  <c r="D99" i="11" s="1"/>
  <c r="EF100" i="11"/>
  <c r="D100" i="11" s="1"/>
  <c r="EF101" i="11"/>
  <c r="D101" i="11" s="1"/>
  <c r="EF102" i="11"/>
  <c r="D102" i="11" s="1"/>
  <c r="EF77" i="11"/>
  <c r="D77" i="11" s="1"/>
  <c r="EF76" i="11"/>
  <c r="D76" i="11" s="1"/>
  <c r="EF75" i="11"/>
  <c r="D75" i="11" s="1"/>
  <c r="EF74" i="11"/>
  <c r="D74" i="11" s="1"/>
  <c r="EF73" i="11"/>
  <c r="D73" i="11" s="1"/>
  <c r="EF103" i="11"/>
  <c r="D103" i="11" s="1"/>
  <c r="EF72" i="11"/>
  <c r="D72" i="11" s="1"/>
  <c r="EF104" i="11"/>
  <c r="D104" i="11" s="1"/>
  <c r="EF71" i="11"/>
  <c r="D71" i="11" s="1"/>
  <c r="EF105" i="11"/>
  <c r="D105" i="11" s="1"/>
  <c r="EF70" i="11"/>
  <c r="D70" i="11" s="1"/>
  <c r="EF106" i="11"/>
  <c r="D106" i="11" s="1"/>
  <c r="EF69" i="11"/>
  <c r="D69" i="11" s="1"/>
  <c r="EF107" i="11"/>
  <c r="D107" i="11" s="1"/>
  <c r="EF68" i="11"/>
  <c r="D68" i="11" s="1"/>
  <c r="EF108" i="11"/>
  <c r="D108" i="11" s="1"/>
  <c r="EF67" i="11"/>
  <c r="EF3" i="11"/>
  <c r="D27" i="2"/>
  <c r="F24" i="3"/>
  <c r="G24" i="3"/>
  <c r="H24" i="3"/>
  <c r="I24" i="3"/>
  <c r="J24" i="3"/>
  <c r="K24" i="3"/>
  <c r="L24" i="3"/>
  <c r="M24" i="3"/>
  <c r="N24" i="3"/>
  <c r="O24" i="3"/>
  <c r="P24" i="3"/>
  <c r="EF19" i="14"/>
  <c r="EF20" i="14"/>
  <c r="EF9" i="14"/>
  <c r="EF21" i="14"/>
  <c r="EF10" i="14"/>
  <c r="EF22" i="14"/>
  <c r="EF11" i="14"/>
  <c r="EF23" i="14"/>
  <c r="EF12" i="14"/>
  <c r="EF24" i="14"/>
  <c r="EF13" i="14"/>
  <c r="EF25" i="14"/>
  <c r="EF14" i="14"/>
  <c r="EF26" i="14"/>
  <c r="EF15" i="14"/>
  <c r="EF27" i="14"/>
  <c r="EF16" i="14"/>
  <c r="EF28" i="14"/>
  <c r="EF17" i="14"/>
  <c r="EF29" i="14"/>
  <c r="EF18" i="14"/>
  <c r="EF80" i="14"/>
  <c r="EF81" i="14"/>
  <c r="EF79" i="14"/>
  <c r="EF78" i="14"/>
  <c r="EF77" i="14"/>
  <c r="EF76" i="14"/>
  <c r="EF75" i="14"/>
  <c r="EF74" i="14"/>
  <c r="EF73" i="14"/>
  <c r="EF72" i="14"/>
  <c r="EF71" i="14"/>
  <c r="EF70" i="14"/>
  <c r="EF69" i="14"/>
  <c r="EF68" i="14"/>
  <c r="EF67" i="14"/>
  <c r="EF66" i="14"/>
  <c r="EF65" i="14"/>
  <c r="EF61" i="14"/>
  <c r="EF60" i="14"/>
  <c r="EF56" i="14"/>
  <c r="EF55" i="14"/>
  <c r="EF54" i="14"/>
  <c r="EF53" i="14"/>
  <c r="EF52" i="14"/>
  <c r="EF51" i="14"/>
  <c r="EF50" i="14"/>
  <c r="EF64" i="14"/>
  <c r="EF63" i="14"/>
  <c r="EF62" i="14"/>
  <c r="EF38" i="14"/>
  <c r="EF37" i="14"/>
  <c r="EF36" i="14"/>
  <c r="EF49" i="14"/>
  <c r="EF48" i="14"/>
  <c r="EF47" i="14"/>
  <c r="EF46" i="14"/>
  <c r="EF45" i="14"/>
  <c r="EF44" i="14"/>
  <c r="EF43" i="14"/>
  <c r="EF42" i="14"/>
  <c r="EF41" i="14"/>
  <c r="EF40" i="14"/>
  <c r="EF106" i="14"/>
  <c r="EF105" i="14"/>
  <c r="EF104" i="14"/>
  <c r="EF103" i="14"/>
  <c r="EF102" i="14"/>
  <c r="EF101" i="14"/>
  <c r="EF100" i="14"/>
  <c r="EF99" i="14"/>
  <c r="EF98" i="14"/>
  <c r="EF97" i="14"/>
  <c r="EF96" i="14"/>
  <c r="EF95" i="14"/>
  <c r="EF94" i="14"/>
  <c r="EF93" i="14"/>
  <c r="EF92" i="14"/>
  <c r="EF91" i="14"/>
  <c r="EF90" i="14"/>
  <c r="EF89" i="14"/>
  <c r="EF88" i="14"/>
  <c r="EF87" i="14"/>
  <c r="EF86" i="14"/>
  <c r="EF85" i="14"/>
  <c r="EF39" i="14"/>
  <c r="EE64" i="11"/>
  <c r="EF12" i="2" s="1"/>
  <c r="EE7" i="11"/>
  <c r="EE31" i="11"/>
  <c r="EF9" i="2" s="1"/>
  <c r="EE21" i="14"/>
  <c r="EE10" i="14"/>
  <c r="EE22" i="14"/>
  <c r="EE23" i="14"/>
  <c r="EE65" i="14"/>
  <c r="EE13" i="14" s="1"/>
  <c r="EE24" i="14"/>
  <c r="EE25" i="14"/>
  <c r="EE26" i="14"/>
  <c r="EE16" i="14"/>
  <c r="EE28" i="14"/>
  <c r="EE17" i="14"/>
  <c r="EE29" i="14"/>
  <c r="EE18" i="14"/>
  <c r="EE19" i="14"/>
  <c r="EE15" i="14"/>
  <c r="EE20" i="14"/>
  <c r="EE27" i="14"/>
  <c r="EE91" i="14"/>
  <c r="EE14" i="14" s="1"/>
  <c r="EE88" i="14"/>
  <c r="EE11" i="14" s="1"/>
  <c r="EE80" i="14"/>
  <c r="EE81" i="14"/>
  <c r="EE79" i="14"/>
  <c r="EE76" i="14"/>
  <c r="EE72" i="14"/>
  <c r="EE68" i="14"/>
  <c r="EE61" i="14"/>
  <c r="EE60" i="14"/>
  <c r="EE56" i="14"/>
  <c r="EE55" i="14"/>
  <c r="EE54" i="14"/>
  <c r="EE53" i="14"/>
  <c r="EE52" i="14"/>
  <c r="EE51" i="14"/>
  <c r="EE50" i="14"/>
  <c r="EE78" i="14"/>
  <c r="EE77" i="14"/>
  <c r="EE73" i="14"/>
  <c r="EE69" i="14"/>
  <c r="EE74" i="14"/>
  <c r="EE70" i="14"/>
  <c r="EE66" i="14"/>
  <c r="EE75" i="14"/>
  <c r="EE71" i="14"/>
  <c r="EE67" i="14"/>
  <c r="EE62" i="14"/>
  <c r="EE63" i="14"/>
  <c r="EE64" i="14"/>
  <c r="EE49" i="14"/>
  <c r="EE48" i="14"/>
  <c r="EE47" i="14"/>
  <c r="EE46" i="14"/>
  <c r="EE45" i="14"/>
  <c r="EE44" i="14"/>
  <c r="EE43" i="14"/>
  <c r="EE42" i="14"/>
  <c r="EE106" i="14"/>
  <c r="EE105" i="14"/>
  <c r="EE104" i="14"/>
  <c r="EE103" i="14"/>
  <c r="EE102" i="14"/>
  <c r="EE101" i="14"/>
  <c r="EE100" i="14"/>
  <c r="EE99" i="14"/>
  <c r="EE98" i="14"/>
  <c r="EE97" i="14"/>
  <c r="EE96" i="14"/>
  <c r="EE95" i="14"/>
  <c r="EE94" i="14"/>
  <c r="EE93" i="14"/>
  <c r="EE92" i="14"/>
  <c r="EE90" i="14"/>
  <c r="EE89" i="14"/>
  <c r="EE87" i="14"/>
  <c r="EE86" i="14"/>
  <c r="EE85" i="14"/>
  <c r="EE89" i="11"/>
  <c r="F53" i="3"/>
  <c r="G53" i="3"/>
  <c r="I53" i="3"/>
  <c r="EG45" i="2"/>
  <c r="F15" i="3"/>
  <c r="G15" i="3"/>
  <c r="H15" i="3"/>
  <c r="I15" i="3"/>
  <c r="J15" i="3"/>
  <c r="K15" i="3"/>
  <c r="L15" i="3"/>
  <c r="M15" i="3"/>
  <c r="N15" i="3"/>
  <c r="O15" i="3"/>
  <c r="ED57" i="14"/>
  <c r="ED82" i="14"/>
  <c r="D20" i="2"/>
  <c r="F17" i="3"/>
  <c r="G17" i="3"/>
  <c r="H17" i="3"/>
  <c r="I17" i="3"/>
  <c r="J17" i="3"/>
  <c r="K17" i="3"/>
  <c r="L17" i="3"/>
  <c r="M17" i="3"/>
  <c r="N17" i="3"/>
  <c r="O17" i="3"/>
  <c r="P17" i="3"/>
  <c r="O40" i="3" l="1"/>
  <c r="K40" i="3"/>
  <c r="D18" i="2"/>
  <c r="M54" i="3"/>
  <c r="M65" i="3" s="1"/>
  <c r="N54" i="3"/>
  <c r="N65" i="3" s="1"/>
  <c r="O54" i="3"/>
  <c r="I65" i="3"/>
  <c r="G65" i="3"/>
  <c r="EE15" i="2"/>
  <c r="EE31" i="2" s="1"/>
  <c r="EF11" i="2"/>
  <c r="EF28" i="2" s="1"/>
  <c r="EF29" i="2" s="1"/>
  <c r="D94" i="14"/>
  <c r="D106" i="14"/>
  <c r="N26" i="3"/>
  <c r="D73" i="14"/>
  <c r="D10" i="14"/>
  <c r="D16" i="14"/>
  <c r="D77" i="14"/>
  <c r="D87" i="14"/>
  <c r="D102" i="14"/>
  <c r="D48" i="14"/>
  <c r="D56" i="14"/>
  <c r="D74" i="14"/>
  <c r="D95" i="14"/>
  <c r="EF82" i="14"/>
  <c r="D60" i="14"/>
  <c r="D75" i="14"/>
  <c r="D27" i="14"/>
  <c r="D21" i="14"/>
  <c r="EF7" i="11"/>
  <c r="EF31" i="11"/>
  <c r="EG9" i="2" s="1"/>
  <c r="D9" i="11"/>
  <c r="D31" i="11" s="1"/>
  <c r="D96" i="14"/>
  <c r="D61" i="14"/>
  <c r="D76" i="14"/>
  <c r="D15" i="14"/>
  <c r="EF107" i="14"/>
  <c r="D85" i="14"/>
  <c r="D97" i="14"/>
  <c r="D42" i="14"/>
  <c r="D62" i="14"/>
  <c r="D65" i="14"/>
  <c r="D26" i="14"/>
  <c r="D20" i="14"/>
  <c r="D19" i="3"/>
  <c r="D22" i="3"/>
  <c r="EE107" i="14"/>
  <c r="EE82" i="14"/>
  <c r="D86" i="14"/>
  <c r="D98" i="14"/>
  <c r="D43" i="14"/>
  <c r="D63" i="14"/>
  <c r="D66" i="14"/>
  <c r="D78" i="14"/>
  <c r="D14" i="14"/>
  <c r="EF30" i="14"/>
  <c r="EG13" i="2" s="1"/>
  <c r="D24" i="3"/>
  <c r="EF64" i="11"/>
  <c r="EG12" i="2" s="1"/>
  <c r="D59" i="11"/>
  <c r="D64" i="11" s="1"/>
  <c r="D99" i="14"/>
  <c r="D44" i="14"/>
  <c r="D64" i="14"/>
  <c r="D67" i="14"/>
  <c r="D79" i="14"/>
  <c r="D25" i="14"/>
  <c r="D19" i="14"/>
  <c r="D16" i="3"/>
  <c r="D21" i="3"/>
  <c r="D17" i="3"/>
  <c r="D88" i="14"/>
  <c r="D100" i="14"/>
  <c r="D45" i="14"/>
  <c r="D50" i="14"/>
  <c r="D68" i="14"/>
  <c r="D81" i="14"/>
  <c r="D13" i="14"/>
  <c r="EF56" i="11"/>
  <c r="EG10" i="2" s="1"/>
  <c r="D34" i="11"/>
  <c r="D56" i="11" s="1"/>
  <c r="F65" i="3"/>
  <c r="D89" i="14"/>
  <c r="D101" i="14"/>
  <c r="D46" i="14"/>
  <c r="D51" i="14"/>
  <c r="D69" i="14"/>
  <c r="D80" i="14"/>
  <c r="D24" i="14"/>
  <c r="EF89" i="11"/>
  <c r="D67" i="11"/>
  <c r="D89" i="11" s="1"/>
  <c r="D23" i="3"/>
  <c r="D90" i="14"/>
  <c r="D47" i="14"/>
  <c r="D52" i="14"/>
  <c r="D70" i="14"/>
  <c r="D18" i="14"/>
  <c r="D20" i="3"/>
  <c r="D15" i="3"/>
  <c r="D91" i="14"/>
  <c r="D103" i="14"/>
  <c r="D53" i="14"/>
  <c r="D71" i="14"/>
  <c r="D29" i="14"/>
  <c r="D23" i="14"/>
  <c r="D18" i="3"/>
  <c r="D92" i="14"/>
  <c r="D104" i="14"/>
  <c r="D49" i="14"/>
  <c r="D54" i="14"/>
  <c r="D72" i="14"/>
  <c r="D17" i="14"/>
  <c r="D11" i="14"/>
  <c r="EF114" i="11"/>
  <c r="D92" i="11"/>
  <c r="D114" i="11" s="1"/>
  <c r="D93" i="14"/>
  <c r="D105" i="14"/>
  <c r="D55" i="14"/>
  <c r="D28" i="14"/>
  <c r="D22" i="14"/>
  <c r="D9" i="2" l="1"/>
  <c r="F6" i="3"/>
  <c r="G6" i="3"/>
  <c r="H6" i="3"/>
  <c r="I6" i="3"/>
  <c r="I8" i="3" s="1"/>
  <c r="J6" i="3"/>
  <c r="J8" i="3" s="1"/>
  <c r="K6" i="3"/>
  <c r="L6" i="3"/>
  <c r="M6" i="3"/>
  <c r="N6" i="3"/>
  <c r="D107" i="14"/>
  <c r="EG14" i="2"/>
  <c r="F9" i="3"/>
  <c r="D12" i="2"/>
  <c r="G9" i="3"/>
  <c r="H9" i="3"/>
  <c r="I9" i="3"/>
  <c r="J9" i="3"/>
  <c r="K9" i="3"/>
  <c r="L9" i="3"/>
  <c r="M9" i="3"/>
  <c r="M11" i="3" s="1"/>
  <c r="N9" i="3"/>
  <c r="O9" i="3"/>
  <c r="P9" i="3"/>
  <c r="D82" i="14"/>
  <c r="F7" i="3"/>
  <c r="L30" i="10" s="1"/>
  <c r="M30" i="10" s="1"/>
  <c r="D10" i="2"/>
  <c r="G7" i="3"/>
  <c r="H7" i="3"/>
  <c r="K7" i="3"/>
  <c r="L7" i="3"/>
  <c r="M7" i="3"/>
  <c r="N7" i="3"/>
  <c r="O7" i="3"/>
  <c r="P7" i="3"/>
  <c r="H10" i="3"/>
  <c r="J10" i="3"/>
  <c r="N10" i="3"/>
  <c r="O10" i="3"/>
  <c r="EG11" i="2"/>
  <c r="D11" i="2" s="1"/>
  <c r="O6" i="3"/>
  <c r="P6" i="3"/>
  <c r="J11" i="3" l="1"/>
  <c r="J12" i="3" s="1"/>
  <c r="O11" i="3"/>
  <c r="N11" i="3"/>
  <c r="O8" i="3"/>
  <c r="P8" i="3"/>
  <c r="N8" i="3"/>
  <c r="M8" i="3"/>
  <c r="M12" i="3" s="1"/>
  <c r="L8" i="3"/>
  <c r="K8" i="3"/>
  <c r="H8" i="3"/>
  <c r="G8" i="3"/>
  <c r="F8" i="3"/>
  <c r="D6" i="3"/>
  <c r="L29" i="10"/>
  <c r="H11" i="3"/>
  <c r="EG28" i="2"/>
  <c r="EG15" i="2"/>
  <c r="L31" i="10"/>
  <c r="M31" i="10" s="1"/>
  <c r="D9" i="3"/>
  <c r="F11" i="3"/>
  <c r="D7" i="3"/>
  <c r="N12" i="3" l="1"/>
  <c r="N28" i="3" s="1"/>
  <c r="O12" i="3"/>
  <c r="H12" i="3"/>
  <c r="M29" i="10"/>
  <c r="L33" i="10"/>
  <c r="F25" i="3"/>
  <c r="D28" i="2"/>
  <c r="G25" i="3"/>
  <c r="G26" i="3" s="1"/>
  <c r="H25" i="3"/>
  <c r="H26" i="3" s="1"/>
  <c r="I25" i="3"/>
  <c r="I26" i="3" s="1"/>
  <c r="J25" i="3"/>
  <c r="J26" i="3" s="1"/>
  <c r="J28" i="3" s="1"/>
  <c r="K25" i="3"/>
  <c r="K26" i="3" s="1"/>
  <c r="L25" i="3"/>
  <c r="L26" i="3" s="1"/>
  <c r="M25" i="3"/>
  <c r="M26" i="3" s="1"/>
  <c r="M28" i="3" s="1"/>
  <c r="D8" i="3"/>
  <c r="EG29" i="2"/>
  <c r="O25" i="3"/>
  <c r="O26" i="3" s="1"/>
  <c r="P25" i="3"/>
  <c r="P26" i="3" s="1"/>
  <c r="F12" i="3"/>
  <c r="M41" i="3" l="1"/>
  <c r="M62" i="3" s="1"/>
  <c r="N41" i="3"/>
  <c r="N62" i="3" s="1"/>
  <c r="Y35" i="14"/>
  <c r="AW35" i="14"/>
  <c r="BU35" i="14"/>
  <c r="CG35" i="14"/>
  <c r="EC35" i="14"/>
  <c r="O28" i="3"/>
  <c r="D29" i="2"/>
  <c r="EF35" i="14"/>
  <c r="EF57" i="14" s="1"/>
  <c r="L52" i="10"/>
  <c r="D25" i="3"/>
  <c r="F26" i="3"/>
  <c r="D26" i="3" s="1"/>
  <c r="M33" i="10"/>
  <c r="F22" i="10"/>
  <c r="U17" i="18" s="1"/>
  <c r="H28" i="3"/>
  <c r="EE38" i="14"/>
  <c r="D38" i="14" s="1"/>
  <c r="EE37" i="14"/>
  <c r="D37" i="14" s="1"/>
  <c r="EE36" i="14"/>
  <c r="EE40" i="14"/>
  <c r="D40" i="14" s="1"/>
  <c r="EE39" i="14"/>
  <c r="EE35" i="14"/>
  <c r="EE8" i="14" s="1"/>
  <c r="EE41" i="14"/>
  <c r="D41" i="14" s="1"/>
  <c r="EG31" i="2"/>
  <c r="O41" i="3" l="1"/>
  <c r="EC57" i="14"/>
  <c r="EC8" i="14"/>
  <c r="EC30" i="14" s="1"/>
  <c r="ED13" i="2" s="1"/>
  <c r="ED14" i="2" s="1"/>
  <c r="ED15" i="2" s="1"/>
  <c r="ED31" i="2" s="1"/>
  <c r="CG8" i="14"/>
  <c r="CG30" i="14" s="1"/>
  <c r="CH13" i="2" s="1"/>
  <c r="CG57" i="14"/>
  <c r="BU8" i="14"/>
  <c r="BU30" i="14" s="1"/>
  <c r="BV13" i="2" s="1"/>
  <c r="BU57" i="14"/>
  <c r="Y8" i="14"/>
  <c r="Y30" i="14" s="1"/>
  <c r="Z13" i="2" s="1"/>
  <c r="Y57" i="14"/>
  <c r="AW8" i="14"/>
  <c r="AW30" i="14" s="1"/>
  <c r="AX13" i="2" s="1"/>
  <c r="AW57" i="14"/>
  <c r="F28" i="3"/>
  <c r="F41" i="3" s="1"/>
  <c r="C30" i="10"/>
  <c r="H41" i="3"/>
  <c r="M52" i="10"/>
  <c r="M53" i="10" s="1"/>
  <c r="L53" i="10"/>
  <c r="L55" i="10" s="1"/>
  <c r="EE9" i="14"/>
  <c r="D36" i="14"/>
  <c r="EE12" i="14"/>
  <c r="D12" i="14" s="1"/>
  <c r="D39" i="14"/>
  <c r="EE57" i="14"/>
  <c r="D35" i="14"/>
  <c r="O62" i="3" l="1"/>
  <c r="CK44" i="2"/>
  <c r="F34" i="10"/>
  <c r="AX14" i="2"/>
  <c r="AX15" i="2" s="1"/>
  <c r="AX31" i="2" s="1"/>
  <c r="I10" i="3"/>
  <c r="I11" i="3" s="1"/>
  <c r="I12" i="3" s="1"/>
  <c r="I28" i="3" s="1"/>
  <c r="I41" i="3" s="1"/>
  <c r="I62" i="3" s="1"/>
  <c r="D8" i="14"/>
  <c r="BV14" i="2"/>
  <c r="BV15" i="2" s="1"/>
  <c r="BV31" i="2" s="1"/>
  <c r="K10" i="3"/>
  <c r="K11" i="3" s="1"/>
  <c r="K12" i="3" s="1"/>
  <c r="K28" i="3" s="1"/>
  <c r="K41" i="3" s="1"/>
  <c r="K62" i="3" s="1"/>
  <c r="Z14" i="2"/>
  <c r="Z15" i="2" s="1"/>
  <c r="Z31" i="2" s="1"/>
  <c r="Z46" i="2" s="1"/>
  <c r="G10" i="3"/>
  <c r="G11" i="3" s="1"/>
  <c r="G12" i="3" s="1"/>
  <c r="G28" i="3" s="1"/>
  <c r="G41" i="3" s="1"/>
  <c r="CH14" i="2"/>
  <c r="CH15" i="2" s="1"/>
  <c r="CH31" i="2" s="1"/>
  <c r="CH46" i="2" s="1"/>
  <c r="L10" i="3"/>
  <c r="L11" i="3" s="1"/>
  <c r="L12" i="3" s="1"/>
  <c r="L28" i="3" s="1"/>
  <c r="F20" i="10"/>
  <c r="U11" i="18" s="1"/>
  <c r="C32" i="10"/>
  <c r="D57" i="14"/>
  <c r="H62" i="3"/>
  <c r="F62" i="3"/>
  <c r="EE30" i="14"/>
  <c r="EF13" i="2" s="1"/>
  <c r="D9" i="14"/>
  <c r="F43" i="10" l="1"/>
  <c r="CK45" i="2"/>
  <c r="L40" i="3" s="1"/>
  <c r="L39" i="3"/>
  <c r="F41" i="10"/>
  <c r="Y8" i="18"/>
  <c r="C52" i="10"/>
  <c r="C53" i="10" s="1"/>
  <c r="U8" i="18" s="1"/>
  <c r="BV46" i="2"/>
  <c r="B9" i="10"/>
  <c r="G62" i="3"/>
  <c r="D30" i="14"/>
  <c r="AX46" i="2"/>
  <c r="H35" i="10"/>
  <c r="L49" i="2"/>
  <c r="S49" i="2"/>
  <c r="F50" i="2"/>
  <c r="H50" i="2"/>
  <c r="F44" i="10"/>
  <c r="N50" i="2"/>
  <c r="Q49" i="2"/>
  <c r="C47" i="10"/>
  <c r="F49" i="2"/>
  <c r="N49" i="2"/>
  <c r="J49" i="2"/>
  <c r="E56" i="2"/>
  <c r="R50" i="2"/>
  <c r="L50" i="2"/>
  <c r="E52" i="3"/>
  <c r="D52" i="3" s="1"/>
  <c r="H49" i="2"/>
  <c r="G50" i="2"/>
  <c r="K49" i="2"/>
  <c r="M50" i="2"/>
  <c r="O49" i="2"/>
  <c r="I50" i="2"/>
  <c r="P50" i="2"/>
  <c r="K50" i="2"/>
  <c r="E51" i="3"/>
  <c r="J50" i="2"/>
  <c r="P49" i="2"/>
  <c r="I49" i="2"/>
  <c r="S50" i="2"/>
  <c r="F42" i="10"/>
  <c r="E57" i="2"/>
  <c r="G49" i="2"/>
  <c r="R49" i="2"/>
  <c r="M49" i="2"/>
  <c r="O50" i="2"/>
  <c r="Q50" i="2"/>
  <c r="T49" i="2"/>
  <c r="T50" i="2"/>
  <c r="U50" i="2"/>
  <c r="U49" i="2"/>
  <c r="V49" i="2"/>
  <c r="V50" i="2"/>
  <c r="W49" i="2"/>
  <c r="W50" i="2"/>
  <c r="X49" i="2"/>
  <c r="X50" i="2"/>
  <c r="Y50" i="2"/>
  <c r="Y49" i="2"/>
  <c r="Z50" i="2"/>
  <c r="Z49" i="2"/>
  <c r="AA49" i="2"/>
  <c r="AA50" i="2"/>
  <c r="AB49" i="2"/>
  <c r="AB50" i="2"/>
  <c r="AC50" i="2"/>
  <c r="AC49" i="2"/>
  <c r="AD50" i="2"/>
  <c r="AD49" i="2"/>
  <c r="AE49" i="2"/>
  <c r="AE50" i="2"/>
  <c r="AF49" i="2"/>
  <c r="AF50" i="2"/>
  <c r="AG50" i="2"/>
  <c r="AG49" i="2"/>
  <c r="AH50" i="2"/>
  <c r="AH49" i="2"/>
  <c r="AI50" i="2"/>
  <c r="AI49" i="2"/>
  <c r="AJ49" i="2"/>
  <c r="AJ50" i="2"/>
  <c r="AK49" i="2"/>
  <c r="AK50" i="2"/>
  <c r="AL50" i="2"/>
  <c r="AL49" i="2"/>
  <c r="AM49" i="2"/>
  <c r="AM50" i="2"/>
  <c r="AN49" i="2"/>
  <c r="AN50" i="2"/>
  <c r="AO50" i="2"/>
  <c r="AO49" i="2"/>
  <c r="AP50" i="2"/>
  <c r="AP49" i="2"/>
  <c r="AQ50" i="2"/>
  <c r="AQ49" i="2"/>
  <c r="AR50" i="2"/>
  <c r="AR49" i="2"/>
  <c r="AS50" i="2"/>
  <c r="AS49" i="2"/>
  <c r="AT49" i="2"/>
  <c r="AT50" i="2"/>
  <c r="AU50" i="2"/>
  <c r="AU49" i="2"/>
  <c r="AV50" i="2"/>
  <c r="AV49" i="2"/>
  <c r="AW49" i="2"/>
  <c r="AW50" i="2"/>
  <c r="AX50" i="2"/>
  <c r="AX49" i="2"/>
  <c r="AY49" i="2"/>
  <c r="AY50" i="2"/>
  <c r="AZ49" i="2"/>
  <c r="AZ50" i="2"/>
  <c r="BA49" i="2"/>
  <c r="BA50" i="2"/>
  <c r="BB50" i="2"/>
  <c r="BB49" i="2"/>
  <c r="BC50" i="2"/>
  <c r="BC49" i="2"/>
  <c r="BD50" i="2"/>
  <c r="BD49" i="2"/>
  <c r="BE50" i="2"/>
  <c r="BE49" i="2"/>
  <c r="BF50" i="2"/>
  <c r="BF49" i="2"/>
  <c r="BG50" i="2"/>
  <c r="BG49" i="2"/>
  <c r="BH50" i="2"/>
  <c r="BH49" i="2"/>
  <c r="BI49" i="2"/>
  <c r="BI50" i="2"/>
  <c r="BJ49" i="2"/>
  <c r="BJ50" i="2"/>
  <c r="BK50" i="2"/>
  <c r="BK49" i="2"/>
  <c r="BL49" i="2"/>
  <c r="BL50" i="2"/>
  <c r="BM49" i="2"/>
  <c r="BM50" i="2"/>
  <c r="BN50" i="2"/>
  <c r="BN49" i="2"/>
  <c r="BO49" i="2"/>
  <c r="BO50" i="2"/>
  <c r="BP49" i="2"/>
  <c r="BP50" i="2"/>
  <c r="BQ50" i="2"/>
  <c r="BQ49" i="2"/>
  <c r="BR50" i="2"/>
  <c r="BR49" i="2"/>
  <c r="BS49" i="2"/>
  <c r="BS50" i="2"/>
  <c r="BT49" i="2"/>
  <c r="BT50" i="2"/>
  <c r="BU50" i="2"/>
  <c r="BU49" i="2"/>
  <c r="BV50" i="2"/>
  <c r="BV49" i="2"/>
  <c r="BW50" i="2"/>
  <c r="BW49" i="2"/>
  <c r="BX49" i="2"/>
  <c r="BX50" i="2"/>
  <c r="BY50" i="2"/>
  <c r="BY49" i="2"/>
  <c r="BZ50" i="2"/>
  <c r="BZ49" i="2"/>
  <c r="CA49" i="2"/>
  <c r="CA50" i="2"/>
  <c r="CB50" i="2"/>
  <c r="CB49" i="2"/>
  <c r="CC49" i="2"/>
  <c r="CC50" i="2"/>
  <c r="CD50" i="2"/>
  <c r="CD49" i="2"/>
  <c r="CE50" i="2"/>
  <c r="CE49" i="2"/>
  <c r="CF49" i="2"/>
  <c r="CF50" i="2"/>
  <c r="CG50" i="2"/>
  <c r="CG49" i="2"/>
  <c r="CH49" i="2"/>
  <c r="CH50" i="2"/>
  <c r="CI50" i="2"/>
  <c r="CI49" i="2"/>
  <c r="CJ50" i="2"/>
  <c r="CJ49" i="2"/>
  <c r="CK49" i="2"/>
  <c r="CK50" i="2"/>
  <c r="EF14" i="2"/>
  <c r="D13" i="2"/>
  <c r="P10" i="3"/>
  <c r="BY58" i="2" l="1"/>
  <c r="BY59" i="2" s="1"/>
  <c r="K54" i="3" s="1"/>
  <c r="CL51" i="2"/>
  <c r="CL52" i="2"/>
  <c r="CM51" i="2"/>
  <c r="CM52" i="2"/>
  <c r="CN51" i="2"/>
  <c r="CN52" i="2"/>
  <c r="CO51" i="2"/>
  <c r="CO52" i="2"/>
  <c r="CP52" i="2"/>
  <c r="CP51" i="2"/>
  <c r="CQ51" i="2"/>
  <c r="CQ52" i="2"/>
  <c r="CR51" i="2"/>
  <c r="CR52" i="2"/>
  <c r="CS51" i="2"/>
  <c r="CS52" i="2"/>
  <c r="CT51" i="2"/>
  <c r="CT52" i="2"/>
  <c r="CU51" i="2"/>
  <c r="CU52" i="2"/>
  <c r="CV51" i="2"/>
  <c r="CV52" i="2"/>
  <c r="CW52" i="2"/>
  <c r="CW51" i="2"/>
  <c r="CX52" i="2"/>
  <c r="CX51" i="2"/>
  <c r="CY52" i="2"/>
  <c r="CY51" i="2"/>
  <c r="CZ52" i="2"/>
  <c r="CZ51" i="2"/>
  <c r="DA52" i="2"/>
  <c r="DA51" i="2"/>
  <c r="DB52" i="2"/>
  <c r="DB51" i="2"/>
  <c r="DC51" i="2"/>
  <c r="DC52" i="2"/>
  <c r="DD51" i="2"/>
  <c r="DD52" i="2"/>
  <c r="DE51" i="2"/>
  <c r="DE52" i="2"/>
  <c r="DF51" i="2"/>
  <c r="DF52" i="2"/>
  <c r="DG52" i="2"/>
  <c r="DG51" i="2"/>
  <c r="DH52" i="2"/>
  <c r="DH51" i="2"/>
  <c r="DI52" i="2"/>
  <c r="DI51" i="2"/>
  <c r="DJ51" i="2"/>
  <c r="DJ52" i="2"/>
  <c r="DK52" i="2"/>
  <c r="DK51" i="2"/>
  <c r="DL51" i="2"/>
  <c r="DL52" i="2"/>
  <c r="DM52" i="2"/>
  <c r="DM51" i="2"/>
  <c r="DN52" i="2"/>
  <c r="DN51" i="2"/>
  <c r="DO51" i="2"/>
  <c r="DO52" i="2"/>
  <c r="DP52" i="2"/>
  <c r="DP51" i="2"/>
  <c r="DQ52" i="2"/>
  <c r="DQ51" i="2"/>
  <c r="DR51" i="2"/>
  <c r="DR52" i="2"/>
  <c r="DS52" i="2"/>
  <c r="DS51" i="2"/>
  <c r="DT51" i="2"/>
  <c r="DT52" i="2"/>
  <c r="L41" i="3"/>
  <c r="L62" i="3" s="1"/>
  <c r="C46" i="10"/>
  <c r="BD61" i="2"/>
  <c r="BL61" i="2"/>
  <c r="BL58" i="2"/>
  <c r="BD58" i="2"/>
  <c r="BM45" i="2"/>
  <c r="D44" i="2"/>
  <c r="J39" i="3"/>
  <c r="AO58" i="2"/>
  <c r="H53" i="2"/>
  <c r="H63" i="2" s="1"/>
  <c r="BM58" i="2"/>
  <c r="BM59" i="2" s="1"/>
  <c r="G53" i="2"/>
  <c r="G63" i="2" s="1"/>
  <c r="J53" i="2"/>
  <c r="J65" i="2" s="1"/>
  <c r="U53" i="2"/>
  <c r="U63" i="2" s="1"/>
  <c r="AG53" i="2"/>
  <c r="AG63" i="2" s="1"/>
  <c r="N53" i="2"/>
  <c r="N63" i="2" s="1"/>
  <c r="M53" i="2"/>
  <c r="M65" i="2" s="1"/>
  <c r="AN53" i="2"/>
  <c r="AN63" i="2" s="1"/>
  <c r="AB53" i="2"/>
  <c r="AB65" i="2" s="1"/>
  <c r="L45" i="3"/>
  <c r="AO53" i="2"/>
  <c r="AO65" i="2" s="1"/>
  <c r="AI53" i="2"/>
  <c r="AI65" i="2" s="1"/>
  <c r="AC53" i="2"/>
  <c r="AC65" i="2" s="1"/>
  <c r="AK53" i="2"/>
  <c r="AK65" i="2" s="1"/>
  <c r="AE53" i="2"/>
  <c r="AE63" i="2" s="1"/>
  <c r="K45" i="3"/>
  <c r="AJ53" i="2"/>
  <c r="AJ65" i="2" s="1"/>
  <c r="X53" i="2"/>
  <c r="X65" i="2" s="1"/>
  <c r="CK58" i="2"/>
  <c r="CK59" i="2" s="1"/>
  <c r="L54" i="3" s="1"/>
  <c r="V53" i="2"/>
  <c r="V63" i="2" s="1"/>
  <c r="AM53" i="2"/>
  <c r="AM65" i="2" s="1"/>
  <c r="AF53" i="2"/>
  <c r="AF65" i="2" s="1"/>
  <c r="T53" i="2"/>
  <c r="T65" i="2" s="1"/>
  <c r="E65" i="3"/>
  <c r="E58" i="3"/>
  <c r="D51" i="3"/>
  <c r="E66" i="2"/>
  <c r="E15" i="16" s="1"/>
  <c r="E63" i="2"/>
  <c r="D56" i="2"/>
  <c r="Y53" i="2"/>
  <c r="L44" i="3"/>
  <c r="K44" i="3"/>
  <c r="J44" i="3"/>
  <c r="I44" i="3"/>
  <c r="H44" i="3"/>
  <c r="AD53" i="2"/>
  <c r="F44" i="3"/>
  <c r="F53" i="2"/>
  <c r="D49" i="2"/>
  <c r="J45" i="3"/>
  <c r="I45" i="3"/>
  <c r="H45" i="3"/>
  <c r="G44" i="3"/>
  <c r="R53" i="2"/>
  <c r="O53" i="2"/>
  <c r="Q53" i="2"/>
  <c r="W53" i="2"/>
  <c r="D57" i="2"/>
  <c r="K53" i="2"/>
  <c r="AH53" i="2"/>
  <c r="I53" i="2"/>
  <c r="F45" i="3"/>
  <c r="D50" i="2"/>
  <c r="AA53" i="2"/>
  <c r="P53" i="2"/>
  <c r="S53" i="2"/>
  <c r="AL53" i="2"/>
  <c r="Z53" i="2"/>
  <c r="G45" i="3"/>
  <c r="L53" i="2"/>
  <c r="EF15" i="2"/>
  <c r="D14" i="2"/>
  <c r="P11" i="3"/>
  <c r="D10" i="3"/>
  <c r="K53" i="3" l="1"/>
  <c r="DS53" i="2"/>
  <c r="DM53" i="2"/>
  <c r="DM65" i="2" s="1"/>
  <c r="DG53" i="2"/>
  <c r="DG65" i="2" s="1"/>
  <c r="DQ53" i="2"/>
  <c r="DK53" i="2"/>
  <c r="CY53" i="2"/>
  <c r="CY65" i="2" s="1"/>
  <c r="CZ53" i="2"/>
  <c r="CZ65" i="2" s="1"/>
  <c r="DN53" i="2"/>
  <c r="DN65" i="2" s="1"/>
  <c r="DH53" i="2"/>
  <c r="DH65" i="2" s="1"/>
  <c r="DB53" i="2"/>
  <c r="DB63" i="2" s="1"/>
  <c r="DA53" i="2"/>
  <c r="DA65" i="2" s="1"/>
  <c r="CP53" i="2"/>
  <c r="CP65" i="2" s="1"/>
  <c r="DD53" i="2"/>
  <c r="DD65" i="2" s="1"/>
  <c r="DP53" i="2"/>
  <c r="DP65" i="2" s="1"/>
  <c r="DO53" i="2"/>
  <c r="DO63" i="2" s="1"/>
  <c r="DC53" i="2"/>
  <c r="DC65" i="2" s="1"/>
  <c r="CQ53" i="2"/>
  <c r="CQ65" i="2" s="1"/>
  <c r="DR53" i="2"/>
  <c r="DR65" i="2" s="1"/>
  <c r="DT53" i="2"/>
  <c r="CV53" i="2"/>
  <c r="DS65" i="2"/>
  <c r="DS63" i="2"/>
  <c r="DM63" i="2"/>
  <c r="CU53" i="2"/>
  <c r="CO53" i="2"/>
  <c r="DL53" i="2"/>
  <c r="DF53" i="2"/>
  <c r="CT53" i="2"/>
  <c r="CN53" i="2"/>
  <c r="DQ65" i="2"/>
  <c r="DQ63" i="2"/>
  <c r="DK65" i="2"/>
  <c r="DK63" i="2"/>
  <c r="DE53" i="2"/>
  <c r="CS53" i="2"/>
  <c r="CM53" i="2"/>
  <c r="O47" i="3"/>
  <c r="N46" i="3"/>
  <c r="CX53" i="2"/>
  <c r="CX65" i="2" s="1"/>
  <c r="M47" i="3"/>
  <c r="O46" i="3"/>
  <c r="DJ53" i="2"/>
  <c r="DJ65" i="2" s="1"/>
  <c r="N47" i="3"/>
  <c r="CR53" i="2"/>
  <c r="M46" i="3"/>
  <c r="CL53" i="2"/>
  <c r="CL65" i="2" s="1"/>
  <c r="AD43" i="2"/>
  <c r="AD46" i="2" s="1"/>
  <c r="CL43" i="2"/>
  <c r="CX43" i="2"/>
  <c r="DJ43" i="2"/>
  <c r="DI53" i="2"/>
  <c r="CW53" i="2"/>
  <c r="BN43" i="2"/>
  <c r="BN66" i="2" s="1"/>
  <c r="BZ43" i="2"/>
  <c r="BZ46" i="2" s="1"/>
  <c r="R43" i="2"/>
  <c r="R66" i="2" s="1"/>
  <c r="M15" i="16" s="1"/>
  <c r="F4" i="16"/>
  <c r="M24" i="10" s="1"/>
  <c r="Y17" i="18"/>
  <c r="BB43" i="2"/>
  <c r="BB66" i="2" s="1"/>
  <c r="F43" i="2"/>
  <c r="F66" i="2" s="1"/>
  <c r="I15" i="16" s="1"/>
  <c r="AP43" i="2"/>
  <c r="F5" i="16"/>
  <c r="BL59" i="2"/>
  <c r="BL66" i="2" s="1"/>
  <c r="X15" i="16" s="1"/>
  <c r="BD59" i="2"/>
  <c r="E71" i="2"/>
  <c r="D39" i="3"/>
  <c r="CK42" i="2" s="1"/>
  <c r="CK46" i="2" s="1"/>
  <c r="J40" i="3"/>
  <c r="D40" i="3" s="1"/>
  <c r="D45" i="2"/>
  <c r="E16" i="16"/>
  <c r="E36" i="16" s="1"/>
  <c r="O14" i="16"/>
  <c r="O16" i="16" s="1"/>
  <c r="O20" i="16" s="1"/>
  <c r="H65" i="2"/>
  <c r="AO59" i="2"/>
  <c r="H53" i="3"/>
  <c r="J63" i="2"/>
  <c r="G65" i="2"/>
  <c r="U65" i="2"/>
  <c r="D58" i="2"/>
  <c r="J53" i="3"/>
  <c r="AG65" i="2"/>
  <c r="N65" i="2"/>
  <c r="AB63" i="2"/>
  <c r="AN65" i="2"/>
  <c r="M63" i="2"/>
  <c r="AI63" i="2"/>
  <c r="V65" i="2"/>
  <c r="AC63" i="2"/>
  <c r="X63" i="2"/>
  <c r="AJ63" i="2"/>
  <c r="AE65" i="2"/>
  <c r="AM63" i="2"/>
  <c r="L53" i="3"/>
  <c r="AK63" i="2"/>
  <c r="AF63" i="2"/>
  <c r="T63" i="2"/>
  <c r="AH65" i="2"/>
  <c r="AH63" i="2"/>
  <c r="AD65" i="2"/>
  <c r="Q65" i="2"/>
  <c r="Q63" i="2"/>
  <c r="H48" i="3"/>
  <c r="D45" i="3"/>
  <c r="S65" i="2"/>
  <c r="S63" i="2"/>
  <c r="I65" i="2"/>
  <c r="I63" i="2"/>
  <c r="P65" i="2"/>
  <c r="P63" i="2"/>
  <c r="EF31" i="2"/>
  <c r="H36" i="10" s="1"/>
  <c r="D15" i="2"/>
  <c r="AA65" i="2"/>
  <c r="AA63" i="2"/>
  <c r="K65" i="2"/>
  <c r="K63" i="2"/>
  <c r="O65" i="2"/>
  <c r="O63" i="2"/>
  <c r="Z65" i="2"/>
  <c r="Z63" i="2"/>
  <c r="R65" i="2"/>
  <c r="AL65" i="2"/>
  <c r="AL63" i="2"/>
  <c r="W65" i="2"/>
  <c r="W63" i="2"/>
  <c r="G48" i="3"/>
  <c r="F65" i="2"/>
  <c r="D44" i="3"/>
  <c r="F48" i="3"/>
  <c r="L63" i="2"/>
  <c r="L65" i="2"/>
  <c r="Y65" i="2"/>
  <c r="Y63" i="2"/>
  <c r="P12" i="3"/>
  <c r="D11" i="3"/>
  <c r="DU61" i="2" l="1"/>
  <c r="AS14" i="16"/>
  <c r="CY63" i="2"/>
  <c r="DG63" i="2"/>
  <c r="CZ63" i="2"/>
  <c r="DO65" i="2"/>
  <c r="AQ14" i="16" s="1"/>
  <c r="AQ16" i="16" s="1"/>
  <c r="AQ19" i="16" s="1"/>
  <c r="DP63" i="2"/>
  <c r="CP63" i="2"/>
  <c r="DB65" i="2"/>
  <c r="AL14" i="16" s="1"/>
  <c r="AL16" i="16" s="1"/>
  <c r="AL20" i="16" s="1"/>
  <c r="DH63" i="2"/>
  <c r="DN63" i="2"/>
  <c r="DA63" i="2"/>
  <c r="DC63" i="2"/>
  <c r="DD63" i="2"/>
  <c r="AD66" i="2"/>
  <c r="O48" i="3"/>
  <c r="O64" i="3" s="1"/>
  <c r="CQ63" i="2"/>
  <c r="DR63" i="2"/>
  <c r="M48" i="3"/>
  <c r="M64" i="3" s="1"/>
  <c r="CS65" i="2"/>
  <c r="CS63" i="2"/>
  <c r="H23" i="10"/>
  <c r="W11" i="18" s="1"/>
  <c r="H43" i="10"/>
  <c r="CR65" i="2"/>
  <c r="CR63" i="2"/>
  <c r="DE65" i="2"/>
  <c r="AM14" i="16" s="1"/>
  <c r="AM16" i="16" s="1"/>
  <c r="DE63" i="2"/>
  <c r="CV65" i="2"/>
  <c r="CV63" i="2"/>
  <c r="DT65" i="2"/>
  <c r="AR14" i="16" s="1"/>
  <c r="AR16" i="16" s="1"/>
  <c r="DT63" i="2"/>
  <c r="CW63" i="2"/>
  <c r="CW65" i="2"/>
  <c r="DI65" i="2"/>
  <c r="AO14" i="16" s="1"/>
  <c r="DI63" i="2"/>
  <c r="CO65" i="2"/>
  <c r="CO63" i="2"/>
  <c r="DJ66" i="2"/>
  <c r="DJ46" i="2"/>
  <c r="DJ63" i="2" s="1"/>
  <c r="CU65" i="2"/>
  <c r="CU63" i="2"/>
  <c r="CX66" i="2"/>
  <c r="AO15" i="16" s="1"/>
  <c r="CX46" i="2"/>
  <c r="CX63" i="2" s="1"/>
  <c r="CL66" i="2"/>
  <c r="AK15" i="16" s="1"/>
  <c r="CL46" i="2"/>
  <c r="CL63" i="2" s="1"/>
  <c r="CN65" i="2"/>
  <c r="CN63" i="2"/>
  <c r="N48" i="3"/>
  <c r="CT65" i="2"/>
  <c r="CT63" i="2"/>
  <c r="DF65" i="2"/>
  <c r="AN14" i="16" s="1"/>
  <c r="AN16" i="16" s="1"/>
  <c r="DF63" i="2"/>
  <c r="CM65" i="2"/>
  <c r="CM63" i="2"/>
  <c r="DL63" i="2"/>
  <c r="DL65" i="2"/>
  <c r="AP14" i="16" s="1"/>
  <c r="AP16" i="16" s="1"/>
  <c r="F46" i="2"/>
  <c r="J54" i="3"/>
  <c r="D43" i="2"/>
  <c r="BN46" i="2"/>
  <c r="BZ66" i="2"/>
  <c r="R46" i="2"/>
  <c r="R63" i="2" s="1"/>
  <c r="BB46" i="2"/>
  <c r="AP66" i="2"/>
  <c r="U15" i="16" s="1"/>
  <c r="AP46" i="2"/>
  <c r="BD66" i="2"/>
  <c r="V15" i="16" s="1"/>
  <c r="J41" i="3"/>
  <c r="BM42" i="2"/>
  <c r="W8" i="18"/>
  <c r="H22" i="10"/>
  <c r="W14" i="18" s="1"/>
  <c r="AD63" i="2"/>
  <c r="F14" i="16"/>
  <c r="F16" i="16" s="1"/>
  <c r="J14" i="16"/>
  <c r="J16" i="16" s="1"/>
  <c r="J19" i="16" s="1"/>
  <c r="J52" i="16" s="1"/>
  <c r="G14" i="16"/>
  <c r="G16" i="16" s="1"/>
  <c r="G20" i="16" s="1"/>
  <c r="G26" i="16" s="1"/>
  <c r="E20" i="16"/>
  <c r="E26" i="16" s="1"/>
  <c r="E19" i="16"/>
  <c r="E52" i="16" s="1"/>
  <c r="L14" i="16"/>
  <c r="L16" i="16" s="1"/>
  <c r="L20" i="16" s="1"/>
  <c r="L45" i="16" s="1"/>
  <c r="Q14" i="16"/>
  <c r="O19" i="16"/>
  <c r="O52" i="16" s="1"/>
  <c r="H14" i="16"/>
  <c r="H16" i="16" s="1"/>
  <c r="H20" i="16" s="1"/>
  <c r="H45" i="16" s="1"/>
  <c r="I14" i="16"/>
  <c r="I16" i="16" s="1"/>
  <c r="I20" i="16" s="1"/>
  <c r="I26" i="16" s="1"/>
  <c r="N14" i="16"/>
  <c r="N16" i="16" s="1"/>
  <c r="N19" i="16" s="1"/>
  <c r="N52" i="16" s="1"/>
  <c r="K14" i="16"/>
  <c r="K16" i="16" s="1"/>
  <c r="P14" i="16"/>
  <c r="P16" i="16" s="1"/>
  <c r="M14" i="16"/>
  <c r="M16" i="16" s="1"/>
  <c r="E40" i="16"/>
  <c r="E53" i="16" s="1"/>
  <c r="E39" i="16"/>
  <c r="O45" i="16"/>
  <c r="O26" i="16"/>
  <c r="D59" i="2"/>
  <c r="H54" i="3"/>
  <c r="D53" i="3"/>
  <c r="G64" i="3"/>
  <c r="G58" i="3"/>
  <c r="H64" i="3"/>
  <c r="P28" i="3"/>
  <c r="D28" i="3" s="1"/>
  <c r="D12" i="3"/>
  <c r="D31" i="2"/>
  <c r="F64" i="3"/>
  <c r="F66" i="3" s="1"/>
  <c r="F58" i="3"/>
  <c r="M58" i="3" l="1"/>
  <c r="AI14" i="16"/>
  <c r="AI16" i="16" s="1"/>
  <c r="AI19" i="16" s="1"/>
  <c r="AQ20" i="16"/>
  <c r="AQ45" i="16" s="1"/>
  <c r="AJ14" i="16"/>
  <c r="AJ16" i="16" s="1"/>
  <c r="AJ19" i="16" s="1"/>
  <c r="AH14" i="16"/>
  <c r="AH16" i="16" s="1"/>
  <c r="AH19" i="16" s="1"/>
  <c r="AO16" i="16"/>
  <c r="AO20" i="16" s="1"/>
  <c r="AL19" i="16"/>
  <c r="AL52" i="16" s="1"/>
  <c r="AK14" i="16"/>
  <c r="AK16" i="16" s="1"/>
  <c r="AK20" i="16" s="1"/>
  <c r="AM20" i="16"/>
  <c r="AM19" i="16"/>
  <c r="AR19" i="16"/>
  <c r="AR20" i="16"/>
  <c r="AN20" i="16"/>
  <c r="AN19" i="16"/>
  <c r="N58" i="3"/>
  <c r="N64" i="3"/>
  <c r="AL45" i="16"/>
  <c r="AL26" i="16"/>
  <c r="P70" i="2"/>
  <c r="AP19" i="16"/>
  <c r="AP20" i="16"/>
  <c r="AQ52" i="16"/>
  <c r="AQ32" i="16"/>
  <c r="G70" i="2"/>
  <c r="H70" i="2"/>
  <c r="I70" i="2"/>
  <c r="K70" i="2"/>
  <c r="L70" i="2"/>
  <c r="M70" i="2"/>
  <c r="F70" i="2"/>
  <c r="J70" i="2"/>
  <c r="D54" i="3"/>
  <c r="Q70" i="2"/>
  <c r="N70" i="2"/>
  <c r="F63" i="2"/>
  <c r="O70" i="2"/>
  <c r="AQ70" i="2"/>
  <c r="S70" i="2"/>
  <c r="AA70" i="2"/>
  <c r="R70" i="2"/>
  <c r="V70" i="2"/>
  <c r="AD70" i="2"/>
  <c r="AL70" i="2"/>
  <c r="AN70" i="2"/>
  <c r="AC70" i="2"/>
  <c r="BI70" i="2"/>
  <c r="AK70" i="2"/>
  <c r="Z70" i="2"/>
  <c r="AG70" i="2"/>
  <c r="X70" i="2"/>
  <c r="BG70" i="2"/>
  <c r="AT70" i="2"/>
  <c r="AF70" i="2"/>
  <c r="AH70" i="2"/>
  <c r="AX70" i="2"/>
  <c r="AI70" i="2"/>
  <c r="U70" i="2"/>
  <c r="Y70" i="2"/>
  <c r="BJ70" i="2"/>
  <c r="T70" i="2"/>
  <c r="W70" i="2"/>
  <c r="AO70" i="2"/>
  <c r="AS70" i="2"/>
  <c r="AE70" i="2"/>
  <c r="AU70" i="2"/>
  <c r="AJ70" i="2"/>
  <c r="AM70" i="2"/>
  <c r="BE70" i="2"/>
  <c r="AB70" i="2"/>
  <c r="BK70" i="2"/>
  <c r="AZ70" i="2"/>
  <c r="BC70" i="2"/>
  <c r="AW70" i="2"/>
  <c r="AR70" i="2"/>
  <c r="AP70" i="2"/>
  <c r="AY70" i="2"/>
  <c r="BB70" i="2"/>
  <c r="BD70" i="2"/>
  <c r="BF70" i="2"/>
  <c r="AV70" i="2"/>
  <c r="BL70" i="2"/>
  <c r="BA70" i="2"/>
  <c r="BH70" i="2"/>
  <c r="D42" i="2"/>
  <c r="BM46" i="2"/>
  <c r="CN70" i="2" s="1"/>
  <c r="J62" i="3"/>
  <c r="D62" i="3" s="1"/>
  <c r="H19" i="10" s="1"/>
  <c r="W17" i="18" s="1"/>
  <c r="D41" i="3"/>
  <c r="D67" i="3"/>
  <c r="K18" i="10" s="1"/>
  <c r="M5" i="18" s="1"/>
  <c r="D69" i="3"/>
  <c r="K20" i="10" s="1"/>
  <c r="O5" i="18" s="1"/>
  <c r="G66" i="3"/>
  <c r="H66" i="3"/>
  <c r="E45" i="16"/>
  <c r="J20" i="16"/>
  <c r="J26" i="16" s="1"/>
  <c r="O32" i="16"/>
  <c r="E32" i="16"/>
  <c r="E34" i="16" s="1"/>
  <c r="E54" i="16" s="1"/>
  <c r="J32" i="16"/>
  <c r="G45" i="16"/>
  <c r="G19" i="16"/>
  <c r="L19" i="16"/>
  <c r="L52" i="16" s="1"/>
  <c r="L26" i="16"/>
  <c r="H26" i="16"/>
  <c r="I19" i="16"/>
  <c r="I52" i="16" s="1"/>
  <c r="N32" i="16"/>
  <c r="N20" i="16"/>
  <c r="I45" i="16"/>
  <c r="H19" i="16"/>
  <c r="H52" i="16" s="1"/>
  <c r="K20" i="16"/>
  <c r="K19" i="16"/>
  <c r="K52" i="16" s="1"/>
  <c r="P20" i="16"/>
  <c r="P19" i="16"/>
  <c r="P52" i="16" s="1"/>
  <c r="M20" i="16"/>
  <c r="M19" i="16"/>
  <c r="M52" i="16" s="1"/>
  <c r="F19" i="16"/>
  <c r="F52" i="16" s="1"/>
  <c r="F20" i="16"/>
  <c r="E46" i="16"/>
  <c r="E41" i="16"/>
  <c r="E30" i="16"/>
  <c r="E28" i="16"/>
  <c r="F23" i="16" s="1"/>
  <c r="E29" i="16"/>
  <c r="F25" i="16" s="1"/>
  <c r="CK52" i="2"/>
  <c r="BU52" i="2"/>
  <c r="BE52" i="2"/>
  <c r="CD52" i="2"/>
  <c r="CA52" i="2"/>
  <c r="BZ52" i="2"/>
  <c r="BY52" i="2"/>
  <c r="CJ52" i="2"/>
  <c r="BT52" i="2"/>
  <c r="BD52" i="2"/>
  <c r="BX52" i="2"/>
  <c r="BW52" i="2"/>
  <c r="BV52" i="2"/>
  <c r="CI52" i="2"/>
  <c r="BS52" i="2"/>
  <c r="BC52" i="2"/>
  <c r="CE52" i="2"/>
  <c r="CC52" i="2"/>
  <c r="CB52" i="2"/>
  <c r="CH52" i="2"/>
  <c r="BR52" i="2"/>
  <c r="BB52" i="2"/>
  <c r="BO52" i="2"/>
  <c r="AX52" i="2"/>
  <c r="CG52" i="2"/>
  <c r="BQ52" i="2"/>
  <c r="BA52" i="2"/>
  <c r="AY52" i="2"/>
  <c r="BN52" i="2"/>
  <c r="BM52" i="2"/>
  <c r="AW52" i="2"/>
  <c r="BL52" i="2"/>
  <c r="AV52" i="2"/>
  <c r="BK52" i="2"/>
  <c r="AU52" i="2"/>
  <c r="BJ52" i="2"/>
  <c r="AT52" i="2"/>
  <c r="BI52" i="2"/>
  <c r="AS52" i="2"/>
  <c r="BH52" i="2"/>
  <c r="AR52" i="2"/>
  <c r="BG52" i="2"/>
  <c r="AQ52" i="2"/>
  <c r="BF52" i="2"/>
  <c r="AP52" i="2"/>
  <c r="CF52" i="2"/>
  <c r="BP52" i="2"/>
  <c r="AZ52" i="2"/>
  <c r="CK51" i="2"/>
  <c r="BU51" i="2"/>
  <c r="BE51" i="2"/>
  <c r="CJ51" i="2"/>
  <c r="BT51" i="2"/>
  <c r="BD51" i="2"/>
  <c r="BX51" i="2"/>
  <c r="BV51" i="2"/>
  <c r="CI51" i="2"/>
  <c r="BS51" i="2"/>
  <c r="BC51" i="2"/>
  <c r="AS51" i="2"/>
  <c r="BG51" i="2"/>
  <c r="CH51" i="2"/>
  <c r="BR51" i="2"/>
  <c r="BB51" i="2"/>
  <c r="BJ51" i="2"/>
  <c r="BY51" i="2"/>
  <c r="AR51" i="2"/>
  <c r="AP51" i="2"/>
  <c r="CG51" i="2"/>
  <c r="BQ51" i="2"/>
  <c r="BA51" i="2"/>
  <c r="BZ51" i="2"/>
  <c r="CF51" i="2"/>
  <c r="BP51" i="2"/>
  <c r="AZ51" i="2"/>
  <c r="BW51" i="2"/>
  <c r="CE51" i="2"/>
  <c r="BO51" i="2"/>
  <c r="AY51" i="2"/>
  <c r="CD51" i="2"/>
  <c r="BN51" i="2"/>
  <c r="AX51" i="2"/>
  <c r="AT51" i="2"/>
  <c r="BH51" i="2"/>
  <c r="AQ51" i="2"/>
  <c r="BF51" i="2"/>
  <c r="CC51" i="2"/>
  <c r="BM51" i="2"/>
  <c r="AW51" i="2"/>
  <c r="CB51" i="2"/>
  <c r="BL51" i="2"/>
  <c r="AV51" i="2"/>
  <c r="CA51" i="2"/>
  <c r="BK51" i="2"/>
  <c r="AU51" i="2"/>
  <c r="BI51" i="2"/>
  <c r="AO61" i="2"/>
  <c r="H44" i="10"/>
  <c r="H42" i="10"/>
  <c r="H41" i="10"/>
  <c r="AO19" i="16" l="1"/>
  <c r="AO52" i="16" s="1"/>
  <c r="AI20" i="16"/>
  <c r="AI45" i="16" s="1"/>
  <c r="AQ26" i="16"/>
  <c r="AL32" i="16"/>
  <c r="AH20" i="16"/>
  <c r="AH45" i="16" s="1"/>
  <c r="AJ20" i="16"/>
  <c r="AJ45" i="16" s="1"/>
  <c r="AK19" i="16"/>
  <c r="AK52" i="16" s="1"/>
  <c r="DK70" i="2"/>
  <c r="CY70" i="2"/>
  <c r="CM70" i="2"/>
  <c r="AH52" i="16"/>
  <c r="AH32" i="16"/>
  <c r="DJ70" i="2"/>
  <c r="CX70" i="2"/>
  <c r="CL70" i="2"/>
  <c r="AN52" i="16"/>
  <c r="AN32" i="16"/>
  <c r="DU70" i="2"/>
  <c r="DI70" i="2"/>
  <c r="CW70" i="2"/>
  <c r="AN45" i="16"/>
  <c r="AN26" i="16"/>
  <c r="DT70" i="2"/>
  <c r="DH70" i="2"/>
  <c r="CV70" i="2"/>
  <c r="F71" i="2"/>
  <c r="DS70" i="2"/>
  <c r="DG70" i="2"/>
  <c r="CU70" i="2"/>
  <c r="AR26" i="16"/>
  <c r="AR45" i="16"/>
  <c r="DR70" i="2"/>
  <c r="DF70" i="2"/>
  <c r="CT70" i="2"/>
  <c r="AR52" i="16"/>
  <c r="AR32" i="16"/>
  <c r="DQ70" i="2"/>
  <c r="DE70" i="2"/>
  <c r="CS70" i="2"/>
  <c r="AM52" i="16"/>
  <c r="AM32" i="16"/>
  <c r="DP70" i="2"/>
  <c r="DD70" i="2"/>
  <c r="CR70" i="2"/>
  <c r="AM26" i="16"/>
  <c r="AM45" i="16"/>
  <c r="AP45" i="16"/>
  <c r="AP26" i="16"/>
  <c r="DO70" i="2"/>
  <c r="DC70" i="2"/>
  <c r="CQ70" i="2"/>
  <c r="AP52" i="16"/>
  <c r="AP32" i="16"/>
  <c r="DN70" i="2"/>
  <c r="DB70" i="2"/>
  <c r="CP70" i="2"/>
  <c r="AK45" i="16"/>
  <c r="AK26" i="16"/>
  <c r="DM70" i="2"/>
  <c r="DA70" i="2"/>
  <c r="CO70" i="2"/>
  <c r="AJ52" i="16"/>
  <c r="AJ32" i="16"/>
  <c r="AO32" i="16"/>
  <c r="DL70" i="2"/>
  <c r="CZ70" i="2"/>
  <c r="AI52" i="16"/>
  <c r="AI32" i="16"/>
  <c r="AO45" i="16"/>
  <c r="AO26" i="16"/>
  <c r="S71" i="2"/>
  <c r="W71" i="2"/>
  <c r="H71" i="2"/>
  <c r="O71" i="2"/>
  <c r="AC71" i="2"/>
  <c r="AL71" i="2"/>
  <c r="AA71" i="2"/>
  <c r="P71" i="2"/>
  <c r="AD71" i="2"/>
  <c r="AH71" i="2"/>
  <c r="AI71" i="2"/>
  <c r="AM71" i="2"/>
  <c r="AJ71" i="2"/>
  <c r="K71" i="2"/>
  <c r="AE71" i="2"/>
  <c r="L71" i="2"/>
  <c r="AG71" i="2"/>
  <c r="V71" i="2"/>
  <c r="Z71" i="2"/>
  <c r="Q71" i="2"/>
  <c r="T71" i="2"/>
  <c r="U71" i="2"/>
  <c r="J71" i="2"/>
  <c r="N71" i="2"/>
  <c r="X71" i="2"/>
  <c r="R71" i="2"/>
  <c r="G71" i="2"/>
  <c r="I71" i="2"/>
  <c r="AF71" i="2"/>
  <c r="Y71" i="2"/>
  <c r="M71" i="2"/>
  <c r="AN71" i="2"/>
  <c r="AB71" i="2"/>
  <c r="AK71" i="2"/>
  <c r="G32" i="16"/>
  <c r="G52" i="16"/>
  <c r="BM70" i="2"/>
  <c r="CG70" i="2"/>
  <c r="CJ70" i="2"/>
  <c r="BO70" i="2"/>
  <c r="CF70" i="2"/>
  <c r="CK70" i="2"/>
  <c r="CA70" i="2"/>
  <c r="CI70" i="2"/>
  <c r="BZ70" i="2"/>
  <c r="CC70" i="2"/>
  <c r="BN70" i="2"/>
  <c r="CE70" i="2"/>
  <c r="CB70" i="2"/>
  <c r="CD70" i="2"/>
  <c r="BQ70" i="2"/>
  <c r="BP70" i="2"/>
  <c r="CH70" i="2"/>
  <c r="BX70" i="2"/>
  <c r="BW70" i="2"/>
  <c r="BR70" i="2"/>
  <c r="BY70" i="2"/>
  <c r="BU70" i="2"/>
  <c r="BS70" i="2"/>
  <c r="BT70" i="2"/>
  <c r="BV70" i="2"/>
  <c r="E47" i="16"/>
  <c r="D68" i="2"/>
  <c r="D46" i="2"/>
  <c r="J57" i="3"/>
  <c r="BK53" i="2"/>
  <c r="BK63" i="2" s="1"/>
  <c r="CK53" i="2"/>
  <c r="CK65" i="2" s="1"/>
  <c r="BU53" i="2"/>
  <c r="BU63" i="2" s="1"/>
  <c r="J45" i="16"/>
  <c r="E42" i="16"/>
  <c r="CD53" i="2"/>
  <c r="CD65" i="2" s="1"/>
  <c r="BE53" i="2"/>
  <c r="BE63" i="2" s="1"/>
  <c r="CA53" i="2"/>
  <c r="CA65" i="2" s="1"/>
  <c r="L32" i="16"/>
  <c r="AU53" i="2"/>
  <c r="AU65" i="2" s="1"/>
  <c r="CC53" i="2"/>
  <c r="CC65" i="2" s="1"/>
  <c r="CE53" i="2"/>
  <c r="CE65" i="2" s="1"/>
  <c r="I32" i="16"/>
  <c r="H32" i="16"/>
  <c r="N26" i="16"/>
  <c r="N45" i="16"/>
  <c r="M32" i="16"/>
  <c r="M26" i="16"/>
  <c r="M45" i="16"/>
  <c r="P32" i="16"/>
  <c r="P45" i="16"/>
  <c r="P26" i="16"/>
  <c r="K32" i="16"/>
  <c r="K26" i="16"/>
  <c r="K45" i="16"/>
  <c r="F45" i="16"/>
  <c r="F26" i="16"/>
  <c r="F32" i="16"/>
  <c r="BI53" i="2"/>
  <c r="BI63" i="2" s="1"/>
  <c r="F24" i="16"/>
  <c r="F27" i="16" s="1"/>
  <c r="AS53" i="2"/>
  <c r="AS65" i="2" s="1"/>
  <c r="BO53" i="2"/>
  <c r="BO65" i="2" s="1"/>
  <c r="CB53" i="2"/>
  <c r="CB65" i="2" s="1"/>
  <c r="CH53" i="2"/>
  <c r="CH65" i="2" s="1"/>
  <c r="AV53" i="2"/>
  <c r="AV63" i="2" s="1"/>
  <c r="BR53" i="2"/>
  <c r="BR65" i="2" s="1"/>
  <c r="BG53" i="2"/>
  <c r="BG65" i="2" s="1"/>
  <c r="H55" i="3"/>
  <c r="BW53" i="2"/>
  <c r="BW65" i="2" s="1"/>
  <c r="AY53" i="2"/>
  <c r="AY65" i="2" s="1"/>
  <c r="BD53" i="2"/>
  <c r="BD65" i="2" s="1"/>
  <c r="H56" i="3"/>
  <c r="AO66" i="2"/>
  <c r="AO63" i="2"/>
  <c r="AT53" i="2"/>
  <c r="AT63" i="2" s="1"/>
  <c r="BJ53" i="2"/>
  <c r="BJ65" i="2" s="1"/>
  <c r="BC53" i="2"/>
  <c r="BC65" i="2" s="1"/>
  <c r="BP53" i="2"/>
  <c r="BP63" i="2" s="1"/>
  <c r="BS53" i="2"/>
  <c r="BS65" i="2" s="1"/>
  <c r="AW53" i="2"/>
  <c r="AW63" i="2" s="1"/>
  <c r="CI53" i="2"/>
  <c r="CI65" i="2" s="1"/>
  <c r="BM53" i="2"/>
  <c r="BM65" i="2" s="1"/>
  <c r="L47" i="3"/>
  <c r="BF53" i="2"/>
  <c r="BF65" i="2" s="1"/>
  <c r="AQ53" i="2"/>
  <c r="AQ63" i="2" s="1"/>
  <c r="CG53" i="2"/>
  <c r="CG65" i="2" s="1"/>
  <c r="BT53" i="2"/>
  <c r="BT63" i="2" s="1"/>
  <c r="D52" i="2"/>
  <c r="I47" i="3"/>
  <c r="BL53" i="2"/>
  <c r="BL65" i="2" s="1"/>
  <c r="BX53" i="2"/>
  <c r="BX65" i="2" s="1"/>
  <c r="BQ53" i="2"/>
  <c r="BQ65" i="2" s="1"/>
  <c r="BH53" i="2"/>
  <c r="BH65" i="2" s="1"/>
  <c r="CJ53" i="2"/>
  <c r="CJ65" i="2" s="1"/>
  <c r="K47" i="3"/>
  <c r="AZ53" i="2"/>
  <c r="AZ63" i="2" s="1"/>
  <c r="CF53" i="2"/>
  <c r="CF63" i="2" s="1"/>
  <c r="AR53" i="2"/>
  <c r="AR63" i="2" s="1"/>
  <c r="BV53" i="2"/>
  <c r="BV63" i="2" s="1"/>
  <c r="BA53" i="2"/>
  <c r="BA65" i="2" s="1"/>
  <c r="AX53" i="2"/>
  <c r="AX65" i="2" s="1"/>
  <c r="BY53" i="2"/>
  <c r="BY63" i="2" s="1"/>
  <c r="J47" i="3"/>
  <c r="J46" i="3"/>
  <c r="BB53" i="2"/>
  <c r="D51" i="2"/>
  <c r="I46" i="3"/>
  <c r="AP53" i="2"/>
  <c r="L46" i="3"/>
  <c r="BZ53" i="2"/>
  <c r="K46" i="3"/>
  <c r="BN53" i="2"/>
  <c r="BM61" i="2"/>
  <c r="D60" i="2"/>
  <c r="J55" i="3"/>
  <c r="AI26" i="16" l="1"/>
  <c r="K57" i="3"/>
  <c r="K65" i="3" s="1"/>
  <c r="BY66" i="2"/>
  <c r="AC15" i="16" s="1"/>
  <c r="AJ26" i="16"/>
  <c r="AH26" i="16"/>
  <c r="AK32" i="16"/>
  <c r="O57" i="3"/>
  <c r="DU66" i="2"/>
  <c r="AS15" i="16" s="1"/>
  <c r="AS16" i="16" s="1"/>
  <c r="DU63" i="2"/>
  <c r="K24" i="10"/>
  <c r="AO71" i="2"/>
  <c r="BM66" i="2"/>
  <c r="Y15" i="16" s="1"/>
  <c r="CK63" i="2"/>
  <c r="BK65" i="2"/>
  <c r="X14" i="16" s="1"/>
  <c r="X16" i="16" s="1"/>
  <c r="X19" i="16" s="1"/>
  <c r="X52" i="16" s="1"/>
  <c r="BU65" i="2"/>
  <c r="BE65" i="2"/>
  <c r="V14" i="16" s="1"/>
  <c r="V16" i="16" s="1"/>
  <c r="AU63" i="2"/>
  <c r="CC63" i="2"/>
  <c r="CE63" i="2"/>
  <c r="CD63" i="2"/>
  <c r="BO63" i="2"/>
  <c r="CA63" i="2"/>
  <c r="BI65" i="2"/>
  <c r="W14" i="16" s="1"/>
  <c r="W16" i="16" s="1"/>
  <c r="F28" i="16"/>
  <c r="G23" i="16" s="1"/>
  <c r="G24" i="16" s="1"/>
  <c r="Q15" i="16"/>
  <c r="Q16" i="16" s="1"/>
  <c r="AS63" i="2"/>
  <c r="AF14" i="16"/>
  <c r="AF16" i="16" s="1"/>
  <c r="AF20" i="16" s="1"/>
  <c r="AD14" i="16"/>
  <c r="AD16" i="16" s="1"/>
  <c r="CB63" i="2"/>
  <c r="AV65" i="2"/>
  <c r="F33" i="16"/>
  <c r="F30" i="16"/>
  <c r="F29" i="16"/>
  <c r="G25" i="16" s="1"/>
  <c r="BR63" i="2"/>
  <c r="H58" i="3"/>
  <c r="BW63" i="2"/>
  <c r="AY63" i="2"/>
  <c r="BG63" i="2"/>
  <c r="CH63" i="2"/>
  <c r="BS63" i="2"/>
  <c r="CJ63" i="2"/>
  <c r="H65" i="3"/>
  <c r="BH63" i="2"/>
  <c r="AT65" i="2"/>
  <c r="BJ63" i="2"/>
  <c r="K48" i="3"/>
  <c r="BP65" i="2"/>
  <c r="Z14" i="16" s="1"/>
  <c r="Z16" i="16" s="1"/>
  <c r="BC63" i="2"/>
  <c r="BY65" i="2"/>
  <c r="CK66" i="2"/>
  <c r="AG15" i="16" s="1"/>
  <c r="AX63" i="2"/>
  <c r="BD63" i="2"/>
  <c r="L57" i="3"/>
  <c r="J48" i="3"/>
  <c r="J64" i="3" s="1"/>
  <c r="BF63" i="2"/>
  <c r="CI63" i="2"/>
  <c r="AQ65" i="2"/>
  <c r="AZ65" i="2"/>
  <c r="T14" i="16" s="1"/>
  <c r="T16" i="16" s="1"/>
  <c r="BA63" i="2"/>
  <c r="D47" i="3"/>
  <c r="BV65" i="2"/>
  <c r="AB14" i="16" s="1"/>
  <c r="AB16" i="16" s="1"/>
  <c r="AW65" i="2"/>
  <c r="CF65" i="2"/>
  <c r="AE14" i="16" s="1"/>
  <c r="AE16" i="16" s="1"/>
  <c r="BT65" i="2"/>
  <c r="AR65" i="2"/>
  <c r="BX63" i="2"/>
  <c r="BQ63" i="2"/>
  <c r="L48" i="3"/>
  <c r="L64" i="3" s="1"/>
  <c r="CG63" i="2"/>
  <c r="BL63" i="2"/>
  <c r="D53" i="2"/>
  <c r="AP65" i="2"/>
  <c r="AP63" i="2"/>
  <c r="AR71" i="2" s="1"/>
  <c r="BN65" i="2"/>
  <c r="BN63" i="2"/>
  <c r="D46" i="3"/>
  <c r="C42" i="10"/>
  <c r="I48" i="3"/>
  <c r="BZ65" i="2"/>
  <c r="AG14" i="16" s="1"/>
  <c r="BZ63" i="2"/>
  <c r="D62" i="2"/>
  <c r="BB65" i="2"/>
  <c r="Y14" i="16" s="1"/>
  <c r="BB63" i="2"/>
  <c r="BM63" i="2"/>
  <c r="D55" i="3"/>
  <c r="D61" i="2"/>
  <c r="J56" i="3"/>
  <c r="D56" i="3" s="1"/>
  <c r="K58" i="3" l="1"/>
  <c r="D57" i="3"/>
  <c r="DU71" i="2"/>
  <c r="DR71" i="2"/>
  <c r="DM71" i="2"/>
  <c r="CN71" i="2"/>
  <c r="DQ71" i="2"/>
  <c r="CM71" i="2"/>
  <c r="CR71" i="2"/>
  <c r="AS19" i="16"/>
  <c r="AS20" i="16"/>
  <c r="CL71" i="2"/>
  <c r="CQ71" i="2"/>
  <c r="CV71" i="2"/>
  <c r="O65" i="3"/>
  <c r="O58" i="3"/>
  <c r="CP71" i="2"/>
  <c r="CU71" i="2"/>
  <c r="CO71" i="2"/>
  <c r="CT71" i="2"/>
  <c r="CY71" i="2"/>
  <c r="CZ71" i="2"/>
  <c r="CS71" i="2"/>
  <c r="CX71" i="2"/>
  <c r="DC71" i="2"/>
  <c r="DD71" i="2"/>
  <c r="DB71" i="2"/>
  <c r="DG71" i="2"/>
  <c r="DH71" i="2"/>
  <c r="DI71" i="2"/>
  <c r="DF71" i="2"/>
  <c r="DL71" i="2"/>
  <c r="DA71" i="2"/>
  <c r="DK71" i="2"/>
  <c r="DP71" i="2"/>
  <c r="DE71" i="2"/>
  <c r="DJ71" i="2"/>
  <c r="DO71" i="2"/>
  <c r="DT71" i="2"/>
  <c r="DN71" i="2"/>
  <c r="DS71" i="2"/>
  <c r="CW71" i="2"/>
  <c r="CG71" i="2"/>
  <c r="BO71" i="2"/>
  <c r="BY71" i="2"/>
  <c r="CH71" i="2"/>
  <c r="BS71" i="2"/>
  <c r="BW71" i="2"/>
  <c r="CI71" i="2"/>
  <c r="CA71" i="2"/>
  <c r="CF71" i="2"/>
  <c r="BV71" i="2"/>
  <c r="CC71" i="2"/>
  <c r="CK71" i="2"/>
  <c r="BU71" i="2"/>
  <c r="BQ71" i="2"/>
  <c r="BX71" i="2"/>
  <c r="CJ71" i="2"/>
  <c r="BR71" i="2"/>
  <c r="BN71" i="2"/>
  <c r="BP71" i="2"/>
  <c r="BZ71" i="2"/>
  <c r="BT71" i="2"/>
  <c r="CB71" i="2"/>
  <c r="CD71" i="2"/>
  <c r="CE71" i="2"/>
  <c r="BC71" i="2"/>
  <c r="BA71" i="2"/>
  <c r="AY71" i="2"/>
  <c r="AW71" i="2"/>
  <c r="AQ71" i="2"/>
  <c r="AX71" i="2"/>
  <c r="BD71" i="2"/>
  <c r="BF71" i="2"/>
  <c r="BG71" i="2"/>
  <c r="BJ71" i="2"/>
  <c r="AV71" i="2"/>
  <c r="AU71" i="2"/>
  <c r="BI71" i="2"/>
  <c r="BB71" i="2"/>
  <c r="AS71" i="2"/>
  <c r="BL71" i="2"/>
  <c r="AZ71" i="2"/>
  <c r="BM71" i="2"/>
  <c r="BK71" i="2"/>
  <c r="BE71" i="2"/>
  <c r="AP71" i="2"/>
  <c r="BH71" i="2"/>
  <c r="AT71" i="2"/>
  <c r="Y16" i="16"/>
  <c r="Y19" i="16" s="1"/>
  <c r="Y52" i="16" s="1"/>
  <c r="D69" i="2"/>
  <c r="AA14" i="16"/>
  <c r="AA16" i="16" s="1"/>
  <c r="AA20" i="16" s="1"/>
  <c r="AC14" i="16"/>
  <c r="AC16" i="16" s="1"/>
  <c r="AC20" i="16" s="1"/>
  <c r="R14" i="16"/>
  <c r="R16" i="16" s="1"/>
  <c r="R19" i="16" s="1"/>
  <c r="R52" i="16" s="1"/>
  <c r="F34" i="16"/>
  <c r="H45" i="10"/>
  <c r="G27" i="16"/>
  <c r="S14" i="16"/>
  <c r="S16" i="16" s="1"/>
  <c r="S19" i="16" s="1"/>
  <c r="S52" i="16" s="1"/>
  <c r="Q20" i="16"/>
  <c r="Q45" i="16" s="1"/>
  <c r="Q19" i="16"/>
  <c r="D66" i="2"/>
  <c r="AG16" i="16"/>
  <c r="U14" i="16"/>
  <c r="U16" i="16" s="1"/>
  <c r="U19" i="16" s="1"/>
  <c r="U52" i="16" s="1"/>
  <c r="X20" i="16"/>
  <c r="X45" i="16" s="1"/>
  <c r="AF19" i="16"/>
  <c r="AF52" i="16" s="1"/>
  <c r="AE19" i="16"/>
  <c r="AE52" i="16" s="1"/>
  <c r="AE20" i="16"/>
  <c r="W19" i="16"/>
  <c r="W52" i="16" s="1"/>
  <c r="W20" i="16"/>
  <c r="T19" i="16"/>
  <c r="T52" i="16" s="1"/>
  <c r="T20" i="16"/>
  <c r="Z20" i="16"/>
  <c r="Z19" i="16"/>
  <c r="Z52" i="16" s="1"/>
  <c r="X32" i="16"/>
  <c r="V19" i="16"/>
  <c r="V52" i="16" s="1"/>
  <c r="V20" i="16"/>
  <c r="AB20" i="16"/>
  <c r="AB19" i="16"/>
  <c r="AB52" i="16" s="1"/>
  <c r="AD19" i="16"/>
  <c r="AD52" i="16" s="1"/>
  <c r="AD20" i="16"/>
  <c r="AF26" i="16"/>
  <c r="AF45" i="16"/>
  <c r="F35" i="16"/>
  <c r="F36" i="16" s="1"/>
  <c r="K64" i="3"/>
  <c r="L65" i="3"/>
  <c r="L58" i="3"/>
  <c r="I64" i="3"/>
  <c r="I58" i="3"/>
  <c r="D48" i="3"/>
  <c r="D63" i="2"/>
  <c r="F45" i="10"/>
  <c r="B11" i="10" s="1"/>
  <c r="D65" i="2"/>
  <c r="J65" i="3"/>
  <c r="J58" i="3"/>
  <c r="AS26" i="16" l="1"/>
  <c r="AS45" i="16"/>
  <c r="AS52" i="16"/>
  <c r="AS32" i="16"/>
  <c r="I66" i="3"/>
  <c r="M66" i="3"/>
  <c r="O66" i="3"/>
  <c r="N66" i="3"/>
  <c r="Q32" i="16"/>
  <c r="Q52" i="16"/>
  <c r="G30" i="16"/>
  <c r="K25" i="10"/>
  <c r="Y20" i="16"/>
  <c r="Y45" i="16" s="1"/>
  <c r="AA19" i="16"/>
  <c r="K66" i="3"/>
  <c r="J66" i="3"/>
  <c r="L66" i="3"/>
  <c r="AC19" i="16"/>
  <c r="R20" i="16"/>
  <c r="R26" i="16" s="1"/>
  <c r="Q26" i="16"/>
  <c r="G29" i="16"/>
  <c r="H25" i="16" s="1"/>
  <c r="G28" i="16"/>
  <c r="H23" i="16" s="1"/>
  <c r="H24" i="16" s="1"/>
  <c r="G33" i="16"/>
  <c r="S20" i="16"/>
  <c r="S45" i="16" s="1"/>
  <c r="AG20" i="16"/>
  <c r="AG26" i="16" s="1"/>
  <c r="AG19" i="16"/>
  <c r="AG52" i="16" s="1"/>
  <c r="AF32" i="16"/>
  <c r="X26" i="16"/>
  <c r="U20" i="16"/>
  <c r="U45" i="16" s="1"/>
  <c r="AC45" i="16"/>
  <c r="AC26" i="16"/>
  <c r="Z26" i="16"/>
  <c r="Z45" i="16"/>
  <c r="AD45" i="16"/>
  <c r="AD26" i="16"/>
  <c r="Y32" i="16"/>
  <c r="R32" i="16"/>
  <c r="AB32" i="16"/>
  <c r="S32" i="16"/>
  <c r="W32" i="16"/>
  <c r="AA45" i="16"/>
  <c r="AA26" i="16"/>
  <c r="U32" i="16"/>
  <c r="V26" i="16"/>
  <c r="V45" i="16"/>
  <c r="T45" i="16"/>
  <c r="T26" i="16"/>
  <c r="AE45" i="16"/>
  <c r="AE26" i="16"/>
  <c r="Z32" i="16"/>
  <c r="W45" i="16"/>
  <c r="W26" i="16"/>
  <c r="AD32" i="16"/>
  <c r="AB45" i="16"/>
  <c r="AB26" i="16"/>
  <c r="V32" i="16"/>
  <c r="T32" i="16"/>
  <c r="AE32" i="16"/>
  <c r="F39" i="16"/>
  <c r="F40" i="16"/>
  <c r="F53" i="16" s="1"/>
  <c r="D64" i="3"/>
  <c r="D68" i="3"/>
  <c r="K19" i="10" s="1"/>
  <c r="P18" i="10" s="1"/>
  <c r="D58" i="3"/>
  <c r="K22" i="10" s="1"/>
  <c r="D65" i="3"/>
  <c r="D70" i="3"/>
  <c r="K21" i="10" s="1"/>
  <c r="P30" i="10" l="1"/>
  <c r="M11" i="18"/>
  <c r="O8" i="18"/>
  <c r="AC32" i="16"/>
  <c r="AC52" i="16"/>
  <c r="AA32" i="16"/>
  <c r="AA52" i="16"/>
  <c r="Y26" i="16"/>
  <c r="M8" i="18"/>
  <c r="R45" i="16"/>
  <c r="B13" i="10"/>
  <c r="S26" i="16"/>
  <c r="G34" i="16"/>
  <c r="AG45" i="16"/>
  <c r="AG32" i="16"/>
  <c r="H27" i="16"/>
  <c r="G35" i="16"/>
  <c r="G36" i="16" s="1"/>
  <c r="B5" i="10"/>
  <c r="L3" i="16"/>
  <c r="B15" i="10"/>
  <c r="L4" i="16"/>
  <c r="U26" i="16"/>
  <c r="F41" i="16"/>
  <c r="F46" i="16"/>
  <c r="D66" i="3"/>
  <c r="K23" i="10" s="1"/>
  <c r="O11" i="18" s="1"/>
  <c r="C48" i="10"/>
  <c r="F47" i="16" l="1"/>
  <c r="F54" i="16"/>
  <c r="H29" i="16"/>
  <c r="I25" i="16" s="1"/>
  <c r="F42" i="16"/>
  <c r="H30" i="16"/>
  <c r="H33" i="16"/>
  <c r="H28" i="16"/>
  <c r="I23" i="16" s="1"/>
  <c r="I24" i="16" s="1"/>
  <c r="G39" i="16"/>
  <c r="G40" i="16"/>
  <c r="G53" i="16" s="1"/>
  <c r="I27" i="16" l="1"/>
  <c r="I28" i="16" s="1"/>
  <c r="J23" i="16" s="1"/>
  <c r="J24" i="16" s="1"/>
  <c r="H35" i="16"/>
  <c r="H36" i="16" s="1"/>
  <c r="H39" i="16" s="1"/>
  <c r="H46" i="16" s="1"/>
  <c r="H47" i="16" s="1"/>
  <c r="H34" i="16"/>
  <c r="G46" i="16"/>
  <c r="G41" i="16"/>
  <c r="I30" i="16" l="1"/>
  <c r="I33" i="16"/>
  <c r="I35" i="16" s="1"/>
  <c r="I36" i="16" s="1"/>
  <c r="I40" i="16" s="1"/>
  <c r="I53" i="16" s="1"/>
  <c r="I29" i="16"/>
  <c r="J25" i="16" s="1"/>
  <c r="J27" i="16" s="1"/>
  <c r="H40" i="16"/>
  <c r="H41" i="16" s="1"/>
  <c r="H42" i="16" s="1"/>
  <c r="G47" i="16"/>
  <c r="G54" i="16"/>
  <c r="G42" i="16"/>
  <c r="I34" i="16" l="1"/>
  <c r="H53" i="16"/>
  <c r="H54" i="16" s="1"/>
  <c r="J28" i="16"/>
  <c r="K23" i="16" s="1"/>
  <c r="K24" i="16" s="1"/>
  <c r="J33" i="16"/>
  <c r="J29" i="16"/>
  <c r="K25" i="16" s="1"/>
  <c r="J30" i="16"/>
  <c r="I39" i="16"/>
  <c r="I41" i="16" s="1"/>
  <c r="J35" i="16" l="1"/>
  <c r="J36" i="16" s="1"/>
  <c r="J39" i="16" s="1"/>
  <c r="J46" i="16" s="1"/>
  <c r="J47" i="16" s="1"/>
  <c r="K27" i="16"/>
  <c r="K30" i="16" s="1"/>
  <c r="I46" i="16"/>
  <c r="J34" i="16"/>
  <c r="I42" i="16"/>
  <c r="J40" i="16" l="1"/>
  <c r="K28" i="16"/>
  <c r="L23" i="16" s="1"/>
  <c r="L24" i="16" s="1"/>
  <c r="K33" i="16"/>
  <c r="K29" i="16"/>
  <c r="L25" i="16" s="1"/>
  <c r="I47" i="16"/>
  <c r="I54" i="16"/>
  <c r="K35" i="16" l="1"/>
  <c r="K36" i="16" s="1"/>
  <c r="K39" i="16" s="1"/>
  <c r="K46" i="16" s="1"/>
  <c r="K47" i="16" s="1"/>
  <c r="J41" i="16"/>
  <c r="J42" i="16" s="1"/>
  <c r="J53" i="16"/>
  <c r="J54" i="16" s="1"/>
  <c r="K34" i="16"/>
  <c r="L27" i="16"/>
  <c r="K40" i="16" l="1"/>
  <c r="K41" i="16" s="1"/>
  <c r="K42" i="16" s="1"/>
  <c r="L29" i="16"/>
  <c r="M25" i="16" s="1"/>
  <c r="L30" i="16"/>
  <c r="L28" i="16"/>
  <c r="M23" i="16" s="1"/>
  <c r="M24" i="16" s="1"/>
  <c r="L33" i="16"/>
  <c r="L35" i="16" s="1"/>
  <c r="L36" i="16" s="1"/>
  <c r="L39" i="16" s="1"/>
  <c r="L46" i="16" s="1"/>
  <c r="L47" i="16" s="1"/>
  <c r="K53" i="16" l="1"/>
  <c r="K54" i="16" s="1"/>
  <c r="L34" i="16"/>
  <c r="M27" i="16"/>
  <c r="M29" i="16" s="1"/>
  <c r="N25" i="16" s="1"/>
  <c r="L40" i="16"/>
  <c r="L41" i="16" s="1"/>
  <c r="L42" i="16" s="1"/>
  <c r="L53" i="16" l="1"/>
  <c r="L54" i="16" s="1"/>
  <c r="M28" i="16"/>
  <c r="N23" i="16" s="1"/>
  <c r="N24" i="16" s="1"/>
  <c r="M33" i="16"/>
  <c r="M30" i="16"/>
  <c r="M35" i="16" l="1"/>
  <c r="M36" i="16" s="1"/>
  <c r="M40" i="16" s="1"/>
  <c r="M53" i="16" s="1"/>
  <c r="M34" i="16"/>
  <c r="N27" i="16"/>
  <c r="M39" i="16" l="1"/>
  <c r="M41" i="16" s="1"/>
  <c r="M42" i="16" s="1"/>
  <c r="N28" i="16"/>
  <c r="O23" i="16" s="1"/>
  <c r="N33" i="16"/>
  <c r="N30" i="16"/>
  <c r="N29" i="16"/>
  <c r="O25" i="16" s="1"/>
  <c r="N34" i="16" l="1"/>
  <c r="M46" i="16"/>
  <c r="M47" i="16" s="1"/>
  <c r="N35" i="16"/>
  <c r="N36" i="16" s="1"/>
  <c r="N40" i="16" s="1"/>
  <c r="N53" i="16" s="1"/>
  <c r="M54" i="16"/>
  <c r="O24" i="16"/>
  <c r="O27" i="16" s="1"/>
  <c r="O29" i="16" s="1"/>
  <c r="P25" i="16" s="1"/>
  <c r="N39" i="16" l="1"/>
  <c r="O28" i="16"/>
  <c r="P23" i="16" s="1"/>
  <c r="P24" i="16" s="1"/>
  <c r="P27" i="16" s="1"/>
  <c r="O30" i="16"/>
  <c r="O33" i="16"/>
  <c r="N46" i="16" l="1"/>
  <c r="N41" i="16"/>
  <c r="N42" i="16" s="1"/>
  <c r="P30" i="16"/>
  <c r="P28" i="16"/>
  <c r="Q23" i="16" s="1"/>
  <c r="Q24" i="16" s="1"/>
  <c r="O34" i="16"/>
  <c r="O35" i="16"/>
  <c r="O36" i="16" s="1"/>
  <c r="P29" i="16"/>
  <c r="Q25" i="16" s="1"/>
  <c r="P33" i="16"/>
  <c r="P34" i="16" l="1"/>
  <c r="Q27" i="16"/>
  <c r="Q30" i="16" s="1"/>
  <c r="P35" i="16"/>
  <c r="P36" i="16" s="1"/>
  <c r="P40" i="16" s="1"/>
  <c r="P53" i="16" s="1"/>
  <c r="N47" i="16"/>
  <c r="N54" i="16"/>
  <c r="O39" i="16"/>
  <c r="O40" i="16"/>
  <c r="O53" i="16" s="1"/>
  <c r="Q28" i="16" l="1"/>
  <c r="R23" i="16" s="1"/>
  <c r="R24" i="16" s="1"/>
  <c r="Q29" i="16"/>
  <c r="R25" i="16" s="1"/>
  <c r="Q33" i="16"/>
  <c r="Q34" i="16" s="1"/>
  <c r="P39" i="16"/>
  <c r="P41" i="16" s="1"/>
  <c r="P42" i="16" s="1"/>
  <c r="O46" i="16"/>
  <c r="O41" i="16"/>
  <c r="O42" i="16" s="1"/>
  <c r="P46" i="16" l="1"/>
  <c r="P47" i="16" s="1"/>
  <c r="R27" i="16"/>
  <c r="R29" i="16" s="1"/>
  <c r="S25" i="16" s="1"/>
  <c r="Q35" i="16"/>
  <c r="Q36" i="16" s="1"/>
  <c r="Q40" i="16" s="1"/>
  <c r="Q53" i="16" s="1"/>
  <c r="O47" i="16"/>
  <c r="O54" i="16"/>
  <c r="P54" i="16"/>
  <c r="R30" i="16" l="1"/>
  <c r="R28" i="16"/>
  <c r="S23" i="16" s="1"/>
  <c r="S24" i="16" s="1"/>
  <c r="R33" i="16"/>
  <c r="R34" i="16" s="1"/>
  <c r="Q39" i="16"/>
  <c r="Q46" i="16" s="1"/>
  <c r="R35" i="16" l="1"/>
  <c r="R36" i="16" s="1"/>
  <c r="R40" i="16" s="1"/>
  <c r="R53" i="16" s="1"/>
  <c r="S27" i="16"/>
  <c r="S29" i="16" s="1"/>
  <c r="T25" i="16" s="1"/>
  <c r="Q41" i="16"/>
  <c r="Q42" i="16" s="1"/>
  <c r="Q47" i="16"/>
  <c r="Q54" i="16"/>
  <c r="S30" i="16" l="1"/>
  <c r="S33" i="16"/>
  <c r="S34" i="16" s="1"/>
  <c r="S28" i="16"/>
  <c r="T23" i="16" s="1"/>
  <c r="T24" i="16" s="1"/>
  <c r="R39" i="16"/>
  <c r="R46" i="16" s="1"/>
  <c r="S35" i="16" l="1"/>
  <c r="S36" i="16" s="1"/>
  <c r="S40" i="16" s="1"/>
  <c r="S53" i="16" s="1"/>
  <c r="T27" i="16"/>
  <c r="T29" i="16" s="1"/>
  <c r="U25" i="16" s="1"/>
  <c r="R41" i="16"/>
  <c r="R42" i="16" s="1"/>
  <c r="R47" i="16"/>
  <c r="R54" i="16"/>
  <c r="S39" i="16" l="1"/>
  <c r="S41" i="16" s="1"/>
  <c r="S42" i="16" s="1"/>
  <c r="T28" i="16"/>
  <c r="U23" i="16" s="1"/>
  <c r="U24" i="16" s="1"/>
  <c r="T33" i="16"/>
  <c r="T34" i="16" s="1"/>
  <c r="T30" i="16"/>
  <c r="S46" i="16" l="1"/>
  <c r="S47" i="16" s="1"/>
  <c r="U27" i="16"/>
  <c r="U33" i="16" s="1"/>
  <c r="T35" i="16"/>
  <c r="T36" i="16" s="1"/>
  <c r="T39" i="16" s="1"/>
  <c r="T46" i="16" s="1"/>
  <c r="T47" i="16" s="1"/>
  <c r="S54" i="16"/>
  <c r="U29" i="16" l="1"/>
  <c r="V25" i="16" s="1"/>
  <c r="U28" i="16"/>
  <c r="V23" i="16" s="1"/>
  <c r="V24" i="16" s="1"/>
  <c r="U30" i="16"/>
  <c r="T40" i="16"/>
  <c r="T53" i="16" s="1"/>
  <c r="T54" i="16" s="1"/>
  <c r="U35" i="16"/>
  <c r="U36" i="16" s="1"/>
  <c r="U39" i="16" s="1"/>
  <c r="U46" i="16" s="1"/>
  <c r="U47" i="16" s="1"/>
  <c r="U34" i="16"/>
  <c r="V27" i="16" l="1"/>
  <c r="V29" i="16" s="1"/>
  <c r="W25" i="16" s="1"/>
  <c r="T41" i="16"/>
  <c r="T42" i="16" s="1"/>
  <c r="U40" i="16"/>
  <c r="U53" i="16" s="1"/>
  <c r="U54" i="16" s="1"/>
  <c r="V28" i="16" l="1"/>
  <c r="W23" i="16" s="1"/>
  <c r="W24" i="16" s="1"/>
  <c r="V30" i="16"/>
  <c r="V33" i="16"/>
  <c r="V35" i="16" s="1"/>
  <c r="V36" i="16" s="1"/>
  <c r="V39" i="16" s="1"/>
  <c r="V46" i="16" s="1"/>
  <c r="V47" i="16" s="1"/>
  <c r="U41" i="16"/>
  <c r="U42" i="16" s="1"/>
  <c r="V34" i="16" l="1"/>
  <c r="W27" i="16"/>
  <c r="W28" i="16" s="1"/>
  <c r="X23" i="16" s="1"/>
  <c r="X24" i="16" s="1"/>
  <c r="V40" i="16"/>
  <c r="V41" i="16" s="1"/>
  <c r="V42" i="16" s="1"/>
  <c r="W30" i="16" l="1"/>
  <c r="W33" i="16"/>
  <c r="W34" i="16" s="1"/>
  <c r="W29" i="16"/>
  <c r="X25" i="16" s="1"/>
  <c r="X27" i="16" s="1"/>
  <c r="X30" i="16" s="1"/>
  <c r="V53" i="16"/>
  <c r="V54" i="16" s="1"/>
  <c r="X28" i="16" l="1"/>
  <c r="Y23" i="16" s="1"/>
  <c r="Y24" i="16" s="1"/>
  <c r="X33" i="16"/>
  <c r="X34" i="16" s="1"/>
  <c r="W35" i="16"/>
  <c r="W36" i="16" s="1"/>
  <c r="W40" i="16" s="1"/>
  <c r="W53" i="16" s="1"/>
  <c r="X29" i="16"/>
  <c r="Y25" i="16" s="1"/>
  <c r="X35" i="16" l="1"/>
  <c r="X36" i="16" s="1"/>
  <c r="X39" i="16" s="1"/>
  <c r="X46" i="16" s="1"/>
  <c r="X47" i="16" s="1"/>
  <c r="Y27" i="16"/>
  <c r="Y28" i="16" s="1"/>
  <c r="Z23" i="16" s="1"/>
  <c r="Z24" i="16" s="1"/>
  <c r="W39" i="16"/>
  <c r="W41" i="16" s="1"/>
  <c r="W42" i="16" s="1"/>
  <c r="W54" i="16"/>
  <c r="X40" i="16" l="1"/>
  <c r="X41" i="16" s="1"/>
  <c r="X42" i="16" s="1"/>
  <c r="Y29" i="16"/>
  <c r="Z25" i="16" s="1"/>
  <c r="Z27" i="16" s="1"/>
  <c r="Y30" i="16"/>
  <c r="Y33" i="16"/>
  <c r="Y35" i="16" s="1"/>
  <c r="Y36" i="16" s="1"/>
  <c r="Y40" i="16" s="1"/>
  <c r="Y53" i="16" s="1"/>
  <c r="W46" i="16"/>
  <c r="W47" i="16" s="1"/>
  <c r="Y34" i="16" l="1"/>
  <c r="X53" i="16"/>
  <c r="X54" i="16" s="1"/>
  <c r="Y39" i="16"/>
  <c r="Y41" i="16" s="1"/>
  <c r="Z30" i="16"/>
  <c r="Z33" i="16"/>
  <c r="Z28" i="16"/>
  <c r="AA23" i="16" s="1"/>
  <c r="Z29" i="16"/>
  <c r="AA25" i="16" s="1"/>
  <c r="Y46" i="16" l="1"/>
  <c r="Z35" i="16"/>
  <c r="Z36" i="16" s="1"/>
  <c r="Z34" i="16"/>
  <c r="AA24" i="16"/>
  <c r="AA27" i="16" s="1"/>
  <c r="Y42" i="16"/>
  <c r="Y47" i="16" l="1"/>
  <c r="Y54" i="16"/>
  <c r="AA28" i="16"/>
  <c r="AB23" i="16" s="1"/>
  <c r="AB24" i="16" s="1"/>
  <c r="AA33" i="16"/>
  <c r="AA30" i="16"/>
  <c r="Z39" i="16"/>
  <c r="Z40" i="16"/>
  <c r="Z53" i="16" s="1"/>
  <c r="AA29" i="16"/>
  <c r="AB25" i="16" s="1"/>
  <c r="AA34" i="16" l="1"/>
  <c r="Z41" i="16"/>
  <c r="Z46" i="16"/>
  <c r="AA35" i="16"/>
  <c r="AA36" i="16" s="1"/>
  <c r="AB27" i="16"/>
  <c r="Z47" i="16" l="1"/>
  <c r="Z54" i="16"/>
  <c r="AB33" i="16"/>
  <c r="AB30" i="16"/>
  <c r="AB28" i="16"/>
  <c r="AC23" i="16" s="1"/>
  <c r="AA40" i="16"/>
  <c r="AA53" i="16" s="1"/>
  <c r="AA39" i="16"/>
  <c r="Z42" i="16"/>
  <c r="AB29" i="16"/>
  <c r="AC25" i="16" s="1"/>
  <c r="AB34" i="16" l="1"/>
  <c r="AB35" i="16"/>
  <c r="AB36" i="16" s="1"/>
  <c r="AB39" i="16" s="1"/>
  <c r="AA41" i="16"/>
  <c r="AA46" i="16"/>
  <c r="AC24" i="16"/>
  <c r="AC27" i="16" s="1"/>
  <c r="AA47" i="16" l="1"/>
  <c r="AA54" i="16"/>
  <c r="AB40" i="16"/>
  <c r="AB46" i="16"/>
  <c r="AB47" i="16" s="1"/>
  <c r="AC28" i="16"/>
  <c r="AD23" i="16" s="1"/>
  <c r="AC33" i="16"/>
  <c r="AC30" i="16"/>
  <c r="AC29" i="16"/>
  <c r="AD25" i="16" s="1"/>
  <c r="AA42" i="16"/>
  <c r="AB41" i="16" l="1"/>
  <c r="AB42" i="16" s="1"/>
  <c r="AB53" i="16"/>
  <c r="AB54" i="16" s="1"/>
  <c r="AC34" i="16"/>
  <c r="AC35" i="16"/>
  <c r="AC36" i="16" s="1"/>
  <c r="AC40" i="16" s="1"/>
  <c r="AC53" i="16" s="1"/>
  <c r="AD24" i="16"/>
  <c r="AD27" i="16" s="1"/>
  <c r="AC39" i="16" l="1"/>
  <c r="AC46" i="16" s="1"/>
  <c r="AC47" i="16" s="1"/>
  <c r="AD33" i="16"/>
  <c r="AD30" i="16"/>
  <c r="AD29" i="16"/>
  <c r="AE25" i="16" s="1"/>
  <c r="AD28" i="16"/>
  <c r="AE23" i="16" s="1"/>
  <c r="AC54" i="16" l="1"/>
  <c r="AC41" i="16"/>
  <c r="AC42" i="16" s="1"/>
  <c r="AE24" i="16"/>
  <c r="AE27" i="16" s="1"/>
  <c r="AD35" i="16"/>
  <c r="AD36" i="16" s="1"/>
  <c r="AD34" i="16"/>
  <c r="AD40" i="16" l="1"/>
  <c r="AD53" i="16" s="1"/>
  <c r="AD39" i="16"/>
  <c r="AE33" i="16"/>
  <c r="AE30" i="16"/>
  <c r="AE29" i="16"/>
  <c r="AF25" i="16" s="1"/>
  <c r="AE28" i="16"/>
  <c r="AF23" i="16" s="1"/>
  <c r="AE34" i="16" l="1"/>
  <c r="AE35" i="16"/>
  <c r="AE36" i="16" s="1"/>
  <c r="AE39" i="16" s="1"/>
  <c r="AF24" i="16"/>
  <c r="AF27" i="16" s="1"/>
  <c r="AD41" i="16"/>
  <c r="AD46" i="16"/>
  <c r="AD47" i="16" l="1"/>
  <c r="AD54" i="16"/>
  <c r="AE40" i="16"/>
  <c r="AD42" i="16"/>
  <c r="AF33" i="16"/>
  <c r="AF30" i="16"/>
  <c r="AF29" i="16"/>
  <c r="AG25" i="16" s="1"/>
  <c r="AE46" i="16"/>
  <c r="AE47" i="16" s="1"/>
  <c r="AF28" i="16"/>
  <c r="AG23" i="16" s="1"/>
  <c r="AE41" i="16" l="1"/>
  <c r="AE42" i="16" s="1"/>
  <c r="AE53" i="16"/>
  <c r="AE54" i="16" s="1"/>
  <c r="AF34" i="16"/>
  <c r="AF35" i="16"/>
  <c r="AF36" i="16" s="1"/>
  <c r="AF40" i="16" s="1"/>
  <c r="AF53" i="16" s="1"/>
  <c r="AG24" i="16"/>
  <c r="AG27" i="16" s="1"/>
  <c r="AF39" i="16" l="1"/>
  <c r="AF41" i="16" s="1"/>
  <c r="AF42" i="16" s="1"/>
  <c r="AG33" i="16"/>
  <c r="AG30" i="16"/>
  <c r="AG28" i="16"/>
  <c r="AH23" i="16" s="1"/>
  <c r="AG29" i="16"/>
  <c r="AH25" i="16" s="1"/>
  <c r="AH24" i="16" l="1"/>
  <c r="AH27" i="16" s="1"/>
  <c r="AF46" i="16"/>
  <c r="AG34" i="16"/>
  <c r="AG35" i="16"/>
  <c r="AG36" i="16" s="1"/>
  <c r="AG39" i="16" s="1"/>
  <c r="AH33" i="16" l="1"/>
  <c r="AH34" i="16" s="1"/>
  <c r="AH30" i="16"/>
  <c r="AH28" i="16"/>
  <c r="AI23" i="16" s="1"/>
  <c r="AH29" i="16"/>
  <c r="AI25" i="16" s="1"/>
  <c r="AF47" i="16"/>
  <c r="AF54" i="16"/>
  <c r="AG40" i="16"/>
  <c r="AG46" i="16"/>
  <c r="AG47" i="16" s="1"/>
  <c r="AH35" i="16" l="1"/>
  <c r="AH36" i="16" s="1"/>
  <c r="AH40" i="16" s="1"/>
  <c r="AH53" i="16" s="1"/>
  <c r="AH54" i="16" s="1"/>
  <c r="AI24" i="16"/>
  <c r="AI27" i="16" s="1"/>
  <c r="AG41" i="16"/>
  <c r="AG42" i="16" s="1"/>
  <c r="AG53" i="16"/>
  <c r="AG54" i="16" s="1"/>
  <c r="B7" i="10"/>
  <c r="AH39" i="16" l="1"/>
  <c r="AH46" i="16" s="1"/>
  <c r="AH47" i="16" s="1"/>
  <c r="AI33" i="16"/>
  <c r="AI34" i="16" s="1"/>
  <c r="AI30" i="16"/>
  <c r="AI29" i="16"/>
  <c r="AJ25" i="16" s="1"/>
  <c r="AI28" i="16"/>
  <c r="AJ23" i="16" s="1"/>
  <c r="AH41" i="16" l="1"/>
  <c r="AH42" i="16" s="1"/>
  <c r="AI35" i="16"/>
  <c r="AI36" i="16" s="1"/>
  <c r="AI40" i="16" s="1"/>
  <c r="AI53" i="16" s="1"/>
  <c r="AI54" i="16" s="1"/>
  <c r="AJ24" i="16"/>
  <c r="AJ27" i="16" s="1"/>
  <c r="AI39" i="16" l="1"/>
  <c r="AI41" i="16" s="1"/>
  <c r="AI42" i="16" s="1"/>
  <c r="AJ33" i="16"/>
  <c r="AJ34" i="16" s="1"/>
  <c r="AJ30" i="16"/>
  <c r="AJ28" i="16"/>
  <c r="AK23" i="16" s="1"/>
  <c r="AJ29" i="16"/>
  <c r="AK25" i="16" s="1"/>
  <c r="AI46" i="16" l="1"/>
  <c r="AI47" i="16" s="1"/>
  <c r="AJ35" i="16"/>
  <c r="AJ36" i="16" s="1"/>
  <c r="AJ40" i="16" s="1"/>
  <c r="AJ53" i="16" s="1"/>
  <c r="AJ54" i="16" s="1"/>
  <c r="AK24" i="16"/>
  <c r="AK27" i="16" s="1"/>
  <c r="AJ39" i="16" l="1"/>
  <c r="AJ41" i="16" s="1"/>
  <c r="AJ42" i="16" s="1"/>
  <c r="AK33" i="16"/>
  <c r="AK34" i="16" s="1"/>
  <c r="AK30" i="16"/>
  <c r="AK28" i="16"/>
  <c r="AL23" i="16" s="1"/>
  <c r="AK29" i="16"/>
  <c r="AL25" i="16" s="1"/>
  <c r="AJ46" i="16" l="1"/>
  <c r="AJ47" i="16" s="1"/>
  <c r="AK35" i="16"/>
  <c r="AK36" i="16" s="1"/>
  <c r="AK40" i="16" s="1"/>
  <c r="AK53" i="16" s="1"/>
  <c r="AK54" i="16" s="1"/>
  <c r="AL24" i="16"/>
  <c r="AL27" i="16" s="1"/>
  <c r="AK39" i="16" l="1"/>
  <c r="AK41" i="16" s="1"/>
  <c r="AK42" i="16" s="1"/>
  <c r="AL33" i="16"/>
  <c r="AL34" i="16" s="1"/>
  <c r="AL30" i="16"/>
  <c r="AL29" i="16"/>
  <c r="AM25" i="16" s="1"/>
  <c r="AL28" i="16"/>
  <c r="AM23" i="16" s="1"/>
  <c r="AK46" i="16" l="1"/>
  <c r="AK47" i="16" s="1"/>
  <c r="AL35" i="16"/>
  <c r="AL36" i="16" s="1"/>
  <c r="AL39" i="16" s="1"/>
  <c r="AM24" i="16"/>
  <c r="AM27" i="16" s="1"/>
  <c r="AM29" i="16" s="1"/>
  <c r="AN25" i="16" s="1"/>
  <c r="AL40" i="16" l="1"/>
  <c r="AL53" i="16" s="1"/>
  <c r="AL54" i="16" s="1"/>
  <c r="AL46" i="16"/>
  <c r="AL47" i="16" s="1"/>
  <c r="AM33" i="16"/>
  <c r="AM34" i="16" s="1"/>
  <c r="AM30" i="16"/>
  <c r="AM28" i="16"/>
  <c r="AN23" i="16" s="1"/>
  <c r="AL41" i="16" l="1"/>
  <c r="AL42" i="16" s="1"/>
  <c r="AN24" i="16"/>
  <c r="AN27" i="16" s="1"/>
  <c r="AM35" i="16"/>
  <c r="AM36" i="16" s="1"/>
  <c r="AN28" i="16" l="1"/>
  <c r="AO23" i="16" s="1"/>
  <c r="AO24" i="16" s="1"/>
  <c r="AM40" i="16"/>
  <c r="AM53" i="16" s="1"/>
  <c r="AM54" i="16" s="1"/>
  <c r="AM39" i="16"/>
  <c r="AN30" i="16"/>
  <c r="AN33" i="16"/>
  <c r="AN34" i="16" s="1"/>
  <c r="AN29" i="16"/>
  <c r="AO25" i="16" s="1"/>
  <c r="AN35" i="16" l="1"/>
  <c r="AN36" i="16" s="1"/>
  <c r="AN40" i="16" s="1"/>
  <c r="AN53" i="16" s="1"/>
  <c r="AN54" i="16" s="1"/>
  <c r="AO27" i="16"/>
  <c r="AM41" i="16"/>
  <c r="AM42" i="16" s="1"/>
  <c r="AM46" i="16"/>
  <c r="AM47" i="16" s="1"/>
  <c r="AN39" i="16" l="1"/>
  <c r="AN41" i="16" s="1"/>
  <c r="AN42" i="16" s="1"/>
  <c r="AO33" i="16"/>
  <c r="AO34" i="16" s="1"/>
  <c r="AO30" i="16"/>
  <c r="AO28" i="16"/>
  <c r="AP23" i="16" s="1"/>
  <c r="AO29" i="16"/>
  <c r="AP25" i="16" s="1"/>
  <c r="AN46" i="16" l="1"/>
  <c r="AN47" i="16" s="1"/>
  <c r="AO35" i="16"/>
  <c r="AO36" i="16" s="1"/>
  <c r="AO40" i="16" s="1"/>
  <c r="AO53" i="16" s="1"/>
  <c r="AO54" i="16" s="1"/>
  <c r="AP24" i="16"/>
  <c r="AP27" i="16" s="1"/>
  <c r="AO39" i="16" l="1"/>
  <c r="AO46" i="16" s="1"/>
  <c r="AO47" i="16" s="1"/>
  <c r="AP28" i="16"/>
  <c r="AQ23" i="16" s="1"/>
  <c r="AQ24" i="16" s="1"/>
  <c r="AP29" i="16"/>
  <c r="AQ25" i="16" s="1"/>
  <c r="AP33" i="16"/>
  <c r="AP34" i="16" s="1"/>
  <c r="AP30" i="16"/>
  <c r="AQ27" i="16" l="1"/>
  <c r="AQ33" i="16" s="1"/>
  <c r="AQ34" i="16" s="1"/>
  <c r="AO41" i="16"/>
  <c r="AO42" i="16" s="1"/>
  <c r="AP35" i="16"/>
  <c r="AP36" i="16" s="1"/>
  <c r="AP39" i="16" s="1"/>
  <c r="AQ29" i="16" l="1"/>
  <c r="AR25" i="16" s="1"/>
  <c r="AQ28" i="16"/>
  <c r="AR23" i="16" s="1"/>
  <c r="AR24" i="16" s="1"/>
  <c r="AQ30" i="16"/>
  <c r="AP40" i="16"/>
  <c r="AP53" i="16" s="1"/>
  <c r="AP54" i="16" s="1"/>
  <c r="AQ35" i="16"/>
  <c r="AQ36" i="16" s="1"/>
  <c r="AQ39" i="16" s="1"/>
  <c r="AP46" i="16"/>
  <c r="AP47" i="16" s="1"/>
  <c r="AP41" i="16" l="1"/>
  <c r="AP42" i="16" s="1"/>
  <c r="AR27" i="16"/>
  <c r="AR29" i="16" s="1"/>
  <c r="AS25" i="16" s="1"/>
  <c r="AQ40" i="16"/>
  <c r="AQ53" i="16" s="1"/>
  <c r="AQ54" i="16" s="1"/>
  <c r="AQ46" i="16"/>
  <c r="AQ47" i="16" s="1"/>
  <c r="AR30" i="16" l="1"/>
  <c r="AR33" i="16"/>
  <c r="AR34" i="16" s="1"/>
  <c r="AR28" i="16"/>
  <c r="AS23" i="16" s="1"/>
  <c r="AS24" i="16" s="1"/>
  <c r="AS27" i="16" s="1"/>
  <c r="AS28" i="16" s="1"/>
  <c r="AQ41" i="16"/>
  <c r="AQ42" i="16" s="1"/>
  <c r="AR35" i="16" l="1"/>
  <c r="AR36" i="16" s="1"/>
  <c r="AR40" i="16" s="1"/>
  <c r="AR53" i="16" s="1"/>
  <c r="AR54" i="16" s="1"/>
  <c r="AS30" i="16"/>
  <c r="C30" i="16" s="1"/>
  <c r="AS33" i="16"/>
  <c r="AS34" i="16" s="1"/>
  <c r="C34" i="16" s="1"/>
  <c r="AS29" i="16"/>
  <c r="AR39" i="16"/>
  <c r="AR41" i="16" s="1"/>
  <c r="AR42" i="16" s="1"/>
  <c r="B34" i="16" l="1"/>
  <c r="B30" i="16"/>
  <c r="AS35" i="16"/>
  <c r="AS36" i="16" s="1"/>
  <c r="AS39" i="16" s="1"/>
  <c r="AS46" i="16" s="1"/>
  <c r="AS47" i="16" s="1"/>
  <c r="AR46" i="16"/>
  <c r="AR47" i="16" s="1"/>
  <c r="AS40" i="16" l="1"/>
  <c r="AS53" i="16" s="1"/>
  <c r="AS54" i="16" s="1"/>
  <c r="E48" i="16"/>
  <c r="L5" i="16" s="1"/>
  <c r="M18" i="10" s="1"/>
  <c r="E49" i="16"/>
  <c r="L6" i="16" s="1"/>
  <c r="M19" i="10" s="1"/>
  <c r="E55" i="16" l="1"/>
  <c r="M22" i="10" s="1"/>
  <c r="E56" i="16"/>
  <c r="M23" i="10" s="1"/>
  <c r="M25" i="10" s="1"/>
  <c r="AS41" i="16"/>
  <c r="AS42" i="16" s="1"/>
  <c r="S8" i="18"/>
  <c r="M21" i="10"/>
  <c r="S5" i="18" s="1"/>
  <c r="P42" i="10"/>
  <c r="Q8" i="18"/>
  <c r="P53" i="10"/>
  <c r="D37" i="18" s="1"/>
  <c r="CL67" i="2" l="1"/>
  <c r="CM67" i="2"/>
  <c r="CN67" i="2"/>
  <c r="CO67" i="2"/>
  <c r="CP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J4" i="13"/>
  <c r="K4" i="13"/>
  <c r="L4" i="13"/>
  <c r="L30" i="13"/>
  <c r="D67" i="2"/>
  <c r="F67" i="2"/>
  <c r="G67" i="2"/>
  <c r="H67" i="2"/>
  <c r="I67" i="2"/>
  <c r="J67" i="2"/>
  <c r="K67" i="2"/>
  <c r="L67" i="2"/>
  <c r="M67" i="2"/>
  <c r="N67" i="2"/>
  <c r="O67" i="2"/>
  <c r="P67" i="2"/>
  <c r="Q67" i="2"/>
  <c r="R67" i="2"/>
  <c r="S67" i="2"/>
  <c r="T67" i="2"/>
  <c r="U67" i="2"/>
  <c r="V67" i="2"/>
  <c r="W67" i="2"/>
  <c r="X67" i="2"/>
  <c r="Y67" i="2"/>
  <c r="Z67" i="2"/>
  <c r="AA67" i="2"/>
  <c r="AB67" i="2"/>
  <c r="AC67" i="2"/>
  <c r="AD67" i="2"/>
  <c r="AE67" i="2"/>
  <c r="AF67" i="2"/>
  <c r="AG67" i="2"/>
  <c r="AH67" i="2"/>
  <c r="AI67" i="2"/>
  <c r="AJ67" i="2"/>
  <c r="AK67" i="2"/>
  <c r="AL67" i="2"/>
  <c r="AM67" i="2"/>
  <c r="AN67" i="2"/>
  <c r="AO67" i="2"/>
  <c r="AP67" i="2"/>
  <c r="AQ67" i="2"/>
  <c r="AR67" i="2"/>
  <c r="AS67" i="2"/>
  <c r="AT67" i="2"/>
  <c r="AU67" i="2"/>
  <c r="AV67" i="2"/>
  <c r="AW67" i="2"/>
  <c r="AX67" i="2"/>
  <c r="AY67" i="2"/>
  <c r="AZ67" i="2"/>
  <c r="BA67" i="2"/>
  <c r="BB67" i="2"/>
  <c r="BC67" i="2"/>
  <c r="BD67" i="2"/>
  <c r="BE67" i="2"/>
  <c r="BF67" i="2"/>
  <c r="BG67" i="2"/>
  <c r="BH67" i="2"/>
  <c r="BI67" i="2"/>
  <c r="BJ67" i="2"/>
  <c r="BK67" i="2"/>
  <c r="BL67" i="2"/>
  <c r="BM67" i="2"/>
  <c r="BN67" i="2"/>
  <c r="BO67" i="2"/>
  <c r="BP67" i="2"/>
  <c r="BQ67" i="2"/>
  <c r="BR67" i="2"/>
  <c r="BS67" i="2"/>
  <c r="BT67" i="2"/>
  <c r="BU67" i="2"/>
  <c r="BV67" i="2"/>
  <c r="BW67" i="2"/>
  <c r="BX67" i="2"/>
  <c r="BY67" i="2"/>
  <c r="BZ67" i="2"/>
  <c r="CA67" i="2"/>
  <c r="CB67" i="2"/>
  <c r="CC67" i="2"/>
  <c r="CD67" i="2"/>
  <c r="CE67" i="2"/>
  <c r="CF67" i="2"/>
  <c r="CG67" i="2"/>
  <c r="CH67" i="2"/>
  <c r="CI67" i="2"/>
  <c r="CJ67" i="2"/>
  <c r="CK67"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<sst xmlns="http://schemas.openxmlformats.org/spreadsheetml/2006/main" count="851" uniqueCount="376">
  <si>
    <t>MONTHLY CASH FLOW</t>
  </si>
  <si>
    <t>ANNUAL CASH FLOW</t>
  </si>
  <si>
    <t>Levered IRR</t>
  </si>
  <si>
    <t>Real Estate Taxes</t>
  </si>
  <si>
    <t>Insurance</t>
  </si>
  <si>
    <t>Water/Sewer</t>
  </si>
  <si>
    <t>Payroll</t>
  </si>
  <si>
    <t>Repairs and Maintenance</t>
  </si>
  <si>
    <t>DSCR</t>
  </si>
  <si>
    <t>Base Year</t>
  </si>
  <si>
    <t>Total Sum</t>
  </si>
  <si>
    <t>Renewal Probability</t>
  </si>
  <si>
    <t>Leasing Commissions</t>
  </si>
  <si>
    <t>Unlevered IRR</t>
  </si>
  <si>
    <t>Tenant Name</t>
  </si>
  <si>
    <t>NNN</t>
  </si>
  <si>
    <t>Net Leasable Area</t>
  </si>
  <si>
    <t>Going-In Occupancy</t>
  </si>
  <si>
    <t>Discount Rate</t>
  </si>
  <si>
    <t>Tenant Improvements</t>
  </si>
  <si>
    <t>Unit</t>
  </si>
  <si>
    <t>Total</t>
  </si>
  <si>
    <t>Base Rental Revenue</t>
  </si>
  <si>
    <t>Free Rent</t>
  </si>
  <si>
    <t>Net Rental Revenue</t>
  </si>
  <si>
    <t>Other Income</t>
  </si>
  <si>
    <t>Total Other Revenue</t>
  </si>
  <si>
    <t>Effective Gross Income</t>
  </si>
  <si>
    <t>REVENUE</t>
  </si>
  <si>
    <t>Total Operating Expenses</t>
  </si>
  <si>
    <t>Capital Reserves</t>
  </si>
  <si>
    <t>NET OPERATING INCOME</t>
  </si>
  <si>
    <t>OPERATING EXPENSES</t>
  </si>
  <si>
    <t>CAPITAL EXPENSES</t>
  </si>
  <si>
    <t>Total Capital Expenses</t>
  </si>
  <si>
    <t>Annual Expense Growth</t>
  </si>
  <si>
    <t>Lease Term (New)</t>
  </si>
  <si>
    <t>Lease Term (Renewal)</t>
  </si>
  <si>
    <t>Free Rent (New)</t>
  </si>
  <si>
    <t>Free Rent (Renewal)</t>
  </si>
  <si>
    <t>Market Rent Growth/Year</t>
  </si>
  <si>
    <t>GLA</t>
  </si>
  <si>
    <t>Pro Rata Share</t>
  </si>
  <si>
    <t>UNLEVERED CASH FLOW</t>
  </si>
  <si>
    <t>DEBT SERVICE</t>
  </si>
  <si>
    <t>LTV</t>
  </si>
  <si>
    <t>Loan Amount</t>
  </si>
  <si>
    <t>IO Period</t>
  </si>
  <si>
    <t>Term</t>
  </si>
  <si>
    <t>Amort Term</t>
  </si>
  <si>
    <t>Tax Growth</t>
  </si>
  <si>
    <t>Leasing Commissions (Renewal)</t>
  </si>
  <si>
    <t>Leasing Commissions (New)</t>
  </si>
  <si>
    <t>Total Debt Service</t>
  </si>
  <si>
    <t>Annual Capital Reserves</t>
  </si>
  <si>
    <t>New Lease Start</t>
  </si>
  <si>
    <t>Start Date</t>
  </si>
  <si>
    <t>Other</t>
  </si>
  <si>
    <t>Month Ending</t>
  </si>
  <si>
    <t>Blended Rent</t>
  </si>
  <si>
    <t>Blended Free Rent</t>
  </si>
  <si>
    <t>Blended Lease Term</t>
  </si>
  <si>
    <t>Existing Lease Start</t>
  </si>
  <si>
    <t>Existing Lease Expiration</t>
  </si>
  <si>
    <t>Rent PSF (Renewal)</t>
  </si>
  <si>
    <t>Rent PSF (New)</t>
  </si>
  <si>
    <t>New/Renewal Lease Value</t>
  </si>
  <si>
    <t>Purchase Price</t>
  </si>
  <si>
    <t>Acquisition</t>
  </si>
  <si>
    <t>Acquisition Costs</t>
  </si>
  <si>
    <t>Sale</t>
  </si>
  <si>
    <t>Sale Costs</t>
  </si>
  <si>
    <t>Financing Costs</t>
  </si>
  <si>
    <t>CAPITAL EVENTS</t>
  </si>
  <si>
    <t>Exit Cap Rate</t>
  </si>
  <si>
    <t>FINANCING EVENTS</t>
  </si>
  <si>
    <t>LEVERED CASH FLOW</t>
  </si>
  <si>
    <t>Levered Equity Multiple</t>
  </si>
  <si>
    <t>Unlevered Equity Multiple</t>
  </si>
  <si>
    <t>Property Address</t>
  </si>
  <si>
    <t>Property Type</t>
  </si>
  <si>
    <t># of Suites/Units</t>
  </si>
  <si>
    <t>Debt Yield</t>
  </si>
  <si>
    <t>Loan Constant</t>
  </si>
  <si>
    <t>Average Cash-on-Cash</t>
  </si>
  <si>
    <t>Cash-on-Cash</t>
  </si>
  <si>
    <t>DCF Value</t>
  </si>
  <si>
    <t>Discounted Cash Flow</t>
  </si>
  <si>
    <t>Office</t>
  </si>
  <si>
    <t>Manhattan</t>
  </si>
  <si>
    <t>Property Borough/Area</t>
  </si>
  <si>
    <t>Base Rent PSF</t>
  </si>
  <si>
    <t>Type</t>
  </si>
  <si>
    <t>Rent Roll</t>
  </si>
  <si>
    <t>Name</t>
  </si>
  <si>
    <t>Monthly Amount</t>
  </si>
  <si>
    <t>Yearly Increases</t>
  </si>
  <si>
    <t>Duration</t>
  </si>
  <si>
    <t>Parking</t>
  </si>
  <si>
    <t>Vending</t>
  </si>
  <si>
    <t>Signage</t>
  </si>
  <si>
    <t>Rooftop</t>
  </si>
  <si>
    <t>Rent Type</t>
  </si>
  <si>
    <t>Current</t>
  </si>
  <si>
    <t>Actual Existing Rent PSF</t>
  </si>
  <si>
    <t xml:space="preserve">Existing Monthly Rent </t>
  </si>
  <si>
    <t>Existing Annual Rent</t>
  </si>
  <si>
    <t>Blended Downtime</t>
  </si>
  <si>
    <t>Downtime (New)</t>
  </si>
  <si>
    <t>x</t>
  </si>
  <si>
    <t>FREE RENT</t>
  </si>
  <si>
    <t>Market Rent Renewal/New</t>
  </si>
  <si>
    <t>Equity</t>
  </si>
  <si>
    <t>OTHER INCOME</t>
  </si>
  <si>
    <t>Recovery Structure</t>
  </si>
  <si>
    <t>Reimbursement %</t>
  </si>
  <si>
    <t>Full Service Gross</t>
  </si>
  <si>
    <t>Recovery Assumptions</t>
  </si>
  <si>
    <t>Renewal Assumptions</t>
  </si>
  <si>
    <t>Base/Stop Taxes</t>
  </si>
  <si>
    <t>Reimbursement Month</t>
  </si>
  <si>
    <t>Return Metrics</t>
  </si>
  <si>
    <t>Purchase Cap Rate</t>
  </si>
  <si>
    <t>Purchase Price PSF</t>
  </si>
  <si>
    <t>COMMERCIAL RENT</t>
  </si>
  <si>
    <t>Status</t>
  </si>
  <si>
    <t>Vacant</t>
  </si>
  <si>
    <t>Occupied</t>
  </si>
  <si>
    <t>Property Management</t>
  </si>
  <si>
    <t>Income</t>
  </si>
  <si>
    <t>Year 1</t>
  </si>
  <si>
    <t>Expenses</t>
  </si>
  <si>
    <t>Deal Profit</t>
  </si>
  <si>
    <t>WALT</t>
  </si>
  <si>
    <t>Performance Metrics</t>
  </si>
  <si>
    <t>Expense Ratio</t>
  </si>
  <si>
    <t>Year 1 NOI</t>
  </si>
  <si>
    <t>Month 1</t>
  </si>
  <si>
    <t>Blended TI</t>
  </si>
  <si>
    <t>TI PSF (New)</t>
  </si>
  <si>
    <t>TI PSF (Renewal)</t>
  </si>
  <si>
    <t>TENANT IMPROVEMENTS</t>
  </si>
  <si>
    <t>Blended Leasing Commissions</t>
  </si>
  <si>
    <t>LEASING COMMISSIONS</t>
  </si>
  <si>
    <t>New Lease End</t>
  </si>
  <si>
    <t>Renewal/New Annual Increase Period 2</t>
  </si>
  <si>
    <t>Renewal/New Annual Increase Period 1</t>
  </si>
  <si>
    <t>Period 1 Length</t>
  </si>
  <si>
    <t>Annual Increase Period 2</t>
  </si>
  <si>
    <t>Annual Increase Period 1</t>
  </si>
  <si>
    <t>Check</t>
  </si>
  <si>
    <t>Per SF</t>
  </si>
  <si>
    <t>Retail</t>
  </si>
  <si>
    <t>Stabilized</t>
  </si>
  <si>
    <t>Year 1 Monthly Rent</t>
  </si>
  <si>
    <t>Year 1 Annual Rent</t>
  </si>
  <si>
    <t>Year 1 Blended Rent PSF</t>
  </si>
  <si>
    <t>Sale/Analysis End Date</t>
  </si>
  <si>
    <t>Hold/Analysis Length</t>
  </si>
  <si>
    <t>Period</t>
  </si>
  <si>
    <t>Valuation Cap Rate</t>
  </si>
  <si>
    <t>Yes</t>
  </si>
  <si>
    <t>No</t>
  </si>
  <si>
    <t>Purchase/Analysis Start Date</t>
  </si>
  <si>
    <t>Industrial</t>
  </si>
  <si>
    <t>Medical Office</t>
  </si>
  <si>
    <t>Life Science</t>
  </si>
  <si>
    <t>Queens</t>
  </si>
  <si>
    <t>Brooklyn</t>
  </si>
  <si>
    <t>Bronx</t>
  </si>
  <si>
    <t>Staten Island</t>
  </si>
  <si>
    <t>Connecticut</t>
  </si>
  <si>
    <t>Long Island</t>
  </si>
  <si>
    <t>Upstate New York</t>
  </si>
  <si>
    <t>Florida</t>
  </si>
  <si>
    <t>New Jersey</t>
  </si>
  <si>
    <t>Pennsylvania</t>
  </si>
  <si>
    <t>Total Other Income</t>
  </si>
  <si>
    <t>Net Rental Income</t>
  </si>
  <si>
    <t>Property &amp; Deal Details</t>
  </si>
  <si>
    <t>Gross Area</t>
  </si>
  <si>
    <t>Sale Price</t>
  </si>
  <si>
    <t>Sale Price PSF</t>
  </si>
  <si>
    <t>Average CoC</t>
  </si>
  <si>
    <t>Depreciation &amp; Amortization</t>
  </si>
  <si>
    <t>Depreciation Schedule</t>
  </si>
  <si>
    <t>Annual Depreciation Expense</t>
  </si>
  <si>
    <t>Holding Period Amortization</t>
  </si>
  <si>
    <t>Annual</t>
  </si>
  <si>
    <t>Purchase &amp; Sale</t>
  </si>
  <si>
    <t>Depreciation Expense</t>
  </si>
  <si>
    <t>Multifamily</t>
  </si>
  <si>
    <t>Mixed Use Residential</t>
  </si>
  <si>
    <t>ICAP BENEFIT SCHEDULE</t>
  </si>
  <si>
    <t>Benefit Year</t>
  </si>
  <si>
    <t>From</t>
  </si>
  <si>
    <t>To</t>
  </si>
  <si>
    <t>Abatement Percentage</t>
  </si>
  <si>
    <t>Billable Assessed Value</t>
  </si>
  <si>
    <t>Increase</t>
  </si>
  <si>
    <t>Rate</t>
  </si>
  <si>
    <t>Full Tax</t>
  </si>
  <si>
    <t>Actual (Abated) Tax</t>
  </si>
  <si>
    <t>Savings Rate</t>
  </si>
  <si>
    <t>Savings</t>
  </si>
  <si>
    <t>Remaining Total</t>
  </si>
  <si>
    <t>NPV</t>
  </si>
  <si>
    <t>Abatement</t>
  </si>
  <si>
    <t>No Abatement</t>
  </si>
  <si>
    <t>ICAP</t>
  </si>
  <si>
    <t>Underwriting Year</t>
  </si>
  <si>
    <t>Electric</t>
  </si>
  <si>
    <t>Elevator</t>
  </si>
  <si>
    <t xml:space="preserve">Service Contracts </t>
  </si>
  <si>
    <t xml:space="preserve">Miscellaneous </t>
  </si>
  <si>
    <t xml:space="preserve">Heat/Hot Water </t>
  </si>
  <si>
    <t>Operating Cash Flows</t>
  </si>
  <si>
    <t>Capital Events</t>
  </si>
  <si>
    <t>Year Ending</t>
  </si>
  <si>
    <t>Calendar Month</t>
  </si>
  <si>
    <t>Analysis Year</t>
  </si>
  <si>
    <t>Calendar Year</t>
  </si>
  <si>
    <t>Analysis Month</t>
  </si>
  <si>
    <t>Financing | Acquisition/Bridge</t>
  </si>
  <si>
    <t>Financing | Takeout/Refi</t>
  </si>
  <si>
    <t>Property Management Fee</t>
  </si>
  <si>
    <t>Refi Valuation</t>
  </si>
  <si>
    <t>DSCR Actual</t>
  </si>
  <si>
    <t>LTV Actual</t>
  </si>
  <si>
    <t>LTPP Actual</t>
  </si>
  <si>
    <t>LL</t>
  </si>
  <si>
    <t>REIMBURSEMENTS TOTAL</t>
  </si>
  <si>
    <t>Stop</t>
  </si>
  <si>
    <t>CAM/Fixed Amount</t>
  </si>
  <si>
    <t>Reimbursements</t>
  </si>
  <si>
    <t>Sources &amp; Uses</t>
  </si>
  <si>
    <t>Sources</t>
  </si>
  <si>
    <t>Debt</t>
  </si>
  <si>
    <t>Uses</t>
  </si>
  <si>
    <t>Purchase</t>
  </si>
  <si>
    <t>Closing Costs</t>
  </si>
  <si>
    <t>95 King St Dover, NJ</t>
  </si>
  <si>
    <t>LTV/LTPP</t>
  </si>
  <si>
    <t>LTC</t>
  </si>
  <si>
    <t>Date</t>
  </si>
  <si>
    <t>1 Month Fallback SOFR Fwd Curve</t>
  </si>
  <si>
    <t>1 Month Term SOFR Forward Curve</t>
  </si>
  <si>
    <t>3 Month Term SOFR Forward Curve</t>
  </si>
  <si>
    <t>US Treasury 5Y Forward Curve</t>
  </si>
  <si>
    <t>US Treasury 7Y Forward Curve</t>
  </si>
  <si>
    <t>US Treasury 10Y Forward Curve</t>
  </si>
  <si>
    <t>US Market Projections</t>
  </si>
  <si>
    <t>For the latest rates, please visit:</t>
  </si>
  <si>
    <t>https://www.chathamfinancial.com/technology/us-forward-curves</t>
  </si>
  <si>
    <t>ICE BENCHMARK ADMINISTRATION LIMITED MAKES NO WARRANTY, EXPRESS OR IMPLIED, EITHER AS TO THE RESULTS TO BE OBTAINED FROM THE USE OF ICE LIBOR AND/OR THE FIGURE AT WHICH ICE LIBOR STANDS AT ANY PARTICULAR TIME ON ANY PARTICULAR DAY OR OTHERWISE. ICE BENCHMARK ADMINISTRATION LIMITED MAKES NO EXPRESS OR IMPLIED WARRANTIES OF MERCHANTABILITY OR FITNESS FOR A PARTICULAR PURPOSE IN RESPECT OF ANY USE OF ICE LIBOR.</t>
  </si>
  <si>
    <t>All-In Rate</t>
  </si>
  <si>
    <t>Index Rate</t>
  </si>
  <si>
    <t>Spread</t>
  </si>
  <si>
    <t>Payoff</t>
  </si>
  <si>
    <t>Month</t>
  </si>
  <si>
    <t>Prepay Penalty</t>
  </si>
  <si>
    <t>Prepayment Penalty</t>
  </si>
  <si>
    <t>GP Equity</t>
  </si>
  <si>
    <t>Project-Level IRR</t>
  </si>
  <si>
    <t>LP IRR</t>
  </si>
  <si>
    <t>LP Equity</t>
  </si>
  <si>
    <t>Project-Level EM</t>
  </si>
  <si>
    <t>LP EM</t>
  </si>
  <si>
    <t>Waterfall Structure</t>
  </si>
  <si>
    <t>Return</t>
  </si>
  <si>
    <t>GP Promote</t>
  </si>
  <si>
    <t>GP Cash Flow</t>
  </si>
  <si>
    <t>LP Cash Flow</t>
  </si>
  <si>
    <t>Sale @ EOY</t>
  </si>
  <si>
    <t>Preferred Return (IRR)</t>
  </si>
  <si>
    <t>Preferred Return (EM)</t>
  </si>
  <si>
    <t>Promoted Interest</t>
  </si>
  <si>
    <t>Year</t>
  </si>
  <si>
    <t>Total Cash Flows</t>
  </si>
  <si>
    <t>Equity Contributions</t>
  </si>
  <si>
    <t>GP Contributions</t>
  </si>
  <si>
    <t>LP Contributions</t>
  </si>
  <si>
    <t>Preferred Return</t>
  </si>
  <si>
    <t>Beginning Balance</t>
  </si>
  <si>
    <t>Preferred Interest Accrual</t>
  </si>
  <si>
    <t>Starting EM Balance</t>
  </si>
  <si>
    <t>LP Distributions</t>
  </si>
  <si>
    <t>Ending Pref Balance</t>
  </si>
  <si>
    <t>EM Check</t>
  </si>
  <si>
    <t>IRR Check</t>
  </si>
  <si>
    <t>Ending EM Balance</t>
  </si>
  <si>
    <t>Total LP Cash Flow</t>
  </si>
  <si>
    <t>GP Distributions</t>
  </si>
  <si>
    <t>Total Distributions</t>
  </si>
  <si>
    <t>Cash Flow Remaining</t>
  </si>
  <si>
    <t>LP Cash Flows</t>
  </si>
  <si>
    <t>Contributions</t>
  </si>
  <si>
    <t>Distributions</t>
  </si>
  <si>
    <t>LP Net Cash Flow</t>
  </si>
  <si>
    <t>Quarter</t>
  </si>
  <si>
    <r>
      <t>Principal</t>
    </r>
    <r>
      <rPr>
        <i/>
        <sz val="10"/>
        <color theme="1"/>
        <rFont val="Arial"/>
        <family val="2"/>
      </rPr>
      <t xml:space="preserve"> [Acquisition]</t>
    </r>
  </si>
  <si>
    <r>
      <t>Interest</t>
    </r>
    <r>
      <rPr>
        <i/>
        <sz val="10"/>
        <color theme="1"/>
        <rFont val="Arial"/>
        <family val="2"/>
      </rPr>
      <t xml:space="preserve"> [Acquisition]</t>
    </r>
  </si>
  <si>
    <r>
      <t>Principal</t>
    </r>
    <r>
      <rPr>
        <i/>
        <sz val="10"/>
        <color theme="1"/>
        <rFont val="Arial"/>
        <family val="2"/>
      </rPr>
      <t xml:space="preserve"> [Refi]</t>
    </r>
  </si>
  <si>
    <r>
      <t>Interest</t>
    </r>
    <r>
      <rPr>
        <i/>
        <sz val="10"/>
        <color theme="1"/>
        <rFont val="Arial"/>
        <family val="2"/>
      </rPr>
      <t xml:space="preserve"> [Refi]</t>
    </r>
  </si>
  <si>
    <r>
      <t>Loan Proceeds</t>
    </r>
    <r>
      <rPr>
        <i/>
        <sz val="10"/>
        <color theme="1"/>
        <rFont val="Arial"/>
        <family val="2"/>
      </rPr>
      <t xml:space="preserve"> [Acquisition]</t>
    </r>
  </si>
  <si>
    <r>
      <t>Financing Costs</t>
    </r>
    <r>
      <rPr>
        <i/>
        <sz val="10"/>
        <color theme="1"/>
        <rFont val="Arial"/>
        <family val="2"/>
      </rPr>
      <t xml:space="preserve"> [Acquisition]</t>
    </r>
  </si>
  <si>
    <r>
      <t>Loan Payoff</t>
    </r>
    <r>
      <rPr>
        <i/>
        <sz val="10"/>
        <color theme="1"/>
        <rFont val="Arial"/>
        <family val="2"/>
      </rPr>
      <t xml:space="preserve"> [Acquisition]</t>
    </r>
  </si>
  <si>
    <t>NOI</t>
  </si>
  <si>
    <t>Assumptions</t>
  </si>
  <si>
    <t>LP Investment</t>
  </si>
  <si>
    <t>LP Profit</t>
  </si>
  <si>
    <t>Sensitivity Matrix | Exit Cap Rate / Hold Period</t>
  </si>
  <si>
    <t>Annual Increase</t>
  </si>
  <si>
    <t>Lease Start</t>
  </si>
  <si>
    <t>Lease Expiration</t>
  </si>
  <si>
    <t>Annual Rent</t>
  </si>
  <si>
    <t xml:space="preserve">Monthly Rent </t>
  </si>
  <si>
    <t>Project Level Returns</t>
  </si>
  <si>
    <t>Investor Returns</t>
  </si>
  <si>
    <t>Investment Share</t>
  </si>
  <si>
    <t>Share Profit</t>
  </si>
  <si>
    <t>Ray Palmer Associates</t>
  </si>
  <si>
    <t>Address</t>
  </si>
  <si>
    <t>City / State / Zip Code</t>
  </si>
  <si>
    <t>Block / Lot</t>
  </si>
  <si>
    <t>Lot Area</t>
  </si>
  <si>
    <t>Zoning</t>
  </si>
  <si>
    <t>Building Floor Area</t>
  </si>
  <si>
    <t>2017/32</t>
  </si>
  <si>
    <t>Dover, NJ 07801</t>
  </si>
  <si>
    <t>95 King St</t>
  </si>
  <si>
    <t>Double Family (R-3)</t>
  </si>
  <si>
    <t>0.23 Acres</t>
  </si>
  <si>
    <t>Total Acquisition Cost</t>
  </si>
  <si>
    <t>Purchase Assumptions</t>
  </si>
  <si>
    <t>Purchase GRM</t>
  </si>
  <si>
    <t>Hold/Sale Assumptions</t>
  </si>
  <si>
    <t>Capital Assumptions</t>
  </si>
  <si>
    <t>Interest Rate</t>
  </si>
  <si>
    <t>Total Equity</t>
  </si>
  <si>
    <t>Proposed Prepayment</t>
  </si>
  <si>
    <t>Waterfall Assumptions</t>
  </si>
  <si>
    <t>Preferred Return (IRR/EM)</t>
  </si>
  <si>
    <t>Sensitivity</t>
  </si>
  <si>
    <t>Exit Cap Rate / Hold Period</t>
  </si>
  <si>
    <t>Re-Lease Blended Rent PSF</t>
  </si>
  <si>
    <t>Wtd Avg</t>
  </si>
  <si>
    <t>Toggle</t>
  </si>
  <si>
    <t>Leverage / Exit Cap Rate</t>
  </si>
  <si>
    <t>Acquisition Fee</t>
  </si>
  <si>
    <t>Sponsor Fees</t>
  </si>
  <si>
    <t>Asset Management Fee</t>
  </si>
  <si>
    <t>Disposition Fee</t>
  </si>
  <si>
    <t>Asset Mgmt Fee</t>
  </si>
  <si>
    <t>Acquisition/ Disposition Fees</t>
  </si>
  <si>
    <t>Unlevered Project IRR</t>
  </si>
  <si>
    <t>Levered Project IRR</t>
  </si>
  <si>
    <t>Unlevered Payback Period</t>
  </si>
  <si>
    <t>Levered Packback Period</t>
  </si>
  <si>
    <t>Unlevered Cumulative Cash Flow</t>
  </si>
  <si>
    <t>Levered Cumulative Cash Flow</t>
  </si>
  <si>
    <t>GP Net Cash Flow</t>
  </si>
  <si>
    <t>GP IRR</t>
  </si>
  <si>
    <t>GP EM</t>
  </si>
  <si>
    <t>GP Investment</t>
  </si>
  <si>
    <t>GP Profit</t>
  </si>
  <si>
    <t>GP Cash Flows</t>
  </si>
  <si>
    <t>Re-Lease Rent / Sale Price</t>
  </si>
  <si>
    <t>8/22/2023</t>
  </si>
  <si>
    <t>Market Value</t>
  </si>
  <si>
    <t>Market Value PSF</t>
  </si>
  <si>
    <t>Annual Appreciation</t>
  </si>
  <si>
    <r>
      <t>Loan Proceeds</t>
    </r>
    <r>
      <rPr>
        <i/>
        <sz val="10"/>
        <color theme="1"/>
        <rFont val="Arial"/>
        <family val="2"/>
      </rPr>
      <t xml:space="preserve"> [Refi]</t>
    </r>
  </si>
  <si>
    <r>
      <t>Financing Costs</t>
    </r>
    <r>
      <rPr>
        <i/>
        <sz val="10"/>
        <color theme="1"/>
        <rFont val="Arial"/>
        <family val="2"/>
      </rPr>
      <t xml:space="preserve"> [Refi]</t>
    </r>
  </si>
  <si>
    <r>
      <t>Loan Payoff</t>
    </r>
    <r>
      <rPr>
        <i/>
        <sz val="10"/>
        <color theme="1"/>
        <rFont val="Arial"/>
        <family val="2"/>
      </rPr>
      <t xml:space="preserve"> [Refi]</t>
    </r>
  </si>
  <si>
    <t>Purchase Price / Initial Rent | IRR / Payback Period / Equity Multiple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</si>
</sst>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8">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quot;Month&quot;\ #0"/>
    <numFmt numFmtId="166" formatCode="0.000%"/>
    <numFmt numFmtId="167" formatCode="&quot;$&quot;#,##0.00"/>
    <numFmt numFmtId="168" formatCode="0.000"/>
    <numFmt numFmtId="169" formatCode="&quot;Discount Rate:  &quot;0.0%"/>
    <numFmt numFmtId="170" formatCode="&quot;Purchase Price:  &quot;&quot;$&quot;#,###"/>
    <numFmt numFmtId="171" formatCode="&quot;Exit Sale Price:  &quot;&quot;$&quot;#,###"/>
    <numFmt numFmtId="172" formatCode="&quot;Exit Cap Rate:  &quot;0.0%"/>
    <numFmt numFmtId="173" formatCode="0\ &quot;Years&quot;"/>
    <numFmt numFmtId="174" formatCode="0.0\ &quot;Years&quot;"/>
    <numFmt numFmtId="175" formatCode="#,##0\ &quot;SF&quot;"/>
    <numFmt numFmtId="176" formatCode="0.00&quot;x&quot;"/>
    <numFmt numFmtId="177" formatCode="&quot;$&quot;#,##0.00\ &quot;per SF&quot;"/>
    <numFmt numFmtId="178" formatCode="0\ &quot;months&quot;"/>
    <numFmt numFmtId="179" formatCode="_(* #,##0_);_(* \(#,##0\);_(* &quot;-&quot;??_);_(@_)"/>
    <numFmt numFmtId="180" formatCode="0\ &quot;years&quot;"/>
    <numFmt numFmtId="181" formatCode="0.0\ &quot;months&quot;"/>
    <numFmt numFmtId="182" formatCode="#,##0.000_);[Red]\(#,##0.000\)"/>
    <numFmt numFmtId="183" formatCode="0.0\ &quot;years&quot;"/>
    <numFmt numFmtId="184" formatCode="&quot;Year &quot;0"/>
    <numFmt numFmtId="185" formatCode="&quot;Month &quot;0"/>
    <numFmt numFmtId="186" formatCode="#,##0&quot; SF&quot;"/>
    <numFmt numFmtId="187" formatCode="&quot;Discount Rate&quot;\ 0.00%"/>
    <numFmt numFmtId="188" formatCode="&quot;Acquisition: Month&quot;\ #0"/>
    <numFmt numFmtId="189" formatCode="&quot;Acquisition: Year&quot;\ #0"/>
    <numFmt numFmtId="190" formatCode="0.0%"/>
    <numFmt numFmtId="191" formatCode="0&quot; bps&quot;"/>
    <numFmt numFmtId="192" formatCode="0.00\x"/>
    <numFmt numFmtId="193" formatCode="&quot;Year&quot;\ 0"/>
    <numFmt numFmtId="194" formatCode="&quot;Acquisition&quot;"/>
    <numFmt numFmtId="195" formatCode="\Q0"/>
    <numFmt numFmtId="196" formatCode="&quot;LP IRR: &quot;0.00%"/>
    <numFmt numFmtId="197" formatCode="0.00\ &quot;Years&quot;"/>
  </numFmts>
  <fonts count="46"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sz val="10"/>
      <name val="Arial"/>
      <family val="2"/>
    </font>
    <font>
      <sz val="10"/>
      <color theme="1"/>
      <name val="Arial"/>
      <family val="2"/>
    </font>
    <font>
      <sz val="11"/>
      <color theme="1"/>
      <name val="Arial"/>
      <family val="2"/>
    </font>
    <font>
      <sz val="11"/>
      <name val="Arial"/>
      <family val="2"/>
    </font>
    <font>
      <sz val="11"/>
      <color theme="0"/>
      <name val="Arial"/>
      <family val="2"/>
    </font>
    <font>
      <b/>
      <sz val="11"/>
      <color theme="0"/>
      <name val="Arial"/>
      <family val="2"/>
    </font>
    <font>
      <sz val="11"/>
      <color rgb="FF0070C0"/>
      <name val="Arial"/>
      <family val="2"/>
    </font>
    <font>
      <sz val="11"/>
      <color rgb="FFFF0000"/>
      <name val="Arial"/>
      <family val="2"/>
    </font>
    <font>
      <b/>
      <sz val="11"/>
      <color rgb="FF0070C0"/>
      <name val="Arial"/>
      <family val="2"/>
    </font>
    <font>
      <b/>
      <sz val="11"/>
      <color theme="1"/>
      <name val="Arial"/>
      <family val="2"/>
    </font>
    <font>
      <b/>
      <sz val="10"/>
      <color theme="1"/>
      <name val="Arial"/>
      <family val="2"/>
    </font>
    <font>
      <i/>
      <sz val="11"/>
      <color theme="1"/>
      <name val="Arial"/>
      <family val="2"/>
    </font>
    <font>
      <sz val="11"/>
      <color theme="1"/>
      <name val="Times New Roman"/>
      <family val="2"/>
    </font>
    <font>
      <sz val="12"/>
      <color theme="1"/>
      <name val="Calibri"/>
      <family val="2"/>
      <scheme val="minor"/>
    </font>
    <font>
      <b/>
      <sz val="11"/>
      <color rgb="FF000000"/>
      <name val="Arial"/>
      <family val="2"/>
    </font>
    <font>
      <sz val="11"/>
      <color rgb="FF000000"/>
      <name val="Arial"/>
      <family val="2"/>
    </font>
    <font>
      <b/>
      <sz val="16"/>
      <color theme="1"/>
      <name val="Arial"/>
      <family val="2"/>
    </font>
    <font>
      <sz val="11"/>
      <color theme="8"/>
      <name val="Arial"/>
      <family val="2"/>
    </font>
    <font>
      <b/>
      <sz val="11"/>
      <color rgb="FFFFFF00"/>
      <name val="Arial"/>
      <family val="2"/>
    </font>
    <font>
      <b/>
      <sz val="11"/>
      <color rgb="FFFF0000"/>
      <name val="Arial"/>
      <family val="2"/>
    </font>
    <font>
      <i/>
      <sz val="11"/>
      <color theme="9" tint="-0.249977111117893"/>
      <name val="Arial"/>
      <family val="2"/>
    </font>
    <font>
      <b/>
      <sz val="11"/>
      <name val="Arial"/>
      <family val="2"/>
    </font>
    <font>
      <sz val="11"/>
      <color theme="0"/>
      <name val="Calibri"/>
      <family val="2"/>
      <scheme val="minor"/>
    </font>
    <font>
      <b/>
      <sz val="18"/>
      <color theme="1"/>
      <name val="Cambria"/>
      <family val="1"/>
    </font>
    <font>
      <sz val="10"/>
      <name val="Arial"/>
      <family val="2"/>
    </font>
    <font>
      <sz val="11"/>
      <color rgb="FFFFFFFF"/>
      <name val="Calibri"/>
      <family val="2"/>
    </font>
    <font>
      <sz val="11"/>
      <name val="Calibri"/>
      <family val="2"/>
    </font>
    <font>
      <b/>
      <sz val="16"/>
      <name val="Calibri"/>
      <family val="2"/>
    </font>
    <font>
      <b/>
      <u/>
      <sz val="11"/>
      <color rgb="FF007CBA"/>
      <name val="Calibri"/>
      <family val="2"/>
    </font>
    <font>
      <b/>
      <sz val="10"/>
      <color theme="0"/>
      <name val="Arial"/>
      <family val="2"/>
    </font>
    <font>
      <sz val="10"/>
      <color rgb="FF0000FF"/>
      <name val="Arial"/>
      <family val="2"/>
    </font>
    <font>
      <sz val="10"/>
      <color rgb="FF0070C0"/>
      <name val="Arial"/>
      <family val="2"/>
    </font>
    <font>
      <b/>
      <u/>
      <sz val="11"/>
      <name val="Arial"/>
      <family val="2"/>
    </font>
    <font>
      <b/>
      <u/>
      <sz val="11"/>
      <color rgb="FF0070C0"/>
      <name val="Arial"/>
      <family val="2"/>
    </font>
    <font>
      <sz val="10"/>
      <color theme="0"/>
      <name val="Arial"/>
      <family val="2"/>
    </font>
    <font>
      <u/>
      <sz val="10"/>
      <color theme="0"/>
      <name val="Arial"/>
      <family val="2"/>
    </font>
    <font>
      <i/>
      <sz val="10"/>
      <color theme="1"/>
      <name val="Arial"/>
      <family val="2"/>
    </font>
    <font>
      <sz val="14"/>
      <color theme="1"/>
      <name val="Calibri"/>
      <family val="2"/>
      <scheme val="minor"/>
    </font>
    <font>
      <b/>
      <sz val="14"/>
      <color theme="0"/>
      <name val="Calibri"/>
      <family val="2"/>
      <scheme val="minor"/>
    </font>
    <font>
      <sz val="14"/>
      <name val="Calibri"/>
      <family val="2"/>
      <scheme val="minor"/>
    </font>
    <font>
      <b/>
      <sz val="14"/>
      <name val="Calibri"/>
      <family val="2"/>
      <scheme val="minor"/>
    </font>
    <font>
      <b/>
      <sz val="14"/>
      <color theme="0"/>
      <name val="Arial"/>
      <family val="2"/>
    </font>
  </fonts>
  <fills count="22">
    <fill>
      <patternFill patternType="none"/>
    </fill>
    <fill>
      <patternFill patternType="gray125"/>
    </fill>
    <fill>
      <patternFill patternType="solid">
        <fgColor theme="4" tint="0.79998168889431442"/>
        <bgColor indexed="65"/>
      </patternFill>
    </fill>
    <fill>
      <patternFill patternType="solid">
        <fgColor theme="8" tint="0.79998168889431442"/>
        <bgColor indexed="65"/>
      </patternFill>
    </fill>
    <fill>
      <patternFill patternType="solid">
        <fgColor theme="4"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1"/>
        <bgColor indexed="64"/>
      </patternFill>
    </fill>
    <fill>
      <patternFill patternType="solid">
        <fgColor theme="1" tint="0.49998474074526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3E3E3E"/>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rgb="FF7030A0"/>
        <bgColor indexed="64"/>
      </patternFill>
    </fill>
    <fill>
      <patternFill patternType="solid">
        <fgColor theme="4" tint="0.59999389629810485"/>
        <bgColor indexed="64"/>
      </patternFill>
    </fill>
  </fills>
  <borders count="7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auto="1"/>
      </left>
      <right style="thin">
        <color auto="1"/>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indexed="64"/>
      </top>
      <bottom style="double">
        <color indexed="64"/>
      </bottom>
      <diagonal/>
    </border>
    <border>
      <left/>
      <right/>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style="double">
        <color indexed="64"/>
      </bottom>
      <diagonal/>
    </border>
    <border>
      <left/>
      <right style="thin">
        <color indexed="64"/>
      </right>
      <top style="thin">
        <color indexed="64"/>
      </top>
      <bottom style="double">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style="double">
        <color indexed="64"/>
      </bottom>
      <diagonal/>
    </border>
    <border>
      <left style="thin">
        <color indexed="64"/>
      </left>
      <right/>
      <top/>
      <bottom style="double">
        <color indexed="64"/>
      </bottom>
      <diagonal/>
    </border>
    <border>
      <left style="thin">
        <color indexed="64"/>
      </left>
      <right/>
      <top style="double">
        <color indexed="64"/>
      </top>
      <bottom style="thin">
        <color indexed="64"/>
      </bottom>
      <diagonal/>
    </border>
    <border>
      <left style="thin">
        <color indexed="64"/>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style="thin">
        <color rgb="FF000000"/>
      </left>
      <right style="thin">
        <color rgb="FF000000"/>
      </right>
      <top/>
      <bottom style="double">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indexed="64"/>
      </right>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medium">
        <color rgb="FF3E3E3E"/>
      </left>
      <right/>
      <top style="medium">
        <color rgb="FF3E3E3E"/>
      </top>
      <bottom/>
      <diagonal/>
    </border>
    <border>
      <left/>
      <right/>
      <top style="medium">
        <color rgb="FF3E3E3E"/>
      </top>
      <bottom/>
      <diagonal/>
    </border>
    <border>
      <left/>
      <right style="medium">
        <color rgb="FF3E3E3E"/>
      </right>
      <top style="medium">
        <color rgb="FF3E3E3E"/>
      </top>
      <bottom/>
      <diagonal/>
    </border>
    <border>
      <left style="medium">
        <color rgb="FF3E3E3E"/>
      </left>
      <right/>
      <top/>
      <bottom/>
      <diagonal/>
    </border>
    <border>
      <left/>
      <right style="medium">
        <color rgb="FF3E3E3E"/>
      </right>
      <top/>
      <bottom/>
      <diagonal/>
    </border>
    <border>
      <left style="medium">
        <color rgb="FF3E3E3E"/>
      </left>
      <right/>
      <top/>
      <bottom style="medium">
        <color rgb="FF3E3E3E"/>
      </bottom>
      <diagonal/>
    </border>
    <border>
      <left/>
      <right/>
      <top/>
      <bottom style="medium">
        <color rgb="FF3E3E3E"/>
      </bottom>
      <diagonal/>
    </border>
    <border>
      <left/>
      <right style="medium">
        <color rgb="FF3E3E3E"/>
      </right>
      <top/>
      <bottom style="medium">
        <color rgb="FF3E3E3E"/>
      </bottom>
      <diagonal/>
    </border>
    <border>
      <left/>
      <right style="thin">
        <color theme="2" tint="-0.499984740745262"/>
      </right>
      <top/>
      <bottom/>
      <diagonal/>
    </border>
    <border>
      <left style="thin">
        <color theme="2" tint="-0.499984740745262"/>
      </left>
      <right style="thin">
        <color indexed="64"/>
      </right>
      <top style="thin">
        <color theme="2" tint="-0.499984740745262"/>
      </top>
      <bottom/>
      <diagonal/>
    </border>
    <border>
      <left/>
      <right/>
      <top style="thin">
        <color theme="2" tint="-0.499984740745262"/>
      </top>
      <bottom/>
      <diagonal/>
    </border>
    <border>
      <left style="thin">
        <color indexed="64"/>
      </left>
      <right style="thin">
        <color theme="2" tint="-0.499984740745262"/>
      </right>
      <top style="thin">
        <color theme="2" tint="-0.499984740745262"/>
      </top>
      <bottom/>
      <diagonal/>
    </border>
    <border>
      <left style="thin">
        <color theme="2" tint="-0.499984740745262"/>
      </left>
      <right style="thin">
        <color indexed="64"/>
      </right>
      <top/>
      <bottom style="thin">
        <color indexed="64"/>
      </bottom>
      <diagonal/>
    </border>
    <border>
      <left style="thin">
        <color auto="1"/>
      </left>
      <right style="thin">
        <color theme="2" tint="-0.499984740745262"/>
      </right>
      <top/>
      <bottom style="thin">
        <color auto="1"/>
      </bottom>
      <diagonal/>
    </border>
    <border>
      <left style="thin">
        <color theme="2" tint="-0.499984740745262"/>
      </left>
      <right/>
      <top/>
      <bottom/>
      <diagonal/>
    </border>
    <border>
      <left style="thin">
        <color theme="2" tint="-0.499984740745262"/>
      </left>
      <right style="thin">
        <color indexed="64"/>
      </right>
      <top style="thin">
        <color indexed="64"/>
      </top>
      <bottom/>
      <diagonal/>
    </border>
    <border>
      <left style="thin">
        <color indexed="64"/>
      </left>
      <right style="thin">
        <color theme="2" tint="-0.499984740745262"/>
      </right>
      <top style="thin">
        <color indexed="64"/>
      </top>
      <bottom/>
      <diagonal/>
    </border>
    <border>
      <left style="thin">
        <color theme="2" tint="-0.499984740745262"/>
      </left>
      <right style="thin">
        <color indexed="64"/>
      </right>
      <top/>
      <bottom style="thin">
        <color theme="2" tint="-0.499984740745262"/>
      </bottom>
      <diagonal/>
    </border>
    <border>
      <left/>
      <right/>
      <top/>
      <bottom style="thin">
        <color theme="2" tint="-0.499984740745262"/>
      </bottom>
      <diagonal/>
    </border>
    <border>
      <left style="thin">
        <color auto="1"/>
      </left>
      <right style="thin">
        <color theme="2" tint="-0.499984740745262"/>
      </right>
      <top/>
      <bottom style="thin">
        <color theme="2" tint="-0.499984740745262"/>
      </bottom>
      <diagonal/>
    </border>
    <border>
      <left style="thin">
        <color theme="2" tint="-0.499984740745262"/>
      </left>
      <right/>
      <top style="thin">
        <color theme="2" tint="-0.499984740745262"/>
      </top>
      <bottom/>
      <diagonal/>
    </border>
    <border>
      <left/>
      <right style="thin">
        <color theme="2" tint="-0.499984740745262"/>
      </right>
      <top style="thin">
        <color theme="2" tint="-0.499984740745262"/>
      </top>
      <bottom/>
      <diagonal/>
    </border>
    <border>
      <left style="thin">
        <color theme="2" tint="-0.499984740745262"/>
      </left>
      <right/>
      <top/>
      <bottom style="thin">
        <color theme="2" tint="-0.499984740745262"/>
      </bottom>
      <diagonal/>
    </border>
    <border>
      <left/>
      <right style="thin">
        <color theme="2" tint="-0.499984740745262"/>
      </right>
      <top/>
      <bottom style="thin">
        <color theme="2" tint="-0.499984740745262"/>
      </bottom>
      <diagonal/>
    </border>
    <border>
      <left style="thin">
        <color indexed="64"/>
      </left>
      <right style="thin">
        <color indexed="64"/>
      </right>
      <top/>
      <bottom style="thin">
        <color theme="2" tint="-0.499984740745262"/>
      </bottom>
      <diagonal/>
    </border>
    <border>
      <left style="thin">
        <color theme="2" tint="-0.499984740745262"/>
      </left>
      <right style="thin">
        <color theme="2" tint="-0.499984740745262"/>
      </right>
      <top style="thin">
        <color theme="2" tint="-0.499984740745262"/>
      </top>
      <bottom style="thin">
        <color auto="1"/>
      </bottom>
      <diagonal/>
    </border>
    <border>
      <left style="thin">
        <color theme="2" tint="-0.499984740745262"/>
      </left>
      <right style="thin">
        <color theme="2" tint="-0.499984740745262"/>
      </right>
      <top/>
      <bottom/>
      <diagonal/>
    </border>
    <border>
      <left style="thin">
        <color theme="2" tint="-0.499984740745262"/>
      </left>
      <right style="thin">
        <color theme="2" tint="-0.499984740745262"/>
      </right>
      <top style="thin">
        <color indexed="64"/>
      </top>
      <bottom/>
      <diagonal/>
    </border>
    <border>
      <left style="thin">
        <color theme="2" tint="-0.499984740745262"/>
      </left>
      <right style="thin">
        <color theme="2" tint="-0.499984740745262"/>
      </right>
      <top/>
      <bottom style="thin">
        <color auto="1"/>
      </bottom>
      <diagonal/>
    </border>
    <border>
      <left style="thin">
        <color theme="2" tint="-0.499984740745262"/>
      </left>
      <right style="thin">
        <color theme="2" tint="-0.499984740745262"/>
      </right>
      <top style="thin">
        <color auto="1"/>
      </top>
      <bottom style="thin">
        <color indexed="64"/>
      </bottom>
      <diagonal/>
    </border>
    <border>
      <left style="thin">
        <color theme="2" tint="-0.499984740745262"/>
      </left>
      <right style="thin">
        <color theme="2" tint="-0.499984740745262"/>
      </right>
      <top/>
      <bottom style="thin">
        <color theme="2" tint="-0.499984740745262"/>
      </bottom>
      <diagonal/>
    </border>
  </borders>
  <cellStyleXfs count="10">
    <xf numFmtId="0" fontId="0"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xf numFmtId="0" fontId="3" fillId="2" borderId="0" applyNumberFormat="0" applyBorder="0" applyAlignment="0" applyProtection="0"/>
    <xf numFmtId="0" fontId="3" fillId="3" borderId="0" applyNumberFormat="0" applyBorder="0" applyAlignment="0" applyProtection="0"/>
    <xf numFmtId="38" fontId="4" fillId="0" borderId="0" applyFont="0" applyBorder="0" applyAlignment="0" applyProtection="0"/>
    <xf numFmtId="0" fontId="16" fillId="0" borderId="0"/>
    <xf numFmtId="43" fontId="17" fillId="0" borderId="0" applyFont="0" applyFill="0" applyBorder="0" applyAlignment="0" applyProtection="0"/>
    <xf numFmtId="0" fontId="28" fillId="0" borderId="0">
      <alignment vertical="center"/>
    </xf>
  </cellStyleXfs>
  <cellXfs count="887">
    <xf numFmtId="0" fontId="0" fillId="0" borderId="0" xfId="0"/>
    <xf numFmtId="0" fontId="5" fillId="0" borderId="0" xfId="0" applyFont="1"/>
    <xf numFmtId="0" fontId="6" fillId="0" borderId="0" xfId="0" applyFont="1"/>
    <xf numFmtId="0" fontId="6" fillId="0" borderId="0" xfId="0" applyFont="1" applyAlignment="1">
      <alignment horizontal="center" vertical="center"/>
    </xf>
    <xf numFmtId="0" fontId="6" fillId="0" borderId="0" xfId="0" applyFont="1" applyAlignment="1">
      <alignment horizontal="left" vertical="center"/>
    </xf>
    <xf numFmtId="3" fontId="6" fillId="0" borderId="0" xfId="0" applyNumberFormat="1" applyFont="1" applyAlignment="1">
      <alignment horizontal="center" vertical="center"/>
    </xf>
    <xf numFmtId="3" fontId="7" fillId="0" borderId="0" xfId="0" applyNumberFormat="1" applyFont="1" applyAlignment="1">
      <alignment horizontal="center" vertical="center"/>
    </xf>
    <xf numFmtId="0" fontId="7" fillId="0" borderId="0" xfId="0" applyFont="1" applyAlignment="1">
      <alignment horizontal="center" vertical="center"/>
    </xf>
    <xf numFmtId="0" fontId="11" fillId="0" borderId="0" xfId="0" applyFont="1" applyAlignment="1">
      <alignment horizontal="center" vertical="center"/>
    </xf>
    <xf numFmtId="164" fontId="11" fillId="0" borderId="0" xfId="0" applyNumberFormat="1" applyFont="1" applyAlignment="1">
      <alignment horizontal="center" vertical="center"/>
    </xf>
    <xf numFmtId="6" fontId="11" fillId="0" borderId="0" xfId="0" applyNumberFormat="1" applyFont="1" applyAlignment="1">
      <alignment horizontal="center" vertical="center"/>
    </xf>
    <xf numFmtId="0" fontId="11" fillId="0" borderId="0" xfId="0" applyFont="1" applyAlignment="1">
      <alignment horizontal="left" vertical="center"/>
    </xf>
    <xf numFmtId="0" fontId="9" fillId="4" borderId="16" xfId="0" applyFont="1" applyFill="1" applyBorder="1" applyAlignment="1">
      <alignment horizontal="centerContinuous" vertical="center"/>
    </xf>
    <xf numFmtId="0" fontId="9" fillId="4" borderId="1" xfId="0" applyFont="1" applyFill="1" applyBorder="1" applyAlignment="1">
      <alignment horizontal="centerContinuous" vertical="center"/>
    </xf>
    <xf numFmtId="0" fontId="9" fillId="4" borderId="17" xfId="0" applyFont="1" applyFill="1" applyBorder="1" applyAlignment="1">
      <alignment horizontal="centerContinuous" vertical="center"/>
    </xf>
    <xf numFmtId="0" fontId="10" fillId="0" borderId="12" xfId="0" applyFont="1" applyBorder="1" applyAlignment="1">
      <alignment horizontal="center" vertical="center"/>
    </xf>
    <xf numFmtId="0" fontId="10" fillId="0" borderId="0" xfId="0" applyFont="1" applyAlignment="1">
      <alignment horizontal="left" vertical="center"/>
    </xf>
    <xf numFmtId="175" fontId="10" fillId="0" borderId="0" xfId="0" applyNumberFormat="1" applyFont="1" applyAlignment="1">
      <alignment horizontal="center" vertical="center"/>
    </xf>
    <xf numFmtId="0" fontId="10" fillId="0" borderId="0" xfId="0" applyFont="1" applyAlignment="1">
      <alignment horizontal="center" vertical="center"/>
    </xf>
    <xf numFmtId="10" fontId="10" fillId="0" borderId="0" xfId="3" applyNumberFormat="1" applyFont="1" applyFill="1" applyBorder="1" applyAlignment="1">
      <alignment horizontal="center" vertical="center"/>
    </xf>
    <xf numFmtId="8" fontId="10" fillId="0" borderId="0" xfId="0" applyNumberFormat="1" applyFont="1" applyAlignment="1">
      <alignment horizontal="center" vertical="center"/>
    </xf>
    <xf numFmtId="8" fontId="7" fillId="0" borderId="0" xfId="0" applyNumberFormat="1" applyFont="1" applyAlignment="1">
      <alignment horizontal="center" vertical="center"/>
    </xf>
    <xf numFmtId="164" fontId="6" fillId="0" borderId="0" xfId="0" applyNumberFormat="1" applyFont="1" applyAlignment="1">
      <alignment horizontal="center" vertical="center"/>
    </xf>
    <xf numFmtId="6" fontId="6" fillId="0" borderId="0" xfId="0" applyNumberFormat="1" applyFont="1" applyAlignment="1">
      <alignment horizontal="center" vertical="center"/>
    </xf>
    <xf numFmtId="14" fontId="10" fillId="0" borderId="0" xfId="0" applyNumberFormat="1" applyFont="1" applyAlignment="1">
      <alignment horizontal="center" vertical="center"/>
    </xf>
    <xf numFmtId="181" fontId="10" fillId="0" borderId="0" xfId="0" applyNumberFormat="1" applyFont="1" applyAlignment="1">
      <alignment horizontal="center" vertical="center"/>
    </xf>
    <xf numFmtId="10" fontId="10" fillId="0" borderId="0" xfId="0" applyNumberFormat="1" applyFont="1" applyAlignment="1">
      <alignment horizontal="center" vertical="center"/>
    </xf>
    <xf numFmtId="183" fontId="10" fillId="0" borderId="13" xfId="0" applyNumberFormat="1" applyFont="1" applyBorder="1" applyAlignment="1">
      <alignment horizontal="center" vertical="center"/>
    </xf>
    <xf numFmtId="183" fontId="10" fillId="0" borderId="0" xfId="0" applyNumberFormat="1" applyFont="1" applyAlignment="1">
      <alignment horizontal="center" vertical="center"/>
    </xf>
    <xf numFmtId="183" fontId="7" fillId="0" borderId="0" xfId="0" applyNumberFormat="1" applyFont="1" applyAlignment="1">
      <alignment horizontal="center" vertical="center"/>
    </xf>
    <xf numFmtId="181" fontId="7" fillId="0" borderId="0" xfId="0" applyNumberFormat="1" applyFont="1" applyAlignment="1">
      <alignment horizontal="center" vertical="center"/>
    </xf>
    <xf numFmtId="14" fontId="7" fillId="0" borderId="0" xfId="0" applyNumberFormat="1" applyFont="1" applyAlignment="1">
      <alignment horizontal="center" vertical="center"/>
    </xf>
    <xf numFmtId="167" fontId="10" fillId="0" borderId="3" xfId="0" applyNumberFormat="1" applyFont="1" applyBorder="1" applyAlignment="1">
      <alignment horizontal="center" vertical="center"/>
    </xf>
    <xf numFmtId="167" fontId="7" fillId="0" borderId="0" xfId="0" applyNumberFormat="1" applyFont="1" applyAlignment="1">
      <alignment horizontal="center" vertical="center"/>
    </xf>
    <xf numFmtId="10" fontId="10" fillId="0" borderId="3" xfId="3" applyNumberFormat="1" applyFont="1" applyFill="1" applyBorder="1" applyAlignment="1">
      <alignment horizontal="center" vertical="center"/>
    </xf>
    <xf numFmtId="10" fontId="7" fillId="0" borderId="0" xfId="3" applyNumberFormat="1" applyFont="1" applyFill="1" applyBorder="1" applyAlignment="1">
      <alignment horizontal="center" vertical="center"/>
    </xf>
    <xf numFmtId="164" fontId="7" fillId="0" borderId="0" xfId="3" applyNumberFormat="1" applyFont="1" applyFill="1" applyBorder="1" applyAlignment="1">
      <alignment horizontal="center" vertical="center"/>
    </xf>
    <xf numFmtId="167" fontId="7" fillId="0" borderId="13" xfId="3" applyNumberFormat="1" applyFont="1" applyFill="1" applyBorder="1" applyAlignment="1">
      <alignment horizontal="center" vertical="center"/>
    </xf>
    <xf numFmtId="1" fontId="10" fillId="0" borderId="0" xfId="0" applyNumberFormat="1" applyFont="1" applyAlignment="1">
      <alignment horizontal="center" vertical="center"/>
    </xf>
    <xf numFmtId="164" fontId="10" fillId="0" borderId="0" xfId="0" applyNumberFormat="1" applyFont="1" applyAlignment="1">
      <alignment horizontal="center" vertical="center"/>
    </xf>
    <xf numFmtId="167" fontId="10" fillId="0" borderId="0" xfId="0" applyNumberFormat="1" applyFont="1" applyAlignment="1">
      <alignment horizontal="center" vertical="center"/>
    </xf>
    <xf numFmtId="9" fontId="12" fillId="0" borderId="12" xfId="0" applyNumberFormat="1" applyFont="1" applyBorder="1" applyAlignment="1">
      <alignment horizontal="center" vertical="center"/>
    </xf>
    <xf numFmtId="0" fontId="10" fillId="0" borderId="16" xfId="0" applyFont="1" applyBorder="1" applyAlignment="1">
      <alignment horizontal="center" vertical="center"/>
    </xf>
    <xf numFmtId="0" fontId="10" fillId="0" borderId="1" xfId="0" applyFont="1" applyBorder="1" applyAlignment="1">
      <alignment horizontal="left" vertical="center"/>
    </xf>
    <xf numFmtId="175" fontId="10" fillId="0" borderId="1" xfId="0" applyNumberFormat="1" applyFont="1" applyBorder="1" applyAlignment="1">
      <alignment horizontal="center" vertical="center"/>
    </xf>
    <xf numFmtId="0" fontId="10" fillId="0" borderId="1" xfId="0" applyFont="1" applyBorder="1" applyAlignment="1">
      <alignment horizontal="center" vertical="center"/>
    </xf>
    <xf numFmtId="10" fontId="10" fillId="0" borderId="1" xfId="3" applyNumberFormat="1" applyFont="1" applyFill="1" applyBorder="1" applyAlignment="1">
      <alignment horizontal="center" vertical="center"/>
    </xf>
    <xf numFmtId="8" fontId="10" fillId="0" borderId="1" xfId="0" applyNumberFormat="1" applyFont="1" applyBorder="1" applyAlignment="1">
      <alignment horizontal="center" vertical="center"/>
    </xf>
    <xf numFmtId="8" fontId="7" fillId="0" borderId="1" xfId="0" applyNumberFormat="1" applyFont="1" applyBorder="1" applyAlignment="1">
      <alignment horizontal="center" vertical="center"/>
    </xf>
    <xf numFmtId="164" fontId="6" fillId="0" borderId="1" xfId="0" applyNumberFormat="1" applyFont="1" applyBorder="1" applyAlignment="1">
      <alignment horizontal="center" vertical="center"/>
    </xf>
    <xf numFmtId="6" fontId="6" fillId="0" borderId="1" xfId="0" applyNumberFormat="1" applyFont="1" applyBorder="1" applyAlignment="1">
      <alignment horizontal="center" vertical="center"/>
    </xf>
    <xf numFmtId="14" fontId="10" fillId="0" borderId="1" xfId="0" applyNumberFormat="1" applyFont="1" applyBorder="1" applyAlignment="1">
      <alignment horizontal="center" vertical="center"/>
    </xf>
    <xf numFmtId="181" fontId="10" fillId="0" borderId="1" xfId="0" applyNumberFormat="1" applyFont="1" applyBorder="1" applyAlignment="1">
      <alignment horizontal="center" vertical="center"/>
    </xf>
    <xf numFmtId="10" fontId="10" fillId="0" borderId="1" xfId="0" applyNumberFormat="1" applyFont="1" applyBorder="1" applyAlignment="1">
      <alignment horizontal="center" vertical="center"/>
    </xf>
    <xf numFmtId="183" fontId="10" fillId="0" borderId="17" xfId="0" applyNumberFormat="1" applyFont="1" applyBorder="1" applyAlignment="1">
      <alignment horizontal="center" vertical="center"/>
    </xf>
    <xf numFmtId="9" fontId="12" fillId="0" borderId="16" xfId="0" applyNumberFormat="1" applyFont="1" applyBorder="1" applyAlignment="1">
      <alignment horizontal="center" vertical="center"/>
    </xf>
    <xf numFmtId="183" fontId="10" fillId="0" borderId="1" xfId="0" applyNumberFormat="1" applyFont="1" applyBorder="1" applyAlignment="1">
      <alignment horizontal="center" vertical="center"/>
    </xf>
    <xf numFmtId="183" fontId="7" fillId="0" borderId="1" xfId="0" applyNumberFormat="1" applyFont="1" applyBorder="1" applyAlignment="1">
      <alignment horizontal="center" vertical="center"/>
    </xf>
    <xf numFmtId="181" fontId="7" fillId="0" borderId="1" xfId="0" applyNumberFormat="1" applyFont="1" applyBorder="1" applyAlignment="1">
      <alignment horizontal="center" vertical="center"/>
    </xf>
    <xf numFmtId="14" fontId="7" fillId="0" borderId="1" xfId="0" applyNumberFormat="1" applyFont="1" applyBorder="1" applyAlignment="1">
      <alignment horizontal="center" vertical="center"/>
    </xf>
    <xf numFmtId="167" fontId="10" fillId="0" borderId="1" xfId="0" applyNumberFormat="1" applyFont="1" applyBorder="1" applyAlignment="1">
      <alignment horizontal="center" vertical="center"/>
    </xf>
    <xf numFmtId="167" fontId="7" fillId="0" borderId="1" xfId="0" applyNumberFormat="1" applyFont="1" applyBorder="1" applyAlignment="1">
      <alignment horizontal="center" vertical="center"/>
    </xf>
    <xf numFmtId="10" fontId="7" fillId="0" borderId="1" xfId="3" applyNumberFormat="1" applyFont="1" applyFill="1" applyBorder="1" applyAlignment="1">
      <alignment horizontal="center" vertical="center"/>
    </xf>
    <xf numFmtId="164" fontId="7" fillId="0" borderId="1" xfId="3" applyNumberFormat="1" applyFont="1" applyFill="1" applyBorder="1" applyAlignment="1">
      <alignment horizontal="center" vertical="center"/>
    </xf>
    <xf numFmtId="167" fontId="7" fillId="0" borderId="17" xfId="3" applyNumberFormat="1" applyFont="1" applyFill="1" applyBorder="1" applyAlignment="1">
      <alignment horizontal="center" vertical="center"/>
    </xf>
    <xf numFmtId="0" fontId="6" fillId="0" borderId="4" xfId="0" applyFont="1" applyBorder="1" applyAlignment="1">
      <alignment horizontal="center" vertical="center"/>
    </xf>
    <xf numFmtId="14" fontId="6" fillId="0" borderId="0" xfId="0" applyNumberFormat="1" applyFont="1" applyAlignment="1">
      <alignment horizontal="center" vertical="center"/>
    </xf>
    <xf numFmtId="0" fontId="9" fillId="0" borderId="0" xfId="0" applyFont="1" applyAlignment="1">
      <alignment horizontal="center" vertical="center"/>
    </xf>
    <xf numFmtId="38" fontId="6" fillId="0" borderId="0" xfId="0" applyNumberFormat="1" applyFont="1" applyAlignment="1">
      <alignment horizontal="center"/>
    </xf>
    <xf numFmtId="38" fontId="6" fillId="0" borderId="0" xfId="0" applyNumberFormat="1" applyFont="1"/>
    <xf numFmtId="0" fontId="13" fillId="5" borderId="5" xfId="0" applyFont="1" applyFill="1" applyBorder="1"/>
    <xf numFmtId="0" fontId="13" fillId="5" borderId="6" xfId="0" applyFont="1" applyFill="1" applyBorder="1" applyAlignment="1">
      <alignment horizontal="left"/>
    </xf>
    <xf numFmtId="0" fontId="8" fillId="0" borderId="0" xfId="0" applyFont="1"/>
    <xf numFmtId="0" fontId="6" fillId="0" borderId="12" xfId="0" applyFont="1" applyBorder="1"/>
    <xf numFmtId="0" fontId="13" fillId="6" borderId="12" xfId="0" applyFont="1" applyFill="1" applyBorder="1"/>
    <xf numFmtId="0" fontId="6" fillId="6" borderId="12" xfId="0" applyFont="1" applyFill="1" applyBorder="1"/>
    <xf numFmtId="0" fontId="6" fillId="0" borderId="24" xfId="0" applyFont="1" applyBorder="1"/>
    <xf numFmtId="0" fontId="6" fillId="6" borderId="16" xfId="0" applyFont="1" applyFill="1" applyBorder="1"/>
    <xf numFmtId="16" fontId="10" fillId="0" borderId="12" xfId="0" quotePrefix="1" applyNumberFormat="1" applyFont="1" applyBorder="1" applyAlignment="1">
      <alignment horizontal="center" vertical="center"/>
    </xf>
    <xf numFmtId="164" fontId="7" fillId="0" borderId="0" xfId="0" applyNumberFormat="1" applyFont="1" applyAlignment="1">
      <alignment horizontal="left" vertical="center"/>
    </xf>
    <xf numFmtId="0" fontId="7" fillId="0" borderId="0" xfId="0" applyFont="1" applyAlignment="1">
      <alignment horizontal="left" vertical="center"/>
    </xf>
    <xf numFmtId="6" fontId="7" fillId="0" borderId="0" xfId="0" applyNumberFormat="1" applyFont="1" applyAlignment="1">
      <alignment horizontal="left" vertical="center"/>
    </xf>
    <xf numFmtId="0" fontId="6" fillId="5" borderId="12" xfId="0" applyFont="1" applyFill="1" applyBorder="1" applyAlignment="1">
      <alignment vertical="center"/>
    </xf>
    <xf numFmtId="0" fontId="6" fillId="0" borderId="0" xfId="0" applyFont="1" applyAlignment="1">
      <alignment vertical="center"/>
    </xf>
    <xf numFmtId="9" fontId="6" fillId="0" borderId="0" xfId="3" applyFont="1" applyAlignment="1">
      <alignment vertical="center"/>
    </xf>
    <xf numFmtId="1" fontId="8" fillId="4" borderId="13" xfId="0" applyNumberFormat="1" applyFont="1" applyFill="1" applyBorder="1" applyAlignment="1">
      <alignment horizontal="center"/>
    </xf>
    <xf numFmtId="165" fontId="8" fillId="4" borderId="13" xfId="0" applyNumberFormat="1" applyFont="1" applyFill="1" applyBorder="1" applyAlignment="1">
      <alignment horizontal="center"/>
    </xf>
    <xf numFmtId="180" fontId="10" fillId="0" borderId="0" xfId="0" applyNumberFormat="1" applyFont="1" applyAlignment="1">
      <alignment horizontal="center" vertical="center"/>
    </xf>
    <xf numFmtId="10" fontId="10" fillId="0" borderId="13" xfId="3" applyNumberFormat="1" applyFont="1" applyFill="1" applyBorder="1" applyAlignment="1">
      <alignment horizontal="center" vertical="center"/>
    </xf>
    <xf numFmtId="164" fontId="10" fillId="0" borderId="1" xfId="0" applyNumberFormat="1" applyFont="1" applyBorder="1" applyAlignment="1">
      <alignment horizontal="center" vertical="center"/>
    </xf>
    <xf numFmtId="180" fontId="10" fillId="0" borderId="1" xfId="0" applyNumberFormat="1" applyFont="1" applyBorder="1" applyAlignment="1">
      <alignment horizontal="center" vertical="center"/>
    </xf>
    <xf numFmtId="10" fontId="10" fillId="0" borderId="17" xfId="3" applyNumberFormat="1" applyFont="1" applyFill="1" applyBorder="1" applyAlignment="1">
      <alignment horizontal="center" vertical="center"/>
    </xf>
    <xf numFmtId="38" fontId="6" fillId="0" borderId="0" xfId="0" applyNumberFormat="1" applyFont="1" applyAlignment="1">
      <alignment horizontal="center" vertical="center"/>
    </xf>
    <xf numFmtId="38" fontId="6" fillId="0" borderId="1" xfId="0" applyNumberFormat="1" applyFont="1" applyBorder="1" applyAlignment="1">
      <alignment horizontal="center" vertical="center"/>
    </xf>
    <xf numFmtId="10" fontId="10" fillId="0" borderId="0" xfId="3" applyNumberFormat="1" applyFont="1" applyBorder="1" applyAlignment="1">
      <alignment horizontal="right" vertical="center"/>
    </xf>
    <xf numFmtId="0" fontId="14" fillId="0" borderId="0" xfId="0" applyFont="1"/>
    <xf numFmtId="38" fontId="5" fillId="0" borderId="9" xfId="0" applyNumberFormat="1" applyFont="1" applyBorder="1" applyAlignment="1">
      <alignment horizontal="center" vertical="center"/>
    </xf>
    <xf numFmtId="38" fontId="5" fillId="0" borderId="0" xfId="0" applyNumberFormat="1" applyFont="1" applyAlignment="1">
      <alignment horizontal="right"/>
    </xf>
    <xf numFmtId="0" fontId="6" fillId="5" borderId="10" xfId="0" applyFont="1" applyFill="1" applyBorder="1" applyAlignment="1">
      <alignment horizontal="left" vertical="center"/>
    </xf>
    <xf numFmtId="14" fontId="10" fillId="0" borderId="9" xfId="0" applyNumberFormat="1" applyFont="1" applyBorder="1" applyAlignment="1">
      <alignment horizontal="center" vertical="center"/>
    </xf>
    <xf numFmtId="0" fontId="6" fillId="5" borderId="12" xfId="0" applyFont="1" applyFill="1" applyBorder="1" applyAlignment="1">
      <alignment horizontal="left" vertical="center"/>
    </xf>
    <xf numFmtId="173" fontId="10" fillId="0" borderId="9" xfId="0" applyNumberFormat="1" applyFont="1" applyBorder="1" applyAlignment="1">
      <alignment horizontal="center" vertical="center"/>
    </xf>
    <xf numFmtId="0" fontId="6" fillId="5" borderId="16" xfId="0" applyFont="1" applyFill="1" applyBorder="1" applyAlignment="1">
      <alignment horizontal="left" vertical="center"/>
    </xf>
    <xf numFmtId="14" fontId="10" fillId="0" borderId="13" xfId="0" applyNumberFormat="1" applyFont="1" applyBorder="1" applyAlignment="1">
      <alignment horizontal="center" vertical="center"/>
    </xf>
    <xf numFmtId="0" fontId="6" fillId="5" borderId="9" xfId="0" applyFont="1" applyFill="1" applyBorder="1" applyAlignment="1">
      <alignment horizontal="left" vertical="center"/>
    </xf>
    <xf numFmtId="0" fontId="6" fillId="5" borderId="4" xfId="0" applyFont="1" applyFill="1" applyBorder="1" applyAlignment="1">
      <alignment horizontal="left" vertical="center"/>
    </xf>
    <xf numFmtId="0" fontId="6" fillId="5" borderId="8" xfId="0" applyFont="1" applyFill="1" applyBorder="1" applyAlignment="1">
      <alignment horizontal="left" vertical="center"/>
    </xf>
    <xf numFmtId="0" fontId="9" fillId="4" borderId="7" xfId="0" applyFont="1" applyFill="1" applyBorder="1" applyAlignment="1">
      <alignment horizontal="centerContinuous" vertical="center"/>
    </xf>
    <xf numFmtId="0" fontId="7" fillId="5" borderId="16" xfId="0" applyFont="1" applyFill="1" applyBorder="1" applyAlignment="1">
      <alignment horizontal="center" vertical="center"/>
    </xf>
    <xf numFmtId="0" fontId="7" fillId="5" borderId="1" xfId="0" applyFont="1" applyFill="1" applyBorder="1" applyAlignment="1">
      <alignment horizontal="center" vertical="center"/>
    </xf>
    <xf numFmtId="0" fontId="7" fillId="0" borderId="9" xfId="0" applyFont="1" applyBorder="1" applyAlignment="1">
      <alignment horizontal="center" vertical="center"/>
    </xf>
    <xf numFmtId="0" fontId="9" fillId="4" borderId="5" xfId="0" applyFont="1" applyFill="1" applyBorder="1" applyAlignment="1">
      <alignment horizontal="left" vertical="center"/>
    </xf>
    <xf numFmtId="0" fontId="6" fillId="5" borderId="4" xfId="0" applyFont="1" applyFill="1" applyBorder="1" applyAlignment="1">
      <alignment horizontal="center" vertical="center"/>
    </xf>
    <xf numFmtId="0" fontId="7" fillId="5" borderId="17" xfId="0" applyFont="1" applyFill="1" applyBorder="1" applyAlignment="1">
      <alignment horizontal="center" vertical="center"/>
    </xf>
    <xf numFmtId="0" fontId="9" fillId="4" borderId="6" xfId="0" applyFont="1" applyFill="1" applyBorder="1" applyAlignment="1">
      <alignment horizontal="centerContinuous" vertical="center"/>
    </xf>
    <xf numFmtId="167" fontId="6" fillId="0" borderId="9" xfId="0" applyNumberFormat="1" applyFont="1" applyBorder="1" applyAlignment="1">
      <alignment horizontal="center" vertical="center"/>
    </xf>
    <xf numFmtId="10" fontId="20" fillId="0" borderId="2" xfId="3" applyNumberFormat="1" applyFont="1" applyBorder="1" applyAlignment="1">
      <alignment horizontal="center" vertical="center"/>
    </xf>
    <xf numFmtId="0" fontId="6" fillId="7" borderId="8" xfId="0" applyFont="1" applyFill="1" applyBorder="1" applyAlignment="1">
      <alignment horizontal="center" vertical="center"/>
    </xf>
    <xf numFmtId="6" fontId="20" fillId="0" borderId="2" xfId="3" applyNumberFormat="1" applyFont="1" applyBorder="1" applyAlignment="1">
      <alignment horizontal="center" vertical="center"/>
    </xf>
    <xf numFmtId="173" fontId="10" fillId="0" borderId="8" xfId="0" applyNumberFormat="1" applyFont="1" applyBorder="1" applyAlignment="1">
      <alignment horizontal="center" vertical="center"/>
    </xf>
    <xf numFmtId="164" fontId="10" fillId="0" borderId="13" xfId="2" applyNumberFormat="1" applyFont="1" applyFill="1" applyBorder="1" applyAlignment="1">
      <alignment horizontal="center" vertical="center"/>
    </xf>
    <xf numFmtId="164" fontId="7" fillId="0" borderId="13" xfId="2" applyNumberFormat="1" applyFont="1" applyFill="1" applyBorder="1" applyAlignment="1">
      <alignment horizontal="center" vertical="center"/>
    </xf>
    <xf numFmtId="0" fontId="6" fillId="5" borderId="10" xfId="0" applyFont="1" applyFill="1" applyBorder="1" applyAlignment="1">
      <alignment vertical="center"/>
    </xf>
    <xf numFmtId="0" fontId="6" fillId="8" borderId="12" xfId="0" applyFont="1" applyFill="1" applyBorder="1" applyAlignment="1">
      <alignment horizontal="left" vertical="center"/>
    </xf>
    <xf numFmtId="0" fontId="6" fillId="8" borderId="13" xfId="0" applyFont="1" applyFill="1" applyBorder="1" applyAlignment="1">
      <alignment vertical="center"/>
    </xf>
    <xf numFmtId="0" fontId="6" fillId="8" borderId="17" xfId="0" applyFont="1" applyFill="1" applyBorder="1" applyAlignment="1">
      <alignment vertical="center"/>
    </xf>
    <xf numFmtId="10" fontId="10" fillId="0" borderId="9" xfId="0" applyNumberFormat="1" applyFont="1" applyBorder="1" applyAlignment="1">
      <alignment horizontal="center" vertical="center"/>
    </xf>
    <xf numFmtId="10" fontId="10" fillId="0" borderId="4" xfId="0" applyNumberFormat="1" applyFont="1" applyBorder="1" applyAlignment="1">
      <alignment horizontal="center" vertical="center"/>
    </xf>
    <xf numFmtId="0" fontId="0" fillId="0" borderId="0" xfId="0" applyAlignment="1">
      <alignment vertical="center"/>
    </xf>
    <xf numFmtId="0" fontId="9" fillId="4" borderId="7" xfId="0" applyFont="1" applyFill="1" applyBorder="1" applyAlignment="1">
      <alignment horizontal="left" vertical="center"/>
    </xf>
    <xf numFmtId="0" fontId="8" fillId="4" borderId="6" xfId="0" applyFont="1" applyFill="1" applyBorder="1" applyAlignment="1">
      <alignment horizontal="left" vertical="center"/>
    </xf>
    <xf numFmtId="0" fontId="7" fillId="5" borderId="9" xfId="0" applyFont="1" applyFill="1" applyBorder="1" applyAlignment="1">
      <alignment vertical="center"/>
    </xf>
    <xf numFmtId="14" fontId="6" fillId="0" borderId="9" xfId="0" applyNumberFormat="1" applyFont="1" applyBorder="1" applyAlignment="1">
      <alignment horizontal="center" vertical="center"/>
    </xf>
    <xf numFmtId="14" fontId="10" fillId="0" borderId="11" xfId="0" applyNumberFormat="1" applyFont="1" applyBorder="1" applyAlignment="1">
      <alignment horizontal="center" vertical="center"/>
    </xf>
    <xf numFmtId="173" fontId="10" fillId="0" borderId="13" xfId="0" applyNumberFormat="1" applyFont="1" applyBorder="1" applyAlignment="1">
      <alignment horizontal="center" vertical="center"/>
    </xf>
    <xf numFmtId="0" fontId="7" fillId="5" borderId="12" xfId="0" applyFont="1" applyFill="1" applyBorder="1" applyAlignment="1">
      <alignment vertical="center"/>
    </xf>
    <xf numFmtId="0" fontId="7" fillId="5" borderId="16" xfId="0" applyFont="1" applyFill="1" applyBorder="1" applyAlignment="1">
      <alignment vertical="center"/>
    </xf>
    <xf numFmtId="10" fontId="6" fillId="0" borderId="17" xfId="3" applyNumberFormat="1" applyFont="1" applyBorder="1" applyAlignment="1">
      <alignment horizontal="center" vertical="center"/>
    </xf>
    <xf numFmtId="0" fontId="7" fillId="0" borderId="0" xfId="0" applyFont="1" applyAlignment="1">
      <alignment vertical="center"/>
    </xf>
    <xf numFmtId="10" fontId="6" fillId="0" borderId="9" xfId="3" applyNumberFormat="1" applyFont="1" applyBorder="1" applyAlignment="1">
      <alignment horizontal="center" vertical="center"/>
    </xf>
    <xf numFmtId="164" fontId="6" fillId="0" borderId="9" xfId="0" applyNumberFormat="1" applyFont="1" applyBorder="1" applyAlignment="1">
      <alignment horizontal="center" vertical="center"/>
    </xf>
    <xf numFmtId="174" fontId="6" fillId="0" borderId="4" xfId="0" applyNumberFormat="1" applyFont="1" applyBorder="1" applyAlignment="1">
      <alignment horizontal="center" vertical="center"/>
    </xf>
    <xf numFmtId="0" fontId="8" fillId="4" borderId="6" xfId="0" applyFont="1" applyFill="1" applyBorder="1" applyAlignment="1">
      <alignment horizontal="center" vertical="center"/>
    </xf>
    <xf numFmtId="0" fontId="6" fillId="5" borderId="16" xfId="0" applyFont="1" applyFill="1" applyBorder="1" applyAlignment="1">
      <alignment vertical="center"/>
    </xf>
    <xf numFmtId="164" fontId="6" fillId="0" borderId="4" xfId="0" applyNumberFormat="1" applyFont="1" applyBorder="1" applyAlignment="1">
      <alignment horizontal="center" vertical="center"/>
    </xf>
    <xf numFmtId="10" fontId="7" fillId="0" borderId="13" xfId="3" applyNumberFormat="1" applyFont="1" applyBorder="1" applyAlignment="1">
      <alignment horizontal="center" vertical="center"/>
    </xf>
    <xf numFmtId="176" fontId="7" fillId="0" borderId="13" xfId="0" applyNumberFormat="1" applyFont="1" applyBorder="1" applyAlignment="1">
      <alignment horizontal="center" vertical="center"/>
    </xf>
    <xf numFmtId="164" fontId="7" fillId="0" borderId="17" xfId="0" applyNumberFormat="1" applyFont="1" applyBorder="1" applyAlignment="1">
      <alignment horizontal="center" vertical="center"/>
    </xf>
    <xf numFmtId="38" fontId="18" fillId="8" borderId="4" xfId="6" applyFont="1" applyFill="1" applyBorder="1" applyAlignment="1">
      <alignment horizontal="centerContinuous" vertical="center" wrapText="1"/>
    </xf>
    <xf numFmtId="38" fontId="7" fillId="8" borderId="16" xfId="6" applyFont="1" applyFill="1" applyBorder="1" applyAlignment="1">
      <alignment horizontal="centerContinuous" vertical="center" wrapText="1"/>
    </xf>
    <xf numFmtId="38" fontId="7" fillId="8" borderId="4" xfId="6" applyFont="1" applyFill="1" applyBorder="1" applyAlignment="1">
      <alignment horizontal="centerContinuous" vertical="center" wrapText="1"/>
    </xf>
    <xf numFmtId="0" fontId="6" fillId="8" borderId="13" xfId="0" applyFont="1" applyFill="1" applyBorder="1" applyAlignment="1">
      <alignment horizontal="center" vertical="center"/>
    </xf>
    <xf numFmtId="38" fontId="19" fillId="8" borderId="9" xfId="6" applyFont="1" applyFill="1" applyBorder="1" applyAlignment="1">
      <alignment horizontal="left" vertical="center"/>
    </xf>
    <xf numFmtId="186" fontId="6" fillId="0" borderId="8" xfId="0" applyNumberFormat="1" applyFont="1" applyBorder="1" applyAlignment="1">
      <alignment horizontal="center" vertical="center"/>
    </xf>
    <xf numFmtId="164" fontId="7" fillId="0" borderId="9" xfId="2" applyNumberFormat="1" applyFont="1" applyFill="1" applyBorder="1" applyAlignment="1">
      <alignment horizontal="center" vertical="center"/>
    </xf>
    <xf numFmtId="0" fontId="21" fillId="0" borderId="8" xfId="0" applyFont="1" applyBorder="1" applyAlignment="1">
      <alignment horizontal="center" vertical="center"/>
    </xf>
    <xf numFmtId="0" fontId="21" fillId="0" borderId="4" xfId="0" applyFont="1" applyBorder="1" applyAlignment="1">
      <alignment horizontal="center" vertical="center"/>
    </xf>
    <xf numFmtId="0" fontId="0" fillId="0" borderId="0" xfId="0" applyAlignment="1">
      <alignment horizontal="center" vertical="center"/>
    </xf>
    <xf numFmtId="187" fontId="10" fillId="0" borderId="0" xfId="3" applyNumberFormat="1" applyFont="1" applyAlignment="1">
      <alignment horizontal="center"/>
    </xf>
    <xf numFmtId="0" fontId="9" fillId="4" borderId="10" xfId="7" applyFont="1" applyFill="1" applyBorder="1" applyAlignment="1">
      <alignment horizontal="center" vertical="center" wrapText="1"/>
    </xf>
    <xf numFmtId="0" fontId="9" fillId="4" borderId="3" xfId="7" applyFont="1" applyFill="1" applyBorder="1" applyAlignment="1">
      <alignment horizontal="center" vertical="center" wrapText="1"/>
    </xf>
    <xf numFmtId="0" fontId="22" fillId="4" borderId="11" xfId="7" applyFont="1" applyFill="1" applyBorder="1" applyAlignment="1">
      <alignment horizontal="center" vertical="center" wrapText="1"/>
    </xf>
    <xf numFmtId="0" fontId="8" fillId="0" borderId="0" xfId="0" applyFont="1" applyAlignment="1">
      <alignment horizontal="center"/>
    </xf>
    <xf numFmtId="0" fontId="6" fillId="0" borderId="0" xfId="0" applyFont="1" applyAlignment="1">
      <alignment horizontal="center"/>
    </xf>
    <xf numFmtId="0" fontId="23" fillId="0" borderId="9" xfId="7" applyFont="1" applyBorder="1" applyAlignment="1">
      <alignment horizontal="center" vertical="center" wrapText="1"/>
    </xf>
    <xf numFmtId="0" fontId="15" fillId="0" borderId="13" xfId="7" applyFont="1" applyBorder="1" applyAlignment="1">
      <alignment horizontal="center" vertical="center"/>
    </xf>
    <xf numFmtId="0" fontId="6" fillId="0" borderId="9" xfId="7" applyFont="1" applyBorder="1" applyAlignment="1">
      <alignment horizontal="center" vertical="center" wrapText="1"/>
    </xf>
    <xf numFmtId="0" fontId="6" fillId="0" borderId="9" xfId="7" applyFont="1" applyBorder="1" applyAlignment="1">
      <alignment horizontal="center" wrapText="1"/>
    </xf>
    <xf numFmtId="0" fontId="6" fillId="0" borderId="9" xfId="7" applyFont="1" applyBorder="1" applyAlignment="1">
      <alignment horizontal="center"/>
    </xf>
    <xf numFmtId="0" fontId="6" fillId="0" borderId="25" xfId="7" applyFont="1" applyBorder="1" applyAlignment="1">
      <alignment horizontal="center" vertical="center"/>
    </xf>
    <xf numFmtId="0" fontId="15" fillId="0" borderId="15" xfId="7" applyFont="1" applyBorder="1" applyAlignment="1">
      <alignment horizontal="center" vertical="center"/>
    </xf>
    <xf numFmtId="0" fontId="6" fillId="0" borderId="25" xfId="7" applyFont="1" applyBorder="1" applyAlignment="1">
      <alignment horizontal="center" vertical="center" wrapText="1"/>
    </xf>
    <xf numFmtId="0" fontId="6" fillId="0" borderId="27" xfId="7" applyFont="1" applyBorder="1" applyAlignment="1">
      <alignment horizontal="center" vertical="center" wrapText="1"/>
    </xf>
    <xf numFmtId="0" fontId="6" fillId="0" borderId="27" xfId="7" applyFont="1" applyBorder="1" applyAlignment="1">
      <alignment horizontal="center" wrapText="1"/>
    </xf>
    <xf numFmtId="0" fontId="6" fillId="0" borderId="15" xfId="7" applyFont="1" applyBorder="1" applyAlignment="1">
      <alignment horizontal="center" wrapText="1"/>
    </xf>
    <xf numFmtId="0" fontId="6" fillId="0" borderId="25" xfId="0" applyFont="1" applyBorder="1" applyAlignment="1">
      <alignment horizontal="center" wrapText="1"/>
    </xf>
    <xf numFmtId="0" fontId="6" fillId="0" borderId="30" xfId="7" applyFont="1" applyBorder="1" applyAlignment="1">
      <alignment horizontal="center"/>
    </xf>
    <xf numFmtId="0" fontId="6" fillId="0" borderId="4" xfId="7" applyFont="1" applyBorder="1" applyAlignment="1">
      <alignment horizontal="center" vertical="center" wrapText="1"/>
    </xf>
    <xf numFmtId="0" fontId="15" fillId="0" borderId="4" xfId="7" applyFont="1" applyBorder="1" applyAlignment="1">
      <alignment horizontal="center" vertical="center" wrapText="1"/>
    </xf>
    <xf numFmtId="14" fontId="10" fillId="0" borderId="4" xfId="7" applyNumberFormat="1" applyFont="1" applyBorder="1" applyAlignment="1">
      <alignment horizontal="center"/>
    </xf>
    <xf numFmtId="14" fontId="6" fillId="0" borderId="4" xfId="7" applyNumberFormat="1" applyFont="1" applyBorder="1" applyAlignment="1">
      <alignment horizontal="center"/>
    </xf>
    <xf numFmtId="179" fontId="10" fillId="0" borderId="2" xfId="8" applyNumberFormat="1" applyFont="1" applyBorder="1" applyAlignment="1">
      <alignment horizontal="center"/>
    </xf>
    <xf numFmtId="10" fontId="24" fillId="0" borderId="4" xfId="7" applyNumberFormat="1" applyFont="1" applyBorder="1" applyAlignment="1">
      <alignment horizontal="center" vertical="center" wrapText="1"/>
    </xf>
    <xf numFmtId="166" fontId="10" fillId="0" borderId="4" xfId="3" applyNumberFormat="1" applyFont="1" applyBorder="1" applyAlignment="1">
      <alignment horizontal="center"/>
    </xf>
    <xf numFmtId="179" fontId="6" fillId="0" borderId="4" xfId="8" applyNumberFormat="1" applyFont="1" applyBorder="1" applyAlignment="1">
      <alignment horizontal="center"/>
    </xf>
    <xf numFmtId="10" fontId="6" fillId="0" borderId="4" xfId="3" applyNumberFormat="1" applyFont="1" applyBorder="1" applyAlignment="1">
      <alignment horizontal="center"/>
    </xf>
    <xf numFmtId="179" fontId="6" fillId="0" borderId="2" xfId="8" applyNumberFormat="1" applyFont="1" applyBorder="1" applyAlignment="1">
      <alignment horizontal="center"/>
    </xf>
    <xf numFmtId="0" fontId="6" fillId="0" borderId="2" xfId="7" applyFont="1" applyBorder="1" applyAlignment="1">
      <alignment horizontal="center" vertical="center" wrapText="1"/>
    </xf>
    <xf numFmtId="14" fontId="6" fillId="0" borderId="2" xfId="7" applyNumberFormat="1" applyFont="1" applyBorder="1" applyAlignment="1">
      <alignment horizontal="center"/>
    </xf>
    <xf numFmtId="10" fontId="24" fillId="0" borderId="2" xfId="7" applyNumberFormat="1" applyFont="1" applyBorder="1" applyAlignment="1">
      <alignment horizontal="center" vertical="center" wrapText="1"/>
    </xf>
    <xf numFmtId="166" fontId="10" fillId="0" borderId="2" xfId="3" applyNumberFormat="1" applyFont="1" applyBorder="1" applyAlignment="1">
      <alignment horizontal="center"/>
    </xf>
    <xf numFmtId="10" fontId="6" fillId="0" borderId="2" xfId="3" applyNumberFormat="1" applyFont="1" applyBorder="1" applyAlignment="1">
      <alignment horizontal="center"/>
    </xf>
    <xf numFmtId="10" fontId="10" fillId="0" borderId="2" xfId="3" applyNumberFormat="1" applyFont="1" applyBorder="1" applyAlignment="1">
      <alignment horizontal="center"/>
    </xf>
    <xf numFmtId="179" fontId="6" fillId="0" borderId="0" xfId="0" applyNumberFormat="1" applyFont="1" applyAlignment="1">
      <alignment horizontal="center"/>
    </xf>
    <xf numFmtId="179" fontId="13" fillId="0" borderId="9" xfId="8" applyNumberFormat="1" applyFont="1" applyFill="1" applyBorder="1" applyAlignment="1">
      <alignment horizontal="center"/>
    </xf>
    <xf numFmtId="179" fontId="13" fillId="0" borderId="9" xfId="8" applyNumberFormat="1" applyFont="1" applyBorder="1" applyAlignment="1">
      <alignment horizontal="center"/>
    </xf>
    <xf numFmtId="179" fontId="13" fillId="0" borderId="4" xfId="8" applyNumberFormat="1" applyFont="1" applyFill="1" applyBorder="1" applyAlignment="1">
      <alignment horizontal="center"/>
    </xf>
    <xf numFmtId="179" fontId="13" fillId="0" borderId="17" xfId="8" applyNumberFormat="1" applyFont="1" applyBorder="1" applyAlignment="1">
      <alignment horizontal="center"/>
    </xf>
    <xf numFmtId="9" fontId="7" fillId="0" borderId="28" xfId="7" applyNumberFormat="1" applyFont="1" applyBorder="1" applyAlignment="1">
      <alignment horizontal="center" vertical="center" wrapText="1"/>
    </xf>
    <xf numFmtId="9" fontId="7" fillId="0" borderId="29" xfId="7" applyNumberFormat="1" applyFont="1" applyBorder="1" applyAlignment="1">
      <alignment horizontal="center" vertical="center" wrapText="1"/>
    </xf>
    <xf numFmtId="0" fontId="25" fillId="8" borderId="5" xfId="0" applyFont="1" applyFill="1" applyBorder="1" applyAlignment="1">
      <alignment horizontal="centerContinuous" vertical="center" wrapText="1"/>
    </xf>
    <xf numFmtId="6" fontId="7" fillId="0" borderId="9" xfId="0" applyNumberFormat="1" applyFont="1" applyBorder="1" applyAlignment="1">
      <alignment horizontal="center" vertical="center"/>
    </xf>
    <xf numFmtId="6" fontId="7" fillId="0" borderId="0" xfId="0" applyNumberFormat="1" applyFont="1" applyAlignment="1">
      <alignment horizontal="center" vertical="center"/>
    </xf>
    <xf numFmtId="0" fontId="6" fillId="0" borderId="33" xfId="0" applyFont="1" applyBorder="1" applyAlignment="1">
      <alignment horizontal="left" vertical="center"/>
    </xf>
    <xf numFmtId="0" fontId="6" fillId="0" borderId="13" xfId="0" applyFont="1" applyBorder="1" applyAlignment="1">
      <alignment horizontal="left" vertical="center"/>
    </xf>
    <xf numFmtId="0" fontId="6" fillId="0" borderId="17" xfId="0" applyFont="1" applyBorder="1" applyAlignment="1">
      <alignment horizontal="left" vertical="center"/>
    </xf>
    <xf numFmtId="0" fontId="25" fillId="8" borderId="5" xfId="0" applyFont="1" applyFill="1" applyBorder="1" applyAlignment="1">
      <alignment horizontal="center" vertical="center" wrapText="1"/>
    </xf>
    <xf numFmtId="0" fontId="25" fillId="8" borderId="2" xfId="0" applyFont="1" applyFill="1" applyBorder="1" applyAlignment="1">
      <alignment horizontal="center" vertical="center" wrapText="1"/>
    </xf>
    <xf numFmtId="0" fontId="9" fillId="4" borderId="35" xfId="0" applyFont="1" applyFill="1" applyBorder="1" applyAlignment="1">
      <alignment horizontal="left" vertical="center"/>
    </xf>
    <xf numFmtId="0" fontId="9" fillId="4" borderId="36" xfId="0" applyFont="1" applyFill="1" applyBorder="1" applyAlignment="1">
      <alignment horizontal="centerContinuous"/>
    </xf>
    <xf numFmtId="1" fontId="5" fillId="5" borderId="37" xfId="0" applyNumberFormat="1" applyFont="1" applyFill="1" applyBorder="1" applyAlignment="1">
      <alignment horizontal="center"/>
    </xf>
    <xf numFmtId="0" fontId="6" fillId="0" borderId="9" xfId="0" applyFont="1" applyBorder="1" applyAlignment="1">
      <alignment horizontal="center" vertical="center"/>
    </xf>
    <xf numFmtId="38" fontId="6" fillId="0" borderId="16" xfId="0" applyNumberFormat="1" applyFont="1" applyBorder="1" applyAlignment="1">
      <alignment horizontal="center" vertical="center"/>
    </xf>
    <xf numFmtId="0" fontId="6" fillId="0" borderId="34" xfId="0" applyFont="1" applyBorder="1" applyAlignment="1">
      <alignment horizontal="center" vertical="center"/>
    </xf>
    <xf numFmtId="38" fontId="6" fillId="0" borderId="13" xfId="0" applyNumberFormat="1" applyFont="1" applyBorder="1" applyAlignment="1">
      <alignment horizontal="center" vertical="center"/>
    </xf>
    <xf numFmtId="0" fontId="6" fillId="0" borderId="16" xfId="0" applyFont="1" applyBorder="1" applyAlignment="1">
      <alignment horizontal="center" vertical="center"/>
    </xf>
    <xf numFmtId="10" fontId="6" fillId="0" borderId="0" xfId="0" applyNumberFormat="1" applyFont="1" applyAlignment="1">
      <alignment vertical="center"/>
    </xf>
    <xf numFmtId="0" fontId="6" fillId="5" borderId="32" xfId="0" applyFont="1" applyFill="1" applyBorder="1" applyAlignment="1">
      <alignment horizontal="left" vertical="center"/>
    </xf>
    <xf numFmtId="10" fontId="7" fillId="0" borderId="32" xfId="3" applyNumberFormat="1" applyFont="1" applyBorder="1" applyAlignment="1">
      <alignment horizontal="center" vertical="center"/>
    </xf>
    <xf numFmtId="10" fontId="10" fillId="0" borderId="31" xfId="3" applyNumberFormat="1" applyFont="1" applyFill="1" applyBorder="1" applyAlignment="1">
      <alignment horizontal="center" vertical="center"/>
    </xf>
    <xf numFmtId="167" fontId="6" fillId="0" borderId="4" xfId="0" applyNumberFormat="1" applyFont="1" applyBorder="1" applyAlignment="1">
      <alignment horizontal="center" vertical="center"/>
    </xf>
    <xf numFmtId="164" fontId="10" fillId="0" borderId="38" xfId="0" applyNumberFormat="1" applyFont="1" applyBorder="1" applyAlignment="1">
      <alignment horizontal="center" vertical="center"/>
    </xf>
    <xf numFmtId="0" fontId="10" fillId="0" borderId="34" xfId="0" applyFont="1" applyBorder="1" applyAlignment="1">
      <alignment horizontal="left" vertical="center"/>
    </xf>
    <xf numFmtId="0" fontId="10" fillId="0" borderId="38" xfId="0" applyFont="1" applyBorder="1" applyAlignment="1">
      <alignment horizontal="left" vertical="center"/>
    </xf>
    <xf numFmtId="14" fontId="10" fillId="0" borderId="38" xfId="0" applyNumberFormat="1" applyFont="1" applyBorder="1" applyAlignment="1">
      <alignment horizontal="center" vertical="center"/>
    </xf>
    <xf numFmtId="10" fontId="10" fillId="0" borderId="33" xfId="3" applyNumberFormat="1" applyFont="1" applyFill="1" applyBorder="1" applyAlignment="1">
      <alignment horizontal="center" vertical="center"/>
    </xf>
    <xf numFmtId="0" fontId="10" fillId="0" borderId="12" xfId="0" applyFont="1" applyBorder="1" applyAlignment="1">
      <alignment horizontal="left" vertical="center"/>
    </xf>
    <xf numFmtId="0" fontId="10" fillId="0" borderId="16" xfId="0" applyFont="1" applyBorder="1" applyAlignment="1">
      <alignment horizontal="left" vertical="center"/>
    </xf>
    <xf numFmtId="0" fontId="9" fillId="4" borderId="37" xfId="0" applyFont="1" applyFill="1" applyBorder="1" applyAlignment="1">
      <alignment horizontal="centerContinuous" vertical="center"/>
    </xf>
    <xf numFmtId="0" fontId="9" fillId="4" borderId="37" xfId="0" applyFont="1" applyFill="1" applyBorder="1" applyAlignment="1">
      <alignment horizontal="left" vertical="center"/>
    </xf>
    <xf numFmtId="10" fontId="10" fillId="0" borderId="4" xfId="3" applyNumberFormat="1" applyFont="1" applyBorder="1" applyAlignment="1">
      <alignment horizontal="center" vertical="center"/>
    </xf>
    <xf numFmtId="164" fontId="6" fillId="0" borderId="4" xfId="1" applyNumberFormat="1" applyFont="1" applyBorder="1" applyAlignment="1">
      <alignment horizontal="center" vertical="center"/>
    </xf>
    <xf numFmtId="6" fontId="7" fillId="0" borderId="12" xfId="0" applyNumberFormat="1" applyFont="1" applyBorder="1" applyAlignment="1">
      <alignment horizontal="center" vertical="center"/>
    </xf>
    <xf numFmtId="167" fontId="6" fillId="0" borderId="32" xfId="0" applyNumberFormat="1" applyFont="1" applyBorder="1" applyAlignment="1">
      <alignment horizontal="center" vertical="center"/>
    </xf>
    <xf numFmtId="3" fontId="10" fillId="0" borderId="9" xfId="0" applyNumberFormat="1" applyFont="1" applyBorder="1" applyAlignment="1">
      <alignment horizontal="center" vertical="center"/>
    </xf>
    <xf numFmtId="10" fontId="6" fillId="0" borderId="9" xfId="0" applyNumberFormat="1" applyFont="1" applyBorder="1" applyAlignment="1">
      <alignment horizontal="center" vertical="center"/>
    </xf>
    <xf numFmtId="0" fontId="9" fillId="4" borderId="37" xfId="0" applyFont="1" applyFill="1" applyBorder="1" applyAlignment="1">
      <alignment horizontal="center" vertical="center"/>
    </xf>
    <xf numFmtId="0" fontId="6" fillId="0" borderId="13" xfId="0" applyFont="1" applyBorder="1" applyAlignment="1">
      <alignment horizontal="center" vertical="center"/>
    </xf>
    <xf numFmtId="38" fontId="6" fillId="0" borderId="17" xfId="0" applyNumberFormat="1" applyFont="1" applyBorder="1" applyAlignment="1">
      <alignment horizontal="center" vertical="center"/>
    </xf>
    <xf numFmtId="1" fontId="5" fillId="5" borderId="36" xfId="0" applyNumberFormat="1" applyFont="1" applyFill="1" applyBorder="1" applyAlignment="1">
      <alignment horizontal="center"/>
    </xf>
    <xf numFmtId="0" fontId="14" fillId="0" borderId="12" xfId="0" applyFont="1" applyBorder="1"/>
    <xf numFmtId="38" fontId="5" fillId="0" borderId="13" xfId="0" applyNumberFormat="1" applyFont="1" applyBorder="1" applyAlignment="1">
      <alignment horizontal="right"/>
    </xf>
    <xf numFmtId="0" fontId="5" fillId="0" borderId="0" xfId="0" applyFont="1" applyAlignment="1">
      <alignment horizontal="center"/>
    </xf>
    <xf numFmtId="10" fontId="10" fillId="0" borderId="9" xfId="3" applyNumberFormat="1" applyFont="1" applyBorder="1" applyAlignment="1">
      <alignment horizontal="center" vertical="center"/>
    </xf>
    <xf numFmtId="9" fontId="10" fillId="0" borderId="9" xfId="0" applyNumberFormat="1" applyFont="1" applyBorder="1" applyAlignment="1">
      <alignment horizontal="center" vertical="center"/>
    </xf>
    <xf numFmtId="176" fontId="10" fillId="0" borderId="9" xfId="0" applyNumberFormat="1" applyFont="1" applyBorder="1" applyAlignment="1">
      <alignment horizontal="center" vertical="center"/>
    </xf>
    <xf numFmtId="164" fontId="7" fillId="0" borderId="9" xfId="0" applyNumberFormat="1" applyFont="1" applyBorder="1" applyAlignment="1">
      <alignment horizontal="center" vertical="center"/>
    </xf>
    <xf numFmtId="178" fontId="10" fillId="0" borderId="9" xfId="0" applyNumberFormat="1" applyFont="1" applyBorder="1" applyAlignment="1">
      <alignment horizontal="center" vertical="center"/>
    </xf>
    <xf numFmtId="190" fontId="6" fillId="0" borderId="9" xfId="3" applyNumberFormat="1" applyFont="1" applyBorder="1" applyAlignment="1">
      <alignment horizontal="center" vertical="center"/>
    </xf>
    <xf numFmtId="164" fontId="6" fillId="0" borderId="9" xfId="1" applyNumberFormat="1" applyFont="1" applyBorder="1" applyAlignment="1">
      <alignment horizontal="center" vertical="center"/>
    </xf>
    <xf numFmtId="0" fontId="6" fillId="0" borderId="12" xfId="0" applyFont="1" applyBorder="1" applyAlignment="1">
      <alignment horizontal="center" vertical="center"/>
    </xf>
    <xf numFmtId="0" fontId="26" fillId="0" borderId="0" xfId="0" applyFont="1"/>
    <xf numFmtId="0" fontId="25" fillId="8" borderId="34" xfId="0" applyFont="1" applyFill="1" applyBorder="1" applyAlignment="1">
      <alignment horizontal="center" vertical="center" wrapText="1"/>
    </xf>
    <xf numFmtId="0" fontId="25" fillId="8" borderId="32" xfId="0" applyFont="1" applyFill="1" applyBorder="1" applyAlignment="1">
      <alignment horizontal="center" vertical="center" wrapText="1"/>
    </xf>
    <xf numFmtId="10" fontId="6" fillId="0" borderId="34" xfId="3" applyNumberFormat="1" applyFont="1" applyFill="1" applyBorder="1" applyAlignment="1">
      <alignment horizontal="center" vertical="center"/>
    </xf>
    <xf numFmtId="1" fontId="10" fillId="0" borderId="38" xfId="0" applyNumberFormat="1" applyFont="1" applyBorder="1" applyAlignment="1">
      <alignment horizontal="center" vertical="center"/>
    </xf>
    <xf numFmtId="10" fontId="10" fillId="0" borderId="38" xfId="3" applyNumberFormat="1" applyFont="1" applyFill="1" applyBorder="1" applyAlignment="1">
      <alignment horizontal="center" vertical="center"/>
    </xf>
    <xf numFmtId="167" fontId="10" fillId="0" borderId="38" xfId="0" applyNumberFormat="1" applyFont="1" applyBorder="1" applyAlignment="1">
      <alignment horizontal="center" vertical="center"/>
    </xf>
    <xf numFmtId="10" fontId="6" fillId="0" borderId="12" xfId="3" applyNumberFormat="1" applyFont="1" applyFill="1" applyBorder="1" applyAlignment="1">
      <alignment horizontal="center" vertical="center"/>
    </xf>
    <xf numFmtId="10" fontId="6" fillId="0" borderId="16" xfId="3" applyNumberFormat="1" applyFont="1" applyFill="1" applyBorder="1" applyAlignment="1">
      <alignment horizontal="center" vertical="center"/>
    </xf>
    <xf numFmtId="0" fontId="25" fillId="10" borderId="35" xfId="0" applyFont="1" applyFill="1" applyBorder="1" applyAlignment="1">
      <alignment horizontal="centerContinuous" vertical="center"/>
    </xf>
    <xf numFmtId="0" fontId="25" fillId="10" borderId="38" xfId="0" applyFont="1" applyFill="1" applyBorder="1" applyAlignment="1">
      <alignment horizontal="centerContinuous" vertical="center"/>
    </xf>
    <xf numFmtId="0" fontId="25" fillId="10" borderId="33" xfId="0" applyFont="1" applyFill="1" applyBorder="1" applyAlignment="1">
      <alignment horizontal="centerContinuous" vertical="center"/>
    </xf>
    <xf numFmtId="0" fontId="0" fillId="11" borderId="0" xfId="0" applyFill="1"/>
    <xf numFmtId="0" fontId="9" fillId="12" borderId="35" xfId="0" applyFont="1" applyFill="1" applyBorder="1"/>
    <xf numFmtId="0" fontId="8" fillId="12" borderId="36" xfId="0" applyFont="1" applyFill="1" applyBorder="1"/>
    <xf numFmtId="0" fontId="8" fillId="12" borderId="31" xfId="0" applyFont="1" applyFill="1" applyBorder="1"/>
    <xf numFmtId="0" fontId="8" fillId="12" borderId="37" xfId="0" applyFont="1" applyFill="1" applyBorder="1"/>
    <xf numFmtId="0" fontId="8" fillId="9" borderId="31" xfId="0" applyFont="1" applyFill="1" applyBorder="1"/>
    <xf numFmtId="0" fontId="8" fillId="9" borderId="37" xfId="0" applyFont="1" applyFill="1" applyBorder="1"/>
    <xf numFmtId="0" fontId="8" fillId="9" borderId="36" xfId="0" applyFont="1" applyFill="1" applyBorder="1"/>
    <xf numFmtId="0" fontId="13" fillId="9" borderId="35" xfId="0" applyFont="1" applyFill="1" applyBorder="1"/>
    <xf numFmtId="1" fontId="8" fillId="4" borderId="0" xfId="4" applyNumberFormat="1" applyFont="1" applyFill="1" applyBorder="1" applyAlignment="1">
      <alignment horizontal="center"/>
    </xf>
    <xf numFmtId="1" fontId="8" fillId="4" borderId="34" xfId="4" applyNumberFormat="1" applyFont="1" applyFill="1" applyBorder="1" applyAlignment="1">
      <alignment horizontal="center"/>
    </xf>
    <xf numFmtId="1" fontId="8" fillId="4" borderId="38" xfId="4" applyNumberFormat="1" applyFont="1" applyFill="1" applyBorder="1" applyAlignment="1">
      <alignment horizontal="center"/>
    </xf>
    <xf numFmtId="1" fontId="8" fillId="4" borderId="38" xfId="0" applyNumberFormat="1" applyFont="1" applyFill="1" applyBorder="1" applyAlignment="1">
      <alignment horizontal="center"/>
    </xf>
    <xf numFmtId="1" fontId="8" fillId="4" borderId="33" xfId="0" applyNumberFormat="1" applyFont="1" applyFill="1" applyBorder="1" applyAlignment="1">
      <alignment horizontal="center"/>
    </xf>
    <xf numFmtId="1" fontId="8" fillId="4" borderId="12" xfId="4" applyNumberFormat="1" applyFont="1" applyFill="1" applyBorder="1" applyAlignment="1">
      <alignment horizontal="center"/>
    </xf>
    <xf numFmtId="1" fontId="8" fillId="4" borderId="0" xfId="0" applyNumberFormat="1" applyFont="1" applyFill="1" applyAlignment="1">
      <alignment horizontal="center"/>
    </xf>
    <xf numFmtId="165" fontId="8" fillId="4" borderId="12" xfId="4" applyNumberFormat="1" applyFont="1" applyFill="1" applyBorder="1" applyAlignment="1">
      <alignment horizontal="center"/>
    </xf>
    <xf numFmtId="165" fontId="8" fillId="4" borderId="0" xfId="4" applyNumberFormat="1" applyFont="1" applyFill="1" applyBorder="1" applyAlignment="1">
      <alignment horizontal="center"/>
    </xf>
    <xf numFmtId="165" fontId="8" fillId="4" borderId="0" xfId="0" applyNumberFormat="1" applyFont="1" applyFill="1" applyAlignment="1">
      <alignment horizontal="center"/>
    </xf>
    <xf numFmtId="1" fontId="8" fillId="4" borderId="16" xfId="4" applyNumberFormat="1" applyFont="1" applyFill="1" applyBorder="1" applyAlignment="1">
      <alignment horizontal="center"/>
    </xf>
    <xf numFmtId="14" fontId="8" fillId="4" borderId="1" xfId="4" applyNumberFormat="1" applyFont="1" applyFill="1" applyBorder="1" applyAlignment="1">
      <alignment horizontal="center"/>
    </xf>
    <xf numFmtId="14" fontId="8" fillId="4" borderId="1" xfId="0" applyNumberFormat="1" applyFont="1" applyFill="1" applyBorder="1" applyAlignment="1">
      <alignment horizontal="center"/>
    </xf>
    <xf numFmtId="14" fontId="8" fillId="4" borderId="17" xfId="0" applyNumberFormat="1" applyFont="1" applyFill="1" applyBorder="1" applyAlignment="1">
      <alignment horizontal="center"/>
    </xf>
    <xf numFmtId="1" fontId="6" fillId="6" borderId="32" xfId="0" applyNumberFormat="1" applyFont="1" applyFill="1" applyBorder="1" applyAlignment="1">
      <alignment horizontal="center"/>
    </xf>
    <xf numFmtId="0" fontId="6" fillId="6" borderId="13" xfId="0" applyFont="1" applyFill="1" applyBorder="1" applyAlignment="1">
      <alignment horizontal="center"/>
    </xf>
    <xf numFmtId="0" fontId="6" fillId="6" borderId="9" xfId="0" applyFont="1" applyFill="1" applyBorder="1" applyAlignment="1">
      <alignment horizontal="center"/>
    </xf>
    <xf numFmtId="0" fontId="6" fillId="6" borderId="4" xfId="0" applyFont="1" applyFill="1" applyBorder="1" applyAlignment="1">
      <alignment horizontal="center"/>
    </xf>
    <xf numFmtId="0" fontId="13" fillId="6" borderId="12" xfId="0" applyFont="1" applyFill="1" applyBorder="1" applyAlignment="1">
      <alignment horizontal="center"/>
    </xf>
    <xf numFmtId="0" fontId="6" fillId="6" borderId="12" xfId="0" applyFont="1" applyFill="1" applyBorder="1" applyAlignment="1">
      <alignment horizontal="center"/>
    </xf>
    <xf numFmtId="0" fontId="0" fillId="0" borderId="0" xfId="0" applyAlignment="1">
      <alignment horizontal="center"/>
    </xf>
    <xf numFmtId="0" fontId="9" fillId="12" borderId="35" xfId="0" applyFont="1" applyFill="1" applyBorder="1" applyAlignment="1">
      <alignment horizontal="center"/>
    </xf>
    <xf numFmtId="0" fontId="8" fillId="12" borderId="36" xfId="0" applyFont="1" applyFill="1" applyBorder="1" applyAlignment="1">
      <alignment horizontal="center"/>
    </xf>
    <xf numFmtId="0" fontId="13" fillId="5" borderId="37" xfId="0" applyFont="1" applyFill="1" applyBorder="1" applyAlignment="1">
      <alignment horizontal="center"/>
    </xf>
    <xf numFmtId="0" fontId="6" fillId="9" borderId="36" xfId="0" applyFont="1" applyFill="1" applyBorder="1" applyAlignment="1">
      <alignment horizontal="center"/>
    </xf>
    <xf numFmtId="0" fontId="0" fillId="11" borderId="0" xfId="0" applyFill="1" applyAlignment="1">
      <alignment horizontal="center"/>
    </xf>
    <xf numFmtId="38" fontId="6" fillId="0" borderId="4" xfId="0" applyNumberFormat="1" applyFont="1" applyBorder="1" applyAlignment="1">
      <alignment horizontal="center" vertical="center"/>
    </xf>
    <xf numFmtId="0" fontId="13" fillId="13" borderId="5" xfId="0" applyFont="1" applyFill="1" applyBorder="1"/>
    <xf numFmtId="0" fontId="6" fillId="13" borderId="6" xfId="0" applyFont="1" applyFill="1" applyBorder="1"/>
    <xf numFmtId="0" fontId="13" fillId="13" borderId="16" xfId="0" applyFont="1" applyFill="1" applyBorder="1"/>
    <xf numFmtId="1" fontId="8" fillId="4" borderId="0" xfId="4" applyNumberFormat="1" applyFont="1" applyFill="1" applyAlignment="1">
      <alignment horizontal="center" vertical="center"/>
    </xf>
    <xf numFmtId="1" fontId="8" fillId="4" borderId="0" xfId="0" applyNumberFormat="1" applyFont="1" applyFill="1" applyAlignment="1">
      <alignment horizontal="center" vertical="center"/>
    </xf>
    <xf numFmtId="1" fontId="8" fillId="4" borderId="13" xfId="0" applyNumberFormat="1" applyFont="1" applyFill="1" applyBorder="1" applyAlignment="1">
      <alignment horizontal="center" vertical="center"/>
    </xf>
    <xf numFmtId="165" fontId="8" fillId="4" borderId="0" xfId="4" applyNumberFormat="1" applyFont="1" applyFill="1" applyAlignment="1">
      <alignment horizontal="center" vertical="center"/>
    </xf>
    <xf numFmtId="165" fontId="8" fillId="4" borderId="0" xfId="0" applyNumberFormat="1" applyFont="1" applyFill="1" applyAlignment="1">
      <alignment horizontal="center" vertical="center"/>
    </xf>
    <xf numFmtId="165" fontId="8" fillId="4" borderId="13" xfId="0" applyNumberFormat="1" applyFont="1" applyFill="1" applyBorder="1" applyAlignment="1">
      <alignment horizontal="center" vertical="center"/>
    </xf>
    <xf numFmtId="1" fontId="8" fillId="4" borderId="13" xfId="4" applyNumberFormat="1" applyFont="1" applyFill="1" applyBorder="1" applyAlignment="1">
      <alignment horizontal="center" vertical="center"/>
    </xf>
    <xf numFmtId="14" fontId="8" fillId="4" borderId="0" xfId="4" applyNumberFormat="1" applyFont="1" applyFill="1" applyAlignment="1">
      <alignment horizontal="center" vertical="center"/>
    </xf>
    <xf numFmtId="14" fontId="8" fillId="4" borderId="0" xfId="0" applyNumberFormat="1" applyFont="1" applyFill="1" applyAlignment="1">
      <alignment horizontal="center" vertical="center"/>
    </xf>
    <xf numFmtId="14" fontId="8" fillId="4" borderId="13" xfId="0" applyNumberFormat="1" applyFont="1" applyFill="1" applyBorder="1" applyAlignment="1">
      <alignment horizontal="center" vertical="center"/>
    </xf>
    <xf numFmtId="10" fontId="6" fillId="0" borderId="0" xfId="3" applyNumberFormat="1" applyFont="1" applyAlignment="1">
      <alignment horizontal="center" vertical="center"/>
    </xf>
    <xf numFmtId="0" fontId="6" fillId="13" borderId="2" xfId="0" applyFont="1" applyFill="1" applyBorder="1" applyAlignment="1">
      <alignment horizontal="center" vertical="center"/>
    </xf>
    <xf numFmtId="0" fontId="6" fillId="13" borderId="7" xfId="0" applyFont="1" applyFill="1" applyBorder="1" applyAlignment="1">
      <alignment horizontal="center" vertical="center"/>
    </xf>
    <xf numFmtId="182" fontId="6" fillId="13" borderId="7" xfId="0" applyNumberFormat="1" applyFont="1" applyFill="1" applyBorder="1" applyAlignment="1">
      <alignment horizontal="center" vertical="center"/>
    </xf>
    <xf numFmtId="0" fontId="6" fillId="13" borderId="6" xfId="0" applyFont="1" applyFill="1" applyBorder="1" applyAlignment="1">
      <alignment horizontal="center" vertical="center"/>
    </xf>
    <xf numFmtId="38" fontId="13" fillId="0" borderId="21" xfId="0" applyNumberFormat="1" applyFont="1" applyBorder="1" applyAlignment="1">
      <alignment horizontal="center" vertical="center"/>
    </xf>
    <xf numFmtId="38" fontId="13" fillId="0" borderId="20" xfId="0" applyNumberFormat="1" applyFont="1" applyBorder="1" applyAlignment="1">
      <alignment horizontal="center" vertical="center"/>
    </xf>
    <xf numFmtId="0" fontId="6" fillId="13" borderId="17" xfId="0" applyFont="1" applyFill="1" applyBorder="1" applyAlignment="1">
      <alignment horizontal="center" vertical="center"/>
    </xf>
    <xf numFmtId="0" fontId="6" fillId="13" borderId="1" xfId="0" applyFont="1" applyFill="1" applyBorder="1" applyAlignment="1">
      <alignment horizontal="center" vertical="center"/>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13" borderId="4" xfId="0" applyFont="1" applyFill="1" applyBorder="1" applyAlignment="1">
      <alignment horizontal="center" vertical="center"/>
    </xf>
    <xf numFmtId="0" fontId="6" fillId="13" borderId="16" xfId="0" applyFont="1" applyFill="1" applyBorder="1" applyAlignment="1">
      <alignment horizontal="center" vertical="center"/>
    </xf>
    <xf numFmtId="179" fontId="6" fillId="0" borderId="0" xfId="1" applyNumberFormat="1" applyFont="1" applyAlignment="1">
      <alignment horizontal="center" vertical="center"/>
    </xf>
    <xf numFmtId="179" fontId="6" fillId="0" borderId="13" xfId="1" applyNumberFormat="1" applyFont="1" applyBorder="1" applyAlignment="1">
      <alignment horizontal="center" vertical="center"/>
    </xf>
    <xf numFmtId="0" fontId="13" fillId="0" borderId="20" xfId="0" applyFont="1" applyBorder="1" applyAlignment="1">
      <alignment horizontal="center"/>
    </xf>
    <xf numFmtId="0" fontId="6" fillId="13" borderId="17" xfId="0" applyFont="1" applyFill="1" applyBorder="1" applyAlignment="1">
      <alignment horizontal="center"/>
    </xf>
    <xf numFmtId="0" fontId="6" fillId="6" borderId="17" xfId="0" applyFont="1" applyFill="1" applyBorder="1" applyAlignment="1">
      <alignment horizontal="center"/>
    </xf>
    <xf numFmtId="0" fontId="6" fillId="0" borderId="20" xfId="0" applyFont="1" applyBorder="1" applyAlignment="1">
      <alignment horizontal="center"/>
    </xf>
    <xf numFmtId="0" fontId="6" fillId="8" borderId="22" xfId="0" applyFont="1" applyFill="1" applyBorder="1"/>
    <xf numFmtId="0" fontId="13" fillId="8" borderId="14" xfId="0" applyFont="1" applyFill="1" applyBorder="1" applyAlignment="1">
      <alignment horizontal="center"/>
    </xf>
    <xf numFmtId="38" fontId="6" fillId="8" borderId="19" xfId="0" applyNumberFormat="1" applyFont="1" applyFill="1" applyBorder="1" applyAlignment="1">
      <alignment horizontal="center" vertical="center"/>
    </xf>
    <xf numFmtId="38" fontId="13" fillId="8" borderId="15" xfId="0" applyNumberFormat="1" applyFont="1" applyFill="1" applyBorder="1" applyAlignment="1">
      <alignment horizontal="center" vertical="center"/>
    </xf>
    <xf numFmtId="38" fontId="13" fillId="8" borderId="18" xfId="0" applyNumberFormat="1" applyFont="1" applyFill="1" applyBorder="1" applyAlignment="1">
      <alignment horizontal="center" vertical="center"/>
    </xf>
    <xf numFmtId="0" fontId="6" fillId="8" borderId="23" xfId="0" applyFont="1" applyFill="1" applyBorder="1"/>
    <xf numFmtId="0" fontId="13" fillId="8" borderId="15" xfId="0" applyFont="1" applyFill="1" applyBorder="1" applyAlignment="1">
      <alignment horizontal="center"/>
    </xf>
    <xf numFmtId="38" fontId="13" fillId="8" borderId="19" xfId="0" applyNumberFormat="1" applyFont="1" applyFill="1" applyBorder="1" applyAlignment="1">
      <alignment horizontal="center" vertical="center"/>
    </xf>
    <xf numFmtId="38" fontId="13" fillId="8" borderId="14" xfId="0" applyNumberFormat="1" applyFont="1" applyFill="1" applyBorder="1" applyAlignment="1">
      <alignment horizontal="center" vertical="center"/>
    </xf>
    <xf numFmtId="0" fontId="6" fillId="13" borderId="6" xfId="0" applyFont="1" applyFill="1" applyBorder="1" applyAlignment="1">
      <alignment horizontal="center"/>
    </xf>
    <xf numFmtId="0" fontId="13" fillId="8" borderId="19" xfId="0" applyFont="1" applyFill="1" applyBorder="1" applyAlignment="1">
      <alignment horizontal="center"/>
    </xf>
    <xf numFmtId="0" fontId="6" fillId="8" borderId="22" xfId="0" applyFont="1" applyFill="1" applyBorder="1" applyAlignment="1">
      <alignment horizontal="center"/>
    </xf>
    <xf numFmtId="0" fontId="27" fillId="0" borderId="35" xfId="0" applyFont="1" applyBorder="1" applyAlignment="1">
      <alignment horizontal="left" vertical="center"/>
    </xf>
    <xf numFmtId="0" fontId="6" fillId="0" borderId="37" xfId="0" applyFont="1" applyBorder="1" applyAlignment="1">
      <alignment vertical="center"/>
    </xf>
    <xf numFmtId="0" fontId="6" fillId="0" borderId="36" xfId="0" applyFont="1" applyBorder="1" applyAlignment="1">
      <alignment vertical="center"/>
    </xf>
    <xf numFmtId="0" fontId="9" fillId="4" borderId="36" xfId="0" applyFont="1" applyFill="1" applyBorder="1" applyAlignment="1">
      <alignment horizontal="left" vertical="center"/>
    </xf>
    <xf numFmtId="0" fontId="6" fillId="14" borderId="35" xfId="0" applyFont="1" applyFill="1" applyBorder="1" applyAlignment="1">
      <alignment vertical="center"/>
    </xf>
    <xf numFmtId="0" fontId="6" fillId="14" borderId="36" xfId="0" applyFont="1" applyFill="1" applyBorder="1" applyAlignment="1">
      <alignment horizontal="center" vertical="center"/>
    </xf>
    <xf numFmtId="0" fontId="6" fillId="15" borderId="32" xfId="0" applyFont="1" applyFill="1" applyBorder="1" applyAlignment="1">
      <alignment vertical="center"/>
    </xf>
    <xf numFmtId="6" fontId="6" fillId="0" borderId="13" xfId="0" applyNumberFormat="1" applyFont="1" applyBorder="1" applyAlignment="1">
      <alignment horizontal="center" vertical="center"/>
    </xf>
    <xf numFmtId="0" fontId="6" fillId="15" borderId="9" xfId="0" applyFont="1" applyFill="1" applyBorder="1" applyAlignment="1">
      <alignment vertical="center"/>
    </xf>
    <xf numFmtId="0" fontId="13" fillId="15" borderId="31" xfId="0" applyFont="1" applyFill="1" applyBorder="1" applyAlignment="1">
      <alignment vertical="center"/>
    </xf>
    <xf numFmtId="6" fontId="13" fillId="0" borderId="36" xfId="0" applyNumberFormat="1" applyFont="1" applyBorder="1" applyAlignment="1">
      <alignment horizontal="center" vertical="center"/>
    </xf>
    <xf numFmtId="6" fontId="6" fillId="14" borderId="36" xfId="0" applyNumberFormat="1" applyFont="1" applyFill="1" applyBorder="1" applyAlignment="1">
      <alignment horizontal="center" vertical="center"/>
    </xf>
    <xf numFmtId="0" fontId="28" fillId="0" borderId="0" xfId="9" applyAlignment="1"/>
    <xf numFmtId="10" fontId="7" fillId="0" borderId="9" xfId="0" applyNumberFormat="1" applyFont="1" applyBorder="1" applyAlignment="1">
      <alignment horizontal="center" vertical="center"/>
    </xf>
    <xf numFmtId="191" fontId="10" fillId="0" borderId="9" xfId="0" applyNumberFormat="1" applyFont="1" applyBorder="1" applyAlignment="1">
      <alignment horizontal="center" vertical="center"/>
    </xf>
    <xf numFmtId="192" fontId="6" fillId="0" borderId="9" xfId="0" applyNumberFormat="1" applyFont="1" applyBorder="1" applyAlignment="1">
      <alignment horizontal="center" vertical="center"/>
    </xf>
    <xf numFmtId="10" fontId="6" fillId="0" borderId="4" xfId="3" applyNumberFormat="1" applyFont="1" applyBorder="1" applyAlignment="1">
      <alignment horizontal="center" vertical="center"/>
    </xf>
    <xf numFmtId="192" fontId="20" fillId="0" borderId="4" xfId="0" applyNumberFormat="1" applyFont="1" applyBorder="1" applyAlignment="1">
      <alignment horizontal="center" vertical="center"/>
    </xf>
    <xf numFmtId="0" fontId="6" fillId="7" borderId="31" xfId="0" applyFont="1" applyFill="1" applyBorder="1" applyAlignment="1">
      <alignment horizontal="center" vertical="center"/>
    </xf>
    <xf numFmtId="10" fontId="4" fillId="0" borderId="33" xfId="0" applyNumberFormat="1" applyFont="1" applyBorder="1" applyAlignment="1">
      <alignment horizontal="center"/>
    </xf>
    <xf numFmtId="176" fontId="4" fillId="0" borderId="17" xfId="0" applyNumberFormat="1" applyFont="1" applyBorder="1" applyAlignment="1">
      <alignment horizontal="center"/>
    </xf>
    <xf numFmtId="0" fontId="5" fillId="18" borderId="32" xfId="0" applyFont="1" applyFill="1" applyBorder="1" applyAlignment="1">
      <alignment horizontal="right"/>
    </xf>
    <xf numFmtId="10" fontId="5" fillId="17" borderId="38" xfId="0" applyNumberFormat="1" applyFont="1" applyFill="1" applyBorder="1" applyAlignment="1">
      <alignment horizontal="center"/>
    </xf>
    <xf numFmtId="10" fontId="5" fillId="17" borderId="33" xfId="0" applyNumberFormat="1" applyFont="1" applyFill="1" applyBorder="1" applyAlignment="1">
      <alignment horizontal="center"/>
    </xf>
    <xf numFmtId="0" fontId="5" fillId="18" borderId="9" xfId="0" applyFont="1" applyFill="1" applyBorder="1" applyAlignment="1">
      <alignment horizontal="right"/>
    </xf>
    <xf numFmtId="10" fontId="5" fillId="17" borderId="0" xfId="0" applyNumberFormat="1" applyFont="1" applyFill="1" applyAlignment="1">
      <alignment horizontal="center"/>
    </xf>
    <xf numFmtId="10" fontId="5" fillId="17" borderId="13" xfId="0" applyNumberFormat="1" applyFont="1" applyFill="1" applyBorder="1" applyAlignment="1">
      <alignment horizontal="center"/>
    </xf>
    <xf numFmtId="0" fontId="5" fillId="18" borderId="4" xfId="0" applyFont="1" applyFill="1" applyBorder="1" applyAlignment="1">
      <alignment horizontal="right"/>
    </xf>
    <xf numFmtId="10" fontId="5" fillId="17" borderId="1" xfId="0" applyNumberFormat="1" applyFont="1" applyFill="1" applyBorder="1" applyAlignment="1">
      <alignment horizontal="center"/>
    </xf>
    <xf numFmtId="10" fontId="5" fillId="17" borderId="17" xfId="0" applyNumberFormat="1" applyFont="1" applyFill="1" applyBorder="1" applyAlignment="1">
      <alignment horizontal="center"/>
    </xf>
    <xf numFmtId="38" fontId="5" fillId="0" borderId="34" xfId="0" applyNumberFormat="1" applyFont="1" applyBorder="1" applyAlignment="1">
      <alignment horizontal="center"/>
    </xf>
    <xf numFmtId="38" fontId="5" fillId="0" borderId="38" xfId="0" applyNumberFormat="1" applyFont="1" applyBorder="1" applyAlignment="1">
      <alignment horizontal="center"/>
    </xf>
    <xf numFmtId="38" fontId="5" fillId="0" borderId="33" xfId="0" applyNumberFormat="1" applyFont="1" applyBorder="1" applyAlignment="1">
      <alignment horizontal="center"/>
    </xf>
    <xf numFmtId="38" fontId="5" fillId="0" borderId="12" xfId="0" applyNumberFormat="1" applyFont="1" applyBorder="1" applyAlignment="1">
      <alignment horizontal="center"/>
    </xf>
    <xf numFmtId="38" fontId="5" fillId="0" borderId="0" xfId="0" applyNumberFormat="1" applyFont="1" applyAlignment="1">
      <alignment horizontal="center"/>
    </xf>
    <xf numFmtId="38" fontId="5" fillId="0" borderId="13" xfId="0" applyNumberFormat="1" applyFont="1" applyBorder="1" applyAlignment="1">
      <alignment horizontal="center"/>
    </xf>
    <xf numFmtId="0" fontId="5" fillId="0" borderId="0" xfId="0" applyFont="1" applyAlignment="1">
      <alignment horizontal="right"/>
    </xf>
    <xf numFmtId="38" fontId="5" fillId="0" borderId="0" xfId="0" applyNumberFormat="1" applyFont="1"/>
    <xf numFmtId="38" fontId="5" fillId="0" borderId="13" xfId="0" applyNumberFormat="1" applyFont="1" applyBorder="1"/>
    <xf numFmtId="167" fontId="5" fillId="0" borderId="0" xfId="0" applyNumberFormat="1" applyFont="1"/>
    <xf numFmtId="38" fontId="5" fillId="0" borderId="16" xfId="0" applyNumberFormat="1" applyFont="1" applyBorder="1" applyAlignment="1">
      <alignment horizontal="center"/>
    </xf>
    <xf numFmtId="38" fontId="5" fillId="0" borderId="1" xfId="0" applyNumberFormat="1" applyFont="1" applyBorder="1" applyAlignment="1">
      <alignment horizontal="center"/>
    </xf>
    <xf numFmtId="38" fontId="5" fillId="0" borderId="17" xfId="0" applyNumberFormat="1" applyFont="1" applyBorder="1" applyAlignment="1">
      <alignment horizontal="center"/>
    </xf>
    <xf numFmtId="176" fontId="5" fillId="0" borderId="31" xfId="3" applyNumberFormat="1" applyFont="1" applyBorder="1" applyAlignment="1">
      <alignment horizontal="center"/>
    </xf>
    <xf numFmtId="10" fontId="5" fillId="0" borderId="31" xfId="3" applyNumberFormat="1" applyFont="1" applyBorder="1" applyAlignment="1">
      <alignment horizontal="center"/>
    </xf>
    <xf numFmtId="176" fontId="5" fillId="0" borderId="0" xfId="3" applyNumberFormat="1" applyFont="1" applyFill="1" applyBorder="1" applyAlignment="1">
      <alignment horizontal="center"/>
    </xf>
    <xf numFmtId="10" fontId="5" fillId="0" borderId="0" xfId="3" applyNumberFormat="1" applyFont="1" applyFill="1" applyBorder="1" applyAlignment="1">
      <alignment horizontal="center"/>
    </xf>
    <xf numFmtId="0" fontId="5" fillId="0" borderId="13" xfId="0" applyFont="1" applyBorder="1"/>
    <xf numFmtId="0" fontId="5" fillId="18" borderId="33" xfId="0" applyFont="1" applyFill="1" applyBorder="1" applyAlignment="1">
      <alignment horizontal="right"/>
    </xf>
    <xf numFmtId="0" fontId="5" fillId="18" borderId="13" xfId="0" applyFont="1" applyFill="1" applyBorder="1" applyAlignment="1">
      <alignment horizontal="right"/>
    </xf>
    <xf numFmtId="10" fontId="5" fillId="0" borderId="13" xfId="3" applyNumberFormat="1" applyFont="1" applyFill="1" applyBorder="1" applyAlignment="1">
      <alignment horizontal="center"/>
    </xf>
    <xf numFmtId="10" fontId="35" fillId="17" borderId="34" xfId="0" applyNumberFormat="1" applyFont="1" applyFill="1" applyBorder="1" applyAlignment="1">
      <alignment horizontal="center"/>
    </xf>
    <xf numFmtId="10" fontId="35" fillId="17" borderId="38" xfId="0" applyNumberFormat="1" applyFont="1" applyFill="1" applyBorder="1" applyAlignment="1">
      <alignment horizontal="center"/>
    </xf>
    <xf numFmtId="176" fontId="35" fillId="17" borderId="12" xfId="0" applyNumberFormat="1" applyFont="1" applyFill="1" applyBorder="1" applyAlignment="1">
      <alignment horizontal="center"/>
    </xf>
    <xf numFmtId="10" fontId="35" fillId="17" borderId="0" xfId="0" applyNumberFormat="1" applyFont="1" applyFill="1" applyAlignment="1">
      <alignment horizontal="center"/>
    </xf>
    <xf numFmtId="10" fontId="35" fillId="17" borderId="16" xfId="0" applyNumberFormat="1" applyFont="1" applyFill="1" applyBorder="1" applyAlignment="1">
      <alignment horizontal="center"/>
    </xf>
    <xf numFmtId="10" fontId="35" fillId="17" borderId="1" xfId="0" applyNumberFormat="1" applyFont="1" applyFill="1" applyBorder="1" applyAlignment="1">
      <alignment horizontal="center"/>
    </xf>
    <xf numFmtId="0" fontId="38" fillId="4" borderId="37" xfId="0" applyFont="1" applyFill="1" applyBorder="1" applyAlignment="1">
      <alignment horizontal="center"/>
    </xf>
    <xf numFmtId="0" fontId="38" fillId="4" borderId="36" xfId="0" applyFont="1" applyFill="1" applyBorder="1" applyAlignment="1">
      <alignment horizontal="center"/>
    </xf>
    <xf numFmtId="194" fontId="38" fillId="4" borderId="38" xfId="0" applyNumberFormat="1" applyFont="1" applyFill="1" applyBorder="1" applyAlignment="1">
      <alignment horizontal="center"/>
    </xf>
    <xf numFmtId="0" fontId="38" fillId="4" borderId="38" xfId="0" applyFont="1" applyFill="1" applyBorder="1" applyAlignment="1">
      <alignment horizontal="center"/>
    </xf>
    <xf numFmtId="0" fontId="38" fillId="4" borderId="33" xfId="0" applyFont="1" applyFill="1" applyBorder="1" applyAlignment="1">
      <alignment horizontal="center"/>
    </xf>
    <xf numFmtId="14" fontId="38" fillId="4" borderId="1" xfId="0" applyNumberFormat="1" applyFont="1" applyFill="1" applyBorder="1" applyAlignment="1">
      <alignment horizontal="center"/>
    </xf>
    <xf numFmtId="14" fontId="38" fillId="4" borderId="17" xfId="0" applyNumberFormat="1" applyFont="1" applyFill="1" applyBorder="1" applyAlignment="1">
      <alignment horizontal="center"/>
    </xf>
    <xf numFmtId="0" fontId="5" fillId="18" borderId="31" xfId="0" applyFont="1" applyFill="1" applyBorder="1" applyAlignment="1">
      <alignment horizontal="right"/>
    </xf>
    <xf numFmtId="38" fontId="5" fillId="0" borderId="35" xfId="0" applyNumberFormat="1" applyFont="1" applyBorder="1" applyAlignment="1">
      <alignment horizontal="center"/>
    </xf>
    <xf numFmtId="38" fontId="5" fillId="0" borderId="37" xfId="0" applyNumberFormat="1" applyFont="1" applyBorder="1" applyAlignment="1">
      <alignment horizontal="center"/>
    </xf>
    <xf numFmtId="38" fontId="5" fillId="0" borderId="36" xfId="0" applyNumberFormat="1" applyFont="1" applyBorder="1" applyAlignment="1">
      <alignment horizontal="center"/>
    </xf>
    <xf numFmtId="0" fontId="38" fillId="4" borderId="35" xfId="0" applyFont="1" applyFill="1" applyBorder="1" applyAlignment="1">
      <alignment horizontal="right"/>
    </xf>
    <xf numFmtId="38" fontId="38" fillId="4" borderId="37" xfId="0" applyNumberFormat="1" applyFont="1" applyFill="1" applyBorder="1"/>
    <xf numFmtId="38" fontId="38" fillId="4" borderId="36" xfId="0" applyNumberFormat="1" applyFont="1" applyFill="1" applyBorder="1"/>
    <xf numFmtId="0" fontId="39" fillId="4" borderId="0" xfId="0" applyFont="1" applyFill="1" applyAlignment="1">
      <alignment horizontal="center"/>
    </xf>
    <xf numFmtId="0" fontId="39" fillId="0" borderId="0" xfId="0" applyFont="1" applyAlignment="1">
      <alignment horizontal="center"/>
    </xf>
    <xf numFmtId="0" fontId="39" fillId="0" borderId="13" xfId="0" applyFont="1" applyBorder="1" applyAlignment="1">
      <alignment horizontal="center"/>
    </xf>
    <xf numFmtId="0" fontId="5" fillId="18" borderId="36" xfId="0" applyFont="1" applyFill="1" applyBorder="1" applyAlignment="1">
      <alignment horizontal="right"/>
    </xf>
    <xf numFmtId="0" fontId="38" fillId="4" borderId="37" xfId="0" applyFont="1" applyFill="1" applyBorder="1" applyAlignment="1">
      <alignment horizontal="right"/>
    </xf>
    <xf numFmtId="194" fontId="38" fillId="4" borderId="0" xfId="0" applyNumberFormat="1" applyFont="1" applyFill="1" applyAlignment="1">
      <alignment horizontal="center"/>
    </xf>
    <xf numFmtId="0" fontId="33" fillId="4" borderId="32" xfId="4" applyFont="1" applyFill="1" applyBorder="1" applyAlignment="1">
      <alignment horizontal="center"/>
    </xf>
    <xf numFmtId="0" fontId="38" fillId="4" borderId="38" xfId="4" applyFont="1" applyFill="1" applyBorder="1" applyAlignment="1">
      <alignment horizontal="center"/>
    </xf>
    <xf numFmtId="184" fontId="33" fillId="4" borderId="38" xfId="4" applyNumberFormat="1" applyFont="1" applyFill="1" applyBorder="1" applyAlignment="1">
      <alignment horizontal="center"/>
    </xf>
    <xf numFmtId="184" fontId="33" fillId="4" borderId="33" xfId="4" applyNumberFormat="1" applyFont="1" applyFill="1" applyBorder="1" applyAlignment="1">
      <alignment horizontal="center"/>
    </xf>
    <xf numFmtId="0" fontId="38" fillId="0" borderId="0" xfId="0" applyFont="1"/>
    <xf numFmtId="0" fontId="33" fillId="4" borderId="9" xfId="4" applyFont="1" applyFill="1" applyBorder="1" applyAlignment="1">
      <alignment horizontal="center"/>
    </xf>
    <xf numFmtId="0" fontId="38" fillId="4" borderId="0" xfId="4" applyFont="1" applyFill="1" applyBorder="1" applyAlignment="1">
      <alignment horizontal="center"/>
    </xf>
    <xf numFmtId="195" fontId="33" fillId="4" borderId="0" xfId="4" applyNumberFormat="1" applyFont="1" applyFill="1" applyBorder="1" applyAlignment="1">
      <alignment horizontal="center"/>
    </xf>
    <xf numFmtId="195" fontId="33" fillId="4" borderId="13" xfId="4" applyNumberFormat="1" applyFont="1" applyFill="1" applyBorder="1" applyAlignment="1">
      <alignment horizontal="center"/>
    </xf>
    <xf numFmtId="14" fontId="5" fillId="0" borderId="0" xfId="0" applyNumberFormat="1" applyFont="1"/>
    <xf numFmtId="1" fontId="33" fillId="4" borderId="9" xfId="4" applyNumberFormat="1" applyFont="1" applyFill="1" applyBorder="1" applyAlignment="1">
      <alignment horizontal="center"/>
    </xf>
    <xf numFmtId="1" fontId="33" fillId="4" borderId="0" xfId="4" applyNumberFormat="1" applyFont="1" applyFill="1" applyBorder="1" applyAlignment="1">
      <alignment horizontal="center"/>
    </xf>
    <xf numFmtId="1" fontId="33" fillId="4" borderId="0" xfId="0" applyNumberFormat="1" applyFont="1" applyFill="1" applyAlignment="1">
      <alignment horizontal="center"/>
    </xf>
    <xf numFmtId="1" fontId="33" fillId="4" borderId="13" xfId="0" applyNumberFormat="1" applyFont="1" applyFill="1" applyBorder="1" applyAlignment="1">
      <alignment horizontal="center"/>
    </xf>
    <xf numFmtId="1" fontId="5" fillId="0" borderId="0" xfId="0" applyNumberFormat="1" applyFont="1"/>
    <xf numFmtId="0" fontId="33" fillId="4" borderId="0" xfId="4" applyFont="1" applyFill="1" applyBorder="1" applyAlignment="1">
      <alignment horizontal="center"/>
    </xf>
    <xf numFmtId="0" fontId="33" fillId="4" borderId="0" xfId="0" applyFont="1" applyFill="1" applyAlignment="1">
      <alignment horizontal="center"/>
    </xf>
    <xf numFmtId="0" fontId="33" fillId="4" borderId="13" xfId="0" applyFont="1" applyFill="1" applyBorder="1" applyAlignment="1">
      <alignment horizontal="center"/>
    </xf>
    <xf numFmtId="1" fontId="33" fillId="4" borderId="9" xfId="4" applyNumberFormat="1" applyFont="1" applyFill="1" applyBorder="1" applyAlignment="1">
      <alignment horizontal="center" vertical="center"/>
    </xf>
    <xf numFmtId="14" fontId="33" fillId="4" borderId="0" xfId="4" applyNumberFormat="1" applyFont="1" applyFill="1" applyBorder="1" applyAlignment="1">
      <alignment horizontal="center" vertical="center"/>
    </xf>
    <xf numFmtId="14" fontId="33" fillId="4" borderId="0" xfId="0" applyNumberFormat="1" applyFont="1" applyFill="1" applyAlignment="1">
      <alignment horizontal="center" vertical="center"/>
    </xf>
    <xf numFmtId="14" fontId="33" fillId="4" borderId="13" xfId="0" applyNumberFormat="1" applyFont="1" applyFill="1" applyBorder="1" applyAlignment="1">
      <alignment horizontal="center" vertical="center"/>
    </xf>
    <xf numFmtId="165" fontId="33" fillId="4" borderId="9" xfId="4" applyNumberFormat="1" applyFont="1" applyFill="1" applyBorder="1" applyAlignment="1">
      <alignment horizontal="center"/>
    </xf>
    <xf numFmtId="188" fontId="33" fillId="4" borderId="0" xfId="4" applyNumberFormat="1" applyFont="1" applyFill="1" applyBorder="1" applyAlignment="1">
      <alignment horizontal="center"/>
    </xf>
    <xf numFmtId="165" fontId="33" fillId="4" borderId="0" xfId="4" applyNumberFormat="1" applyFont="1" applyFill="1" applyBorder="1" applyAlignment="1">
      <alignment horizontal="center"/>
    </xf>
    <xf numFmtId="165" fontId="33" fillId="4" borderId="0" xfId="0" applyNumberFormat="1" applyFont="1" applyFill="1" applyAlignment="1">
      <alignment horizontal="center"/>
    </xf>
    <xf numFmtId="165" fontId="33" fillId="4" borderId="13" xfId="0" applyNumberFormat="1" applyFont="1" applyFill="1" applyBorder="1" applyAlignment="1">
      <alignment horizontal="center"/>
    </xf>
    <xf numFmtId="1" fontId="14" fillId="5" borderId="35" xfId="0" applyNumberFormat="1" applyFont="1" applyFill="1" applyBorder="1"/>
    <xf numFmtId="1" fontId="14" fillId="5" borderId="37" xfId="0" applyNumberFormat="1" applyFont="1" applyFill="1" applyBorder="1"/>
    <xf numFmtId="1" fontId="14" fillId="5" borderId="31" xfId="0" applyNumberFormat="1" applyFont="1" applyFill="1" applyBorder="1" applyAlignment="1">
      <alignment horizontal="center"/>
    </xf>
    <xf numFmtId="1" fontId="5" fillId="5" borderId="37" xfId="0" applyNumberFormat="1" applyFont="1" applyFill="1" applyBorder="1"/>
    <xf numFmtId="1" fontId="5" fillId="5" borderId="37" xfId="4" applyNumberFormat="1" applyFont="1" applyFill="1" applyBorder="1" applyAlignment="1">
      <alignment horizontal="center"/>
    </xf>
    <xf numFmtId="168" fontId="14" fillId="0" borderId="0" xfId="0" applyNumberFormat="1" applyFont="1" applyAlignment="1">
      <alignment horizontal="centerContinuous" vertical="top"/>
    </xf>
    <xf numFmtId="168" fontId="14" fillId="6" borderId="12" xfId="0" applyNumberFormat="1" applyFont="1" applyFill="1" applyBorder="1" applyAlignment="1">
      <alignment horizontal="left" vertical="top"/>
    </xf>
    <xf numFmtId="168" fontId="14" fillId="6" borderId="0" xfId="0" applyNumberFormat="1" applyFont="1" applyFill="1" applyAlignment="1">
      <alignment horizontal="left" vertical="top"/>
    </xf>
    <xf numFmtId="38" fontId="4" fillId="6" borderId="9" xfId="0" applyNumberFormat="1" applyFont="1" applyFill="1" applyBorder="1" applyAlignment="1">
      <alignment horizontal="center" vertical="center"/>
    </xf>
    <xf numFmtId="38" fontId="4" fillId="0" borderId="0" xfId="0" applyNumberFormat="1" applyFont="1" applyAlignment="1">
      <alignment horizontal="center"/>
    </xf>
    <xf numFmtId="38" fontId="4" fillId="0" borderId="0" xfId="4" applyNumberFormat="1" applyFont="1" applyFill="1" applyBorder="1" applyAlignment="1">
      <alignment horizontal="center"/>
    </xf>
    <xf numFmtId="38" fontId="4" fillId="0" borderId="13" xfId="0" applyNumberFormat="1" applyFont="1" applyBorder="1" applyAlignment="1">
      <alignment horizontal="center"/>
    </xf>
    <xf numFmtId="168" fontId="5" fillId="0" borderId="0" xfId="0" applyNumberFormat="1" applyFont="1"/>
    <xf numFmtId="0" fontId="5" fillId="6" borderId="12" xfId="0" applyFont="1" applyFill="1" applyBorder="1" applyAlignment="1">
      <alignment horizontal="left"/>
    </xf>
    <xf numFmtId="0" fontId="14" fillId="6" borderId="0" xfId="0" applyFont="1" applyFill="1" applyAlignment="1">
      <alignment horizontal="left"/>
    </xf>
    <xf numFmtId="38" fontId="5" fillId="6" borderId="9" xfId="0" applyNumberFormat="1" applyFont="1" applyFill="1" applyBorder="1" applyAlignment="1">
      <alignment horizontal="center" vertical="center"/>
    </xf>
    <xf numFmtId="0" fontId="14" fillId="5" borderId="35" xfId="0" applyFont="1" applyFill="1" applyBorder="1"/>
    <xf numFmtId="0" fontId="14" fillId="5" borderId="37" xfId="0" applyFont="1" applyFill="1" applyBorder="1" applyAlignment="1">
      <alignment horizontal="left"/>
    </xf>
    <xf numFmtId="38" fontId="5" fillId="5" borderId="31" xfId="0" applyNumberFormat="1" applyFont="1" applyFill="1" applyBorder="1" applyAlignment="1">
      <alignment horizontal="center" vertical="center"/>
    </xf>
    <xf numFmtId="38" fontId="5" fillId="5" borderId="37" xfId="0" applyNumberFormat="1" applyFont="1" applyFill="1" applyBorder="1" applyAlignment="1">
      <alignment horizontal="center"/>
    </xf>
    <xf numFmtId="38" fontId="5" fillId="5" borderId="36" xfId="0" applyNumberFormat="1" applyFont="1" applyFill="1" applyBorder="1" applyAlignment="1">
      <alignment horizontal="center"/>
    </xf>
    <xf numFmtId="0" fontId="5" fillId="6" borderId="12" xfId="0" applyFont="1" applyFill="1" applyBorder="1"/>
    <xf numFmtId="0" fontId="14" fillId="6" borderId="0" xfId="0" applyFont="1" applyFill="1"/>
    <xf numFmtId="38" fontId="5" fillId="0" borderId="0" xfId="4" applyNumberFormat="1" applyFont="1" applyFill="1" applyBorder="1" applyAlignment="1">
      <alignment horizontal="center"/>
    </xf>
    <xf numFmtId="0" fontId="14" fillId="6" borderId="0" xfId="0" applyFont="1" applyFill="1" applyAlignment="1">
      <alignment vertical="center"/>
    </xf>
    <xf numFmtId="0" fontId="14" fillId="5" borderId="37" xfId="0" applyFont="1" applyFill="1" applyBorder="1"/>
    <xf numFmtId="38" fontId="5" fillId="5" borderId="37" xfId="4" applyNumberFormat="1" applyFont="1" applyFill="1" applyBorder="1" applyAlignment="1">
      <alignment horizontal="center"/>
    </xf>
    <xf numFmtId="38" fontId="5" fillId="5" borderId="36" xfId="4" applyNumberFormat="1" applyFont="1" applyFill="1" applyBorder="1" applyAlignment="1">
      <alignment horizontal="center"/>
    </xf>
    <xf numFmtId="0" fontId="14" fillId="5" borderId="23" xfId="0" applyFont="1" applyFill="1" applyBorder="1"/>
    <xf numFmtId="0" fontId="14" fillId="5" borderId="15" xfId="0" applyFont="1" applyFill="1" applyBorder="1"/>
    <xf numFmtId="38" fontId="5" fillId="5" borderId="25" xfId="0" applyNumberFormat="1" applyFont="1" applyFill="1" applyBorder="1" applyAlignment="1">
      <alignment horizontal="center" vertical="center"/>
    </xf>
    <xf numFmtId="38" fontId="5" fillId="5" borderId="15" xfId="0" applyNumberFormat="1" applyFont="1" applyFill="1" applyBorder="1" applyAlignment="1">
      <alignment horizontal="center"/>
    </xf>
    <xf numFmtId="38" fontId="5" fillId="5" borderId="15" xfId="4" applyNumberFormat="1" applyFont="1" applyFill="1" applyBorder="1" applyAlignment="1">
      <alignment horizontal="center"/>
    </xf>
    <xf numFmtId="38" fontId="5" fillId="5" borderId="14" xfId="4" applyNumberFormat="1" applyFont="1" applyFill="1" applyBorder="1" applyAlignment="1">
      <alignment horizontal="center"/>
    </xf>
    <xf numFmtId="38" fontId="5" fillId="5" borderId="19" xfId="4" applyNumberFormat="1" applyFont="1" applyFill="1" applyBorder="1" applyAlignment="1">
      <alignment horizontal="center"/>
    </xf>
    <xf numFmtId="38" fontId="14" fillId="0" borderId="9" xfId="0" applyNumberFormat="1" applyFont="1" applyBorder="1" applyAlignment="1">
      <alignment horizontal="center" vertical="center"/>
    </xf>
    <xf numFmtId="38" fontId="14" fillId="0" borderId="0" xfId="0" applyNumberFormat="1" applyFont="1" applyAlignment="1">
      <alignment horizontal="center"/>
    </xf>
    <xf numFmtId="38" fontId="14" fillId="0" borderId="0" xfId="4" applyNumberFormat="1" applyFont="1" applyFill="1" applyBorder="1" applyAlignment="1">
      <alignment horizontal="center"/>
    </xf>
    <xf numFmtId="38" fontId="14" fillId="0" borderId="13" xfId="4" applyNumberFormat="1" applyFont="1" applyFill="1" applyBorder="1" applyAlignment="1">
      <alignment horizontal="center"/>
    </xf>
    <xf numFmtId="38" fontId="14" fillId="5" borderId="31" xfId="0" applyNumberFormat="1" applyFont="1" applyFill="1" applyBorder="1" applyAlignment="1">
      <alignment horizontal="center" vertical="center"/>
    </xf>
    <xf numFmtId="38" fontId="14" fillId="5" borderId="37" xfId="0" applyNumberFormat="1" applyFont="1" applyFill="1" applyBorder="1" applyAlignment="1">
      <alignment horizontal="center"/>
    </xf>
    <xf numFmtId="38" fontId="5" fillId="0" borderId="13" xfId="4" applyNumberFormat="1" applyFont="1" applyFill="1" applyBorder="1" applyAlignment="1">
      <alignment horizontal="center"/>
    </xf>
    <xf numFmtId="0" fontId="14" fillId="6" borderId="12" xfId="0" applyFont="1" applyFill="1" applyBorder="1"/>
    <xf numFmtId="0" fontId="5" fillId="6" borderId="16" xfId="0" applyFont="1" applyFill="1" applyBorder="1"/>
    <xf numFmtId="0" fontId="14" fillId="5" borderId="22" xfId="0" applyFont="1" applyFill="1" applyBorder="1" applyAlignment="1">
      <alignment horizontal="left"/>
    </xf>
    <xf numFmtId="0" fontId="5" fillId="5" borderId="14" xfId="0" applyFont="1" applyFill="1" applyBorder="1"/>
    <xf numFmtId="38" fontId="5" fillId="5" borderId="26" xfId="0" applyNumberFormat="1" applyFont="1" applyFill="1" applyBorder="1" applyAlignment="1">
      <alignment horizontal="center" vertical="center"/>
    </xf>
    <xf numFmtId="38" fontId="5" fillId="5" borderId="14" xfId="0" applyNumberFormat="1" applyFont="1" applyFill="1" applyBorder="1" applyAlignment="1">
      <alignment horizontal="center"/>
    </xf>
    <xf numFmtId="0" fontId="14" fillId="0" borderId="12" xfId="0" applyFont="1" applyBorder="1" applyAlignment="1">
      <alignment horizontal="left"/>
    </xf>
    <xf numFmtId="0" fontId="14" fillId="5" borderId="22" xfId="0" applyFont="1" applyFill="1" applyBorder="1"/>
    <xf numFmtId="0" fontId="14" fillId="5" borderId="14" xfId="0" applyFont="1" applyFill="1" applyBorder="1" applyAlignment="1">
      <alignment horizontal="left"/>
    </xf>
    <xf numFmtId="38" fontId="14" fillId="5" borderId="26" xfId="0" applyNumberFormat="1" applyFont="1" applyFill="1" applyBorder="1" applyAlignment="1">
      <alignment horizontal="center" vertical="center"/>
    </xf>
    <xf numFmtId="38" fontId="14" fillId="5" borderId="14" xfId="0" applyNumberFormat="1" applyFont="1" applyFill="1" applyBorder="1" applyAlignment="1">
      <alignment horizontal="center"/>
    </xf>
    <xf numFmtId="38" fontId="14" fillId="5" borderId="14" xfId="4" applyNumberFormat="1" applyFont="1" applyFill="1" applyBorder="1" applyAlignment="1">
      <alignment horizontal="center"/>
    </xf>
    <xf numFmtId="38" fontId="14" fillId="5" borderId="19" xfId="4" applyNumberFormat="1" applyFont="1" applyFill="1" applyBorder="1" applyAlignment="1">
      <alignment horizontal="center"/>
    </xf>
    <xf numFmtId="0" fontId="14" fillId="0" borderId="13" xfId="0" applyFont="1" applyBorder="1"/>
    <xf numFmtId="0" fontId="5" fillId="5" borderId="37" xfId="0" applyFont="1" applyFill="1" applyBorder="1" applyAlignment="1">
      <alignment horizontal="left"/>
    </xf>
    <xf numFmtId="38" fontId="5" fillId="5" borderId="37" xfId="0" applyNumberFormat="1" applyFont="1" applyFill="1" applyBorder="1" applyAlignment="1">
      <alignment horizontal="right"/>
    </xf>
    <xf numFmtId="38" fontId="5" fillId="5" borderId="36" xfId="0" applyNumberFormat="1" applyFont="1" applyFill="1" applyBorder="1" applyAlignment="1">
      <alignment horizontal="right"/>
    </xf>
    <xf numFmtId="0" fontId="14" fillId="6" borderId="1" xfId="0" applyFont="1" applyFill="1" applyBorder="1"/>
    <xf numFmtId="38" fontId="5" fillId="6" borderId="4" xfId="0" applyNumberFormat="1" applyFont="1" applyFill="1" applyBorder="1" applyAlignment="1">
      <alignment horizontal="center" vertical="center"/>
    </xf>
    <xf numFmtId="0" fontId="5" fillId="0" borderId="12" xfId="0" applyFont="1" applyBorder="1"/>
    <xf numFmtId="0" fontId="5" fillId="0" borderId="0" xfId="4" applyFont="1" applyFill="1" applyBorder="1" applyAlignment="1">
      <alignment horizontal="center"/>
    </xf>
    <xf numFmtId="0" fontId="5" fillId="5" borderId="37" xfId="0" applyFont="1" applyFill="1" applyBorder="1"/>
    <xf numFmtId="0" fontId="5" fillId="5" borderId="37" xfId="4" applyFont="1" applyFill="1" applyBorder="1" applyAlignment="1">
      <alignment horizontal="center"/>
    </xf>
    <xf numFmtId="0" fontId="5" fillId="5" borderId="36" xfId="0" applyFont="1" applyFill="1" applyBorder="1"/>
    <xf numFmtId="0" fontId="5" fillId="6" borderId="34" xfId="0" applyFont="1" applyFill="1" applyBorder="1"/>
    <xf numFmtId="0" fontId="14" fillId="6" borderId="38" xfId="0" applyFont="1" applyFill="1" applyBorder="1"/>
    <xf numFmtId="38" fontId="5" fillId="6" borderId="32" xfId="0" applyNumberFormat="1" applyFont="1" applyFill="1" applyBorder="1" applyAlignment="1">
      <alignment horizontal="center" vertical="center"/>
    </xf>
    <xf numFmtId="38" fontId="5" fillId="0" borderId="38" xfId="4" applyNumberFormat="1" applyFont="1" applyFill="1" applyBorder="1" applyAlignment="1">
      <alignment horizontal="center"/>
    </xf>
    <xf numFmtId="38" fontId="5" fillId="0" borderId="0" xfId="0" applyNumberFormat="1" applyFont="1" applyAlignment="1">
      <alignment horizontal="center" vertical="center"/>
    </xf>
    <xf numFmtId="0" fontId="5" fillId="0" borderId="0" xfId="0" applyFont="1" applyAlignment="1">
      <alignment horizontal="center" vertical="center"/>
    </xf>
    <xf numFmtId="0" fontId="5" fillId="0" borderId="13" xfId="0" applyFont="1" applyBorder="1" applyAlignment="1">
      <alignment horizontal="center" vertical="center"/>
    </xf>
    <xf numFmtId="38" fontId="5" fillId="0" borderId="13" xfId="0" applyNumberFormat="1" applyFont="1" applyBorder="1" applyAlignment="1">
      <alignment horizontal="center" vertical="center"/>
    </xf>
    <xf numFmtId="0" fontId="5" fillId="0" borderId="38" xfId="0" applyFont="1" applyBorder="1" applyAlignment="1">
      <alignment horizontal="center" vertical="center"/>
    </xf>
    <xf numFmtId="38" fontId="5" fillId="0" borderId="38" xfId="0" applyNumberFormat="1" applyFont="1" applyBorder="1" applyAlignment="1">
      <alignment horizontal="center" vertical="center"/>
    </xf>
    <xf numFmtId="38" fontId="5" fillId="0" borderId="33" xfId="0" applyNumberFormat="1" applyFont="1" applyBorder="1" applyAlignment="1">
      <alignment horizontal="center" vertical="center"/>
    </xf>
    <xf numFmtId="0" fontId="14" fillId="6" borderId="17" xfId="0" applyFont="1" applyFill="1" applyBorder="1"/>
    <xf numFmtId="38" fontId="5" fillId="0" borderId="1" xfId="0" applyNumberFormat="1" applyFont="1" applyBorder="1" applyAlignment="1">
      <alignment horizontal="center" vertical="center"/>
    </xf>
    <xf numFmtId="38" fontId="5" fillId="0" borderId="17" xfId="0" applyNumberFormat="1" applyFont="1" applyBorder="1" applyAlignment="1">
      <alignment horizontal="center" vertical="center"/>
    </xf>
    <xf numFmtId="0" fontId="14" fillId="0" borderId="0" xfId="0" applyFont="1" applyAlignment="1">
      <alignment horizontal="left"/>
    </xf>
    <xf numFmtId="38" fontId="5" fillId="0" borderId="0" xfId="4" applyNumberFormat="1" applyFont="1" applyFill="1" applyAlignment="1">
      <alignment horizontal="center"/>
    </xf>
    <xf numFmtId="0" fontId="14" fillId="0" borderId="32" xfId="0" applyFont="1" applyBorder="1" applyAlignment="1">
      <alignment horizontal="right"/>
    </xf>
    <xf numFmtId="38" fontId="5" fillId="0" borderId="32" xfId="0" applyNumberFormat="1" applyFont="1" applyBorder="1" applyAlignment="1">
      <alignment horizontal="center"/>
    </xf>
    <xf numFmtId="0" fontId="5" fillId="0" borderId="34" xfId="0" applyFont="1" applyBorder="1" applyAlignment="1">
      <alignment horizontal="center"/>
    </xf>
    <xf numFmtId="0" fontId="14" fillId="0" borderId="9" xfId="0" applyFont="1" applyBorder="1" applyAlignment="1">
      <alignment horizontal="right"/>
    </xf>
    <xf numFmtId="38" fontId="5" fillId="0" borderId="9" xfId="0" applyNumberFormat="1" applyFont="1" applyBorder="1" applyAlignment="1">
      <alignment horizontal="center"/>
    </xf>
    <xf numFmtId="0" fontId="14" fillId="0" borderId="4" xfId="0" applyFont="1" applyBorder="1" applyAlignment="1">
      <alignment horizontal="right"/>
    </xf>
    <xf numFmtId="10" fontId="5" fillId="0" borderId="4" xfId="0" applyNumberFormat="1" applyFont="1" applyBorder="1" applyAlignment="1">
      <alignment horizontal="center"/>
    </xf>
    <xf numFmtId="0" fontId="5" fillId="0" borderId="16" xfId="0" applyFont="1" applyBorder="1" applyAlignment="1">
      <alignment horizontal="center"/>
    </xf>
    <xf numFmtId="10" fontId="5" fillId="0" borderId="1" xfId="3" applyNumberFormat="1" applyFont="1" applyBorder="1" applyAlignment="1">
      <alignment horizontal="center"/>
    </xf>
    <xf numFmtId="10" fontId="5" fillId="0" borderId="17" xfId="3" applyNumberFormat="1" applyFont="1" applyBorder="1" applyAlignment="1">
      <alignment horizontal="center"/>
    </xf>
    <xf numFmtId="38" fontId="14" fillId="0" borderId="0" xfId="1" applyNumberFormat="1" applyFont="1" applyBorder="1" applyAlignment="1">
      <alignment horizontal="center"/>
    </xf>
    <xf numFmtId="38" fontId="14" fillId="0" borderId="0" xfId="1" applyNumberFormat="1" applyFont="1" applyAlignment="1">
      <alignment horizontal="center" wrapText="1"/>
    </xf>
    <xf numFmtId="38" fontId="14" fillId="0" borderId="0" xfId="1" applyNumberFormat="1" applyFont="1" applyAlignment="1">
      <alignment horizontal="center"/>
    </xf>
    <xf numFmtId="164" fontId="34" fillId="0" borderId="0" xfId="2" applyNumberFormat="1" applyFont="1" applyAlignment="1">
      <alignment horizontal="left"/>
    </xf>
    <xf numFmtId="38" fontId="14" fillId="0" borderId="0" xfId="5" applyNumberFormat="1" applyFont="1" applyFill="1" applyAlignment="1">
      <alignment horizontal="center"/>
    </xf>
    <xf numFmtId="38" fontId="14" fillId="0" borderId="0" xfId="4" applyNumberFormat="1" applyFont="1" applyFill="1" applyAlignment="1">
      <alignment horizontal="center"/>
    </xf>
    <xf numFmtId="169" fontId="34" fillId="0" borderId="0" xfId="0" applyNumberFormat="1" applyFont="1" applyAlignment="1">
      <alignment horizontal="left"/>
    </xf>
    <xf numFmtId="170" fontId="34" fillId="0" borderId="0" xfId="0" applyNumberFormat="1" applyFont="1" applyAlignment="1">
      <alignment horizontal="left"/>
    </xf>
    <xf numFmtId="172" fontId="34" fillId="0" borderId="0" xfId="0" applyNumberFormat="1" applyFont="1" applyAlignment="1">
      <alignment horizontal="left"/>
    </xf>
    <xf numFmtId="171" fontId="34" fillId="0" borderId="0" xfId="0" applyNumberFormat="1" applyFont="1" applyAlignment="1">
      <alignment horizontal="left"/>
    </xf>
    <xf numFmtId="0" fontId="14" fillId="0" borderId="0" xfId="0" applyFont="1" applyAlignment="1">
      <alignment horizontal="center"/>
    </xf>
    <xf numFmtId="10" fontId="5" fillId="0" borderId="0" xfId="0" applyNumberFormat="1" applyFont="1" applyAlignment="1">
      <alignment horizontal="center"/>
    </xf>
    <xf numFmtId="2" fontId="5" fillId="0" borderId="0" xfId="3" applyNumberFormat="1" applyFont="1" applyAlignment="1">
      <alignment horizontal="center" vertical="center"/>
    </xf>
    <xf numFmtId="0" fontId="5" fillId="0" borderId="0" xfId="4" applyFont="1" applyFill="1" applyAlignment="1">
      <alignment horizontal="center"/>
    </xf>
    <xf numFmtId="195" fontId="38" fillId="4" borderId="0" xfId="4" applyNumberFormat="1" applyFont="1" applyFill="1" applyBorder="1" applyAlignment="1">
      <alignment horizontal="center"/>
    </xf>
    <xf numFmtId="0" fontId="33" fillId="4" borderId="34" xfId="0" applyFont="1" applyFill="1" applyBorder="1" applyAlignment="1">
      <alignment horizontal="center"/>
    </xf>
    <xf numFmtId="0" fontId="33" fillId="4" borderId="12" xfId="0" applyFont="1" applyFill="1" applyBorder="1" applyAlignment="1">
      <alignment horizontal="center"/>
    </xf>
    <xf numFmtId="0" fontId="33" fillId="4" borderId="16" xfId="0" applyFont="1" applyFill="1" applyBorder="1" applyAlignment="1">
      <alignment horizontal="center"/>
    </xf>
    <xf numFmtId="0" fontId="4" fillId="15" borderId="34" xfId="0" applyFont="1" applyFill="1" applyBorder="1" applyAlignment="1">
      <alignment horizontal="left"/>
    </xf>
    <xf numFmtId="0" fontId="4" fillId="15" borderId="33" xfId="0" applyFont="1" applyFill="1" applyBorder="1" applyAlignment="1">
      <alignment horizontal="left"/>
    </xf>
    <xf numFmtId="0" fontId="4" fillId="15" borderId="16" xfId="0" applyFont="1" applyFill="1" applyBorder="1" applyAlignment="1">
      <alignment horizontal="left"/>
    </xf>
    <xf numFmtId="0" fontId="4" fillId="15" borderId="17" xfId="0" applyFont="1" applyFill="1" applyBorder="1" applyAlignment="1">
      <alignment horizontal="left"/>
    </xf>
    <xf numFmtId="0" fontId="4" fillId="15" borderId="12" xfId="0" applyFont="1" applyFill="1" applyBorder="1" applyAlignment="1">
      <alignment horizontal="left"/>
    </xf>
    <xf numFmtId="0" fontId="4" fillId="15" borderId="13" xfId="0" applyFont="1" applyFill="1" applyBorder="1" applyAlignment="1">
      <alignment horizontal="left"/>
    </xf>
    <xf numFmtId="0" fontId="33" fillId="4" borderId="35" xfId="0" applyFont="1" applyFill="1" applyBorder="1" applyAlignment="1">
      <alignment horizontal="left" vertical="center"/>
    </xf>
    <xf numFmtId="0" fontId="33" fillId="4" borderId="37" xfId="0" applyFont="1" applyFill="1" applyBorder="1" applyAlignment="1">
      <alignment horizontal="left" vertical="center"/>
    </xf>
    <xf numFmtId="0" fontId="33" fillId="4" borderId="36" xfId="0" applyFont="1" applyFill="1" applyBorder="1" applyAlignment="1">
      <alignment horizontal="left" vertical="center"/>
    </xf>
    <xf numFmtId="0" fontId="4" fillId="15" borderId="32" xfId="0" applyFont="1" applyFill="1" applyBorder="1" applyAlignment="1">
      <alignment horizontal="right"/>
    </xf>
    <xf numFmtId="0" fontId="4" fillId="15" borderId="4" xfId="0" applyFont="1" applyFill="1" applyBorder="1" applyAlignment="1">
      <alignment horizontal="right"/>
    </xf>
    <xf numFmtId="10" fontId="7" fillId="0" borderId="33" xfId="0" applyNumberFormat="1" applyFont="1" applyBorder="1" applyAlignment="1">
      <alignment horizontal="center"/>
    </xf>
    <xf numFmtId="176" fontId="7" fillId="0" borderId="13" xfId="0" applyNumberFormat="1" applyFont="1" applyBorder="1" applyAlignment="1">
      <alignment horizontal="center"/>
    </xf>
    <xf numFmtId="0" fontId="8" fillId="4" borderId="37" xfId="0" applyFont="1" applyFill="1" applyBorder="1" applyAlignment="1">
      <alignment horizontal="left" vertical="center"/>
    </xf>
    <xf numFmtId="0" fontId="8" fillId="4" borderId="36" xfId="0" applyFont="1" applyFill="1" applyBorder="1" applyAlignment="1">
      <alignment horizontal="left" vertical="center"/>
    </xf>
    <xf numFmtId="192" fontId="6" fillId="0" borderId="12" xfId="0" applyNumberFormat="1" applyFont="1" applyBorder="1" applyAlignment="1">
      <alignment horizontal="center" vertical="center"/>
    </xf>
    <xf numFmtId="164" fontId="10" fillId="0" borderId="13" xfId="0" applyNumberFormat="1" applyFont="1" applyBorder="1" applyAlignment="1">
      <alignment horizontal="center" vertical="center"/>
    </xf>
    <xf numFmtId="164" fontId="6" fillId="0" borderId="17" xfId="0" applyNumberFormat="1" applyFont="1" applyBorder="1" applyAlignment="1">
      <alignment horizontal="center" vertical="center"/>
    </xf>
    <xf numFmtId="0" fontId="9" fillId="4" borderId="36" xfId="0" applyFont="1" applyFill="1" applyBorder="1" applyAlignment="1">
      <alignment horizontal="center" vertical="center"/>
    </xf>
    <xf numFmtId="167" fontId="6" fillId="0" borderId="0" xfId="0" applyNumberFormat="1" applyFont="1" applyAlignment="1">
      <alignment horizontal="center" vertical="center"/>
    </xf>
    <xf numFmtId="0" fontId="6" fillId="0" borderId="1" xfId="0" applyFont="1" applyBorder="1" applyAlignment="1">
      <alignment vertical="center"/>
    </xf>
    <xf numFmtId="177" fontId="10" fillId="0" borderId="9" xfId="0" applyNumberFormat="1" applyFont="1" applyBorder="1" applyAlignment="1">
      <alignment horizontal="center" vertical="center"/>
    </xf>
    <xf numFmtId="38" fontId="19" fillId="0" borderId="37" xfId="6" applyFont="1" applyBorder="1" applyAlignment="1">
      <alignment horizontal="left" vertical="center"/>
    </xf>
    <xf numFmtId="6" fontId="19" fillId="0" borderId="37" xfId="2" applyNumberFormat="1" applyFont="1" applyFill="1" applyBorder="1" applyAlignment="1">
      <alignment horizontal="center" vertical="center"/>
    </xf>
    <xf numFmtId="0" fontId="9" fillId="4" borderId="16" xfId="0" applyFont="1" applyFill="1" applyBorder="1" applyAlignment="1">
      <alignment horizontal="left" vertical="center"/>
    </xf>
    <xf numFmtId="0" fontId="6" fillId="0" borderId="37" xfId="0" applyFont="1" applyBorder="1" applyAlignment="1">
      <alignment horizontal="left" vertical="center"/>
    </xf>
    <xf numFmtId="0" fontId="13" fillId="8" borderId="5" xfId="0" applyFont="1" applyFill="1" applyBorder="1" applyAlignment="1">
      <alignment vertical="center"/>
    </xf>
    <xf numFmtId="0" fontId="13" fillId="8" borderId="6" xfId="0" applyFont="1" applyFill="1" applyBorder="1" applyAlignment="1">
      <alignment vertical="center"/>
    </xf>
    <xf numFmtId="164" fontId="25" fillId="0" borderId="6" xfId="2" applyNumberFormat="1" applyFont="1" applyFill="1" applyBorder="1" applyAlignment="1">
      <alignment horizontal="center" vertical="center"/>
    </xf>
    <xf numFmtId="167" fontId="13" fillId="0" borderId="31" xfId="3" applyNumberFormat="1" applyFont="1" applyBorder="1" applyAlignment="1">
      <alignment horizontal="center" vertical="center"/>
    </xf>
    <xf numFmtId="38" fontId="18" fillId="5" borderId="35" xfId="6" applyFont="1" applyFill="1" applyBorder="1" applyAlignment="1">
      <alignment horizontal="left" vertical="center"/>
    </xf>
    <xf numFmtId="38" fontId="18" fillId="5" borderId="37" xfId="6" applyFont="1" applyFill="1" applyBorder="1" applyAlignment="1">
      <alignment horizontal="left" vertical="center"/>
    </xf>
    <xf numFmtId="164" fontId="25" fillId="0" borderId="31" xfId="2" applyNumberFormat="1" applyFont="1" applyFill="1" applyBorder="1" applyAlignment="1">
      <alignment horizontal="center" vertical="center"/>
    </xf>
    <xf numFmtId="38" fontId="18" fillId="8" borderId="32" xfId="6" applyFont="1" applyFill="1" applyBorder="1" applyAlignment="1">
      <alignment horizontal="left" vertical="center"/>
    </xf>
    <xf numFmtId="6" fontId="18" fillId="0" borderId="32" xfId="2" applyNumberFormat="1" applyFont="1" applyBorder="1" applyAlignment="1">
      <alignment horizontal="center" vertical="center"/>
    </xf>
    <xf numFmtId="6" fontId="18" fillId="0" borderId="34" xfId="2" applyNumberFormat="1" applyFont="1" applyBorder="1" applyAlignment="1">
      <alignment horizontal="center" vertical="center"/>
    </xf>
    <xf numFmtId="167" fontId="13" fillId="0" borderId="31" xfId="0" applyNumberFormat="1" applyFont="1" applyBorder="1" applyAlignment="1">
      <alignment horizontal="center" vertical="center"/>
    </xf>
    <xf numFmtId="196" fontId="25" fillId="5" borderId="35" xfId="0" applyNumberFormat="1" applyFont="1" applyFill="1" applyBorder="1" applyAlignment="1">
      <alignment horizontal="center" vertical="center"/>
    </xf>
    <xf numFmtId="0" fontId="38" fillId="4" borderId="1" xfId="0" applyFont="1" applyFill="1" applyBorder="1" applyAlignment="1">
      <alignment horizontal="center"/>
    </xf>
    <xf numFmtId="6" fontId="4" fillId="15" borderId="16" xfId="0" applyNumberFormat="1" applyFont="1" applyFill="1" applyBorder="1" applyAlignment="1">
      <alignment horizontal="left"/>
    </xf>
    <xf numFmtId="0" fontId="5" fillId="0" borderId="1" xfId="0" applyFont="1" applyBorder="1"/>
    <xf numFmtId="193" fontId="4" fillId="0" borderId="17" xfId="3" applyNumberFormat="1" applyFont="1" applyFill="1" applyBorder="1" applyAlignment="1">
      <alignment horizontal="center"/>
    </xf>
    <xf numFmtId="0" fontId="38" fillId="4" borderId="16" xfId="0" applyFont="1" applyFill="1" applyBorder="1" applyAlignment="1">
      <alignment horizontal="center"/>
    </xf>
    <xf numFmtId="9" fontId="35" fillId="17" borderId="38" xfId="0" applyNumberFormat="1" applyFont="1" applyFill="1" applyBorder="1" applyAlignment="1">
      <alignment horizontal="center"/>
    </xf>
    <xf numFmtId="9" fontId="5" fillId="17" borderId="1" xfId="0" applyNumberFormat="1" applyFont="1" applyFill="1" applyBorder="1" applyAlignment="1">
      <alignment horizontal="center"/>
    </xf>
    <xf numFmtId="6" fontId="5" fillId="0" borderId="33" xfId="0" applyNumberFormat="1" applyFont="1" applyBorder="1" applyAlignment="1">
      <alignment horizontal="center"/>
    </xf>
    <xf numFmtId="6" fontId="5" fillId="0" borderId="17" xfId="0" applyNumberFormat="1" applyFont="1" applyBorder="1" applyAlignment="1">
      <alignment horizontal="center"/>
    </xf>
    <xf numFmtId="10" fontId="41" fillId="0" borderId="0" xfId="0" applyNumberFormat="1" applyFont="1" applyAlignment="1">
      <alignment horizontal="center" vertical="center"/>
    </xf>
    <xf numFmtId="164" fontId="41" fillId="0" borderId="0" xfId="0" applyNumberFormat="1" applyFont="1" applyAlignment="1">
      <alignment horizontal="center" vertical="center"/>
    </xf>
    <xf numFmtId="192" fontId="41" fillId="7" borderId="4" xfId="0" applyNumberFormat="1" applyFont="1" applyFill="1" applyBorder="1" applyAlignment="1">
      <alignment horizontal="center" vertical="center"/>
    </xf>
    <xf numFmtId="10" fontId="41" fillId="7" borderId="4" xfId="0" applyNumberFormat="1" applyFont="1" applyFill="1" applyBorder="1" applyAlignment="1">
      <alignment horizontal="center" vertical="center"/>
    </xf>
    <xf numFmtId="0" fontId="41" fillId="0" borderId="0" xfId="0" applyFont="1" applyAlignment="1">
      <alignment vertical="center"/>
    </xf>
    <xf numFmtId="0" fontId="41" fillId="0" borderId="0" xfId="0" applyFont="1" applyAlignment="1">
      <alignment horizontal="center" vertical="center"/>
    </xf>
    <xf numFmtId="0" fontId="41" fillId="5" borderId="32" xfId="0" applyFont="1" applyFill="1" applyBorder="1" applyAlignment="1">
      <alignment horizontal="center" vertical="center"/>
    </xf>
    <xf numFmtId="164" fontId="41" fillId="7" borderId="4" xfId="0" applyNumberFormat="1" applyFont="1" applyFill="1" applyBorder="1" applyAlignment="1">
      <alignment horizontal="center" vertical="center"/>
    </xf>
    <xf numFmtId="196" fontId="25" fillId="7" borderId="35" xfId="0" applyNumberFormat="1" applyFont="1" applyFill="1" applyBorder="1" applyAlignment="1">
      <alignment horizontal="center" vertical="center"/>
    </xf>
    <xf numFmtId="10" fontId="6" fillId="7" borderId="9" xfId="0" applyNumberFormat="1" applyFont="1" applyFill="1" applyBorder="1" applyAlignment="1">
      <alignment horizontal="center" vertical="center"/>
    </xf>
    <xf numFmtId="10" fontId="6" fillId="7" borderId="4" xfId="0" applyNumberFormat="1" applyFont="1" applyFill="1" applyBorder="1" applyAlignment="1">
      <alignment horizontal="center" vertical="center"/>
    </xf>
    <xf numFmtId="173" fontId="7" fillId="7" borderId="31" xfId="0" applyNumberFormat="1" applyFont="1" applyFill="1" applyBorder="1" applyAlignment="1">
      <alignment horizontal="center" vertical="center"/>
    </xf>
    <xf numFmtId="10" fontId="7" fillId="7" borderId="9" xfId="3" applyNumberFormat="1" applyFont="1" applyFill="1" applyBorder="1" applyAlignment="1">
      <alignment horizontal="center" vertical="center"/>
    </xf>
    <xf numFmtId="0" fontId="41" fillId="5" borderId="0" xfId="0" applyFont="1" applyFill="1" applyAlignment="1">
      <alignment horizontal="center" vertical="center"/>
    </xf>
    <xf numFmtId="0" fontId="41" fillId="0" borderId="47" xfId="0" applyFont="1" applyBorder="1" applyAlignment="1">
      <alignment vertical="center"/>
    </xf>
    <xf numFmtId="0" fontId="41" fillId="5" borderId="48" xfId="0" applyFont="1" applyFill="1" applyBorder="1" applyAlignment="1">
      <alignment horizontal="center" vertical="center"/>
    </xf>
    <xf numFmtId="0" fontId="41" fillId="19" borderId="49" xfId="0" applyFont="1" applyFill="1" applyBorder="1" applyAlignment="1">
      <alignment vertical="center"/>
    </xf>
    <xf numFmtId="0" fontId="41" fillId="5" borderId="50" xfId="0" applyFont="1" applyFill="1" applyBorder="1" applyAlignment="1">
      <alignment horizontal="center" vertical="center"/>
    </xf>
    <xf numFmtId="10" fontId="41" fillId="7" borderId="51" xfId="0" applyNumberFormat="1" applyFont="1" applyFill="1" applyBorder="1" applyAlignment="1">
      <alignment horizontal="center" vertical="center"/>
    </xf>
    <xf numFmtId="0" fontId="41" fillId="19" borderId="0" xfId="0" applyFont="1" applyFill="1" applyAlignment="1">
      <alignment vertical="center"/>
    </xf>
    <xf numFmtId="10" fontId="41" fillId="7" borderId="52" xfId="0" applyNumberFormat="1" applyFont="1" applyFill="1" applyBorder="1" applyAlignment="1">
      <alignment horizontal="center" vertical="center"/>
    </xf>
    <xf numFmtId="0" fontId="41" fillId="19" borderId="53" xfId="0" applyFont="1" applyFill="1" applyBorder="1" applyAlignment="1">
      <alignment vertical="center"/>
    </xf>
    <xf numFmtId="0" fontId="41" fillId="19" borderId="47" xfId="0" applyFont="1" applyFill="1" applyBorder="1" applyAlignment="1">
      <alignment vertical="center"/>
    </xf>
    <xf numFmtId="0" fontId="41" fillId="5" borderId="54" xfId="0" applyFont="1" applyFill="1" applyBorder="1" applyAlignment="1">
      <alignment horizontal="center" vertical="center"/>
    </xf>
    <xf numFmtId="0" fontId="41" fillId="5" borderId="55" xfId="0" applyFont="1" applyFill="1" applyBorder="1" applyAlignment="1">
      <alignment horizontal="center" vertical="center"/>
    </xf>
    <xf numFmtId="38" fontId="41" fillId="7" borderId="52" xfId="0" applyNumberFormat="1" applyFont="1" applyFill="1" applyBorder="1" applyAlignment="1">
      <alignment horizontal="center" vertical="center"/>
    </xf>
    <xf numFmtId="10" fontId="41" fillId="7" borderId="56" xfId="0" applyNumberFormat="1" applyFont="1" applyFill="1" applyBorder="1" applyAlignment="1">
      <alignment horizontal="center" vertical="center"/>
    </xf>
    <xf numFmtId="0" fontId="41" fillId="19" borderId="57" xfId="0" applyFont="1" applyFill="1" applyBorder="1" applyAlignment="1">
      <alignment vertical="center"/>
    </xf>
    <xf numFmtId="38" fontId="41" fillId="7" borderId="58" xfId="0" applyNumberFormat="1" applyFont="1" applyFill="1" applyBorder="1" applyAlignment="1">
      <alignment horizontal="center" vertical="center"/>
    </xf>
    <xf numFmtId="6" fontId="41" fillId="7" borderId="4" xfId="0" applyNumberFormat="1" applyFont="1" applyFill="1" applyBorder="1" applyAlignment="1">
      <alignment horizontal="center" vertical="center"/>
    </xf>
    <xf numFmtId="0" fontId="41" fillId="5" borderId="53" xfId="0" applyFont="1" applyFill="1" applyBorder="1" applyAlignment="1">
      <alignment horizontal="center" vertical="center"/>
    </xf>
    <xf numFmtId="0" fontId="41" fillId="5" borderId="47" xfId="0" applyFont="1" applyFill="1" applyBorder="1" applyAlignment="1">
      <alignment horizontal="center" vertical="center"/>
    </xf>
    <xf numFmtId="0" fontId="41" fillId="7" borderId="61" xfId="0" applyFont="1" applyFill="1" applyBorder="1" applyAlignment="1">
      <alignment horizontal="center" vertical="center"/>
    </xf>
    <xf numFmtId="38" fontId="41" fillId="7" borderId="57" xfId="0" applyNumberFormat="1" applyFont="1" applyFill="1" applyBorder="1" applyAlignment="1">
      <alignment horizontal="center" vertical="center"/>
    </xf>
    <xf numFmtId="8" fontId="41" fillId="7" borderId="57" xfId="0" applyNumberFormat="1" applyFont="1" applyFill="1" applyBorder="1" applyAlignment="1">
      <alignment horizontal="center" vertical="center"/>
    </xf>
    <xf numFmtId="6" fontId="41" fillId="7" borderId="57" xfId="0" applyNumberFormat="1" applyFont="1" applyFill="1" applyBorder="1" applyAlignment="1">
      <alignment horizontal="center" vertical="center"/>
    </xf>
    <xf numFmtId="14" fontId="41" fillId="7" borderId="57" xfId="0" applyNumberFormat="1" applyFont="1" applyFill="1" applyBorder="1" applyAlignment="1">
      <alignment horizontal="center" vertical="center"/>
    </xf>
    <xf numFmtId="10" fontId="41" fillId="7" borderId="57" xfId="3" applyNumberFormat="1" applyFont="1" applyFill="1" applyBorder="1" applyAlignment="1">
      <alignment horizontal="center" vertical="center"/>
    </xf>
    <xf numFmtId="10" fontId="41" fillId="7" borderId="62" xfId="3" applyNumberFormat="1" applyFont="1" applyFill="1" applyBorder="1" applyAlignment="1">
      <alignment horizontal="center" vertical="center"/>
    </xf>
    <xf numFmtId="173" fontId="43" fillId="7" borderId="63" xfId="0" applyNumberFormat="1" applyFont="1" applyFill="1" applyBorder="1" applyAlignment="1">
      <alignment horizontal="center" vertical="center"/>
    </xf>
    <xf numFmtId="0" fontId="42" fillId="19" borderId="31" xfId="0" applyFont="1" applyFill="1" applyBorder="1" applyAlignment="1">
      <alignment horizontal="center" vertical="center"/>
    </xf>
    <xf numFmtId="185" fontId="41" fillId="7" borderId="4" xfId="0" applyNumberFormat="1" applyFont="1" applyFill="1" applyBorder="1" applyAlignment="1">
      <alignment horizontal="center" vertical="center"/>
    </xf>
    <xf numFmtId="0" fontId="44" fillId="17" borderId="64" xfId="0" applyFont="1" applyFill="1" applyBorder="1" applyAlignment="1">
      <alignment horizontal="center" vertical="center"/>
    </xf>
    <xf numFmtId="0" fontId="41" fillId="19" borderId="65" xfId="0" applyFont="1" applyFill="1" applyBorder="1" applyAlignment="1">
      <alignment vertical="center"/>
    </xf>
    <xf numFmtId="0" fontId="41" fillId="5" borderId="66" xfId="0" applyFont="1" applyFill="1" applyBorder="1" applyAlignment="1">
      <alignment horizontal="center" vertical="center"/>
    </xf>
    <xf numFmtId="9" fontId="41" fillId="7" borderId="67" xfId="0" applyNumberFormat="1" applyFont="1" applyFill="1" applyBorder="1" applyAlignment="1">
      <alignment horizontal="center" vertical="center"/>
    </xf>
    <xf numFmtId="0" fontId="41" fillId="19" borderId="68" xfId="0" applyFont="1" applyFill="1" applyBorder="1" applyAlignment="1">
      <alignment vertical="center"/>
    </xf>
    <xf numFmtId="10" fontId="41" fillId="7" borderId="67" xfId="0" applyNumberFormat="1" applyFont="1" applyFill="1" applyBorder="1" applyAlignment="1">
      <alignment horizontal="center" vertical="center"/>
    </xf>
    <xf numFmtId="9" fontId="41" fillId="7" borderId="69" xfId="0" applyNumberFormat="1" applyFont="1" applyFill="1" applyBorder="1" applyAlignment="1">
      <alignment horizontal="center" vertical="center"/>
    </xf>
    <xf numFmtId="0" fontId="25" fillId="8" borderId="2" xfId="0" applyFont="1" applyFill="1" applyBorder="1" applyAlignment="1">
      <alignment horizontal="centerContinuous" vertical="center" wrapText="1"/>
    </xf>
    <xf numFmtId="0" fontId="25" fillId="8" borderId="10" xfId="0" applyFont="1" applyFill="1" applyBorder="1" applyAlignment="1">
      <alignment horizontal="centerContinuous" vertical="center" wrapText="1"/>
    </xf>
    <xf numFmtId="0" fontId="25" fillId="8" borderId="7" xfId="0" applyFont="1" applyFill="1" applyBorder="1" applyAlignment="1">
      <alignment horizontal="centerContinuous" vertical="center" wrapText="1"/>
    </xf>
    <xf numFmtId="0" fontId="25" fillId="8" borderId="6" xfId="0" applyFont="1" applyFill="1" applyBorder="1" applyAlignment="1">
      <alignment horizontal="centerContinuous" vertical="center" wrapText="1"/>
    </xf>
    <xf numFmtId="9" fontId="12" fillId="0" borderId="12" xfId="0" applyNumberFormat="1" applyFont="1" applyBorder="1" applyAlignment="1">
      <alignment horizontal="centerContinuous" vertical="center" wrapText="1"/>
    </xf>
    <xf numFmtId="0" fontId="9" fillId="4" borderId="35" xfId="0" applyFont="1" applyFill="1" applyBorder="1" applyAlignment="1">
      <alignment horizontal="centerContinuous" vertical="center" wrapText="1"/>
    </xf>
    <xf numFmtId="0" fontId="9" fillId="4" borderId="5" xfId="0" applyFont="1" applyFill="1" applyBorder="1" applyAlignment="1">
      <alignment horizontal="centerContinuous" vertical="center" wrapText="1"/>
    </xf>
    <xf numFmtId="196" fontId="25" fillId="5" borderId="34" xfId="0" applyNumberFormat="1" applyFont="1" applyFill="1" applyBorder="1" applyAlignment="1">
      <alignment horizontal="center" vertical="center"/>
    </xf>
    <xf numFmtId="173" fontId="7" fillId="5" borderId="32" xfId="0" applyNumberFormat="1" applyFont="1" applyFill="1" applyBorder="1" applyAlignment="1">
      <alignment horizontal="center" vertical="center"/>
    </xf>
    <xf numFmtId="173" fontId="10" fillId="5" borderId="32" xfId="0" applyNumberFormat="1" applyFont="1" applyFill="1" applyBorder="1" applyAlignment="1">
      <alignment horizontal="center" vertical="center"/>
    </xf>
    <xf numFmtId="10" fontId="6" fillId="5" borderId="12" xfId="0" applyNumberFormat="1" applyFont="1" applyFill="1" applyBorder="1" applyAlignment="1">
      <alignment horizontal="center" vertical="center"/>
    </xf>
    <xf numFmtId="10" fontId="6" fillId="5" borderId="16" xfId="0" applyNumberFormat="1" applyFont="1" applyFill="1" applyBorder="1" applyAlignment="1">
      <alignment horizontal="center" vertical="center"/>
    </xf>
    <xf numFmtId="10" fontId="10" fillId="5" borderId="12" xfId="3" applyNumberFormat="1" applyFont="1" applyFill="1" applyBorder="1" applyAlignment="1">
      <alignment horizontal="center" vertical="center"/>
    </xf>
    <xf numFmtId="10" fontId="6" fillId="0" borderId="32" xfId="3" applyNumberFormat="1" applyFont="1" applyBorder="1" applyAlignment="1">
      <alignment horizontal="center" vertical="center"/>
    </xf>
    <xf numFmtId="10" fontId="6" fillId="5" borderId="34" xfId="0" applyNumberFormat="1" applyFont="1" applyFill="1" applyBorder="1" applyAlignment="1">
      <alignment horizontal="center" vertical="center"/>
    </xf>
    <xf numFmtId="10" fontId="6" fillId="0" borderId="34" xfId="3" applyNumberFormat="1" applyFont="1" applyBorder="1" applyAlignment="1">
      <alignment horizontal="center" vertical="center"/>
    </xf>
    <xf numFmtId="10" fontId="6" fillId="0" borderId="12" xfId="3" applyNumberFormat="1" applyFont="1" applyBorder="1" applyAlignment="1">
      <alignment horizontal="center" vertical="center"/>
    </xf>
    <xf numFmtId="10" fontId="6" fillId="0" borderId="16" xfId="3" applyNumberFormat="1" applyFont="1" applyBorder="1" applyAlignment="1">
      <alignment horizontal="center" vertical="center"/>
    </xf>
    <xf numFmtId="9" fontId="7" fillId="5" borderId="31" xfId="3" applyFont="1" applyFill="1" applyBorder="1" applyAlignment="1">
      <alignment horizontal="center" vertical="center"/>
    </xf>
    <xf numFmtId="9" fontId="10" fillId="5" borderId="31" xfId="3" applyFont="1" applyFill="1" applyBorder="1" applyAlignment="1">
      <alignment horizontal="center" vertical="center"/>
    </xf>
    <xf numFmtId="10" fontId="6" fillId="0" borderId="13" xfId="3" applyNumberFormat="1" applyFont="1" applyBorder="1" applyAlignment="1">
      <alignment horizontal="center" vertical="center"/>
    </xf>
    <xf numFmtId="167" fontId="10" fillId="5" borderId="4" xfId="0" applyNumberFormat="1" applyFont="1" applyFill="1" applyBorder="1" applyAlignment="1">
      <alignment horizontal="center" vertical="center"/>
    </xf>
    <xf numFmtId="0" fontId="9" fillId="4" borderId="31" xfId="0" applyFont="1" applyFill="1" applyBorder="1" applyAlignment="1">
      <alignment horizontal="left" vertical="center"/>
    </xf>
    <xf numFmtId="196" fontId="10" fillId="5" borderId="32" xfId="0" applyNumberFormat="1" applyFont="1" applyFill="1" applyBorder="1" applyAlignment="1">
      <alignment horizontal="center" vertical="center"/>
    </xf>
    <xf numFmtId="0" fontId="9" fillId="20" borderId="35" xfId="0" applyFont="1" applyFill="1" applyBorder="1" applyAlignment="1">
      <alignment horizontal="left" vertical="center"/>
    </xf>
    <xf numFmtId="0" fontId="9" fillId="20" borderId="37" xfId="0" applyFont="1" applyFill="1" applyBorder="1" applyAlignment="1">
      <alignment horizontal="left" vertical="center"/>
    </xf>
    <xf numFmtId="0" fontId="9" fillId="20" borderId="36" xfId="0" applyFont="1" applyFill="1" applyBorder="1" applyAlignment="1">
      <alignment horizontal="left" vertical="center"/>
    </xf>
    <xf numFmtId="0" fontId="14" fillId="0" borderId="32" xfId="0" applyFont="1" applyBorder="1" applyAlignment="1">
      <alignment horizontal="right" vertical="center"/>
    </xf>
    <xf numFmtId="10" fontId="2" fillId="0" borderId="33" xfId="0" applyNumberFormat="1" applyFont="1" applyBorder="1" applyAlignment="1">
      <alignment horizontal="center" vertical="center"/>
    </xf>
    <xf numFmtId="0" fontId="6" fillId="5" borderId="32" xfId="0" applyFont="1" applyFill="1" applyBorder="1" applyAlignment="1">
      <alignment vertical="center"/>
    </xf>
    <xf numFmtId="0" fontId="6" fillId="5" borderId="9" xfId="0" applyFont="1" applyFill="1" applyBorder="1" applyAlignment="1">
      <alignment vertical="center"/>
    </xf>
    <xf numFmtId="0" fontId="6" fillId="5" borderId="4" xfId="0" applyFont="1" applyFill="1" applyBorder="1" applyAlignment="1">
      <alignment vertical="center"/>
    </xf>
    <xf numFmtId="10" fontId="10" fillId="0" borderId="32" xfId="0" applyNumberFormat="1" applyFont="1" applyBorder="1" applyAlignment="1">
      <alignment horizontal="center" vertical="center"/>
    </xf>
    <xf numFmtId="0" fontId="14" fillId="0" borderId="9" xfId="0" applyFont="1" applyBorder="1" applyAlignment="1">
      <alignment horizontal="right" vertical="center"/>
    </xf>
    <xf numFmtId="10" fontId="2" fillId="0" borderId="13" xfId="0" applyNumberFormat="1" applyFont="1" applyBorder="1" applyAlignment="1">
      <alignment horizontal="center" vertical="center"/>
    </xf>
    <xf numFmtId="0" fontId="14" fillId="0" borderId="34" xfId="0" applyFont="1" applyBorder="1" applyAlignment="1">
      <alignment horizontal="right"/>
    </xf>
    <xf numFmtId="0" fontId="14" fillId="0" borderId="16" xfId="0" applyFont="1" applyBorder="1" applyAlignment="1">
      <alignment horizontal="right"/>
    </xf>
    <xf numFmtId="10" fontId="34" fillId="0" borderId="17" xfId="0" applyNumberFormat="1" applyFont="1" applyBorder="1" applyAlignment="1">
      <alignment horizontal="left"/>
    </xf>
    <xf numFmtId="38" fontId="2" fillId="0" borderId="34" xfId="0" applyNumberFormat="1" applyFont="1" applyBorder="1" applyAlignment="1">
      <alignment horizontal="center"/>
    </xf>
    <xf numFmtId="38" fontId="2" fillId="0" borderId="38" xfId="0" applyNumberFormat="1" applyFont="1" applyBorder="1" applyAlignment="1">
      <alignment horizontal="center"/>
    </xf>
    <xf numFmtId="38" fontId="2" fillId="0" borderId="1" xfId="0" applyNumberFormat="1" applyFont="1" applyBorder="1" applyAlignment="1">
      <alignment horizontal="center"/>
    </xf>
    <xf numFmtId="38" fontId="2" fillId="0" borderId="17" xfId="0" applyNumberFormat="1" applyFont="1" applyBorder="1" applyAlignment="1">
      <alignment horizontal="center"/>
    </xf>
    <xf numFmtId="38" fontId="2" fillId="0" borderId="33" xfId="0" applyNumberFormat="1" applyFont="1" applyBorder="1" applyAlignment="1">
      <alignment horizontal="center"/>
    </xf>
    <xf numFmtId="0" fontId="36" fillId="5" borderId="32" xfId="0" applyFont="1" applyFill="1" applyBorder="1" applyAlignment="1">
      <alignment vertical="center"/>
    </xf>
    <xf numFmtId="10" fontId="10" fillId="0" borderId="16" xfId="3" applyNumberFormat="1" applyFont="1" applyBorder="1" applyAlignment="1">
      <alignment horizontal="center" vertical="center"/>
    </xf>
    <xf numFmtId="185" fontId="7" fillId="0" borderId="32" xfId="0" applyNumberFormat="1" applyFont="1" applyBorder="1" applyAlignment="1">
      <alignment horizontal="center" vertical="center"/>
    </xf>
    <xf numFmtId="10" fontId="10" fillId="0" borderId="38" xfId="0" applyNumberFormat="1" applyFont="1" applyBorder="1" applyAlignment="1">
      <alignment horizontal="center" vertical="center"/>
    </xf>
    <xf numFmtId="10" fontId="7" fillId="0" borderId="0" xfId="0" applyNumberFormat="1" applyFont="1" applyAlignment="1">
      <alignment horizontal="center" vertical="center"/>
    </xf>
    <xf numFmtId="191" fontId="10" fillId="0" borderId="0" xfId="0" applyNumberFormat="1" applyFont="1" applyAlignment="1">
      <alignment horizontal="center" vertical="center"/>
    </xf>
    <xf numFmtId="9" fontId="10" fillId="0" borderId="0" xfId="0" applyNumberFormat="1" applyFont="1" applyAlignment="1">
      <alignment horizontal="center" vertical="center"/>
    </xf>
    <xf numFmtId="176" fontId="10" fillId="0" borderId="0" xfId="0" applyNumberFormat="1" applyFont="1" applyAlignment="1">
      <alignment horizontal="center" vertical="center"/>
    </xf>
    <xf numFmtId="10" fontId="10" fillId="0" borderId="0" xfId="3" applyNumberFormat="1" applyFont="1" applyBorder="1" applyAlignment="1">
      <alignment horizontal="center" vertical="center"/>
    </xf>
    <xf numFmtId="178" fontId="10" fillId="0" borderId="0" xfId="0" applyNumberFormat="1" applyFont="1" applyAlignment="1">
      <alignment horizontal="center" vertical="center"/>
    </xf>
    <xf numFmtId="190" fontId="7" fillId="0" borderId="0" xfId="0" applyNumberFormat="1" applyFont="1" applyAlignment="1">
      <alignment horizontal="center" vertical="center"/>
    </xf>
    <xf numFmtId="0" fontId="2" fillId="18" borderId="31" xfId="0" applyFont="1" applyFill="1" applyBorder="1" applyAlignment="1">
      <alignment horizontal="right"/>
    </xf>
    <xf numFmtId="6" fontId="6" fillId="0" borderId="0" xfId="2" applyNumberFormat="1" applyFont="1" applyAlignment="1">
      <alignment vertical="center"/>
    </xf>
    <xf numFmtId="8" fontId="6" fillId="0" borderId="0" xfId="0" applyNumberFormat="1" applyFont="1" applyAlignment="1">
      <alignment vertical="center"/>
    </xf>
    <xf numFmtId="164" fontId="6" fillId="0" borderId="0" xfId="0" applyNumberFormat="1" applyFont="1" applyAlignment="1">
      <alignment vertical="center"/>
    </xf>
    <xf numFmtId="192" fontId="6" fillId="0" borderId="0" xfId="0" applyNumberFormat="1" applyFont="1" applyAlignment="1">
      <alignment vertical="center"/>
    </xf>
    <xf numFmtId="6" fontId="6" fillId="0" borderId="0" xfId="2" applyNumberFormat="1" applyFont="1" applyBorder="1" applyAlignment="1">
      <alignment horizontal="center" vertical="center"/>
    </xf>
    <xf numFmtId="6" fontId="6" fillId="0" borderId="9" xfId="2" applyNumberFormat="1" applyFont="1" applyBorder="1" applyAlignment="1">
      <alignment horizontal="center" vertical="center"/>
    </xf>
    <xf numFmtId="8" fontId="6" fillId="0" borderId="0" xfId="0" applyNumberFormat="1" applyFont="1" applyAlignment="1">
      <alignment horizontal="center" vertical="center"/>
    </xf>
    <xf numFmtId="8" fontId="6" fillId="0" borderId="9" xfId="0" applyNumberFormat="1" applyFont="1" applyBorder="1" applyAlignment="1">
      <alignment horizontal="center" vertical="center"/>
    </xf>
    <xf numFmtId="10" fontId="6" fillId="0" borderId="0" xfId="0" applyNumberFormat="1" applyFont="1" applyAlignment="1">
      <alignment horizontal="center" vertical="center"/>
    </xf>
    <xf numFmtId="192" fontId="6" fillId="0" borderId="0" xfId="0" applyNumberFormat="1" applyFont="1" applyAlignment="1">
      <alignment horizontal="center" vertical="center"/>
    </xf>
    <xf numFmtId="0" fontId="6" fillId="21" borderId="0" xfId="0" applyFont="1" applyFill="1" applyAlignment="1">
      <alignment horizontal="center" vertical="center"/>
    </xf>
    <xf numFmtId="0" fontId="6" fillId="0" borderId="1" xfId="0" applyFont="1" applyBorder="1" applyAlignment="1">
      <alignment horizontal="center" vertical="center"/>
    </xf>
    <xf numFmtId="0" fontId="9" fillId="0" borderId="0" xfId="0" applyFont="1" applyAlignment="1">
      <alignment horizontal="left" vertical="center"/>
    </xf>
    <xf numFmtId="0" fontId="8" fillId="0" borderId="0" xfId="0" applyFont="1" applyAlignment="1">
      <alignment horizontal="left" vertical="center"/>
    </xf>
    <xf numFmtId="10" fontId="7" fillId="0" borderId="0" xfId="0" applyNumberFormat="1" applyFont="1" applyAlignment="1">
      <alignment horizontal="center"/>
    </xf>
    <xf numFmtId="176" fontId="7" fillId="0" borderId="0" xfId="0" applyNumberFormat="1" applyFont="1" applyAlignment="1">
      <alignment horizontal="center"/>
    </xf>
    <xf numFmtId="0" fontId="9" fillId="0" borderId="0" xfId="0" applyFont="1" applyAlignment="1">
      <alignment horizontal="centerContinuous" vertical="center"/>
    </xf>
    <xf numFmtId="167" fontId="13" fillId="0" borderId="0" xfId="0" applyNumberFormat="1" applyFont="1" applyAlignment="1">
      <alignment horizontal="center" vertical="center"/>
    </xf>
    <xf numFmtId="167" fontId="13" fillId="0" borderId="0" xfId="3" applyNumberFormat="1" applyFont="1" applyFill="1" applyBorder="1" applyAlignment="1">
      <alignment horizontal="center" vertical="center"/>
    </xf>
    <xf numFmtId="9" fontId="6" fillId="0" borderId="0" xfId="3" applyFont="1" applyFill="1" applyAlignment="1">
      <alignment vertical="center"/>
    </xf>
    <xf numFmtId="8" fontId="6" fillId="15" borderId="4" xfId="0" applyNumberFormat="1" applyFont="1" applyFill="1" applyBorder="1" applyAlignment="1">
      <alignment horizontal="center" vertical="center"/>
    </xf>
    <xf numFmtId="8" fontId="6" fillId="15" borderId="1" xfId="0" applyNumberFormat="1" applyFont="1" applyFill="1" applyBorder="1" applyAlignment="1">
      <alignment horizontal="center" vertical="center"/>
    </xf>
    <xf numFmtId="167" fontId="7" fillId="15" borderId="9" xfId="0" applyNumberFormat="1" applyFont="1" applyFill="1" applyBorder="1" applyAlignment="1">
      <alignment horizontal="center" vertical="center"/>
    </xf>
    <xf numFmtId="167" fontId="10" fillId="15" borderId="9" xfId="0" applyNumberFormat="1" applyFont="1" applyFill="1" applyBorder="1" applyAlignment="1">
      <alignment horizontal="center" vertical="center"/>
    </xf>
    <xf numFmtId="167" fontId="7" fillId="15" borderId="4" xfId="0" applyNumberFormat="1" applyFont="1" applyFill="1" applyBorder="1" applyAlignment="1">
      <alignment horizontal="center" vertical="center"/>
    </xf>
    <xf numFmtId="0" fontId="13" fillId="15" borderId="16" xfId="0" applyFont="1" applyFill="1" applyBorder="1" applyAlignment="1">
      <alignment horizontal="center" vertical="center"/>
    </xf>
    <xf numFmtId="167" fontId="10" fillId="5" borderId="16" xfId="0" applyNumberFormat="1" applyFont="1" applyFill="1" applyBorder="1" applyAlignment="1">
      <alignment horizontal="center" vertical="center"/>
    </xf>
    <xf numFmtId="167" fontId="7" fillId="15" borderId="32" xfId="0" applyNumberFormat="1" applyFont="1" applyFill="1" applyBorder="1" applyAlignment="1">
      <alignment horizontal="center" vertical="center"/>
    </xf>
    <xf numFmtId="10" fontId="6" fillId="0" borderId="33" xfId="3" applyNumberFormat="1" applyFont="1" applyBorder="1" applyAlignment="1">
      <alignment horizontal="center" vertical="center"/>
    </xf>
    <xf numFmtId="164" fontId="6" fillId="15" borderId="4" xfId="0" applyNumberFormat="1" applyFont="1" applyFill="1" applyBorder="1" applyAlignment="1">
      <alignment horizontal="center" vertical="center"/>
    </xf>
    <xf numFmtId="8" fontId="12" fillId="15" borderId="1" xfId="0" applyNumberFormat="1" applyFont="1" applyFill="1" applyBorder="1" applyAlignment="1">
      <alignment horizontal="center" vertical="center"/>
    </xf>
    <xf numFmtId="164" fontId="12" fillId="15" borderId="4" xfId="0" applyNumberFormat="1" applyFont="1" applyFill="1" applyBorder="1" applyAlignment="1">
      <alignment horizontal="center" vertical="center"/>
    </xf>
    <xf numFmtId="10" fontId="6" fillId="0" borderId="0" xfId="3" applyNumberFormat="1" applyFont="1" applyFill="1" applyBorder="1" applyAlignment="1">
      <alignment horizontal="center" vertical="center"/>
    </xf>
    <xf numFmtId="164" fontId="25" fillId="0" borderId="31" xfId="0" applyNumberFormat="1" applyFont="1" applyBorder="1" applyAlignment="1">
      <alignment horizontal="center" vertical="center"/>
    </xf>
    <xf numFmtId="0" fontId="8" fillId="20" borderId="31" xfId="0" applyFont="1" applyFill="1" applyBorder="1" applyAlignment="1">
      <alignment horizontal="center" vertical="center"/>
    </xf>
    <xf numFmtId="164" fontId="6" fillId="15" borderId="12" xfId="0" applyNumberFormat="1" applyFont="1" applyFill="1" applyBorder="1" applyAlignment="1">
      <alignment horizontal="center" vertical="center"/>
    </xf>
    <xf numFmtId="164" fontId="12" fillId="15" borderId="12" xfId="0" applyNumberFormat="1" applyFont="1" applyFill="1" applyBorder="1" applyAlignment="1">
      <alignment horizontal="center" vertical="center"/>
    </xf>
    <xf numFmtId="164" fontId="6" fillId="15" borderId="16" xfId="0" applyNumberFormat="1" applyFont="1" applyFill="1" applyBorder="1" applyAlignment="1">
      <alignment horizontal="center" vertical="center"/>
    </xf>
    <xf numFmtId="0" fontId="29" fillId="16" borderId="39" xfId="0" applyFont="1" applyFill="1" applyBorder="1"/>
    <xf numFmtId="0" fontId="29" fillId="16" borderId="40" xfId="0" applyFont="1" applyFill="1" applyBorder="1"/>
    <xf numFmtId="0" fontId="29" fillId="16" borderId="41" xfId="0" applyFont="1" applyFill="1" applyBorder="1"/>
    <xf numFmtId="14" fontId="30" fillId="0" borderId="42" xfId="0" applyNumberFormat="1" applyFont="1" applyBorder="1"/>
    <xf numFmtId="10" fontId="30" fillId="0" borderId="0" xfId="0" applyNumberFormat="1" applyFont="1" applyAlignment="1">
      <alignment horizontal="center" vertical="center"/>
    </xf>
    <xf numFmtId="10" fontId="30" fillId="0" borderId="43" xfId="0" applyNumberFormat="1" applyFont="1" applyBorder="1" applyAlignment="1">
      <alignment horizontal="center" vertical="center"/>
    </xf>
    <xf numFmtId="0" fontId="31" fillId="0" borderId="0" xfId="0" applyFont="1" applyAlignment="1">
      <alignment vertical="center"/>
    </xf>
    <xf numFmtId="14" fontId="30" fillId="0" borderId="0" xfId="0" applyNumberFormat="1" applyFont="1" applyAlignment="1">
      <alignment vertical="center" shrinkToFit="1"/>
    </xf>
    <xf numFmtId="0" fontId="30" fillId="0" borderId="0" xfId="0" applyFont="1"/>
    <xf numFmtId="0" fontId="32" fillId="0" borderId="0" xfId="0" applyFont="1"/>
    <xf numFmtId="14" fontId="30" fillId="0" borderId="44" xfId="0" applyNumberFormat="1" applyFont="1" applyBorder="1"/>
    <xf numFmtId="10" fontId="30" fillId="0" borderId="45" xfId="0" applyNumberFormat="1" applyFont="1" applyBorder="1" applyAlignment="1">
      <alignment horizontal="center" vertical="center"/>
    </xf>
    <xf numFmtId="10" fontId="30" fillId="0" borderId="46" xfId="0" applyNumberFormat="1" applyFont="1" applyBorder="1" applyAlignment="1">
      <alignment horizontal="center" vertical="center"/>
    </xf>
    <xf numFmtId="0" fontId="7" fillId="5" borderId="4" xfId="0" applyFont="1" applyFill="1" applyBorder="1" applyAlignment="1">
      <alignment vertical="center"/>
    </xf>
    <xf numFmtId="6" fontId="37" fillId="0" borderId="33" xfId="0" applyNumberFormat="1" applyFont="1" applyBorder="1" applyAlignment="1">
      <alignment horizontal="center" vertical="center"/>
    </xf>
    <xf numFmtId="10" fontId="10" fillId="0" borderId="13" xfId="3" applyNumberFormat="1" applyFont="1" applyBorder="1" applyAlignment="1">
      <alignment horizontal="center" vertical="center"/>
    </xf>
    <xf numFmtId="164" fontId="6" fillId="0" borderId="13" xfId="0" applyNumberFormat="1" applyFont="1" applyBorder="1" applyAlignment="1">
      <alignment horizontal="center" vertical="center"/>
    </xf>
    <xf numFmtId="164" fontId="10" fillId="0" borderId="13" xfId="2" applyNumberFormat="1" applyFont="1" applyBorder="1" applyAlignment="1">
      <alignment horizontal="center" vertical="center"/>
    </xf>
    <xf numFmtId="10" fontId="10" fillId="0" borderId="33" xfId="3" applyNumberFormat="1" applyFont="1" applyBorder="1" applyAlignment="1">
      <alignment horizontal="center" vertical="center"/>
    </xf>
    <xf numFmtId="164" fontId="6" fillId="0" borderId="13" xfId="2" applyNumberFormat="1" applyFont="1" applyBorder="1" applyAlignment="1">
      <alignment horizontal="center" vertical="center"/>
    </xf>
    <xf numFmtId="10" fontId="7" fillId="0" borderId="17" xfId="3" applyNumberFormat="1" applyFont="1" applyBorder="1" applyAlignment="1">
      <alignment horizontal="center" vertical="center"/>
    </xf>
    <xf numFmtId="164" fontId="6" fillId="0" borderId="1" xfId="2" applyNumberFormat="1" applyFont="1" applyBorder="1" applyAlignment="1">
      <alignment horizontal="center" vertical="center"/>
    </xf>
    <xf numFmtId="197" fontId="7" fillId="0" borderId="32" xfId="0" applyNumberFormat="1" applyFont="1" applyBorder="1" applyAlignment="1">
      <alignment horizontal="center" vertical="center"/>
    </xf>
    <xf numFmtId="197" fontId="7" fillId="0" borderId="4" xfId="0" applyNumberFormat="1" applyFont="1" applyBorder="1" applyAlignment="1">
      <alignment horizontal="center" vertical="center"/>
    </xf>
    <xf numFmtId="0" fontId="4" fillId="0" borderId="0" xfId="0" applyFont="1" applyAlignment="1">
      <alignment vertical="center"/>
    </xf>
    <xf numFmtId="0" fontId="33" fillId="4" borderId="38" xfId="0" applyFont="1" applyFill="1" applyBorder="1" applyAlignment="1">
      <alignment horizontal="center" vertical="center"/>
    </xf>
    <xf numFmtId="0" fontId="33" fillId="4" borderId="33" xfId="0" applyFont="1" applyFill="1" applyBorder="1" applyAlignment="1">
      <alignment horizontal="center" vertical="center"/>
    </xf>
    <xf numFmtId="0" fontId="1" fillId="0" borderId="0" xfId="0" applyFont="1" applyAlignment="1">
      <alignment vertical="center"/>
    </xf>
    <xf numFmtId="0" fontId="33" fillId="4" borderId="0" xfId="0" applyFont="1" applyFill="1" applyAlignment="1">
      <alignment horizontal="center" vertical="center"/>
    </xf>
    <xf numFmtId="0" fontId="33" fillId="4" borderId="1" xfId="0" applyFont="1" applyFill="1" applyBorder="1" applyAlignment="1">
      <alignment horizontal="center" vertical="center"/>
    </xf>
    <xf numFmtId="189" fontId="33" fillId="4" borderId="1" xfId="4" applyNumberFormat="1" applyFont="1" applyFill="1" applyBorder="1" applyAlignment="1">
      <alignment horizontal="center" vertical="center"/>
    </xf>
    <xf numFmtId="184" fontId="33" fillId="4" borderId="1" xfId="4" applyNumberFormat="1" applyFont="1" applyFill="1" applyBorder="1" applyAlignment="1">
      <alignment horizontal="center" vertical="center"/>
    </xf>
    <xf numFmtId="184" fontId="33" fillId="4" borderId="17" xfId="4" applyNumberFormat="1" applyFont="1" applyFill="1" applyBorder="1" applyAlignment="1">
      <alignment horizontal="center" vertical="center"/>
    </xf>
    <xf numFmtId="0" fontId="14" fillId="0" borderId="0" xfId="0" applyFont="1" applyAlignment="1">
      <alignment horizontal="center" vertical="center"/>
    </xf>
    <xf numFmtId="1" fontId="14" fillId="5" borderId="16" xfId="0" applyNumberFormat="1" applyFont="1" applyFill="1" applyBorder="1" applyAlignment="1">
      <alignment vertical="center"/>
    </xf>
    <xf numFmtId="1" fontId="14" fillId="5" borderId="1" xfId="0" applyNumberFormat="1" applyFont="1" applyFill="1" applyBorder="1" applyAlignment="1">
      <alignment vertical="center"/>
    </xf>
    <xf numFmtId="1" fontId="14" fillId="5" borderId="4" xfId="0" applyNumberFormat="1" applyFont="1" applyFill="1" applyBorder="1" applyAlignment="1">
      <alignment horizontal="center" vertical="center"/>
    </xf>
    <xf numFmtId="1" fontId="1" fillId="5" borderId="1" xfId="0" applyNumberFormat="1" applyFont="1" applyFill="1" applyBorder="1" applyAlignment="1">
      <alignment vertical="center"/>
    </xf>
    <xf numFmtId="1" fontId="1" fillId="5" borderId="17" xfId="0" applyNumberFormat="1" applyFont="1" applyFill="1" applyBorder="1" applyAlignment="1">
      <alignment vertical="center"/>
    </xf>
    <xf numFmtId="168" fontId="14" fillId="6" borderId="12" xfId="0" applyNumberFormat="1" applyFont="1" applyFill="1" applyBorder="1" applyAlignment="1">
      <alignment horizontal="left" vertical="center"/>
    </xf>
    <xf numFmtId="168" fontId="14" fillId="6" borderId="0" xfId="0" applyNumberFormat="1" applyFont="1" applyFill="1" applyAlignment="1">
      <alignment horizontal="left" vertical="center"/>
    </xf>
    <xf numFmtId="38" fontId="4" fillId="0" borderId="0" xfId="0" applyNumberFormat="1" applyFont="1" applyAlignment="1">
      <alignment horizontal="center" vertical="center"/>
    </xf>
    <xf numFmtId="38" fontId="4" fillId="0" borderId="13" xfId="0" applyNumberFormat="1" applyFont="1" applyBorder="1" applyAlignment="1">
      <alignment horizontal="center" vertical="center"/>
    </xf>
    <xf numFmtId="0" fontId="1" fillId="6" borderId="12" xfId="0" applyFont="1" applyFill="1" applyBorder="1" applyAlignment="1">
      <alignment horizontal="left" vertical="center"/>
    </xf>
    <xf numFmtId="0" fontId="14" fillId="6" borderId="0" xfId="0" applyFont="1" applyFill="1" applyAlignment="1">
      <alignment horizontal="left" vertical="center"/>
    </xf>
    <xf numFmtId="38" fontId="1" fillId="6" borderId="9" xfId="0" applyNumberFormat="1" applyFont="1" applyFill="1" applyBorder="1" applyAlignment="1">
      <alignment horizontal="center" vertical="center"/>
    </xf>
    <xf numFmtId="38" fontId="1" fillId="0" borderId="0" xfId="0" applyNumberFormat="1" applyFont="1" applyAlignment="1">
      <alignment horizontal="center" vertical="center"/>
    </xf>
    <xf numFmtId="38" fontId="1" fillId="0" borderId="13" xfId="0" applyNumberFormat="1" applyFont="1" applyBorder="1" applyAlignment="1">
      <alignment horizontal="center" vertical="center"/>
    </xf>
    <xf numFmtId="0" fontId="14" fillId="5" borderId="35" xfId="0" applyFont="1" applyFill="1" applyBorder="1" applyAlignment="1">
      <alignment vertical="center"/>
    </xf>
    <xf numFmtId="0" fontId="14" fillId="5" borderId="37" xfId="0" applyFont="1" applyFill="1" applyBorder="1" applyAlignment="1">
      <alignment horizontal="left" vertical="center"/>
    </xf>
    <xf numFmtId="38" fontId="1" fillId="5" borderId="31" xfId="0" applyNumberFormat="1" applyFont="1" applyFill="1" applyBorder="1" applyAlignment="1">
      <alignment horizontal="center" vertical="center"/>
    </xf>
    <xf numFmtId="38" fontId="1" fillId="5" borderId="37" xfId="0" applyNumberFormat="1" applyFont="1" applyFill="1" applyBorder="1" applyAlignment="1">
      <alignment horizontal="center" vertical="center"/>
    </xf>
    <xf numFmtId="38" fontId="1" fillId="5" borderId="36" xfId="0" applyNumberFormat="1" applyFont="1" applyFill="1" applyBorder="1" applyAlignment="1">
      <alignment horizontal="center" vertical="center"/>
    </xf>
    <xf numFmtId="0" fontId="14" fillId="0" borderId="0" xfId="0" applyFont="1" applyAlignment="1">
      <alignment vertical="center"/>
    </xf>
    <xf numFmtId="0" fontId="1" fillId="6" borderId="12" xfId="0" applyFont="1" applyFill="1" applyBorder="1" applyAlignment="1">
      <alignment vertical="center"/>
    </xf>
    <xf numFmtId="0" fontId="14" fillId="5" borderId="37" xfId="0" applyFont="1" applyFill="1" applyBorder="1" applyAlignment="1">
      <alignment vertical="center"/>
    </xf>
    <xf numFmtId="0" fontId="14" fillId="5" borderId="23" xfId="0" applyFont="1" applyFill="1" applyBorder="1" applyAlignment="1">
      <alignment vertical="center"/>
    </xf>
    <xf numFmtId="0" fontId="14" fillId="5" borderId="15" xfId="0" applyFont="1" applyFill="1" applyBorder="1" applyAlignment="1">
      <alignment vertical="center"/>
    </xf>
    <xf numFmtId="38" fontId="1" fillId="5" borderId="25" xfId="0" applyNumberFormat="1" applyFont="1" applyFill="1" applyBorder="1" applyAlignment="1">
      <alignment horizontal="center" vertical="center"/>
    </xf>
    <xf numFmtId="38" fontId="1" fillId="5" borderId="15" xfId="0" applyNumberFormat="1" applyFont="1" applyFill="1" applyBorder="1" applyAlignment="1">
      <alignment horizontal="center" vertical="center"/>
    </xf>
    <xf numFmtId="38" fontId="1" fillId="5" borderId="18" xfId="0" applyNumberFormat="1" applyFont="1" applyFill="1" applyBorder="1" applyAlignment="1">
      <alignment horizontal="center" vertical="center"/>
    </xf>
    <xf numFmtId="0" fontId="14" fillId="0" borderId="12" xfId="0" applyFont="1" applyBorder="1" applyAlignment="1">
      <alignment vertical="center"/>
    </xf>
    <xf numFmtId="0" fontId="1" fillId="0" borderId="9" xfId="0" applyFont="1" applyBorder="1" applyAlignment="1">
      <alignment horizontal="center"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14" fillId="6" borderId="12" xfId="0" applyFont="1" applyFill="1" applyBorder="1" applyAlignment="1">
      <alignment vertical="center"/>
    </xf>
    <xf numFmtId="0" fontId="14" fillId="5" borderId="22" xfId="0" applyFont="1" applyFill="1" applyBorder="1" applyAlignment="1">
      <alignment horizontal="left" vertical="center"/>
    </xf>
    <xf numFmtId="0" fontId="1" fillId="5" borderId="14" xfId="0" applyFont="1" applyFill="1" applyBorder="1" applyAlignment="1">
      <alignment vertical="center"/>
    </xf>
    <xf numFmtId="38" fontId="1" fillId="5" borderId="26" xfId="0" applyNumberFormat="1" applyFont="1" applyFill="1" applyBorder="1" applyAlignment="1">
      <alignment horizontal="center" vertical="center"/>
    </xf>
    <xf numFmtId="38" fontId="1" fillId="5" borderId="14" xfId="0" applyNumberFormat="1" applyFont="1" applyFill="1" applyBorder="1" applyAlignment="1">
      <alignment horizontal="center" vertical="center"/>
    </xf>
    <xf numFmtId="38" fontId="1" fillId="5" borderId="19" xfId="0" applyNumberFormat="1" applyFont="1" applyFill="1" applyBorder="1" applyAlignment="1">
      <alignment horizontal="center" vertical="center"/>
    </xf>
    <xf numFmtId="0" fontId="14" fillId="0" borderId="12" xfId="0" applyFont="1" applyBorder="1" applyAlignment="1">
      <alignment horizontal="left" vertical="center"/>
    </xf>
    <xf numFmtId="38" fontId="1" fillId="0" borderId="9" xfId="0" applyNumberFormat="1" applyFont="1" applyBorder="1" applyAlignment="1">
      <alignment horizontal="center" vertical="center"/>
    </xf>
    <xf numFmtId="0" fontId="14" fillId="5" borderId="22" xfId="0" applyFont="1" applyFill="1" applyBorder="1" applyAlignment="1">
      <alignment vertical="center"/>
    </xf>
    <xf numFmtId="0" fontId="14" fillId="5" borderId="14" xfId="0" applyFont="1" applyFill="1" applyBorder="1" applyAlignment="1">
      <alignment horizontal="left" vertical="center"/>
    </xf>
    <xf numFmtId="38" fontId="14" fillId="5" borderId="14" xfId="0" applyNumberFormat="1" applyFont="1" applyFill="1" applyBorder="1" applyAlignment="1">
      <alignment horizontal="center" vertical="center"/>
    </xf>
    <xf numFmtId="38" fontId="14" fillId="5" borderId="19" xfId="0" applyNumberFormat="1" applyFont="1" applyFill="1" applyBorder="1" applyAlignment="1">
      <alignment horizontal="center" vertical="center"/>
    </xf>
    <xf numFmtId="0" fontId="1" fillId="5" borderId="37" xfId="0" applyFont="1" applyFill="1" applyBorder="1" applyAlignment="1">
      <alignment horizontal="left" vertical="center"/>
    </xf>
    <xf numFmtId="0" fontId="1" fillId="0" borderId="12" xfId="0" applyFont="1" applyBorder="1" applyAlignment="1">
      <alignment vertical="center"/>
    </xf>
    <xf numFmtId="0" fontId="1" fillId="0" borderId="9" xfId="0" applyFont="1" applyBorder="1" applyAlignment="1">
      <alignment vertical="center"/>
    </xf>
    <xf numFmtId="0" fontId="1" fillId="0" borderId="13" xfId="0" applyFont="1" applyBorder="1" applyAlignment="1">
      <alignment vertical="center"/>
    </xf>
    <xf numFmtId="0" fontId="1" fillId="6" borderId="16" xfId="0" applyFont="1" applyFill="1" applyBorder="1" applyAlignment="1">
      <alignment vertical="center"/>
    </xf>
    <xf numFmtId="0" fontId="14" fillId="6" borderId="1" xfId="0" applyFont="1" applyFill="1" applyBorder="1" applyAlignment="1">
      <alignment vertical="center"/>
    </xf>
    <xf numFmtId="38" fontId="1" fillId="6" borderId="4" xfId="0" applyNumberFormat="1" applyFont="1" applyFill="1" applyBorder="1" applyAlignment="1">
      <alignment horizontal="center" vertical="center"/>
    </xf>
    <xf numFmtId="38" fontId="1" fillId="0" borderId="16" xfId="0" applyNumberFormat="1" applyFont="1" applyBorder="1" applyAlignment="1">
      <alignment horizontal="center" vertical="center"/>
    </xf>
    <xf numFmtId="38" fontId="1" fillId="0" borderId="1" xfId="0" applyNumberFormat="1" applyFont="1" applyBorder="1" applyAlignment="1">
      <alignment horizontal="center" vertical="center"/>
    </xf>
    <xf numFmtId="38" fontId="1" fillId="0" borderId="17" xfId="0" applyNumberFormat="1" applyFont="1" applyBorder="1" applyAlignment="1">
      <alignment horizontal="center" vertical="center"/>
    </xf>
    <xf numFmtId="0" fontId="1" fillId="5" borderId="37" xfId="0" applyFont="1" applyFill="1" applyBorder="1" applyAlignment="1">
      <alignment vertical="center"/>
    </xf>
    <xf numFmtId="0" fontId="1" fillId="6" borderId="34" xfId="0" applyFont="1" applyFill="1" applyBorder="1" applyAlignment="1">
      <alignment vertical="center"/>
    </xf>
    <xf numFmtId="0" fontId="14" fillId="6" borderId="38" xfId="0" applyFont="1" applyFill="1" applyBorder="1" applyAlignment="1">
      <alignment vertical="center"/>
    </xf>
    <xf numFmtId="38" fontId="1" fillId="6" borderId="32" xfId="0" applyNumberFormat="1" applyFont="1" applyFill="1" applyBorder="1" applyAlignment="1">
      <alignment horizontal="center" vertical="center"/>
    </xf>
    <xf numFmtId="38" fontId="1" fillId="0" borderId="38" xfId="0" applyNumberFormat="1" applyFont="1" applyBorder="1" applyAlignment="1">
      <alignment horizontal="center" vertical="center"/>
    </xf>
    <xf numFmtId="38" fontId="1" fillId="0" borderId="33" xfId="0" applyNumberFormat="1" applyFont="1" applyBorder="1" applyAlignment="1">
      <alignment horizontal="center" vertical="center"/>
    </xf>
    <xf numFmtId="0" fontId="14" fillId="6" borderId="17" xfId="0" applyFont="1" applyFill="1" applyBorder="1" applyAlignment="1">
      <alignment vertical="center"/>
    </xf>
    <xf numFmtId="38" fontId="14" fillId="5" borderId="37" xfId="0" applyNumberFormat="1" applyFont="1" applyFill="1" applyBorder="1" applyAlignment="1">
      <alignment horizontal="center" vertical="center"/>
    </xf>
    <xf numFmtId="0" fontId="14" fillId="0" borderId="2" xfId="0" applyFont="1" applyBorder="1" applyAlignment="1">
      <alignment horizontal="right" vertical="center"/>
    </xf>
    <xf numFmtId="38" fontId="1" fillId="0" borderId="2" xfId="0" applyNumberFormat="1" applyFont="1" applyBorder="1" applyAlignment="1">
      <alignment horizontal="center" vertical="center"/>
    </xf>
    <xf numFmtId="38" fontId="1" fillId="0" borderId="7" xfId="0" applyNumberFormat="1" applyFont="1" applyBorder="1" applyAlignment="1">
      <alignment horizontal="center" vertical="center"/>
    </xf>
    <xf numFmtId="38" fontId="1" fillId="0" borderId="6" xfId="0" applyNumberFormat="1" applyFont="1" applyBorder="1" applyAlignment="1">
      <alignment horizontal="center" vertical="center"/>
    </xf>
    <xf numFmtId="0" fontId="14" fillId="0" borderId="31" xfId="0" applyFont="1" applyBorder="1" applyAlignment="1">
      <alignment horizontal="right" vertical="center"/>
    </xf>
    <xf numFmtId="38" fontId="1" fillId="0" borderId="36" xfId="0" applyNumberFormat="1" applyFont="1" applyBorder="1" applyAlignment="1">
      <alignment horizontal="center" vertical="center"/>
    </xf>
    <xf numFmtId="0" fontId="1" fillId="0" borderId="37" xfId="0" applyFont="1" applyBorder="1" applyAlignment="1">
      <alignment horizontal="center" vertical="center"/>
    </xf>
    <xf numFmtId="38" fontId="1" fillId="0" borderId="37" xfId="0" applyNumberFormat="1" applyFont="1" applyBorder="1" applyAlignment="1">
      <alignment horizontal="center" vertical="center"/>
    </xf>
    <xf numFmtId="38" fontId="1" fillId="0" borderId="32" xfId="0" applyNumberFormat="1" applyFont="1" applyBorder="1" applyAlignment="1">
      <alignment horizontal="center" vertical="center"/>
    </xf>
    <xf numFmtId="0" fontId="1" fillId="0" borderId="34" xfId="0" applyFont="1" applyBorder="1" applyAlignment="1">
      <alignment horizontal="center" vertical="center"/>
    </xf>
    <xf numFmtId="38" fontId="1" fillId="0" borderId="12" xfId="0" applyNumberFormat="1" applyFont="1" applyBorder="1" applyAlignment="1">
      <alignment horizontal="center" vertical="center"/>
    </xf>
    <xf numFmtId="0" fontId="14" fillId="0" borderId="4" xfId="0" applyFont="1" applyBorder="1" applyAlignment="1">
      <alignment horizontal="right" vertical="center"/>
    </xf>
    <xf numFmtId="10" fontId="1" fillId="0" borderId="4" xfId="0" applyNumberFormat="1" applyFont="1" applyBorder="1" applyAlignment="1">
      <alignment horizontal="center" vertical="center"/>
    </xf>
    <xf numFmtId="0" fontId="1" fillId="0" borderId="16" xfId="0" applyFont="1" applyBorder="1" applyAlignment="1">
      <alignment horizontal="center" vertical="center"/>
    </xf>
    <xf numFmtId="10" fontId="1" fillId="0" borderId="1" xfId="3" applyNumberFormat="1" applyFont="1" applyBorder="1" applyAlignment="1">
      <alignment horizontal="center" vertical="center"/>
    </xf>
    <xf numFmtId="10" fontId="1" fillId="0" borderId="17" xfId="3" applyNumberFormat="1" applyFont="1" applyBorder="1" applyAlignment="1">
      <alignment horizontal="center" vertical="center"/>
    </xf>
    <xf numFmtId="10" fontId="1" fillId="0" borderId="13" xfId="0" applyNumberFormat="1" applyFont="1" applyBorder="1" applyAlignment="1">
      <alignment horizontal="center" vertical="center"/>
    </xf>
    <xf numFmtId="10" fontId="1" fillId="0" borderId="0" xfId="3" applyNumberFormat="1" applyFont="1" applyAlignment="1">
      <alignment vertical="center"/>
    </xf>
    <xf numFmtId="192" fontId="1" fillId="0" borderId="13" xfId="0" applyNumberFormat="1" applyFont="1" applyBorder="1" applyAlignment="1">
      <alignment horizontal="center" vertical="center"/>
    </xf>
    <xf numFmtId="38" fontId="1" fillId="0" borderId="0" xfId="0" applyNumberFormat="1" applyFont="1" applyAlignment="1">
      <alignment vertical="center"/>
    </xf>
    <xf numFmtId="192" fontId="1" fillId="0" borderId="17" xfId="0" applyNumberFormat="1" applyFont="1" applyBorder="1" applyAlignment="1">
      <alignment horizontal="center" vertical="center"/>
    </xf>
    <xf numFmtId="10" fontId="1" fillId="0" borderId="0" xfId="0" applyNumberFormat="1" applyFont="1" applyAlignment="1">
      <alignment vertical="center"/>
    </xf>
    <xf numFmtId="0" fontId="6" fillId="8" borderId="10" xfId="0" applyFont="1" applyFill="1" applyBorder="1" applyAlignment="1">
      <alignment horizontal="left" vertical="center"/>
    </xf>
    <xf numFmtId="0" fontId="6" fillId="8" borderId="12" xfId="0" applyFont="1" applyFill="1" applyBorder="1" applyAlignment="1">
      <alignment horizontal="left" vertical="center"/>
    </xf>
    <xf numFmtId="167" fontId="6" fillId="0" borderId="11" xfId="0" applyNumberFormat="1" applyFont="1" applyBorder="1" applyAlignment="1">
      <alignment horizontal="center" vertical="center"/>
    </xf>
    <xf numFmtId="167" fontId="6" fillId="0" borderId="13" xfId="0" applyNumberFormat="1" applyFont="1" applyBorder="1" applyAlignment="1">
      <alignment horizontal="center" vertical="center"/>
    </xf>
    <xf numFmtId="0" fontId="33" fillId="4" borderId="34" xfId="0" applyFont="1" applyFill="1" applyBorder="1" applyAlignment="1">
      <alignment horizontal="center" vertical="center"/>
    </xf>
    <xf numFmtId="0" fontId="33" fillId="4" borderId="38" xfId="0" applyFont="1" applyFill="1" applyBorder="1" applyAlignment="1">
      <alignment horizontal="center" vertical="center"/>
    </xf>
    <xf numFmtId="0" fontId="33" fillId="4" borderId="12" xfId="0" applyFont="1" applyFill="1" applyBorder="1" applyAlignment="1">
      <alignment horizontal="center" vertical="center"/>
    </xf>
    <xf numFmtId="0" fontId="33" fillId="4" borderId="0" xfId="0" applyFont="1" applyFill="1" applyAlignment="1">
      <alignment horizontal="center" vertical="center"/>
    </xf>
    <xf numFmtId="0" fontId="33" fillId="4" borderId="16" xfId="0" applyFont="1" applyFill="1" applyBorder="1" applyAlignment="1">
      <alignment horizontal="center" vertical="center"/>
    </xf>
    <xf numFmtId="0" fontId="33" fillId="4" borderId="1" xfId="0" applyFont="1" applyFill="1" applyBorder="1" applyAlignment="1">
      <alignment horizontal="center" vertical="center"/>
    </xf>
    <xf numFmtId="0" fontId="45" fillId="4" borderId="12" xfId="0" applyFont="1" applyFill="1" applyBorder="1" applyAlignment="1">
      <alignment horizontal="center" vertical="center"/>
    </xf>
    <xf numFmtId="0" fontId="45" fillId="4" borderId="13" xfId="0" applyFont="1" applyFill="1" applyBorder="1" applyAlignment="1">
      <alignment horizontal="center" vertical="center"/>
    </xf>
    <xf numFmtId="0" fontId="45" fillId="4" borderId="16" xfId="0" applyFont="1" applyFill="1" applyBorder="1" applyAlignment="1">
      <alignment horizontal="center" vertical="center"/>
    </xf>
    <xf numFmtId="0" fontId="45" fillId="4" borderId="17" xfId="0" applyFont="1" applyFill="1" applyBorder="1" applyAlignment="1">
      <alignment horizontal="center" vertical="center"/>
    </xf>
    <xf numFmtId="0" fontId="30" fillId="0" borderId="0" xfId="0" applyFont="1" applyAlignment="1">
      <alignment wrapText="1"/>
    </xf>
    <xf numFmtId="0" fontId="42" fillId="19" borderId="35" xfId="0" applyFont="1" applyFill="1" applyBorder="1" applyAlignment="1">
      <alignment horizontal="center" vertical="center"/>
    </xf>
    <xf numFmtId="0" fontId="42" fillId="19" borderId="37" xfId="0" applyFont="1" applyFill="1" applyBorder="1" applyAlignment="1">
      <alignment horizontal="center" vertical="center"/>
    </xf>
    <xf numFmtId="0" fontId="42" fillId="19" borderId="36" xfId="0" applyFont="1" applyFill="1" applyBorder="1" applyAlignment="1">
      <alignment horizontal="center" vertical="center"/>
    </xf>
    <xf numFmtId="0" fontId="9" fillId="19" borderId="35" xfId="0" applyFont="1" applyFill="1" applyBorder="1" applyAlignment="1">
      <alignment horizontal="center" vertical="center"/>
    </xf>
    <xf numFmtId="0" fontId="9" fillId="19" borderId="37" xfId="0" applyFont="1" applyFill="1" applyBorder="1" applyAlignment="1">
      <alignment horizontal="center" vertical="center"/>
    </xf>
    <xf numFmtId="0" fontId="9" fillId="19" borderId="36" xfId="0" applyFont="1" applyFill="1" applyBorder="1" applyAlignment="1">
      <alignment horizontal="center" vertical="center"/>
    </xf>
    <xf numFmtId="0" fontId="42" fillId="19" borderId="59" xfId="0" applyFont="1" applyFill="1" applyBorder="1" applyAlignment="1">
      <alignment horizontal="center" vertical="center"/>
    </xf>
    <xf numFmtId="0" fontId="42" fillId="19" borderId="49" xfId="0" applyFont="1" applyFill="1" applyBorder="1" applyAlignment="1">
      <alignment horizontal="center" vertical="center"/>
    </xf>
    <xf numFmtId="0" fontId="42" fillId="19" borderId="60" xfId="0" applyFont="1" applyFill="1" applyBorder="1" applyAlignment="1">
      <alignment horizontal="center" vertical="center"/>
    </xf>
  </cellXfs>
  <cellStyles count="10">
    <cellStyle name="20% - Accent1" xfId="4" builtinId="30"/>
    <cellStyle name="20% - Accent5" xfId="5" builtinId="46"/>
    <cellStyle name="Comma" xfId="1" builtinId="3"/>
    <cellStyle name="Comma 2" xfId="8" xr:uid="{4AB9FAB0-4F68-44B7-ADA8-D7F13C966A5B}"/>
    <cellStyle name="Currency" xfId="2" builtinId="4"/>
    <cellStyle name="Normal" xfId="0" builtinId="0"/>
    <cellStyle name="Normal 2" xfId="6" xr:uid="{AA50F63A-5005-42C4-9A1C-D123645EF18C}"/>
    <cellStyle name="Normal 3" xfId="9" xr:uid="{2E34F1D1-E35F-418F-8427-53F916C8336A}"/>
    <cellStyle name="Normal 9" xfId="7" xr:uid="{5B6334B4-7574-40EB-A27E-1BD9035CD9DE}"/>
    <cellStyle name="Percent" xfId="3" builtinId="5"/>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59996337778862885"/>
        </patternFill>
      </fill>
    </dxf>
    <dxf>
      <fill>
        <patternFill>
          <bgColor rgb="FFFF9999"/>
        </patternFill>
      </fill>
    </dxf>
    <dxf>
      <fill>
        <patternFill>
          <bgColor theme="9" tint="0.59996337778862885"/>
        </patternFill>
      </fill>
    </dxf>
    <dxf>
      <fill>
        <patternFill>
          <bgColor rgb="FFFF9999"/>
        </patternFill>
      </fill>
    </dxf>
    <dxf>
      <fill>
        <patternFill>
          <bgColor theme="9" tint="0.59996337778862885"/>
        </patternFill>
      </fill>
    </dxf>
    <dxf>
      <fill>
        <patternFill>
          <bgColor rgb="FFFF9999"/>
        </patternFill>
      </fill>
    </dxf>
    <dxf>
      <fill>
        <patternFill>
          <bgColor theme="9" tint="0.59996337778862885"/>
        </patternFill>
      </fill>
    </dxf>
    <dxf>
      <fill>
        <patternFill>
          <bgColor rgb="FFFF9999"/>
        </patternFill>
      </fill>
    </dxf>
    <dxf>
      <font>
        <color theme="0"/>
      </font>
    </dxf>
    <dxf>
      <font>
        <color theme="0"/>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0"/>
      </font>
    </dxf>
    <dxf>
      <font>
        <color rgb="FF9C0006"/>
      </font>
      <fill>
        <patternFill>
          <bgColor rgb="FFFFC7CE"/>
        </patternFill>
      </fill>
    </dxf>
    <dxf>
      <font>
        <strike val="0"/>
        <color theme="0"/>
      </font>
    </dxf>
    <dxf>
      <font>
        <color theme="2"/>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1"/>
          <c:tx>
            <c:strRef>
              <c:f>'Annual Cash Flow'!$C$6</c:f>
              <c:strCache>
                <c:ptCount val="1"/>
                <c:pt idx="0">
                  <c:v>Base Rental Revenue</c:v>
                </c:pt>
              </c:strCache>
            </c:strRef>
          </c:tx>
          <c:spPr>
            <a:solidFill>
              <a:schemeClr val="accent4">
                <a:lumMod val="60000"/>
                <a:lumOff val="40000"/>
              </a:schemeClr>
            </a:solidFill>
            <a:ln>
              <a:noFill/>
            </a:ln>
            <a:effectLst/>
          </c:spPr>
          <c:invertIfNegative val="0"/>
          <c:cat>
            <c:numRef>
              <c:f>#REF!</c:f>
              <c:numCache>
                <c:formatCode>General</c:formatCode>
                <c:ptCount val="1"/>
                <c:pt idx="0">
                  <c:v>1</c:v>
                </c:pt>
              </c:numCache>
            </c:numRef>
          </c:cat>
          <c:val>
            <c:numRef>
              <c:f>'Annual Cash Flow'!$F$6:$L$6</c:f>
              <c:numCache>
                <c:formatCode>#,##0_);[Red]\(#,##0\)</c:formatCode>
                <c:ptCount val="7"/>
                <c:pt idx="0">
                  <c:v>131904</c:v>
                </c:pt>
                <c:pt idx="1">
                  <c:v>135861.11999999997</c:v>
                </c:pt>
                <c:pt idx="2">
                  <c:v>139936.95360000004</c:v>
                </c:pt>
                <c:pt idx="3">
                  <c:v>144135.06220799999</c:v>
                </c:pt>
                <c:pt idx="4">
                  <c:v>148459.11407424</c:v>
                </c:pt>
                <c:pt idx="5">
                  <c:v>152912.88749646716</c:v>
                </c:pt>
                <c:pt idx="6">
                  <c:v>157500.2741213612</c:v>
                </c:pt>
              </c:numCache>
              <c:extLst/>
            </c:numRef>
          </c:val>
          <c:extLst>
            <c:ext xmlns:c16="http://schemas.microsoft.com/office/drawing/2014/chart" uri="{C3380CC4-5D6E-409C-BE32-E72D297353CC}">
              <c16:uniqueId val="{00000000-083F-43FB-8B9A-C7C21338FE6B}"/>
            </c:ext>
          </c:extLst>
        </c:ser>
        <c:ser>
          <c:idx val="0"/>
          <c:order val="2"/>
          <c:tx>
            <c:v>NOI</c:v>
          </c:tx>
          <c:spPr>
            <a:solidFill>
              <a:schemeClr val="accent1"/>
            </a:solidFill>
            <a:ln>
              <a:noFill/>
            </a:ln>
            <a:effectLst/>
          </c:spPr>
          <c:invertIfNegative val="0"/>
          <c:cat>
            <c:numLit>
              <c:formatCode>General</c:formatCode>
              <c:ptCount val="7"/>
              <c:pt idx="0">
                <c:v>2022</c:v>
              </c:pt>
              <c:pt idx="1">
                <c:v>2023</c:v>
              </c:pt>
              <c:pt idx="2">
                <c:v>2024</c:v>
              </c:pt>
              <c:pt idx="3">
                <c:v>2025</c:v>
              </c:pt>
              <c:pt idx="4">
                <c:v>2026</c:v>
              </c:pt>
              <c:pt idx="5">
                <c:v>2027</c:v>
              </c:pt>
              <c:pt idx="6">
                <c:v>2028</c:v>
              </c:pt>
            </c:numLit>
          </c:cat>
          <c:val>
            <c:numRef>
              <c:f>'Annual Cash Flow'!$F$28:$L$28</c:f>
              <c:numCache>
                <c:formatCode>#,##0_);[Red]\(#,##0\)</c:formatCode>
                <c:ptCount val="7"/>
                <c:pt idx="0">
                  <c:v>131904</c:v>
                </c:pt>
                <c:pt idx="1">
                  <c:v>135861.11999999997</c:v>
                </c:pt>
                <c:pt idx="2">
                  <c:v>139936.95360000001</c:v>
                </c:pt>
                <c:pt idx="3">
                  <c:v>144135.06220799999</c:v>
                </c:pt>
                <c:pt idx="4">
                  <c:v>148459.11407423997</c:v>
                </c:pt>
                <c:pt idx="5">
                  <c:v>152912.88749646716</c:v>
                </c:pt>
                <c:pt idx="6">
                  <c:v>157500.2741213612</c:v>
                </c:pt>
              </c:numCache>
              <c:extLst/>
            </c:numRef>
          </c:val>
          <c:extLst>
            <c:ext xmlns:c16="http://schemas.microsoft.com/office/drawing/2014/chart" uri="{C3380CC4-5D6E-409C-BE32-E72D297353CC}">
              <c16:uniqueId val="{00000002-083F-43FB-8B9A-C7C21338FE6B}"/>
            </c:ext>
          </c:extLst>
        </c:ser>
        <c:dLbls>
          <c:showLegendKey val="0"/>
          <c:showVal val="0"/>
          <c:showCatName val="0"/>
          <c:showSerName val="0"/>
          <c:showPercent val="0"/>
          <c:showBubbleSize val="0"/>
        </c:dLbls>
        <c:gapWidth val="150"/>
        <c:axId val="628051151"/>
        <c:axId val="628052815"/>
      </c:barChart>
      <c:lineChart>
        <c:grouping val="standard"/>
        <c:varyColors val="0"/>
        <c:ser>
          <c:idx val="1"/>
          <c:order val="0"/>
          <c:tx>
            <c:strRef>
              <c:f>'Annual Cash Flow'!$C$66</c:f>
              <c:strCache>
                <c:ptCount val="1"/>
                <c:pt idx="0">
                  <c:v>Average Cash-on-Cash</c:v>
                </c:pt>
              </c:strCache>
            </c:strRef>
          </c:tx>
          <c:spPr>
            <a:ln w="28575" cap="rnd">
              <a:solidFill>
                <a:schemeClr val="accent2"/>
              </a:solidFill>
              <a:prstDash val="dash"/>
              <a:round/>
            </a:ln>
            <a:effectLst/>
          </c:spPr>
          <c:marker>
            <c:symbol val="none"/>
          </c:marker>
          <c:cat>
            <c:numRef>
              <c:f>#REF!</c:f>
              <c:numCache>
                <c:formatCode>General</c:formatCode>
                <c:ptCount val="1"/>
                <c:pt idx="0">
                  <c:v>1</c:v>
                </c:pt>
              </c:numCache>
            </c:numRef>
          </c:cat>
          <c:val>
            <c:numRef>
              <c:f>'Annual Cash Flow'!$F$66:$L$66</c:f>
              <c:numCache>
                <c:formatCode>0.00%</c:formatCode>
                <c:ptCount val="7"/>
                <c:pt idx="0">
                  <c:v>0.14957439434646838</c:v>
                </c:pt>
                <c:pt idx="1">
                  <c:v>0.15807884308921488</c:v>
                </c:pt>
                <c:pt idx="2">
                  <c:v>0.16683842529424403</c:v>
                </c:pt>
                <c:pt idx="3">
                  <c:v>0.17586079496542387</c:v>
                </c:pt>
                <c:pt idx="4">
                  <c:v>0.18515383572673907</c:v>
                </c:pt>
                <c:pt idx="5">
                  <c:v>0.19472566771089378</c:v>
                </c:pt>
                <c:pt idx="6">
                  <c:v>0.20458465465457326</c:v>
                </c:pt>
              </c:numCache>
              <c:extLst/>
            </c:numRef>
          </c:val>
          <c:smooth val="0"/>
          <c:extLst>
            <c:ext xmlns:c16="http://schemas.microsoft.com/office/drawing/2014/chart" uri="{C3380CC4-5D6E-409C-BE32-E72D297353CC}">
              <c16:uniqueId val="{00000003-083F-43FB-8B9A-C7C21338FE6B}"/>
            </c:ext>
          </c:extLst>
        </c:ser>
        <c:dLbls>
          <c:showLegendKey val="0"/>
          <c:showVal val="0"/>
          <c:showCatName val="0"/>
          <c:showSerName val="0"/>
          <c:showPercent val="0"/>
          <c:showBubbleSize val="0"/>
        </c:dLbls>
        <c:marker val="1"/>
        <c:smooth val="0"/>
        <c:axId val="639504319"/>
        <c:axId val="639495167"/>
      </c:lineChart>
      <c:catAx>
        <c:axId val="62805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28052815"/>
        <c:crosses val="autoZero"/>
        <c:auto val="1"/>
        <c:lblAlgn val="ctr"/>
        <c:lblOffset val="100"/>
        <c:noMultiLvlLbl val="0"/>
      </c:catAx>
      <c:valAx>
        <c:axId val="6280528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2805115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dispUnitsLbl>
        </c:dispUnits>
      </c:valAx>
      <c:valAx>
        <c:axId val="63949516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39504319"/>
        <c:crosses val="max"/>
        <c:crossBetween val="between"/>
      </c:valAx>
      <c:catAx>
        <c:axId val="639504319"/>
        <c:scaling>
          <c:orientation val="minMax"/>
        </c:scaling>
        <c:delete val="1"/>
        <c:axPos val="b"/>
        <c:numFmt formatCode="General" sourceLinked="1"/>
        <c:majorTickMark val="out"/>
        <c:minorTickMark val="none"/>
        <c:tickLblPos val="nextTo"/>
        <c:crossAx val="6394951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nchor="ctr"/>
          <a:lstStyle/>
          <a:p>
            <a:pPr algn="ctr">
              <a:defRPr/>
            </a:pPr>
            <a:r>
              <a:rPr lang="en-US" sz="2000" b="1" i="0" u="none" baseline="0"/>
              <a:t>US Market Projections</a:t>
            </a:r>
          </a:p>
        </c:rich>
      </c:tx>
      <c:overlay val="0"/>
      <c:spPr>
        <a:noFill/>
        <a:ln>
          <a:noFill/>
        </a:ln>
      </c:spPr>
    </c:title>
    <c:autoTitleDeleted val="0"/>
    <c:plotArea>
      <c:layout/>
      <c:lineChart>
        <c:grouping val="standard"/>
        <c:varyColors val="0"/>
        <c:ser>
          <c:idx val="0"/>
          <c:order val="0"/>
          <c:tx>
            <c:v>1 Month Fallback SOFR Fwd Curve</c:v>
          </c:tx>
          <c:spPr>
            <a:ln>
              <a:solidFill>
                <a:srgbClr val="004578"/>
              </a:solidFill>
            </a:ln>
          </c:spPr>
          <c:marker>
            <c:symbol val="none"/>
          </c:marker>
          <c:cat>
            <c:numLit>
              <c:formatCode>General</c:formatCode>
              <c:ptCount val="121"/>
              <c:pt idx="0">
                <c:v>5.4283400000000002E-2</c:v>
              </c:pt>
              <c:pt idx="1">
                <c:v>5.4701399999999997E-2</c:v>
              </c:pt>
              <c:pt idx="2">
                <c:v>5.5211499999999997E-2</c:v>
              </c:pt>
              <c:pt idx="3">
                <c:v>5.5583E-2</c:v>
              </c:pt>
              <c:pt idx="4">
                <c:v>5.5518499999999998E-2</c:v>
              </c:pt>
              <c:pt idx="5">
                <c:v>5.51134E-2</c:v>
              </c:pt>
              <c:pt idx="6">
                <c:v>5.4831299999999999E-2</c:v>
              </c:pt>
              <c:pt idx="7">
                <c:v>5.3575900000000003E-2</c:v>
              </c:pt>
              <c:pt idx="8">
                <c:v>5.3568200000000003E-2</c:v>
              </c:pt>
              <c:pt idx="9">
                <c:v>5.3238199999999999E-2</c:v>
              </c:pt>
              <c:pt idx="10">
                <c:v>5.0759499999999999E-2</c:v>
              </c:pt>
              <c:pt idx="11">
                <c:v>5.0756099999999998E-2</c:v>
              </c:pt>
              <c:pt idx="12">
                <c:v>5.0232600000000002E-2</c:v>
              </c:pt>
              <c:pt idx="13">
                <c:v>4.7384900000000001E-2</c:v>
              </c:pt>
              <c:pt idx="14">
                <c:v>4.7384900000000001E-2</c:v>
              </c:pt>
              <c:pt idx="15">
                <c:v>4.7112000000000001E-2</c:v>
              </c:pt>
              <c:pt idx="16">
                <c:v>4.5087500000000003E-2</c:v>
              </c:pt>
              <c:pt idx="17">
                <c:v>4.40223E-2</c:v>
              </c:pt>
              <c:pt idx="18">
                <c:v>4.3257999999999998E-2</c:v>
              </c:pt>
              <c:pt idx="19">
                <c:v>4.2520500000000003E-2</c:v>
              </c:pt>
              <c:pt idx="20">
                <c:v>4.1834700000000002E-2</c:v>
              </c:pt>
              <c:pt idx="21">
                <c:v>4.1296800000000002E-2</c:v>
              </c:pt>
              <c:pt idx="22">
                <c:v>4.0895800000000003E-2</c:v>
              </c:pt>
              <c:pt idx="23">
                <c:v>4.0563399999999999E-2</c:v>
              </c:pt>
              <c:pt idx="24">
                <c:v>4.0349299999999998E-2</c:v>
              </c:pt>
              <c:pt idx="25">
                <c:v>4.0154099999999998E-2</c:v>
              </c:pt>
              <c:pt idx="26">
                <c:v>3.9971100000000002E-2</c:v>
              </c:pt>
              <c:pt idx="27">
                <c:v>3.9801599999999999E-2</c:v>
              </c:pt>
              <c:pt idx="28">
                <c:v>3.9618899999999999E-2</c:v>
              </c:pt>
              <c:pt idx="29">
                <c:v>3.9444899999999998E-2</c:v>
              </c:pt>
              <c:pt idx="30">
                <c:v>3.9289600000000001E-2</c:v>
              </c:pt>
              <c:pt idx="31">
                <c:v>3.9138699999999998E-2</c:v>
              </c:pt>
              <c:pt idx="32">
                <c:v>3.8968500000000003E-2</c:v>
              </c:pt>
              <c:pt idx="33">
                <c:v>3.8821500000000002E-2</c:v>
              </c:pt>
              <c:pt idx="34">
                <c:v>3.8665999999999999E-2</c:v>
              </c:pt>
              <c:pt idx="35">
                <c:v>3.8522399999999998E-2</c:v>
              </c:pt>
              <c:pt idx="36">
                <c:v>3.8390300000000002E-2</c:v>
              </c:pt>
              <c:pt idx="37">
                <c:v>3.82522E-2</c:v>
              </c:pt>
              <c:pt idx="38">
                <c:v>3.8140300000000002E-2</c:v>
              </c:pt>
              <c:pt idx="39">
                <c:v>3.8044099999999997E-2</c:v>
              </c:pt>
              <c:pt idx="40">
                <c:v>3.7952199999999998E-2</c:v>
              </c:pt>
              <c:pt idx="41">
                <c:v>3.7880299999999999E-2</c:v>
              </c:pt>
              <c:pt idx="42">
                <c:v>3.7813100000000002E-2</c:v>
              </c:pt>
              <c:pt idx="43">
                <c:v>3.7772899999999998E-2</c:v>
              </c:pt>
              <c:pt idx="44">
                <c:v>3.7739700000000001E-2</c:v>
              </c:pt>
              <c:pt idx="45">
                <c:v>3.7720499999999997E-2</c:v>
              </c:pt>
              <c:pt idx="46">
                <c:v>3.7708600000000002E-2</c:v>
              </c:pt>
              <c:pt idx="47">
                <c:v>3.7718599999999998E-2</c:v>
              </c:pt>
              <c:pt idx="48">
                <c:v>3.7733200000000001E-2</c:v>
              </c:pt>
              <c:pt idx="49">
                <c:v>3.7752899999999999E-2</c:v>
              </c:pt>
              <c:pt idx="50">
                <c:v>3.7776499999999998E-2</c:v>
              </c:pt>
              <c:pt idx="51">
                <c:v>3.7793E-2</c:v>
              </c:pt>
              <c:pt idx="52">
                <c:v>3.7819100000000001E-2</c:v>
              </c:pt>
              <c:pt idx="53">
                <c:v>3.7837900000000001E-2</c:v>
              </c:pt>
              <c:pt idx="54">
                <c:v>3.7850300000000003E-2</c:v>
              </c:pt>
              <c:pt idx="55">
                <c:v>3.7877500000000001E-2</c:v>
              </c:pt>
              <c:pt idx="56">
                <c:v>3.78936E-2</c:v>
              </c:pt>
              <c:pt idx="57">
                <c:v>3.7911500000000001E-2</c:v>
              </c:pt>
              <c:pt idx="58">
                <c:v>3.7932899999999999E-2</c:v>
              </c:pt>
              <c:pt idx="59">
                <c:v>3.7950200000000003E-2</c:v>
              </c:pt>
              <c:pt idx="60">
                <c:v>3.7968200000000001E-2</c:v>
              </c:pt>
              <c:pt idx="61">
                <c:v>3.7988800000000003E-2</c:v>
              </c:pt>
              <c:pt idx="62">
                <c:v>3.8004400000000001E-2</c:v>
              </c:pt>
              <c:pt idx="63">
                <c:v>3.8022399999999998E-2</c:v>
              </c:pt>
              <c:pt idx="64">
                <c:v>3.8044700000000001E-2</c:v>
              </c:pt>
              <c:pt idx="65">
                <c:v>3.8062100000000001E-2</c:v>
              </c:pt>
              <c:pt idx="66">
                <c:v>3.80746E-2</c:v>
              </c:pt>
              <c:pt idx="67">
                <c:v>3.8100700000000001E-2</c:v>
              </c:pt>
              <c:pt idx="68">
                <c:v>3.8116400000000002E-2</c:v>
              </c:pt>
              <c:pt idx="69">
                <c:v>3.8136200000000002E-2</c:v>
              </c:pt>
              <c:pt idx="70">
                <c:v>3.8157000000000003E-2</c:v>
              </c:pt>
              <c:pt idx="71">
                <c:v>3.8172699999999997E-2</c:v>
              </c:pt>
              <c:pt idx="72">
                <c:v>3.8197599999999998E-2</c:v>
              </c:pt>
              <c:pt idx="73">
                <c:v>3.8213400000000002E-2</c:v>
              </c:pt>
              <c:pt idx="74">
                <c:v>3.8233299999999998E-2</c:v>
              </c:pt>
              <c:pt idx="75">
                <c:v>3.82476E-2</c:v>
              </c:pt>
              <c:pt idx="76">
                <c:v>3.8272300000000002E-2</c:v>
              </c:pt>
              <c:pt idx="77">
                <c:v>3.8288500000000003E-2</c:v>
              </c:pt>
              <c:pt idx="78">
                <c:v>3.8300500000000001E-2</c:v>
              </c:pt>
              <c:pt idx="79">
                <c:v>3.8327E-2</c:v>
              </c:pt>
              <c:pt idx="80">
                <c:v>3.8344499999999997E-2</c:v>
              </c:pt>
              <c:pt idx="81">
                <c:v>3.8368100000000002E-2</c:v>
              </c:pt>
              <c:pt idx="82">
                <c:v>3.8384000000000001E-2</c:v>
              </c:pt>
              <c:pt idx="83">
                <c:v>3.8401900000000003E-2</c:v>
              </c:pt>
              <c:pt idx="84">
                <c:v>3.8423699999999998E-2</c:v>
              </c:pt>
              <c:pt idx="85">
                <c:v>3.8440200000000001E-2</c:v>
              </c:pt>
              <c:pt idx="86">
                <c:v>3.84614E-2</c:v>
              </c:pt>
              <c:pt idx="87">
                <c:v>3.84841E-2</c:v>
              </c:pt>
              <c:pt idx="88">
                <c:v>3.8504400000000001E-2</c:v>
              </c:pt>
              <c:pt idx="89">
                <c:v>3.8530300000000003E-2</c:v>
              </c:pt>
              <c:pt idx="90">
                <c:v>3.8540100000000001E-2</c:v>
              </c:pt>
              <c:pt idx="91">
                <c:v>3.8570399999999998E-2</c:v>
              </c:pt>
              <c:pt idx="92">
                <c:v>3.8591199999999999E-2</c:v>
              </c:pt>
              <c:pt idx="93">
                <c:v>3.8619500000000001E-2</c:v>
              </c:pt>
              <c:pt idx="94">
                <c:v>3.8640599999999997E-2</c:v>
              </c:pt>
              <c:pt idx="95">
                <c:v>3.8666899999999997E-2</c:v>
              </c:pt>
              <c:pt idx="96">
                <c:v>3.8694600000000003E-2</c:v>
              </c:pt>
              <c:pt idx="97">
                <c:v>3.8717300000000003E-2</c:v>
              </c:pt>
              <c:pt idx="98">
                <c:v>3.8750899999999998E-2</c:v>
              </c:pt>
              <c:pt idx="99">
                <c:v>3.8774500000000003E-2</c:v>
              </c:pt>
              <c:pt idx="100">
                <c:v>3.88014E-2</c:v>
              </c:pt>
              <c:pt idx="101">
                <c:v>3.8832800000000001E-2</c:v>
              </c:pt>
              <c:pt idx="102">
                <c:v>3.8857900000000001E-2</c:v>
              </c:pt>
              <c:pt idx="103">
                <c:v>3.8887900000000003E-2</c:v>
              </c:pt>
              <c:pt idx="104">
                <c:v>3.8920999999999997E-2</c:v>
              </c:pt>
              <c:pt idx="105">
                <c:v>3.89491E-2</c:v>
              </c:pt>
              <c:pt idx="106">
                <c:v>3.8977900000000003E-2</c:v>
              </c:pt>
              <c:pt idx="107">
                <c:v>3.9014100000000003E-2</c:v>
              </c:pt>
              <c:pt idx="108">
                <c:v>3.9042300000000002E-2</c:v>
              </c:pt>
              <c:pt idx="109">
                <c:v>3.90753E-2</c:v>
              </c:pt>
              <c:pt idx="110">
                <c:v>3.91122E-2</c:v>
              </c:pt>
              <c:pt idx="111">
                <c:v>3.9142700000000002E-2</c:v>
              </c:pt>
              <c:pt idx="112">
                <c:v>3.9184299999999998E-2</c:v>
              </c:pt>
              <c:pt idx="113">
                <c:v>3.9217700000000001E-2</c:v>
              </c:pt>
              <c:pt idx="114">
                <c:v>3.9243199999999999E-2</c:v>
              </c:pt>
              <c:pt idx="115">
                <c:v>3.9284199999999998E-2</c:v>
              </c:pt>
              <c:pt idx="116">
                <c:v>3.9322900000000001E-2</c:v>
              </c:pt>
              <c:pt idx="117">
                <c:v>3.9358299999999999E-2</c:v>
              </c:pt>
              <c:pt idx="118">
                <c:v>3.9393900000000003E-2</c:v>
              </c:pt>
              <c:pt idx="119">
                <c:v>3.9435600000000001E-2</c:v>
              </c:pt>
              <c:pt idx="120">
                <c:v>3.9473500000000002E-2</c:v>
              </c:pt>
            </c:numLit>
          </c:cat>
          <c:val>
            <c:numLit>
              <c:formatCode>General</c:formatCode>
              <c:ptCount val="121"/>
              <c:pt idx="0">
                <c:v>5.3171200000000002E-2</c:v>
              </c:pt>
              <c:pt idx="1">
                <c:v>5.3576600000000002E-2</c:v>
              </c:pt>
              <c:pt idx="2">
                <c:v>5.4165400000000002E-2</c:v>
              </c:pt>
              <c:pt idx="3">
                <c:v>5.4450699999999998E-2</c:v>
              </c:pt>
              <c:pt idx="4">
                <c:v>5.4354899999999998E-2</c:v>
              </c:pt>
              <c:pt idx="5">
                <c:v>5.3931699999999999E-2</c:v>
              </c:pt>
              <c:pt idx="6">
                <c:v>5.3498799999999999E-2</c:v>
              </c:pt>
              <c:pt idx="7">
                <c:v>5.2427300000000003E-2</c:v>
              </c:pt>
              <c:pt idx="8">
                <c:v>5.2423400000000002E-2</c:v>
              </c:pt>
              <c:pt idx="9">
                <c:v>5.2063900000000003E-2</c:v>
              </c:pt>
              <c:pt idx="10">
                <c:v>4.9607900000000003E-2</c:v>
              </c:pt>
              <c:pt idx="11">
                <c:v>4.9618099999999998E-2</c:v>
              </c:pt>
              <c:pt idx="12">
                <c:v>4.8741199999999998E-2</c:v>
              </c:pt>
              <c:pt idx="13">
                <c:v>4.6237199999999999E-2</c:v>
              </c:pt>
              <c:pt idx="14">
                <c:v>4.6243100000000002E-2</c:v>
              </c:pt>
              <c:pt idx="15">
                <c:v>4.5770699999999997E-2</c:v>
              </c:pt>
              <c:pt idx="16">
                <c:v>4.3821899999999997E-2</c:v>
              </c:pt>
              <c:pt idx="17">
                <c:v>4.2841900000000002E-2</c:v>
              </c:pt>
              <c:pt idx="18">
                <c:v>4.2007299999999997E-2</c:v>
              </c:pt>
              <c:pt idx="19">
                <c:v>4.1292599999999999E-2</c:v>
              </c:pt>
              <c:pt idx="20">
                <c:v>4.0630699999999999E-2</c:v>
              </c:pt>
              <c:pt idx="21">
                <c:v>4.00801E-2</c:v>
              </c:pt>
              <c:pt idx="22">
                <c:v>3.9706199999999997E-2</c:v>
              </c:pt>
              <c:pt idx="23">
                <c:v>3.9400200000000003E-2</c:v>
              </c:pt>
              <c:pt idx="24">
                <c:v>3.9180600000000003E-2</c:v>
              </c:pt>
              <c:pt idx="25">
                <c:v>3.8997200000000003E-2</c:v>
              </c:pt>
              <c:pt idx="26">
                <c:v>3.8816099999999999E-2</c:v>
              </c:pt>
              <c:pt idx="27">
                <c:v>3.8635200000000001E-2</c:v>
              </c:pt>
              <c:pt idx="28">
                <c:v>3.8461299999999997E-2</c:v>
              </c:pt>
              <c:pt idx="29">
                <c:v>3.8278800000000002E-2</c:v>
              </c:pt>
              <c:pt idx="30">
                <c:v>3.8123299999999999E-2</c:v>
              </c:pt>
              <c:pt idx="31">
                <c:v>3.7973E-2</c:v>
              </c:pt>
              <c:pt idx="32">
                <c:v>3.7812400000000003E-2</c:v>
              </c:pt>
              <c:pt idx="33">
                <c:v>3.7652499999999998E-2</c:v>
              </c:pt>
              <c:pt idx="34">
                <c:v>3.7511599999999999E-2</c:v>
              </c:pt>
              <c:pt idx="35">
                <c:v>3.7368999999999999E-2</c:v>
              </c:pt>
              <c:pt idx="36">
                <c:v>3.72281E-2</c:v>
              </c:pt>
              <c:pt idx="37">
                <c:v>3.7099500000000001E-2</c:v>
              </c:pt>
              <c:pt idx="38">
                <c:v>3.69815E-2</c:v>
              </c:pt>
              <c:pt idx="39">
                <c:v>3.6886599999999999E-2</c:v>
              </c:pt>
              <c:pt idx="40">
                <c:v>3.6802700000000001E-2</c:v>
              </c:pt>
              <c:pt idx="41">
                <c:v>3.6725899999999999E-2</c:v>
              </c:pt>
              <c:pt idx="42">
                <c:v>3.6664799999999997E-2</c:v>
              </c:pt>
              <c:pt idx="43">
                <c:v>3.6628000000000001E-2</c:v>
              </c:pt>
              <c:pt idx="44">
                <c:v>3.6588500000000003E-2</c:v>
              </c:pt>
              <c:pt idx="45">
                <c:v>3.6572199999999999E-2</c:v>
              </c:pt>
              <c:pt idx="46">
                <c:v>3.6567599999999999E-2</c:v>
              </c:pt>
              <c:pt idx="47">
                <c:v>3.6573500000000002E-2</c:v>
              </c:pt>
              <c:pt idx="48">
                <c:v>3.6590999999999999E-2</c:v>
              </c:pt>
              <c:pt idx="49">
                <c:v>3.6611600000000001E-2</c:v>
              </c:pt>
              <c:pt idx="50">
                <c:v>3.6634300000000002E-2</c:v>
              </c:pt>
              <c:pt idx="51">
                <c:v>3.6656099999999997E-2</c:v>
              </c:pt>
              <c:pt idx="52">
                <c:v>3.6673200000000003E-2</c:v>
              </c:pt>
              <c:pt idx="53">
                <c:v>3.6691300000000003E-2</c:v>
              </c:pt>
              <c:pt idx="54">
                <c:v>3.6706700000000002E-2</c:v>
              </c:pt>
              <c:pt idx="55">
                <c:v>3.6729600000000001E-2</c:v>
              </c:pt>
              <c:pt idx="56">
                <c:v>3.6746899999999999E-2</c:v>
              </c:pt>
              <c:pt idx="57">
                <c:v>3.6772300000000001E-2</c:v>
              </c:pt>
              <c:pt idx="58">
                <c:v>3.6786199999999998E-2</c:v>
              </c:pt>
              <c:pt idx="59">
                <c:v>3.6805699999999997E-2</c:v>
              </c:pt>
              <c:pt idx="60">
                <c:v>3.68268E-2</c:v>
              </c:pt>
              <c:pt idx="61">
                <c:v>3.6842100000000003E-2</c:v>
              </c:pt>
              <c:pt idx="62">
                <c:v>3.6861999999999999E-2</c:v>
              </c:pt>
              <c:pt idx="63">
                <c:v>3.6883300000000001E-2</c:v>
              </c:pt>
              <c:pt idx="64">
                <c:v>3.6900700000000002E-2</c:v>
              </c:pt>
              <c:pt idx="65">
                <c:v>3.6922999999999997E-2</c:v>
              </c:pt>
              <c:pt idx="66">
                <c:v>3.6932300000000001E-2</c:v>
              </c:pt>
              <c:pt idx="67">
                <c:v>3.6956200000000002E-2</c:v>
              </c:pt>
              <c:pt idx="68">
                <c:v>3.6971900000000002E-2</c:v>
              </c:pt>
              <c:pt idx="69">
                <c:v>3.6994800000000001E-2</c:v>
              </c:pt>
              <c:pt idx="70">
                <c:v>3.70102E-2</c:v>
              </c:pt>
              <c:pt idx="71">
                <c:v>3.7030399999999998E-2</c:v>
              </c:pt>
              <c:pt idx="72">
                <c:v>3.7049699999999998E-2</c:v>
              </c:pt>
              <c:pt idx="73">
                <c:v>3.7066700000000001E-2</c:v>
              </c:pt>
              <c:pt idx="74">
                <c:v>3.7092E-2</c:v>
              </c:pt>
              <c:pt idx="75">
                <c:v>3.7105899999999997E-2</c:v>
              </c:pt>
              <c:pt idx="76">
                <c:v>3.7125600000000002E-2</c:v>
              </c:pt>
              <c:pt idx="77">
                <c:v>3.7147199999999998E-2</c:v>
              </c:pt>
              <c:pt idx="78">
                <c:v>3.7158200000000002E-2</c:v>
              </c:pt>
              <c:pt idx="79">
                <c:v>3.7182399999999997E-2</c:v>
              </c:pt>
              <c:pt idx="80">
                <c:v>3.7199000000000003E-2</c:v>
              </c:pt>
              <c:pt idx="81">
                <c:v>3.7220000000000003E-2</c:v>
              </c:pt>
              <c:pt idx="82">
                <c:v>3.7237300000000001E-2</c:v>
              </c:pt>
              <c:pt idx="83">
                <c:v>3.7262900000000002E-2</c:v>
              </c:pt>
              <c:pt idx="84">
                <c:v>3.7279199999999998E-2</c:v>
              </c:pt>
              <c:pt idx="85">
                <c:v>3.7295700000000001E-2</c:v>
              </c:pt>
              <c:pt idx="86">
                <c:v>3.7320199999999998E-2</c:v>
              </c:pt>
              <c:pt idx="87">
                <c:v>3.7339799999999999E-2</c:v>
              </c:pt>
              <c:pt idx="88">
                <c:v>3.73601E-2</c:v>
              </c:pt>
              <c:pt idx="89">
                <c:v>3.7382400000000003E-2</c:v>
              </c:pt>
              <c:pt idx="90">
                <c:v>3.7398300000000002E-2</c:v>
              </c:pt>
              <c:pt idx="91">
                <c:v>3.7426399999999999E-2</c:v>
              </c:pt>
              <c:pt idx="92">
                <c:v>3.7455000000000002E-2</c:v>
              </c:pt>
              <c:pt idx="93">
                <c:v>3.74764E-2</c:v>
              </c:pt>
              <c:pt idx="94">
                <c:v>3.7496700000000001E-2</c:v>
              </c:pt>
              <c:pt idx="95">
                <c:v>3.7526200000000003E-2</c:v>
              </c:pt>
              <c:pt idx="96">
                <c:v>3.7550800000000002E-2</c:v>
              </c:pt>
              <c:pt idx="97">
                <c:v>3.7574299999999998E-2</c:v>
              </c:pt>
              <c:pt idx="98">
                <c:v>3.76031E-2</c:v>
              </c:pt>
              <c:pt idx="99">
                <c:v>3.7628500000000002E-2</c:v>
              </c:pt>
              <c:pt idx="100">
                <c:v>3.7663299999999997E-2</c:v>
              </c:pt>
              <c:pt idx="101">
                <c:v>3.7689300000000002E-2</c:v>
              </c:pt>
              <c:pt idx="102">
                <c:v>3.7712000000000002E-2</c:v>
              </c:pt>
              <c:pt idx="103">
                <c:v>3.7749999999999999E-2</c:v>
              </c:pt>
              <c:pt idx="104">
                <c:v>3.7775200000000002E-2</c:v>
              </c:pt>
              <c:pt idx="105">
                <c:v>3.7805900000000003E-2</c:v>
              </c:pt>
              <c:pt idx="106">
                <c:v>3.7840199999999997E-2</c:v>
              </c:pt>
              <c:pt idx="107">
                <c:v>3.7871000000000002E-2</c:v>
              </c:pt>
              <c:pt idx="108">
                <c:v>3.7901799999999999E-2</c:v>
              </c:pt>
              <c:pt idx="109">
                <c:v>3.7935200000000002E-2</c:v>
              </c:pt>
              <c:pt idx="110">
                <c:v>3.79718E-2</c:v>
              </c:pt>
              <c:pt idx="111">
                <c:v>3.8007800000000001E-2</c:v>
              </c:pt>
              <c:pt idx="112">
                <c:v>3.80401E-2</c:v>
              </c:pt>
              <c:pt idx="113">
                <c:v>3.8072300000000003E-2</c:v>
              </c:pt>
              <c:pt idx="114">
                <c:v>3.8100799999999997E-2</c:v>
              </c:pt>
              <c:pt idx="115">
                <c:v>3.8144400000000002E-2</c:v>
              </c:pt>
              <c:pt idx="116">
                <c:v>3.8177700000000002E-2</c:v>
              </c:pt>
              <c:pt idx="117">
                <c:v>3.8215800000000001E-2</c:v>
              </c:pt>
              <c:pt idx="118">
                <c:v>3.8254200000000002E-2</c:v>
              </c:pt>
              <c:pt idx="119">
                <c:v>3.8293199999999999E-2</c:v>
              </c:pt>
              <c:pt idx="120">
                <c:v>3.8336599999999998E-2</c:v>
              </c:pt>
            </c:numLit>
          </c:val>
          <c:smooth val="0"/>
          <c:extLst>
            <c:ext xmlns:c16="http://schemas.microsoft.com/office/drawing/2014/chart" uri="{C3380CC4-5D6E-409C-BE32-E72D297353CC}">
              <c16:uniqueId val="{00000000-5EBC-4EB4-96C5-7B974B153E66}"/>
            </c:ext>
          </c:extLst>
        </c:ser>
        <c:ser>
          <c:idx val="1"/>
          <c:order val="1"/>
          <c:tx>
            <c:v>1 Month Term SOFR Forward Curve</c:v>
          </c:tx>
          <c:spPr>
            <a:ln>
              <a:solidFill>
                <a:srgbClr val="007CBA"/>
              </a:solidFill>
            </a:ln>
          </c:spPr>
          <c:marker>
            <c:symbol val="none"/>
          </c:marker>
          <c:cat>
            <c:numLit>
              <c:formatCode>General</c:formatCode>
              <c:ptCount val="121"/>
              <c:pt idx="0">
                <c:v>5.4283400000000002E-2</c:v>
              </c:pt>
              <c:pt idx="1">
                <c:v>5.4701399999999997E-2</c:v>
              </c:pt>
              <c:pt idx="2">
                <c:v>5.5211499999999997E-2</c:v>
              </c:pt>
              <c:pt idx="3">
                <c:v>5.5583E-2</c:v>
              </c:pt>
              <c:pt idx="4">
                <c:v>5.5518499999999998E-2</c:v>
              </c:pt>
              <c:pt idx="5">
                <c:v>5.51134E-2</c:v>
              </c:pt>
              <c:pt idx="6">
                <c:v>5.4831299999999999E-2</c:v>
              </c:pt>
              <c:pt idx="7">
                <c:v>5.3575900000000003E-2</c:v>
              </c:pt>
              <c:pt idx="8">
                <c:v>5.3568200000000003E-2</c:v>
              </c:pt>
              <c:pt idx="9">
                <c:v>5.3238199999999999E-2</c:v>
              </c:pt>
              <c:pt idx="10">
                <c:v>5.0759499999999999E-2</c:v>
              </c:pt>
              <c:pt idx="11">
                <c:v>5.0756099999999998E-2</c:v>
              </c:pt>
              <c:pt idx="12">
                <c:v>5.0232600000000002E-2</c:v>
              </c:pt>
              <c:pt idx="13">
                <c:v>4.7384900000000001E-2</c:v>
              </c:pt>
              <c:pt idx="14">
                <c:v>4.7384900000000001E-2</c:v>
              </c:pt>
              <c:pt idx="15">
                <c:v>4.7112000000000001E-2</c:v>
              </c:pt>
              <c:pt idx="16">
                <c:v>4.5087500000000003E-2</c:v>
              </c:pt>
              <c:pt idx="17">
                <c:v>4.40223E-2</c:v>
              </c:pt>
              <c:pt idx="18">
                <c:v>4.3257999999999998E-2</c:v>
              </c:pt>
              <c:pt idx="19">
                <c:v>4.2520500000000003E-2</c:v>
              </c:pt>
              <c:pt idx="20">
                <c:v>4.1834700000000002E-2</c:v>
              </c:pt>
              <c:pt idx="21">
                <c:v>4.1296800000000002E-2</c:v>
              </c:pt>
              <c:pt idx="22">
                <c:v>4.0895800000000003E-2</c:v>
              </c:pt>
              <c:pt idx="23">
                <c:v>4.0563399999999999E-2</c:v>
              </c:pt>
              <c:pt idx="24">
                <c:v>4.0349299999999998E-2</c:v>
              </c:pt>
              <c:pt idx="25">
                <c:v>4.0154099999999998E-2</c:v>
              </c:pt>
              <c:pt idx="26">
                <c:v>3.9971100000000002E-2</c:v>
              </c:pt>
              <c:pt idx="27">
                <c:v>3.9801599999999999E-2</c:v>
              </c:pt>
              <c:pt idx="28">
                <c:v>3.9618899999999999E-2</c:v>
              </c:pt>
              <c:pt idx="29">
                <c:v>3.9444899999999998E-2</c:v>
              </c:pt>
              <c:pt idx="30">
                <c:v>3.9289600000000001E-2</c:v>
              </c:pt>
              <c:pt idx="31">
                <c:v>3.9138699999999998E-2</c:v>
              </c:pt>
              <c:pt idx="32">
                <c:v>3.8968500000000003E-2</c:v>
              </c:pt>
              <c:pt idx="33">
                <c:v>3.8821500000000002E-2</c:v>
              </c:pt>
              <c:pt idx="34">
                <c:v>3.8665999999999999E-2</c:v>
              </c:pt>
              <c:pt idx="35">
                <c:v>3.8522399999999998E-2</c:v>
              </c:pt>
              <c:pt idx="36">
                <c:v>3.8390300000000002E-2</c:v>
              </c:pt>
              <c:pt idx="37">
                <c:v>3.82522E-2</c:v>
              </c:pt>
              <c:pt idx="38">
                <c:v>3.8140300000000002E-2</c:v>
              </c:pt>
              <c:pt idx="39">
                <c:v>3.8044099999999997E-2</c:v>
              </c:pt>
              <c:pt idx="40">
                <c:v>3.7952199999999998E-2</c:v>
              </c:pt>
              <c:pt idx="41">
                <c:v>3.7880299999999999E-2</c:v>
              </c:pt>
              <c:pt idx="42">
                <c:v>3.7813100000000002E-2</c:v>
              </c:pt>
              <c:pt idx="43">
                <c:v>3.7772899999999998E-2</c:v>
              </c:pt>
              <c:pt idx="44">
                <c:v>3.7739700000000001E-2</c:v>
              </c:pt>
              <c:pt idx="45">
                <c:v>3.7720499999999997E-2</c:v>
              </c:pt>
              <c:pt idx="46">
                <c:v>3.7708600000000002E-2</c:v>
              </c:pt>
              <c:pt idx="47">
                <c:v>3.7718599999999998E-2</c:v>
              </c:pt>
              <c:pt idx="48">
                <c:v>3.7733200000000001E-2</c:v>
              </c:pt>
              <c:pt idx="49">
                <c:v>3.7752899999999999E-2</c:v>
              </c:pt>
              <c:pt idx="50">
                <c:v>3.7776499999999998E-2</c:v>
              </c:pt>
              <c:pt idx="51">
                <c:v>3.7793E-2</c:v>
              </c:pt>
              <c:pt idx="52">
                <c:v>3.7819100000000001E-2</c:v>
              </c:pt>
              <c:pt idx="53">
                <c:v>3.7837900000000001E-2</c:v>
              </c:pt>
              <c:pt idx="54">
                <c:v>3.7850300000000003E-2</c:v>
              </c:pt>
              <c:pt idx="55">
                <c:v>3.7877500000000001E-2</c:v>
              </c:pt>
              <c:pt idx="56">
                <c:v>3.78936E-2</c:v>
              </c:pt>
              <c:pt idx="57">
                <c:v>3.7911500000000001E-2</c:v>
              </c:pt>
              <c:pt idx="58">
                <c:v>3.7932899999999999E-2</c:v>
              </c:pt>
              <c:pt idx="59">
                <c:v>3.7950200000000003E-2</c:v>
              </c:pt>
              <c:pt idx="60">
                <c:v>3.7968200000000001E-2</c:v>
              </c:pt>
              <c:pt idx="61">
                <c:v>3.7988800000000003E-2</c:v>
              </c:pt>
              <c:pt idx="62">
                <c:v>3.8004400000000001E-2</c:v>
              </c:pt>
              <c:pt idx="63">
                <c:v>3.8022399999999998E-2</c:v>
              </c:pt>
              <c:pt idx="64">
                <c:v>3.8044700000000001E-2</c:v>
              </c:pt>
              <c:pt idx="65">
                <c:v>3.8062100000000001E-2</c:v>
              </c:pt>
              <c:pt idx="66">
                <c:v>3.80746E-2</c:v>
              </c:pt>
              <c:pt idx="67">
                <c:v>3.8100700000000001E-2</c:v>
              </c:pt>
              <c:pt idx="68">
                <c:v>3.8116400000000002E-2</c:v>
              </c:pt>
              <c:pt idx="69">
                <c:v>3.8136200000000002E-2</c:v>
              </c:pt>
              <c:pt idx="70">
                <c:v>3.8157000000000003E-2</c:v>
              </c:pt>
              <c:pt idx="71">
                <c:v>3.8172699999999997E-2</c:v>
              </c:pt>
              <c:pt idx="72">
                <c:v>3.8197599999999998E-2</c:v>
              </c:pt>
              <c:pt idx="73">
                <c:v>3.8213400000000002E-2</c:v>
              </c:pt>
              <c:pt idx="74">
                <c:v>3.8233299999999998E-2</c:v>
              </c:pt>
              <c:pt idx="75">
                <c:v>3.82476E-2</c:v>
              </c:pt>
              <c:pt idx="76">
                <c:v>3.8272300000000002E-2</c:v>
              </c:pt>
              <c:pt idx="77">
                <c:v>3.8288500000000003E-2</c:v>
              </c:pt>
              <c:pt idx="78">
                <c:v>3.8300500000000001E-2</c:v>
              </c:pt>
              <c:pt idx="79">
                <c:v>3.8327E-2</c:v>
              </c:pt>
              <c:pt idx="80">
                <c:v>3.8344499999999997E-2</c:v>
              </c:pt>
              <c:pt idx="81">
                <c:v>3.8368100000000002E-2</c:v>
              </c:pt>
              <c:pt idx="82">
                <c:v>3.8384000000000001E-2</c:v>
              </c:pt>
              <c:pt idx="83">
                <c:v>3.8401900000000003E-2</c:v>
              </c:pt>
              <c:pt idx="84">
                <c:v>3.8423699999999998E-2</c:v>
              </c:pt>
              <c:pt idx="85">
                <c:v>3.8440200000000001E-2</c:v>
              </c:pt>
              <c:pt idx="86">
                <c:v>3.84614E-2</c:v>
              </c:pt>
              <c:pt idx="87">
                <c:v>3.84841E-2</c:v>
              </c:pt>
              <c:pt idx="88">
                <c:v>3.8504400000000001E-2</c:v>
              </c:pt>
              <c:pt idx="89">
                <c:v>3.8530300000000003E-2</c:v>
              </c:pt>
              <c:pt idx="90">
                <c:v>3.8540100000000001E-2</c:v>
              </c:pt>
              <c:pt idx="91">
                <c:v>3.8570399999999998E-2</c:v>
              </c:pt>
              <c:pt idx="92">
                <c:v>3.8591199999999999E-2</c:v>
              </c:pt>
              <c:pt idx="93">
                <c:v>3.8619500000000001E-2</c:v>
              </c:pt>
              <c:pt idx="94">
                <c:v>3.8640599999999997E-2</c:v>
              </c:pt>
              <c:pt idx="95">
                <c:v>3.8666899999999997E-2</c:v>
              </c:pt>
              <c:pt idx="96">
                <c:v>3.8694600000000003E-2</c:v>
              </c:pt>
              <c:pt idx="97">
                <c:v>3.8717300000000003E-2</c:v>
              </c:pt>
              <c:pt idx="98">
                <c:v>3.8750899999999998E-2</c:v>
              </c:pt>
              <c:pt idx="99">
                <c:v>3.8774500000000003E-2</c:v>
              </c:pt>
              <c:pt idx="100">
                <c:v>3.88014E-2</c:v>
              </c:pt>
              <c:pt idx="101">
                <c:v>3.8832800000000001E-2</c:v>
              </c:pt>
              <c:pt idx="102">
                <c:v>3.8857900000000001E-2</c:v>
              </c:pt>
              <c:pt idx="103">
                <c:v>3.8887900000000003E-2</c:v>
              </c:pt>
              <c:pt idx="104">
                <c:v>3.8920999999999997E-2</c:v>
              </c:pt>
              <c:pt idx="105">
                <c:v>3.89491E-2</c:v>
              </c:pt>
              <c:pt idx="106">
                <c:v>3.8977900000000003E-2</c:v>
              </c:pt>
              <c:pt idx="107">
                <c:v>3.9014100000000003E-2</c:v>
              </c:pt>
              <c:pt idx="108">
                <c:v>3.9042300000000002E-2</c:v>
              </c:pt>
              <c:pt idx="109">
                <c:v>3.90753E-2</c:v>
              </c:pt>
              <c:pt idx="110">
                <c:v>3.91122E-2</c:v>
              </c:pt>
              <c:pt idx="111">
                <c:v>3.9142700000000002E-2</c:v>
              </c:pt>
              <c:pt idx="112">
                <c:v>3.9184299999999998E-2</c:v>
              </c:pt>
              <c:pt idx="113">
                <c:v>3.9217700000000001E-2</c:v>
              </c:pt>
              <c:pt idx="114">
                <c:v>3.9243199999999999E-2</c:v>
              </c:pt>
              <c:pt idx="115">
                <c:v>3.9284199999999998E-2</c:v>
              </c:pt>
              <c:pt idx="116">
                <c:v>3.9322900000000001E-2</c:v>
              </c:pt>
              <c:pt idx="117">
                <c:v>3.9358299999999999E-2</c:v>
              </c:pt>
              <c:pt idx="118">
                <c:v>3.9393900000000003E-2</c:v>
              </c:pt>
              <c:pt idx="119">
                <c:v>3.9435600000000001E-2</c:v>
              </c:pt>
              <c:pt idx="120">
                <c:v>3.9473500000000002E-2</c:v>
              </c:pt>
            </c:numLit>
          </c:cat>
          <c:val>
            <c:numLit>
              <c:formatCode>General</c:formatCode>
              <c:ptCount val="121"/>
              <c:pt idx="0">
                <c:v>5.3877599999999998E-2</c:v>
              </c:pt>
              <c:pt idx="1">
                <c:v>5.4326600000000003E-2</c:v>
              </c:pt>
              <c:pt idx="2">
                <c:v>5.4573499999999997E-2</c:v>
              </c:pt>
              <c:pt idx="3">
                <c:v>5.4492600000000002E-2</c:v>
              </c:pt>
              <c:pt idx="4">
                <c:v>5.4170999999999997E-2</c:v>
              </c:pt>
              <c:pt idx="5">
                <c:v>5.3551099999999997E-2</c:v>
              </c:pt>
              <c:pt idx="6">
                <c:v>5.3003799999999997E-2</c:v>
              </c:pt>
              <c:pt idx="7">
                <c:v>5.2505999999999997E-2</c:v>
              </c:pt>
              <c:pt idx="8">
                <c:v>5.1595299999999997E-2</c:v>
              </c:pt>
              <c:pt idx="9">
                <c:v>5.0642800000000002E-2</c:v>
              </c:pt>
              <c:pt idx="10">
                <c:v>4.9598400000000001E-2</c:v>
              </c:pt>
              <c:pt idx="11">
                <c:v>4.8489900000000002E-2</c:v>
              </c:pt>
              <c:pt idx="12">
                <c:v>4.7270899999999998E-2</c:v>
              </c:pt>
              <c:pt idx="13">
                <c:v>4.6300000000000001E-2</c:v>
              </c:pt>
              <c:pt idx="14">
                <c:v>4.5483099999999999E-2</c:v>
              </c:pt>
              <c:pt idx="15">
                <c:v>4.4287E-2</c:v>
              </c:pt>
              <c:pt idx="16">
                <c:v>4.3073199999999999E-2</c:v>
              </c:pt>
              <c:pt idx="17">
                <c:v>4.2195900000000001E-2</c:v>
              </c:pt>
              <c:pt idx="18">
                <c:v>4.1417799999999998E-2</c:v>
              </c:pt>
              <c:pt idx="19">
                <c:v>4.0831600000000003E-2</c:v>
              </c:pt>
              <c:pt idx="20">
                <c:v>4.0296899999999997E-2</c:v>
              </c:pt>
              <c:pt idx="21">
                <c:v>3.9844499999999998E-2</c:v>
              </c:pt>
              <c:pt idx="22">
                <c:v>3.9561199999999998E-2</c:v>
              </c:pt>
              <c:pt idx="23">
                <c:v>3.9328399999999999E-2</c:v>
              </c:pt>
              <c:pt idx="24">
                <c:v>3.9123600000000001E-2</c:v>
              </c:pt>
              <c:pt idx="25">
                <c:v>3.89433E-2</c:v>
              </c:pt>
              <c:pt idx="26">
                <c:v>3.8763800000000001E-2</c:v>
              </c:pt>
              <c:pt idx="27">
                <c:v>3.85869E-2</c:v>
              </c:pt>
              <c:pt idx="28">
                <c:v>3.8419799999999997E-2</c:v>
              </c:pt>
              <c:pt idx="29">
                <c:v>3.8238599999999998E-2</c:v>
              </c:pt>
              <c:pt idx="30">
                <c:v>3.8084100000000003E-2</c:v>
              </c:pt>
              <c:pt idx="31">
                <c:v>3.7938199999999998E-2</c:v>
              </c:pt>
              <c:pt idx="32">
                <c:v>3.7782099999999999E-2</c:v>
              </c:pt>
              <c:pt idx="33">
                <c:v>3.7624699999999997E-2</c:v>
              </c:pt>
              <c:pt idx="34">
                <c:v>3.7487100000000002E-2</c:v>
              </c:pt>
              <c:pt idx="35">
                <c:v>3.7351599999999999E-2</c:v>
              </c:pt>
              <c:pt idx="36">
                <c:v>3.72228E-2</c:v>
              </c:pt>
              <c:pt idx="37">
                <c:v>3.7106800000000002E-2</c:v>
              </c:pt>
              <c:pt idx="38">
                <c:v>3.7002300000000002E-2</c:v>
              </c:pt>
              <c:pt idx="39">
                <c:v>3.69202E-2</c:v>
              </c:pt>
              <c:pt idx="40">
                <c:v>3.6846299999999998E-2</c:v>
              </c:pt>
              <c:pt idx="41">
                <c:v>3.6784499999999998E-2</c:v>
              </c:pt>
              <c:pt idx="42">
                <c:v>3.6736499999999998E-2</c:v>
              </c:pt>
              <c:pt idx="43">
                <c:v>3.6710199999999998E-2</c:v>
              </c:pt>
              <c:pt idx="44">
                <c:v>3.6687400000000002E-2</c:v>
              </c:pt>
              <c:pt idx="45">
                <c:v>3.6683599999999997E-2</c:v>
              </c:pt>
              <c:pt idx="46">
                <c:v>3.669E-2</c:v>
              </c:pt>
              <c:pt idx="47">
                <c:v>3.6706200000000001E-2</c:v>
              </c:pt>
              <c:pt idx="48">
                <c:v>3.6724899999999998E-2</c:v>
              </c:pt>
              <c:pt idx="49">
                <c:v>3.6749900000000002E-2</c:v>
              </c:pt>
              <c:pt idx="50">
                <c:v>3.6766E-2</c:v>
              </c:pt>
              <c:pt idx="51">
                <c:v>3.6785600000000002E-2</c:v>
              </c:pt>
              <c:pt idx="52">
                <c:v>3.6804799999999999E-2</c:v>
              </c:pt>
              <c:pt idx="53">
                <c:v>3.6822899999999999E-2</c:v>
              </c:pt>
              <c:pt idx="54">
                <c:v>3.6840499999999998E-2</c:v>
              </c:pt>
              <c:pt idx="55">
                <c:v>3.6867700000000003E-2</c:v>
              </c:pt>
              <c:pt idx="56">
                <c:v>3.6880599999999999E-2</c:v>
              </c:pt>
              <c:pt idx="57">
                <c:v>3.69016E-2</c:v>
              </c:pt>
              <c:pt idx="58">
                <c:v>3.6922099999999999E-2</c:v>
              </c:pt>
              <c:pt idx="59">
                <c:v>3.6939399999999997E-2</c:v>
              </c:pt>
              <c:pt idx="60">
                <c:v>3.6958499999999998E-2</c:v>
              </c:pt>
              <c:pt idx="61">
                <c:v>3.6978200000000003E-2</c:v>
              </c:pt>
              <c:pt idx="62">
                <c:v>3.6996099999999997E-2</c:v>
              </c:pt>
              <c:pt idx="63">
                <c:v>3.7019700000000003E-2</c:v>
              </c:pt>
              <c:pt idx="64">
                <c:v>3.70307E-2</c:v>
              </c:pt>
              <c:pt idx="65">
                <c:v>3.7048699999999997E-2</c:v>
              </c:pt>
              <c:pt idx="66">
                <c:v>3.7073599999999998E-2</c:v>
              </c:pt>
              <c:pt idx="67">
                <c:v>3.7090999999999999E-2</c:v>
              </c:pt>
              <c:pt idx="68">
                <c:v>3.7106800000000002E-2</c:v>
              </c:pt>
              <c:pt idx="69">
                <c:v>3.71277E-2</c:v>
              </c:pt>
              <c:pt idx="70">
                <c:v>3.7147699999999999E-2</c:v>
              </c:pt>
              <c:pt idx="71">
                <c:v>3.7165799999999999E-2</c:v>
              </c:pt>
              <c:pt idx="72">
                <c:v>3.7189600000000003E-2</c:v>
              </c:pt>
              <c:pt idx="73">
                <c:v>3.7202300000000001E-2</c:v>
              </c:pt>
              <c:pt idx="74">
                <c:v>3.7223300000000001E-2</c:v>
              </c:pt>
              <c:pt idx="75">
                <c:v>3.7244100000000002E-2</c:v>
              </c:pt>
              <c:pt idx="76">
                <c:v>3.7259399999999998E-2</c:v>
              </c:pt>
              <c:pt idx="77">
                <c:v>3.7276700000000003E-2</c:v>
              </c:pt>
              <c:pt idx="78">
                <c:v>3.7301300000000003E-2</c:v>
              </c:pt>
              <c:pt idx="79">
                <c:v>3.7318900000000002E-2</c:v>
              </c:pt>
              <c:pt idx="80">
                <c:v>3.7335599999999997E-2</c:v>
              </c:pt>
              <c:pt idx="81">
                <c:v>3.73613E-2</c:v>
              </c:pt>
              <c:pt idx="82">
                <c:v>3.73765E-2</c:v>
              </c:pt>
              <c:pt idx="83">
                <c:v>3.7395600000000001E-2</c:v>
              </c:pt>
              <c:pt idx="84">
                <c:v>3.7417199999999998E-2</c:v>
              </c:pt>
              <c:pt idx="85">
                <c:v>3.7434299999999997E-2</c:v>
              </c:pt>
              <c:pt idx="86">
                <c:v>3.7457200000000003E-2</c:v>
              </c:pt>
              <c:pt idx="87">
                <c:v>3.7479699999999998E-2</c:v>
              </c:pt>
              <c:pt idx="88">
                <c:v>3.7496099999999997E-2</c:v>
              </c:pt>
              <c:pt idx="89">
                <c:v>3.7518999999999997E-2</c:v>
              </c:pt>
              <c:pt idx="90">
                <c:v>3.7547299999999999E-2</c:v>
              </c:pt>
              <c:pt idx="91">
                <c:v>3.7568999999999998E-2</c:v>
              </c:pt>
              <c:pt idx="92">
                <c:v>3.7591300000000001E-2</c:v>
              </c:pt>
              <c:pt idx="93">
                <c:v>3.7620500000000001E-2</c:v>
              </c:pt>
              <c:pt idx="94">
                <c:v>3.7643799999999998E-2</c:v>
              </c:pt>
              <c:pt idx="95">
                <c:v>3.7669300000000003E-2</c:v>
              </c:pt>
              <c:pt idx="96">
                <c:v>3.7697099999999997E-2</c:v>
              </c:pt>
              <c:pt idx="97">
                <c:v>3.7721200000000003E-2</c:v>
              </c:pt>
              <c:pt idx="98">
                <c:v>3.77556E-2</c:v>
              </c:pt>
              <c:pt idx="99">
                <c:v>3.7779399999999998E-2</c:v>
              </c:pt>
              <c:pt idx="100">
                <c:v>3.7805100000000001E-2</c:v>
              </c:pt>
              <c:pt idx="101">
                <c:v>3.7836700000000001E-2</c:v>
              </c:pt>
              <c:pt idx="102">
                <c:v>3.7862600000000003E-2</c:v>
              </c:pt>
              <c:pt idx="103">
                <c:v>3.7896399999999997E-2</c:v>
              </c:pt>
              <c:pt idx="104">
                <c:v>3.7927299999999997E-2</c:v>
              </c:pt>
              <c:pt idx="105">
                <c:v>3.7958699999999998E-2</c:v>
              </c:pt>
              <c:pt idx="106">
                <c:v>3.7991299999999999E-2</c:v>
              </c:pt>
              <c:pt idx="107">
                <c:v>3.8025400000000001E-2</c:v>
              </c:pt>
              <c:pt idx="108">
                <c:v>3.8056899999999998E-2</c:v>
              </c:pt>
              <c:pt idx="109">
                <c:v>3.80963E-2</c:v>
              </c:pt>
              <c:pt idx="110">
                <c:v>3.8125899999999997E-2</c:v>
              </c:pt>
              <c:pt idx="111">
                <c:v>3.8160100000000002E-2</c:v>
              </c:pt>
              <c:pt idx="112">
                <c:v>3.8195800000000002E-2</c:v>
              </c:pt>
              <c:pt idx="113">
                <c:v>3.8228699999999997E-2</c:v>
              </c:pt>
              <c:pt idx="114">
                <c:v>3.8260500000000003E-2</c:v>
              </c:pt>
              <c:pt idx="115">
                <c:v>3.8302299999999997E-2</c:v>
              </c:pt>
              <c:pt idx="116">
                <c:v>3.8338999999999998E-2</c:v>
              </c:pt>
              <c:pt idx="117">
                <c:v>3.83779E-2</c:v>
              </c:pt>
              <c:pt idx="118">
                <c:v>3.8422400000000002E-2</c:v>
              </c:pt>
              <c:pt idx="119">
                <c:v>3.8456299999999999E-2</c:v>
              </c:pt>
              <c:pt idx="120">
                <c:v>3.8496500000000003E-2</c:v>
              </c:pt>
            </c:numLit>
          </c:val>
          <c:smooth val="0"/>
          <c:extLst>
            <c:ext xmlns:c16="http://schemas.microsoft.com/office/drawing/2014/chart" uri="{C3380CC4-5D6E-409C-BE32-E72D297353CC}">
              <c16:uniqueId val="{00000001-5EBC-4EB4-96C5-7B974B153E66}"/>
            </c:ext>
          </c:extLst>
        </c:ser>
        <c:ser>
          <c:idx val="2"/>
          <c:order val="2"/>
          <c:tx>
            <c:v>3 Month Term SOFR Forward Curve</c:v>
          </c:tx>
          <c:spPr>
            <a:ln>
              <a:solidFill>
                <a:srgbClr val="A3A7AA"/>
              </a:solidFill>
            </a:ln>
          </c:spPr>
          <c:marker>
            <c:symbol val="none"/>
          </c:marker>
          <c:cat>
            <c:numLit>
              <c:formatCode>General</c:formatCode>
              <c:ptCount val="121"/>
              <c:pt idx="0">
                <c:v>5.4283400000000002E-2</c:v>
              </c:pt>
              <c:pt idx="1">
                <c:v>5.4701399999999997E-2</c:v>
              </c:pt>
              <c:pt idx="2">
                <c:v>5.5211499999999997E-2</c:v>
              </c:pt>
              <c:pt idx="3">
                <c:v>5.5583E-2</c:v>
              </c:pt>
              <c:pt idx="4">
                <c:v>5.5518499999999998E-2</c:v>
              </c:pt>
              <c:pt idx="5">
                <c:v>5.51134E-2</c:v>
              </c:pt>
              <c:pt idx="6">
                <c:v>5.4831299999999999E-2</c:v>
              </c:pt>
              <c:pt idx="7">
                <c:v>5.3575900000000003E-2</c:v>
              </c:pt>
              <c:pt idx="8">
                <c:v>5.3568200000000003E-2</c:v>
              </c:pt>
              <c:pt idx="9">
                <c:v>5.3238199999999999E-2</c:v>
              </c:pt>
              <c:pt idx="10">
                <c:v>5.0759499999999999E-2</c:v>
              </c:pt>
              <c:pt idx="11">
                <c:v>5.0756099999999998E-2</c:v>
              </c:pt>
              <c:pt idx="12">
                <c:v>5.0232600000000002E-2</c:v>
              </c:pt>
              <c:pt idx="13">
                <c:v>4.7384900000000001E-2</c:v>
              </c:pt>
              <c:pt idx="14">
                <c:v>4.7384900000000001E-2</c:v>
              </c:pt>
              <c:pt idx="15">
                <c:v>4.7112000000000001E-2</c:v>
              </c:pt>
              <c:pt idx="16">
                <c:v>4.5087500000000003E-2</c:v>
              </c:pt>
              <c:pt idx="17">
                <c:v>4.40223E-2</c:v>
              </c:pt>
              <c:pt idx="18">
                <c:v>4.3257999999999998E-2</c:v>
              </c:pt>
              <c:pt idx="19">
                <c:v>4.2520500000000003E-2</c:v>
              </c:pt>
              <c:pt idx="20">
                <c:v>4.1834700000000002E-2</c:v>
              </c:pt>
              <c:pt idx="21">
                <c:v>4.1296800000000002E-2</c:v>
              </c:pt>
              <c:pt idx="22">
                <c:v>4.0895800000000003E-2</c:v>
              </c:pt>
              <c:pt idx="23">
                <c:v>4.0563399999999999E-2</c:v>
              </c:pt>
              <c:pt idx="24">
                <c:v>4.0349299999999998E-2</c:v>
              </c:pt>
              <c:pt idx="25">
                <c:v>4.0154099999999998E-2</c:v>
              </c:pt>
              <c:pt idx="26">
                <c:v>3.9971100000000002E-2</c:v>
              </c:pt>
              <c:pt idx="27">
                <c:v>3.9801599999999999E-2</c:v>
              </c:pt>
              <c:pt idx="28">
                <c:v>3.9618899999999999E-2</c:v>
              </c:pt>
              <c:pt idx="29">
                <c:v>3.9444899999999998E-2</c:v>
              </c:pt>
              <c:pt idx="30">
                <c:v>3.9289600000000001E-2</c:v>
              </c:pt>
              <c:pt idx="31">
                <c:v>3.9138699999999998E-2</c:v>
              </c:pt>
              <c:pt idx="32">
                <c:v>3.8968500000000003E-2</c:v>
              </c:pt>
              <c:pt idx="33">
                <c:v>3.8821500000000002E-2</c:v>
              </c:pt>
              <c:pt idx="34">
                <c:v>3.8665999999999999E-2</c:v>
              </c:pt>
              <c:pt idx="35">
                <c:v>3.8522399999999998E-2</c:v>
              </c:pt>
              <c:pt idx="36">
                <c:v>3.8390300000000002E-2</c:v>
              </c:pt>
              <c:pt idx="37">
                <c:v>3.82522E-2</c:v>
              </c:pt>
              <c:pt idx="38">
                <c:v>3.8140300000000002E-2</c:v>
              </c:pt>
              <c:pt idx="39">
                <c:v>3.8044099999999997E-2</c:v>
              </c:pt>
              <c:pt idx="40">
                <c:v>3.7952199999999998E-2</c:v>
              </c:pt>
              <c:pt idx="41">
                <c:v>3.7880299999999999E-2</c:v>
              </c:pt>
              <c:pt idx="42">
                <c:v>3.7813100000000002E-2</c:v>
              </c:pt>
              <c:pt idx="43">
                <c:v>3.7772899999999998E-2</c:v>
              </c:pt>
              <c:pt idx="44">
                <c:v>3.7739700000000001E-2</c:v>
              </c:pt>
              <c:pt idx="45">
                <c:v>3.7720499999999997E-2</c:v>
              </c:pt>
              <c:pt idx="46">
                <c:v>3.7708600000000002E-2</c:v>
              </c:pt>
              <c:pt idx="47">
                <c:v>3.7718599999999998E-2</c:v>
              </c:pt>
              <c:pt idx="48">
                <c:v>3.7733200000000001E-2</c:v>
              </c:pt>
              <c:pt idx="49">
                <c:v>3.7752899999999999E-2</c:v>
              </c:pt>
              <c:pt idx="50">
                <c:v>3.7776499999999998E-2</c:v>
              </c:pt>
              <c:pt idx="51">
                <c:v>3.7793E-2</c:v>
              </c:pt>
              <c:pt idx="52">
                <c:v>3.7819100000000001E-2</c:v>
              </c:pt>
              <c:pt idx="53">
                <c:v>3.7837900000000001E-2</c:v>
              </c:pt>
              <c:pt idx="54">
                <c:v>3.7850300000000003E-2</c:v>
              </c:pt>
              <c:pt idx="55">
                <c:v>3.7877500000000001E-2</c:v>
              </c:pt>
              <c:pt idx="56">
                <c:v>3.78936E-2</c:v>
              </c:pt>
              <c:pt idx="57">
                <c:v>3.7911500000000001E-2</c:v>
              </c:pt>
              <c:pt idx="58">
                <c:v>3.7932899999999999E-2</c:v>
              </c:pt>
              <c:pt idx="59">
                <c:v>3.7950200000000003E-2</c:v>
              </c:pt>
              <c:pt idx="60">
                <c:v>3.7968200000000001E-2</c:v>
              </c:pt>
              <c:pt idx="61">
                <c:v>3.7988800000000003E-2</c:v>
              </c:pt>
              <c:pt idx="62">
                <c:v>3.8004400000000001E-2</c:v>
              </c:pt>
              <c:pt idx="63">
                <c:v>3.8022399999999998E-2</c:v>
              </c:pt>
              <c:pt idx="64">
                <c:v>3.8044700000000001E-2</c:v>
              </c:pt>
              <c:pt idx="65">
                <c:v>3.8062100000000001E-2</c:v>
              </c:pt>
              <c:pt idx="66">
                <c:v>3.80746E-2</c:v>
              </c:pt>
              <c:pt idx="67">
                <c:v>3.8100700000000001E-2</c:v>
              </c:pt>
              <c:pt idx="68">
                <c:v>3.8116400000000002E-2</c:v>
              </c:pt>
              <c:pt idx="69">
                <c:v>3.8136200000000002E-2</c:v>
              </c:pt>
              <c:pt idx="70">
                <c:v>3.8157000000000003E-2</c:v>
              </c:pt>
              <c:pt idx="71">
                <c:v>3.8172699999999997E-2</c:v>
              </c:pt>
              <c:pt idx="72">
                <c:v>3.8197599999999998E-2</c:v>
              </c:pt>
              <c:pt idx="73">
                <c:v>3.8213400000000002E-2</c:v>
              </c:pt>
              <c:pt idx="74">
                <c:v>3.8233299999999998E-2</c:v>
              </c:pt>
              <c:pt idx="75">
                <c:v>3.82476E-2</c:v>
              </c:pt>
              <c:pt idx="76">
                <c:v>3.8272300000000002E-2</c:v>
              </c:pt>
              <c:pt idx="77">
                <c:v>3.8288500000000003E-2</c:v>
              </c:pt>
              <c:pt idx="78">
                <c:v>3.8300500000000001E-2</c:v>
              </c:pt>
              <c:pt idx="79">
                <c:v>3.8327E-2</c:v>
              </c:pt>
              <c:pt idx="80">
                <c:v>3.8344499999999997E-2</c:v>
              </c:pt>
              <c:pt idx="81">
                <c:v>3.8368100000000002E-2</c:v>
              </c:pt>
              <c:pt idx="82">
                <c:v>3.8384000000000001E-2</c:v>
              </c:pt>
              <c:pt idx="83">
                <c:v>3.8401900000000003E-2</c:v>
              </c:pt>
              <c:pt idx="84">
                <c:v>3.8423699999999998E-2</c:v>
              </c:pt>
              <c:pt idx="85">
                <c:v>3.8440200000000001E-2</c:v>
              </c:pt>
              <c:pt idx="86">
                <c:v>3.84614E-2</c:v>
              </c:pt>
              <c:pt idx="87">
                <c:v>3.84841E-2</c:v>
              </c:pt>
              <c:pt idx="88">
                <c:v>3.8504400000000001E-2</c:v>
              </c:pt>
              <c:pt idx="89">
                <c:v>3.8530300000000003E-2</c:v>
              </c:pt>
              <c:pt idx="90">
                <c:v>3.8540100000000001E-2</c:v>
              </c:pt>
              <c:pt idx="91">
                <c:v>3.8570399999999998E-2</c:v>
              </c:pt>
              <c:pt idx="92">
                <c:v>3.8591199999999999E-2</c:v>
              </c:pt>
              <c:pt idx="93">
                <c:v>3.8619500000000001E-2</c:v>
              </c:pt>
              <c:pt idx="94">
                <c:v>3.8640599999999997E-2</c:v>
              </c:pt>
              <c:pt idx="95">
                <c:v>3.8666899999999997E-2</c:v>
              </c:pt>
              <c:pt idx="96">
                <c:v>3.8694600000000003E-2</c:v>
              </c:pt>
              <c:pt idx="97">
                <c:v>3.8717300000000003E-2</c:v>
              </c:pt>
              <c:pt idx="98">
                <c:v>3.8750899999999998E-2</c:v>
              </c:pt>
              <c:pt idx="99">
                <c:v>3.8774500000000003E-2</c:v>
              </c:pt>
              <c:pt idx="100">
                <c:v>3.88014E-2</c:v>
              </c:pt>
              <c:pt idx="101">
                <c:v>3.8832800000000001E-2</c:v>
              </c:pt>
              <c:pt idx="102">
                <c:v>3.8857900000000001E-2</c:v>
              </c:pt>
              <c:pt idx="103">
                <c:v>3.8887900000000003E-2</c:v>
              </c:pt>
              <c:pt idx="104">
                <c:v>3.8920999999999997E-2</c:v>
              </c:pt>
              <c:pt idx="105">
                <c:v>3.89491E-2</c:v>
              </c:pt>
              <c:pt idx="106">
                <c:v>3.8977900000000003E-2</c:v>
              </c:pt>
              <c:pt idx="107">
                <c:v>3.9014100000000003E-2</c:v>
              </c:pt>
              <c:pt idx="108">
                <c:v>3.9042300000000002E-2</c:v>
              </c:pt>
              <c:pt idx="109">
                <c:v>3.90753E-2</c:v>
              </c:pt>
              <c:pt idx="110">
                <c:v>3.91122E-2</c:v>
              </c:pt>
              <c:pt idx="111">
                <c:v>3.9142700000000002E-2</c:v>
              </c:pt>
              <c:pt idx="112">
                <c:v>3.9184299999999998E-2</c:v>
              </c:pt>
              <c:pt idx="113">
                <c:v>3.9217700000000001E-2</c:v>
              </c:pt>
              <c:pt idx="114">
                <c:v>3.9243199999999999E-2</c:v>
              </c:pt>
              <c:pt idx="115">
                <c:v>3.9284199999999998E-2</c:v>
              </c:pt>
              <c:pt idx="116">
                <c:v>3.9322900000000001E-2</c:v>
              </c:pt>
              <c:pt idx="117">
                <c:v>3.9358299999999999E-2</c:v>
              </c:pt>
              <c:pt idx="118">
                <c:v>3.9393900000000003E-2</c:v>
              </c:pt>
              <c:pt idx="119">
                <c:v>3.9435600000000001E-2</c:v>
              </c:pt>
              <c:pt idx="120">
                <c:v>3.9473500000000002E-2</c:v>
              </c:pt>
            </c:numLit>
          </c:cat>
          <c:val>
            <c:numLit>
              <c:formatCode>General</c:formatCode>
              <c:ptCount val="121"/>
              <c:pt idx="0">
                <c:v>4.4905300000000002E-2</c:v>
              </c:pt>
              <c:pt idx="1">
                <c:v>4.4672499999999997E-2</c:v>
              </c:pt>
              <c:pt idx="2">
                <c:v>4.4475500000000001E-2</c:v>
              </c:pt>
              <c:pt idx="3">
                <c:v>4.4255700000000002E-2</c:v>
              </c:pt>
              <c:pt idx="4">
                <c:v>4.40271E-2</c:v>
              </c:pt>
              <c:pt idx="5">
                <c:v>4.3786100000000001E-2</c:v>
              </c:pt>
              <c:pt idx="6">
                <c:v>4.3532700000000001E-2</c:v>
              </c:pt>
              <c:pt idx="7">
                <c:v>4.3320200000000003E-2</c:v>
              </c:pt>
              <c:pt idx="8">
                <c:v>4.31297E-2</c:v>
              </c:pt>
              <c:pt idx="9">
                <c:v>4.2962800000000002E-2</c:v>
              </c:pt>
              <c:pt idx="10">
                <c:v>4.2802300000000001E-2</c:v>
              </c:pt>
              <c:pt idx="11">
                <c:v>4.26659E-2</c:v>
              </c:pt>
              <c:pt idx="12">
                <c:v>4.25262E-2</c:v>
              </c:pt>
              <c:pt idx="13">
                <c:v>4.2406600000000003E-2</c:v>
              </c:pt>
              <c:pt idx="14">
                <c:v>4.2301900000000003E-2</c:v>
              </c:pt>
              <c:pt idx="15">
                <c:v>4.2195099999999999E-2</c:v>
              </c:pt>
              <c:pt idx="16">
                <c:v>4.2111299999999997E-2</c:v>
              </c:pt>
              <c:pt idx="17">
                <c:v>4.2024899999999997E-2</c:v>
              </c:pt>
              <c:pt idx="18">
                <c:v>4.1949E-2</c:v>
              </c:pt>
              <c:pt idx="19">
                <c:v>4.1894399999999998E-2</c:v>
              </c:pt>
              <c:pt idx="20">
                <c:v>4.1829699999999997E-2</c:v>
              </c:pt>
              <c:pt idx="21">
                <c:v>4.1774400000000003E-2</c:v>
              </c:pt>
              <c:pt idx="22">
                <c:v>4.1725100000000001E-2</c:v>
              </c:pt>
              <c:pt idx="23">
                <c:v>4.16838E-2</c:v>
              </c:pt>
              <c:pt idx="24">
                <c:v>4.1642100000000001E-2</c:v>
              </c:pt>
              <c:pt idx="25">
                <c:v>4.1600600000000001E-2</c:v>
              </c:pt>
              <c:pt idx="26">
                <c:v>4.1571900000000002E-2</c:v>
              </c:pt>
              <c:pt idx="27">
                <c:v>4.1541099999999997E-2</c:v>
              </c:pt>
              <c:pt idx="28">
                <c:v>4.1519199999999999E-2</c:v>
              </c:pt>
              <c:pt idx="29">
                <c:v>4.1493500000000003E-2</c:v>
              </c:pt>
              <c:pt idx="30">
                <c:v>4.1475600000000001E-2</c:v>
              </c:pt>
              <c:pt idx="31">
                <c:v>4.1467900000000002E-2</c:v>
              </c:pt>
              <c:pt idx="32">
                <c:v>4.1450800000000003E-2</c:v>
              </c:pt>
              <c:pt idx="33">
                <c:v>4.1440200000000003E-2</c:v>
              </c:pt>
              <c:pt idx="34">
                <c:v>4.1426900000000003E-2</c:v>
              </c:pt>
              <c:pt idx="35">
                <c:v>4.1419499999999998E-2</c:v>
              </c:pt>
              <c:pt idx="36">
                <c:v>4.1410299999999997E-2</c:v>
              </c:pt>
              <c:pt idx="37">
                <c:v>4.13952E-2</c:v>
              </c:pt>
              <c:pt idx="38">
                <c:v>4.1389599999999999E-2</c:v>
              </c:pt>
              <c:pt idx="39">
                <c:v>4.1380599999999997E-2</c:v>
              </c:pt>
              <c:pt idx="40">
                <c:v>4.1376799999999998E-2</c:v>
              </c:pt>
              <c:pt idx="41">
                <c:v>4.1368500000000002E-2</c:v>
              </c:pt>
              <c:pt idx="42">
                <c:v>4.1363700000000003E-2</c:v>
              </c:pt>
              <c:pt idx="43">
                <c:v>4.1387E-2</c:v>
              </c:pt>
              <c:pt idx="44">
                <c:v>4.1380699999999999E-2</c:v>
              </c:pt>
              <c:pt idx="45">
                <c:v>4.1380199999999999E-2</c:v>
              </c:pt>
              <c:pt idx="46">
                <c:v>4.1375299999999997E-2</c:v>
              </c:pt>
              <c:pt idx="47">
                <c:v>4.1375700000000001E-2</c:v>
              </c:pt>
              <c:pt idx="48">
                <c:v>4.1374399999999999E-2</c:v>
              </c:pt>
              <c:pt idx="49">
                <c:v>4.1367599999999997E-2</c:v>
              </c:pt>
              <c:pt idx="50">
                <c:v>4.1369700000000002E-2</c:v>
              </c:pt>
              <c:pt idx="51">
                <c:v>4.1367800000000003E-2</c:v>
              </c:pt>
              <c:pt idx="52">
                <c:v>4.1370999999999998E-2</c:v>
              </c:pt>
              <c:pt idx="53">
                <c:v>4.1370200000000003E-2</c:v>
              </c:pt>
              <c:pt idx="54">
                <c:v>4.1372199999999998E-2</c:v>
              </c:pt>
              <c:pt idx="55">
                <c:v>4.1356900000000002E-2</c:v>
              </c:pt>
              <c:pt idx="56">
                <c:v>4.1357400000000002E-2</c:v>
              </c:pt>
              <c:pt idx="57">
                <c:v>4.1362999999999997E-2</c:v>
              </c:pt>
              <c:pt idx="58">
                <c:v>4.1364699999999997E-2</c:v>
              </c:pt>
              <c:pt idx="59">
                <c:v>4.1370900000000002E-2</c:v>
              </c:pt>
              <c:pt idx="60">
                <c:v>4.1375700000000001E-2</c:v>
              </c:pt>
              <c:pt idx="61">
                <c:v>4.1375000000000002E-2</c:v>
              </c:pt>
              <c:pt idx="62">
                <c:v>4.1383799999999998E-2</c:v>
              </c:pt>
              <c:pt idx="63">
                <c:v>4.1390000000000003E-2</c:v>
              </c:pt>
              <c:pt idx="64">
                <c:v>4.1402799999999997E-2</c:v>
              </c:pt>
              <c:pt idx="65">
                <c:v>4.1412699999999997E-2</c:v>
              </c:pt>
              <c:pt idx="66">
                <c:v>4.1429100000000003E-2</c:v>
              </c:pt>
              <c:pt idx="67">
                <c:v>4.1453200000000003E-2</c:v>
              </c:pt>
              <c:pt idx="68">
                <c:v>4.1471000000000001E-2</c:v>
              </c:pt>
              <c:pt idx="69">
                <c:v>4.14975E-2</c:v>
              </c:pt>
              <c:pt idx="70">
                <c:v>4.1525100000000002E-2</c:v>
              </c:pt>
              <c:pt idx="71">
                <c:v>4.1558600000000001E-2</c:v>
              </c:pt>
              <c:pt idx="72">
                <c:v>4.1596599999999997E-2</c:v>
              </c:pt>
              <c:pt idx="73">
                <c:v>4.16329E-2</c:v>
              </c:pt>
              <c:pt idx="74">
                <c:v>4.16821E-2</c:v>
              </c:pt>
              <c:pt idx="75">
                <c:v>4.1737499999999997E-2</c:v>
              </c:pt>
              <c:pt idx="76">
                <c:v>4.1794400000000002E-2</c:v>
              </c:pt>
              <c:pt idx="77">
                <c:v>4.18585E-2</c:v>
              </c:pt>
              <c:pt idx="78">
                <c:v>4.1934399999999997E-2</c:v>
              </c:pt>
              <c:pt idx="79">
                <c:v>4.2014900000000001E-2</c:v>
              </c:pt>
              <c:pt idx="80">
                <c:v>4.20974E-2</c:v>
              </c:pt>
              <c:pt idx="81">
                <c:v>4.2192100000000003E-2</c:v>
              </c:pt>
              <c:pt idx="82">
                <c:v>4.2293299999999999E-2</c:v>
              </c:pt>
              <c:pt idx="83">
                <c:v>4.2404200000000003E-2</c:v>
              </c:pt>
              <c:pt idx="84">
                <c:v>4.2533399999999999E-2</c:v>
              </c:pt>
              <c:pt idx="85">
                <c:v>4.2648100000000001E-2</c:v>
              </c:pt>
              <c:pt idx="86">
                <c:v>4.2784200000000001E-2</c:v>
              </c:pt>
              <c:pt idx="87">
                <c:v>4.2932499999999998E-2</c:v>
              </c:pt>
              <c:pt idx="88">
                <c:v>4.30788E-2</c:v>
              </c:pt>
              <c:pt idx="89">
                <c:v>4.3236999999999998E-2</c:v>
              </c:pt>
              <c:pt idx="90">
                <c:v>4.3404699999999997E-2</c:v>
              </c:pt>
              <c:pt idx="91">
                <c:v>4.3595299999999997E-2</c:v>
              </c:pt>
              <c:pt idx="92">
                <c:v>4.3772600000000002E-2</c:v>
              </c:pt>
              <c:pt idx="93">
                <c:v>4.3966999999999999E-2</c:v>
              </c:pt>
              <c:pt idx="94">
                <c:v>4.4143099999999998E-2</c:v>
              </c:pt>
              <c:pt idx="95">
                <c:v>4.4335399999999997E-2</c:v>
              </c:pt>
              <c:pt idx="96">
                <c:v>4.4542400000000003E-2</c:v>
              </c:pt>
              <c:pt idx="97">
                <c:v>4.4733500000000002E-2</c:v>
              </c:pt>
              <c:pt idx="98">
                <c:v>4.4937999999999999E-2</c:v>
              </c:pt>
              <c:pt idx="99">
                <c:v>4.5147199999999998E-2</c:v>
              </c:pt>
              <c:pt idx="100">
                <c:v>4.5358000000000002E-2</c:v>
              </c:pt>
              <c:pt idx="101">
                <c:v>4.5587000000000003E-2</c:v>
              </c:pt>
              <c:pt idx="102">
                <c:v>4.5792800000000002E-2</c:v>
              </c:pt>
              <c:pt idx="103">
                <c:v>4.59783E-2</c:v>
              </c:pt>
              <c:pt idx="104">
                <c:v>4.62131E-2</c:v>
              </c:pt>
              <c:pt idx="105">
                <c:v>4.6418800000000003E-2</c:v>
              </c:pt>
              <c:pt idx="106">
                <c:v>4.6640899999999999E-2</c:v>
              </c:pt>
              <c:pt idx="107">
                <c:v>4.6876599999999997E-2</c:v>
              </c:pt>
              <c:pt idx="108">
                <c:v>4.7087400000000001E-2</c:v>
              </c:pt>
              <c:pt idx="109">
                <c:v>4.7303699999999997E-2</c:v>
              </c:pt>
              <c:pt idx="110">
                <c:v>4.7530700000000002E-2</c:v>
              </c:pt>
              <c:pt idx="111">
                <c:v>4.7743000000000001E-2</c:v>
              </c:pt>
              <c:pt idx="112">
                <c:v>4.7960000000000003E-2</c:v>
              </c:pt>
              <c:pt idx="113">
                <c:v>4.8175599999999999E-2</c:v>
              </c:pt>
              <c:pt idx="114">
                <c:v>4.8391900000000002E-2</c:v>
              </c:pt>
              <c:pt idx="115">
                <c:v>4.8594999999999999E-2</c:v>
              </c:pt>
              <c:pt idx="116">
                <c:v>4.8808799999999999E-2</c:v>
              </c:pt>
              <c:pt idx="117">
                <c:v>4.9005100000000003E-2</c:v>
              </c:pt>
              <c:pt idx="118">
                <c:v>4.9204199999999997E-2</c:v>
              </c:pt>
              <c:pt idx="119">
                <c:v>4.94051E-2</c:v>
              </c:pt>
              <c:pt idx="120">
                <c:v>4.9591499999999997E-2</c:v>
              </c:pt>
            </c:numLit>
          </c:val>
          <c:smooth val="0"/>
          <c:extLst>
            <c:ext xmlns:c16="http://schemas.microsoft.com/office/drawing/2014/chart" uri="{C3380CC4-5D6E-409C-BE32-E72D297353CC}">
              <c16:uniqueId val="{00000002-5EBC-4EB4-96C5-7B974B153E66}"/>
            </c:ext>
          </c:extLst>
        </c:ser>
        <c:ser>
          <c:idx val="3"/>
          <c:order val="3"/>
          <c:tx>
            <c:v>US Treasury 5Y Forward Curve</c:v>
          </c:tx>
          <c:spPr>
            <a:ln>
              <a:solidFill>
                <a:srgbClr val="00AF9C"/>
              </a:solidFill>
            </a:ln>
          </c:spPr>
          <c:marker>
            <c:symbol val="none"/>
          </c:marker>
          <c:cat>
            <c:numLit>
              <c:formatCode>General</c:formatCode>
              <c:ptCount val="121"/>
              <c:pt idx="0">
                <c:v>5.4283400000000002E-2</c:v>
              </c:pt>
              <c:pt idx="1">
                <c:v>5.4701399999999997E-2</c:v>
              </c:pt>
              <c:pt idx="2">
                <c:v>5.5211499999999997E-2</c:v>
              </c:pt>
              <c:pt idx="3">
                <c:v>5.5583E-2</c:v>
              </c:pt>
              <c:pt idx="4">
                <c:v>5.5518499999999998E-2</c:v>
              </c:pt>
              <c:pt idx="5">
                <c:v>5.51134E-2</c:v>
              </c:pt>
              <c:pt idx="6">
                <c:v>5.4831299999999999E-2</c:v>
              </c:pt>
              <c:pt idx="7">
                <c:v>5.3575900000000003E-2</c:v>
              </c:pt>
              <c:pt idx="8">
                <c:v>5.3568200000000003E-2</c:v>
              </c:pt>
              <c:pt idx="9">
                <c:v>5.3238199999999999E-2</c:v>
              </c:pt>
              <c:pt idx="10">
                <c:v>5.0759499999999999E-2</c:v>
              </c:pt>
              <c:pt idx="11">
                <c:v>5.0756099999999998E-2</c:v>
              </c:pt>
              <c:pt idx="12">
                <c:v>5.0232600000000002E-2</c:v>
              </c:pt>
              <c:pt idx="13">
                <c:v>4.7384900000000001E-2</c:v>
              </c:pt>
              <c:pt idx="14">
                <c:v>4.7384900000000001E-2</c:v>
              </c:pt>
              <c:pt idx="15">
                <c:v>4.7112000000000001E-2</c:v>
              </c:pt>
              <c:pt idx="16">
                <c:v>4.5087500000000003E-2</c:v>
              </c:pt>
              <c:pt idx="17">
                <c:v>4.40223E-2</c:v>
              </c:pt>
              <c:pt idx="18">
                <c:v>4.3257999999999998E-2</c:v>
              </c:pt>
              <c:pt idx="19">
                <c:v>4.2520500000000003E-2</c:v>
              </c:pt>
              <c:pt idx="20">
                <c:v>4.1834700000000002E-2</c:v>
              </c:pt>
              <c:pt idx="21">
                <c:v>4.1296800000000002E-2</c:v>
              </c:pt>
              <c:pt idx="22">
                <c:v>4.0895800000000003E-2</c:v>
              </c:pt>
              <c:pt idx="23">
                <c:v>4.0563399999999999E-2</c:v>
              </c:pt>
              <c:pt idx="24">
                <c:v>4.0349299999999998E-2</c:v>
              </c:pt>
              <c:pt idx="25">
                <c:v>4.0154099999999998E-2</c:v>
              </c:pt>
              <c:pt idx="26">
                <c:v>3.9971100000000002E-2</c:v>
              </c:pt>
              <c:pt idx="27">
                <c:v>3.9801599999999999E-2</c:v>
              </c:pt>
              <c:pt idx="28">
                <c:v>3.9618899999999999E-2</c:v>
              </c:pt>
              <c:pt idx="29">
                <c:v>3.9444899999999998E-2</c:v>
              </c:pt>
              <c:pt idx="30">
                <c:v>3.9289600000000001E-2</c:v>
              </c:pt>
              <c:pt idx="31">
                <c:v>3.9138699999999998E-2</c:v>
              </c:pt>
              <c:pt idx="32">
                <c:v>3.8968500000000003E-2</c:v>
              </c:pt>
              <c:pt idx="33">
                <c:v>3.8821500000000002E-2</c:v>
              </c:pt>
              <c:pt idx="34">
                <c:v>3.8665999999999999E-2</c:v>
              </c:pt>
              <c:pt idx="35">
                <c:v>3.8522399999999998E-2</c:v>
              </c:pt>
              <c:pt idx="36">
                <c:v>3.8390300000000002E-2</c:v>
              </c:pt>
              <c:pt idx="37">
                <c:v>3.82522E-2</c:v>
              </c:pt>
              <c:pt idx="38">
                <c:v>3.8140300000000002E-2</c:v>
              </c:pt>
              <c:pt idx="39">
                <c:v>3.8044099999999997E-2</c:v>
              </c:pt>
              <c:pt idx="40">
                <c:v>3.7952199999999998E-2</c:v>
              </c:pt>
              <c:pt idx="41">
                <c:v>3.7880299999999999E-2</c:v>
              </c:pt>
              <c:pt idx="42">
                <c:v>3.7813100000000002E-2</c:v>
              </c:pt>
              <c:pt idx="43">
                <c:v>3.7772899999999998E-2</c:v>
              </c:pt>
              <c:pt idx="44">
                <c:v>3.7739700000000001E-2</c:v>
              </c:pt>
              <c:pt idx="45">
                <c:v>3.7720499999999997E-2</c:v>
              </c:pt>
              <c:pt idx="46">
                <c:v>3.7708600000000002E-2</c:v>
              </c:pt>
              <c:pt idx="47">
                <c:v>3.7718599999999998E-2</c:v>
              </c:pt>
              <c:pt idx="48">
                <c:v>3.7733200000000001E-2</c:v>
              </c:pt>
              <c:pt idx="49">
                <c:v>3.7752899999999999E-2</c:v>
              </c:pt>
              <c:pt idx="50">
                <c:v>3.7776499999999998E-2</c:v>
              </c:pt>
              <c:pt idx="51">
                <c:v>3.7793E-2</c:v>
              </c:pt>
              <c:pt idx="52">
                <c:v>3.7819100000000001E-2</c:v>
              </c:pt>
              <c:pt idx="53">
                <c:v>3.7837900000000001E-2</c:v>
              </c:pt>
              <c:pt idx="54">
                <c:v>3.7850300000000003E-2</c:v>
              </c:pt>
              <c:pt idx="55">
                <c:v>3.7877500000000001E-2</c:v>
              </c:pt>
              <c:pt idx="56">
                <c:v>3.78936E-2</c:v>
              </c:pt>
              <c:pt idx="57">
                <c:v>3.7911500000000001E-2</c:v>
              </c:pt>
              <c:pt idx="58">
                <c:v>3.7932899999999999E-2</c:v>
              </c:pt>
              <c:pt idx="59">
                <c:v>3.7950200000000003E-2</c:v>
              </c:pt>
              <c:pt idx="60">
                <c:v>3.7968200000000001E-2</c:v>
              </c:pt>
              <c:pt idx="61">
                <c:v>3.7988800000000003E-2</c:v>
              </c:pt>
              <c:pt idx="62">
                <c:v>3.8004400000000001E-2</c:v>
              </c:pt>
              <c:pt idx="63">
                <c:v>3.8022399999999998E-2</c:v>
              </c:pt>
              <c:pt idx="64">
                <c:v>3.8044700000000001E-2</c:v>
              </c:pt>
              <c:pt idx="65">
                <c:v>3.8062100000000001E-2</c:v>
              </c:pt>
              <c:pt idx="66">
                <c:v>3.80746E-2</c:v>
              </c:pt>
              <c:pt idx="67">
                <c:v>3.8100700000000001E-2</c:v>
              </c:pt>
              <c:pt idx="68">
                <c:v>3.8116400000000002E-2</c:v>
              </c:pt>
              <c:pt idx="69">
                <c:v>3.8136200000000002E-2</c:v>
              </c:pt>
              <c:pt idx="70">
                <c:v>3.8157000000000003E-2</c:v>
              </c:pt>
              <c:pt idx="71">
                <c:v>3.8172699999999997E-2</c:v>
              </c:pt>
              <c:pt idx="72">
                <c:v>3.8197599999999998E-2</c:v>
              </c:pt>
              <c:pt idx="73">
                <c:v>3.8213400000000002E-2</c:v>
              </c:pt>
              <c:pt idx="74">
                <c:v>3.8233299999999998E-2</c:v>
              </c:pt>
              <c:pt idx="75">
                <c:v>3.82476E-2</c:v>
              </c:pt>
              <c:pt idx="76">
                <c:v>3.8272300000000002E-2</c:v>
              </c:pt>
              <c:pt idx="77">
                <c:v>3.8288500000000003E-2</c:v>
              </c:pt>
              <c:pt idx="78">
                <c:v>3.8300500000000001E-2</c:v>
              </c:pt>
              <c:pt idx="79">
                <c:v>3.8327E-2</c:v>
              </c:pt>
              <c:pt idx="80">
                <c:v>3.8344499999999997E-2</c:v>
              </c:pt>
              <c:pt idx="81">
                <c:v>3.8368100000000002E-2</c:v>
              </c:pt>
              <c:pt idx="82">
                <c:v>3.8384000000000001E-2</c:v>
              </c:pt>
              <c:pt idx="83">
                <c:v>3.8401900000000003E-2</c:v>
              </c:pt>
              <c:pt idx="84">
                <c:v>3.8423699999999998E-2</c:v>
              </c:pt>
              <c:pt idx="85">
                <c:v>3.8440200000000001E-2</c:v>
              </c:pt>
              <c:pt idx="86">
                <c:v>3.84614E-2</c:v>
              </c:pt>
              <c:pt idx="87">
                <c:v>3.84841E-2</c:v>
              </c:pt>
              <c:pt idx="88">
                <c:v>3.8504400000000001E-2</c:v>
              </c:pt>
              <c:pt idx="89">
                <c:v>3.8530300000000003E-2</c:v>
              </c:pt>
              <c:pt idx="90">
                <c:v>3.8540100000000001E-2</c:v>
              </c:pt>
              <c:pt idx="91">
                <c:v>3.8570399999999998E-2</c:v>
              </c:pt>
              <c:pt idx="92">
                <c:v>3.8591199999999999E-2</c:v>
              </c:pt>
              <c:pt idx="93">
                <c:v>3.8619500000000001E-2</c:v>
              </c:pt>
              <c:pt idx="94">
                <c:v>3.8640599999999997E-2</c:v>
              </c:pt>
              <c:pt idx="95">
                <c:v>3.8666899999999997E-2</c:v>
              </c:pt>
              <c:pt idx="96">
                <c:v>3.8694600000000003E-2</c:v>
              </c:pt>
              <c:pt idx="97">
                <c:v>3.8717300000000003E-2</c:v>
              </c:pt>
              <c:pt idx="98">
                <c:v>3.8750899999999998E-2</c:v>
              </c:pt>
              <c:pt idx="99">
                <c:v>3.8774500000000003E-2</c:v>
              </c:pt>
              <c:pt idx="100">
                <c:v>3.88014E-2</c:v>
              </c:pt>
              <c:pt idx="101">
                <c:v>3.8832800000000001E-2</c:v>
              </c:pt>
              <c:pt idx="102">
                <c:v>3.8857900000000001E-2</c:v>
              </c:pt>
              <c:pt idx="103">
                <c:v>3.8887900000000003E-2</c:v>
              </c:pt>
              <c:pt idx="104">
                <c:v>3.8920999999999997E-2</c:v>
              </c:pt>
              <c:pt idx="105">
                <c:v>3.89491E-2</c:v>
              </c:pt>
              <c:pt idx="106">
                <c:v>3.8977900000000003E-2</c:v>
              </c:pt>
              <c:pt idx="107">
                <c:v>3.9014100000000003E-2</c:v>
              </c:pt>
              <c:pt idx="108">
                <c:v>3.9042300000000002E-2</c:v>
              </c:pt>
              <c:pt idx="109">
                <c:v>3.90753E-2</c:v>
              </c:pt>
              <c:pt idx="110">
                <c:v>3.91122E-2</c:v>
              </c:pt>
              <c:pt idx="111">
                <c:v>3.9142700000000002E-2</c:v>
              </c:pt>
              <c:pt idx="112">
                <c:v>3.9184299999999998E-2</c:v>
              </c:pt>
              <c:pt idx="113">
                <c:v>3.9217700000000001E-2</c:v>
              </c:pt>
              <c:pt idx="114">
                <c:v>3.9243199999999999E-2</c:v>
              </c:pt>
              <c:pt idx="115">
                <c:v>3.9284199999999998E-2</c:v>
              </c:pt>
              <c:pt idx="116">
                <c:v>3.9322900000000001E-2</c:v>
              </c:pt>
              <c:pt idx="117">
                <c:v>3.9358299999999999E-2</c:v>
              </c:pt>
              <c:pt idx="118">
                <c:v>3.9393900000000003E-2</c:v>
              </c:pt>
              <c:pt idx="119">
                <c:v>3.9435600000000001E-2</c:v>
              </c:pt>
              <c:pt idx="120">
                <c:v>3.9473500000000002E-2</c:v>
              </c:pt>
            </c:numLit>
          </c:cat>
          <c:val>
            <c:numLit>
              <c:formatCode>General</c:formatCode>
              <c:ptCount val="121"/>
              <c:pt idx="0">
                <c:v>4.4391699999999999E-2</c:v>
              </c:pt>
              <c:pt idx="1">
                <c:v>4.4205399999999999E-2</c:v>
              </c:pt>
              <c:pt idx="2">
                <c:v>4.4044600000000003E-2</c:v>
              </c:pt>
              <c:pt idx="3">
                <c:v>4.3860000000000003E-2</c:v>
              </c:pt>
              <c:pt idx="4">
                <c:v>4.3665900000000001E-2</c:v>
              </c:pt>
              <c:pt idx="5">
                <c:v>4.3458400000000001E-2</c:v>
              </c:pt>
              <c:pt idx="6">
                <c:v>4.3235900000000001E-2</c:v>
              </c:pt>
              <c:pt idx="7">
                <c:v>4.3049299999999999E-2</c:v>
              </c:pt>
              <c:pt idx="8">
                <c:v>4.2870900000000003E-2</c:v>
              </c:pt>
              <c:pt idx="9">
                <c:v>4.2709299999999999E-2</c:v>
              </c:pt>
              <c:pt idx="10">
                <c:v>4.2548099999999998E-2</c:v>
              </c:pt>
              <c:pt idx="11">
                <c:v>4.2406199999999998E-2</c:v>
              </c:pt>
              <c:pt idx="12">
                <c:v>4.2256200000000001E-2</c:v>
              </c:pt>
              <c:pt idx="13">
                <c:v>4.2124599999999998E-2</c:v>
              </c:pt>
              <c:pt idx="14">
                <c:v>4.2005000000000001E-2</c:v>
              </c:pt>
              <c:pt idx="15">
                <c:v>4.1880300000000002E-2</c:v>
              </c:pt>
              <c:pt idx="16">
                <c:v>4.1778900000000001E-2</c:v>
              </c:pt>
              <c:pt idx="17">
                <c:v>4.1673000000000002E-2</c:v>
              </c:pt>
              <c:pt idx="18">
                <c:v>4.1577200000000002E-2</c:v>
              </c:pt>
              <c:pt idx="19">
                <c:v>4.1518399999999997E-2</c:v>
              </c:pt>
              <c:pt idx="20">
                <c:v>4.1435E-2</c:v>
              </c:pt>
              <c:pt idx="21">
                <c:v>4.1362000000000003E-2</c:v>
              </c:pt>
              <c:pt idx="22">
                <c:v>4.1298599999999998E-2</c:v>
              </c:pt>
              <c:pt idx="23">
                <c:v>4.1244999999999997E-2</c:v>
              </c:pt>
              <c:pt idx="24">
                <c:v>4.1193599999999997E-2</c:v>
              </c:pt>
              <c:pt idx="25">
                <c:v>4.1146700000000001E-2</c:v>
              </c:pt>
              <c:pt idx="26">
                <c:v>4.1115499999999999E-2</c:v>
              </c:pt>
              <c:pt idx="27">
                <c:v>4.1085700000000003E-2</c:v>
              </c:pt>
              <c:pt idx="28">
                <c:v>4.1068199999999999E-2</c:v>
              </c:pt>
              <c:pt idx="29">
                <c:v>4.1051499999999998E-2</c:v>
              </c:pt>
              <c:pt idx="30">
                <c:v>4.1045100000000001E-2</c:v>
              </c:pt>
              <c:pt idx="31">
                <c:v>4.1051799999999999E-2</c:v>
              </c:pt>
              <c:pt idx="32">
                <c:v>4.1054500000000001E-2</c:v>
              </c:pt>
              <c:pt idx="33">
                <c:v>4.1067699999999999E-2</c:v>
              </c:pt>
              <c:pt idx="34">
                <c:v>4.1081399999999997E-2</c:v>
              </c:pt>
              <c:pt idx="35">
                <c:v>4.1104799999999997E-2</c:v>
              </c:pt>
              <c:pt idx="36">
                <c:v>4.1131899999999999E-2</c:v>
              </c:pt>
              <c:pt idx="37">
                <c:v>4.1157600000000003E-2</c:v>
              </c:pt>
              <c:pt idx="38">
                <c:v>4.1197999999999999E-2</c:v>
              </c:pt>
              <c:pt idx="39">
                <c:v>4.1234399999999997E-2</c:v>
              </c:pt>
              <c:pt idx="40">
                <c:v>4.1280699999999997E-2</c:v>
              </c:pt>
              <c:pt idx="41">
                <c:v>4.1329400000000002E-2</c:v>
              </c:pt>
              <c:pt idx="42">
                <c:v>4.1380800000000002E-2</c:v>
              </c:pt>
              <c:pt idx="43">
                <c:v>4.14396E-2</c:v>
              </c:pt>
              <c:pt idx="44">
                <c:v>4.1500799999999997E-2</c:v>
              </c:pt>
              <c:pt idx="45">
                <c:v>4.1559699999999998E-2</c:v>
              </c:pt>
              <c:pt idx="46">
                <c:v>4.1622699999999999E-2</c:v>
              </c:pt>
              <c:pt idx="47">
                <c:v>4.1695099999999999E-2</c:v>
              </c:pt>
              <c:pt idx="48">
                <c:v>4.1760600000000002E-2</c:v>
              </c:pt>
              <c:pt idx="49">
                <c:v>4.1826000000000002E-2</c:v>
              </c:pt>
              <c:pt idx="50">
                <c:v>4.1902099999999998E-2</c:v>
              </c:pt>
              <c:pt idx="51">
                <c:v>4.1972299999999997E-2</c:v>
              </c:pt>
              <c:pt idx="52">
                <c:v>4.20484E-2</c:v>
              </c:pt>
              <c:pt idx="53">
                <c:v>4.2123099999999997E-2</c:v>
              </c:pt>
              <c:pt idx="54">
                <c:v>4.22009E-2</c:v>
              </c:pt>
              <c:pt idx="55">
                <c:v>4.2260600000000002E-2</c:v>
              </c:pt>
              <c:pt idx="56">
                <c:v>4.23363E-2</c:v>
              </c:pt>
              <c:pt idx="57">
                <c:v>4.2414399999999998E-2</c:v>
              </c:pt>
              <c:pt idx="58">
                <c:v>4.2494499999999998E-2</c:v>
              </c:pt>
              <c:pt idx="59">
                <c:v>4.25665E-2</c:v>
              </c:pt>
              <c:pt idx="60">
                <c:v>4.2642699999999999E-2</c:v>
              </c:pt>
              <c:pt idx="61">
                <c:v>4.27132E-2</c:v>
              </c:pt>
              <c:pt idx="62">
                <c:v>4.2785700000000003E-2</c:v>
              </c:pt>
              <c:pt idx="63">
                <c:v>4.2857699999999999E-2</c:v>
              </c:pt>
              <c:pt idx="64">
                <c:v>4.2934800000000002E-2</c:v>
              </c:pt>
              <c:pt idx="65">
                <c:v>4.3004599999999997E-2</c:v>
              </c:pt>
              <c:pt idx="66">
                <c:v>4.3084699999999997E-2</c:v>
              </c:pt>
              <c:pt idx="67">
                <c:v>4.31787E-2</c:v>
              </c:pt>
              <c:pt idx="68">
                <c:v>4.3248200000000001E-2</c:v>
              </c:pt>
              <c:pt idx="69">
                <c:v>4.3326499999999997E-2</c:v>
              </c:pt>
              <c:pt idx="70">
                <c:v>4.3406300000000002E-2</c:v>
              </c:pt>
              <c:pt idx="71">
                <c:v>4.3485099999999999E-2</c:v>
              </c:pt>
              <c:pt idx="72">
                <c:v>4.3568700000000002E-2</c:v>
              </c:pt>
              <c:pt idx="73">
                <c:v>4.3647499999999999E-2</c:v>
              </c:pt>
              <c:pt idx="74">
                <c:v>4.3735700000000002E-2</c:v>
              </c:pt>
              <c:pt idx="75">
                <c:v>4.3830300000000003E-2</c:v>
              </c:pt>
              <c:pt idx="76">
                <c:v>4.39183E-2</c:v>
              </c:pt>
              <c:pt idx="77">
                <c:v>4.4013400000000001E-2</c:v>
              </c:pt>
              <c:pt idx="78">
                <c:v>4.41181E-2</c:v>
              </c:pt>
              <c:pt idx="79">
                <c:v>4.4221999999999997E-2</c:v>
              </c:pt>
              <c:pt idx="80">
                <c:v>4.4325099999999999E-2</c:v>
              </c:pt>
              <c:pt idx="81">
                <c:v>4.44378E-2</c:v>
              </c:pt>
              <c:pt idx="82">
                <c:v>4.4553500000000003E-2</c:v>
              </c:pt>
              <c:pt idx="83">
                <c:v>4.4675600000000003E-2</c:v>
              </c:pt>
              <c:pt idx="84">
                <c:v>4.4812699999999997E-2</c:v>
              </c:pt>
              <c:pt idx="85">
                <c:v>4.4930499999999998E-2</c:v>
              </c:pt>
              <c:pt idx="86">
                <c:v>4.5067400000000001E-2</c:v>
              </c:pt>
              <c:pt idx="87">
                <c:v>4.52124E-2</c:v>
              </c:pt>
              <c:pt idx="88">
                <c:v>4.5353200000000003E-2</c:v>
              </c:pt>
              <c:pt idx="89">
                <c:v>4.5501800000000002E-2</c:v>
              </c:pt>
              <c:pt idx="90">
                <c:v>4.5657000000000003E-2</c:v>
              </c:pt>
              <c:pt idx="91">
                <c:v>4.5809700000000002E-2</c:v>
              </c:pt>
              <c:pt idx="92">
                <c:v>4.5968500000000002E-2</c:v>
              </c:pt>
              <c:pt idx="93">
                <c:v>4.6141500000000002E-2</c:v>
              </c:pt>
              <c:pt idx="94">
                <c:v>4.6295099999999999E-2</c:v>
              </c:pt>
              <c:pt idx="95">
                <c:v>4.6462299999999998E-2</c:v>
              </c:pt>
              <c:pt idx="96">
                <c:v>4.6639699999999999E-2</c:v>
              </c:pt>
              <c:pt idx="97">
                <c:v>4.67997E-2</c:v>
              </c:pt>
              <c:pt idx="98">
                <c:v>4.6972199999999999E-2</c:v>
              </c:pt>
              <c:pt idx="99">
                <c:v>4.71455E-2</c:v>
              </c:pt>
              <c:pt idx="100">
                <c:v>4.7320300000000003E-2</c:v>
              </c:pt>
              <c:pt idx="101">
                <c:v>4.7506699999999999E-2</c:v>
              </c:pt>
              <c:pt idx="102">
                <c:v>4.7673699999999999E-2</c:v>
              </c:pt>
              <c:pt idx="103">
                <c:v>4.7826800000000003E-2</c:v>
              </c:pt>
              <c:pt idx="104">
                <c:v>4.8013599999999997E-2</c:v>
              </c:pt>
              <c:pt idx="105">
                <c:v>4.8177499999999998E-2</c:v>
              </c:pt>
              <c:pt idx="106">
                <c:v>4.8351499999999999E-2</c:v>
              </c:pt>
              <c:pt idx="107">
                <c:v>4.85364E-2</c:v>
              </c:pt>
              <c:pt idx="108">
                <c:v>4.8699899999999997E-2</c:v>
              </c:pt>
              <c:pt idx="109">
                <c:v>4.8863700000000003E-2</c:v>
              </c:pt>
              <c:pt idx="110">
                <c:v>4.9037999999999998E-2</c:v>
              </c:pt>
              <c:pt idx="111">
                <c:v>4.9197999999999999E-2</c:v>
              </c:pt>
              <c:pt idx="112">
                <c:v>4.9362200000000002E-2</c:v>
              </c:pt>
              <c:pt idx="113">
                <c:v>4.9522200000000002E-2</c:v>
              </c:pt>
              <c:pt idx="114">
                <c:v>4.9682200000000003E-2</c:v>
              </c:pt>
              <c:pt idx="115">
                <c:v>4.9852100000000003E-2</c:v>
              </c:pt>
              <c:pt idx="116">
                <c:v>5.0006599999999998E-2</c:v>
              </c:pt>
              <c:pt idx="117">
                <c:v>5.0149199999999998E-2</c:v>
              </c:pt>
              <c:pt idx="118">
                <c:v>5.02902E-2</c:v>
              </c:pt>
              <c:pt idx="119">
                <c:v>5.0433199999999997E-2</c:v>
              </c:pt>
              <c:pt idx="120">
                <c:v>5.0563400000000001E-2</c:v>
              </c:pt>
            </c:numLit>
          </c:val>
          <c:smooth val="0"/>
          <c:extLst>
            <c:ext xmlns:c16="http://schemas.microsoft.com/office/drawing/2014/chart" uri="{C3380CC4-5D6E-409C-BE32-E72D297353CC}">
              <c16:uniqueId val="{00000003-5EBC-4EB4-96C5-7B974B153E66}"/>
            </c:ext>
          </c:extLst>
        </c:ser>
        <c:ser>
          <c:idx val="4"/>
          <c:order val="4"/>
          <c:tx>
            <c:v>US Treasury 7Y Forward Curve</c:v>
          </c:tx>
          <c:spPr>
            <a:ln>
              <a:solidFill>
                <a:srgbClr val="73787C"/>
              </a:solidFill>
            </a:ln>
          </c:spPr>
          <c:marker>
            <c:symbol val="none"/>
          </c:marker>
          <c:cat>
            <c:numLit>
              <c:formatCode>General</c:formatCode>
              <c:ptCount val="121"/>
              <c:pt idx="0">
                <c:v>5.4283400000000002E-2</c:v>
              </c:pt>
              <c:pt idx="1">
                <c:v>5.4701399999999997E-2</c:v>
              </c:pt>
              <c:pt idx="2">
                <c:v>5.5211499999999997E-2</c:v>
              </c:pt>
              <c:pt idx="3">
                <c:v>5.5583E-2</c:v>
              </c:pt>
              <c:pt idx="4">
                <c:v>5.5518499999999998E-2</c:v>
              </c:pt>
              <c:pt idx="5">
                <c:v>5.51134E-2</c:v>
              </c:pt>
              <c:pt idx="6">
                <c:v>5.4831299999999999E-2</c:v>
              </c:pt>
              <c:pt idx="7">
                <c:v>5.3575900000000003E-2</c:v>
              </c:pt>
              <c:pt idx="8">
                <c:v>5.3568200000000003E-2</c:v>
              </c:pt>
              <c:pt idx="9">
                <c:v>5.3238199999999999E-2</c:v>
              </c:pt>
              <c:pt idx="10">
                <c:v>5.0759499999999999E-2</c:v>
              </c:pt>
              <c:pt idx="11">
                <c:v>5.0756099999999998E-2</c:v>
              </c:pt>
              <c:pt idx="12">
                <c:v>5.0232600000000002E-2</c:v>
              </c:pt>
              <c:pt idx="13">
                <c:v>4.7384900000000001E-2</c:v>
              </c:pt>
              <c:pt idx="14">
                <c:v>4.7384900000000001E-2</c:v>
              </c:pt>
              <c:pt idx="15">
                <c:v>4.7112000000000001E-2</c:v>
              </c:pt>
              <c:pt idx="16">
                <c:v>4.5087500000000003E-2</c:v>
              </c:pt>
              <c:pt idx="17">
                <c:v>4.40223E-2</c:v>
              </c:pt>
              <c:pt idx="18">
                <c:v>4.3257999999999998E-2</c:v>
              </c:pt>
              <c:pt idx="19">
                <c:v>4.2520500000000003E-2</c:v>
              </c:pt>
              <c:pt idx="20">
                <c:v>4.1834700000000002E-2</c:v>
              </c:pt>
              <c:pt idx="21">
                <c:v>4.1296800000000002E-2</c:v>
              </c:pt>
              <c:pt idx="22">
                <c:v>4.0895800000000003E-2</c:v>
              </c:pt>
              <c:pt idx="23">
                <c:v>4.0563399999999999E-2</c:v>
              </c:pt>
              <c:pt idx="24">
                <c:v>4.0349299999999998E-2</c:v>
              </c:pt>
              <c:pt idx="25">
                <c:v>4.0154099999999998E-2</c:v>
              </c:pt>
              <c:pt idx="26">
                <c:v>3.9971100000000002E-2</c:v>
              </c:pt>
              <c:pt idx="27">
                <c:v>3.9801599999999999E-2</c:v>
              </c:pt>
              <c:pt idx="28">
                <c:v>3.9618899999999999E-2</c:v>
              </c:pt>
              <c:pt idx="29">
                <c:v>3.9444899999999998E-2</c:v>
              </c:pt>
              <c:pt idx="30">
                <c:v>3.9289600000000001E-2</c:v>
              </c:pt>
              <c:pt idx="31">
                <c:v>3.9138699999999998E-2</c:v>
              </c:pt>
              <c:pt idx="32">
                <c:v>3.8968500000000003E-2</c:v>
              </c:pt>
              <c:pt idx="33">
                <c:v>3.8821500000000002E-2</c:v>
              </c:pt>
              <c:pt idx="34">
                <c:v>3.8665999999999999E-2</c:v>
              </c:pt>
              <c:pt idx="35">
                <c:v>3.8522399999999998E-2</c:v>
              </c:pt>
              <c:pt idx="36">
                <c:v>3.8390300000000002E-2</c:v>
              </c:pt>
              <c:pt idx="37">
                <c:v>3.82522E-2</c:v>
              </c:pt>
              <c:pt idx="38">
                <c:v>3.8140300000000002E-2</c:v>
              </c:pt>
              <c:pt idx="39">
                <c:v>3.8044099999999997E-2</c:v>
              </c:pt>
              <c:pt idx="40">
                <c:v>3.7952199999999998E-2</c:v>
              </c:pt>
              <c:pt idx="41">
                <c:v>3.7880299999999999E-2</c:v>
              </c:pt>
              <c:pt idx="42">
                <c:v>3.7813100000000002E-2</c:v>
              </c:pt>
              <c:pt idx="43">
                <c:v>3.7772899999999998E-2</c:v>
              </c:pt>
              <c:pt idx="44">
                <c:v>3.7739700000000001E-2</c:v>
              </c:pt>
              <c:pt idx="45">
                <c:v>3.7720499999999997E-2</c:v>
              </c:pt>
              <c:pt idx="46">
                <c:v>3.7708600000000002E-2</c:v>
              </c:pt>
              <c:pt idx="47">
                <c:v>3.7718599999999998E-2</c:v>
              </c:pt>
              <c:pt idx="48">
                <c:v>3.7733200000000001E-2</c:v>
              </c:pt>
              <c:pt idx="49">
                <c:v>3.7752899999999999E-2</c:v>
              </c:pt>
              <c:pt idx="50">
                <c:v>3.7776499999999998E-2</c:v>
              </c:pt>
              <c:pt idx="51">
                <c:v>3.7793E-2</c:v>
              </c:pt>
              <c:pt idx="52">
                <c:v>3.7819100000000001E-2</c:v>
              </c:pt>
              <c:pt idx="53">
                <c:v>3.7837900000000001E-2</c:v>
              </c:pt>
              <c:pt idx="54">
                <c:v>3.7850300000000003E-2</c:v>
              </c:pt>
              <c:pt idx="55">
                <c:v>3.7877500000000001E-2</c:v>
              </c:pt>
              <c:pt idx="56">
                <c:v>3.78936E-2</c:v>
              </c:pt>
              <c:pt idx="57">
                <c:v>3.7911500000000001E-2</c:v>
              </c:pt>
              <c:pt idx="58">
                <c:v>3.7932899999999999E-2</c:v>
              </c:pt>
              <c:pt idx="59">
                <c:v>3.7950200000000003E-2</c:v>
              </c:pt>
              <c:pt idx="60">
                <c:v>3.7968200000000001E-2</c:v>
              </c:pt>
              <c:pt idx="61">
                <c:v>3.7988800000000003E-2</c:v>
              </c:pt>
              <c:pt idx="62">
                <c:v>3.8004400000000001E-2</c:v>
              </c:pt>
              <c:pt idx="63">
                <c:v>3.8022399999999998E-2</c:v>
              </c:pt>
              <c:pt idx="64">
                <c:v>3.8044700000000001E-2</c:v>
              </c:pt>
              <c:pt idx="65">
                <c:v>3.8062100000000001E-2</c:v>
              </c:pt>
              <c:pt idx="66">
                <c:v>3.80746E-2</c:v>
              </c:pt>
              <c:pt idx="67">
                <c:v>3.8100700000000001E-2</c:v>
              </c:pt>
              <c:pt idx="68">
                <c:v>3.8116400000000002E-2</c:v>
              </c:pt>
              <c:pt idx="69">
                <c:v>3.8136200000000002E-2</c:v>
              </c:pt>
              <c:pt idx="70">
                <c:v>3.8157000000000003E-2</c:v>
              </c:pt>
              <c:pt idx="71">
                <c:v>3.8172699999999997E-2</c:v>
              </c:pt>
              <c:pt idx="72">
                <c:v>3.8197599999999998E-2</c:v>
              </c:pt>
              <c:pt idx="73">
                <c:v>3.8213400000000002E-2</c:v>
              </c:pt>
              <c:pt idx="74">
                <c:v>3.8233299999999998E-2</c:v>
              </c:pt>
              <c:pt idx="75">
                <c:v>3.82476E-2</c:v>
              </c:pt>
              <c:pt idx="76">
                <c:v>3.8272300000000002E-2</c:v>
              </c:pt>
              <c:pt idx="77">
                <c:v>3.8288500000000003E-2</c:v>
              </c:pt>
              <c:pt idx="78">
                <c:v>3.8300500000000001E-2</c:v>
              </c:pt>
              <c:pt idx="79">
                <c:v>3.8327E-2</c:v>
              </c:pt>
              <c:pt idx="80">
                <c:v>3.8344499999999997E-2</c:v>
              </c:pt>
              <c:pt idx="81">
                <c:v>3.8368100000000002E-2</c:v>
              </c:pt>
              <c:pt idx="82">
                <c:v>3.8384000000000001E-2</c:v>
              </c:pt>
              <c:pt idx="83">
                <c:v>3.8401900000000003E-2</c:v>
              </c:pt>
              <c:pt idx="84">
                <c:v>3.8423699999999998E-2</c:v>
              </c:pt>
              <c:pt idx="85">
                <c:v>3.8440200000000001E-2</c:v>
              </c:pt>
              <c:pt idx="86">
                <c:v>3.84614E-2</c:v>
              </c:pt>
              <c:pt idx="87">
                <c:v>3.84841E-2</c:v>
              </c:pt>
              <c:pt idx="88">
                <c:v>3.8504400000000001E-2</c:v>
              </c:pt>
              <c:pt idx="89">
                <c:v>3.8530300000000003E-2</c:v>
              </c:pt>
              <c:pt idx="90">
                <c:v>3.8540100000000001E-2</c:v>
              </c:pt>
              <c:pt idx="91">
                <c:v>3.8570399999999998E-2</c:v>
              </c:pt>
              <c:pt idx="92">
                <c:v>3.8591199999999999E-2</c:v>
              </c:pt>
              <c:pt idx="93">
                <c:v>3.8619500000000001E-2</c:v>
              </c:pt>
              <c:pt idx="94">
                <c:v>3.8640599999999997E-2</c:v>
              </c:pt>
              <c:pt idx="95">
                <c:v>3.8666899999999997E-2</c:v>
              </c:pt>
              <c:pt idx="96">
                <c:v>3.8694600000000003E-2</c:v>
              </c:pt>
              <c:pt idx="97">
                <c:v>3.8717300000000003E-2</c:v>
              </c:pt>
              <c:pt idx="98">
                <c:v>3.8750899999999998E-2</c:v>
              </c:pt>
              <c:pt idx="99">
                <c:v>3.8774500000000003E-2</c:v>
              </c:pt>
              <c:pt idx="100">
                <c:v>3.88014E-2</c:v>
              </c:pt>
              <c:pt idx="101">
                <c:v>3.8832800000000001E-2</c:v>
              </c:pt>
              <c:pt idx="102">
                <c:v>3.8857900000000001E-2</c:v>
              </c:pt>
              <c:pt idx="103">
                <c:v>3.8887900000000003E-2</c:v>
              </c:pt>
              <c:pt idx="104">
                <c:v>3.8920999999999997E-2</c:v>
              </c:pt>
              <c:pt idx="105">
                <c:v>3.89491E-2</c:v>
              </c:pt>
              <c:pt idx="106">
                <c:v>3.8977900000000003E-2</c:v>
              </c:pt>
              <c:pt idx="107">
                <c:v>3.9014100000000003E-2</c:v>
              </c:pt>
              <c:pt idx="108">
                <c:v>3.9042300000000002E-2</c:v>
              </c:pt>
              <c:pt idx="109">
                <c:v>3.90753E-2</c:v>
              </c:pt>
              <c:pt idx="110">
                <c:v>3.91122E-2</c:v>
              </c:pt>
              <c:pt idx="111">
                <c:v>3.9142700000000002E-2</c:v>
              </c:pt>
              <c:pt idx="112">
                <c:v>3.9184299999999998E-2</c:v>
              </c:pt>
              <c:pt idx="113">
                <c:v>3.9217700000000001E-2</c:v>
              </c:pt>
              <c:pt idx="114">
                <c:v>3.9243199999999999E-2</c:v>
              </c:pt>
              <c:pt idx="115">
                <c:v>3.9284199999999998E-2</c:v>
              </c:pt>
              <c:pt idx="116">
                <c:v>3.9322900000000001E-2</c:v>
              </c:pt>
              <c:pt idx="117">
                <c:v>3.9358299999999999E-2</c:v>
              </c:pt>
              <c:pt idx="118">
                <c:v>3.9393900000000003E-2</c:v>
              </c:pt>
              <c:pt idx="119">
                <c:v>3.9435600000000001E-2</c:v>
              </c:pt>
              <c:pt idx="120">
                <c:v>3.9473500000000002E-2</c:v>
              </c:pt>
            </c:numLit>
          </c:cat>
          <c:val>
            <c:numLit>
              <c:formatCode>General</c:formatCode>
              <c:ptCount val="121"/>
              <c:pt idx="0">
                <c:v>4.3333999999999998E-2</c:v>
              </c:pt>
              <c:pt idx="1">
                <c:v>4.3205100000000003E-2</c:v>
              </c:pt>
              <c:pt idx="2">
                <c:v>4.3100399999999997E-2</c:v>
              </c:pt>
              <c:pt idx="3">
                <c:v>4.2981800000000001E-2</c:v>
              </c:pt>
              <c:pt idx="4">
                <c:v>4.2861400000000001E-2</c:v>
              </c:pt>
              <c:pt idx="5">
                <c:v>4.2733E-2</c:v>
              </c:pt>
              <c:pt idx="6">
                <c:v>4.2600600000000002E-2</c:v>
              </c:pt>
              <c:pt idx="7">
                <c:v>4.2493900000000001E-2</c:v>
              </c:pt>
              <c:pt idx="8">
                <c:v>4.23971E-2</c:v>
              </c:pt>
              <c:pt idx="9">
                <c:v>4.2317E-2</c:v>
              </c:pt>
              <c:pt idx="10">
                <c:v>4.22405E-2</c:v>
              </c:pt>
              <c:pt idx="11">
                <c:v>4.2180799999999997E-2</c:v>
              </c:pt>
              <c:pt idx="12">
                <c:v>4.2122E-2</c:v>
              </c:pt>
              <c:pt idx="13">
                <c:v>4.2071200000000003E-2</c:v>
              </c:pt>
              <c:pt idx="14">
                <c:v>4.2035500000000003E-2</c:v>
              </c:pt>
              <c:pt idx="15">
                <c:v>4.2000599999999999E-2</c:v>
              </c:pt>
              <c:pt idx="16">
                <c:v>4.1980799999999999E-2</c:v>
              </c:pt>
              <c:pt idx="17">
                <c:v>4.1961900000000003E-2</c:v>
              </c:pt>
              <c:pt idx="18">
                <c:v>4.1952999999999997E-2</c:v>
              </c:pt>
              <c:pt idx="19">
                <c:v>4.19589E-2</c:v>
              </c:pt>
              <c:pt idx="20">
                <c:v>4.1961400000000003E-2</c:v>
              </c:pt>
              <c:pt idx="21">
                <c:v>4.1976199999999998E-2</c:v>
              </c:pt>
              <c:pt idx="22">
                <c:v>4.1991500000000001E-2</c:v>
              </c:pt>
              <c:pt idx="23">
                <c:v>4.2018399999999997E-2</c:v>
              </c:pt>
              <c:pt idx="24">
                <c:v>4.2051499999999999E-2</c:v>
              </c:pt>
              <c:pt idx="25">
                <c:v>4.2081800000000003E-2</c:v>
              </c:pt>
              <c:pt idx="26">
                <c:v>4.2126900000000002E-2</c:v>
              </c:pt>
              <c:pt idx="27">
                <c:v>4.2174200000000002E-2</c:v>
              </c:pt>
              <c:pt idx="28">
                <c:v>4.2229799999999998E-2</c:v>
              </c:pt>
              <c:pt idx="29">
                <c:v>4.2291200000000001E-2</c:v>
              </c:pt>
              <c:pt idx="30">
                <c:v>4.2351600000000003E-2</c:v>
              </c:pt>
              <c:pt idx="31">
                <c:v>4.2432699999999997E-2</c:v>
              </c:pt>
              <c:pt idx="32">
                <c:v>4.2502600000000001E-2</c:v>
              </c:pt>
              <c:pt idx="33">
                <c:v>4.2581099999999997E-2</c:v>
              </c:pt>
              <c:pt idx="34">
                <c:v>4.2655199999999997E-2</c:v>
              </c:pt>
              <c:pt idx="35">
                <c:v>4.2736999999999997E-2</c:v>
              </c:pt>
              <c:pt idx="36">
                <c:v>4.2821499999999998E-2</c:v>
              </c:pt>
              <c:pt idx="37">
                <c:v>4.2901500000000002E-2</c:v>
              </c:pt>
              <c:pt idx="38">
                <c:v>4.2995800000000001E-2</c:v>
              </c:pt>
              <c:pt idx="39">
                <c:v>4.3078199999999997E-2</c:v>
              </c:pt>
              <c:pt idx="40">
                <c:v>4.3170100000000003E-2</c:v>
              </c:pt>
              <c:pt idx="41">
                <c:v>4.3264499999999997E-2</c:v>
              </c:pt>
              <c:pt idx="42">
                <c:v>4.3356699999999998E-2</c:v>
              </c:pt>
              <c:pt idx="43">
                <c:v>4.3452200000000003E-2</c:v>
              </c:pt>
              <c:pt idx="44">
                <c:v>4.35532E-2</c:v>
              </c:pt>
              <c:pt idx="45">
                <c:v>4.36444E-2</c:v>
              </c:pt>
              <c:pt idx="46">
                <c:v>4.3740500000000002E-2</c:v>
              </c:pt>
              <c:pt idx="47">
                <c:v>4.38454E-2</c:v>
              </c:pt>
              <c:pt idx="48">
                <c:v>4.39383E-2</c:v>
              </c:pt>
              <c:pt idx="49">
                <c:v>4.4030399999999997E-2</c:v>
              </c:pt>
              <c:pt idx="50">
                <c:v>4.4132200000000003E-2</c:v>
              </c:pt>
              <c:pt idx="51">
                <c:v>4.4225100000000003E-2</c:v>
              </c:pt>
              <c:pt idx="52">
                <c:v>4.4322899999999998E-2</c:v>
              </c:pt>
              <c:pt idx="53">
                <c:v>4.4417699999999997E-2</c:v>
              </c:pt>
              <c:pt idx="54">
                <c:v>4.45143E-2</c:v>
              </c:pt>
              <c:pt idx="55">
                <c:v>4.45954E-2</c:v>
              </c:pt>
              <c:pt idx="56">
                <c:v>4.4686900000000002E-2</c:v>
              </c:pt>
              <c:pt idx="57">
                <c:v>4.4779300000000001E-2</c:v>
              </c:pt>
              <c:pt idx="58">
                <c:v>4.4873400000000001E-2</c:v>
              </c:pt>
              <c:pt idx="59">
                <c:v>4.4956599999999999E-2</c:v>
              </c:pt>
              <c:pt idx="60">
                <c:v>4.5043699999999999E-2</c:v>
              </c:pt>
              <c:pt idx="61">
                <c:v>4.51236E-2</c:v>
              </c:pt>
              <c:pt idx="62">
                <c:v>4.5204300000000003E-2</c:v>
              </c:pt>
              <c:pt idx="63">
                <c:v>4.5283200000000003E-2</c:v>
              </c:pt>
              <c:pt idx="64">
                <c:v>4.5366200000000002E-2</c:v>
              </c:pt>
              <c:pt idx="65">
                <c:v>4.5439899999999998E-2</c:v>
              </c:pt>
              <c:pt idx="66">
                <c:v>4.5523000000000001E-2</c:v>
              </c:pt>
              <c:pt idx="67">
                <c:v>4.5601900000000001E-2</c:v>
              </c:pt>
              <c:pt idx="68">
                <c:v>4.5670700000000002E-2</c:v>
              </c:pt>
              <c:pt idx="69">
                <c:v>4.5747400000000001E-2</c:v>
              </c:pt>
              <c:pt idx="70">
                <c:v>4.5823000000000003E-2</c:v>
              </c:pt>
              <c:pt idx="71">
                <c:v>4.5897E-2</c:v>
              </c:pt>
              <c:pt idx="72">
                <c:v>4.5973199999999999E-2</c:v>
              </c:pt>
              <c:pt idx="73">
                <c:v>4.6041600000000002E-2</c:v>
              </c:pt>
              <c:pt idx="74">
                <c:v>4.6119100000000003E-2</c:v>
              </c:pt>
              <c:pt idx="75">
                <c:v>4.61991E-2</c:v>
              </c:pt>
              <c:pt idx="76">
                <c:v>4.6273300000000003E-2</c:v>
              </c:pt>
              <c:pt idx="77">
                <c:v>4.63504E-2</c:v>
              </c:pt>
              <c:pt idx="78">
                <c:v>4.6434499999999997E-2</c:v>
              </c:pt>
              <c:pt idx="79">
                <c:v>4.65304E-2</c:v>
              </c:pt>
              <c:pt idx="80">
                <c:v>4.6609499999999998E-2</c:v>
              </c:pt>
              <c:pt idx="81">
                <c:v>4.6696399999999999E-2</c:v>
              </c:pt>
              <c:pt idx="82">
                <c:v>4.6782400000000002E-2</c:v>
              </c:pt>
              <c:pt idx="83">
                <c:v>4.68738E-2</c:v>
              </c:pt>
              <c:pt idx="84">
                <c:v>4.6974000000000002E-2</c:v>
              </c:pt>
              <c:pt idx="85">
                <c:v>4.7056199999999999E-2</c:v>
              </c:pt>
              <c:pt idx="86">
                <c:v>4.71549E-2</c:v>
              </c:pt>
              <c:pt idx="87">
                <c:v>4.7256100000000002E-2</c:v>
              </c:pt>
              <c:pt idx="88">
                <c:v>4.7355399999999999E-2</c:v>
              </c:pt>
              <c:pt idx="89">
                <c:v>4.7456999999999999E-2</c:v>
              </c:pt>
              <c:pt idx="90">
                <c:v>4.7563099999999997E-2</c:v>
              </c:pt>
              <c:pt idx="91">
                <c:v>4.7670400000000002E-2</c:v>
              </c:pt>
              <c:pt idx="92">
                <c:v>4.77758E-2</c:v>
              </c:pt>
              <c:pt idx="93">
                <c:v>4.7891900000000001E-2</c:v>
              </c:pt>
              <c:pt idx="94">
                <c:v>4.7991800000000001E-2</c:v>
              </c:pt>
              <c:pt idx="95">
                <c:v>4.8102100000000002E-2</c:v>
              </c:pt>
              <c:pt idx="96">
                <c:v>4.8216599999999998E-2</c:v>
              </c:pt>
              <c:pt idx="97">
                <c:v>4.8315499999999997E-2</c:v>
              </c:pt>
              <c:pt idx="98">
                <c:v>4.8425999999999997E-2</c:v>
              </c:pt>
              <c:pt idx="99">
                <c:v>4.8533300000000001E-2</c:v>
              </c:pt>
              <c:pt idx="100">
                <c:v>4.8642900000000003E-2</c:v>
              </c:pt>
              <c:pt idx="101">
                <c:v>4.8755899999999998E-2</c:v>
              </c:pt>
              <c:pt idx="102">
                <c:v>4.8856999999999998E-2</c:v>
              </c:pt>
              <c:pt idx="103">
                <c:v>4.8950599999999997E-2</c:v>
              </c:pt>
              <c:pt idx="104">
                <c:v>4.9059699999999998E-2</c:v>
              </c:pt>
              <c:pt idx="105">
                <c:v>4.9156900000000003E-2</c:v>
              </c:pt>
              <c:pt idx="106">
                <c:v>4.9255599999999997E-2</c:v>
              </c:pt>
              <c:pt idx="107">
                <c:v>4.9362099999999999E-2</c:v>
              </c:pt>
              <c:pt idx="108">
                <c:v>4.9453400000000002E-2</c:v>
              </c:pt>
              <c:pt idx="109">
                <c:v>4.9539E-2</c:v>
              </c:pt>
              <c:pt idx="110">
                <c:v>4.9634499999999998E-2</c:v>
              </c:pt>
              <c:pt idx="111">
                <c:v>4.9717400000000002E-2</c:v>
              </c:pt>
              <c:pt idx="112">
                <c:v>4.9804000000000001E-2</c:v>
              </c:pt>
              <c:pt idx="113">
                <c:v>4.9882999999999997E-2</c:v>
              </c:pt>
              <c:pt idx="114">
                <c:v>4.9961600000000002E-2</c:v>
              </c:pt>
              <c:pt idx="115">
                <c:v>5.0040099999999997E-2</c:v>
              </c:pt>
              <c:pt idx="116">
                <c:v>5.0109500000000001E-2</c:v>
              </c:pt>
              <c:pt idx="117">
                <c:v>5.0174900000000001E-2</c:v>
              </c:pt>
              <c:pt idx="118">
                <c:v>5.0233E-2</c:v>
              </c:pt>
              <c:pt idx="119">
                <c:v>5.0292999999999997E-2</c:v>
              </c:pt>
              <c:pt idx="120">
                <c:v>5.0342900000000003E-2</c:v>
              </c:pt>
            </c:numLit>
          </c:val>
          <c:smooth val="0"/>
          <c:extLst>
            <c:ext xmlns:c16="http://schemas.microsoft.com/office/drawing/2014/chart" uri="{C3380CC4-5D6E-409C-BE32-E72D297353CC}">
              <c16:uniqueId val="{00000004-5EBC-4EB4-96C5-7B974B153E66}"/>
            </c:ext>
          </c:extLst>
        </c:ser>
        <c:ser>
          <c:idx val="5"/>
          <c:order val="5"/>
          <c:tx>
            <c:v>US Treasury 10Y Forward Curve</c:v>
          </c:tx>
          <c:spPr>
            <a:ln>
              <a:solidFill>
                <a:srgbClr val="4CB5E6"/>
              </a:solidFill>
            </a:ln>
          </c:spPr>
          <c:marker>
            <c:symbol val="none"/>
          </c:marker>
          <c:cat>
            <c:numLit>
              <c:formatCode>General</c:formatCode>
              <c:ptCount val="121"/>
              <c:pt idx="0">
                <c:v>5.4283400000000002E-2</c:v>
              </c:pt>
              <c:pt idx="1">
                <c:v>5.4701399999999997E-2</c:v>
              </c:pt>
              <c:pt idx="2">
                <c:v>5.5211499999999997E-2</c:v>
              </c:pt>
              <c:pt idx="3">
                <c:v>5.5583E-2</c:v>
              </c:pt>
              <c:pt idx="4">
                <c:v>5.5518499999999998E-2</c:v>
              </c:pt>
              <c:pt idx="5">
                <c:v>5.51134E-2</c:v>
              </c:pt>
              <c:pt idx="6">
                <c:v>5.4831299999999999E-2</c:v>
              </c:pt>
              <c:pt idx="7">
                <c:v>5.3575900000000003E-2</c:v>
              </c:pt>
              <c:pt idx="8">
                <c:v>5.3568200000000003E-2</c:v>
              </c:pt>
              <c:pt idx="9">
                <c:v>5.3238199999999999E-2</c:v>
              </c:pt>
              <c:pt idx="10">
                <c:v>5.0759499999999999E-2</c:v>
              </c:pt>
              <c:pt idx="11">
                <c:v>5.0756099999999998E-2</c:v>
              </c:pt>
              <c:pt idx="12">
                <c:v>5.0232600000000002E-2</c:v>
              </c:pt>
              <c:pt idx="13">
                <c:v>4.7384900000000001E-2</c:v>
              </c:pt>
              <c:pt idx="14">
                <c:v>4.7384900000000001E-2</c:v>
              </c:pt>
              <c:pt idx="15">
                <c:v>4.7112000000000001E-2</c:v>
              </c:pt>
              <c:pt idx="16">
                <c:v>4.5087500000000003E-2</c:v>
              </c:pt>
              <c:pt idx="17">
                <c:v>4.40223E-2</c:v>
              </c:pt>
              <c:pt idx="18">
                <c:v>4.3257999999999998E-2</c:v>
              </c:pt>
              <c:pt idx="19">
                <c:v>4.2520500000000003E-2</c:v>
              </c:pt>
              <c:pt idx="20">
                <c:v>4.1834700000000002E-2</c:v>
              </c:pt>
              <c:pt idx="21">
                <c:v>4.1296800000000002E-2</c:v>
              </c:pt>
              <c:pt idx="22">
                <c:v>4.0895800000000003E-2</c:v>
              </c:pt>
              <c:pt idx="23">
                <c:v>4.0563399999999999E-2</c:v>
              </c:pt>
              <c:pt idx="24">
                <c:v>4.0349299999999998E-2</c:v>
              </c:pt>
              <c:pt idx="25">
                <c:v>4.0154099999999998E-2</c:v>
              </c:pt>
              <c:pt idx="26">
                <c:v>3.9971100000000002E-2</c:v>
              </c:pt>
              <c:pt idx="27">
                <c:v>3.9801599999999999E-2</c:v>
              </c:pt>
              <c:pt idx="28">
                <c:v>3.9618899999999999E-2</c:v>
              </c:pt>
              <c:pt idx="29">
                <c:v>3.9444899999999998E-2</c:v>
              </c:pt>
              <c:pt idx="30">
                <c:v>3.9289600000000001E-2</c:v>
              </c:pt>
              <c:pt idx="31">
                <c:v>3.9138699999999998E-2</c:v>
              </c:pt>
              <c:pt idx="32">
                <c:v>3.8968500000000003E-2</c:v>
              </c:pt>
              <c:pt idx="33">
                <c:v>3.8821500000000002E-2</c:v>
              </c:pt>
              <c:pt idx="34">
                <c:v>3.8665999999999999E-2</c:v>
              </c:pt>
              <c:pt idx="35">
                <c:v>3.8522399999999998E-2</c:v>
              </c:pt>
              <c:pt idx="36">
                <c:v>3.8390300000000002E-2</c:v>
              </c:pt>
              <c:pt idx="37">
                <c:v>3.82522E-2</c:v>
              </c:pt>
              <c:pt idx="38">
                <c:v>3.8140300000000002E-2</c:v>
              </c:pt>
              <c:pt idx="39">
                <c:v>3.8044099999999997E-2</c:v>
              </c:pt>
              <c:pt idx="40">
                <c:v>3.7952199999999998E-2</c:v>
              </c:pt>
              <c:pt idx="41">
                <c:v>3.7880299999999999E-2</c:v>
              </c:pt>
              <c:pt idx="42">
                <c:v>3.7813100000000002E-2</c:v>
              </c:pt>
              <c:pt idx="43">
                <c:v>3.7772899999999998E-2</c:v>
              </c:pt>
              <c:pt idx="44">
                <c:v>3.7739700000000001E-2</c:v>
              </c:pt>
              <c:pt idx="45">
                <c:v>3.7720499999999997E-2</c:v>
              </c:pt>
              <c:pt idx="46">
                <c:v>3.7708600000000002E-2</c:v>
              </c:pt>
              <c:pt idx="47">
                <c:v>3.7718599999999998E-2</c:v>
              </c:pt>
              <c:pt idx="48">
                <c:v>3.7733200000000001E-2</c:v>
              </c:pt>
              <c:pt idx="49">
                <c:v>3.7752899999999999E-2</c:v>
              </c:pt>
              <c:pt idx="50">
                <c:v>3.7776499999999998E-2</c:v>
              </c:pt>
              <c:pt idx="51">
                <c:v>3.7793E-2</c:v>
              </c:pt>
              <c:pt idx="52">
                <c:v>3.7819100000000001E-2</c:v>
              </c:pt>
              <c:pt idx="53">
                <c:v>3.7837900000000001E-2</c:v>
              </c:pt>
              <c:pt idx="54">
                <c:v>3.7850300000000003E-2</c:v>
              </c:pt>
              <c:pt idx="55">
                <c:v>3.7877500000000001E-2</c:v>
              </c:pt>
              <c:pt idx="56">
                <c:v>3.78936E-2</c:v>
              </c:pt>
              <c:pt idx="57">
                <c:v>3.7911500000000001E-2</c:v>
              </c:pt>
              <c:pt idx="58">
                <c:v>3.7932899999999999E-2</c:v>
              </c:pt>
              <c:pt idx="59">
                <c:v>3.7950200000000003E-2</c:v>
              </c:pt>
              <c:pt idx="60">
                <c:v>3.7968200000000001E-2</c:v>
              </c:pt>
              <c:pt idx="61">
                <c:v>3.7988800000000003E-2</c:v>
              </c:pt>
              <c:pt idx="62">
                <c:v>3.8004400000000001E-2</c:v>
              </c:pt>
              <c:pt idx="63">
                <c:v>3.8022399999999998E-2</c:v>
              </c:pt>
              <c:pt idx="64">
                <c:v>3.8044700000000001E-2</c:v>
              </c:pt>
              <c:pt idx="65">
                <c:v>3.8062100000000001E-2</c:v>
              </c:pt>
              <c:pt idx="66">
                <c:v>3.80746E-2</c:v>
              </c:pt>
              <c:pt idx="67">
                <c:v>3.8100700000000001E-2</c:v>
              </c:pt>
              <c:pt idx="68">
                <c:v>3.8116400000000002E-2</c:v>
              </c:pt>
              <c:pt idx="69">
                <c:v>3.8136200000000002E-2</c:v>
              </c:pt>
              <c:pt idx="70">
                <c:v>3.8157000000000003E-2</c:v>
              </c:pt>
              <c:pt idx="71">
                <c:v>3.8172699999999997E-2</c:v>
              </c:pt>
              <c:pt idx="72">
                <c:v>3.8197599999999998E-2</c:v>
              </c:pt>
              <c:pt idx="73">
                <c:v>3.8213400000000002E-2</c:v>
              </c:pt>
              <c:pt idx="74">
                <c:v>3.8233299999999998E-2</c:v>
              </c:pt>
              <c:pt idx="75">
                <c:v>3.82476E-2</c:v>
              </c:pt>
              <c:pt idx="76">
                <c:v>3.8272300000000002E-2</c:v>
              </c:pt>
              <c:pt idx="77">
                <c:v>3.8288500000000003E-2</c:v>
              </c:pt>
              <c:pt idx="78">
                <c:v>3.8300500000000001E-2</c:v>
              </c:pt>
              <c:pt idx="79">
                <c:v>3.8327E-2</c:v>
              </c:pt>
              <c:pt idx="80">
                <c:v>3.8344499999999997E-2</c:v>
              </c:pt>
              <c:pt idx="81">
                <c:v>3.8368100000000002E-2</c:v>
              </c:pt>
              <c:pt idx="82">
                <c:v>3.8384000000000001E-2</c:v>
              </c:pt>
              <c:pt idx="83">
                <c:v>3.8401900000000003E-2</c:v>
              </c:pt>
              <c:pt idx="84">
                <c:v>3.8423699999999998E-2</c:v>
              </c:pt>
              <c:pt idx="85">
                <c:v>3.8440200000000001E-2</c:v>
              </c:pt>
              <c:pt idx="86">
                <c:v>3.84614E-2</c:v>
              </c:pt>
              <c:pt idx="87">
                <c:v>3.84841E-2</c:v>
              </c:pt>
              <c:pt idx="88">
                <c:v>3.8504400000000001E-2</c:v>
              </c:pt>
              <c:pt idx="89">
                <c:v>3.8530300000000003E-2</c:v>
              </c:pt>
              <c:pt idx="90">
                <c:v>3.8540100000000001E-2</c:v>
              </c:pt>
              <c:pt idx="91">
                <c:v>3.8570399999999998E-2</c:v>
              </c:pt>
              <c:pt idx="92">
                <c:v>3.8591199999999999E-2</c:v>
              </c:pt>
              <c:pt idx="93">
                <c:v>3.8619500000000001E-2</c:v>
              </c:pt>
              <c:pt idx="94">
                <c:v>3.8640599999999997E-2</c:v>
              </c:pt>
              <c:pt idx="95">
                <c:v>3.8666899999999997E-2</c:v>
              </c:pt>
              <c:pt idx="96">
                <c:v>3.8694600000000003E-2</c:v>
              </c:pt>
              <c:pt idx="97">
                <c:v>3.8717300000000003E-2</c:v>
              </c:pt>
              <c:pt idx="98">
                <c:v>3.8750899999999998E-2</c:v>
              </c:pt>
              <c:pt idx="99">
                <c:v>3.8774500000000003E-2</c:v>
              </c:pt>
              <c:pt idx="100">
                <c:v>3.88014E-2</c:v>
              </c:pt>
              <c:pt idx="101">
                <c:v>3.8832800000000001E-2</c:v>
              </c:pt>
              <c:pt idx="102">
                <c:v>3.8857900000000001E-2</c:v>
              </c:pt>
              <c:pt idx="103">
                <c:v>3.8887900000000003E-2</c:v>
              </c:pt>
              <c:pt idx="104">
                <c:v>3.8920999999999997E-2</c:v>
              </c:pt>
              <c:pt idx="105">
                <c:v>3.89491E-2</c:v>
              </c:pt>
              <c:pt idx="106">
                <c:v>3.8977900000000003E-2</c:v>
              </c:pt>
              <c:pt idx="107">
                <c:v>3.9014100000000003E-2</c:v>
              </c:pt>
              <c:pt idx="108">
                <c:v>3.9042300000000002E-2</c:v>
              </c:pt>
              <c:pt idx="109">
                <c:v>3.90753E-2</c:v>
              </c:pt>
              <c:pt idx="110">
                <c:v>3.91122E-2</c:v>
              </c:pt>
              <c:pt idx="111">
                <c:v>3.9142700000000002E-2</c:v>
              </c:pt>
              <c:pt idx="112">
                <c:v>3.9184299999999998E-2</c:v>
              </c:pt>
              <c:pt idx="113">
                <c:v>3.9217700000000001E-2</c:v>
              </c:pt>
              <c:pt idx="114">
                <c:v>3.9243199999999999E-2</c:v>
              </c:pt>
              <c:pt idx="115">
                <c:v>3.9284199999999998E-2</c:v>
              </c:pt>
              <c:pt idx="116">
                <c:v>3.9322900000000001E-2</c:v>
              </c:pt>
              <c:pt idx="117">
                <c:v>3.9358299999999999E-2</c:v>
              </c:pt>
              <c:pt idx="118">
                <c:v>3.9393900000000003E-2</c:v>
              </c:pt>
              <c:pt idx="119">
                <c:v>3.9435600000000001E-2</c:v>
              </c:pt>
              <c:pt idx="120">
                <c:v>3.9473500000000002E-2</c:v>
              </c:pt>
            </c:numLit>
          </c:cat>
          <c:val>
            <c:numLit>
              <c:formatCode>General</c:formatCode>
              <c:ptCount val="121"/>
            </c:numLit>
          </c:val>
          <c:smooth val="0"/>
          <c:extLst>
            <c:ext xmlns:c16="http://schemas.microsoft.com/office/drawing/2014/chart" uri="{C3380CC4-5D6E-409C-BE32-E72D297353CC}">
              <c16:uniqueId val="{00000005-5EBC-4EB4-96C5-7B974B153E66}"/>
            </c:ext>
          </c:extLst>
        </c:ser>
        <c:dLbls>
          <c:showLegendKey val="0"/>
          <c:showVal val="0"/>
          <c:showCatName val="0"/>
          <c:showSerName val="0"/>
          <c:showPercent val="0"/>
          <c:showBubbleSize val="0"/>
        </c:dLbls>
        <c:smooth val="0"/>
        <c:axId val="66779029"/>
        <c:axId val="30802276"/>
      </c:lineChart>
      <c:catAx>
        <c:axId val="66779029"/>
        <c:scaling>
          <c:orientation val="minMax"/>
        </c:scaling>
        <c:delete val="0"/>
        <c:axPos val="b"/>
        <c:title>
          <c:tx>
            <c:rich>
              <a:bodyPr rot="0" anchor="ctr"/>
              <a:lstStyle/>
              <a:p>
                <a:pPr algn="ctr">
                  <a:defRPr/>
                </a:pPr>
                <a:r>
                  <a:rPr lang="en-US"/>
                  <a:t>Date</a:t>
                </a:r>
              </a:p>
            </c:rich>
          </c:tx>
          <c:overlay val="0"/>
          <c:spPr>
            <a:noFill/>
            <a:ln>
              <a:noFill/>
            </a:ln>
          </c:spPr>
        </c:title>
        <c:numFmt formatCode="General" sourceLinked="1"/>
        <c:majorTickMark val="in"/>
        <c:minorTickMark val="none"/>
        <c:tickLblPos val="low"/>
        <c:crossAx val="30802276"/>
        <c:crosses val="autoZero"/>
        <c:auto val="1"/>
        <c:lblAlgn val="ctr"/>
        <c:lblOffset val="100"/>
        <c:tickMarkSkip val="1"/>
        <c:noMultiLvlLbl val="0"/>
      </c:catAx>
      <c:valAx>
        <c:axId val="30802276"/>
        <c:scaling>
          <c:orientation val="minMax"/>
          <c:max val="5.8082999985922902E-2"/>
          <c:min val="3.4067595314512499E-2"/>
        </c:scaling>
        <c:delete val="0"/>
        <c:axPos val="l"/>
        <c:majorGridlines>
          <c:spPr>
            <a:ln/>
          </c:spPr>
        </c:majorGridlines>
        <c:title>
          <c:tx>
            <c:rich>
              <a:bodyPr rot="-5400000" anchor="ctr"/>
              <a:lstStyle/>
              <a:p>
                <a:pPr algn="ctr">
                  <a:defRPr/>
                </a:pPr>
                <a:r>
                  <a:rPr lang="en-US"/>
                  <a:t>Rate</a:t>
                </a:r>
              </a:p>
            </c:rich>
          </c:tx>
          <c:overlay val="0"/>
          <c:spPr>
            <a:noFill/>
            <a:ln>
              <a:noFill/>
            </a:ln>
          </c:spPr>
        </c:title>
        <c:numFmt formatCode="0.00%" sourceLinked="0"/>
        <c:majorTickMark val="in"/>
        <c:minorTickMark val="none"/>
        <c:tickLblPos val="nextTo"/>
        <c:crossAx val="66779029"/>
        <c:crosses val="autoZero"/>
        <c:crossBetween val="between"/>
        <c:minorUnit val="2.5000000000000001E-3"/>
      </c:valAx>
      <c:spPr>
        <a:solidFill>
          <a:srgbClr val="FFFFFF"/>
        </a:solidFill>
        <a:ln w="12700">
          <a:solidFill>
            <a:srgbClr val="808080"/>
          </a:solidFill>
        </a:ln>
      </c:spPr>
    </c:plotArea>
    <c:legend>
      <c:legendPos val="t"/>
      <c:overlay val="0"/>
      <c:txPr>
        <a:bodyPr rot="0"/>
        <a:lstStyle/>
        <a:p>
          <a:pPr>
            <a:defRPr lang="en-US" sz="1000" b="0" i="0" u="none" baseline="0"/>
          </a:pPr>
          <a:endParaRPr lang="en-US"/>
        </a:p>
      </c:txPr>
    </c:legend>
    <c:plotVisOnly val="1"/>
    <c:dispBlanksAs val="gap"/>
    <c:showDLblsOverMax val="0"/>
  </c:chart>
  <c:txPr>
    <a:bodyPr rot="0"/>
    <a:lstStyle/>
    <a:p>
      <a:pPr>
        <a:defRPr lang="en-US" sz="1000" b="0" i="0" u="none"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emf"/><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5.emf"/><Relationship Id="rId7" Type="http://schemas.openxmlformats.org/officeDocument/2006/relationships/image" Target="../media/image19.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xdr:from>
      <xdr:col>2</xdr:col>
      <xdr:colOff>257737</xdr:colOff>
      <xdr:row>3</xdr:row>
      <xdr:rowOff>22413</xdr:rowOff>
    </xdr:from>
    <xdr:to>
      <xdr:col>12</xdr:col>
      <xdr:colOff>0</xdr:colOff>
      <xdr:row>15</xdr:row>
      <xdr:rowOff>22413</xdr:rowOff>
    </xdr:to>
    <xdr:graphicFrame macro="">
      <xdr:nvGraphicFramePr>
        <xdr:cNvPr id="4" name="Chart 3">
          <a:extLst>
            <a:ext uri="{FF2B5EF4-FFF2-40B4-BE49-F238E27FC236}">
              <a16:creationId xmlns:a16="http://schemas.microsoft.com/office/drawing/2014/main" id="{453C301E-E757-4B78-9E89-EE57D20BB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265019</xdr:colOff>
          <xdr:row>78</xdr:row>
          <xdr:rowOff>12327</xdr:rowOff>
        </xdr:from>
        <xdr:to>
          <xdr:col>15</xdr:col>
          <xdr:colOff>916081</xdr:colOff>
          <xdr:row>141</xdr:row>
          <xdr:rowOff>153521</xdr:rowOff>
        </xdr:to>
        <xdr:pic>
          <xdr:nvPicPr>
            <xdr:cNvPr id="3" name="Picture 2">
              <a:extLst>
                <a:ext uri="{FF2B5EF4-FFF2-40B4-BE49-F238E27FC236}">
                  <a16:creationId xmlns:a16="http://schemas.microsoft.com/office/drawing/2014/main" id="{88337D26-BEAE-EB99-7D5B-F1673A6F1D6C}"/>
                </a:ext>
              </a:extLst>
            </xdr:cNvPr>
            <xdr:cNvPicPr>
              <a:picLocks noChangeAspect="1" noChangeArrowheads="1"/>
              <a:extLst>
                <a:ext uri="{84589F7E-364E-4C9E-8A38-B11213B215E9}">
                  <a14:cameraTool cellRange="$B$2:$P$58" spid="_x0000_s6287"/>
                </a:ext>
              </a:extLst>
            </xdr:cNvPicPr>
          </xdr:nvPicPr>
          <xdr:blipFill>
            <a:blip xmlns:r="http://schemas.openxmlformats.org/officeDocument/2006/relationships" r:embed="rId1"/>
            <a:srcRect/>
            <a:stretch>
              <a:fillRect/>
            </a:stretch>
          </xdr:blipFill>
          <xdr:spPr bwMode="auto">
            <a:xfrm>
              <a:off x="265019" y="14837709"/>
              <a:ext cx="15958297" cy="10871947"/>
            </a:xfrm>
            <a:prstGeom prst="rect">
              <a:avLst/>
            </a:prstGeom>
            <a:solidFill>
              <a:srgbClr val="FFFFFF" mc:Ignorable="a14" a14:legacySpreadsheetColorIndex="9"/>
            </a:solidFill>
            <a:ln w="9525">
              <a:noFill/>
              <a:miter lim="800000"/>
              <a:headEnd/>
              <a:tailEnd/>
            </a:ln>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466725</xdr:colOff>
      <xdr:row>5</xdr:row>
      <xdr:rowOff>85725</xdr:rowOff>
    </xdr:to>
    <xdr:pic>
      <xdr:nvPicPr>
        <xdr:cNvPr id="2" name="Picture 1">
          <a:extLst>
            <a:ext uri="{FF2B5EF4-FFF2-40B4-BE49-F238E27FC236}">
              <a16:creationId xmlns:a16="http://schemas.microsoft.com/office/drawing/2014/main" id="{9783D818-AF80-4A1C-8691-DDE6B59193A2}"/>
            </a:ext>
          </a:extLst>
        </xdr:cNvPr>
        <xdr:cNvPicPr>
          <a:picLocks noChangeAspect="1"/>
        </xdr:cNvPicPr>
      </xdr:nvPicPr>
      <xdr:blipFill>
        <a:blip xmlns:r="http://schemas.openxmlformats.org/officeDocument/2006/relationships" r:embed="rId1"/>
        <a:stretch>
          <a:fillRect/>
        </a:stretch>
      </xdr:blipFill>
      <xdr:spPr>
        <a:xfrm>
          <a:off x="609600" y="161925"/>
          <a:ext cx="2295525" cy="733425"/>
        </a:xfrm>
        <a:prstGeom prst="rect">
          <a:avLst/>
        </a:prstGeom>
        <a:noFill/>
        <a:ln w="9525" cmpd="sng">
          <a:noFill/>
        </a:ln>
      </xdr:spPr>
    </xdr:pic>
    <xdr:clientData/>
  </xdr:twoCellAnchor>
  <xdr:twoCellAnchor>
    <xdr:from>
      <xdr:col>1</xdr:col>
      <xdr:colOff>0</xdr:colOff>
      <xdr:row>1</xdr:row>
      <xdr:rowOff>0</xdr:rowOff>
    </xdr:from>
    <xdr:to>
      <xdr:col>4</xdr:col>
      <xdr:colOff>466725</xdr:colOff>
      <xdr:row>5</xdr:row>
      <xdr:rowOff>85725</xdr:rowOff>
    </xdr:to>
    <xdr:pic>
      <xdr:nvPicPr>
        <xdr:cNvPr id="4" name="Picture 3">
          <a:extLst>
            <a:ext uri="{FF2B5EF4-FFF2-40B4-BE49-F238E27FC236}">
              <a16:creationId xmlns:a16="http://schemas.microsoft.com/office/drawing/2014/main" id="{060391A8-5109-417A-9DB1-1CA75E41F05F}"/>
            </a:ext>
          </a:extLst>
        </xdr:cNvPr>
        <xdr:cNvPicPr>
          <a:picLocks noChangeAspect="1"/>
        </xdr:cNvPicPr>
      </xdr:nvPicPr>
      <xdr:blipFill>
        <a:blip xmlns:r="http://schemas.openxmlformats.org/officeDocument/2006/relationships" r:embed="rId1"/>
        <a:stretch>
          <a:fillRect/>
        </a:stretch>
      </xdr:blipFill>
      <xdr:spPr>
        <a:xfrm>
          <a:off x="609600" y="161925"/>
          <a:ext cx="2295525" cy="733425"/>
        </a:xfrm>
        <a:prstGeom prst="rect">
          <a:avLst/>
        </a:prstGeom>
        <a:noFill/>
        <a:ln w="9525" cmpd="sng">
          <a:noFill/>
        </a:ln>
      </xdr:spPr>
    </xdr:pic>
    <xdr:clientData/>
  </xdr:twoCellAnchor>
  <xdr:twoCellAnchor>
    <xdr:from>
      <xdr:col>1</xdr:col>
      <xdr:colOff>0</xdr:colOff>
      <xdr:row>10</xdr:row>
      <xdr:rowOff>0</xdr:rowOff>
    </xdr:from>
    <xdr:to>
      <xdr:col>13</xdr:col>
      <xdr:colOff>0</xdr:colOff>
      <xdr:row>33</xdr:row>
      <xdr:rowOff>0</xdr:rowOff>
    </xdr:to>
    <xdr:graphicFrame macro="">
      <xdr:nvGraphicFramePr>
        <xdr:cNvPr id="5" name="Chart 4">
          <a:extLst>
            <a:ext uri="{FF2B5EF4-FFF2-40B4-BE49-F238E27FC236}">
              <a16:creationId xmlns:a16="http://schemas.microsoft.com/office/drawing/2014/main" id="{F8F15CDD-FED9-4247-A0DE-508389A3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134710</xdr:colOff>
          <xdr:row>13</xdr:row>
          <xdr:rowOff>5443</xdr:rowOff>
        </xdr:from>
        <xdr:to>
          <xdr:col>15</xdr:col>
          <xdr:colOff>134710</xdr:colOff>
          <xdr:row>23</xdr:row>
          <xdr:rowOff>5443</xdr:rowOff>
        </xdr:to>
        <xdr:pic>
          <xdr:nvPicPr>
            <xdr:cNvPr id="2" name="Picture 1">
              <a:extLst>
                <a:ext uri="{FF2B5EF4-FFF2-40B4-BE49-F238E27FC236}">
                  <a16:creationId xmlns:a16="http://schemas.microsoft.com/office/drawing/2014/main" id="{00B7BEC3-61E4-FD78-2DAB-F8562222092C}"/>
                </a:ext>
              </a:extLst>
            </xdr:cNvPr>
            <xdr:cNvPicPr>
              <a:picLocks noChangeAspect="1" noChangeArrowheads="1"/>
              <a:extLst>
                <a:ext uri="{84589F7E-364E-4C9E-8A38-B11213B215E9}">
                  <a14:cameraTool cellRange="$M$2:$O$11" spid="_x0000_s4036"/>
                </a:ext>
              </a:extLst>
            </xdr:cNvPicPr>
          </xdr:nvPicPr>
          <xdr:blipFill>
            <a:blip xmlns:r="http://schemas.openxmlformats.org/officeDocument/2006/relationships" r:embed="rId1"/>
            <a:srcRect/>
            <a:stretch>
              <a:fillRect/>
            </a:stretch>
          </xdr:blipFill>
          <xdr:spPr bwMode="auto">
            <a:xfrm>
              <a:off x="15129781" y="3434443"/>
              <a:ext cx="4422321" cy="2449286"/>
            </a:xfrm>
            <a:prstGeom prst="rect">
              <a:avLst/>
            </a:prstGeom>
            <a:solidFill>
              <a:srgbClr val="FFFFFF" mc:Ignorable="a14" a14:legacySpreadsheetColorIndex="9"/>
            </a:solidFill>
            <a:ln w="9525">
              <a:no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39461</xdr:colOff>
          <xdr:row>10</xdr:row>
          <xdr:rowOff>141515</xdr:rowOff>
        </xdr:from>
        <xdr:to>
          <xdr:col>19</xdr:col>
          <xdr:colOff>39460</xdr:colOff>
          <xdr:row>17</xdr:row>
          <xdr:rowOff>141515</xdr:rowOff>
        </xdr:to>
        <xdr:pic>
          <xdr:nvPicPr>
            <xdr:cNvPr id="3" name="Picture 2">
              <a:extLst>
                <a:ext uri="{FF2B5EF4-FFF2-40B4-BE49-F238E27FC236}">
                  <a16:creationId xmlns:a16="http://schemas.microsoft.com/office/drawing/2014/main" id="{FF792A92-09D8-07FB-ED95-2C423F878DEC}"/>
                </a:ext>
              </a:extLst>
            </xdr:cNvPr>
            <xdr:cNvPicPr>
              <a:picLocks noChangeAspect="1" noChangeArrowheads="1"/>
              <a:extLst>
                <a:ext uri="{84589F7E-364E-4C9E-8A38-B11213B215E9}">
                  <a14:cameraTool cellRange="$Q$2:$S$8" spid="_x0000_s4037"/>
                </a:ext>
              </a:extLst>
            </xdr:cNvPicPr>
          </xdr:nvPicPr>
          <xdr:blipFill>
            <a:blip xmlns:r="http://schemas.openxmlformats.org/officeDocument/2006/relationships" r:embed="rId2"/>
            <a:srcRect/>
            <a:stretch>
              <a:fillRect/>
            </a:stretch>
          </xdr:blipFill>
          <xdr:spPr bwMode="auto">
            <a:xfrm>
              <a:off x="20422961" y="2835729"/>
              <a:ext cx="4422321" cy="1714500"/>
            </a:xfrm>
            <a:prstGeom prst="rect">
              <a:avLst/>
            </a:prstGeom>
            <a:solidFill>
              <a:srgbClr val="FFFFFF" mc:Ignorable="a14" a14:legacySpreadsheetColorIndex="9"/>
            </a:solidFill>
            <a:ln w="9525">
              <a:no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88446</xdr:colOff>
          <xdr:row>43</xdr:row>
          <xdr:rowOff>172810</xdr:rowOff>
        </xdr:from>
        <xdr:to>
          <xdr:col>7</xdr:col>
          <xdr:colOff>97971</xdr:colOff>
          <xdr:row>50</xdr:row>
          <xdr:rowOff>182335</xdr:rowOff>
        </xdr:to>
        <xdr:pic>
          <xdr:nvPicPr>
            <xdr:cNvPr id="4" name="Picture 3">
              <a:extLst>
                <a:ext uri="{FF2B5EF4-FFF2-40B4-BE49-F238E27FC236}">
                  <a16:creationId xmlns:a16="http://schemas.microsoft.com/office/drawing/2014/main" id="{0F99752C-93E3-E47F-3F66-C70203ADA65B}"/>
                </a:ext>
              </a:extLst>
            </xdr:cNvPr>
            <xdr:cNvPicPr>
              <a:picLocks noChangeAspect="1" noChangeArrowheads="1"/>
              <a:extLst>
                <a:ext uri="{84589F7E-364E-4C9E-8A38-B11213B215E9}">
                  <a14:cameraTool cellRange="$D$36:$G$42" spid="_x0000_s4038"/>
                </a:ext>
              </a:extLst>
            </xdr:cNvPicPr>
          </xdr:nvPicPr>
          <xdr:blipFill>
            <a:blip xmlns:r="http://schemas.openxmlformats.org/officeDocument/2006/relationships" r:embed="rId3"/>
            <a:srcRect/>
            <a:stretch>
              <a:fillRect/>
            </a:stretch>
          </xdr:blipFill>
          <xdr:spPr bwMode="auto">
            <a:xfrm>
              <a:off x="4143375" y="10704739"/>
              <a:ext cx="5561239" cy="172402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editAs="oneCell">
    <xdr:from>
      <xdr:col>2</xdr:col>
      <xdr:colOff>1374321</xdr:colOff>
      <xdr:row>52</xdr:row>
      <xdr:rowOff>231321</xdr:rowOff>
    </xdr:from>
    <xdr:to>
      <xdr:col>7</xdr:col>
      <xdr:colOff>1272773</xdr:colOff>
      <xdr:row>66</xdr:row>
      <xdr:rowOff>116607</xdr:rowOff>
    </xdr:to>
    <xdr:pic>
      <xdr:nvPicPr>
        <xdr:cNvPr id="7" name="Picture 6">
          <a:extLst>
            <a:ext uri="{FF2B5EF4-FFF2-40B4-BE49-F238E27FC236}">
              <a16:creationId xmlns:a16="http://schemas.microsoft.com/office/drawing/2014/main" id="{3C3A9704-3622-A56B-D065-06D098CD9196}"/>
            </a:ext>
          </a:extLst>
        </xdr:cNvPr>
        <xdr:cNvPicPr>
          <a:picLocks noChangeAspect="1"/>
        </xdr:cNvPicPr>
      </xdr:nvPicPr>
      <xdr:blipFill>
        <a:blip xmlns:r="http://schemas.openxmlformats.org/officeDocument/2006/relationships" r:embed="rId4"/>
        <a:stretch>
          <a:fillRect/>
        </a:stretch>
      </xdr:blipFill>
      <xdr:spPr>
        <a:xfrm>
          <a:off x="4041321" y="12967607"/>
          <a:ext cx="6838095" cy="3314286"/>
        </a:xfrm>
        <a:prstGeom prst="rect">
          <a:avLst/>
        </a:prstGeom>
      </xdr:spPr>
    </xdr:pic>
    <xdr:clientData/>
  </xdr:twoCellAnchor>
  <xdr:twoCellAnchor editAs="oneCell">
    <xdr:from>
      <xdr:col>3</xdr:col>
      <xdr:colOff>40821</xdr:colOff>
      <xdr:row>66</xdr:row>
      <xdr:rowOff>149678</xdr:rowOff>
    </xdr:from>
    <xdr:to>
      <xdr:col>7</xdr:col>
      <xdr:colOff>1279583</xdr:colOff>
      <xdr:row>80</xdr:row>
      <xdr:rowOff>168297</xdr:rowOff>
    </xdr:to>
    <xdr:pic>
      <xdr:nvPicPr>
        <xdr:cNvPr id="8" name="Picture 7">
          <a:extLst>
            <a:ext uri="{FF2B5EF4-FFF2-40B4-BE49-F238E27FC236}">
              <a16:creationId xmlns:a16="http://schemas.microsoft.com/office/drawing/2014/main" id="{C5BA7125-E48A-A31A-3845-E3BB7E705E32}"/>
            </a:ext>
          </a:extLst>
        </xdr:cNvPr>
        <xdr:cNvPicPr>
          <a:picLocks noChangeAspect="1"/>
        </xdr:cNvPicPr>
      </xdr:nvPicPr>
      <xdr:blipFill>
        <a:blip xmlns:r="http://schemas.openxmlformats.org/officeDocument/2006/relationships" r:embed="rId5"/>
        <a:stretch>
          <a:fillRect/>
        </a:stretch>
      </xdr:blipFill>
      <xdr:spPr>
        <a:xfrm>
          <a:off x="4095750" y="16314964"/>
          <a:ext cx="6790476" cy="344761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594632</xdr:colOff>
          <xdr:row>38</xdr:row>
          <xdr:rowOff>119742</xdr:rowOff>
        </xdr:from>
        <xdr:to>
          <xdr:col>14</xdr:col>
          <xdr:colOff>2046514</xdr:colOff>
          <xdr:row>46</xdr:row>
          <xdr:rowOff>129267</xdr:rowOff>
        </xdr:to>
        <xdr:pic>
          <xdr:nvPicPr>
            <xdr:cNvPr id="9" name="Picture 8">
              <a:extLst>
                <a:ext uri="{FF2B5EF4-FFF2-40B4-BE49-F238E27FC236}">
                  <a16:creationId xmlns:a16="http://schemas.microsoft.com/office/drawing/2014/main" id="{CF4FDCE5-AFE3-E00B-2B26-9BE01CEFEB07}"/>
                </a:ext>
              </a:extLst>
            </xdr:cNvPr>
            <xdr:cNvPicPr>
              <a:picLocks noChangeAspect="1" noChangeArrowheads="1"/>
              <a:extLst>
                <a:ext uri="{84589F7E-364E-4C9E-8A38-B11213B215E9}">
                  <a14:cameraTool cellRange="$M$28:$O$35" spid="_x0000_s4039"/>
                </a:ext>
              </a:extLst>
            </xdr:cNvPicPr>
          </xdr:nvPicPr>
          <xdr:blipFill>
            <a:blip xmlns:r="http://schemas.openxmlformats.org/officeDocument/2006/relationships" r:embed="rId6"/>
            <a:srcRect/>
            <a:stretch>
              <a:fillRect/>
            </a:stretch>
          </xdr:blipFill>
          <xdr:spPr bwMode="auto">
            <a:xfrm>
              <a:off x="13589453" y="9427028"/>
              <a:ext cx="4431847" cy="1968953"/>
            </a:xfrm>
            <a:prstGeom prst="rect">
              <a:avLst/>
            </a:prstGeom>
            <a:solidFill>
              <a:srgbClr val="FFFFFF" mc:Ignorable="a14" a14:legacySpreadsheetColorIndex="9"/>
            </a:solidFill>
            <a:ln w="9525">
              <a:solidFill>
                <a:schemeClr val="bg2">
                  <a:lumMod val="50000"/>
                </a:schemeClr>
              </a:solid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27214</xdr:colOff>
          <xdr:row>5</xdr:row>
          <xdr:rowOff>92528</xdr:rowOff>
        </xdr:from>
        <xdr:to>
          <xdr:col>10</xdr:col>
          <xdr:colOff>27214</xdr:colOff>
          <xdr:row>8</xdr:row>
          <xdr:rowOff>92528</xdr:rowOff>
        </xdr:to>
        <xdr:pic>
          <xdr:nvPicPr>
            <xdr:cNvPr id="10" name="Picture 9">
              <a:extLst>
                <a:ext uri="{FF2B5EF4-FFF2-40B4-BE49-F238E27FC236}">
                  <a16:creationId xmlns:a16="http://schemas.microsoft.com/office/drawing/2014/main" id="{6004E1C4-E861-6465-5069-5CB6E26A0AA0}"/>
                </a:ext>
              </a:extLst>
            </xdr:cNvPr>
            <xdr:cNvPicPr>
              <a:picLocks noChangeAspect="1" noChangeArrowheads="1"/>
              <a:extLst>
                <a:ext uri="{84589F7E-364E-4C9E-8A38-B11213B215E9}">
                  <a14:cameraTool cellRange="$B$2:$I$4" spid="_x0000_s4040"/>
                </a:ext>
              </a:extLst>
            </xdr:cNvPicPr>
          </xdr:nvPicPr>
          <xdr:blipFill>
            <a:blip xmlns:r="http://schemas.openxmlformats.org/officeDocument/2006/relationships" r:embed="rId7"/>
            <a:srcRect/>
            <a:stretch>
              <a:fillRect/>
            </a:stretch>
          </xdr:blipFill>
          <xdr:spPr bwMode="auto">
            <a:xfrm>
              <a:off x="639535" y="1317171"/>
              <a:ext cx="13185322" cy="734786"/>
            </a:xfrm>
            <a:prstGeom prst="rect">
              <a:avLst/>
            </a:prstGeom>
            <a:solidFill>
              <a:srgbClr val="FFFFFF" mc:Ignorable="a14" a14:legacySpreadsheetColorIndex="9"/>
            </a:solidFill>
            <a:ln w="9525">
              <a:no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31296</xdr:colOff>
          <xdr:row>18</xdr:row>
          <xdr:rowOff>172811</xdr:rowOff>
        </xdr:from>
        <xdr:to>
          <xdr:col>25</xdr:col>
          <xdr:colOff>40821</xdr:colOff>
          <xdr:row>34</xdr:row>
          <xdr:rowOff>182336</xdr:rowOff>
        </xdr:to>
        <xdr:pic>
          <xdr:nvPicPr>
            <xdr:cNvPr id="11" name="Picture 10">
              <a:extLst>
                <a:ext uri="{FF2B5EF4-FFF2-40B4-BE49-F238E27FC236}">
                  <a16:creationId xmlns:a16="http://schemas.microsoft.com/office/drawing/2014/main" id="{457663D7-4B5B-64B8-EE91-B04C10104F3A}"/>
                </a:ext>
              </a:extLst>
            </xdr:cNvPr>
            <xdr:cNvPicPr>
              <a:picLocks noChangeAspect="1" noChangeArrowheads="1"/>
              <a:extLst>
                <a:ext uri="{84589F7E-364E-4C9E-8A38-B11213B215E9}">
                  <a14:cameraTool cellRange="$U$2:$Y$17" spid="_x0000_s4041"/>
                </a:ext>
              </a:extLst>
            </xdr:cNvPicPr>
          </xdr:nvPicPr>
          <xdr:blipFill>
            <a:blip xmlns:r="http://schemas.openxmlformats.org/officeDocument/2006/relationships" r:embed="rId8"/>
            <a:srcRect/>
            <a:stretch>
              <a:fillRect/>
            </a:stretch>
          </xdr:blipFill>
          <xdr:spPr bwMode="auto">
            <a:xfrm>
              <a:off x="25476653" y="4581525"/>
              <a:ext cx="6799489" cy="3928382"/>
            </a:xfrm>
            <a:prstGeom prst="rect">
              <a:avLst/>
            </a:prstGeom>
            <a:solidFill>
              <a:srgbClr val="FFFFFF" mc:Ignorable="a14" a14:legacySpreadsheetColorIndex="9"/>
            </a:solidFill>
            <a:ln w="9525">
              <a:no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533399</xdr:colOff>
          <xdr:row>52</xdr:row>
          <xdr:rowOff>4082</xdr:rowOff>
        </xdr:from>
        <xdr:to>
          <xdr:col>20</xdr:col>
          <xdr:colOff>1983921</xdr:colOff>
          <xdr:row>65</xdr:row>
          <xdr:rowOff>13607</xdr:rowOff>
        </xdr:to>
        <xdr:pic>
          <xdr:nvPicPr>
            <xdr:cNvPr id="12" name="Picture 11">
              <a:extLst>
                <a:ext uri="{FF2B5EF4-FFF2-40B4-BE49-F238E27FC236}">
                  <a16:creationId xmlns:a16="http://schemas.microsoft.com/office/drawing/2014/main" id="{7C31305F-824F-83AE-D1BE-C644B86526D3}"/>
                </a:ext>
              </a:extLst>
            </xdr:cNvPr>
            <xdr:cNvPicPr>
              <a:picLocks noChangeAspect="1" noChangeArrowheads="1"/>
              <a:extLst>
                <a:ext uri="{84589F7E-364E-4C9E-8A38-B11213B215E9}">
                  <a14:cameraTool cellRange="$U$38:$U$50" spid="_x0000_s4042"/>
                </a:ext>
              </a:extLst>
            </xdr:cNvPicPr>
          </xdr:nvPicPr>
          <xdr:blipFill>
            <a:blip xmlns:r="http://schemas.openxmlformats.org/officeDocument/2006/relationships" r:embed="rId9"/>
            <a:srcRect/>
            <a:stretch>
              <a:fillRect/>
            </a:stretch>
          </xdr:blipFill>
          <xdr:spPr bwMode="auto">
            <a:xfrm>
              <a:off x="25366435" y="12740368"/>
              <a:ext cx="2062843" cy="3193596"/>
            </a:xfrm>
            <a:prstGeom prst="rect">
              <a:avLst/>
            </a:prstGeom>
            <a:solidFill>
              <a:srgbClr val="FFFFFF" mc:Ignorable="a14" a14:legacySpreadsheetColorIndex="9"/>
            </a:solidFill>
            <a:ln w="9525">
              <a:solidFill>
                <a:schemeClr val="bg2">
                  <a:lumMod val="50000"/>
                </a:schemeClr>
              </a:solidFill>
              <a:miter lim="800000"/>
              <a:headEnd/>
              <a:tailEnd/>
            </a:ln>
          </xdr:spPr>
        </xdr:pic>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hathamfinancial.com/technology/us-forward-curves" TargetMode="Externa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E54CD-94CF-4354-80DD-6C770F4D19CB}">
  <sheetPr codeName="Sheet1">
    <tabColor theme="8" tint="-0.249977111117893"/>
  </sheetPr>
  <dimension ref="B1:Z71"/>
  <sheetViews>
    <sheetView showGridLines="0" tabSelected="1" topLeftCell="A10" zoomScale="90" zoomScaleNormal="90" workbookViewId="0">
      <selection activeCell="A21" sqref="A21"/>
    </sheetView>
  </sheetViews>
  <sheetFormatPr defaultColWidth="8.85546875" defaultRowHeight="15" customHeight="1" x14ac:dyDescent="0.25"/>
  <cols>
    <col min="1" max="1" width="2.7109375" style="83" customWidth="1"/>
    <col min="2" max="2" width="28.140625" style="83" customWidth="1"/>
    <col min="3" max="3" width="24.42578125" style="83" customWidth="1"/>
    <col min="4" max="4" width="2.42578125" style="83" customWidth="1"/>
    <col min="5" max="5" width="20.42578125" style="83" bestFit="1" customWidth="1"/>
    <col min="6" max="6" width="21.5703125" style="83" bestFit="1" customWidth="1"/>
    <col min="7" max="7" width="25.7109375" style="83" customWidth="1"/>
    <col min="8" max="8" width="19.28515625" style="83" bestFit="1" customWidth="1"/>
    <col min="9" max="9" width="2.42578125" style="83" customWidth="1"/>
    <col min="10" max="10" width="25.42578125" style="83" customWidth="1"/>
    <col min="11" max="11" width="17.85546875" style="83" customWidth="1"/>
    <col min="12" max="12" width="18.28515625" style="83" bestFit="1" customWidth="1"/>
    <col min="13" max="13" width="14.140625" style="83" customWidth="1"/>
    <col min="14" max="14" width="3.5703125" style="83" customWidth="1"/>
    <col min="15" max="15" width="12" style="83" customWidth="1"/>
    <col min="16" max="16" width="21.7109375" style="83" customWidth="1"/>
    <col min="17" max="23" width="24.7109375" style="83" customWidth="1"/>
    <col min="24" max="25" width="34.85546875" style="83" bestFit="1" customWidth="1"/>
    <col min="26" max="26" width="33.7109375" style="83" bestFit="1" customWidth="1"/>
    <col min="27" max="27" width="21.140625" style="83" bestFit="1" customWidth="1"/>
    <col min="28" max="28" width="12.28515625" style="83" bestFit="1" customWidth="1"/>
    <col min="29" max="16384" width="8.85546875" style="83"/>
  </cols>
  <sheetData>
    <row r="1" spans="2:26" ht="14.25" x14ac:dyDescent="0.25"/>
    <row r="2" spans="2:26" ht="22.5" x14ac:dyDescent="0.25">
      <c r="B2" s="343" t="str">
        <f>CONCATENATE(C22&amp;" Cash Flow Analysis")</f>
        <v>95 King St Dover, NJ Cash Flow Analysis</v>
      </c>
      <c r="C2" s="344"/>
      <c r="D2" s="344"/>
      <c r="E2" s="344"/>
      <c r="F2" s="344"/>
      <c r="G2" s="344"/>
      <c r="H2" s="344"/>
      <c r="I2" s="344"/>
      <c r="J2" s="344"/>
      <c r="K2" s="344"/>
      <c r="L2" s="345"/>
      <c r="X2" s="720"/>
      <c r="Y2" s="720"/>
      <c r="Z2" s="720"/>
    </row>
    <row r="3" spans="2:26" ht="7.5" customHeight="1" x14ac:dyDescent="0.25"/>
    <row r="4" spans="2:26" ht="15" customHeight="1" x14ac:dyDescent="0.25">
      <c r="B4" s="117" t="s">
        <v>2</v>
      </c>
    </row>
    <row r="5" spans="2:26" ht="30" customHeight="1" x14ac:dyDescent="0.25">
      <c r="B5" s="116">
        <f ca="1">K19</f>
        <v>0.15233023762702941</v>
      </c>
    </row>
    <row r="6" spans="2:26" ht="15" customHeight="1" x14ac:dyDescent="0.25">
      <c r="B6" s="117" t="s">
        <v>183</v>
      </c>
    </row>
    <row r="7" spans="2:26" ht="30" customHeight="1" x14ac:dyDescent="0.25">
      <c r="B7" s="116">
        <f ca="1">K23</f>
        <v>0.17640237368393677</v>
      </c>
    </row>
    <row r="8" spans="2:26" ht="15" customHeight="1" x14ac:dyDescent="0.25">
      <c r="B8" s="117" t="s">
        <v>122</v>
      </c>
    </row>
    <row r="9" spans="2:26" ht="30" customHeight="1" x14ac:dyDescent="0.25">
      <c r="B9" s="116">
        <f ca="1">F20</f>
        <v>0.11991272727272727</v>
      </c>
    </row>
    <row r="10" spans="2:26" ht="15" customHeight="1" x14ac:dyDescent="0.25">
      <c r="B10" s="117" t="str">
        <f>IF(F27='Data Validation'!N3,"Equity","Initial Equity")</f>
        <v>Initial Equity</v>
      </c>
    </row>
    <row r="11" spans="2:26" ht="30" customHeight="1" x14ac:dyDescent="0.25">
      <c r="B11" s="118">
        <f ca="1">F45</f>
        <v>191905.18443270575</v>
      </c>
      <c r="C11" s="128"/>
      <c r="D11" s="128"/>
      <c r="R11" s="216"/>
    </row>
    <row r="12" spans="2:26" ht="15" customHeight="1" x14ac:dyDescent="0.25">
      <c r="B12" s="117" t="str">
        <f>J22</f>
        <v>Deal Profit</v>
      </c>
      <c r="C12" s="128"/>
      <c r="D12" s="128"/>
    </row>
    <row r="13" spans="2:26" ht="30" customHeight="1" x14ac:dyDescent="0.25">
      <c r="B13" s="118">
        <f ca="1">K22</f>
        <v>476898.32383489073</v>
      </c>
    </row>
    <row r="14" spans="2:26" ht="15" customHeight="1" x14ac:dyDescent="0.25">
      <c r="B14" s="361" t="str">
        <f>J21</f>
        <v>Levered Equity Multiple</v>
      </c>
    </row>
    <row r="15" spans="2:26" ht="30" customHeight="1" x14ac:dyDescent="0.25">
      <c r="B15" s="360">
        <f ca="1">K21</f>
        <v>2.0249265502576632</v>
      </c>
      <c r="P15" s="677" t="s">
        <v>343</v>
      </c>
      <c r="Q15" s="678"/>
      <c r="R15" s="678"/>
      <c r="S15" s="678"/>
      <c r="T15" s="678"/>
      <c r="U15" s="678"/>
      <c r="V15" s="678"/>
      <c r="W15" s="679"/>
    </row>
    <row r="17" spans="2:25" ht="15" customHeight="1" x14ac:dyDescent="0.25">
      <c r="B17" s="111" t="s">
        <v>179</v>
      </c>
      <c r="C17" s="114"/>
      <c r="E17" s="208" t="s">
        <v>189</v>
      </c>
      <c r="F17" s="229"/>
      <c r="G17" s="229"/>
      <c r="H17" s="346"/>
      <c r="J17" s="208" t="s">
        <v>121</v>
      </c>
      <c r="K17" s="570"/>
      <c r="L17" s="570"/>
      <c r="M17" s="571"/>
      <c r="N17" s="721"/>
      <c r="O17" s="675" t="s">
        <v>347</v>
      </c>
      <c r="P17" s="208" t="s">
        <v>375</v>
      </c>
      <c r="Q17" s="229"/>
      <c r="R17" s="229"/>
      <c r="S17" s="229"/>
      <c r="T17" s="229"/>
      <c r="U17" s="229"/>
      <c r="V17" s="229"/>
      <c r="W17" s="346"/>
    </row>
    <row r="18" spans="2:25" ht="15" customHeight="1" x14ac:dyDescent="0.2">
      <c r="B18" s="98" t="s">
        <v>163</v>
      </c>
      <c r="C18" s="99">
        <v>45139</v>
      </c>
      <c r="E18" s="696" t="s">
        <v>67</v>
      </c>
      <c r="F18" s="760">
        <v>1100000</v>
      </c>
      <c r="G18" s="217" t="s">
        <v>18</v>
      </c>
      <c r="H18" s="764">
        <v>0.15</v>
      </c>
      <c r="J18" s="100" t="s">
        <v>355</v>
      </c>
      <c r="K18" s="235">
        <f ca="1">'Annual Cash Flow'!D67</f>
        <v>0.10589352250099182</v>
      </c>
      <c r="L18" s="217" t="s">
        <v>264</v>
      </c>
      <c r="M18" s="568">
        <f ca="1">Waterfall!L5</f>
        <v>0.12994828820228579</v>
      </c>
      <c r="N18" s="722"/>
      <c r="O18" s="676" t="s">
        <v>161</v>
      </c>
      <c r="P18" s="733" t="str">
        <f ca="1">CONCATENATE(TEXT($K$19,"0.0%")," | ",TEXT($K$25,"0.00"),"yrs | ",TEXT($K$21,"0.00x"))</f>
        <v>15.2% | 6.58yrs | 2.02x</v>
      </c>
      <c r="Q18" s="728">
        <f>R18-2.5</f>
        <v>16.5</v>
      </c>
      <c r="R18" s="729">
        <f>S18-2.5</f>
        <v>19</v>
      </c>
      <c r="S18" s="728">
        <f>T18-2.5</f>
        <v>21.5</v>
      </c>
      <c r="T18" s="738">
        <v>24</v>
      </c>
      <c r="U18" s="728">
        <f>T18+2.5</f>
        <v>26.5</v>
      </c>
      <c r="V18" s="729">
        <f>U18+2.5</f>
        <v>29</v>
      </c>
      <c r="W18" s="728">
        <f>V18+2.5</f>
        <v>31.5</v>
      </c>
      <c r="Y18" s="708"/>
    </row>
    <row r="19" spans="2:25" ht="15" customHeight="1" x14ac:dyDescent="0.2">
      <c r="B19" s="100" t="s">
        <v>210</v>
      </c>
      <c r="C19" s="110">
        <f>YEAR(C18)</f>
        <v>2023</v>
      </c>
      <c r="E19" s="104" t="s">
        <v>69</v>
      </c>
      <c r="F19" s="761">
        <v>0.06</v>
      </c>
      <c r="G19" s="104" t="s">
        <v>86</v>
      </c>
      <c r="H19" s="765">
        <f ca="1">'Annual Cash Flow'!D62</f>
        <v>957755.68149964535</v>
      </c>
      <c r="J19" s="100" t="s">
        <v>356</v>
      </c>
      <c r="K19" s="235">
        <f ca="1">'Annual Cash Flow'!D68</f>
        <v>0.15233023762702941</v>
      </c>
      <c r="L19" s="104" t="s">
        <v>267</v>
      </c>
      <c r="M19" s="569">
        <f ca="1">Waterfall!L6</f>
        <v>1.7663981165823681</v>
      </c>
      <c r="N19" s="723"/>
      <c r="O19" s="674">
        <v>24</v>
      </c>
      <c r="P19" s="743">
        <f>P20-100000</f>
        <v>700000</v>
      </c>
      <c r="Q19" s="211" t="str">
        <f t="dataTable" ref="Q19:W27" dt2D="1" dtr="1" r1="O19" r2="F18" ca="1"/>
        <v>25.5% | 5.75yrs | 3.42x</v>
      </c>
      <c r="R19" s="712" t="str">
        <v>29.6% | 4.75yrs | 3.77x</v>
      </c>
      <c r="S19" s="211" t="str">
        <v>33.7% | 3.75yrs | 4.13x</v>
      </c>
      <c r="T19" s="3" t="str">
        <v>37.8% | 3.50yrs | 4.48x</v>
      </c>
      <c r="U19" s="713" t="str">
        <v>42.0% | 2.75yrs | 4.84x</v>
      </c>
      <c r="V19" s="3" t="str">
        <v>46.2% | 2.75yrs | 5.20x</v>
      </c>
      <c r="W19" s="211" t="str">
        <v>50.5% | 2.50yrs | 5.55x</v>
      </c>
      <c r="Y19" s="709"/>
    </row>
    <row r="20" spans="2:25" ht="15" customHeight="1" x14ac:dyDescent="0.25">
      <c r="B20" s="100" t="s">
        <v>158</v>
      </c>
      <c r="C20" s="101">
        <v>7</v>
      </c>
      <c r="E20" s="104" t="s">
        <v>122</v>
      </c>
      <c r="F20" s="673">
        <f ca="1">'Annual Cash Flow'!F28/F18</f>
        <v>0.11991272727272727</v>
      </c>
      <c r="G20" s="104" t="s">
        <v>181</v>
      </c>
      <c r="H20" s="763">
        <v>1075000</v>
      </c>
      <c r="J20" s="100" t="s">
        <v>78</v>
      </c>
      <c r="K20" s="572">
        <f ca="1">'Annual Cash Flow'!D69</f>
        <v>1.7179291693825629</v>
      </c>
      <c r="L20" s="104" t="s">
        <v>309</v>
      </c>
      <c r="M20" s="573">
        <v>50000</v>
      </c>
      <c r="N20" s="39"/>
      <c r="P20" s="743">
        <f>P21-100000</f>
        <v>800000</v>
      </c>
      <c r="Q20" s="211" t="str">
        <v>19.8% | 6.83yrs | 2.71x</v>
      </c>
      <c r="R20" s="714" t="str">
        <v>23.5% | 5.75yrs | 3.02x</v>
      </c>
      <c r="S20" s="211" t="str">
        <v>27.2% | 4.75yrs | 3.33x</v>
      </c>
      <c r="T20" s="3" t="str">
        <v>31.0% | 3.83yrs | 3.64x</v>
      </c>
      <c r="U20" s="715" t="str">
        <v>34.8% | 3.67yrs | 3.95x</v>
      </c>
      <c r="V20" s="3" t="str">
        <v>38.6% | 3.17yrs | 4.26x</v>
      </c>
      <c r="W20" s="211" t="str">
        <v>42.5% | 2.75yrs | 4.57x</v>
      </c>
      <c r="Y20" s="710"/>
    </row>
    <row r="21" spans="2:25" ht="15" customHeight="1" x14ac:dyDescent="0.25">
      <c r="B21" s="100" t="s">
        <v>157</v>
      </c>
      <c r="C21" s="132">
        <f>EOMONTH(C18,(C20*12)-1)</f>
        <v>47695</v>
      </c>
      <c r="E21" s="131" t="s">
        <v>123</v>
      </c>
      <c r="F21" s="762">
        <f>F18/C25</f>
        <v>200.14556040756915</v>
      </c>
      <c r="G21" s="104" t="s">
        <v>71</v>
      </c>
      <c r="H21" s="761">
        <v>0.05</v>
      </c>
      <c r="J21" s="100" t="s">
        <v>77</v>
      </c>
      <c r="K21" s="358">
        <f ca="1">'Annual Cash Flow'!D70</f>
        <v>2.0249265502576632</v>
      </c>
      <c r="L21" s="105" t="s">
        <v>310</v>
      </c>
      <c r="M21" s="574">
        <f ca="1">M20*M19</f>
        <v>88319.905829118405</v>
      </c>
      <c r="N21" s="22"/>
      <c r="P21" s="743">
        <f>P22-100000</f>
        <v>900000</v>
      </c>
      <c r="Q21" s="211" t="str">
        <v>14.6% | 7.00yrs | 2.15x</v>
      </c>
      <c r="R21" s="22" t="str">
        <v>18.1% | 6.75yrs | 2.43x</v>
      </c>
      <c r="S21" s="211" t="str">
        <v>21.6% | 5.75yrs | 2.71x</v>
      </c>
      <c r="T21" s="3" t="str">
        <v>25.2% | 4.75yrs | 2.98x</v>
      </c>
      <c r="U21" s="140" t="str">
        <v>28.7% | 4.17yrs | 3.26x</v>
      </c>
      <c r="V21" s="3" t="str">
        <v>32.3% | 3.75yrs | 3.53x</v>
      </c>
      <c r="W21" s="211" t="str">
        <v>35.8% | 3.33yrs | 3.81x</v>
      </c>
      <c r="Y21" s="216"/>
    </row>
    <row r="22" spans="2:25" ht="15" customHeight="1" x14ac:dyDescent="0.2">
      <c r="B22" s="106" t="s">
        <v>79</v>
      </c>
      <c r="C22" s="133" t="s">
        <v>241</v>
      </c>
      <c r="E22" s="131" t="s">
        <v>335</v>
      </c>
      <c r="F22" s="146">
        <f ca="1">F18/L33</f>
        <v>6.4070752749800208</v>
      </c>
      <c r="G22" s="131" t="s">
        <v>182</v>
      </c>
      <c r="H22" s="765">
        <f>H20/C25</f>
        <v>195.59679767103347</v>
      </c>
      <c r="J22" s="135" t="s">
        <v>132</v>
      </c>
      <c r="K22" s="140">
        <f ca="1">'Annual Cash Flow'!D58</f>
        <v>476898.32383489073</v>
      </c>
      <c r="L22" s="217" t="s">
        <v>362</v>
      </c>
      <c r="M22" s="568">
        <f ca="1">+Waterfall!E55</f>
        <v>0.17259536385536198</v>
      </c>
      <c r="N22" s="722"/>
      <c r="P22" s="743">
        <f>P23-100000</f>
        <v>1000000</v>
      </c>
      <c r="Q22" s="211" t="str">
        <v>9.8% | 7.00yrs | 1.71x</v>
      </c>
      <c r="R22" s="716" t="str">
        <v>13.2% | 7.00yrs | 1.96x</v>
      </c>
      <c r="S22" s="211" t="str">
        <v>16.6% | 6.75yrs | 2.21x</v>
      </c>
      <c r="T22" s="3" t="str">
        <v>20.0% | 5.75yrs | 2.46x</v>
      </c>
      <c r="U22" s="235" t="str">
        <v>23.4% | 4.75yrs | 2.70x</v>
      </c>
      <c r="V22" s="3" t="str">
        <v>26.7% | 4.25yrs | 2.95x</v>
      </c>
      <c r="W22" s="211" t="str">
        <v>30.0% | 3.75yrs | 3.20x</v>
      </c>
      <c r="Y22" s="711"/>
    </row>
    <row r="23" spans="2:25" ht="15" customHeight="1" x14ac:dyDescent="0.2">
      <c r="B23" s="104" t="s">
        <v>80</v>
      </c>
      <c r="C23" s="134" t="s">
        <v>164</v>
      </c>
      <c r="E23" s="104" t="s">
        <v>369</v>
      </c>
      <c r="F23" s="763">
        <v>850000</v>
      </c>
      <c r="G23" s="104" t="s">
        <v>74</v>
      </c>
      <c r="H23" s="145">
        <f ca="1">SUMIF('Monthly Cash Flow'!$F$2:$EG$2,'Control | Sensitivity'!$C$20+1,'Monthly Cash Flow'!$F$31:$EG$31)/H20</f>
        <v>0.11857579045385079</v>
      </c>
      <c r="J23" s="136" t="s">
        <v>84</v>
      </c>
      <c r="K23" s="359">
        <f ca="1">'Annual Cash Flow'!D66</f>
        <v>0.17640237368393677</v>
      </c>
      <c r="L23" s="104" t="s">
        <v>363</v>
      </c>
      <c r="M23" s="569">
        <f ca="1">+Waterfall!E56</f>
        <v>2.2103949775529816</v>
      </c>
      <c r="N23" s="723"/>
      <c r="P23" s="744">
        <v>1100000</v>
      </c>
      <c r="Q23" s="211" t="str">
        <v>5.3% | 7.00yrs | 1.35x</v>
      </c>
      <c r="R23" s="717" t="str">
        <v>8.6% | 7.00yrs | 1.57x</v>
      </c>
      <c r="S23" s="211" t="str">
        <v>11.9% | 7.00yrs | 1.80x</v>
      </c>
      <c r="T23" s="718" t="str">
        <v>15.2% | 6.58yrs | 2.02x</v>
      </c>
      <c r="U23" s="358" t="str">
        <v>18.5% | 5.67yrs | 2.25x</v>
      </c>
      <c r="V23" s="3" t="str">
        <v>21.7% | 4.75yrs | 2.48x</v>
      </c>
      <c r="W23" s="211" t="str">
        <v>24.9% | 4.33yrs | 2.70x</v>
      </c>
    </row>
    <row r="24" spans="2:25" ht="15" customHeight="1" x14ac:dyDescent="0.25">
      <c r="B24" s="105" t="s">
        <v>90</v>
      </c>
      <c r="C24" s="103" t="s">
        <v>175</v>
      </c>
      <c r="E24" s="759" t="s">
        <v>370</v>
      </c>
      <c r="F24" s="767">
        <f>F23/C26</f>
        <v>154.65793304221251</v>
      </c>
      <c r="G24" s="105" t="s">
        <v>371</v>
      </c>
      <c r="H24" s="766">
        <f>RATE(C20,0,-F23,H20)</f>
        <v>3.4117610668474914E-2</v>
      </c>
      <c r="J24" s="682" t="s">
        <v>357</v>
      </c>
      <c r="K24" s="768">
        <f ca="1">COUNTIF('Monthly Cash Flow'!$E70:$DU70,"&lt;0")/12</f>
        <v>7</v>
      </c>
      <c r="L24" s="104" t="s">
        <v>364</v>
      </c>
      <c r="M24" s="573">
        <f ca="1">+Waterfall!F4</f>
        <v>93060</v>
      </c>
      <c r="N24" s="39"/>
      <c r="P24" s="743">
        <f>P23+100000</f>
        <v>1200000</v>
      </c>
      <c r="Q24" s="211" t="str">
        <v>0.7% | 7.08yrs | 1.04x</v>
      </c>
      <c r="R24" s="3" t="str">
        <v>4.1% | 7.00yrs | 1.25x</v>
      </c>
      <c r="S24" s="211" t="str">
        <v>7.5% | 7.00yrs | 1.46x</v>
      </c>
      <c r="T24" s="3" t="str">
        <v>10.7% | 7.00yrs | 1.67x</v>
      </c>
      <c r="U24" s="211" t="str">
        <v>13.9% | 6.42yrs | 1.87x</v>
      </c>
      <c r="V24" s="3" t="str">
        <v>17.1% | 5.58yrs | 2.08x</v>
      </c>
      <c r="W24" s="211" t="str">
        <v>20.2% | 4.75yrs | 2.29x</v>
      </c>
    </row>
    <row r="25" spans="2:25" ht="15" customHeight="1" x14ac:dyDescent="0.25">
      <c r="B25" s="100" t="s">
        <v>16</v>
      </c>
      <c r="C25" s="153">
        <f>SUM('Rent Roll'!D5:D26)</f>
        <v>5496</v>
      </c>
      <c r="E25"/>
      <c r="F25"/>
      <c r="J25" s="684" t="s">
        <v>358</v>
      </c>
      <c r="K25" s="769">
        <f ca="1">COUNTIF('Monthly Cash Flow'!$E71:$DU71,"&lt;0")/12</f>
        <v>6.583333333333333</v>
      </c>
      <c r="L25" s="105" t="s">
        <v>365</v>
      </c>
      <c r="M25" s="574">
        <f ca="1">M24*M23</f>
        <v>205699.35661108047</v>
      </c>
      <c r="N25" s="22"/>
      <c r="P25" s="743">
        <f>P24+100000</f>
        <v>1300000</v>
      </c>
      <c r="Q25" s="211" t="str">
        <v>-3.9% | 7.08yrs | 0.79x</v>
      </c>
      <c r="R25" s="3" t="str">
        <v>-0.4% | 7.08yrs | 0.98x</v>
      </c>
      <c r="S25" s="211" t="str">
        <v>3.0% | 7.00yrs | 1.17x</v>
      </c>
      <c r="T25" s="3" t="str">
        <v>6.4% | 7.00yrs | 1.36x</v>
      </c>
      <c r="U25" s="211" t="str">
        <v>9.6% | 6.92yrs | 1.55x</v>
      </c>
      <c r="V25" s="3" t="str">
        <v>12.7% | 6.25yrs | 1.75x</v>
      </c>
      <c r="W25" s="211" t="str">
        <v>15.8% | 5.58yrs | 1.94x</v>
      </c>
    </row>
    <row r="26" spans="2:25" ht="15" customHeight="1" x14ac:dyDescent="0.25">
      <c r="B26" s="100" t="s">
        <v>180</v>
      </c>
      <c r="C26" s="234">
        <v>5496</v>
      </c>
      <c r="E26" s="208" t="s">
        <v>223</v>
      </c>
      <c r="F26" s="228"/>
      <c r="G26" s="229" t="s">
        <v>224</v>
      </c>
      <c r="H26" s="209"/>
      <c r="P26" s="743">
        <f>P25+100000</f>
        <v>1400000</v>
      </c>
      <c r="Q26" s="211" t="str">
        <v>-6.8% | 7.08yrs | 0.66x</v>
      </c>
      <c r="R26" s="3" t="str">
        <v>-5.1% | 7.08yrs | 0.75x</v>
      </c>
      <c r="S26" s="211" t="str">
        <v>-1.5% | 7.08yrs | 0.92x</v>
      </c>
      <c r="T26" s="3" t="str">
        <v>2.0% | 7.08yrs | 1.10x</v>
      </c>
      <c r="U26" s="211" t="str">
        <v>5.3% | 7.00yrs | 1.28x</v>
      </c>
      <c r="V26" s="3" t="str">
        <v>8.5% | 6.75yrs | 1.46x</v>
      </c>
      <c r="W26" s="211" t="str">
        <v>11.5% | 5.92yrs | 1.64x</v>
      </c>
    </row>
    <row r="27" spans="2:25" ht="15" customHeight="1" x14ac:dyDescent="0.25">
      <c r="B27" s="102" t="s">
        <v>81</v>
      </c>
      <c r="C27" s="65">
        <f>COUNTA('Rent Roll'!C5:C26)</f>
        <v>1</v>
      </c>
      <c r="E27" s="217" t="s">
        <v>92</v>
      </c>
      <c r="F27" s="699" t="s">
        <v>242</v>
      </c>
      <c r="G27" s="217" t="s">
        <v>159</v>
      </c>
      <c r="H27" s="698">
        <f>F38</f>
        <v>120</v>
      </c>
      <c r="J27" s="111" t="s">
        <v>129</v>
      </c>
      <c r="K27" s="107"/>
      <c r="L27" s="129"/>
      <c r="M27" s="114"/>
      <c r="N27" s="724"/>
      <c r="P27" s="745">
        <f>P26+100000</f>
        <v>1500000</v>
      </c>
      <c r="Q27" s="65" t="str">
        <v>-9.0% | 7.08yrs | 0.56x</v>
      </c>
      <c r="R27" s="719" t="str">
        <v>-10.3% | 7.08yrs | 0.55x</v>
      </c>
      <c r="S27" s="65" t="str">
        <v>-6.3% | 7.08yrs | 0.71x</v>
      </c>
      <c r="T27" s="719" t="str">
        <v>-2.6% | 7.08yrs | 0.88x</v>
      </c>
      <c r="U27" s="65" t="str">
        <v>0.9% | 7.08yrs | 1.04x</v>
      </c>
      <c r="V27" s="719" t="str">
        <v>4.2% | 7.00yrs | 1.21x</v>
      </c>
      <c r="W27" s="65" t="str">
        <v>7.4% | 6.75yrs | 1.37x</v>
      </c>
    </row>
    <row r="28" spans="2:25" ht="15" customHeight="1" x14ac:dyDescent="0.25">
      <c r="E28" s="104" t="s">
        <v>256</v>
      </c>
      <c r="F28" s="700">
        <f>VLOOKUP(1,'US Market Projections'!$N$3:$T$123,IF('Control | Sensitivity'!F35=60,6,IF('Control | Sensitivity'!F35=74,7,8)),FALSE)</f>
        <v>4.4905300000000002E-2</v>
      </c>
      <c r="G28" s="104" t="s">
        <v>256</v>
      </c>
      <c r="H28" s="356">
        <f>VLOOKUP(H27,'US Market Projections'!$N$3:$T$123,IF('Control | Sensitivity'!H37=60,6,IF('Control | Sensitivity'!H37=74,7,8)),FALSE)</f>
        <v>4.94051E-2</v>
      </c>
      <c r="I28" s="138"/>
      <c r="J28" s="148"/>
      <c r="K28" s="149" t="s">
        <v>137</v>
      </c>
      <c r="L28" s="150" t="s">
        <v>130</v>
      </c>
      <c r="M28" s="112" t="s">
        <v>151</v>
      </c>
      <c r="N28" s="3"/>
    </row>
    <row r="29" spans="2:25" ht="15" customHeight="1" x14ac:dyDescent="0.25">
      <c r="B29" s="111" t="s">
        <v>134</v>
      </c>
      <c r="C29" s="130"/>
      <c r="E29" s="104" t="s">
        <v>257</v>
      </c>
      <c r="F29" s="701">
        <v>270</v>
      </c>
      <c r="G29" s="104" t="s">
        <v>257</v>
      </c>
      <c r="H29" s="357">
        <v>200</v>
      </c>
      <c r="J29" s="152" t="s">
        <v>22</v>
      </c>
      <c r="K29" s="202">
        <f>VLOOKUP(J29,'Monthly Cash Flow'!$C$9:$F$28,4,FALSE)</f>
        <v>10992</v>
      </c>
      <c r="L29" s="232">
        <f ca="1">VLOOKUP('Control | Sensitivity'!J29,'Annual Cash Flow'!$C$6:$F$25,4,FALSE)</f>
        <v>131904</v>
      </c>
      <c r="M29" s="233">
        <f ca="1">L29/$C$25</f>
        <v>24</v>
      </c>
      <c r="N29" s="576"/>
      <c r="O29" s="208" t="s">
        <v>347</v>
      </c>
      <c r="P29" s="208" t="s">
        <v>367</v>
      </c>
      <c r="Q29" s="236"/>
      <c r="R29" s="236"/>
      <c r="S29" s="236"/>
      <c r="T29" s="236"/>
      <c r="U29" s="236"/>
      <c r="V29" s="236"/>
      <c r="W29" s="575"/>
    </row>
    <row r="30" spans="2:25" ht="15" customHeight="1" x14ac:dyDescent="0.25">
      <c r="B30" s="100" t="s">
        <v>135</v>
      </c>
      <c r="C30" s="139">
        <f ca="1">'Annual Cash Flow'!F26/-'Annual Cash Flow'!F12</f>
        <v>0.23171012993548659</v>
      </c>
      <c r="E30" s="104" t="s">
        <v>255</v>
      </c>
      <c r="F30" s="700">
        <f>F28+(F29/10000)</f>
        <v>7.1905300000000005E-2</v>
      </c>
      <c r="G30" s="104" t="s">
        <v>255</v>
      </c>
      <c r="H30" s="356">
        <f>H28+(H29/10000)</f>
        <v>6.9405099999999997E-2</v>
      </c>
      <c r="J30" s="152" t="s">
        <v>23</v>
      </c>
      <c r="K30" s="202">
        <f>VLOOKUP(J30,'Monthly Cash Flow'!$C$9:$F$28,4,FALSE)</f>
        <v>0</v>
      </c>
      <c r="L30" s="232">
        <f>VLOOKUP('Control | Sensitivity'!J30,'Annual Cash Flow'!$C$6:$F$25,4,FALSE)</f>
        <v>0</v>
      </c>
      <c r="M30" s="115">
        <f t="shared" ref="M30:M31" si="0">L30/$C$25</f>
        <v>0</v>
      </c>
      <c r="N30" s="576"/>
      <c r="O30" s="676" t="s">
        <v>162</v>
      </c>
      <c r="P30" s="733" t="str">
        <f ca="1">CONCATENATE(TEXT($K$19,"0.0%")," | ",TEXT($K$22/1000000,"0.00"),"m | ",TEXT($K$21,"0.00x"))</f>
        <v>15.2% | 0.48m | 2.02x</v>
      </c>
      <c r="Q30" s="737">
        <f t="shared" ref="Q30:R30" si="1">R30-100000</f>
        <v>800000</v>
      </c>
      <c r="R30" s="737">
        <f t="shared" si="1"/>
        <v>900000</v>
      </c>
      <c r="S30" s="737">
        <f>T30-100000</f>
        <v>1000000</v>
      </c>
      <c r="T30" s="739">
        <v>1100000</v>
      </c>
      <c r="U30" s="737">
        <f>T30+100000</f>
        <v>1200000</v>
      </c>
      <c r="V30" s="737">
        <f>U30+100000</f>
        <v>1300000</v>
      </c>
      <c r="W30" s="737">
        <f>V30+100000</f>
        <v>1400000</v>
      </c>
    </row>
    <row r="31" spans="2:25" ht="15" customHeight="1" x14ac:dyDescent="0.25">
      <c r="B31" s="100" t="s">
        <v>17</v>
      </c>
      <c r="C31" s="139">
        <f>COUNTIF('Rent Roll'!E5:E26,'Data Validation'!E2)/COUNTA('Rent Roll'!E5:E26)</f>
        <v>1</v>
      </c>
      <c r="E31" s="104" t="s">
        <v>242</v>
      </c>
      <c r="F31" s="702">
        <v>0.65</v>
      </c>
      <c r="G31" s="104" t="s">
        <v>45</v>
      </c>
      <c r="H31" s="244">
        <v>0.65</v>
      </c>
      <c r="J31" s="152" t="s">
        <v>25</v>
      </c>
      <c r="K31" s="202">
        <f>VLOOKUP(J31,'Monthly Cash Flow'!$C$9:$F$28,4,FALSE)</f>
        <v>0</v>
      </c>
      <c r="L31" s="232">
        <f>VLOOKUP('Control | Sensitivity'!J31,'Annual Cash Flow'!$C$6:$F$25,4,FALSE)</f>
        <v>0</v>
      </c>
      <c r="M31" s="115">
        <f t="shared" si="0"/>
        <v>0</v>
      </c>
      <c r="N31" s="576"/>
      <c r="O31" s="734">
        <v>18.423044909301765</v>
      </c>
      <c r="P31" s="735">
        <f>P32-1</f>
        <v>12.559999999999999</v>
      </c>
      <c r="Q31" s="666" t="str">
        <f t="dataTable" ref="Q31:W39" dt2D="1" dtr="1" r1="H20" r2="O31" ca="1"/>
        <v>8.9% | 0.22m | 1.46x</v>
      </c>
      <c r="R31" s="666" t="str">
        <v>11.5% | 0.31m | 1.67x</v>
      </c>
      <c r="S31" s="666" t="str">
        <v>13.8% | 0.41m | 1.87x</v>
      </c>
      <c r="T31" s="666" t="str">
        <v>15.7% | 0.50m | 2.08x</v>
      </c>
      <c r="U31" s="668" t="str">
        <v>17.4% | 0.60m | 2.28x</v>
      </c>
      <c r="V31" s="666" t="str">
        <v>19.0% | 0.69m | 2.48x</v>
      </c>
      <c r="W31" s="736" t="str">
        <v>20.4% | 0.79m | 2.69x</v>
      </c>
    </row>
    <row r="32" spans="2:25" ht="15" customHeight="1" x14ac:dyDescent="0.25">
      <c r="B32" s="82" t="s">
        <v>136</v>
      </c>
      <c r="C32" s="201">
        <f ca="1">'Annual Cash Flow'!F28</f>
        <v>131904</v>
      </c>
      <c r="E32" s="104" t="s">
        <v>8</v>
      </c>
      <c r="F32" s="703">
        <v>1.3</v>
      </c>
      <c r="G32" s="104" t="s">
        <v>8</v>
      </c>
      <c r="H32" s="245">
        <v>1.3</v>
      </c>
      <c r="J32" s="152" t="s">
        <v>234</v>
      </c>
      <c r="K32" s="202">
        <f>VLOOKUP(J32,'Monthly Cash Flow'!$C$9:$F$28,4,FALSE)</f>
        <v>0</v>
      </c>
      <c r="L32" s="232">
        <f ca="1">VLOOKUP('Control | Sensitivity'!J32,'Annual Cash Flow'!$C$6:$F$25,4,FALSE)</f>
        <v>39781.199999999997</v>
      </c>
      <c r="M32" s="115">
        <f ca="1">L32/$C$25</f>
        <v>7.2382096069868993</v>
      </c>
      <c r="N32" s="576"/>
      <c r="P32" s="730">
        <f t="shared" ref="P32:P34" si="2">P33-1</f>
        <v>13.559999999999999</v>
      </c>
      <c r="Q32" s="139" t="str">
        <v>8.9% | 0.22m | 1.46x</v>
      </c>
      <c r="R32" s="139" t="str">
        <v>11.5% | 0.31m | 1.67x</v>
      </c>
      <c r="S32" s="139" t="str">
        <v>13.8% | 0.41m | 1.87x</v>
      </c>
      <c r="T32" s="139" t="str">
        <v>15.7% | 0.50m | 2.08x</v>
      </c>
      <c r="U32" s="669" t="str">
        <v>17.4% | 0.60m | 2.28x</v>
      </c>
      <c r="V32" s="139" t="str">
        <v>19.0% | 0.69m | 2.48x</v>
      </c>
      <c r="W32" s="673" t="str">
        <v>20.4% | 0.79m | 2.69x</v>
      </c>
    </row>
    <row r="33" spans="2:23" ht="15" customHeight="1" x14ac:dyDescent="0.25">
      <c r="B33" s="82" t="s">
        <v>154</v>
      </c>
      <c r="C33" s="140">
        <f>SUM('Rent Roll'!I5:I26)</f>
        <v>10992</v>
      </c>
      <c r="E33" s="104" t="s">
        <v>82</v>
      </c>
      <c r="F33" s="704">
        <v>0.08</v>
      </c>
      <c r="G33" s="104" t="s">
        <v>82</v>
      </c>
      <c r="H33" s="243">
        <v>0.1</v>
      </c>
      <c r="J33" s="590" t="s">
        <v>27</v>
      </c>
      <c r="K33" s="591">
        <f>SUM(K29:K32)</f>
        <v>10992</v>
      </c>
      <c r="L33" s="592">
        <f ca="1">SUM(L29:L32)</f>
        <v>171685.2</v>
      </c>
      <c r="M33" s="593">
        <f ca="1">L33/$C$25</f>
        <v>31.238209606986903</v>
      </c>
      <c r="N33" s="725"/>
      <c r="P33" s="730">
        <f t="shared" si="2"/>
        <v>14.559999999999999</v>
      </c>
      <c r="Q33" s="139" t="str">
        <v>8.9% | 0.22m | 1.46x</v>
      </c>
      <c r="R33" s="139" t="str">
        <v>11.5% | 0.31m | 1.67x</v>
      </c>
      <c r="S33" s="139" t="str">
        <v>13.8% | 0.41m | 1.87x</v>
      </c>
      <c r="T33" s="139" t="str">
        <v>15.7% | 0.50m | 2.08x</v>
      </c>
      <c r="U33" s="669" t="str">
        <v>17.4% | 0.60m | 2.28x</v>
      </c>
      <c r="V33" s="139" t="str">
        <v>19.0% | 0.69m | 2.48x</v>
      </c>
      <c r="W33" s="673" t="str">
        <v>20.4% | 0.79m | 2.69x</v>
      </c>
    </row>
    <row r="34" spans="2:23" ht="15" customHeight="1" x14ac:dyDescent="0.25">
      <c r="B34" s="100" t="s">
        <v>155</v>
      </c>
      <c r="C34" s="140">
        <f>SUM('Rent Roll'!J5:J26)</f>
        <v>131904</v>
      </c>
      <c r="E34" s="104" t="s">
        <v>46</v>
      </c>
      <c r="F34" s="202">
        <f ca="1">IF(F27='Data Validation'!O3,
F31*F18,
MIN(MAX(0,-PV(F30,F36/12,'Control | Sensitivity'!L55/'Control | Sensitivity'!F32)),F31*F18,L55/F33))</f>
        <v>715000</v>
      </c>
      <c r="G34" s="104" t="s">
        <v>160</v>
      </c>
      <c r="H34" s="243">
        <v>0.12</v>
      </c>
      <c r="J34" s="579"/>
      <c r="K34" s="580"/>
      <c r="L34" s="580"/>
      <c r="M34" s="576"/>
      <c r="N34" s="576"/>
      <c r="P34" s="730">
        <f t="shared" si="2"/>
        <v>15.559999999999999</v>
      </c>
      <c r="Q34" s="139" t="str">
        <v>8.9% | 0.22m | 1.46x</v>
      </c>
      <c r="R34" s="139" t="str">
        <v>11.5% | 0.31m | 1.67x</v>
      </c>
      <c r="S34" s="139" t="str">
        <v>13.8% | 0.41m | 1.87x</v>
      </c>
      <c r="T34" s="139" t="str">
        <v>15.7% | 0.50m | 2.08x</v>
      </c>
      <c r="U34" s="669" t="str">
        <v>17.4% | 0.60m | 2.28x</v>
      </c>
      <c r="V34" s="139" t="str">
        <v>19.0% | 0.69m | 2.48x</v>
      </c>
      <c r="W34" s="673" t="str">
        <v>20.4% | 0.79m | 2.69x</v>
      </c>
    </row>
    <row r="35" spans="2:23" ht="15" customHeight="1" x14ac:dyDescent="0.25">
      <c r="B35" s="100" t="s">
        <v>156</v>
      </c>
      <c r="C35" s="115">
        <f>C34/C25</f>
        <v>24</v>
      </c>
      <c r="E35" s="104" t="s">
        <v>48</v>
      </c>
      <c r="F35" s="705">
        <v>60</v>
      </c>
      <c r="G35" s="104" t="s">
        <v>226</v>
      </c>
      <c r="H35" s="249" t="str">
        <f ca="1">IF(F38=120,"Reduce Term",SUM(OFFSET('Monthly Cash Flow'!E31,0,'Control | Sensitivity'!H27,1,12))/H34)</f>
        <v>Reduce Term</v>
      </c>
      <c r="J35" s="123" t="s">
        <v>54</v>
      </c>
      <c r="K35" s="124"/>
      <c r="L35" s="578">
        <v>0.75</v>
      </c>
      <c r="M35" s="576"/>
      <c r="N35" s="576"/>
      <c r="P35" s="731">
        <v>16.559999999999999</v>
      </c>
      <c r="Q35" s="139" t="str">
        <v>8.9% | 0.22m | 1.46x</v>
      </c>
      <c r="R35" s="139" t="str">
        <v>11.5% | 0.31m | 1.67x</v>
      </c>
      <c r="S35" s="139" t="str">
        <v>13.8% | 0.41m | 1.87x</v>
      </c>
      <c r="T35" s="718" t="str">
        <v>15.7% | 0.50m | 2.08x</v>
      </c>
      <c r="U35" s="669" t="str">
        <v>17.4% | 0.60m | 2.28x</v>
      </c>
      <c r="V35" s="139" t="str">
        <v>19.0% | 0.69m | 2.48x</v>
      </c>
      <c r="W35" s="673" t="str">
        <v>20.4% | 0.79m | 2.69x</v>
      </c>
    </row>
    <row r="36" spans="2:23" ht="15" customHeight="1" x14ac:dyDescent="0.25">
      <c r="B36" s="100" t="s">
        <v>345</v>
      </c>
      <c r="C36" s="115">
        <f>'Rent Roll'!G53</f>
        <v>22.618142359892701</v>
      </c>
      <c r="E36" s="104" t="s">
        <v>49</v>
      </c>
      <c r="F36" s="705">
        <v>360</v>
      </c>
      <c r="G36" s="104" t="s">
        <v>46</v>
      </c>
      <c r="H36" s="246">
        <f ca="1">MIN(-PV(H30,H38/12,SUM(OFFSET('Monthly Cash Flow'!E31,0,'Control | Sensitivity'!H27,1,12))/'Control | Sensitivity'!H32),H31*(SUM(OFFSET('Monthly Cash Flow'!E31,0,'Control | Sensitivity'!H27,1,12))/H34))</f>
        <v>733491.07272918918</v>
      </c>
      <c r="J36" s="123" t="s">
        <v>35</v>
      </c>
      <c r="K36" s="124"/>
      <c r="L36" s="126">
        <v>0.02</v>
      </c>
      <c r="M36" s="576"/>
      <c r="N36" s="576"/>
      <c r="P36" s="730">
        <f>P35+1</f>
        <v>17.559999999999999</v>
      </c>
      <c r="Q36" s="139" t="str">
        <v>8.9% | 0.22m | 1.46x</v>
      </c>
      <c r="R36" s="139" t="str">
        <v>11.5% | 0.31m | 1.67x</v>
      </c>
      <c r="S36" s="139" t="str">
        <v>13.8% | 0.41m | 1.87x</v>
      </c>
      <c r="T36" s="139" t="str">
        <v>15.7% | 0.50m | 2.08x</v>
      </c>
      <c r="U36" s="669" t="str">
        <v>17.4% | 0.60m | 2.28x</v>
      </c>
      <c r="V36" s="139" t="str">
        <v>19.0% | 0.69m | 2.48x</v>
      </c>
      <c r="W36" s="673" t="str">
        <v>20.4% | 0.79m | 2.69x</v>
      </c>
    </row>
    <row r="37" spans="2:23" ht="15" customHeight="1" x14ac:dyDescent="0.25">
      <c r="B37" s="102" t="s">
        <v>133</v>
      </c>
      <c r="C37" s="141" cm="1">
        <f t="array" ref="C37">YEARFRAC('Control | Sensitivity'!C18,SUMPRODUCT('Rent Roll'!$L$5:$L$26,--('Rent Roll'!$L$5:$L$26&lt;&gt;0),'Rent Roll'!$D$5:$D$26)/SUMPRODUCT('Rent Roll'!$D$5:$D$26,--('Rent Roll'!$L$5:$L$26&lt;&gt;0)),1)</f>
        <v>7.0828199863107457</v>
      </c>
      <c r="E37" s="104" t="s">
        <v>47</v>
      </c>
      <c r="F37" s="705">
        <v>0</v>
      </c>
      <c r="G37" s="104" t="s">
        <v>48</v>
      </c>
      <c r="H37" s="247">
        <v>60</v>
      </c>
      <c r="J37" s="123" t="s">
        <v>50</v>
      </c>
      <c r="K37" s="125"/>
      <c r="L37" s="127">
        <v>1.4999999999999999E-2</v>
      </c>
      <c r="P37" s="730">
        <f t="shared" ref="P37:P39" si="3">P36+1</f>
        <v>18.559999999999999</v>
      </c>
      <c r="Q37" s="139" t="str">
        <v>8.9% | 0.22m | 1.46x</v>
      </c>
      <c r="R37" s="139" t="str">
        <v>11.5% | 0.31m | 1.67x</v>
      </c>
      <c r="S37" s="139" t="str">
        <v>13.8% | 0.41m | 1.87x</v>
      </c>
      <c r="T37" s="139" t="str">
        <v>15.7% | 0.50m | 2.08x</v>
      </c>
      <c r="U37" s="669" t="str">
        <v>17.4% | 0.60m | 2.28x</v>
      </c>
      <c r="V37" s="139" t="str">
        <v>19.0% | 0.69m | 2.48x</v>
      </c>
      <c r="W37" s="673" t="str">
        <v>20.4% | 0.79m | 2.69x</v>
      </c>
    </row>
    <row r="38" spans="2:23" ht="15" customHeight="1" x14ac:dyDescent="0.25">
      <c r="E38" s="104" t="s">
        <v>258</v>
      </c>
      <c r="F38" s="705">
        <v>120</v>
      </c>
      <c r="G38" s="104" t="s">
        <v>49</v>
      </c>
      <c r="H38" s="247">
        <v>360</v>
      </c>
      <c r="J38" s="582"/>
      <c r="K38" s="577"/>
      <c r="L38" s="53"/>
      <c r="P38" s="730">
        <f t="shared" si="3"/>
        <v>19.559999999999999</v>
      </c>
      <c r="Q38" s="139" t="str">
        <v>8.9% | 0.22m | 1.46x</v>
      </c>
      <c r="R38" s="139" t="str">
        <v>11.5% | 0.31m | 1.67x</v>
      </c>
      <c r="S38" s="139" t="str">
        <v>13.8% | 0.41m | 1.87x</v>
      </c>
      <c r="T38" s="139" t="str">
        <v>15.7% | 0.50m | 2.08x</v>
      </c>
      <c r="U38" s="669" t="str">
        <v>17.4% | 0.60m | 2.28x</v>
      </c>
      <c r="V38" s="139" t="str">
        <v>19.0% | 0.69m | 2.48x</v>
      </c>
      <c r="W38" s="673" t="str">
        <v>20.4% | 0.79m | 2.69x</v>
      </c>
    </row>
    <row r="39" spans="2:23" ht="15" customHeight="1" x14ac:dyDescent="0.25">
      <c r="B39" s="111" t="s">
        <v>184</v>
      </c>
      <c r="C39" s="142"/>
      <c r="E39" s="104" t="s">
        <v>261</v>
      </c>
      <c r="F39" s="704">
        <v>0</v>
      </c>
      <c r="G39" s="104" t="s">
        <v>47</v>
      </c>
      <c r="H39" s="247">
        <v>0</v>
      </c>
      <c r="J39" s="581" t="s">
        <v>131</v>
      </c>
      <c r="K39" s="107"/>
      <c r="L39" s="107"/>
      <c r="M39" s="114"/>
      <c r="N39" s="724"/>
      <c r="P39" s="732">
        <f t="shared" si="3"/>
        <v>20.56</v>
      </c>
      <c r="Q39" s="359" t="str">
        <v>8.9% | 0.22m | 1.46x</v>
      </c>
      <c r="R39" s="359" t="str">
        <v>11.5% | 0.31m | 1.67x</v>
      </c>
      <c r="S39" s="359" t="str">
        <v>13.8% | 0.41m | 1.87x</v>
      </c>
      <c r="T39" s="359" t="str">
        <v>15.7% | 0.50m | 2.08x</v>
      </c>
      <c r="U39" s="670" t="str">
        <v>17.4% | 0.60m | 2.28x</v>
      </c>
      <c r="V39" s="359" t="str">
        <v>19.0% | 0.69m | 2.48x</v>
      </c>
      <c r="W39" s="137" t="str">
        <v>20.4% | 0.79m | 2.69x</v>
      </c>
    </row>
    <row r="40" spans="2:23" ht="15" customHeight="1" x14ac:dyDescent="0.25">
      <c r="B40" s="122" t="s">
        <v>185</v>
      </c>
      <c r="C40" s="119">
        <v>15</v>
      </c>
      <c r="E40" s="105" t="s">
        <v>72</v>
      </c>
      <c r="F40" s="697">
        <v>0.02</v>
      </c>
      <c r="G40" s="105" t="s">
        <v>72</v>
      </c>
      <c r="H40" s="230">
        <v>0.02</v>
      </c>
      <c r="J40" s="108"/>
      <c r="K40" s="113" t="s">
        <v>207</v>
      </c>
      <c r="L40" s="109" t="s">
        <v>188</v>
      </c>
      <c r="M40" s="112" t="s">
        <v>151</v>
      </c>
      <c r="N40" s="3"/>
    </row>
    <row r="41" spans="2:23" ht="15" customHeight="1" x14ac:dyDescent="0.25">
      <c r="B41" s="82" t="s">
        <v>186</v>
      </c>
      <c r="C41" s="140">
        <f>AVERAGE('Annual Cash Flow'!F60:O60)</f>
        <v>73333.333333333328</v>
      </c>
      <c r="E41" s="217" t="s">
        <v>82</v>
      </c>
      <c r="F41" s="145">
        <f ca="1">IFERROR(C32/'Control | Sensitivity'!$F$34,"N/A")</f>
        <v>0.18448111888111887</v>
      </c>
      <c r="G41" s="104" t="s">
        <v>82</v>
      </c>
      <c r="H41" s="218" t="str">
        <f>IF(F38=120,"Reduce Term",HLOOKUP(EDATE(C18-1,H27),'Annual Cash Flow'!E3:P58,MATCH("NET OPERATING INCOME",'Annual Cash Flow'!$B$3:$B$58,0),FALSE)/H36)</f>
        <v>Reduce Term</v>
      </c>
      <c r="J41" s="863" t="s">
        <v>3</v>
      </c>
      <c r="K41" s="155" t="s">
        <v>208</v>
      </c>
      <c r="L41" s="120">
        <v>10186</v>
      </c>
      <c r="M41" s="865">
        <f>L42/C25</f>
        <v>1.8533478893740902</v>
      </c>
      <c r="N41" s="576"/>
      <c r="P41" s="208" t="s">
        <v>348</v>
      </c>
      <c r="Q41" s="236"/>
      <c r="R41" s="236"/>
      <c r="S41" s="575"/>
    </row>
    <row r="42" spans="2:23" ht="15" customHeight="1" x14ac:dyDescent="0.25">
      <c r="B42" s="143" t="s">
        <v>187</v>
      </c>
      <c r="C42" s="144">
        <f ca="1">-(SUM('Annual Cash Flow'!F44:O44)+SUM('Annual Cash Flow'!F46:O46))</f>
        <v>61388.152508940206</v>
      </c>
      <c r="E42" s="104" t="s">
        <v>83</v>
      </c>
      <c r="F42" s="145">
        <f ca="1">IFERROR(PMT('Control | Sensitivity'!F30,'Control | Sensitivity'!F36/12,-'Control | Sensitivity'!F34)/'Control | Sensitivity'!F34,"N/A")</f>
        <v>8.213426860595037E-2</v>
      </c>
      <c r="G42" s="104" t="s">
        <v>83</v>
      </c>
      <c r="H42" s="145" t="str">
        <f>IF(F38=120,"Reduce Term",PMT('Control | Sensitivity'!H30,'Control | Sensitivity'!H38/12,-'Control | Sensitivity'!H36)/'Control | Sensitivity'!H36)</f>
        <v>Reduce Term</v>
      </c>
      <c r="J42" s="864"/>
      <c r="K42" s="156" t="s">
        <v>164</v>
      </c>
      <c r="L42" s="154">
        <f>IF(K41='Data Validation'!M2,L41,VLOOKUP(C19,ICAP!$B$4:$J$29,9,FALSE))</f>
        <v>10186</v>
      </c>
      <c r="M42" s="866"/>
      <c r="N42" s="576"/>
      <c r="P42" s="594">
        <f ca="1">M18</f>
        <v>0.12994828820228579</v>
      </c>
      <c r="Q42" s="671">
        <f>R42-10%</f>
        <v>0.55000000000000004</v>
      </c>
      <c r="R42" s="672">
        <v>0.65</v>
      </c>
      <c r="S42" s="671">
        <f>R42+10%</f>
        <v>0.75</v>
      </c>
    </row>
    <row r="43" spans="2:23" ht="15" customHeight="1" x14ac:dyDescent="0.25">
      <c r="E43" s="104" t="s">
        <v>227</v>
      </c>
      <c r="F43" s="146">
        <f ca="1">IFERROR(L55/PMT('Control | Sensitivity'!$F$30,'Control | Sensitivity'!$F$36/12,-'Control | Sensitivity'!$F$34),"N/A")</f>
        <v>2.2460919420393282</v>
      </c>
      <c r="G43" s="104" t="s">
        <v>227</v>
      </c>
      <c r="H43" s="146">
        <f ca="1">IFERROR(SUMIF('Monthly Cash Flow'!$F$2:$EG$2,'Control | Sensitivity'!$C$20+1,'Monthly Cash Flow'!$F$31:$EG$31)/PMT('Control | Sensitivity'!$H$30,'Control | Sensitivity'!$H$38/12,-'Control | Sensitivity'!$H$36),"N/A")</f>
        <v>2.1694424165933364</v>
      </c>
      <c r="J43" s="123" t="s">
        <v>4</v>
      </c>
      <c r="K43" s="151"/>
      <c r="L43" s="120">
        <v>5500</v>
      </c>
      <c r="M43" s="115">
        <f>L43/'Control | Sensitivity'!$C$25</f>
        <v>1.0007278020378456</v>
      </c>
      <c r="N43" s="576"/>
      <c r="P43" s="663">
        <f>P44+0.5%</f>
        <v>7.5000000000000011E-2</v>
      </c>
      <c r="Q43" s="139">
        <f t="dataTable" ref="Q43:S50" dt2D="1" dtr="1" r1="F31" r2="H23" ca="1"/>
        <v>0.11769652962684632</v>
      </c>
      <c r="R43" s="139">
        <v>0.12994828820228579</v>
      </c>
      <c r="S43" s="139">
        <v>0.1498813331127167</v>
      </c>
    </row>
    <row r="44" spans="2:23" ht="15" customHeight="1" x14ac:dyDescent="0.25">
      <c r="B44" s="208" t="s">
        <v>235</v>
      </c>
      <c r="C44" s="346"/>
      <c r="D44" s="128"/>
      <c r="E44" s="104" t="s">
        <v>229</v>
      </c>
      <c r="F44" s="706">
        <f ca="1">'Control | Sensitivity'!F34/'Control | Sensitivity'!F18</f>
        <v>0.65</v>
      </c>
      <c r="G44" s="104" t="s">
        <v>228</v>
      </c>
      <c r="H44" s="248" t="str">
        <f ca="1">IF(F38=120,"Reduce Term",H36/(SUM(OFFSET('Monthly Cash Flow'!E31,0,'Control | Sensitivity'!H27,1,12))/H34))</f>
        <v>Reduce Term</v>
      </c>
      <c r="J44" s="123" t="s">
        <v>5</v>
      </c>
      <c r="K44" s="151"/>
      <c r="L44" s="120">
        <v>5500</v>
      </c>
      <c r="M44" s="115">
        <f>L44/'Control | Sensitivity'!$C$25</f>
        <v>1.0007278020378456</v>
      </c>
      <c r="N44" s="576"/>
      <c r="P44" s="663">
        <f>P45+0.5%</f>
        <v>7.0000000000000007E-2</v>
      </c>
      <c r="Q44" s="139">
        <v>0.11769652962684632</v>
      </c>
      <c r="R44" s="139">
        <v>0.12994828820228579</v>
      </c>
      <c r="S44" s="139">
        <v>0.1498813331127167</v>
      </c>
    </row>
    <row r="45" spans="2:23" ht="15" customHeight="1" x14ac:dyDescent="0.25">
      <c r="B45" s="347" t="s">
        <v>236</v>
      </c>
      <c r="C45" s="348"/>
      <c r="D45" s="5"/>
      <c r="E45" s="105" t="str">
        <f>IF(F27='Data Validation'!N3,"Equity","Initial Equity")</f>
        <v>Initial Equity</v>
      </c>
      <c r="F45" s="147">
        <f ca="1">-(SUMIF('Monthly Cash Flow'!E7:DU7,"&lt;"&amp;'Control | Sensitivity'!F38,'Monthly Cash Flow'!E66:DU66)+SUMIFS('Monthly Cash Flow'!E65:DU65,'Monthly Cash Flow'!E65:DU65,"&lt;0",'Monthly Cash Flow'!E7:DU7,"&lt;="&amp;'Control | Sensitivity'!F38))</f>
        <v>191905.18443270575</v>
      </c>
      <c r="G45" s="105" t="s">
        <v>112</v>
      </c>
      <c r="H45" s="231" t="str">
        <f>IF(F38=120,"Reduce Term",-(SUMIF('Monthly Cash Flow'!E7:DU7,"&lt;="&amp;'Control | Sensitivity'!H27,'Monthly Cash Flow'!E66:DU66)+SUMIFS('Monthly Cash Flow'!E65:DU65,'Monthly Cash Flow'!E65:DU65,"&lt;0",'Monthly Cash Flow'!E7:DU7,"&lt;="&amp;'Control | Sensitivity'!H27)))</f>
        <v>Reduce Term</v>
      </c>
      <c r="J45" s="123" t="s">
        <v>211</v>
      </c>
      <c r="K45" s="151"/>
      <c r="L45" s="120">
        <v>3000</v>
      </c>
      <c r="M45" s="115">
        <f>L45/'Control | Sensitivity'!$C$25</f>
        <v>0.54585152838427953</v>
      </c>
      <c r="N45" s="576"/>
      <c r="P45" s="663">
        <f>P46+0.5%</f>
        <v>6.5000000000000002E-2</v>
      </c>
      <c r="Q45" s="139">
        <v>0.11769652962684632</v>
      </c>
      <c r="R45" s="139">
        <v>0.12994828820228579</v>
      </c>
      <c r="S45" s="139">
        <v>0.1498813331127167</v>
      </c>
    </row>
    <row r="46" spans="2:23" ht="15" customHeight="1" x14ac:dyDescent="0.25">
      <c r="B46" s="349" t="s">
        <v>112</v>
      </c>
      <c r="C46" s="350">
        <f ca="1">C53-C47</f>
        <v>465300</v>
      </c>
      <c r="D46" s="5"/>
      <c r="J46" s="123" t="s">
        <v>215</v>
      </c>
      <c r="K46" s="151"/>
      <c r="L46" s="120">
        <v>3000</v>
      </c>
      <c r="M46" s="115">
        <f>L46/'Control | Sensitivity'!$C$25</f>
        <v>0.54585152838427953</v>
      </c>
      <c r="N46" s="576"/>
      <c r="P46" s="665">
        <v>0.06</v>
      </c>
      <c r="Q46" s="139">
        <v>0.11769652962684632</v>
      </c>
      <c r="R46" s="139">
        <v>0.12994828820228579</v>
      </c>
      <c r="S46" s="139">
        <v>0.1498813331127167</v>
      </c>
    </row>
    <row r="47" spans="2:23" ht="15" customHeight="1" x14ac:dyDescent="0.25">
      <c r="B47" s="351" t="s">
        <v>237</v>
      </c>
      <c r="C47" s="350">
        <f ca="1">F34</f>
        <v>715000</v>
      </c>
      <c r="D47" s="5"/>
      <c r="E47" s="111" t="s">
        <v>350</v>
      </c>
      <c r="F47" s="129"/>
      <c r="J47" s="123" t="s">
        <v>6</v>
      </c>
      <c r="K47" s="151"/>
      <c r="L47" s="120">
        <v>0</v>
      </c>
      <c r="M47" s="115">
        <f>L47/'Control | Sensitivity'!$C$25</f>
        <v>0</v>
      </c>
      <c r="N47" s="576"/>
      <c r="P47" s="663">
        <f>P46-0.5%</f>
        <v>5.5E-2</v>
      </c>
      <c r="Q47" s="139">
        <v>0.11769652962684632</v>
      </c>
      <c r="R47" s="139">
        <v>0.12994828820228579</v>
      </c>
      <c r="S47" s="139">
        <v>0.1498813331127167</v>
      </c>
    </row>
    <row r="48" spans="2:23" ht="15" customHeight="1" x14ac:dyDescent="0.25">
      <c r="B48" s="352" t="s">
        <v>21</v>
      </c>
      <c r="C48" s="353">
        <f ca="1">SUM(C46:C47)</f>
        <v>1180300</v>
      </c>
      <c r="D48" s="5"/>
      <c r="E48" s="682" t="s">
        <v>349</v>
      </c>
      <c r="F48" s="685">
        <v>1.4999999999999999E-2</v>
      </c>
      <c r="J48" s="123" t="s">
        <v>213</v>
      </c>
      <c r="K48" s="151"/>
      <c r="L48" s="120">
        <v>0</v>
      </c>
      <c r="M48" s="115">
        <f>L48/'Control | Sensitivity'!$C$25</f>
        <v>0</v>
      </c>
      <c r="N48" s="576"/>
      <c r="P48" s="663">
        <f t="shared" ref="P48:P50" si="4">P47-0.5%</f>
        <v>0.05</v>
      </c>
      <c r="Q48" s="139">
        <v>0.11769652962684632</v>
      </c>
      <c r="R48" s="139">
        <v>0.12994828820228579</v>
      </c>
      <c r="S48" s="139">
        <v>0.1498813331127167</v>
      </c>
    </row>
    <row r="49" spans="2:19" ht="15" customHeight="1" x14ac:dyDescent="0.25">
      <c r="B49" s="347" t="s">
        <v>238</v>
      </c>
      <c r="C49" s="354"/>
      <c r="D49" s="4"/>
      <c r="E49" s="683" t="s">
        <v>353</v>
      </c>
      <c r="F49" s="126">
        <v>0.01</v>
      </c>
      <c r="J49" s="123" t="s">
        <v>212</v>
      </c>
      <c r="K49" s="151"/>
      <c r="L49" s="120">
        <v>0</v>
      </c>
      <c r="M49" s="115">
        <f>L49/'Control | Sensitivity'!$C$25</f>
        <v>0</v>
      </c>
      <c r="N49" s="576"/>
      <c r="P49" s="663">
        <f t="shared" si="4"/>
        <v>4.5000000000000005E-2</v>
      </c>
      <c r="Q49" s="139">
        <v>0.11769652962684632</v>
      </c>
      <c r="R49" s="139">
        <v>0.12994828820228579</v>
      </c>
      <c r="S49" s="139">
        <v>0.1498813331127167</v>
      </c>
    </row>
    <row r="50" spans="2:19" ht="15" customHeight="1" x14ac:dyDescent="0.25">
      <c r="B50" s="349" t="s">
        <v>239</v>
      </c>
      <c r="C50" s="350">
        <f>F18</f>
        <v>1100000</v>
      </c>
      <c r="D50" s="128"/>
      <c r="E50" s="684" t="s">
        <v>352</v>
      </c>
      <c r="F50" s="127">
        <v>0</v>
      </c>
      <c r="J50" s="123" t="s">
        <v>214</v>
      </c>
      <c r="K50" s="151"/>
      <c r="L50" s="120">
        <v>1000</v>
      </c>
      <c r="M50" s="115">
        <f>L50/'Control | Sensitivity'!$C$25</f>
        <v>0.18195050946142649</v>
      </c>
      <c r="N50" s="576"/>
      <c r="P50" s="664">
        <f t="shared" si="4"/>
        <v>4.0000000000000008E-2</v>
      </c>
      <c r="Q50" s="359">
        <v>0.11769652962684632</v>
      </c>
      <c r="R50" s="359">
        <v>0.12994828820228579</v>
      </c>
      <c r="S50" s="359">
        <v>0.1498813331127167</v>
      </c>
    </row>
    <row r="51" spans="2:19" ht="15" customHeight="1" x14ac:dyDescent="0.25">
      <c r="B51" s="351" t="s">
        <v>240</v>
      </c>
      <c r="C51" s="350">
        <f>F19*F18</f>
        <v>66000</v>
      </c>
      <c r="D51" s="128"/>
      <c r="J51" s="123" t="s">
        <v>7</v>
      </c>
      <c r="K51" s="151"/>
      <c r="L51" s="120">
        <v>5000</v>
      </c>
      <c r="M51" s="115">
        <f>L51/'Control | Sensitivity'!$C$25</f>
        <v>0.90975254730713251</v>
      </c>
      <c r="N51" s="576"/>
    </row>
    <row r="52" spans="2:19" ht="15" customHeight="1" x14ac:dyDescent="0.25">
      <c r="B52" s="351" t="s">
        <v>72</v>
      </c>
      <c r="C52" s="350">
        <f ca="1">F40*F34</f>
        <v>14300</v>
      </c>
      <c r="D52" s="128"/>
      <c r="J52" s="123" t="s">
        <v>225</v>
      </c>
      <c r="K52" s="219">
        <v>0.05</v>
      </c>
      <c r="L52" s="121">
        <f ca="1">-'Annual Cash Flow'!F25</f>
        <v>6595.2000000000016</v>
      </c>
      <c r="M52" s="220">
        <f ca="1">L52/'Control | Sensitivity'!$C$25</f>
        <v>1.2000000000000004</v>
      </c>
      <c r="N52" s="576"/>
      <c r="P52" s="208" t="s">
        <v>344</v>
      </c>
      <c r="Q52" s="236"/>
      <c r="R52" s="236"/>
      <c r="S52" s="575"/>
    </row>
    <row r="53" spans="2:19" ht="15" customHeight="1" x14ac:dyDescent="0.25">
      <c r="B53" s="352" t="s">
        <v>21</v>
      </c>
      <c r="C53" s="353">
        <f ca="1">SUM(C50:C52)</f>
        <v>1180300</v>
      </c>
      <c r="D53" s="128"/>
      <c r="J53" s="583" t="s">
        <v>21</v>
      </c>
      <c r="K53" s="584"/>
      <c r="L53" s="585">
        <f ca="1">SUM(L42:L52)</f>
        <v>39781.200000000004</v>
      </c>
      <c r="M53" s="586">
        <f ca="1">SUM(M41:M52)</f>
        <v>7.2382096069868984</v>
      </c>
      <c r="N53" s="726"/>
      <c r="P53" s="660">
        <f ca="1">M18</f>
        <v>0.12994828820228579</v>
      </c>
      <c r="Q53" s="661">
        <f>R53+2</f>
        <v>9</v>
      </c>
      <c r="R53" s="662">
        <v>7</v>
      </c>
      <c r="S53" s="661">
        <f>R53-2</f>
        <v>5</v>
      </c>
    </row>
    <row r="54" spans="2:19" ht="15" customHeight="1" x14ac:dyDescent="0.25">
      <c r="D54" s="128"/>
      <c r="M54" s="84"/>
      <c r="N54" s="727"/>
      <c r="P54" s="667">
        <f>P55+0.5%</f>
        <v>0.10500000000000001</v>
      </c>
      <c r="Q54" s="668">
        <f t="dataTable" ref="Q54:S61" dt2D="1" dtr="1" r1="C20" r2="H23" ca="1"/>
        <v>0.12675685286521912</v>
      </c>
      <c r="R54" s="668">
        <v>0.12994828820228579</v>
      </c>
      <c r="S54" s="666">
        <v>0.10853146910667419</v>
      </c>
    </row>
    <row r="55" spans="2:19" ht="15" customHeight="1" x14ac:dyDescent="0.25">
      <c r="D55" s="128"/>
      <c r="I55" s="3"/>
      <c r="J55" s="587" t="s">
        <v>307</v>
      </c>
      <c r="K55" s="588"/>
      <c r="L55" s="589">
        <f ca="1">L33-L53</f>
        <v>131904</v>
      </c>
      <c r="M55" s="84"/>
      <c r="N55" s="727"/>
      <c r="P55" s="663">
        <f>P56+0.5%</f>
        <v>0.1</v>
      </c>
      <c r="Q55" s="669">
        <v>0.12675685286521912</v>
      </c>
      <c r="R55" s="669">
        <v>0.12994828820228579</v>
      </c>
      <c r="S55" s="139">
        <v>0.10853146910667419</v>
      </c>
    </row>
    <row r="56" spans="2:19" ht="15" customHeight="1" x14ac:dyDescent="0.25">
      <c r="D56" s="128"/>
      <c r="I56" s="3"/>
      <c r="P56" s="663">
        <f>P57+0.5%</f>
        <v>9.5000000000000001E-2</v>
      </c>
      <c r="Q56" s="669">
        <v>0.12675685286521912</v>
      </c>
      <c r="R56" s="669">
        <v>0.12994828820228579</v>
      </c>
      <c r="S56" s="139">
        <v>0.10853146910667419</v>
      </c>
    </row>
    <row r="57" spans="2:19" ht="14.25" x14ac:dyDescent="0.25">
      <c r="I57" s="3"/>
      <c r="P57" s="665">
        <v>0.09</v>
      </c>
      <c r="Q57" s="669">
        <v>0.12675685286521912</v>
      </c>
      <c r="R57" s="669">
        <v>0.12994828820228579</v>
      </c>
      <c r="S57" s="139">
        <v>0.10853146910667419</v>
      </c>
    </row>
    <row r="58" spans="2:19" ht="15" customHeight="1" x14ac:dyDescent="0.25">
      <c r="I58" s="3"/>
      <c r="P58" s="663">
        <f>P57-0.5%</f>
        <v>8.4999999999999992E-2</v>
      </c>
      <c r="Q58" s="669">
        <v>0.12675685286521912</v>
      </c>
      <c r="R58" s="669">
        <v>0.12994828820228579</v>
      </c>
      <c r="S58" s="139">
        <v>0.10853146910667419</v>
      </c>
    </row>
    <row r="59" spans="2:19" ht="15" customHeight="1" x14ac:dyDescent="0.25">
      <c r="I59" s="3"/>
      <c r="J59"/>
      <c r="K59"/>
      <c r="L59"/>
      <c r="P59" s="663">
        <f t="shared" ref="P59:P60" si="5">P58-0.5%</f>
        <v>7.9999999999999988E-2</v>
      </c>
      <c r="Q59" s="669">
        <v>0.12675685286521912</v>
      </c>
      <c r="R59" s="669">
        <v>0.12994828820228579</v>
      </c>
      <c r="S59" s="139">
        <v>0.10853146910667419</v>
      </c>
    </row>
    <row r="60" spans="2:19" ht="15" customHeight="1" x14ac:dyDescent="0.25">
      <c r="I60" s="3"/>
      <c r="P60" s="663">
        <f t="shared" si="5"/>
        <v>7.4999999999999983E-2</v>
      </c>
      <c r="Q60" s="669">
        <v>0.12675685286521912</v>
      </c>
      <c r="R60" s="669">
        <v>0.12994828820228579</v>
      </c>
      <c r="S60" s="139">
        <v>0.10853146910667419</v>
      </c>
    </row>
    <row r="61" spans="2:19" ht="15" customHeight="1" x14ac:dyDescent="0.25">
      <c r="I61" s="3"/>
      <c r="J61"/>
      <c r="K61"/>
      <c r="L61"/>
      <c r="P61" s="664">
        <f t="shared" ref="P61" si="6">P60-0.5%</f>
        <v>6.9999999999999979E-2</v>
      </c>
      <c r="Q61" s="670">
        <v>0.12675685286521912</v>
      </c>
      <c r="R61" s="670">
        <v>0.12994828820228579</v>
      </c>
      <c r="S61" s="359">
        <v>0.10853146910667419</v>
      </c>
    </row>
    <row r="62" spans="2:19" ht="15" customHeight="1" x14ac:dyDescent="0.25">
      <c r="I62" s="157"/>
      <c r="J62"/>
      <c r="K62"/>
      <c r="L62"/>
    </row>
    <row r="63" spans="2:19" ht="15" customHeight="1" x14ac:dyDescent="0.25">
      <c r="I63" s="128"/>
      <c r="J63"/>
      <c r="K63"/>
      <c r="L63"/>
    </row>
    <row r="64" spans="2:19" ht="15" customHeight="1" x14ac:dyDescent="0.25">
      <c r="I64" s="128"/>
      <c r="J64"/>
      <c r="K64"/>
      <c r="L64"/>
    </row>
    <row r="65" spans="9:14" ht="15" customHeight="1" x14ac:dyDescent="0.25">
      <c r="I65" s="128"/>
      <c r="J65"/>
      <c r="K65"/>
      <c r="L65"/>
    </row>
    <row r="66" spans="9:14" ht="15" customHeight="1" x14ac:dyDescent="0.25">
      <c r="I66" s="128"/>
      <c r="J66"/>
      <c r="K66"/>
      <c r="L66"/>
    </row>
    <row r="67" spans="9:14" ht="15" customHeight="1" x14ac:dyDescent="0.25">
      <c r="J67"/>
      <c r="K67"/>
      <c r="L67"/>
      <c r="M67" s="4"/>
      <c r="N67" s="4"/>
    </row>
    <row r="68" spans="9:14" ht="15" customHeight="1" x14ac:dyDescent="0.25">
      <c r="J68"/>
      <c r="K68"/>
      <c r="L68"/>
      <c r="M68" s="4"/>
      <c r="N68" s="4"/>
    </row>
    <row r="69" spans="9:14" ht="15" customHeight="1" x14ac:dyDescent="0.25">
      <c r="K69" s="94"/>
      <c r="L69" s="3"/>
      <c r="M69" s="4"/>
      <c r="N69" s="4"/>
    </row>
    <row r="70" spans="9:14" ht="15" customHeight="1" x14ac:dyDescent="0.25">
      <c r="K70" s="94"/>
      <c r="L70" s="3"/>
      <c r="M70" s="4"/>
      <c r="N70" s="4"/>
    </row>
    <row r="71" spans="9:14" ht="15" customHeight="1" x14ac:dyDescent="0.25">
      <c r="K71" s="94"/>
      <c r="L71" s="3"/>
      <c r="M71" s="4"/>
      <c r="N71" s="4"/>
    </row>
  </sheetData>
  <mergeCells count="2">
    <mergeCell ref="J41:J42"/>
    <mergeCell ref="M41:M42"/>
  </mergeCells>
  <conditionalFormatting sqref="H27:H40">
    <cfRule type="expression" dxfId="19" priority="1">
      <formula>"($F$38/12)&gt;$C$20"</formula>
    </cfRule>
  </conditionalFormatting>
  <conditionalFormatting sqref="Q31:S39">
    <cfRule type="colorScale" priority="79">
      <colorScale>
        <cfvo type="min"/>
        <cfvo type="percentile" val="50"/>
        <cfvo type="max"/>
        <color rgb="FFF8696B"/>
        <color rgb="FFFFEB84"/>
        <color rgb="FF63BE7B"/>
      </colorScale>
    </cfRule>
  </conditionalFormatting>
  <conditionalFormatting sqref="Q43:S50">
    <cfRule type="colorScale" priority="6">
      <colorScale>
        <cfvo type="min"/>
        <cfvo type="percentile" val="50"/>
        <cfvo type="max"/>
        <color rgb="FFF8696B"/>
        <color rgb="FFFFEB84"/>
        <color rgb="FF63BE7B"/>
      </colorScale>
    </cfRule>
  </conditionalFormatting>
  <conditionalFormatting sqref="Q54:S61">
    <cfRule type="colorScale" priority="8">
      <colorScale>
        <cfvo type="min"/>
        <cfvo type="percentile" val="50"/>
        <cfvo type="max"/>
        <color rgb="FFF8696B"/>
        <color rgb="FFFFEB84"/>
        <color rgb="FF63BE7B"/>
      </colorScale>
    </cfRule>
  </conditionalFormatting>
  <conditionalFormatting sqref="Q19:W27">
    <cfRule type="colorScale" priority="4">
      <colorScale>
        <cfvo type="min"/>
        <cfvo type="percentile" val="50"/>
        <cfvo type="max"/>
        <color rgb="FFF8696B"/>
        <color rgb="FFFFEB84"/>
        <color rgb="FF63BE7B"/>
      </colorScale>
    </cfRule>
  </conditionalFormatting>
  <conditionalFormatting sqref="T35">
    <cfRule type="colorScale" priority="2">
      <colorScale>
        <cfvo type="min"/>
        <cfvo type="percentile" val="50"/>
        <cfvo type="max"/>
        <color rgb="FFF8696B"/>
        <color rgb="FFFFEB84"/>
        <color rgb="FF63BE7B"/>
      </colorScale>
    </cfRule>
  </conditionalFormatting>
  <conditionalFormatting sqref="T31:W34 T36:W39 U35:W35">
    <cfRule type="colorScale" priority="3">
      <colorScale>
        <cfvo type="min"/>
        <cfvo type="percentile" val="50"/>
        <cfvo type="max"/>
        <color rgb="FFF8696B"/>
        <color rgb="FFFFEB84"/>
        <color rgb="FF63BE7B"/>
      </colorScale>
    </cfRule>
  </conditionalFormatting>
  <dataValidations count="2">
    <dataValidation type="list" allowBlank="1" showInputMessage="1" showErrorMessage="1" sqref="F35 H37" xr:uid="{958FC8F5-B295-4DAB-9C41-862C1B161F95}">
      <formula1>"60,74,120"</formula1>
    </dataValidation>
    <dataValidation type="list" allowBlank="1" showInputMessage="1" showErrorMessage="1" sqref="O30 O18" xr:uid="{FD53038C-AB63-490B-BFA1-15C43435EE30}">
      <formula1>"Yes,No"</formula1>
    </dataValidation>
  </dataValidations>
  <pageMargins left="0.7" right="0.7" top="0.75" bottom="0.75" header="0.3" footer="0.3"/>
  <pageSetup scale="4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6" id="{911ED8CF-36CA-47E5-A7B4-2810038A7DA0}">
            <xm:f>$F$27='Data Validation'!$N$3</xm:f>
            <x14:dxf>
              <font>
                <color theme="2"/>
              </font>
            </x14:dxf>
          </x14:cfRule>
          <xm:sqref>G35 G41:G45</xm:sqref>
        </x14:conditionalFormatting>
        <x14:conditionalFormatting xmlns:xm="http://schemas.microsoft.com/office/excel/2006/main">
          <x14:cfRule type="expression" priority="72" id="{A96261F9-129D-475D-9134-40B1F0992890}">
            <xm:f>AND($F$27='Data Validation'!$N$2,$F$38=120)</xm:f>
            <x14:dxf>
              <font>
                <color rgb="FF9C0006"/>
              </font>
              <fill>
                <patternFill>
                  <bgColor rgb="FFFFC7CE"/>
                </patternFill>
              </fill>
            </x14:dxf>
          </x14:cfRule>
          <x14:cfRule type="expression" priority="73" id="{AA4CC118-5969-46A0-8304-9AA3F91449D6}">
            <xm:f>$F$27='Data Validation'!$N$3</xm:f>
            <x14:dxf>
              <font>
                <color theme="0"/>
              </font>
            </x14:dxf>
          </x14:cfRule>
          <xm:sqref>H35 H41:H42 H44:H45</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A217B668-0D9A-4602-A57C-692A6ED2C165}">
          <x14:formula1>
            <xm:f>'Data Validation'!$J$2:$J$6</xm:f>
          </x14:formula1>
          <xm:sqref>C23</xm:sqref>
        </x14:dataValidation>
        <x14:dataValidation type="list" allowBlank="1" showInputMessage="1" showErrorMessage="1" xr:uid="{C5D96AD4-12F0-4F2E-9671-50A28B003534}">
          <x14:formula1>
            <xm:f>'Data Validation'!$K$2:$K$13</xm:f>
          </x14:formula1>
          <xm:sqref>C24</xm:sqref>
        </x14:dataValidation>
        <x14:dataValidation type="list" allowBlank="1" showInputMessage="1" showErrorMessage="1" xr:uid="{5FFC0FEB-3A0E-4B64-B824-1BAC86DB4EC9}">
          <x14:formula1>
            <xm:f>'Data Validation'!$L$2:$L$4</xm:f>
          </x14:formula1>
          <xm:sqref>C40</xm:sqref>
        </x14:dataValidation>
        <x14:dataValidation type="list" allowBlank="1" showInputMessage="1" showErrorMessage="1" xr:uid="{6CEA8A64-E9B4-4E84-91F0-BD5F8ADBC4F9}">
          <x14:formula1>
            <xm:f>'Data Validation'!$M$2:$M$3</xm:f>
          </x14:formula1>
          <xm:sqref>K41</xm:sqref>
        </x14:dataValidation>
        <x14:dataValidation type="list" allowBlank="1" showInputMessage="1" showErrorMessage="1" xr:uid="{5F129022-5DE2-4AEF-91FE-EB989F881A9C}">
          <x14:formula1>
            <xm:f>'Data Validation'!$J$3:$J$4</xm:f>
          </x14:formula1>
          <xm:sqref>K42</xm:sqref>
        </x14:dataValidation>
        <x14:dataValidation type="list" allowBlank="1" showInputMessage="1" showErrorMessage="1" xr:uid="{E7644E9C-CD22-47D9-9953-C8CB2E88A48D}">
          <x14:formula1>
            <xm:f>'Data Validation'!$O$2:$O$3</xm:f>
          </x14:formula1>
          <xm:sqref>F27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A0ECB-4D34-46BA-9F14-FF7A1E27B035}">
  <sheetPr codeName="Sheet2">
    <tabColor theme="7" tint="0.79998168889431442"/>
    <pageSetUpPr fitToPage="1"/>
  </sheetPr>
  <dimension ref="B1:AS68"/>
  <sheetViews>
    <sheetView showGridLines="0" zoomScale="85" zoomScaleNormal="85" workbookViewId="0">
      <pane xSplit="3" topLeftCell="F1" activePane="topRight" state="frozen"/>
      <selection pane="topRight" activeCell="G6" sqref="G6"/>
    </sheetView>
  </sheetViews>
  <sheetFormatPr defaultColWidth="9.140625" defaultRowHeight="14.25" x14ac:dyDescent="0.25"/>
  <cols>
    <col min="1" max="1" width="2.42578125" style="3" customWidth="1"/>
    <col min="2" max="2" width="26.42578125" style="3" customWidth="1"/>
    <col min="3" max="3" width="28.5703125" style="4" customWidth="1"/>
    <col min="4" max="4" width="21.42578125" style="5" bestFit="1" customWidth="1"/>
    <col min="5" max="5" width="13.7109375" style="5" customWidth="1"/>
    <col min="6" max="6" width="17.5703125" style="3" customWidth="1"/>
    <col min="7" max="7" width="15.140625" style="22" bestFit="1" customWidth="1"/>
    <col min="8" max="8" width="19.7109375" style="22" bestFit="1" customWidth="1"/>
    <col min="9" max="9" width="24.140625" style="23" bestFit="1" customWidth="1"/>
    <col min="10" max="10" width="22.5703125" style="3" bestFit="1" customWidth="1"/>
    <col min="11" max="11" width="17.7109375" style="4" bestFit="1" customWidth="1"/>
    <col min="12" max="12" width="20.42578125" style="3" bestFit="1" customWidth="1"/>
    <col min="13" max="13" width="17.85546875" style="4" bestFit="1" customWidth="1"/>
    <col min="14" max="14" width="13" style="3" customWidth="1"/>
    <col min="15" max="15" width="13.85546875" style="3" customWidth="1"/>
    <col min="16" max="16" width="15.42578125" style="3" customWidth="1"/>
    <col min="17" max="17" width="13.5703125" style="3" customWidth="1"/>
    <col min="18" max="18" width="17.140625" style="3" customWidth="1"/>
    <col min="19" max="19" width="19" style="3" bestFit="1" customWidth="1"/>
    <col min="20" max="20" width="17.140625" style="3" customWidth="1"/>
    <col min="21" max="21" width="17" style="3" customWidth="1"/>
    <col min="22" max="23" width="18" style="3" customWidth="1"/>
    <col min="24" max="24" width="21.42578125" style="3" customWidth="1"/>
    <col min="25" max="25" width="16.5703125" style="3" customWidth="1"/>
    <col min="26" max="26" width="16.140625" style="3" customWidth="1"/>
    <col min="27" max="27" width="16.7109375" style="3" customWidth="1"/>
    <col min="28" max="28" width="17.5703125" style="3" customWidth="1"/>
    <col min="29" max="29" width="14.85546875" style="3" bestFit="1" customWidth="1"/>
    <col min="30" max="54" width="16.7109375" style="3" customWidth="1"/>
    <col min="55" max="16384" width="9.140625" style="3"/>
  </cols>
  <sheetData>
    <row r="1" spans="2:32" x14ac:dyDescent="0.25">
      <c r="E1" s="6"/>
      <c r="G1" s="9"/>
      <c r="H1" s="9"/>
      <c r="I1" s="10"/>
      <c r="J1" s="8"/>
      <c r="K1" s="11"/>
      <c r="L1" s="8"/>
      <c r="M1" s="11"/>
      <c r="N1" s="8"/>
      <c r="O1" s="8"/>
      <c r="P1" s="8"/>
      <c r="Q1" s="8"/>
      <c r="R1" s="7"/>
      <c r="S1" s="7"/>
      <c r="T1" s="7"/>
      <c r="X1" s="7"/>
      <c r="Y1" s="7"/>
      <c r="Z1" s="7"/>
      <c r="AA1" s="7"/>
      <c r="AB1" s="7"/>
      <c r="AC1" s="7"/>
      <c r="AD1" s="7"/>
      <c r="AE1" s="7"/>
      <c r="AF1" s="7"/>
    </row>
    <row r="2" spans="2:32" ht="15" x14ac:dyDescent="0.25">
      <c r="E2" s="6"/>
      <c r="G2" s="742" t="s">
        <v>347</v>
      </c>
      <c r="H2" s="741" t="str">
        <f>IF('Control | Sensitivity'!O18="Yes","TOGGLE ON","Off")</f>
        <v>TOGGLE ON</v>
      </c>
      <c r="I2" s="10"/>
      <c r="J2" s="8"/>
      <c r="K2" s="11"/>
      <c r="L2" s="8"/>
      <c r="M2" s="11"/>
      <c r="N2" s="8"/>
      <c r="O2" s="8"/>
      <c r="P2" s="8"/>
      <c r="Q2" s="8"/>
      <c r="R2" s="7"/>
      <c r="S2" s="7"/>
      <c r="T2" s="7"/>
      <c r="X2" s="7"/>
      <c r="Y2" s="7"/>
      <c r="Z2" s="7"/>
      <c r="AA2" s="7"/>
      <c r="AB2" s="7"/>
      <c r="AC2" s="7"/>
      <c r="AD2" s="7"/>
      <c r="AE2" s="7"/>
      <c r="AF2" s="7"/>
    </row>
    <row r="3" spans="2:32" ht="15" x14ac:dyDescent="0.25">
      <c r="B3" s="12" t="s">
        <v>93</v>
      </c>
      <c r="C3" s="13"/>
      <c r="D3" s="13"/>
      <c r="E3" s="13"/>
      <c r="F3" s="13"/>
      <c r="G3" s="13"/>
      <c r="H3" s="13"/>
      <c r="I3" s="13"/>
      <c r="J3" s="13"/>
      <c r="K3" s="13"/>
      <c r="L3" s="13"/>
      <c r="M3" s="13"/>
      <c r="N3" s="13"/>
      <c r="O3" s="13"/>
      <c r="P3" s="14"/>
      <c r="R3" s="260" t="s">
        <v>117</v>
      </c>
      <c r="S3" s="261"/>
      <c r="T3" s="261"/>
      <c r="U3" s="261"/>
      <c r="V3" s="261"/>
      <c r="W3" s="261"/>
      <c r="X3" s="262"/>
    </row>
    <row r="4" spans="2:32" ht="45" x14ac:dyDescent="0.25">
      <c r="B4" s="206" t="s">
        <v>20</v>
      </c>
      <c r="C4" s="206" t="s">
        <v>14</v>
      </c>
      <c r="D4" s="206" t="s">
        <v>41</v>
      </c>
      <c r="E4" s="206" t="s">
        <v>125</v>
      </c>
      <c r="F4" s="206" t="s">
        <v>102</v>
      </c>
      <c r="G4" s="206" t="s">
        <v>91</v>
      </c>
      <c r="H4" s="206" t="s">
        <v>104</v>
      </c>
      <c r="I4" s="206" t="s">
        <v>105</v>
      </c>
      <c r="J4" s="206" t="s">
        <v>106</v>
      </c>
      <c r="K4" s="206" t="s">
        <v>62</v>
      </c>
      <c r="L4" s="206" t="s">
        <v>63</v>
      </c>
      <c r="M4" s="206" t="s">
        <v>23</v>
      </c>
      <c r="N4" s="206" t="s">
        <v>149</v>
      </c>
      <c r="O4" s="206" t="s">
        <v>148</v>
      </c>
      <c r="P4" s="207" t="s">
        <v>147</v>
      </c>
      <c r="R4" s="252" t="s">
        <v>42</v>
      </c>
      <c r="S4" s="252" t="s">
        <v>114</v>
      </c>
      <c r="T4" s="253" t="s">
        <v>115</v>
      </c>
      <c r="U4" s="253" t="s">
        <v>120</v>
      </c>
      <c r="V4" s="252" t="s">
        <v>119</v>
      </c>
      <c r="W4" s="252" t="s">
        <v>233</v>
      </c>
      <c r="X4" s="253" t="s">
        <v>199</v>
      </c>
    </row>
    <row r="5" spans="2:32" x14ac:dyDescent="0.25">
      <c r="B5" s="78" t="s">
        <v>230</v>
      </c>
      <c r="C5" s="18" t="s">
        <v>321</v>
      </c>
      <c r="D5" s="17">
        <v>5496</v>
      </c>
      <c r="E5" s="18" t="s">
        <v>127</v>
      </c>
      <c r="F5" s="19" t="s">
        <v>103</v>
      </c>
      <c r="G5" s="20">
        <v>24</v>
      </c>
      <c r="H5" s="21">
        <f>IF(D5&gt;0,IF('Control | Sensitivity'!$O$18="Yes",'Control | Sensitivity'!$O$19,IF(F5='Data Validation'!$C$2,G5*((1+$N5)^DATEDIF($K5,'Control | Sensitivity'!C$18,"Y")),G5)),"-")</f>
        <v>24</v>
      </c>
      <c r="I5" s="22">
        <f t="shared" ref="I5:I26" si="0">IF(D5&gt;0,J5/12,"-")</f>
        <v>10992</v>
      </c>
      <c r="J5" s="23">
        <f t="shared" ref="J5:J26" si="1">IF(D5&gt;0,D5*H5,"-")</f>
        <v>131904</v>
      </c>
      <c r="K5" s="24">
        <f>EOMONTH('Control | Sensitivity'!C18,0)+1</f>
        <v>45170</v>
      </c>
      <c r="L5" s="24">
        <v>47726</v>
      </c>
      <c r="M5" s="25"/>
      <c r="N5" s="26">
        <v>0.03</v>
      </c>
      <c r="O5" s="26"/>
      <c r="P5" s="27"/>
      <c r="R5" s="254">
        <f>IF(D5&gt;0,D5/'Control | Sensitivity'!$C$25,"-")</f>
        <v>1</v>
      </c>
      <c r="S5" s="255" t="s">
        <v>15</v>
      </c>
      <c r="T5" s="256">
        <v>1</v>
      </c>
      <c r="U5" s="255">
        <v>4</v>
      </c>
      <c r="V5" s="221">
        <v>10186</v>
      </c>
      <c r="W5" s="257">
        <v>0</v>
      </c>
      <c r="X5" s="225">
        <v>0</v>
      </c>
    </row>
    <row r="6" spans="2:32" x14ac:dyDescent="0.25">
      <c r="B6" s="15"/>
      <c r="C6" s="18"/>
      <c r="D6" s="17"/>
      <c r="E6" s="18"/>
      <c r="F6" s="19"/>
      <c r="G6" s="20"/>
      <c r="H6" s="21" t="str">
        <f>IF(D6&gt;0,IF('Control | Sensitivity'!$O$18="Yes",'Control | Sensitivity'!$O$19,IF(F6='Data Validation'!$C$2,G6*((1+$N6)^DATEDIF($K6,'Control | Sensitivity'!C$18,"Y")),G6)),"-")</f>
        <v>-</v>
      </c>
      <c r="I6" s="22" t="str">
        <f t="shared" ref="I6:I11" si="2">IF(D6&gt;0,J6/12,"-")</f>
        <v>-</v>
      </c>
      <c r="J6" s="23" t="str">
        <f t="shared" si="1"/>
        <v>-</v>
      </c>
      <c r="K6" s="24"/>
      <c r="L6" s="24"/>
      <c r="M6" s="25"/>
      <c r="N6" s="26"/>
      <c r="O6" s="26"/>
      <c r="P6" s="27"/>
      <c r="R6" s="258" t="str">
        <f>IF(D6&gt;0,D6/'Control | Sensitivity'!$C$25,"-")</f>
        <v>-</v>
      </c>
      <c r="S6" s="38"/>
      <c r="T6" s="19"/>
      <c r="U6" s="38"/>
      <c r="V6" s="39"/>
      <c r="W6" s="40"/>
      <c r="X6" s="88"/>
    </row>
    <row r="7" spans="2:32" x14ac:dyDescent="0.25">
      <c r="B7" s="15"/>
      <c r="C7" s="18"/>
      <c r="D7" s="17"/>
      <c r="E7" s="18"/>
      <c r="F7" s="19"/>
      <c r="G7" s="20"/>
      <c r="H7" s="21" t="str">
        <f>IF(D7&gt;0,IF('Control | Sensitivity'!$O$18="Yes",'Control | Sensitivity'!$O$19,IF(F7='Data Validation'!$C$2,G7*((1+$N7)^DATEDIF($K7,'Control | Sensitivity'!C$18,"Y")),G7)),"-")</f>
        <v>-</v>
      </c>
      <c r="I7" s="22" t="str">
        <f t="shared" si="2"/>
        <v>-</v>
      </c>
      <c r="J7" s="23" t="str">
        <f t="shared" si="1"/>
        <v>-</v>
      </c>
      <c r="K7" s="24"/>
      <c r="L7" s="24"/>
      <c r="M7" s="25"/>
      <c r="N7" s="26"/>
      <c r="O7" s="26"/>
      <c r="P7" s="27"/>
      <c r="R7" s="258" t="str">
        <f>IF(D7&gt;0,D7/'Control | Sensitivity'!$C$25,"-")</f>
        <v>-</v>
      </c>
      <c r="S7" s="38"/>
      <c r="T7" s="19"/>
      <c r="U7" s="38"/>
      <c r="V7" s="39"/>
      <c r="W7" s="40"/>
      <c r="X7" s="88"/>
    </row>
    <row r="8" spans="2:32" x14ac:dyDescent="0.25">
      <c r="B8" s="15"/>
      <c r="C8" s="18"/>
      <c r="D8" s="17"/>
      <c r="E8" s="18"/>
      <c r="F8" s="19"/>
      <c r="G8" s="20"/>
      <c r="H8" s="21" t="str">
        <f>IF(D8&gt;0,IF('Control | Sensitivity'!$O$18="Yes",'Control | Sensitivity'!$O$19,IF(F8='Data Validation'!$C$2,G8*((1+$N8)^DATEDIF($K8,'Control | Sensitivity'!C$18,"Y")),G8)),"-")</f>
        <v>-</v>
      </c>
      <c r="I8" s="22" t="str">
        <f t="shared" si="2"/>
        <v>-</v>
      </c>
      <c r="J8" s="23" t="str">
        <f t="shared" si="1"/>
        <v>-</v>
      </c>
      <c r="K8" s="24"/>
      <c r="L8" s="24"/>
      <c r="M8" s="25"/>
      <c r="N8" s="26"/>
      <c r="O8" s="26"/>
      <c r="P8" s="27"/>
      <c r="R8" s="258" t="str">
        <f>IF(D8&gt;0,D8/'Control | Sensitivity'!$C$25,"-")</f>
        <v>-</v>
      </c>
      <c r="S8" s="38"/>
      <c r="T8" s="19"/>
      <c r="U8" s="38"/>
      <c r="V8" s="39"/>
      <c r="W8" s="40"/>
      <c r="X8" s="88"/>
    </row>
    <row r="9" spans="2:32" x14ac:dyDescent="0.25">
      <c r="B9" s="15"/>
      <c r="C9" s="18"/>
      <c r="D9" s="17"/>
      <c r="E9" s="18"/>
      <c r="F9" s="19"/>
      <c r="G9" s="20"/>
      <c r="H9" s="21" t="str">
        <f>IF(D9&gt;0,IF('Control | Sensitivity'!$O$18="Yes",'Control | Sensitivity'!$O$19,IF(F9='Data Validation'!$C$2,G9*((1+$N9)^DATEDIF($K9,'Control | Sensitivity'!C$18,"Y")),G9)),"-")</f>
        <v>-</v>
      </c>
      <c r="I9" s="22" t="str">
        <f t="shared" si="2"/>
        <v>-</v>
      </c>
      <c r="J9" s="23" t="str">
        <f t="shared" si="1"/>
        <v>-</v>
      </c>
      <c r="K9" s="24"/>
      <c r="L9" s="24"/>
      <c r="M9" s="25"/>
      <c r="N9" s="26"/>
      <c r="O9" s="26"/>
      <c r="P9" s="27"/>
      <c r="R9" s="258" t="str">
        <f>IF(D9&gt;0,D9/'Control | Sensitivity'!$C$25,"-")</f>
        <v>-</v>
      </c>
      <c r="S9" s="38"/>
      <c r="T9" s="19"/>
      <c r="U9" s="38"/>
      <c r="V9" s="39"/>
      <c r="W9" s="40"/>
      <c r="X9" s="88"/>
    </row>
    <row r="10" spans="2:32" x14ac:dyDescent="0.25">
      <c r="B10" s="15"/>
      <c r="C10" s="18"/>
      <c r="D10" s="17"/>
      <c r="E10" s="18"/>
      <c r="F10" s="19"/>
      <c r="G10" s="20"/>
      <c r="H10" s="21" t="str">
        <f>IF(D10&gt;0,IF('Control | Sensitivity'!$O$18="Yes",'Control | Sensitivity'!$O$19,IF(F10='Data Validation'!$C$2,G10*((1+$N10)^DATEDIF($K10,'Control | Sensitivity'!C$18,"Y")),G10)),"-")</f>
        <v>-</v>
      </c>
      <c r="I10" s="22" t="str">
        <f t="shared" si="2"/>
        <v>-</v>
      </c>
      <c r="J10" s="23" t="str">
        <f t="shared" si="1"/>
        <v>-</v>
      </c>
      <c r="K10" s="24"/>
      <c r="L10" s="24"/>
      <c r="M10" s="25"/>
      <c r="N10" s="26"/>
      <c r="O10" s="26"/>
      <c r="P10" s="27"/>
      <c r="R10" s="258" t="str">
        <f>IF(D10&gt;0,D10/'Control | Sensitivity'!$C$25,"-")</f>
        <v>-</v>
      </c>
      <c r="S10" s="38"/>
      <c r="T10" s="19"/>
      <c r="U10" s="38"/>
      <c r="V10" s="39"/>
      <c r="W10" s="40"/>
      <c r="X10" s="88"/>
    </row>
    <row r="11" spans="2:32" x14ac:dyDescent="0.25">
      <c r="B11" s="15"/>
      <c r="C11" s="18"/>
      <c r="D11" s="17"/>
      <c r="E11" s="18"/>
      <c r="F11" s="19"/>
      <c r="G11" s="20"/>
      <c r="H11" s="21" t="str">
        <f>IF(D11&gt;0,IF('Control | Sensitivity'!$O$18="Yes",'Control | Sensitivity'!$O$19,IF(F11='Data Validation'!$C$2,G11*((1+$N11)^DATEDIF($K11,'Control | Sensitivity'!C$18,"Y")),G11)),"-")</f>
        <v>-</v>
      </c>
      <c r="I11" s="22" t="str">
        <f t="shared" si="2"/>
        <v>-</v>
      </c>
      <c r="J11" s="23" t="str">
        <f t="shared" si="1"/>
        <v>-</v>
      </c>
      <c r="K11" s="24"/>
      <c r="L11" s="24"/>
      <c r="M11" s="25"/>
      <c r="N11" s="26"/>
      <c r="O11" s="26"/>
      <c r="P11" s="27"/>
      <c r="R11" s="258" t="str">
        <f>IF(D11&gt;0,D11/'Control | Sensitivity'!$C$25,"-")</f>
        <v>-</v>
      </c>
      <c r="S11" s="38"/>
      <c r="T11" s="19"/>
      <c r="U11" s="38"/>
      <c r="V11" s="39"/>
      <c r="W11" s="40"/>
      <c r="X11" s="88"/>
    </row>
    <row r="12" spans="2:32" x14ac:dyDescent="0.25">
      <c r="B12" s="15"/>
      <c r="C12" s="18"/>
      <c r="D12" s="17"/>
      <c r="E12" s="18"/>
      <c r="F12" s="19"/>
      <c r="G12" s="20"/>
      <c r="H12" s="21" t="str">
        <f>IF(D12&gt;0,IF('Control | Sensitivity'!$O$18="Yes",'Control | Sensitivity'!$O$19,IF(F12='Data Validation'!$C$2,G12*((1+$N12)^DATEDIF($K12,'Control | Sensitivity'!C$18,"Y")),G12)),"-")</f>
        <v>-</v>
      </c>
      <c r="I12" s="22" t="str">
        <f t="shared" si="0"/>
        <v>-</v>
      </c>
      <c r="J12" s="23" t="str">
        <f t="shared" si="1"/>
        <v>-</v>
      </c>
      <c r="K12" s="24"/>
      <c r="L12" s="24"/>
      <c r="M12" s="25"/>
      <c r="N12" s="26"/>
      <c r="O12" s="26"/>
      <c r="P12" s="27"/>
      <c r="R12" s="258" t="str">
        <f>IF(D12&gt;0,D12/'Control | Sensitivity'!$C$25,"-")</f>
        <v>-</v>
      </c>
      <c r="S12" s="38"/>
      <c r="T12" s="19"/>
      <c r="U12" s="38"/>
      <c r="V12" s="39"/>
      <c r="W12" s="40"/>
      <c r="X12" s="88"/>
    </row>
    <row r="13" spans="2:32" x14ac:dyDescent="0.25">
      <c r="B13" s="15"/>
      <c r="C13" s="18"/>
      <c r="D13" s="17"/>
      <c r="E13" s="18"/>
      <c r="F13" s="19"/>
      <c r="G13" s="20"/>
      <c r="H13" s="21" t="str">
        <f>IF(D13&gt;0,IF('Control | Sensitivity'!$O$18="Yes",'Control | Sensitivity'!$O$19,IF(F13='Data Validation'!$C$2,G13*((1+$N13)^DATEDIF($K13,'Control | Sensitivity'!C$18,"Y")),G13)),"-")</f>
        <v>-</v>
      </c>
      <c r="I13" s="22" t="str">
        <f t="shared" si="0"/>
        <v>-</v>
      </c>
      <c r="J13" s="23" t="str">
        <f t="shared" si="1"/>
        <v>-</v>
      </c>
      <c r="K13" s="24"/>
      <c r="L13" s="24"/>
      <c r="M13" s="25"/>
      <c r="N13" s="26"/>
      <c r="O13" s="26"/>
      <c r="P13" s="27"/>
      <c r="R13" s="258" t="str">
        <f>IF(D13&gt;0,D13/'Control | Sensitivity'!$C$25,"-")</f>
        <v>-</v>
      </c>
      <c r="S13" s="38"/>
      <c r="T13" s="19"/>
      <c r="U13" s="38"/>
      <c r="V13" s="39"/>
      <c r="W13" s="40"/>
      <c r="X13" s="88"/>
    </row>
    <row r="14" spans="2:32" x14ac:dyDescent="0.25">
      <c r="B14" s="15"/>
      <c r="C14" s="18"/>
      <c r="D14" s="17"/>
      <c r="E14" s="18"/>
      <c r="F14" s="19"/>
      <c r="G14" s="20"/>
      <c r="H14" s="21" t="str">
        <f>IF(D14&gt;0,IF('Control | Sensitivity'!$O$18="Yes",'Control | Sensitivity'!$O$19,IF(F14='Data Validation'!$C$2,G14*((1+$N14)^DATEDIF($K14,'Control | Sensitivity'!C$18,"Y")),G14)),"-")</f>
        <v>-</v>
      </c>
      <c r="I14" s="22" t="str">
        <f t="shared" si="0"/>
        <v>-</v>
      </c>
      <c r="J14" s="23" t="str">
        <f t="shared" si="1"/>
        <v>-</v>
      </c>
      <c r="K14" s="24"/>
      <c r="L14" s="24"/>
      <c r="M14" s="25"/>
      <c r="N14" s="26"/>
      <c r="O14" s="26"/>
      <c r="P14" s="27"/>
      <c r="R14" s="258" t="str">
        <f>IF(D14&gt;0,D14/'Control | Sensitivity'!$C$25,"-")</f>
        <v>-</v>
      </c>
      <c r="S14" s="38"/>
      <c r="T14" s="19"/>
      <c r="U14" s="38"/>
      <c r="V14" s="39"/>
      <c r="W14" s="40"/>
      <c r="X14" s="88"/>
    </row>
    <row r="15" spans="2:32" x14ac:dyDescent="0.25">
      <c r="B15" s="15"/>
      <c r="C15" s="18"/>
      <c r="D15" s="17"/>
      <c r="E15" s="18"/>
      <c r="F15" s="19"/>
      <c r="G15" s="20"/>
      <c r="H15" s="21" t="str">
        <f>IF(D15&gt;0,IF('Control | Sensitivity'!$O$18="Yes",'Control | Sensitivity'!$O$19,IF(F15='Data Validation'!$C$2,G15*((1+$N15)^DATEDIF($K15,'Control | Sensitivity'!C$18,"Y")),G15)),"-")</f>
        <v>-</v>
      </c>
      <c r="I15" s="22" t="str">
        <f t="shared" si="0"/>
        <v>-</v>
      </c>
      <c r="J15" s="23" t="str">
        <f t="shared" si="1"/>
        <v>-</v>
      </c>
      <c r="K15" s="24"/>
      <c r="L15" s="24"/>
      <c r="M15" s="25"/>
      <c r="N15" s="26"/>
      <c r="O15" s="26"/>
      <c r="P15" s="27"/>
      <c r="R15" s="258" t="str">
        <f>IF(D15&gt;0,D15/'Control | Sensitivity'!$C$25,"-")</f>
        <v>-</v>
      </c>
      <c r="S15" s="38"/>
      <c r="T15" s="19"/>
      <c r="U15" s="38"/>
      <c r="V15" s="39"/>
      <c r="W15" s="40"/>
      <c r="X15" s="88"/>
    </row>
    <row r="16" spans="2:32" x14ac:dyDescent="0.25">
      <c r="B16" s="15"/>
      <c r="C16" s="18"/>
      <c r="D16" s="17"/>
      <c r="E16" s="18"/>
      <c r="F16" s="19"/>
      <c r="G16" s="20"/>
      <c r="H16" s="21" t="str">
        <f>IF(D16&gt;0,IF('Control | Sensitivity'!$O$18="Yes",'Control | Sensitivity'!$O$19,IF(F16='Data Validation'!$C$2,G16*((1+$N16)^DATEDIF($K16,'Control | Sensitivity'!C$18,"Y")),G16)),"-")</f>
        <v>-</v>
      </c>
      <c r="I16" s="22" t="str">
        <f t="shared" si="0"/>
        <v>-</v>
      </c>
      <c r="J16" s="23" t="str">
        <f t="shared" si="1"/>
        <v>-</v>
      </c>
      <c r="K16" s="24"/>
      <c r="L16" s="24"/>
      <c r="M16" s="25"/>
      <c r="N16" s="26"/>
      <c r="O16" s="26"/>
      <c r="P16" s="27"/>
      <c r="R16" s="258" t="str">
        <f>IF(D16&gt;0,D16/'Control | Sensitivity'!$C$25,"-")</f>
        <v>-</v>
      </c>
      <c r="S16" s="38"/>
      <c r="T16" s="19"/>
      <c r="U16" s="38"/>
      <c r="V16" s="39"/>
      <c r="W16" s="40"/>
      <c r="X16" s="88"/>
    </row>
    <row r="17" spans="2:45" x14ac:dyDescent="0.25">
      <c r="B17" s="15"/>
      <c r="C17" s="18"/>
      <c r="D17" s="17"/>
      <c r="E17" s="18"/>
      <c r="F17" s="19"/>
      <c r="G17" s="20"/>
      <c r="H17" s="21" t="str">
        <f>IF(D17&gt;0,IF('Control | Sensitivity'!$O$18="Yes",'Control | Sensitivity'!$O$19,IF(F17='Data Validation'!$C$2,G17*((1+$N17)^DATEDIF($K17,'Control | Sensitivity'!C$18,"Y")),G17)),"-")</f>
        <v>-</v>
      </c>
      <c r="I17" s="22" t="str">
        <f t="shared" si="0"/>
        <v>-</v>
      </c>
      <c r="J17" s="23" t="str">
        <f t="shared" si="1"/>
        <v>-</v>
      </c>
      <c r="K17" s="24"/>
      <c r="L17" s="24"/>
      <c r="M17" s="25"/>
      <c r="N17" s="26"/>
      <c r="O17" s="26"/>
      <c r="P17" s="27"/>
      <c r="R17" s="258" t="str">
        <f>IF(D17&gt;0,D17/'Control | Sensitivity'!$C$25,"-")</f>
        <v>-</v>
      </c>
      <c r="S17" s="38"/>
      <c r="T17" s="19"/>
      <c r="U17" s="38"/>
      <c r="V17" s="39"/>
      <c r="W17" s="40"/>
      <c r="X17" s="88"/>
    </row>
    <row r="18" spans="2:45" x14ac:dyDescent="0.25">
      <c r="B18" s="15"/>
      <c r="C18" s="18"/>
      <c r="D18" s="17"/>
      <c r="E18" s="18"/>
      <c r="F18" s="19"/>
      <c r="G18" s="20"/>
      <c r="H18" s="21" t="str">
        <f>IF(D18&gt;0,IF('Control | Sensitivity'!$O$18="Yes",'Control | Sensitivity'!$O$19,IF(F18='Data Validation'!$C$2,G18*((1+$N18)^DATEDIF($K18,'Control | Sensitivity'!C$18,"Y")),G18)),"-")</f>
        <v>-</v>
      </c>
      <c r="I18" s="22" t="str">
        <f t="shared" si="0"/>
        <v>-</v>
      </c>
      <c r="J18" s="23" t="str">
        <f t="shared" si="1"/>
        <v>-</v>
      </c>
      <c r="K18" s="24"/>
      <c r="L18" s="24"/>
      <c r="M18" s="25"/>
      <c r="N18" s="26"/>
      <c r="O18" s="26"/>
      <c r="P18" s="27"/>
      <c r="R18" s="258" t="str">
        <f>IF(D18&gt;0,D18/'Control | Sensitivity'!$C$25,"-")</f>
        <v>-</v>
      </c>
      <c r="S18" s="38"/>
      <c r="T18" s="19"/>
      <c r="U18" s="38"/>
      <c r="V18" s="39"/>
      <c r="W18" s="40"/>
      <c r="X18" s="88"/>
    </row>
    <row r="19" spans="2:45" x14ac:dyDescent="0.25">
      <c r="B19" s="15"/>
      <c r="C19" s="18"/>
      <c r="D19" s="17"/>
      <c r="E19" s="18"/>
      <c r="F19" s="19"/>
      <c r="G19" s="20"/>
      <c r="H19" s="21" t="str">
        <f>IF(D19&gt;0,IF('Control | Sensitivity'!$O$18="Yes",'Control | Sensitivity'!$O$19,IF(F19='Data Validation'!$C$2,G19*((1+$N19)^DATEDIF($K19,'Control | Sensitivity'!C$18,"Y")),G19)),"-")</f>
        <v>-</v>
      </c>
      <c r="I19" s="22" t="str">
        <f t="shared" si="0"/>
        <v>-</v>
      </c>
      <c r="J19" s="23" t="str">
        <f t="shared" si="1"/>
        <v>-</v>
      </c>
      <c r="K19" s="24"/>
      <c r="L19" s="24"/>
      <c r="M19" s="25"/>
      <c r="N19" s="26"/>
      <c r="O19" s="26"/>
      <c r="P19" s="27"/>
      <c r="R19" s="258" t="str">
        <f>IF(D19&gt;0,D19/'Control | Sensitivity'!$C$25,"-")</f>
        <v>-</v>
      </c>
      <c r="S19" s="38"/>
      <c r="T19" s="19"/>
      <c r="U19" s="38"/>
      <c r="V19" s="39"/>
      <c r="W19" s="40"/>
      <c r="X19" s="88"/>
    </row>
    <row r="20" spans="2:45" x14ac:dyDescent="0.25">
      <c r="B20" s="15"/>
      <c r="C20" s="18"/>
      <c r="D20" s="17"/>
      <c r="E20" s="18"/>
      <c r="F20" s="19"/>
      <c r="G20" s="20"/>
      <c r="H20" s="21" t="str">
        <f>IF(D20&gt;0,IF('Control | Sensitivity'!$O$18="Yes",'Control | Sensitivity'!$O$19,IF(F20='Data Validation'!$C$2,G20*((1+$N20)^DATEDIF($K20,'Control | Sensitivity'!C$18,"Y")),G20)),"-")</f>
        <v>-</v>
      </c>
      <c r="I20" s="22" t="str">
        <f t="shared" si="0"/>
        <v>-</v>
      </c>
      <c r="J20" s="23" t="str">
        <f t="shared" si="1"/>
        <v>-</v>
      </c>
      <c r="K20" s="24"/>
      <c r="L20" s="24"/>
      <c r="M20" s="25"/>
      <c r="N20" s="26"/>
      <c r="O20" s="26"/>
      <c r="P20" s="27"/>
      <c r="R20" s="258" t="str">
        <f>IF(D20&gt;0,D20/'Control | Sensitivity'!$C$25,"-")</f>
        <v>-</v>
      </c>
      <c r="S20" s="18"/>
      <c r="T20" s="19"/>
      <c r="U20" s="18"/>
      <c r="V20" s="18"/>
      <c r="W20" s="40"/>
      <c r="X20" s="88"/>
    </row>
    <row r="21" spans="2:45" x14ac:dyDescent="0.25">
      <c r="B21" s="15"/>
      <c r="C21" s="18"/>
      <c r="D21" s="17"/>
      <c r="E21" s="18"/>
      <c r="F21" s="19"/>
      <c r="G21" s="20"/>
      <c r="H21" s="21" t="str">
        <f>IF(D21&gt;0,IF('Control | Sensitivity'!$O$18="Yes",'Control | Sensitivity'!$O$19,IF(F21='Data Validation'!$C$2,G21*((1+$N21)^DATEDIF($K21,'Control | Sensitivity'!C$18,"Y")),G21)),"-")</f>
        <v>-</v>
      </c>
      <c r="I21" s="22" t="str">
        <f t="shared" si="0"/>
        <v>-</v>
      </c>
      <c r="J21" s="23" t="str">
        <f t="shared" si="1"/>
        <v>-</v>
      </c>
      <c r="K21" s="24"/>
      <c r="L21" s="24"/>
      <c r="M21" s="25"/>
      <c r="N21" s="26"/>
      <c r="O21" s="26"/>
      <c r="P21" s="27"/>
      <c r="R21" s="258" t="str">
        <f>IF(D21&gt;0,D21/'Control | Sensitivity'!$C$25,"-")</f>
        <v>-</v>
      </c>
      <c r="S21" s="18"/>
      <c r="T21" s="19"/>
      <c r="U21" s="18"/>
      <c r="V21" s="18"/>
      <c r="W21" s="40"/>
      <c r="X21" s="88"/>
    </row>
    <row r="22" spans="2:45" x14ac:dyDescent="0.25">
      <c r="B22" s="15"/>
      <c r="C22" s="18"/>
      <c r="D22" s="17"/>
      <c r="E22" s="18"/>
      <c r="F22" s="19"/>
      <c r="G22" s="20"/>
      <c r="H22" s="21" t="str">
        <f>IF(D22&gt;0,IF('Control | Sensitivity'!$O$18="Yes",'Control | Sensitivity'!$O$19,IF(F22='Data Validation'!$C$2,G22*((1+$N22)^DATEDIF($K22,'Control | Sensitivity'!C$18,"Y")),G22)),"-")</f>
        <v>-</v>
      </c>
      <c r="I22" s="22" t="str">
        <f t="shared" si="0"/>
        <v>-</v>
      </c>
      <c r="J22" s="23" t="str">
        <f t="shared" si="1"/>
        <v>-</v>
      </c>
      <c r="K22" s="24"/>
      <c r="L22" s="24"/>
      <c r="M22" s="25"/>
      <c r="N22" s="26"/>
      <c r="O22" s="26"/>
      <c r="P22" s="27"/>
      <c r="R22" s="258" t="str">
        <f>IF(D22&gt;0,D22/'Control | Sensitivity'!$C$25,"-")</f>
        <v>-</v>
      </c>
      <c r="S22" s="38"/>
      <c r="T22" s="19"/>
      <c r="U22" s="38"/>
      <c r="V22" s="18"/>
      <c r="W22" s="40"/>
      <c r="X22" s="88"/>
    </row>
    <row r="23" spans="2:45" x14ac:dyDescent="0.25">
      <c r="B23" s="15"/>
      <c r="C23" s="18"/>
      <c r="D23" s="17"/>
      <c r="E23" s="18"/>
      <c r="F23" s="19"/>
      <c r="G23" s="20"/>
      <c r="H23" s="21" t="str">
        <f>IF(D23&gt;0,IF('Control | Sensitivity'!$O$18="Yes",'Control | Sensitivity'!$O$19,IF(F23='Data Validation'!$C$2,G23*((1+$N23)^DATEDIF($K23,'Control | Sensitivity'!C$18,"Y")),G23)),"-")</f>
        <v>-</v>
      </c>
      <c r="I23" s="22" t="str">
        <f t="shared" si="0"/>
        <v>-</v>
      </c>
      <c r="J23" s="23" t="str">
        <f t="shared" si="1"/>
        <v>-</v>
      </c>
      <c r="K23" s="24"/>
      <c r="L23" s="24"/>
      <c r="M23" s="25"/>
      <c r="N23" s="26"/>
      <c r="O23" s="26"/>
      <c r="P23" s="27"/>
      <c r="R23" s="258" t="str">
        <f>IF(D23&gt;0,D23/'Control | Sensitivity'!$C$25,"-")</f>
        <v>-</v>
      </c>
      <c r="S23" s="18"/>
      <c r="T23" s="19"/>
      <c r="U23" s="18"/>
      <c r="V23" s="18"/>
      <c r="W23" s="40"/>
      <c r="X23" s="88"/>
    </row>
    <row r="24" spans="2:45" x14ac:dyDescent="0.25">
      <c r="B24" s="15"/>
      <c r="C24" s="18"/>
      <c r="D24" s="17"/>
      <c r="E24" s="18"/>
      <c r="F24" s="19"/>
      <c r="G24" s="20"/>
      <c r="H24" s="21" t="str">
        <f>IF(D24&gt;0,IF('Control | Sensitivity'!$O$18="Yes",'Control | Sensitivity'!$O$19,IF(F24='Data Validation'!$C$2,G24*((1+$N24)^DATEDIF($K24,'Control | Sensitivity'!C$18,"Y")),G24)),"-")</f>
        <v>-</v>
      </c>
      <c r="I24" s="22" t="str">
        <f t="shared" si="0"/>
        <v>-</v>
      </c>
      <c r="J24" s="23" t="str">
        <f t="shared" si="1"/>
        <v>-</v>
      </c>
      <c r="K24" s="24"/>
      <c r="L24" s="24"/>
      <c r="M24" s="25"/>
      <c r="N24" s="26"/>
      <c r="O24" s="26"/>
      <c r="P24" s="27"/>
      <c r="R24" s="258" t="str">
        <f>IF(D24&gt;0,D24/'Control | Sensitivity'!$C$25,"-")</f>
        <v>-</v>
      </c>
      <c r="S24" s="18"/>
      <c r="T24" s="19"/>
      <c r="U24" s="18"/>
      <c r="V24" s="18"/>
      <c r="W24" s="40"/>
      <c r="X24" s="88"/>
    </row>
    <row r="25" spans="2:45" x14ac:dyDescent="0.25">
      <c r="B25" s="15"/>
      <c r="C25" s="18"/>
      <c r="D25" s="17"/>
      <c r="E25" s="18"/>
      <c r="F25" s="19"/>
      <c r="G25" s="20"/>
      <c r="H25" s="21" t="str">
        <f>IF(D25&gt;0,IF('Control | Sensitivity'!$O$18="Yes",'Control | Sensitivity'!$O$19,IF(F25='Data Validation'!$C$2,G25*((1+$N25)^DATEDIF($K25,'Control | Sensitivity'!C$18,"Y")),G25)),"-")</f>
        <v>-</v>
      </c>
      <c r="I25" s="22" t="str">
        <f t="shared" si="0"/>
        <v>-</v>
      </c>
      <c r="J25" s="23" t="str">
        <f t="shared" si="1"/>
        <v>-</v>
      </c>
      <c r="K25" s="24"/>
      <c r="L25" s="24"/>
      <c r="M25" s="25"/>
      <c r="N25" s="26"/>
      <c r="O25" s="26"/>
      <c r="P25" s="27"/>
      <c r="R25" s="258" t="str">
        <f>IF(D25&gt;0,D25/'Control | Sensitivity'!$C$25,"-")</f>
        <v>-</v>
      </c>
      <c r="S25" s="18"/>
      <c r="T25" s="19"/>
      <c r="U25" s="18"/>
      <c r="V25" s="18"/>
      <c r="W25" s="40"/>
      <c r="X25" s="88"/>
    </row>
    <row r="26" spans="2:45" x14ac:dyDescent="0.25">
      <c r="B26" s="42"/>
      <c r="C26" s="45"/>
      <c r="D26" s="44"/>
      <c r="E26" s="45"/>
      <c r="F26" s="46"/>
      <c r="G26" s="47"/>
      <c r="H26" s="48" t="str">
        <f>IF(D26&gt;0,IF('Control | Sensitivity'!$O$18="Yes",'Control | Sensitivity'!$O$19,IF(F26='Data Validation'!$C$2,G26*((1+$N26)^DATEDIF($K26,'Control | Sensitivity'!C$18,"Y")),G26)),"-")</f>
        <v>-</v>
      </c>
      <c r="I26" s="49" t="str">
        <f t="shared" si="0"/>
        <v>-</v>
      </c>
      <c r="J26" s="50" t="str">
        <f t="shared" si="1"/>
        <v>-</v>
      </c>
      <c r="K26" s="51"/>
      <c r="L26" s="51"/>
      <c r="M26" s="52"/>
      <c r="N26" s="53"/>
      <c r="O26" s="53"/>
      <c r="P26" s="54"/>
      <c r="R26" s="259" t="str">
        <f>IF(D26&gt;0,D26/'Control | Sensitivity'!$C$25,"-")</f>
        <v>-</v>
      </c>
      <c r="S26" s="45"/>
      <c r="T26" s="46"/>
      <c r="U26" s="45"/>
      <c r="V26" s="45"/>
      <c r="W26" s="60"/>
      <c r="X26" s="91"/>
    </row>
    <row r="27" spans="2:45" x14ac:dyDescent="0.25">
      <c r="B27" s="18"/>
      <c r="C27" s="18"/>
      <c r="D27" s="17"/>
      <c r="E27" s="18"/>
      <c r="F27" s="19"/>
      <c r="G27" s="20"/>
      <c r="H27" s="21"/>
      <c r="I27" s="22"/>
      <c r="J27" s="23"/>
      <c r="K27" s="24"/>
      <c r="L27" s="24"/>
      <c r="M27" s="25"/>
      <c r="N27" s="26"/>
      <c r="O27" s="26"/>
      <c r="P27" s="28"/>
      <c r="R27" s="740"/>
      <c r="S27" s="18"/>
      <c r="T27" s="19"/>
      <c r="U27" s="18"/>
      <c r="V27" s="18"/>
      <c r="W27" s="40"/>
      <c r="X27" s="19"/>
    </row>
    <row r="28" spans="2:45" ht="15" x14ac:dyDescent="0.25">
      <c r="B28" s="7"/>
      <c r="F28" s="742" t="s">
        <v>347</v>
      </c>
      <c r="G28" s="741" t="str">
        <f>IF('Control | Sensitivity'!O30="Yes","TOGGLE ON","Off")</f>
        <v>Off</v>
      </c>
      <c r="H28" s="5"/>
      <c r="I28" s="5"/>
      <c r="L28" s="66"/>
    </row>
    <row r="29" spans="2:45" ht="15" x14ac:dyDescent="0.25">
      <c r="B29" s="12"/>
      <c r="C29" s="13"/>
      <c r="D29" s="12" t="s">
        <v>118</v>
      </c>
      <c r="E29" s="13"/>
      <c r="F29" s="13"/>
      <c r="G29" s="13"/>
      <c r="H29" s="13"/>
      <c r="I29" s="13"/>
      <c r="J29" s="13"/>
      <c r="K29" s="13"/>
      <c r="L29" s="13"/>
      <c r="M29" s="13"/>
      <c r="N29" s="13"/>
      <c r="O29" s="13"/>
      <c r="P29" s="13"/>
      <c r="Q29" s="13"/>
      <c r="R29" s="13"/>
      <c r="S29" s="13"/>
      <c r="T29" s="13"/>
      <c r="U29" s="13"/>
      <c r="V29" s="13"/>
      <c r="W29" s="13"/>
      <c r="X29" s="13"/>
      <c r="Y29" s="13"/>
      <c r="Z29" s="13"/>
      <c r="AA29" s="13"/>
      <c r="AB29" s="13"/>
      <c r="AC29" s="14"/>
    </row>
    <row r="30" spans="2:45" ht="46.5" customHeight="1" x14ac:dyDescent="0.25">
      <c r="B30" s="200" t="s">
        <v>20</v>
      </c>
      <c r="C30" s="200" t="s">
        <v>14</v>
      </c>
      <c r="D30" s="200" t="s">
        <v>11</v>
      </c>
      <c r="E30" s="200" t="s">
        <v>65</v>
      </c>
      <c r="F30" s="200" t="s">
        <v>64</v>
      </c>
      <c r="G30" s="200" t="s">
        <v>59</v>
      </c>
      <c r="H30" s="200" t="s">
        <v>36</v>
      </c>
      <c r="I30" s="200" t="s">
        <v>37</v>
      </c>
      <c r="J30" s="200" t="s">
        <v>61</v>
      </c>
      <c r="K30" s="200" t="s">
        <v>108</v>
      </c>
      <c r="L30" s="200" t="s">
        <v>107</v>
      </c>
      <c r="M30" s="200" t="s">
        <v>55</v>
      </c>
      <c r="N30" s="200" t="s">
        <v>144</v>
      </c>
      <c r="O30" s="200" t="s">
        <v>38</v>
      </c>
      <c r="P30" s="200" t="s">
        <v>39</v>
      </c>
      <c r="Q30" s="653" t="s">
        <v>60</v>
      </c>
      <c r="R30" s="653" t="s">
        <v>139</v>
      </c>
      <c r="S30" s="653" t="s">
        <v>140</v>
      </c>
      <c r="T30" s="653" t="s">
        <v>138</v>
      </c>
      <c r="U30" s="654" t="s">
        <v>52</v>
      </c>
      <c r="V30" s="654" t="s">
        <v>51</v>
      </c>
      <c r="W30" s="653" t="s">
        <v>142</v>
      </c>
      <c r="X30" s="200" t="s">
        <v>146</v>
      </c>
      <c r="Y30" s="200" t="s">
        <v>145</v>
      </c>
      <c r="Z30" s="200" t="s">
        <v>147</v>
      </c>
      <c r="AA30" s="200" t="s">
        <v>40</v>
      </c>
      <c r="AB30" s="655" t="s">
        <v>66</v>
      </c>
      <c r="AC30" s="656" t="s">
        <v>111</v>
      </c>
    </row>
    <row r="31" spans="2:45" ht="15" x14ac:dyDescent="0.25">
      <c r="B31" s="213" t="str">
        <f t="shared" ref="B31:B52" si="3">IF(D5&gt;0,B5,"")</f>
        <v>LL</v>
      </c>
      <c r="C31" s="203"/>
      <c r="D31" s="657">
        <v>0.85</v>
      </c>
      <c r="E31" s="32">
        <v>18.423044909301765</v>
      </c>
      <c r="F31" s="32">
        <v>23.358453674702865</v>
      </c>
      <c r="G31" s="33">
        <f>IF(D5&gt;0,IF('Control | Sensitivity'!$O$30="Yes",'Control | Sensitivity'!$O$31,(F31*$D31)+('Rent Roll'!E31*(1-$D31))),"-")</f>
        <v>22.618142359892701</v>
      </c>
      <c r="H31" s="28">
        <v>5</v>
      </c>
      <c r="I31" s="28">
        <v>5</v>
      </c>
      <c r="J31" s="29">
        <f t="shared" ref="J31:J52" si="4">IF(D5&gt;0,(I31*$D31)+(H31*(1-$D31)),"-")</f>
        <v>5</v>
      </c>
      <c r="K31" s="25">
        <v>3</v>
      </c>
      <c r="L31" s="30">
        <f t="shared" ref="L31:L52" si="5">IF(D5&gt;0,K31*(1-D31),"-")</f>
        <v>0.45000000000000007</v>
      </c>
      <c r="M31" s="31">
        <f>IFERROR(IF(E5='Data Validation'!$E$2,IF(D5&gt;0,EOMONTH(L5,ROUND(L31,0))+1,"-"),EOMONTH('Control | Sensitivity'!$C$18,ROUND(L31,0))+1),"-")</f>
        <v>47727</v>
      </c>
      <c r="N31" s="31">
        <f>IFERROR(EOMONTH(M31,(J31*12)-1),"-")</f>
        <v>49552</v>
      </c>
      <c r="O31" s="25">
        <v>1</v>
      </c>
      <c r="P31" s="25">
        <v>0</v>
      </c>
      <c r="Q31" s="30">
        <f>IF($D5&gt;0,(P31*$D31)+(O31*(1-$D31)),"-")</f>
        <v>0.15000000000000002</v>
      </c>
      <c r="R31" s="32">
        <v>10</v>
      </c>
      <c r="S31" s="32">
        <v>10</v>
      </c>
      <c r="T31" s="33">
        <f t="shared" ref="T31:T52" si="6">IF($D5&gt;0,(S31*$D31)+(R31*(1-$D31)),"-")</f>
        <v>10</v>
      </c>
      <c r="U31" s="34">
        <v>0.06</v>
      </c>
      <c r="V31" s="34">
        <v>0.02</v>
      </c>
      <c r="W31" s="35">
        <f t="shared" ref="W31:W52" si="7">IF($D5&gt;0,(V31*$D31)+(U31*(1-$D31)),"-")</f>
        <v>2.6000000000000002E-2</v>
      </c>
      <c r="X31" s="34">
        <v>0.03</v>
      </c>
      <c r="Y31" s="34"/>
      <c r="Z31" s="28"/>
      <c r="AA31" s="34">
        <v>0.04</v>
      </c>
      <c r="AB31" s="36">
        <f t="shared" ref="AB31:AB52" si="8">IF(D5&gt;0,-FV(X31,J31,G31*D5)-((Q31/12)*G31*D5),"-")</f>
        <v>658421.14503385394</v>
      </c>
      <c r="AC31" s="37">
        <f>IF(D5&gt;0,IFERROR(H5*((1+AA31)^(DATEDIF('Control | Sensitivity'!$C$18,M31,"y"))),"-"),"-")</f>
        <v>31.582362701660166</v>
      </c>
      <c r="AS31" s="67"/>
    </row>
    <row r="32" spans="2:45" ht="15" x14ac:dyDescent="0.25">
      <c r="B32" s="250" t="str">
        <f t="shared" si="3"/>
        <v/>
      </c>
      <c r="C32" s="204"/>
      <c r="D32" s="657"/>
      <c r="E32" s="40"/>
      <c r="F32" s="40"/>
      <c r="G32" s="33" t="str">
        <f>IF(D6&gt;0,IF('Control | Sensitivity'!$O$30="Yes",'Control | Sensitivity'!$O$31,(F32*$D32)+('Rent Roll'!E32*(1-$D32))),"-")</f>
        <v>-</v>
      </c>
      <c r="H32" s="28"/>
      <c r="I32" s="28"/>
      <c r="J32" s="29" t="str">
        <f t="shared" si="4"/>
        <v>-</v>
      </c>
      <c r="K32" s="25"/>
      <c r="L32" s="30" t="str">
        <f t="shared" si="5"/>
        <v>-</v>
      </c>
      <c r="M32" s="31" t="str">
        <f>IFERROR(IF(E6='Data Validation'!$E$2,IF(D6&gt;0,EOMONTH(L6,ROUND(L32,0))+1,"-"),EOMONTH('Control | Sensitivity'!$C$18,ROUND(L32,0))+1),"-")</f>
        <v>-</v>
      </c>
      <c r="N32" s="31" t="str">
        <f t="shared" ref="N32:N45" si="9">IFERROR(EOMONTH(M32,(J32*12)-1),"-")</f>
        <v>-</v>
      </c>
      <c r="O32" s="25"/>
      <c r="P32" s="25"/>
      <c r="Q32" s="30" t="str">
        <f t="shared" ref="Q32:Q52" si="10">IF(D6&gt;0,(P32*$D32)+(O32*(1-$D32)),"-")</f>
        <v>-</v>
      </c>
      <c r="R32" s="40"/>
      <c r="S32" s="40"/>
      <c r="T32" s="33" t="str">
        <f t="shared" si="6"/>
        <v>-</v>
      </c>
      <c r="U32" s="26"/>
      <c r="V32" s="26"/>
      <c r="W32" s="35" t="str">
        <f t="shared" si="7"/>
        <v>-</v>
      </c>
      <c r="X32" s="19"/>
      <c r="Y32" s="19"/>
      <c r="Z32" s="28"/>
      <c r="AA32" s="19"/>
      <c r="AB32" s="36" t="str">
        <f t="shared" si="8"/>
        <v>-</v>
      </c>
      <c r="AC32" s="37" t="str">
        <f>IF(D6&gt;0,IFERROR(H6*((1+AA32)^(DATEDIF('Control | Sensitivity'!$C$18,M32,"y"))),"-"),"-")</f>
        <v>-</v>
      </c>
      <c r="AS32" s="67"/>
    </row>
    <row r="33" spans="2:45" ht="15" x14ac:dyDescent="0.25">
      <c r="B33" s="250" t="str">
        <f t="shared" si="3"/>
        <v/>
      </c>
      <c r="C33" s="204"/>
      <c r="D33" s="657"/>
      <c r="E33" s="40"/>
      <c r="F33" s="40"/>
      <c r="G33" s="33" t="str">
        <f>IF(D7&gt;0,IF('Control | Sensitivity'!$O$30="Yes",'Control | Sensitivity'!$O$31,(F33*$D33)+('Rent Roll'!E33*(1-$D33))),"-")</f>
        <v>-</v>
      </c>
      <c r="H33" s="28"/>
      <c r="I33" s="28"/>
      <c r="J33" s="29" t="str">
        <f t="shared" si="4"/>
        <v>-</v>
      </c>
      <c r="K33" s="25"/>
      <c r="L33" s="30" t="str">
        <f t="shared" si="5"/>
        <v>-</v>
      </c>
      <c r="M33" s="31" t="str">
        <f>IFERROR(IF(E7='Data Validation'!$E$2,IF(D7&gt;0,EOMONTH(L7,ROUND(L33,0))+1,"-"),EOMONTH('Control | Sensitivity'!$C$18,ROUND(L33,0))+1),"-")</f>
        <v>-</v>
      </c>
      <c r="N33" s="31" t="str">
        <f t="shared" si="9"/>
        <v>-</v>
      </c>
      <c r="O33" s="25"/>
      <c r="P33" s="25"/>
      <c r="Q33" s="30" t="str">
        <f t="shared" si="10"/>
        <v>-</v>
      </c>
      <c r="R33" s="40"/>
      <c r="S33" s="40"/>
      <c r="T33" s="33" t="str">
        <f t="shared" si="6"/>
        <v>-</v>
      </c>
      <c r="U33" s="26"/>
      <c r="V33" s="26"/>
      <c r="W33" s="35" t="str">
        <f t="shared" si="7"/>
        <v>-</v>
      </c>
      <c r="X33" s="19"/>
      <c r="Y33" s="19"/>
      <c r="Z33" s="28"/>
      <c r="AA33" s="19"/>
      <c r="AB33" s="36" t="str">
        <f t="shared" si="8"/>
        <v>-</v>
      </c>
      <c r="AC33" s="37" t="str">
        <f>IF(D7&gt;0,IFERROR(H7*((1+AA33)^(DATEDIF('Control | Sensitivity'!$C$18,M33,"y"))),"-"),"-")</f>
        <v>-</v>
      </c>
      <c r="AS33" s="67"/>
    </row>
    <row r="34" spans="2:45" ht="15" x14ac:dyDescent="0.25">
      <c r="B34" s="250" t="str">
        <f t="shared" si="3"/>
        <v/>
      </c>
      <c r="C34" s="204"/>
      <c r="D34" s="657"/>
      <c r="E34" s="40"/>
      <c r="F34" s="40"/>
      <c r="G34" s="33" t="str">
        <f>IF(D8&gt;0,IF('Control | Sensitivity'!$O$30="Yes",'Control | Sensitivity'!$O$31,(F34*$D34)+('Rent Roll'!E34*(1-$D34))),"-")</f>
        <v>-</v>
      </c>
      <c r="H34" s="28"/>
      <c r="I34" s="28"/>
      <c r="J34" s="29" t="str">
        <f t="shared" si="4"/>
        <v>-</v>
      </c>
      <c r="K34" s="25"/>
      <c r="L34" s="30" t="str">
        <f t="shared" si="5"/>
        <v>-</v>
      </c>
      <c r="M34" s="31" t="str">
        <f>IFERROR(IF(E8='Data Validation'!$E$2,IF(D8&gt;0,EOMONTH(L8,ROUND(L34,0))+1,"-"),EOMONTH('Control | Sensitivity'!$C$18,ROUND(L34,0))+1),"-")</f>
        <v>-</v>
      </c>
      <c r="N34" s="31" t="str">
        <f t="shared" si="9"/>
        <v>-</v>
      </c>
      <c r="O34" s="25"/>
      <c r="P34" s="25"/>
      <c r="Q34" s="30" t="str">
        <f t="shared" si="10"/>
        <v>-</v>
      </c>
      <c r="R34" s="40"/>
      <c r="S34" s="40"/>
      <c r="T34" s="33" t="str">
        <f t="shared" si="6"/>
        <v>-</v>
      </c>
      <c r="U34" s="26"/>
      <c r="V34" s="26"/>
      <c r="W34" s="35" t="str">
        <f t="shared" si="7"/>
        <v>-</v>
      </c>
      <c r="X34" s="19"/>
      <c r="Y34" s="19"/>
      <c r="Z34" s="28"/>
      <c r="AA34" s="19"/>
      <c r="AB34" s="36" t="str">
        <f t="shared" si="8"/>
        <v>-</v>
      </c>
      <c r="AC34" s="37" t="str">
        <f>IF(D8&gt;0,IFERROR(H8*((1+AA34)^(DATEDIF('Control | Sensitivity'!$C$18,M34,"y"))),"-"),"-")</f>
        <v>-</v>
      </c>
      <c r="AS34" s="67"/>
    </row>
    <row r="35" spans="2:45" ht="15" x14ac:dyDescent="0.25">
      <c r="B35" s="250" t="str">
        <f t="shared" si="3"/>
        <v/>
      </c>
      <c r="C35" s="204"/>
      <c r="D35" s="657"/>
      <c r="E35" s="40"/>
      <c r="F35" s="40"/>
      <c r="G35" s="33" t="str">
        <f>IF(D9&gt;0,IF('Control | Sensitivity'!$O$30="Yes",'Control | Sensitivity'!$O$31,(F35*$D35)+('Rent Roll'!E35*(1-$D35))),"-")</f>
        <v>-</v>
      </c>
      <c r="H35" s="28"/>
      <c r="I35" s="28"/>
      <c r="J35" s="29" t="str">
        <f t="shared" si="4"/>
        <v>-</v>
      </c>
      <c r="K35" s="25"/>
      <c r="L35" s="30" t="str">
        <f t="shared" si="5"/>
        <v>-</v>
      </c>
      <c r="M35" s="31" t="str">
        <f>IFERROR(IF(E9='Data Validation'!$E$2,IF(D9&gt;0,EOMONTH(L9,ROUND(L35,0))+1,"-"),EOMONTH('Control | Sensitivity'!$C$18,ROUND(L35,0))+1),"-")</f>
        <v>-</v>
      </c>
      <c r="N35" s="31" t="str">
        <f t="shared" si="9"/>
        <v>-</v>
      </c>
      <c r="O35" s="25"/>
      <c r="P35" s="25"/>
      <c r="Q35" s="30" t="str">
        <f t="shared" si="10"/>
        <v>-</v>
      </c>
      <c r="R35" s="40"/>
      <c r="S35" s="40"/>
      <c r="T35" s="33" t="str">
        <f t="shared" si="6"/>
        <v>-</v>
      </c>
      <c r="U35" s="26"/>
      <c r="V35" s="26"/>
      <c r="W35" s="35" t="str">
        <f t="shared" si="7"/>
        <v>-</v>
      </c>
      <c r="X35" s="19"/>
      <c r="Y35" s="19"/>
      <c r="Z35" s="28"/>
      <c r="AA35" s="19"/>
      <c r="AB35" s="36" t="str">
        <f t="shared" si="8"/>
        <v>-</v>
      </c>
      <c r="AC35" s="37" t="str">
        <f>IF(D9&gt;0,IFERROR(H9*((1+AA35)^(DATEDIF('Control | Sensitivity'!$C$18,M35,"y"))),"-"),"-")</f>
        <v>-</v>
      </c>
      <c r="AS35" s="67"/>
    </row>
    <row r="36" spans="2:45" ht="15" x14ac:dyDescent="0.25">
      <c r="B36" s="250" t="str">
        <f t="shared" si="3"/>
        <v/>
      </c>
      <c r="C36" s="204"/>
      <c r="D36" s="657"/>
      <c r="E36" s="40"/>
      <c r="F36" s="40"/>
      <c r="G36" s="33" t="str">
        <f>IF(D10&gt;0,IF('Control | Sensitivity'!$O$30="Yes",'Control | Sensitivity'!$O$31,(F36*$D36)+('Rent Roll'!E36*(1-$D36))),"-")</f>
        <v>-</v>
      </c>
      <c r="H36" s="28"/>
      <c r="I36" s="28"/>
      <c r="J36" s="29" t="str">
        <f t="shared" si="4"/>
        <v>-</v>
      </c>
      <c r="K36" s="25"/>
      <c r="L36" s="30" t="str">
        <f t="shared" si="5"/>
        <v>-</v>
      </c>
      <c r="M36" s="31" t="str">
        <f>IFERROR(IF(E10='Data Validation'!$E$2,IF(D10&gt;0,EOMONTH(L10,ROUND(L36,0))+1,"-"),EOMONTH('Control | Sensitivity'!$C$18,ROUND(L36,0))+1),"-")</f>
        <v>-</v>
      </c>
      <c r="N36" s="31" t="str">
        <f t="shared" si="9"/>
        <v>-</v>
      </c>
      <c r="O36" s="25"/>
      <c r="P36" s="25"/>
      <c r="Q36" s="30" t="str">
        <f t="shared" si="10"/>
        <v>-</v>
      </c>
      <c r="R36" s="40"/>
      <c r="S36" s="40"/>
      <c r="T36" s="33" t="str">
        <f t="shared" si="6"/>
        <v>-</v>
      </c>
      <c r="U36" s="26"/>
      <c r="V36" s="26"/>
      <c r="W36" s="35" t="str">
        <f t="shared" si="7"/>
        <v>-</v>
      </c>
      <c r="X36" s="19"/>
      <c r="Y36" s="19"/>
      <c r="Z36" s="28"/>
      <c r="AA36" s="19"/>
      <c r="AB36" s="36" t="str">
        <f t="shared" si="8"/>
        <v>-</v>
      </c>
      <c r="AC36" s="37" t="str">
        <f>IF(D10&gt;0,IFERROR(H10*((1+AA36)^(DATEDIF('Control | Sensitivity'!$C$18,M36,"y"))),"-"),"-")</f>
        <v>-</v>
      </c>
      <c r="AS36" s="67"/>
    </row>
    <row r="37" spans="2:45" ht="15" x14ac:dyDescent="0.25">
      <c r="B37" s="250" t="str">
        <f t="shared" si="3"/>
        <v/>
      </c>
      <c r="C37" s="204"/>
      <c r="D37" s="657"/>
      <c r="E37" s="40"/>
      <c r="F37" s="40"/>
      <c r="G37" s="33" t="str">
        <f>IF(D11&gt;0,IF('Control | Sensitivity'!$O$30="Yes",'Control | Sensitivity'!$O$31,(F37*$D37)+('Rent Roll'!E37*(1-$D37))),"-")</f>
        <v>-</v>
      </c>
      <c r="H37" s="28"/>
      <c r="I37" s="28"/>
      <c r="J37" s="29" t="str">
        <f t="shared" si="4"/>
        <v>-</v>
      </c>
      <c r="K37" s="25"/>
      <c r="L37" s="30" t="str">
        <f t="shared" si="5"/>
        <v>-</v>
      </c>
      <c r="M37" s="31" t="str">
        <f>IFERROR(IF(E11='Data Validation'!$E$2,IF(D11&gt;0,EOMONTH(L11,ROUND(L37,0))+1,"-"),EOMONTH('Control | Sensitivity'!$C$18,ROUND(L37,0))+1),"-")</f>
        <v>-</v>
      </c>
      <c r="N37" s="31" t="str">
        <f t="shared" si="9"/>
        <v>-</v>
      </c>
      <c r="O37" s="25"/>
      <c r="P37" s="25"/>
      <c r="Q37" s="30" t="str">
        <f t="shared" si="10"/>
        <v>-</v>
      </c>
      <c r="R37" s="40"/>
      <c r="S37" s="40"/>
      <c r="T37" s="33" t="str">
        <f t="shared" si="6"/>
        <v>-</v>
      </c>
      <c r="U37" s="26"/>
      <c r="V37" s="26"/>
      <c r="W37" s="35" t="str">
        <f t="shared" si="7"/>
        <v>-</v>
      </c>
      <c r="X37" s="19"/>
      <c r="Y37" s="19"/>
      <c r="Z37" s="28"/>
      <c r="AA37" s="19"/>
      <c r="AB37" s="36" t="str">
        <f t="shared" si="8"/>
        <v>-</v>
      </c>
      <c r="AC37" s="37" t="str">
        <f>IF(D11&gt;0,IFERROR(H11*((1+AA37)^(DATEDIF('Control | Sensitivity'!$C$18,M37,"y"))),"-"),"-")</f>
        <v>-</v>
      </c>
      <c r="AS37" s="67"/>
    </row>
    <row r="38" spans="2:45" ht="15" x14ac:dyDescent="0.25">
      <c r="B38" s="250" t="str">
        <f t="shared" si="3"/>
        <v/>
      </c>
      <c r="C38" s="204"/>
      <c r="D38" s="657"/>
      <c r="E38" s="40"/>
      <c r="F38" s="40"/>
      <c r="G38" s="33" t="str">
        <f>IF(D12&gt;0,IF('Control | Sensitivity'!$O$30="Yes",'Control | Sensitivity'!$O$31,(F38*$D38)+('Rent Roll'!E38*(1-$D38))),"-")</f>
        <v>-</v>
      </c>
      <c r="H38" s="28"/>
      <c r="I38" s="28"/>
      <c r="J38" s="29" t="str">
        <f t="shared" si="4"/>
        <v>-</v>
      </c>
      <c r="K38" s="25"/>
      <c r="L38" s="30" t="str">
        <f t="shared" si="5"/>
        <v>-</v>
      </c>
      <c r="M38" s="31" t="str">
        <f>IFERROR(IF(E12='Data Validation'!$E$2,IF(D12&gt;0,EOMONTH(L12,ROUND(L38,0))+1,"-"),EOMONTH('Control | Sensitivity'!$C$18,ROUND(L38,0))+1),"-")</f>
        <v>-</v>
      </c>
      <c r="N38" s="31" t="str">
        <f t="shared" si="9"/>
        <v>-</v>
      </c>
      <c r="O38" s="25"/>
      <c r="P38" s="25"/>
      <c r="Q38" s="30" t="str">
        <f t="shared" si="10"/>
        <v>-</v>
      </c>
      <c r="R38" s="40"/>
      <c r="S38" s="40"/>
      <c r="T38" s="33" t="str">
        <f t="shared" si="6"/>
        <v>-</v>
      </c>
      <c r="U38" s="26"/>
      <c r="V38" s="26"/>
      <c r="W38" s="35" t="str">
        <f t="shared" si="7"/>
        <v>-</v>
      </c>
      <c r="X38" s="19"/>
      <c r="Y38" s="19"/>
      <c r="Z38" s="28"/>
      <c r="AA38" s="19"/>
      <c r="AB38" s="36" t="str">
        <f t="shared" si="8"/>
        <v>-</v>
      </c>
      <c r="AC38" s="37" t="str">
        <f>IF(D12&gt;0,IFERROR(H12*((1+AA38)^(DATEDIF('Control | Sensitivity'!$C$18,M38,"y"))),"-"),"-")</f>
        <v>-</v>
      </c>
      <c r="AS38" s="67"/>
    </row>
    <row r="39" spans="2:45" ht="15" x14ac:dyDescent="0.25">
      <c r="B39" s="250" t="str">
        <f t="shared" si="3"/>
        <v/>
      </c>
      <c r="C39" s="204"/>
      <c r="D39" s="657"/>
      <c r="E39" s="40"/>
      <c r="F39" s="40"/>
      <c r="G39" s="33" t="str">
        <f>IF(D13&gt;0,IF('Control | Sensitivity'!$O$30="Yes",'Control | Sensitivity'!$O$31,(F39*$D39)+('Rent Roll'!E39*(1-$D39))),"-")</f>
        <v>-</v>
      </c>
      <c r="H39" s="28"/>
      <c r="I39" s="28"/>
      <c r="J39" s="29" t="str">
        <f t="shared" si="4"/>
        <v>-</v>
      </c>
      <c r="K39" s="25"/>
      <c r="L39" s="30" t="str">
        <f t="shared" si="5"/>
        <v>-</v>
      </c>
      <c r="M39" s="31" t="str">
        <f>IFERROR(IF(E13='Data Validation'!$E$2,IF(D13&gt;0,EOMONTH(L13,ROUND(L39,0))+1,"-"),EOMONTH('Control | Sensitivity'!$C$18,ROUND(L39,0))+1),"-")</f>
        <v>-</v>
      </c>
      <c r="N39" s="31" t="str">
        <f t="shared" si="9"/>
        <v>-</v>
      </c>
      <c r="O39" s="25"/>
      <c r="P39" s="25"/>
      <c r="Q39" s="30" t="str">
        <f t="shared" si="10"/>
        <v>-</v>
      </c>
      <c r="R39" s="40"/>
      <c r="S39" s="40"/>
      <c r="T39" s="33" t="str">
        <f t="shared" si="6"/>
        <v>-</v>
      </c>
      <c r="U39" s="26"/>
      <c r="V39" s="26"/>
      <c r="W39" s="35" t="str">
        <f t="shared" si="7"/>
        <v>-</v>
      </c>
      <c r="X39" s="19"/>
      <c r="Y39" s="19"/>
      <c r="Z39" s="28"/>
      <c r="AA39" s="19"/>
      <c r="AB39" s="36" t="str">
        <f t="shared" si="8"/>
        <v>-</v>
      </c>
      <c r="AC39" s="37" t="str">
        <f>IF(D13&gt;0,IFERROR(H13*((1+AA39)^(DATEDIF('Control | Sensitivity'!$C$18,M39,"y"))),"-"),"-")</f>
        <v>-</v>
      </c>
      <c r="AS39" s="67"/>
    </row>
    <row r="40" spans="2:45" ht="15" x14ac:dyDescent="0.25">
      <c r="B40" s="250" t="str">
        <f t="shared" si="3"/>
        <v/>
      </c>
      <c r="C40" s="204"/>
      <c r="D40" s="657"/>
      <c r="E40" s="40"/>
      <c r="F40" s="40"/>
      <c r="G40" s="33" t="str">
        <f>IF(D14&gt;0,IF('Control | Sensitivity'!$O$30="Yes",'Control | Sensitivity'!$O$31,(F40*$D40)+('Rent Roll'!E40*(1-$D40))),"-")</f>
        <v>-</v>
      </c>
      <c r="H40" s="28"/>
      <c r="I40" s="28"/>
      <c r="J40" s="29" t="str">
        <f t="shared" si="4"/>
        <v>-</v>
      </c>
      <c r="K40" s="25"/>
      <c r="L40" s="30" t="str">
        <f t="shared" si="5"/>
        <v>-</v>
      </c>
      <c r="M40" s="31" t="str">
        <f>IFERROR(IF(E14='Data Validation'!$E$2,IF(D14&gt;0,EOMONTH(L14,ROUND(L40,0))+1,"-"),EOMONTH('Control | Sensitivity'!$C$18,ROUND(L40,0))+1),"-")</f>
        <v>-</v>
      </c>
      <c r="N40" s="31" t="str">
        <f t="shared" si="9"/>
        <v>-</v>
      </c>
      <c r="O40" s="25"/>
      <c r="P40" s="25"/>
      <c r="Q40" s="30" t="str">
        <f t="shared" si="10"/>
        <v>-</v>
      </c>
      <c r="R40" s="40"/>
      <c r="S40" s="40"/>
      <c r="T40" s="33" t="str">
        <f t="shared" si="6"/>
        <v>-</v>
      </c>
      <c r="U40" s="26"/>
      <c r="V40" s="26"/>
      <c r="W40" s="35" t="str">
        <f t="shared" si="7"/>
        <v>-</v>
      </c>
      <c r="X40" s="19"/>
      <c r="Y40" s="19"/>
      <c r="Z40" s="28"/>
      <c r="AA40" s="19"/>
      <c r="AB40" s="36" t="str">
        <f t="shared" si="8"/>
        <v>-</v>
      </c>
      <c r="AC40" s="37" t="str">
        <f>IF(D14&gt;0,IFERROR(H14*((1+AA40)^(DATEDIF('Control | Sensitivity'!$C$18,M40,"y"))),"-"),"-")</f>
        <v>-</v>
      </c>
      <c r="AS40" s="67"/>
    </row>
    <row r="41" spans="2:45" ht="15" x14ac:dyDescent="0.25">
      <c r="B41" s="250" t="str">
        <f t="shared" si="3"/>
        <v/>
      </c>
      <c r="C41" s="204"/>
      <c r="D41" s="657"/>
      <c r="E41" s="40"/>
      <c r="F41" s="40"/>
      <c r="G41" s="33" t="str">
        <f>IF(D15&gt;0,IF('Control | Sensitivity'!$O$30="Yes",'Control | Sensitivity'!$O$31,(F41*$D41)+('Rent Roll'!E41*(1-$D41))),"-")</f>
        <v>-</v>
      </c>
      <c r="H41" s="28"/>
      <c r="I41" s="28"/>
      <c r="J41" s="29" t="str">
        <f t="shared" si="4"/>
        <v>-</v>
      </c>
      <c r="K41" s="25"/>
      <c r="L41" s="30" t="str">
        <f t="shared" si="5"/>
        <v>-</v>
      </c>
      <c r="M41" s="31" t="str">
        <f>IFERROR(IF(E15='Data Validation'!$E$2,IF(D15&gt;0,EOMONTH(L15,ROUND(L41,0))+1,"-"),EOMONTH('Control | Sensitivity'!$C$18,ROUND(L41,0))+1),"-")</f>
        <v>-</v>
      </c>
      <c r="N41" s="31" t="str">
        <f t="shared" si="9"/>
        <v>-</v>
      </c>
      <c r="O41" s="25"/>
      <c r="P41" s="25"/>
      <c r="Q41" s="30" t="str">
        <f t="shared" si="10"/>
        <v>-</v>
      </c>
      <c r="R41" s="40"/>
      <c r="S41" s="40"/>
      <c r="T41" s="33" t="str">
        <f t="shared" si="6"/>
        <v>-</v>
      </c>
      <c r="U41" s="26"/>
      <c r="V41" s="26"/>
      <c r="W41" s="35" t="str">
        <f t="shared" si="7"/>
        <v>-</v>
      </c>
      <c r="X41" s="19"/>
      <c r="Y41" s="19"/>
      <c r="Z41" s="28"/>
      <c r="AA41" s="19"/>
      <c r="AB41" s="36" t="str">
        <f t="shared" si="8"/>
        <v>-</v>
      </c>
      <c r="AC41" s="37" t="str">
        <f>IF(D15&gt;0,IFERROR(H15*((1+AA41)^(DATEDIF('Control | Sensitivity'!$C$18,M41,"y"))),"-"),"-")</f>
        <v>-</v>
      </c>
      <c r="AS41" s="67"/>
    </row>
    <row r="42" spans="2:45" ht="15" x14ac:dyDescent="0.25">
      <c r="B42" s="250" t="str">
        <f t="shared" si="3"/>
        <v/>
      </c>
      <c r="C42" s="204"/>
      <c r="D42" s="657"/>
      <c r="E42" s="40"/>
      <c r="F42" s="40"/>
      <c r="G42" s="33" t="str">
        <f>IF(D16&gt;0,IF('Control | Sensitivity'!$O$30="Yes",'Control | Sensitivity'!$O$31,(F42*$D42)+('Rent Roll'!E42*(1-$D42))),"-")</f>
        <v>-</v>
      </c>
      <c r="H42" s="28"/>
      <c r="I42" s="28"/>
      <c r="J42" s="29" t="str">
        <f t="shared" si="4"/>
        <v>-</v>
      </c>
      <c r="K42" s="25"/>
      <c r="L42" s="30" t="str">
        <f t="shared" si="5"/>
        <v>-</v>
      </c>
      <c r="M42" s="31" t="str">
        <f>IFERROR(IF(E16='Data Validation'!$E$2,IF(D16&gt;0,EOMONTH(L16,ROUND(L42,0))+1,"-"),EOMONTH('Control | Sensitivity'!$C$18,ROUND(L42,0))+1),"-")</f>
        <v>-</v>
      </c>
      <c r="N42" s="31" t="str">
        <f t="shared" si="9"/>
        <v>-</v>
      </c>
      <c r="O42" s="25"/>
      <c r="P42" s="25"/>
      <c r="Q42" s="30" t="str">
        <f t="shared" si="10"/>
        <v>-</v>
      </c>
      <c r="R42" s="40"/>
      <c r="S42" s="40"/>
      <c r="T42" s="33" t="str">
        <f t="shared" si="6"/>
        <v>-</v>
      </c>
      <c r="U42" s="26"/>
      <c r="V42" s="26"/>
      <c r="W42" s="35" t="str">
        <f t="shared" si="7"/>
        <v>-</v>
      </c>
      <c r="X42" s="19"/>
      <c r="Y42" s="19"/>
      <c r="Z42" s="28"/>
      <c r="AA42" s="19"/>
      <c r="AB42" s="36" t="str">
        <f t="shared" si="8"/>
        <v>-</v>
      </c>
      <c r="AC42" s="37" t="str">
        <f>IF(D16&gt;0,IFERROR(H16*((1+AA42)^(DATEDIF('Control | Sensitivity'!$C$18,M42,"y"))),"-"),"-")</f>
        <v>-</v>
      </c>
      <c r="AD42" s="83"/>
      <c r="AE42" s="83"/>
      <c r="AS42" s="4"/>
    </row>
    <row r="43" spans="2:45" ht="15" x14ac:dyDescent="0.25">
      <c r="B43" s="250" t="str">
        <f t="shared" si="3"/>
        <v/>
      </c>
      <c r="C43" s="204"/>
      <c r="D43" s="657"/>
      <c r="E43" s="40"/>
      <c r="F43" s="40"/>
      <c r="G43" s="33" t="str">
        <f>IF(D17&gt;0,IF('Control | Sensitivity'!$O$30="Yes",'Control | Sensitivity'!$O$31,(F43*$D43)+('Rent Roll'!E43*(1-$D43))),"-")</f>
        <v>-</v>
      </c>
      <c r="H43" s="28"/>
      <c r="I43" s="28"/>
      <c r="J43" s="29" t="str">
        <f t="shared" si="4"/>
        <v>-</v>
      </c>
      <c r="K43" s="25"/>
      <c r="L43" s="30" t="str">
        <f t="shared" si="5"/>
        <v>-</v>
      </c>
      <c r="M43" s="31" t="str">
        <f>IFERROR(IF(E17='Data Validation'!$E$2,IF(D17&gt;0,EOMONTH(L17,ROUND(L43,0))+1,"-"),EOMONTH('Control | Sensitivity'!$C$18,ROUND(L43,0))+1),"-")</f>
        <v>-</v>
      </c>
      <c r="N43" s="31" t="str">
        <f t="shared" si="9"/>
        <v>-</v>
      </c>
      <c r="O43" s="25"/>
      <c r="P43" s="25"/>
      <c r="Q43" s="30" t="str">
        <f t="shared" si="10"/>
        <v>-</v>
      </c>
      <c r="R43" s="40"/>
      <c r="S43" s="40"/>
      <c r="T43" s="33" t="str">
        <f t="shared" si="6"/>
        <v>-</v>
      </c>
      <c r="U43" s="26"/>
      <c r="V43" s="26"/>
      <c r="W43" s="35" t="str">
        <f t="shared" si="7"/>
        <v>-</v>
      </c>
      <c r="X43" s="19"/>
      <c r="Y43" s="19"/>
      <c r="Z43" s="28"/>
      <c r="AA43" s="19"/>
      <c r="AB43" s="36" t="str">
        <f t="shared" si="8"/>
        <v>-</v>
      </c>
      <c r="AC43" s="37" t="str">
        <f>IF(D17&gt;0,IFERROR(H17*((1+AA43)^(DATEDIF('Control | Sensitivity'!$C$18,M43,"y"))),"-"),"-")</f>
        <v>-</v>
      </c>
      <c r="AD43" s="83"/>
      <c r="AE43" s="83"/>
      <c r="AS43" s="4"/>
    </row>
    <row r="44" spans="2:45" ht="15" x14ac:dyDescent="0.25">
      <c r="B44" s="250" t="str">
        <f t="shared" si="3"/>
        <v/>
      </c>
      <c r="C44" s="204"/>
      <c r="D44" s="657"/>
      <c r="E44" s="40"/>
      <c r="F44" s="40"/>
      <c r="G44" s="33" t="str">
        <f>IF(D18&gt;0,IF('Control | Sensitivity'!$O$30="Yes",'Control | Sensitivity'!$O$31,(F44*$D44)+('Rent Roll'!E44*(1-$D44))),"-")</f>
        <v>-</v>
      </c>
      <c r="H44" s="28"/>
      <c r="I44" s="28"/>
      <c r="J44" s="29" t="str">
        <f t="shared" si="4"/>
        <v>-</v>
      </c>
      <c r="K44" s="25"/>
      <c r="L44" s="30" t="str">
        <f t="shared" si="5"/>
        <v>-</v>
      </c>
      <c r="M44" s="31" t="str">
        <f>IFERROR(IF(E18='Data Validation'!$E$2,IF(D18&gt;0,EOMONTH(L18,ROUND(L44,0))+1,"-"),EOMONTH('Control | Sensitivity'!$C$18,ROUND(L44,0))+1),"-")</f>
        <v>-</v>
      </c>
      <c r="N44" s="31" t="str">
        <f t="shared" si="9"/>
        <v>-</v>
      </c>
      <c r="O44" s="25"/>
      <c r="P44" s="25"/>
      <c r="Q44" s="30" t="str">
        <f t="shared" si="10"/>
        <v>-</v>
      </c>
      <c r="R44" s="40"/>
      <c r="S44" s="40"/>
      <c r="T44" s="33" t="str">
        <f t="shared" si="6"/>
        <v>-</v>
      </c>
      <c r="U44" s="26"/>
      <c r="V44" s="26"/>
      <c r="W44" s="35" t="str">
        <f t="shared" si="7"/>
        <v>-</v>
      </c>
      <c r="X44" s="19"/>
      <c r="Y44" s="19"/>
      <c r="Z44" s="28"/>
      <c r="AA44" s="19"/>
      <c r="AB44" s="36" t="str">
        <f t="shared" si="8"/>
        <v>-</v>
      </c>
      <c r="AC44" s="37" t="str">
        <f>IF(D18&gt;0,IFERROR(H18*((1+AA44)^(DATEDIF('Control | Sensitivity'!$C$18,M44,"y"))),"-"),"-")</f>
        <v>-</v>
      </c>
      <c r="AS44" s="4"/>
    </row>
    <row r="45" spans="2:45" ht="15" x14ac:dyDescent="0.25">
      <c r="B45" s="250" t="str">
        <f t="shared" si="3"/>
        <v/>
      </c>
      <c r="C45" s="204"/>
      <c r="D45" s="657"/>
      <c r="E45" s="40"/>
      <c r="F45" s="40"/>
      <c r="G45" s="33" t="str">
        <f>IF(D19&gt;0,IF('Control | Sensitivity'!$O$30="Yes",'Control | Sensitivity'!$O$31,(F45*$D45)+('Rent Roll'!E45*(1-$D45))),"-")</f>
        <v>-</v>
      </c>
      <c r="H45" s="28"/>
      <c r="I45" s="28"/>
      <c r="J45" s="29" t="str">
        <f t="shared" si="4"/>
        <v>-</v>
      </c>
      <c r="K45" s="25"/>
      <c r="L45" s="30" t="str">
        <f t="shared" si="5"/>
        <v>-</v>
      </c>
      <c r="M45" s="31" t="str">
        <f>IFERROR(IF(E19='Data Validation'!$E$2,IF(D19&gt;0,EOMONTH(L19,ROUND(L45,0))+1,"-"),EOMONTH('Control | Sensitivity'!$C$18,ROUND(L45,0))+1),"-")</f>
        <v>-</v>
      </c>
      <c r="N45" s="31" t="str">
        <f t="shared" si="9"/>
        <v>-</v>
      </c>
      <c r="O45" s="25"/>
      <c r="P45" s="25"/>
      <c r="Q45" s="30" t="str">
        <f t="shared" si="10"/>
        <v>-</v>
      </c>
      <c r="R45" s="40"/>
      <c r="S45" s="40"/>
      <c r="T45" s="33" t="str">
        <f t="shared" si="6"/>
        <v>-</v>
      </c>
      <c r="U45" s="26"/>
      <c r="V45" s="26"/>
      <c r="W45" s="35" t="str">
        <f t="shared" si="7"/>
        <v>-</v>
      </c>
      <c r="X45" s="19"/>
      <c r="Y45" s="19"/>
      <c r="Z45" s="28"/>
      <c r="AA45" s="19"/>
      <c r="AB45" s="36" t="str">
        <f t="shared" si="8"/>
        <v>-</v>
      </c>
      <c r="AC45" s="37" t="str">
        <f>IF(D19&gt;0,IFERROR(H19*((1+AA45)^(DATEDIF('Control | Sensitivity'!$C$18,M45,"y"))),"-"),"-")</f>
        <v>-</v>
      </c>
      <c r="AS45" s="4"/>
    </row>
    <row r="46" spans="2:45" ht="15" x14ac:dyDescent="0.25">
      <c r="B46" s="250" t="str">
        <f t="shared" si="3"/>
        <v/>
      </c>
      <c r="C46" s="204"/>
      <c r="D46" s="657"/>
      <c r="E46" s="40"/>
      <c r="F46" s="40"/>
      <c r="G46" s="33" t="str">
        <f>IF(D20&gt;0,IF('Control | Sensitivity'!$O$30="Yes",'Control | Sensitivity'!$O$31,(F46*$D46)+('Rent Roll'!E46*(1-$D46))),"-")</f>
        <v>-</v>
      </c>
      <c r="H46" s="28"/>
      <c r="I46" s="28"/>
      <c r="J46" s="29" t="str">
        <f t="shared" si="4"/>
        <v>-</v>
      </c>
      <c r="K46" s="25"/>
      <c r="L46" s="30" t="str">
        <f t="shared" si="5"/>
        <v>-</v>
      </c>
      <c r="M46" s="31" t="str">
        <f>IFERROR(IF(E20='Data Validation'!$E$2,IF(D20&gt;0,EOMONTH(L20,ROUND(L46,0))+1,"-"),EOMONTH('Control | Sensitivity'!$C$18,ROUND(L46,0))+1),"-")</f>
        <v>-</v>
      </c>
      <c r="N46" s="31" t="str">
        <f t="shared" ref="N46:N52" si="11">IFERROR(EOMONTH(M46,(J46*12)-1),"-")</f>
        <v>-</v>
      </c>
      <c r="O46" s="25"/>
      <c r="P46" s="25"/>
      <c r="Q46" s="30" t="str">
        <f t="shared" si="10"/>
        <v>-</v>
      </c>
      <c r="R46" s="40"/>
      <c r="S46" s="40"/>
      <c r="T46" s="33" t="str">
        <f t="shared" si="6"/>
        <v>-</v>
      </c>
      <c r="U46" s="26"/>
      <c r="V46" s="26"/>
      <c r="W46" s="35" t="str">
        <f t="shared" si="7"/>
        <v>-</v>
      </c>
      <c r="X46" s="19"/>
      <c r="Y46" s="19"/>
      <c r="Z46" s="28"/>
      <c r="AA46" s="19"/>
      <c r="AB46" s="36" t="str">
        <f t="shared" si="8"/>
        <v>-</v>
      </c>
      <c r="AC46" s="37" t="str">
        <f>IF(D20&gt;0,IFERROR(H20*((1+AA46)^(DATEDIF('Control | Sensitivity'!$C$18,M46,"y"))),"-"),"-")</f>
        <v>-</v>
      </c>
      <c r="AS46" s="4"/>
    </row>
    <row r="47" spans="2:45" ht="15" x14ac:dyDescent="0.25">
      <c r="B47" s="250" t="str">
        <f t="shared" si="3"/>
        <v/>
      </c>
      <c r="C47" s="204"/>
      <c r="D47" s="657"/>
      <c r="E47" s="40"/>
      <c r="F47" s="40"/>
      <c r="G47" s="33" t="str">
        <f>IF(D21&gt;0,IF('Control | Sensitivity'!$O$30="Yes",'Control | Sensitivity'!$O$31,(F47*$D47)+('Rent Roll'!E47*(1-$D47))),"-")</f>
        <v>-</v>
      </c>
      <c r="H47" s="28"/>
      <c r="I47" s="28"/>
      <c r="J47" s="29" t="str">
        <f t="shared" si="4"/>
        <v>-</v>
      </c>
      <c r="K47" s="25"/>
      <c r="L47" s="30" t="str">
        <f t="shared" si="5"/>
        <v>-</v>
      </c>
      <c r="M47" s="31" t="str">
        <f>IFERROR(IF(E21='Data Validation'!$E$2,IF(D21&gt;0,EOMONTH(L21,ROUND(L47,0))+1,"-"),EOMONTH('Control | Sensitivity'!$C$18,ROUND(L47,0))+1),"-")</f>
        <v>-</v>
      </c>
      <c r="N47" s="31" t="str">
        <f t="shared" si="11"/>
        <v>-</v>
      </c>
      <c r="O47" s="25"/>
      <c r="P47" s="25"/>
      <c r="Q47" s="30" t="str">
        <f t="shared" si="10"/>
        <v>-</v>
      </c>
      <c r="R47" s="40"/>
      <c r="S47" s="40"/>
      <c r="T47" s="33" t="str">
        <f t="shared" si="6"/>
        <v>-</v>
      </c>
      <c r="U47" s="26"/>
      <c r="V47" s="26"/>
      <c r="W47" s="35" t="str">
        <f t="shared" si="7"/>
        <v>-</v>
      </c>
      <c r="X47" s="19"/>
      <c r="Y47" s="19"/>
      <c r="Z47" s="28"/>
      <c r="AA47" s="19"/>
      <c r="AB47" s="36" t="str">
        <f t="shared" si="8"/>
        <v>-</v>
      </c>
      <c r="AC47" s="37" t="str">
        <f>IF(D21&gt;0,IFERROR(H21*((1+AA47)^(DATEDIF('Control | Sensitivity'!$C$18,M47,"y"))),"-"),"-")</f>
        <v>-</v>
      </c>
      <c r="AS47" s="4"/>
    </row>
    <row r="48" spans="2:45" ht="15" x14ac:dyDescent="0.25">
      <c r="B48" s="250" t="str">
        <f t="shared" si="3"/>
        <v/>
      </c>
      <c r="C48" s="204"/>
      <c r="D48" s="657"/>
      <c r="E48" s="40"/>
      <c r="F48" s="40"/>
      <c r="G48" s="33" t="str">
        <f>IF(D22&gt;0,IF('Control | Sensitivity'!$O$30="Yes",'Control | Sensitivity'!$O$31,(F48*$D48)+('Rent Roll'!E48*(1-$D48))),"-")</f>
        <v>-</v>
      </c>
      <c r="H48" s="28"/>
      <c r="I48" s="28"/>
      <c r="J48" s="29" t="str">
        <f t="shared" si="4"/>
        <v>-</v>
      </c>
      <c r="K48" s="25"/>
      <c r="L48" s="30" t="str">
        <f t="shared" si="5"/>
        <v>-</v>
      </c>
      <c r="M48" s="31" t="str">
        <f>IFERROR(IF(E22='Data Validation'!$E$2,IF(D22&gt;0,EOMONTH(L22,ROUND(L48,0))+1,"-"),EOMONTH('Control | Sensitivity'!$C$18,ROUND(L48,0))+1),"-")</f>
        <v>-</v>
      </c>
      <c r="N48" s="31" t="str">
        <f t="shared" si="11"/>
        <v>-</v>
      </c>
      <c r="O48" s="25"/>
      <c r="P48" s="25"/>
      <c r="Q48" s="30" t="str">
        <f t="shared" si="10"/>
        <v>-</v>
      </c>
      <c r="R48" s="40"/>
      <c r="S48" s="40"/>
      <c r="T48" s="33" t="str">
        <f t="shared" si="6"/>
        <v>-</v>
      </c>
      <c r="U48" s="26"/>
      <c r="V48" s="26"/>
      <c r="W48" s="35" t="str">
        <f t="shared" si="7"/>
        <v>-</v>
      </c>
      <c r="X48" s="19"/>
      <c r="Y48" s="19"/>
      <c r="Z48" s="28"/>
      <c r="AA48" s="19"/>
      <c r="AB48" s="36" t="str">
        <f t="shared" si="8"/>
        <v>-</v>
      </c>
      <c r="AC48" s="37" t="str">
        <f>IF(D22&gt;0,IFERROR(H22*((1+AA48)^(DATEDIF('Control | Sensitivity'!$C$18,M48,"y"))),"-"),"-")</f>
        <v>-</v>
      </c>
      <c r="AS48" s="4"/>
    </row>
    <row r="49" spans="2:29" ht="15" x14ac:dyDescent="0.25">
      <c r="B49" s="250" t="str">
        <f t="shared" si="3"/>
        <v/>
      </c>
      <c r="C49" s="204"/>
      <c r="D49" s="657"/>
      <c r="E49" s="40"/>
      <c r="F49" s="40"/>
      <c r="G49" s="33" t="str">
        <f>IF(D23&gt;0,IF('Control | Sensitivity'!$O$30="Yes",'Control | Sensitivity'!$O$31,(F49*$D49)+('Rent Roll'!E49*(1-$D49))),"-")</f>
        <v>-</v>
      </c>
      <c r="H49" s="28"/>
      <c r="I49" s="28"/>
      <c r="J49" s="29" t="str">
        <f t="shared" si="4"/>
        <v>-</v>
      </c>
      <c r="K49" s="25"/>
      <c r="L49" s="30" t="str">
        <f t="shared" si="5"/>
        <v>-</v>
      </c>
      <c r="M49" s="31" t="str">
        <f>IFERROR(IF(E23='Data Validation'!$E$2,IF(D23&gt;0,EOMONTH(L23,ROUND(L49,0))+1,"-"),EOMONTH('Control | Sensitivity'!$C$18,ROUND(L49,0))+1),"-")</f>
        <v>-</v>
      </c>
      <c r="N49" s="31" t="str">
        <f t="shared" si="11"/>
        <v>-</v>
      </c>
      <c r="O49" s="25"/>
      <c r="P49" s="25"/>
      <c r="Q49" s="30" t="str">
        <f t="shared" si="10"/>
        <v>-</v>
      </c>
      <c r="R49" s="40"/>
      <c r="S49" s="40"/>
      <c r="T49" s="33" t="str">
        <f t="shared" si="6"/>
        <v>-</v>
      </c>
      <c r="U49" s="26"/>
      <c r="V49" s="26"/>
      <c r="W49" s="35" t="str">
        <f t="shared" si="7"/>
        <v>-</v>
      </c>
      <c r="X49" s="19"/>
      <c r="Y49" s="19"/>
      <c r="Z49" s="28"/>
      <c r="AA49" s="19"/>
      <c r="AB49" s="36" t="str">
        <f t="shared" si="8"/>
        <v>-</v>
      </c>
      <c r="AC49" s="37" t="str">
        <f>IF(D23&gt;0,IFERROR(H23*((1+AA49)^(DATEDIF('Control | Sensitivity'!$C$18,M49,"y"))),"-"),"-")</f>
        <v>-</v>
      </c>
    </row>
    <row r="50" spans="2:29" ht="15" x14ac:dyDescent="0.25">
      <c r="B50" s="250" t="str">
        <f t="shared" si="3"/>
        <v/>
      </c>
      <c r="C50" s="204"/>
      <c r="D50" s="41"/>
      <c r="E50" s="40"/>
      <c r="F50" s="40"/>
      <c r="G50" s="33" t="str">
        <f>IF(D24&gt;0,IF('Control | Sensitivity'!$O$30="Yes",'Control | Sensitivity'!$O$31,(F50*$D50)+('Rent Roll'!E50*(1-$D50))),"-")</f>
        <v>-</v>
      </c>
      <c r="H50" s="28"/>
      <c r="I50" s="28"/>
      <c r="J50" s="29" t="str">
        <f t="shared" si="4"/>
        <v>-</v>
      </c>
      <c r="K50" s="25"/>
      <c r="L50" s="30" t="str">
        <f t="shared" si="5"/>
        <v>-</v>
      </c>
      <c r="M50" s="31" t="str">
        <f>IFERROR(IF(E24='Data Validation'!$E$2,IF(D24&gt;0,EOMONTH(L24,ROUND(L50,0))+1,"-"),EOMONTH('Control | Sensitivity'!$C$18,ROUND(L50,0))+1),"-")</f>
        <v>-</v>
      </c>
      <c r="N50" s="31" t="str">
        <f t="shared" si="11"/>
        <v>-</v>
      </c>
      <c r="O50" s="25"/>
      <c r="P50" s="25"/>
      <c r="Q50" s="30" t="str">
        <f t="shared" si="10"/>
        <v>-</v>
      </c>
      <c r="R50" s="40"/>
      <c r="S50" s="40"/>
      <c r="T50" s="33" t="str">
        <f t="shared" si="6"/>
        <v>-</v>
      </c>
      <c r="U50" s="26"/>
      <c r="V50" s="26"/>
      <c r="W50" s="35" t="str">
        <f t="shared" si="7"/>
        <v>-</v>
      </c>
      <c r="X50" s="19"/>
      <c r="Y50" s="19"/>
      <c r="Z50" s="28"/>
      <c r="AA50" s="19"/>
      <c r="AB50" s="36" t="str">
        <f t="shared" si="8"/>
        <v>-</v>
      </c>
      <c r="AC50" s="37" t="str">
        <f>IF(D24&gt;0,IFERROR(H24*((1+AA50)^(DATEDIF('Control | Sensitivity'!$C$18,M50,"y"))),"-"),"-")</f>
        <v>-</v>
      </c>
    </row>
    <row r="51" spans="2:29" ht="15" x14ac:dyDescent="0.25">
      <c r="B51" s="250" t="str">
        <f t="shared" si="3"/>
        <v/>
      </c>
      <c r="C51" s="204"/>
      <c r="D51" s="41"/>
      <c r="E51" s="40"/>
      <c r="F51" s="40"/>
      <c r="G51" s="33" t="str">
        <f>IF(D25&gt;0,IF('Control | Sensitivity'!$O$30="Yes",'Control | Sensitivity'!$O$31,(F51*$D51)+('Rent Roll'!E51*(1-$D51))),"-")</f>
        <v>-</v>
      </c>
      <c r="H51" s="28"/>
      <c r="I51" s="28"/>
      <c r="J51" s="29" t="str">
        <f t="shared" si="4"/>
        <v>-</v>
      </c>
      <c r="K51" s="25"/>
      <c r="L51" s="30" t="str">
        <f t="shared" si="5"/>
        <v>-</v>
      </c>
      <c r="M51" s="31" t="str">
        <f>IFERROR(IF(E25='Data Validation'!$E$2,IF(D25&gt;0,EOMONTH(L25,ROUND(L51,0))+1,"-"),EOMONTH('Control | Sensitivity'!$C$18,ROUND(L51,0))+1),"-")</f>
        <v>-</v>
      </c>
      <c r="N51" s="31" t="str">
        <f t="shared" si="11"/>
        <v>-</v>
      </c>
      <c r="O51" s="25"/>
      <c r="P51" s="25"/>
      <c r="Q51" s="30" t="str">
        <f t="shared" si="10"/>
        <v>-</v>
      </c>
      <c r="R51" s="40"/>
      <c r="S51" s="40"/>
      <c r="T51" s="33" t="str">
        <f t="shared" si="6"/>
        <v>-</v>
      </c>
      <c r="U51" s="26"/>
      <c r="V51" s="26"/>
      <c r="W51" s="35" t="str">
        <f t="shared" si="7"/>
        <v>-</v>
      </c>
      <c r="X51" s="19"/>
      <c r="Y51" s="19"/>
      <c r="Z51" s="28"/>
      <c r="AA51" s="19"/>
      <c r="AB51" s="36" t="str">
        <f t="shared" si="8"/>
        <v>-</v>
      </c>
      <c r="AC51" s="37" t="str">
        <f>IF(D25&gt;0,IFERROR(H25*((1+AA51)^(DATEDIF('Control | Sensitivity'!$C$18,M51,"y"))),"-"),"-")</f>
        <v>-</v>
      </c>
    </row>
    <row r="52" spans="2:29" ht="15" x14ac:dyDescent="0.25">
      <c r="B52" s="215" t="str">
        <f t="shared" si="3"/>
        <v/>
      </c>
      <c r="C52" s="205"/>
      <c r="D52" s="55"/>
      <c r="E52" s="60"/>
      <c r="F52" s="60"/>
      <c r="G52" s="61" t="str">
        <f>IF(D26&gt;0,IF('Control | Sensitivity'!$O$30="Yes",'Control | Sensitivity'!$O$31,(F52*$D52)+('Rent Roll'!E52*(1-$D52))),"-")</f>
        <v>-</v>
      </c>
      <c r="H52" s="56"/>
      <c r="I52" s="56"/>
      <c r="J52" s="57" t="str">
        <f t="shared" si="4"/>
        <v>-</v>
      </c>
      <c r="K52" s="52"/>
      <c r="L52" s="58" t="str">
        <f t="shared" si="5"/>
        <v>-</v>
      </c>
      <c r="M52" s="59" t="str">
        <f>IFERROR(IF(E26='Data Validation'!$E$2,IF(D26&gt;0,EOMONTH(L26,ROUND(L52,0))+1,"-"),EOMONTH('Control | Sensitivity'!$C$18,ROUND(L52,0))+1),"-")</f>
        <v>-</v>
      </c>
      <c r="N52" s="59" t="str">
        <f t="shared" si="11"/>
        <v>-</v>
      </c>
      <c r="O52" s="52"/>
      <c r="P52" s="52"/>
      <c r="Q52" s="58" t="str">
        <f t="shared" si="10"/>
        <v>-</v>
      </c>
      <c r="R52" s="60"/>
      <c r="S52" s="60"/>
      <c r="T52" s="61" t="str">
        <f t="shared" si="6"/>
        <v>-</v>
      </c>
      <c r="U52" s="53"/>
      <c r="V52" s="53"/>
      <c r="W52" s="62" t="str">
        <f t="shared" si="7"/>
        <v>-</v>
      </c>
      <c r="X52" s="46"/>
      <c r="Y52" s="46"/>
      <c r="Z52" s="56"/>
      <c r="AA52" s="46"/>
      <c r="AB52" s="63" t="str">
        <f t="shared" si="8"/>
        <v>-</v>
      </c>
      <c r="AC52" s="64" t="str">
        <f>IF(D26&gt;0,IFERROR(H26*((1+AA52)^(DATEDIF('Control | Sensitivity'!$C$18,M52,"y"))),"-"),"-")</f>
        <v>-</v>
      </c>
    </row>
    <row r="53" spans="2:29" x14ac:dyDescent="0.25">
      <c r="D53" s="3"/>
      <c r="E53" s="4"/>
      <c r="F53" s="3" t="s">
        <v>346</v>
      </c>
      <c r="G53" s="576">
        <f>SUMPRODUCT('Rent Roll'!G31:G52,'Rent Roll'!D5:D26)/SUM('Rent Roll'!D5:D26)</f>
        <v>22.618142359892701</v>
      </c>
      <c r="H53" s="5"/>
      <c r="K53" s="3"/>
      <c r="M53" s="3"/>
    </row>
    <row r="54" spans="2:29" ht="15" x14ac:dyDescent="0.25">
      <c r="D54" s="3"/>
      <c r="E54" s="3"/>
      <c r="G54" s="3"/>
      <c r="H54" s="3"/>
      <c r="I54" s="3"/>
      <c r="J54" s="12" t="s">
        <v>25</v>
      </c>
      <c r="K54" s="13"/>
      <c r="L54" s="13"/>
      <c r="M54" s="13"/>
      <c r="N54" s="13"/>
      <c r="O54" s="13"/>
      <c r="P54" s="128"/>
      <c r="Q54" s="128"/>
      <c r="R54" s="128"/>
    </row>
    <row r="55" spans="2:29" ht="30" x14ac:dyDescent="0.25">
      <c r="D55" s="3"/>
      <c r="E55" s="3"/>
      <c r="G55" s="3"/>
      <c r="H55" s="3"/>
      <c r="I55" s="3"/>
      <c r="J55" s="658" t="s">
        <v>92</v>
      </c>
      <c r="K55" s="659" t="s">
        <v>94</v>
      </c>
      <c r="L55" s="659" t="s">
        <v>95</v>
      </c>
      <c r="M55" s="659" t="s">
        <v>56</v>
      </c>
      <c r="N55" s="659" t="s">
        <v>97</v>
      </c>
      <c r="O55" s="659" t="s">
        <v>96</v>
      </c>
      <c r="P55" s="128"/>
      <c r="Q55" s="128"/>
      <c r="R55" s="128"/>
    </row>
    <row r="56" spans="2:29" ht="15" x14ac:dyDescent="0.25">
      <c r="D56" s="3"/>
      <c r="E56" s="3"/>
      <c r="G56" s="3"/>
      <c r="H56" s="3"/>
      <c r="I56" s="3"/>
      <c r="J56" s="222"/>
      <c r="K56" s="223"/>
      <c r="L56" s="221"/>
      <c r="M56" s="224"/>
      <c r="N56" s="87"/>
      <c r="O56" s="225"/>
      <c r="P56" s="128"/>
      <c r="Q56" s="128"/>
      <c r="R56" s="128"/>
    </row>
    <row r="57" spans="2:29" ht="15" x14ac:dyDescent="0.25">
      <c r="D57" s="3"/>
      <c r="E57" s="3"/>
      <c r="G57" s="3"/>
      <c r="H57" s="3"/>
      <c r="I57" s="3"/>
      <c r="J57" s="226"/>
      <c r="K57" s="16"/>
      <c r="L57" s="39"/>
      <c r="M57" s="24"/>
      <c r="N57" s="87"/>
      <c r="O57" s="88"/>
      <c r="P57" s="128"/>
      <c r="Q57" s="128"/>
      <c r="R57" s="128"/>
    </row>
    <row r="58" spans="2:29" ht="15" x14ac:dyDescent="0.25">
      <c r="D58" s="3"/>
      <c r="E58" s="3"/>
      <c r="G58" s="3"/>
      <c r="H58" s="3"/>
      <c r="I58" s="3"/>
      <c r="J58" s="226"/>
      <c r="K58" s="16"/>
      <c r="L58" s="39"/>
      <c r="M58" s="24"/>
      <c r="N58" s="87"/>
      <c r="O58" s="88"/>
      <c r="P58" s="128"/>
      <c r="Q58" s="128"/>
      <c r="R58" s="128"/>
    </row>
    <row r="59" spans="2:29" ht="15" x14ac:dyDescent="0.25">
      <c r="D59" s="3"/>
      <c r="E59" s="3"/>
      <c r="G59" s="3"/>
      <c r="H59" s="3"/>
      <c r="I59" s="3"/>
      <c r="J59" s="226"/>
      <c r="K59" s="16"/>
      <c r="L59" s="39"/>
      <c r="M59" s="24"/>
      <c r="N59" s="87"/>
      <c r="O59" s="88"/>
      <c r="P59" s="128"/>
      <c r="Q59" s="128"/>
      <c r="R59" s="128"/>
    </row>
    <row r="60" spans="2:29" ht="15" x14ac:dyDescent="0.25">
      <c r="D60" s="3"/>
      <c r="E60" s="3"/>
      <c r="G60" s="3"/>
      <c r="H60" s="3"/>
      <c r="I60" s="3"/>
      <c r="J60" s="227"/>
      <c r="K60" s="43"/>
      <c r="L60" s="89"/>
      <c r="M60" s="51"/>
      <c r="N60" s="90"/>
      <c r="O60" s="91"/>
      <c r="P60" s="128"/>
      <c r="Q60" s="128"/>
      <c r="R60" s="128"/>
    </row>
    <row r="61" spans="2:29" ht="15" x14ac:dyDescent="0.25">
      <c r="K61" s="128"/>
      <c r="L61" s="128"/>
      <c r="M61" s="128"/>
      <c r="N61" s="128"/>
      <c r="O61" s="128"/>
      <c r="P61" s="128"/>
      <c r="Q61" s="128"/>
      <c r="R61" s="128"/>
    </row>
    <row r="62" spans="2:29" ht="15" x14ac:dyDescent="0.25">
      <c r="J62" s="4"/>
      <c r="K62" s="128"/>
      <c r="L62" s="128"/>
      <c r="M62" s="128"/>
      <c r="N62" s="128"/>
      <c r="O62" s="128"/>
      <c r="P62" s="128"/>
      <c r="Q62" s="128"/>
      <c r="R62" s="128"/>
    </row>
    <row r="63" spans="2:29" x14ac:dyDescent="0.25">
      <c r="J63" s="4"/>
      <c r="K63" s="3"/>
      <c r="L63" s="4"/>
      <c r="M63" s="3"/>
    </row>
    <row r="64" spans="2:29" x14ac:dyDescent="0.25">
      <c r="J64" s="4"/>
      <c r="K64" s="3"/>
      <c r="L64" s="4"/>
      <c r="M64" s="3"/>
    </row>
    <row r="65" spans="10:13" x14ac:dyDescent="0.25">
      <c r="J65" s="4"/>
      <c r="K65" s="3"/>
      <c r="L65" s="4"/>
      <c r="M65" s="3"/>
    </row>
    <row r="66" spans="10:13" x14ac:dyDescent="0.25">
      <c r="J66" s="4"/>
      <c r="K66" s="3"/>
      <c r="L66" s="4"/>
      <c r="M66" s="3"/>
    </row>
    <row r="67" spans="10:13" x14ac:dyDescent="0.25">
      <c r="J67" s="4"/>
      <c r="K67" s="3"/>
      <c r="L67" s="4"/>
      <c r="M67" s="3"/>
    </row>
    <row r="68" spans="10:13" x14ac:dyDescent="0.25">
      <c r="J68" s="4"/>
      <c r="K68" s="3"/>
      <c r="L68" s="4"/>
      <c r="M68" s="3"/>
    </row>
  </sheetData>
  <conditionalFormatting sqref="G28">
    <cfRule type="containsText" dxfId="16" priority="1" operator="containsText" text="Off">
      <formula>NOT(ISERROR(SEARCH("Off",G28)))</formula>
    </cfRule>
    <cfRule type="containsText" dxfId="15" priority="2" operator="containsText" text="Toggle On">
      <formula>NOT(ISERROR(SEARCH("Toggle On",G28)))</formula>
    </cfRule>
  </conditionalFormatting>
  <conditionalFormatting sqref="H2">
    <cfRule type="containsText" dxfId="14" priority="3" operator="containsText" text="Off">
      <formula>NOT(ISERROR(SEARCH("Off",H2)))</formula>
    </cfRule>
    <cfRule type="containsText" dxfId="13" priority="4" operator="containsText" text="Toggle On">
      <formula>NOT(ISERROR(SEARCH("Toggle On",H2)))</formula>
    </cfRule>
  </conditionalFormatting>
  <conditionalFormatting sqref="H5:H27">
    <cfRule type="cellIs" dxfId="12" priority="6" operator="equal">
      <formula>0</formula>
    </cfRule>
  </conditionalFormatting>
  <conditionalFormatting sqref="M31:N52">
    <cfRule type="cellIs" dxfId="11" priority="5" operator="equal">
      <formula>0</formula>
    </cfRule>
  </conditionalFormatting>
  <pageMargins left="0.7" right="0.7" top="0.75" bottom="0.75" header="0.3" footer="0.3"/>
  <pageSetup paperSize="17" scale="14" orientation="landscape" r:id="rId1"/>
  <extLst>
    <ext xmlns:x14="http://schemas.microsoft.com/office/spreadsheetml/2009/9/main" uri="{CCE6A557-97BC-4b89-ADB6-D9C93CAAB3DF}">
      <x14:dataValidations xmlns:xm="http://schemas.microsoft.com/office/excel/2006/main" count="5">
        <x14:dataValidation type="list" allowBlank="1" showInputMessage="1" showErrorMessage="1" xr:uid="{C87A14F5-5659-4133-BE80-8E53A9A0E37D}">
          <x14:formula1>
            <xm:f>'Data Validation'!$B$2:$B$5</xm:f>
          </x14:formula1>
          <xm:sqref>J56:J60</xm:sqref>
        </x14:dataValidation>
        <x14:dataValidation type="list" allowBlank="1" showInputMessage="1" showErrorMessage="1" xr:uid="{D73CAC8B-5231-487B-BCF9-E301F4F810F7}">
          <x14:formula1>
            <xm:f>'Data Validation'!$C$2:$C$3</xm:f>
          </x14:formula1>
          <xm:sqref>F5:F27</xm:sqref>
        </x14:dataValidation>
        <x14:dataValidation type="list" allowBlank="1" showInputMessage="1" showErrorMessage="1" xr:uid="{89CB5ED1-0124-42D8-9954-C22F0C418487}">
          <x14:formula1>
            <xm:f>'Data Validation'!$E$2:$E$3</xm:f>
          </x14:formula1>
          <xm:sqref>E5:E27</xm:sqref>
        </x14:dataValidation>
        <x14:dataValidation type="list" allowBlank="1" showInputMessage="1" showErrorMessage="1" xr:uid="{AD38F6CD-80E0-4768-8684-A4F69CA88D69}">
          <x14:formula1>
            <xm:f>'Data Validation'!$F$2:$F$10</xm:f>
          </x14:formula1>
          <xm:sqref>U5:U27</xm:sqref>
        </x14:dataValidation>
        <x14:dataValidation type="list" allowBlank="1" showInputMessage="1" showErrorMessage="1" xr:uid="{053795CA-A3F9-4266-803A-BE2C3A4026D8}">
          <x14:formula1>
            <xm:f>'Data Validation'!$D$2:$D$4</xm:f>
          </x14:formula1>
          <xm:sqref>S5:S27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A810E-D522-4C1B-B26F-155B6101DB9E}">
  <sheetPr>
    <tabColor rgb="FF00B0F0"/>
  </sheetPr>
  <dimension ref="B2:BC56"/>
  <sheetViews>
    <sheetView showGridLines="0" topLeftCell="D1" zoomScale="85" zoomScaleNormal="85" workbookViewId="0">
      <selection activeCell="L1" sqref="L1"/>
    </sheetView>
  </sheetViews>
  <sheetFormatPr defaultColWidth="8.85546875" defaultRowHeight="12.75" outlineLevelCol="1" x14ac:dyDescent="0.2"/>
  <cols>
    <col min="1" max="1" width="1.85546875" style="1" customWidth="1"/>
    <col min="2" max="2" width="9.140625" style="1" hidden="1" customWidth="1" outlineLevel="1"/>
    <col min="3" max="3" width="9.42578125" style="1" hidden="1" customWidth="1" outlineLevel="1"/>
    <col min="4" max="4" width="26.28515625" style="1" customWidth="1" collapsed="1"/>
    <col min="5" max="45" width="12.7109375" style="1" customWidth="1"/>
    <col min="46" max="16384" width="8.85546875" style="1"/>
  </cols>
  <sheetData>
    <row r="2" spans="4:55" x14ac:dyDescent="0.2">
      <c r="D2" s="563" t="s">
        <v>308</v>
      </c>
      <c r="E2" s="564"/>
      <c r="F2" s="565"/>
      <c r="J2" s="563" t="s">
        <v>121</v>
      </c>
      <c r="K2" s="564"/>
      <c r="L2" s="565"/>
    </row>
    <row r="3" spans="4:55" ht="15" x14ac:dyDescent="0.25">
      <c r="D3" s="596" t="s">
        <v>273</v>
      </c>
      <c r="E3" s="597"/>
      <c r="F3" s="598">
        <f>'Control | Sensitivity'!C20</f>
        <v>7</v>
      </c>
      <c r="J3" s="557" t="s">
        <v>263</v>
      </c>
      <c r="K3" s="558"/>
      <c r="L3" s="362">
        <f ca="1">'Control | Sensitivity'!K19</f>
        <v>0.15233023762702941</v>
      </c>
      <c r="M3"/>
      <c r="N3"/>
      <c r="O3"/>
      <c r="Q3"/>
      <c r="R3"/>
    </row>
    <row r="4" spans="4:55" ht="15" x14ac:dyDescent="0.25">
      <c r="D4" s="557" t="s">
        <v>262</v>
      </c>
      <c r="E4" s="600">
        <v>0.2</v>
      </c>
      <c r="F4" s="602">
        <f ca="1">E4*'Control | Sensitivity'!$C$46</f>
        <v>93060</v>
      </c>
      <c r="J4" s="559" t="s">
        <v>266</v>
      </c>
      <c r="K4" s="560"/>
      <c r="L4" s="363">
        <f ca="1">'Control | Sensitivity'!K21</f>
        <v>2.0249265502576632</v>
      </c>
      <c r="M4"/>
      <c r="N4"/>
      <c r="O4"/>
      <c r="Q4"/>
      <c r="R4"/>
    </row>
    <row r="5" spans="4:55" ht="15" x14ac:dyDescent="0.25">
      <c r="D5" s="559" t="s">
        <v>265</v>
      </c>
      <c r="E5" s="601">
        <f>1-E4</f>
        <v>0.8</v>
      </c>
      <c r="F5" s="603">
        <f ca="1">E5*'Control | Sensitivity'!$C$46</f>
        <v>372240</v>
      </c>
      <c r="J5" s="561" t="s">
        <v>264</v>
      </c>
      <c r="K5" s="562"/>
      <c r="L5" s="362">
        <f ca="1">E48</f>
        <v>0.12994828820228579</v>
      </c>
      <c r="Q5"/>
      <c r="R5"/>
    </row>
    <row r="6" spans="4:55" ht="15" x14ac:dyDescent="0.25">
      <c r="D6" s="599" t="s">
        <v>268</v>
      </c>
      <c r="E6" s="595" t="s">
        <v>269</v>
      </c>
      <c r="F6" s="595" t="s">
        <v>270</v>
      </c>
      <c r="G6" s="400" t="s">
        <v>271</v>
      </c>
      <c r="H6" s="401" t="s">
        <v>272</v>
      </c>
      <c r="J6" s="559" t="s">
        <v>267</v>
      </c>
      <c r="K6" s="560"/>
      <c r="L6" s="363">
        <f ca="1">E49</f>
        <v>1.7663981165823681</v>
      </c>
      <c r="M6"/>
      <c r="N6"/>
      <c r="O6"/>
      <c r="Q6"/>
      <c r="R6"/>
    </row>
    <row r="7" spans="4:55" ht="15" x14ac:dyDescent="0.25">
      <c r="D7" s="364" t="s">
        <v>274</v>
      </c>
      <c r="E7" s="394">
        <v>7.0000000000000007E-2</v>
      </c>
      <c r="F7" s="395"/>
      <c r="G7" s="365">
        <f>E4</f>
        <v>0.2</v>
      </c>
      <c r="H7" s="366">
        <f>E5</f>
        <v>0.8</v>
      </c>
      <c r="J7"/>
      <c r="K7"/>
      <c r="L7"/>
      <c r="Q7"/>
      <c r="R7"/>
    </row>
    <row r="8" spans="4:55" ht="15" x14ac:dyDescent="0.25">
      <c r="D8" s="367" t="s">
        <v>275</v>
      </c>
      <c r="E8" s="396">
        <v>1.5</v>
      </c>
      <c r="F8" s="397"/>
      <c r="G8" s="368">
        <f>E4</f>
        <v>0.2</v>
      </c>
      <c r="H8" s="369">
        <f>E5</f>
        <v>0.8</v>
      </c>
      <c r="J8"/>
      <c r="K8"/>
      <c r="L8"/>
    </row>
    <row r="9" spans="4:55" ht="15" x14ac:dyDescent="0.25">
      <c r="D9" s="370" t="s">
        <v>276</v>
      </c>
      <c r="E9" s="398"/>
      <c r="F9" s="399">
        <v>0.25</v>
      </c>
      <c r="G9" s="371">
        <f>F9+(1-F9)*E4</f>
        <v>0.4</v>
      </c>
      <c r="H9" s="372">
        <f>1-G9</f>
        <v>0.6</v>
      </c>
      <c r="J9"/>
      <c r="K9"/>
      <c r="L9"/>
    </row>
    <row r="11" spans="4:55" x14ac:dyDescent="0.2">
      <c r="D11" s="554" t="s">
        <v>277</v>
      </c>
      <c r="E11" s="402">
        <v>0</v>
      </c>
      <c r="F11" s="403">
        <v>1</v>
      </c>
      <c r="G11" s="403">
        <v>1</v>
      </c>
      <c r="H11" s="403">
        <v>1</v>
      </c>
      <c r="I11" s="403">
        <v>1</v>
      </c>
      <c r="J11" s="403">
        <f>F11+1</f>
        <v>2</v>
      </c>
      <c r="K11" s="403">
        <f t="shared" ref="K11:AS11" si="0">G11+1</f>
        <v>2</v>
      </c>
      <c r="L11" s="403">
        <f t="shared" si="0"/>
        <v>2</v>
      </c>
      <c r="M11" s="403">
        <f t="shared" si="0"/>
        <v>2</v>
      </c>
      <c r="N11" s="403">
        <f t="shared" si="0"/>
        <v>3</v>
      </c>
      <c r="O11" s="403">
        <f t="shared" si="0"/>
        <v>3</v>
      </c>
      <c r="P11" s="403">
        <f t="shared" si="0"/>
        <v>3</v>
      </c>
      <c r="Q11" s="403">
        <f t="shared" si="0"/>
        <v>3</v>
      </c>
      <c r="R11" s="403">
        <f t="shared" si="0"/>
        <v>4</v>
      </c>
      <c r="S11" s="403">
        <f t="shared" si="0"/>
        <v>4</v>
      </c>
      <c r="T11" s="403">
        <f t="shared" si="0"/>
        <v>4</v>
      </c>
      <c r="U11" s="403">
        <f t="shared" si="0"/>
        <v>4</v>
      </c>
      <c r="V11" s="403">
        <f t="shared" si="0"/>
        <v>5</v>
      </c>
      <c r="W11" s="403">
        <f t="shared" si="0"/>
        <v>5</v>
      </c>
      <c r="X11" s="403">
        <f t="shared" si="0"/>
        <v>5</v>
      </c>
      <c r="Y11" s="403">
        <f t="shared" si="0"/>
        <v>5</v>
      </c>
      <c r="Z11" s="403">
        <f t="shared" si="0"/>
        <v>6</v>
      </c>
      <c r="AA11" s="403">
        <f t="shared" si="0"/>
        <v>6</v>
      </c>
      <c r="AB11" s="403">
        <f t="shared" si="0"/>
        <v>6</v>
      </c>
      <c r="AC11" s="403">
        <f t="shared" si="0"/>
        <v>6</v>
      </c>
      <c r="AD11" s="403">
        <f t="shared" si="0"/>
        <v>7</v>
      </c>
      <c r="AE11" s="403">
        <f t="shared" si="0"/>
        <v>7</v>
      </c>
      <c r="AF11" s="403">
        <f t="shared" si="0"/>
        <v>7</v>
      </c>
      <c r="AG11" s="403">
        <f t="shared" si="0"/>
        <v>7</v>
      </c>
      <c r="AH11" s="403">
        <f t="shared" si="0"/>
        <v>8</v>
      </c>
      <c r="AI11" s="403">
        <f t="shared" si="0"/>
        <v>8</v>
      </c>
      <c r="AJ11" s="403">
        <f t="shared" si="0"/>
        <v>8</v>
      </c>
      <c r="AK11" s="403">
        <f t="shared" si="0"/>
        <v>8</v>
      </c>
      <c r="AL11" s="403">
        <f t="shared" si="0"/>
        <v>9</v>
      </c>
      <c r="AM11" s="403">
        <f t="shared" si="0"/>
        <v>9</v>
      </c>
      <c r="AN11" s="403">
        <f t="shared" si="0"/>
        <v>9</v>
      </c>
      <c r="AO11" s="403">
        <f t="shared" si="0"/>
        <v>9</v>
      </c>
      <c r="AP11" s="403">
        <f t="shared" si="0"/>
        <v>10</v>
      </c>
      <c r="AQ11" s="403">
        <f t="shared" si="0"/>
        <v>10</v>
      </c>
      <c r="AR11" s="403">
        <f t="shared" si="0"/>
        <v>10</v>
      </c>
      <c r="AS11" s="404">
        <f t="shared" si="0"/>
        <v>10</v>
      </c>
      <c r="AT11" s="242"/>
      <c r="AU11" s="242"/>
      <c r="AV11" s="242"/>
      <c r="AW11" s="242"/>
      <c r="AX11" s="242"/>
      <c r="AY11" s="242"/>
      <c r="AZ11" s="242"/>
      <c r="BA11" s="242"/>
      <c r="BB11" s="242"/>
      <c r="BC11" s="242"/>
    </row>
    <row r="12" spans="4:55" x14ac:dyDescent="0.2">
      <c r="D12" s="555" t="s">
        <v>299</v>
      </c>
      <c r="E12" s="419"/>
      <c r="F12" s="553">
        <f>ROUNDUP(MONTH(F13)/3,0)</f>
        <v>4</v>
      </c>
      <c r="G12" s="553">
        <f t="shared" ref="G12:AS12" si="1">ROUNDUP(MONTH(G13)/3,0)</f>
        <v>1</v>
      </c>
      <c r="H12" s="553">
        <f t="shared" si="1"/>
        <v>2</v>
      </c>
      <c r="I12" s="553">
        <f t="shared" si="1"/>
        <v>3</v>
      </c>
      <c r="J12" s="553">
        <f t="shared" si="1"/>
        <v>4</v>
      </c>
      <c r="K12" s="553">
        <f t="shared" si="1"/>
        <v>1</v>
      </c>
      <c r="L12" s="553">
        <f t="shared" si="1"/>
        <v>2</v>
      </c>
      <c r="M12" s="553">
        <f t="shared" si="1"/>
        <v>3</v>
      </c>
      <c r="N12" s="553">
        <f t="shared" si="1"/>
        <v>4</v>
      </c>
      <c r="O12" s="553">
        <f t="shared" si="1"/>
        <v>1</v>
      </c>
      <c r="P12" s="553">
        <f t="shared" si="1"/>
        <v>2</v>
      </c>
      <c r="Q12" s="553">
        <f t="shared" si="1"/>
        <v>3</v>
      </c>
      <c r="R12" s="553">
        <f t="shared" si="1"/>
        <v>4</v>
      </c>
      <c r="S12" s="553">
        <f t="shared" si="1"/>
        <v>1</v>
      </c>
      <c r="T12" s="553">
        <f t="shared" si="1"/>
        <v>2</v>
      </c>
      <c r="U12" s="553">
        <f t="shared" si="1"/>
        <v>3</v>
      </c>
      <c r="V12" s="553">
        <f t="shared" si="1"/>
        <v>4</v>
      </c>
      <c r="W12" s="553">
        <f t="shared" si="1"/>
        <v>1</v>
      </c>
      <c r="X12" s="553">
        <f t="shared" si="1"/>
        <v>2</v>
      </c>
      <c r="Y12" s="553">
        <f t="shared" si="1"/>
        <v>3</v>
      </c>
      <c r="Z12" s="553">
        <f t="shared" si="1"/>
        <v>4</v>
      </c>
      <c r="AA12" s="553">
        <f t="shared" si="1"/>
        <v>1</v>
      </c>
      <c r="AB12" s="553">
        <f t="shared" si="1"/>
        <v>2</v>
      </c>
      <c r="AC12" s="553">
        <f t="shared" si="1"/>
        <v>3</v>
      </c>
      <c r="AD12" s="553">
        <f t="shared" si="1"/>
        <v>4</v>
      </c>
      <c r="AE12" s="553">
        <f t="shared" si="1"/>
        <v>1</v>
      </c>
      <c r="AF12" s="553">
        <f t="shared" si="1"/>
        <v>2</v>
      </c>
      <c r="AG12" s="553">
        <f t="shared" si="1"/>
        <v>3</v>
      </c>
      <c r="AH12" s="553">
        <f t="shared" si="1"/>
        <v>4</v>
      </c>
      <c r="AI12" s="553">
        <f t="shared" si="1"/>
        <v>1</v>
      </c>
      <c r="AJ12" s="553">
        <f t="shared" si="1"/>
        <v>2</v>
      </c>
      <c r="AK12" s="553">
        <f t="shared" si="1"/>
        <v>3</v>
      </c>
      <c r="AL12" s="553">
        <f t="shared" si="1"/>
        <v>4</v>
      </c>
      <c r="AM12" s="553">
        <f t="shared" si="1"/>
        <v>1</v>
      </c>
      <c r="AN12" s="553">
        <f t="shared" si="1"/>
        <v>2</v>
      </c>
      <c r="AO12" s="553">
        <f t="shared" si="1"/>
        <v>3</v>
      </c>
      <c r="AP12" s="553">
        <f t="shared" si="1"/>
        <v>4</v>
      </c>
      <c r="AQ12" s="553">
        <f t="shared" si="1"/>
        <v>1</v>
      </c>
      <c r="AR12" s="553">
        <f t="shared" si="1"/>
        <v>2</v>
      </c>
      <c r="AS12" s="553">
        <f t="shared" si="1"/>
        <v>3</v>
      </c>
      <c r="AT12" s="242"/>
      <c r="AU12" s="242"/>
      <c r="AV12" s="242"/>
      <c r="AW12" s="242"/>
      <c r="AX12" s="242"/>
      <c r="AY12" s="242"/>
      <c r="AZ12" s="242"/>
      <c r="BA12" s="242"/>
      <c r="BB12" s="242"/>
      <c r="BC12" s="242"/>
    </row>
    <row r="13" spans="4:55" x14ac:dyDescent="0.2">
      <c r="D13" s="556" t="s">
        <v>58</v>
      </c>
      <c r="E13" s="405">
        <f>'Control | Sensitivity'!C18</f>
        <v>45139</v>
      </c>
      <c r="F13" s="405">
        <f>EOMONTH(E13,3)</f>
        <v>45260</v>
      </c>
      <c r="G13" s="405">
        <f t="shared" ref="G13:AS13" si="2">EOMONTH(F13,3)</f>
        <v>45351</v>
      </c>
      <c r="H13" s="405">
        <f t="shared" si="2"/>
        <v>45443</v>
      </c>
      <c r="I13" s="405">
        <f t="shared" si="2"/>
        <v>45535</v>
      </c>
      <c r="J13" s="405">
        <f t="shared" si="2"/>
        <v>45626</v>
      </c>
      <c r="K13" s="405">
        <f t="shared" si="2"/>
        <v>45716</v>
      </c>
      <c r="L13" s="405">
        <f t="shared" si="2"/>
        <v>45808</v>
      </c>
      <c r="M13" s="405">
        <f t="shared" si="2"/>
        <v>45900</v>
      </c>
      <c r="N13" s="405">
        <f t="shared" si="2"/>
        <v>45991</v>
      </c>
      <c r="O13" s="405">
        <f t="shared" si="2"/>
        <v>46081</v>
      </c>
      <c r="P13" s="405">
        <f t="shared" si="2"/>
        <v>46173</v>
      </c>
      <c r="Q13" s="405">
        <f t="shared" si="2"/>
        <v>46265</v>
      </c>
      <c r="R13" s="405">
        <f t="shared" si="2"/>
        <v>46356</v>
      </c>
      <c r="S13" s="405">
        <f t="shared" si="2"/>
        <v>46446</v>
      </c>
      <c r="T13" s="405">
        <f t="shared" si="2"/>
        <v>46538</v>
      </c>
      <c r="U13" s="405">
        <f t="shared" si="2"/>
        <v>46630</v>
      </c>
      <c r="V13" s="405">
        <f t="shared" si="2"/>
        <v>46721</v>
      </c>
      <c r="W13" s="405">
        <f t="shared" si="2"/>
        <v>46812</v>
      </c>
      <c r="X13" s="405">
        <f t="shared" si="2"/>
        <v>46904</v>
      </c>
      <c r="Y13" s="405">
        <f t="shared" si="2"/>
        <v>46996</v>
      </c>
      <c r="Z13" s="405">
        <f t="shared" si="2"/>
        <v>47087</v>
      </c>
      <c r="AA13" s="405">
        <f t="shared" si="2"/>
        <v>47177</v>
      </c>
      <c r="AB13" s="405">
        <f t="shared" si="2"/>
        <v>47269</v>
      </c>
      <c r="AC13" s="405">
        <f t="shared" si="2"/>
        <v>47361</v>
      </c>
      <c r="AD13" s="405">
        <f t="shared" si="2"/>
        <v>47452</v>
      </c>
      <c r="AE13" s="405">
        <f t="shared" si="2"/>
        <v>47542</v>
      </c>
      <c r="AF13" s="405">
        <f t="shared" si="2"/>
        <v>47634</v>
      </c>
      <c r="AG13" s="405">
        <f t="shared" si="2"/>
        <v>47726</v>
      </c>
      <c r="AH13" s="405">
        <f t="shared" si="2"/>
        <v>47817</v>
      </c>
      <c r="AI13" s="405">
        <f t="shared" si="2"/>
        <v>47907</v>
      </c>
      <c r="AJ13" s="405">
        <f t="shared" si="2"/>
        <v>47999</v>
      </c>
      <c r="AK13" s="405">
        <f t="shared" si="2"/>
        <v>48091</v>
      </c>
      <c r="AL13" s="405">
        <f t="shared" si="2"/>
        <v>48182</v>
      </c>
      <c r="AM13" s="405">
        <f t="shared" si="2"/>
        <v>48273</v>
      </c>
      <c r="AN13" s="405">
        <f t="shared" si="2"/>
        <v>48365</v>
      </c>
      <c r="AO13" s="405">
        <f t="shared" si="2"/>
        <v>48457</v>
      </c>
      <c r="AP13" s="405">
        <f t="shared" si="2"/>
        <v>48548</v>
      </c>
      <c r="AQ13" s="405">
        <f t="shared" si="2"/>
        <v>48638</v>
      </c>
      <c r="AR13" s="405">
        <f t="shared" si="2"/>
        <v>48730</v>
      </c>
      <c r="AS13" s="406">
        <f t="shared" si="2"/>
        <v>48822</v>
      </c>
    </row>
    <row r="14" spans="4:55" x14ac:dyDescent="0.2">
      <c r="D14" s="364" t="s">
        <v>216</v>
      </c>
      <c r="E14" s="373">
        <v>0</v>
      </c>
      <c r="F14" s="374">
        <f ca="1">IF(F$11&gt;$F$3,"",SUMIFS('Monthly Cash Flow'!$F$65:$DU$65,'Monthly Cash Flow'!$F$3:$DU$3,Waterfall!F$12,'Monthly Cash Flow'!$F$2:$DU$2,Waterfall!F$11))</f>
        <v>10000.441422352935</v>
      </c>
      <c r="G14" s="374">
        <f ca="1">IF(G11&gt;$F$3,"",SUMIFS('Monthly Cash Flow'!$F$65:$DU$65,'Monthly Cash Flow'!$F$3:$DU$3,Waterfall!G$12,'Monthly Cash Flow'!$F$2:$DU$2,Waterfall!G$11))</f>
        <v>10000.441422352935</v>
      </c>
      <c r="H14" s="374">
        <f ca="1">IF(H11&gt;$F$3,"",SUMIFS('Monthly Cash Flow'!$F$65:$DU$65,'Monthly Cash Flow'!$F$3:$DU$3,Waterfall!H$12,'Monthly Cash Flow'!$F$2:$DU$2,Waterfall!H$11))</f>
        <v>49781.641422352928</v>
      </c>
      <c r="I14" s="374">
        <f ca="1">IF(I11&gt;$F$3,"",SUMIFS('Monthly Cash Flow'!$F$65:$DU$65,'Monthly Cash Flow'!$F$3:$DU$3,Waterfall!I$12,'Monthly Cash Flow'!$F$2:$DU$2,Waterfall!I$11))</f>
        <v>-185.55857764706889</v>
      </c>
      <c r="J14" s="374">
        <f ca="1">IF(J11&gt;$F$3,"",SUMIFS('Monthly Cash Flow'!$F$65:$DU$65,'Monthly Cash Flow'!$F$3:$DU$3,Waterfall!J$12,'Monthly Cash Flow'!$F$2:$DU$2,Waterfall!J$11))</f>
        <v>10825.257422352934</v>
      </c>
      <c r="K14" s="374">
        <f ca="1">IF(K11&gt;$F$3,"",SUMIFS('Monthly Cash Flow'!$F$65:$DU$65,'Monthly Cash Flow'!$F$3:$DU$3,Waterfall!K$12,'Monthly Cash Flow'!$F$2:$DU$2,Waterfall!K$11))</f>
        <v>10825.257422352934</v>
      </c>
      <c r="L14" s="374">
        <f ca="1">IF(L11&gt;$F$3,"",SUMIFS('Monthly Cash Flow'!$F$65:$DU$65,'Monthly Cash Flow'!$F$3:$DU$3,Waterfall!L$12,'Monthly Cash Flow'!$F$2:$DU$2,Waterfall!L$11))</f>
        <v>51417.103422352928</v>
      </c>
      <c r="M14" s="374">
        <f ca="1">IF(M11&gt;$F$3,"",SUMIFS('Monthly Cash Flow'!$F$65:$DU$65,'Monthly Cash Flow'!$F$3:$DU$3,Waterfall!M$12,'Monthly Cash Flow'!$F$2:$DU$2,Waterfall!M$11))</f>
        <v>486.46742235293459</v>
      </c>
      <c r="N14" s="374">
        <f ca="1">IF(N11&gt;$F$3,"",SUMIFS('Monthly Cash Flow'!$F$65:$DU$65,'Monthly Cash Flow'!$F$3:$DU$3,Waterfall!N$12,'Monthly Cash Flow'!$F$2:$DU$2,Waterfall!N$11))</f>
        <v>11675.967902352932</v>
      </c>
      <c r="O14" s="374">
        <f ca="1">IF(O11&gt;$F$3,"",SUMIFS('Monthly Cash Flow'!$F$65:$DU$65,'Monthly Cash Flow'!$F$3:$DU$3,Waterfall!O$12,'Monthly Cash Flow'!$F$2:$DU$2,Waterfall!O$11))</f>
        <v>11675.967902352932</v>
      </c>
      <c r="P14" s="374">
        <f ca="1">IF(P11&gt;$F$3,"",SUMIFS('Monthly Cash Flow'!$F$65:$DU$65,'Monthly Cash Flow'!$F$3:$DU$3,Waterfall!P$12,'Monthly Cash Flow'!$F$2:$DU$2,Waterfall!P$11))</f>
        <v>53095.887432352931</v>
      </c>
      <c r="Q14" s="374">
        <f ca="1">IF(Q11&gt;$F$3,"",SUMIFS('Monthly Cash Flow'!$F$65:$DU$65,'Monthly Cash Flow'!$F$3:$DU$3,Waterfall!Q$12,'Monthly Cash Flow'!$F$2:$DU$2,Waterfall!Q$11))</f>
        <v>1182.0960523529329</v>
      </c>
      <c r="R14" s="374">
        <f ca="1">IF(R11&gt;$F$3,"",SUMIFS('Monthly Cash Flow'!$F$65:$DU$65,'Monthly Cash Flow'!$F$3:$DU$3,Waterfall!R$12,'Monthly Cash Flow'!$F$2:$DU$2,Waterfall!R$11))</f>
        <v>12553.372696752933</v>
      </c>
      <c r="S14" s="374">
        <f ca="1">IF(S11&gt;$F$3,"",SUMIFS('Monthly Cash Flow'!$F$65:$DU$65,'Monthly Cash Flow'!$F$3:$DU$3,Waterfall!S$12,'Monthly Cash Flow'!$F$2:$DU$2,Waterfall!S$11))</f>
        <v>12553.372696752933</v>
      </c>
      <c r="T14" s="374">
        <f ca="1">IF(T11&gt;$F$3,"",SUMIFS('Monthly Cash Flow'!$F$65:$DU$65,'Monthly Cash Flow'!$F$3:$DU$3,Waterfall!T$12,'Monthly Cash Flow'!$F$2:$DU$2,Waterfall!T$11))</f>
        <v>54819.189734902917</v>
      </c>
      <c r="U14" s="374">
        <f ca="1">IF(U11&gt;$F$3,"",SUMIFS('Monthly Cash Flow'!$F$65:$DU$65,'Monthly Cash Flow'!$F$3:$DU$3,Waterfall!U$12,'Monthly Cash Flow'!$F$2:$DU$2,Waterfall!U$11))</f>
        <v>1902.0927690029357</v>
      </c>
      <c r="V14" s="374">
        <f ca="1">IF(V11&gt;$F$3,"",SUMIFS('Monthly Cash Flow'!$F$65:$DU$65,'Monthly Cash Flow'!$F$3:$DU$3,Waterfall!V$12,'Monthly Cash Flow'!$F$2:$DU$2,Waterfall!V$11))</f>
        <v>13458.296094984933</v>
      </c>
      <c r="W14" s="374">
        <f ca="1">IF(W11&gt;$F$3,"",SUMIFS('Monthly Cash Flow'!$F$65:$DU$65,'Monthly Cash Flow'!$F$3:$DU$3,Waterfall!W$12,'Monthly Cash Flow'!$F$2:$DU$2,Waterfall!W$11))</f>
        <v>13458.296094984929</v>
      </c>
      <c r="X14" s="374">
        <f ca="1">IF(X11&gt;$F$3,"",SUMIFS('Monthly Cash Flow'!$F$65:$DU$65,'Monthly Cash Flow'!$F$3:$DU$3,Waterfall!X$12,'Monthly Cash Flow'!$F$2:$DU$2,Waterfall!X$11))</f>
        <v>56588.240605363171</v>
      </c>
      <c r="Y14" s="374">
        <f ca="1">IF(Y11&gt;$F$3,"",SUMIFS('Monthly Cash Flow'!$F$65:$DU$65,'Monthly Cash Flow'!$F$3:$DU$3,Waterfall!Y$12,'Monthly Cash Flow'!$F$2:$DU$2,Waterfall!Y$11))</f>
        <v>2647.2469683186901</v>
      </c>
      <c r="Z14" s="374">
        <f ca="1">IF(Z11&gt;$F$3,"",SUMIFS('Monthly Cash Flow'!$F$65:$DU$65,'Monthly Cash Flow'!$F$3:$DU$3,Waterfall!Z$12,'Monthly Cash Flow'!$F$2:$DU$2,Waterfall!Z$11))</f>
        <v>14391.587584363893</v>
      </c>
      <c r="AA14" s="374">
        <f ca="1">IF(AA11&gt;$F$3,"",SUMIFS('Monthly Cash Flow'!$F$65:$DU$65,'Monthly Cash Flow'!$F$3:$DU$3,Waterfall!AA$12,'Monthly Cash Flow'!$F$2:$DU$2,Waterfall!AA$11))</f>
        <v>14391.587584363893</v>
      </c>
      <c r="AB14" s="374">
        <f ca="1">IF(AB11&gt;$F$3,"",SUMIFS('Monthly Cash Flow'!$F$65:$DU$65,'Monthly Cash Flow'!$F$3:$DU$3,Waterfall!AB$12,'Monthly Cash Flow'!$F$2:$DU$2,Waterfall!AB$11))</f>
        <v>58404.305296353479</v>
      </c>
      <c r="AC14" s="374">
        <f ca="1">IF(AC11&gt;$F$3,"",SUMIFS('Monthly Cash Flow'!$F$65:$DU$65,'Monthly Cash Flow'!$F$3:$DU$3,Waterfall!AC$12,'Monthly Cash Flow'!$F$2:$DU$2,Waterfall!AC$11))</f>
        <v>3418.3727207976581</v>
      </c>
      <c r="AD14" s="374">
        <f ca="1">IF(AD11&gt;$F$3,"",SUMIFS('Monthly Cash Flow'!$F$65:$DU$65,'Monthly Cash Flow'!$F$3:$DU$3,Waterfall!AD$12,'Monthly Cash Flow'!$F$2:$DU$2,Waterfall!AD$11))</f>
        <v>15354.122615408218</v>
      </c>
      <c r="AE14" s="374">
        <f ca="1">IF(AE11&gt;$F$3,"",SUMIFS('Monthly Cash Flow'!$F$65:$DU$65,'Monthly Cash Flow'!$F$3:$DU$3,Waterfall!AE$12,'Monthly Cash Flow'!$F$2:$DU$2,Waterfall!AE$11))</f>
        <v>15354.122615408218</v>
      </c>
      <c r="AF14" s="374">
        <f ca="1">IF(AF11&gt;$F$3,"",SUMIFS('Monthly Cash Flow'!$F$65:$DU$65,'Monthly Cash Flow'!$F$3:$DU$3,Waterfall!AF$12,'Monthly Cash Flow'!$F$2:$DU$2,Waterfall!AF$11))</f>
        <v>60268.685051068001</v>
      </c>
      <c r="AG14" s="374">
        <f ca="1">IF(AG11&gt;$F$3,"",SUMIFS('Monthly Cash Flow'!$F$65:$DU$65,'Monthly Cash Flow'!$F$3:$DU$3,Waterfall!AG$12,'Monthly Cash Flow'!$F$2:$DU$2,Waterfall!AG$11))</f>
        <v>4216.3095288884915</v>
      </c>
      <c r="AH14" s="374" t="str">
        <f>IF(AH11&gt;$F$3,"",SUMIFS('Monthly Cash Flow'!$F$65:$DU$65,'Monthly Cash Flow'!$F$3:$DU$3,Waterfall!AH$12,'Monthly Cash Flow'!$F$2:$DU$2,Waterfall!AH$11))</f>
        <v/>
      </c>
      <c r="AI14" s="374" t="str">
        <f>IF(AI11&gt;$F$3,"",SUMIFS('Monthly Cash Flow'!$F$65:$DU$65,'Monthly Cash Flow'!$F$3:$DU$3,Waterfall!AI$12,'Monthly Cash Flow'!$F$2:$DU$2,Waterfall!AI$11))</f>
        <v/>
      </c>
      <c r="AJ14" s="374" t="str">
        <f>IF(AJ11&gt;$F$3,"",SUMIFS('Monthly Cash Flow'!$F$65:$DU$65,'Monthly Cash Flow'!$F$3:$DU$3,Waterfall!AJ$12,'Monthly Cash Flow'!$F$2:$DU$2,Waterfall!AJ$11))</f>
        <v/>
      </c>
      <c r="AK14" s="374" t="str">
        <f>IF(AK11&gt;$F$3,"",SUMIFS('Monthly Cash Flow'!$F$65:$DU$65,'Monthly Cash Flow'!$F$3:$DU$3,Waterfall!AK$12,'Monthly Cash Flow'!$F$2:$DU$2,Waterfall!AK$11))</f>
        <v/>
      </c>
      <c r="AL14" s="374" t="str">
        <f>IF(AL11&gt;$F$3,"",SUMIFS('Monthly Cash Flow'!$F$65:$DU$65,'Monthly Cash Flow'!$F$3:$DU$3,Waterfall!AL$12,'Monthly Cash Flow'!$F$2:$DU$2,Waterfall!AL$11))</f>
        <v/>
      </c>
      <c r="AM14" s="374" t="str">
        <f>IF(AM11&gt;$F$3,"",SUMIFS('Monthly Cash Flow'!$F$65:$DU$65,'Monthly Cash Flow'!$F$3:$DU$3,Waterfall!AM$12,'Monthly Cash Flow'!$F$2:$DU$2,Waterfall!AM$11))</f>
        <v/>
      </c>
      <c r="AN14" s="374" t="str">
        <f>IF(AN11&gt;$F$3,"",SUMIFS('Monthly Cash Flow'!$F$65:$DU$65,'Monthly Cash Flow'!$F$3:$DU$3,Waterfall!AN$12,'Monthly Cash Flow'!$F$2:$DU$2,Waterfall!AN$11))</f>
        <v/>
      </c>
      <c r="AO14" s="374" t="str">
        <f>IF(AO11&gt;$F$3,"",SUMIFS('Monthly Cash Flow'!$F$65:$DU$65,'Monthly Cash Flow'!$F$3:$DU$3,Waterfall!AO$12,'Monthly Cash Flow'!$F$2:$DU$2,Waterfall!AO$11))</f>
        <v/>
      </c>
      <c r="AP14" s="374" t="str">
        <f>IF(AP11&gt;$F$3,"",SUMIFS('Monthly Cash Flow'!$F$65:$DU$65,'Monthly Cash Flow'!$F$3:$DU$3,Waterfall!AP$12,'Monthly Cash Flow'!$F$2:$DU$2,Waterfall!AP$11))</f>
        <v/>
      </c>
      <c r="AQ14" s="374" t="str">
        <f>IF(AQ11&gt;$F$3,"",SUMIFS('Monthly Cash Flow'!$F$65:$DU$65,'Monthly Cash Flow'!$F$3:$DU$3,Waterfall!AQ$12,'Monthly Cash Flow'!$F$2:$DU$2,Waterfall!AQ$11))</f>
        <v/>
      </c>
      <c r="AR14" s="374" t="str">
        <f>IF(AR11&gt;$F$3,"",SUMIFS('Monthly Cash Flow'!$F$65:$DU$65,'Monthly Cash Flow'!$F$3:$DU$3,Waterfall!AR$12,'Monthly Cash Flow'!$F$2:$DU$2,Waterfall!AR$11))</f>
        <v/>
      </c>
      <c r="AS14" s="375" t="str">
        <f>IF(AS11&gt;$F$3,"",SUMIFS('Monthly Cash Flow'!$F$65:$DU$65,'Monthly Cash Flow'!$F$3:$DU$3,Waterfall!AS$12,'Monthly Cash Flow'!$F$2:$DU$2,Waterfall!AS$11))</f>
        <v/>
      </c>
    </row>
    <row r="15" spans="4:55" x14ac:dyDescent="0.2">
      <c r="D15" s="367" t="s">
        <v>217</v>
      </c>
      <c r="E15" s="376">
        <f ca="1">'Monthly Cash Flow'!E66</f>
        <v>-481800</v>
      </c>
      <c r="F15" s="377">
        <f ca="1">IF(F$11&gt;$F$3,"",SUMIFS('Monthly Cash Flow'!$F$66:$DU$66,'Monthly Cash Flow'!$F$3:$DU$3,Waterfall!F$12,'Monthly Cash Flow'!$F$2:$DU$2,Waterfall!F$11))</f>
        <v>0</v>
      </c>
      <c r="G15" s="377">
        <f ca="1">IF(G$11&gt;$F$3,"",SUMIFS('Monthly Cash Flow'!$F$66:$DU$66,'Monthly Cash Flow'!$F$3:$DU$3,Waterfall!G$12,'Monthly Cash Flow'!$F$2:$DU$2,Waterfall!G$11))</f>
        <v>0</v>
      </c>
      <c r="H15" s="377">
        <f ca="1">IF(H$11&gt;$F$3,"",SUMIFS('Monthly Cash Flow'!$F$66:$DU$66,'Monthly Cash Flow'!$F$3:$DU$3,Waterfall!H$12,'Monthly Cash Flow'!$F$2:$DU$2,Waterfall!H$11))</f>
        <v>0</v>
      </c>
      <c r="I15" s="377">
        <f ca="1">IF(I$11&gt;$F$3,"",SUMIFS('Monthly Cash Flow'!$F$66:$DU$66,'Monthly Cash Flow'!$F$3:$DU$3,Waterfall!I$12,'Monthly Cash Flow'!$F$2:$DU$2,Waterfall!I$11))</f>
        <v>-4653</v>
      </c>
      <c r="J15" s="377">
        <f ca="1">IF(J$11&gt;$F$3,"",SUMIFS('Monthly Cash Flow'!$F$66:$DU$66,'Monthly Cash Flow'!$F$3:$DU$3,Waterfall!J$12,'Monthly Cash Flow'!$F$2:$DU$2,Waterfall!J$11))</f>
        <v>0</v>
      </c>
      <c r="K15" s="377">
        <f ca="1">IF(K$11&gt;$F$3,"",SUMIFS('Monthly Cash Flow'!$F$66:$DU$66,'Monthly Cash Flow'!$F$3:$DU$3,Waterfall!K$12,'Monthly Cash Flow'!$F$2:$DU$2,Waterfall!K$11))</f>
        <v>0</v>
      </c>
      <c r="L15" s="377">
        <f ca="1">IF(L$11&gt;$F$3,"",SUMIFS('Monthly Cash Flow'!$F$66:$DU$66,'Monthly Cash Flow'!$F$3:$DU$3,Waterfall!L$12,'Monthly Cash Flow'!$F$2:$DU$2,Waterfall!L$11))</f>
        <v>0</v>
      </c>
      <c r="M15" s="377">
        <f ca="1">IF(M$11&gt;$F$3,"",SUMIFS('Monthly Cash Flow'!$F$66:$DU$66,'Monthly Cash Flow'!$F$3:$DU$3,Waterfall!M$12,'Monthly Cash Flow'!$F$2:$DU$2,Waterfall!M$11))</f>
        <v>-4653</v>
      </c>
      <c r="N15" s="377">
        <f ca="1">IF(N$11&gt;$F$3,"",SUMIFS('Monthly Cash Flow'!$F$66:$DU$66,'Monthly Cash Flow'!$F$3:$DU$3,Waterfall!N$12,'Monthly Cash Flow'!$F$2:$DU$2,Waterfall!N$11))</f>
        <v>0</v>
      </c>
      <c r="O15" s="377">
        <f ca="1">IF(O$11&gt;$F$3,"",SUMIFS('Monthly Cash Flow'!$F$66:$DU$66,'Monthly Cash Flow'!$F$3:$DU$3,Waterfall!O$12,'Monthly Cash Flow'!$F$2:$DU$2,Waterfall!O$11))</f>
        <v>0</v>
      </c>
      <c r="P15" s="377">
        <f ca="1">IF(P$11&gt;$F$3,"",SUMIFS('Monthly Cash Flow'!$F$66:$DU$66,'Monthly Cash Flow'!$F$3:$DU$3,Waterfall!P$12,'Monthly Cash Flow'!$F$2:$DU$2,Waterfall!P$11))</f>
        <v>0</v>
      </c>
      <c r="Q15" s="377">
        <f ca="1">IF(Q$11&gt;$F$3,"",SUMIFS('Monthly Cash Flow'!$F$66:$DU$66,'Monthly Cash Flow'!$F$3:$DU$3,Waterfall!Q$12,'Monthly Cash Flow'!$F$2:$DU$2,Waterfall!Q$11))</f>
        <v>-4653</v>
      </c>
      <c r="R15" s="377">
        <f ca="1">IF(R$11&gt;$F$3,"",SUMIFS('Monthly Cash Flow'!$F$66:$DU$66,'Monthly Cash Flow'!$F$3:$DU$3,Waterfall!R$12,'Monthly Cash Flow'!$F$2:$DU$2,Waterfall!R$11))</f>
        <v>0</v>
      </c>
      <c r="S15" s="377">
        <f ca="1">IF(S$11&gt;$F$3,"",SUMIFS('Monthly Cash Flow'!$F$66:$DU$66,'Monthly Cash Flow'!$F$3:$DU$3,Waterfall!S$12,'Monthly Cash Flow'!$F$2:$DU$2,Waterfall!S$11))</f>
        <v>0</v>
      </c>
      <c r="T15" s="377">
        <f ca="1">IF(T$11&gt;$F$3,"",SUMIFS('Monthly Cash Flow'!$F$66:$DU$66,'Monthly Cash Flow'!$F$3:$DU$3,Waterfall!T$12,'Monthly Cash Flow'!$F$2:$DU$2,Waterfall!T$11))</f>
        <v>0</v>
      </c>
      <c r="U15" s="377">
        <f ca="1">IF(U$11&gt;$F$3,"",SUMIFS('Monthly Cash Flow'!$F$66:$DU$66,'Monthly Cash Flow'!$F$3:$DU$3,Waterfall!U$12,'Monthly Cash Flow'!$F$2:$DU$2,Waterfall!U$11))</f>
        <v>-4653</v>
      </c>
      <c r="V15" s="377">
        <f ca="1">IF(V$11&gt;$F$3,"",SUMIFS('Monthly Cash Flow'!$F$66:$DU$66,'Monthly Cash Flow'!$F$3:$DU$3,Waterfall!V$12,'Monthly Cash Flow'!$F$2:$DU$2,Waterfall!V$11))</f>
        <v>0</v>
      </c>
      <c r="W15" s="377">
        <f ca="1">IF(W$11&gt;$F$3,"",SUMIFS('Monthly Cash Flow'!$F$66:$DU$66,'Monthly Cash Flow'!$F$3:$DU$3,Waterfall!W$12,'Monthly Cash Flow'!$F$2:$DU$2,Waterfall!W$11))</f>
        <v>0</v>
      </c>
      <c r="X15" s="377">
        <f ca="1">IF(X$11&gt;$F$3,"",SUMIFS('Monthly Cash Flow'!$F$66:$DU$66,'Monthly Cash Flow'!$F$3:$DU$3,Waterfall!X$12,'Monthly Cash Flow'!$F$2:$DU$2,Waterfall!X$11))</f>
        <v>0</v>
      </c>
      <c r="Y15" s="377">
        <f ca="1">IF(Y$11&gt;$F$3,"",SUMIFS('Monthly Cash Flow'!$F$66:$DU$66,'Monthly Cash Flow'!$F$3:$DU$3,Waterfall!Y$12,'Monthly Cash Flow'!$F$2:$DU$2,Waterfall!Y$11))</f>
        <v>-4653</v>
      </c>
      <c r="Z15" s="377">
        <f ca="1">IF(Z$11&gt;$F$3,"",SUMIFS('Monthly Cash Flow'!$F$66:$DU$66,'Monthly Cash Flow'!$F$3:$DU$3,Waterfall!Z$12,'Monthly Cash Flow'!$F$2:$DU$2,Waterfall!Z$11))</f>
        <v>0</v>
      </c>
      <c r="AA15" s="377">
        <f ca="1">IF(AA$11&gt;$F$3,"",SUMIFS('Monthly Cash Flow'!$F$66:$DU$66,'Monthly Cash Flow'!$F$3:$DU$3,Waterfall!AA$12,'Monthly Cash Flow'!$F$2:$DU$2,Waterfall!AA$11))</f>
        <v>0</v>
      </c>
      <c r="AB15" s="377">
        <f ca="1">IF(AB$11&gt;$F$3,"",SUMIFS('Monthly Cash Flow'!$F$66:$DU$66,'Monthly Cash Flow'!$F$3:$DU$3,Waterfall!AB$12,'Monthly Cash Flow'!$F$2:$DU$2,Waterfall!AB$11))</f>
        <v>0</v>
      </c>
      <c r="AC15" s="377">
        <f ca="1">IF(AC$11&gt;$F$3,"",SUMIFS('Monthly Cash Flow'!$F$66:$DU$66,'Monthly Cash Flow'!$F$3:$DU$3,Waterfall!AC$12,'Monthly Cash Flow'!$F$2:$DU$2,Waterfall!AC$11))</f>
        <v>-4653</v>
      </c>
      <c r="AD15" s="377">
        <f ca="1">IF(AD$11&gt;$F$3,"",SUMIFS('Monthly Cash Flow'!$F$66:$DU$66,'Monthly Cash Flow'!$F$3:$DU$3,Waterfall!AD$12,'Monthly Cash Flow'!$F$2:$DU$2,Waterfall!AD$11))</f>
        <v>0</v>
      </c>
      <c r="AE15" s="377">
        <f ca="1">IF(AE$11&gt;$F$3,"",SUMIFS('Monthly Cash Flow'!$F$66:$DU$66,'Monthly Cash Flow'!$F$3:$DU$3,Waterfall!AE$12,'Monthly Cash Flow'!$F$2:$DU$2,Waterfall!AE$11))</f>
        <v>0</v>
      </c>
      <c r="AF15" s="377">
        <f ca="1">IF(AF$11&gt;$F$3,"",SUMIFS('Monthly Cash Flow'!$F$66:$DU$66,'Monthly Cash Flow'!$F$3:$DU$3,Waterfall!AF$12,'Monthly Cash Flow'!$F$2:$DU$2,Waterfall!AF$11))</f>
        <v>0</v>
      </c>
      <c r="AG15" s="377">
        <f ca="1">IF(AG$11&gt;$F$3,"",SUMIFS('Monthly Cash Flow'!$F$66:$DU$66,'Monthly Cash Flow'!$F$3:$DU$3,Waterfall!AG$12,'Monthly Cash Flow'!$F$2:$DU$2,Waterfall!AG$11))</f>
        <v>362985.1525089402</v>
      </c>
      <c r="AH15" s="377" t="str">
        <f>IF(AH$11&gt;$F$3,"",SUMIFS('Monthly Cash Flow'!$F$66:$DU$66,'Monthly Cash Flow'!$F$3:$DU$3,Waterfall!AH$12,'Monthly Cash Flow'!$F$2:$DU$2,Waterfall!AH$11))</f>
        <v/>
      </c>
      <c r="AI15" s="377" t="str">
        <f>IF(AI$11&gt;$F$3,"",SUMIFS('Monthly Cash Flow'!$F$66:$DU$66,'Monthly Cash Flow'!$F$3:$DU$3,Waterfall!AI$12,'Monthly Cash Flow'!$F$2:$DU$2,Waterfall!AI$11))</f>
        <v/>
      </c>
      <c r="AJ15" s="377" t="str">
        <f>IF(AJ$11&gt;$F$3,"",SUMIFS('Monthly Cash Flow'!$F$66:$DU$66,'Monthly Cash Flow'!$F$3:$DU$3,Waterfall!AJ$12,'Monthly Cash Flow'!$F$2:$DU$2,Waterfall!AJ$11))</f>
        <v/>
      </c>
      <c r="AK15" s="377" t="str">
        <f>IF(AK$11&gt;$F$3,"",SUMIFS('Monthly Cash Flow'!$F$66:$DU$66,'Monthly Cash Flow'!$F$3:$DU$3,Waterfall!AK$12,'Monthly Cash Flow'!$F$2:$DU$2,Waterfall!AK$11))</f>
        <v/>
      </c>
      <c r="AL15" s="377" t="str">
        <f>IF(AL$11&gt;$F$3,"",SUMIFS('Monthly Cash Flow'!$F$66:$DU$66,'Monthly Cash Flow'!$F$3:$DU$3,Waterfall!AL$12,'Monthly Cash Flow'!$F$2:$DU$2,Waterfall!AL$11))</f>
        <v/>
      </c>
      <c r="AM15" s="377" t="str">
        <f>IF(AM$11&gt;$F$3,"",SUMIFS('Monthly Cash Flow'!$F$66:$DU$66,'Monthly Cash Flow'!$F$3:$DU$3,Waterfall!AM$12,'Monthly Cash Flow'!$F$2:$DU$2,Waterfall!AM$11))</f>
        <v/>
      </c>
      <c r="AN15" s="377" t="str">
        <f>IF(AN$11&gt;$F$3,"",SUMIFS('Monthly Cash Flow'!$F$66:$DU$66,'Monthly Cash Flow'!$F$3:$DU$3,Waterfall!AN$12,'Monthly Cash Flow'!$F$2:$DU$2,Waterfall!AN$11))</f>
        <v/>
      </c>
      <c r="AO15" s="377" t="str">
        <f>IF(AO$11&gt;$F$3,"",SUMIFS('Monthly Cash Flow'!$F$66:$DU$66,'Monthly Cash Flow'!$F$3:$DU$3,Waterfall!AO$12,'Monthly Cash Flow'!$F$2:$DU$2,Waterfall!AO$11))</f>
        <v/>
      </c>
      <c r="AP15" s="377" t="str">
        <f>IF(AP$11&gt;$F$3,"",SUMIFS('Monthly Cash Flow'!$F$66:$DU$66,'Monthly Cash Flow'!$F$3:$DU$3,Waterfall!AP$12,'Monthly Cash Flow'!$F$2:$DU$2,Waterfall!AP$11))</f>
        <v/>
      </c>
      <c r="AQ15" s="377" t="str">
        <f>IF(AQ$11&gt;$F$3,"",SUMIFS('Monthly Cash Flow'!$F$66:$DU$66,'Monthly Cash Flow'!$F$3:$DU$3,Waterfall!AQ$12,'Monthly Cash Flow'!$F$2:$DU$2,Waterfall!AQ$11))</f>
        <v/>
      </c>
      <c r="AR15" s="377" t="str">
        <f>IF(AR$11&gt;$F$3,"",SUMIFS('Monthly Cash Flow'!$F$66:$DU$66,'Monthly Cash Flow'!$F$3:$DU$3,Waterfall!AR$12,'Monthly Cash Flow'!$F$2:$DU$2,Waterfall!AR$11))</f>
        <v/>
      </c>
      <c r="AS15" s="378" t="str">
        <f>IF(AS$11&gt;$F$3,"",SUMIFS('Monthly Cash Flow'!$F$66:$DU$66,'Monthly Cash Flow'!$F$3:$DU$3,Waterfall!AS$12,'Monthly Cash Flow'!$F$2:$DU$2,Waterfall!AS$11))</f>
        <v/>
      </c>
    </row>
    <row r="16" spans="4:55" x14ac:dyDescent="0.2">
      <c r="D16" s="407" t="s">
        <v>278</v>
      </c>
      <c r="E16" s="408">
        <f ca="1">SUM(E14:E15)</f>
        <v>-481800</v>
      </c>
      <c r="F16" s="409">
        <f ca="1">SUM(F14:F15)</f>
        <v>10000.441422352935</v>
      </c>
      <c r="G16" s="409">
        <f t="shared" ref="G16:AS16" ca="1" si="3">SUM(G14:G15)</f>
        <v>10000.441422352935</v>
      </c>
      <c r="H16" s="409">
        <f t="shared" ca="1" si="3"/>
        <v>49781.641422352928</v>
      </c>
      <c r="I16" s="409">
        <f t="shared" ca="1" si="3"/>
        <v>-4838.5585776470689</v>
      </c>
      <c r="J16" s="409">
        <f t="shared" ca="1" si="3"/>
        <v>10825.257422352934</v>
      </c>
      <c r="K16" s="409">
        <f t="shared" ca="1" si="3"/>
        <v>10825.257422352934</v>
      </c>
      <c r="L16" s="409">
        <f t="shared" ca="1" si="3"/>
        <v>51417.103422352928</v>
      </c>
      <c r="M16" s="409">
        <f t="shared" ca="1" si="3"/>
        <v>-4166.5325776470654</v>
      </c>
      <c r="N16" s="409">
        <f t="shared" ca="1" si="3"/>
        <v>11675.967902352932</v>
      </c>
      <c r="O16" s="409">
        <f t="shared" ca="1" si="3"/>
        <v>11675.967902352932</v>
      </c>
      <c r="P16" s="409">
        <f t="shared" ca="1" si="3"/>
        <v>53095.887432352931</v>
      </c>
      <c r="Q16" s="409">
        <f t="shared" ca="1" si="3"/>
        <v>-3470.9039476470671</v>
      </c>
      <c r="R16" s="409">
        <f t="shared" ca="1" si="3"/>
        <v>12553.372696752933</v>
      </c>
      <c r="S16" s="409">
        <f t="shared" ca="1" si="3"/>
        <v>12553.372696752933</v>
      </c>
      <c r="T16" s="409">
        <f t="shared" ca="1" si="3"/>
        <v>54819.189734902917</v>
      </c>
      <c r="U16" s="409">
        <f t="shared" ca="1" si="3"/>
        <v>-2750.9072309970643</v>
      </c>
      <c r="V16" s="409">
        <f t="shared" ca="1" si="3"/>
        <v>13458.296094984933</v>
      </c>
      <c r="W16" s="409">
        <f t="shared" ca="1" si="3"/>
        <v>13458.296094984929</v>
      </c>
      <c r="X16" s="409">
        <f t="shared" ca="1" si="3"/>
        <v>56588.240605363171</v>
      </c>
      <c r="Y16" s="409">
        <f t="shared" ca="1" si="3"/>
        <v>-2005.7530316813099</v>
      </c>
      <c r="Z16" s="409">
        <f t="shared" ca="1" si="3"/>
        <v>14391.587584363893</v>
      </c>
      <c r="AA16" s="409">
        <f t="shared" ca="1" si="3"/>
        <v>14391.587584363893</v>
      </c>
      <c r="AB16" s="409">
        <f t="shared" ca="1" si="3"/>
        <v>58404.305296353479</v>
      </c>
      <c r="AC16" s="409">
        <f t="shared" ca="1" si="3"/>
        <v>-1234.6272792023419</v>
      </c>
      <c r="AD16" s="409">
        <f t="shared" ca="1" si="3"/>
        <v>15354.122615408218</v>
      </c>
      <c r="AE16" s="409">
        <f t="shared" ca="1" si="3"/>
        <v>15354.122615408218</v>
      </c>
      <c r="AF16" s="409">
        <f t="shared" ca="1" si="3"/>
        <v>60268.685051068001</v>
      </c>
      <c r="AG16" s="409">
        <f t="shared" ca="1" si="3"/>
        <v>367201.46203782869</v>
      </c>
      <c r="AH16" s="409">
        <f t="shared" si="3"/>
        <v>0</v>
      </c>
      <c r="AI16" s="409">
        <f t="shared" si="3"/>
        <v>0</v>
      </c>
      <c r="AJ16" s="409">
        <f t="shared" si="3"/>
        <v>0</v>
      </c>
      <c r="AK16" s="409">
        <f t="shared" si="3"/>
        <v>0</v>
      </c>
      <c r="AL16" s="409">
        <f t="shared" si="3"/>
        <v>0</v>
      </c>
      <c r="AM16" s="409">
        <f t="shared" si="3"/>
        <v>0</v>
      </c>
      <c r="AN16" s="409">
        <f t="shared" si="3"/>
        <v>0</v>
      </c>
      <c r="AO16" s="409">
        <f t="shared" si="3"/>
        <v>0</v>
      </c>
      <c r="AP16" s="409">
        <f t="shared" si="3"/>
        <v>0</v>
      </c>
      <c r="AQ16" s="409">
        <f t="shared" si="3"/>
        <v>0</v>
      </c>
      <c r="AR16" s="409">
        <f t="shared" si="3"/>
        <v>0</v>
      </c>
      <c r="AS16" s="410">
        <f t="shared" si="3"/>
        <v>0</v>
      </c>
    </row>
    <row r="17" spans="2:45" x14ac:dyDescent="0.2">
      <c r="D17" s="379"/>
      <c r="E17" s="380"/>
      <c r="F17" s="380"/>
      <c r="G17" s="380"/>
      <c r="H17" s="380"/>
      <c r="I17" s="380"/>
      <c r="J17" s="380"/>
      <c r="K17" s="380"/>
      <c r="L17" s="380"/>
      <c r="M17" s="380"/>
      <c r="N17" s="380"/>
      <c r="O17" s="380"/>
      <c r="P17" s="380"/>
      <c r="Q17" s="380"/>
      <c r="R17" s="380"/>
      <c r="S17" s="380"/>
      <c r="T17" s="380"/>
      <c r="U17" s="380"/>
      <c r="V17" s="380"/>
      <c r="W17" s="380"/>
      <c r="X17" s="380"/>
      <c r="Y17" s="380"/>
      <c r="Z17" s="380"/>
      <c r="AA17" s="380"/>
      <c r="AB17" s="380"/>
      <c r="AC17" s="380"/>
      <c r="AD17" s="380"/>
      <c r="AE17" s="380"/>
      <c r="AF17" s="380"/>
      <c r="AG17" s="380"/>
      <c r="AH17" s="380"/>
      <c r="AI17" s="380"/>
      <c r="AJ17" s="380"/>
      <c r="AK17" s="380"/>
      <c r="AL17" s="380"/>
      <c r="AM17" s="380"/>
      <c r="AN17" s="380"/>
      <c r="AO17" s="380"/>
      <c r="AP17" s="380"/>
      <c r="AQ17" s="380"/>
      <c r="AR17" s="380"/>
      <c r="AS17" s="381"/>
    </row>
    <row r="18" spans="2:45" x14ac:dyDescent="0.2">
      <c r="D18" s="411" t="s">
        <v>279</v>
      </c>
      <c r="E18" s="412"/>
      <c r="F18" s="412"/>
      <c r="G18" s="412"/>
      <c r="H18" s="412"/>
      <c r="I18" s="412"/>
      <c r="J18" s="412"/>
      <c r="K18" s="412"/>
      <c r="L18" s="412"/>
      <c r="M18" s="412"/>
      <c r="N18" s="412"/>
      <c r="O18" s="412"/>
      <c r="P18" s="412"/>
      <c r="Q18" s="412"/>
      <c r="R18" s="412"/>
      <c r="S18" s="412"/>
      <c r="T18" s="412"/>
      <c r="U18" s="412"/>
      <c r="V18" s="412"/>
      <c r="W18" s="412"/>
      <c r="X18" s="412"/>
      <c r="Y18" s="412"/>
      <c r="Z18" s="412"/>
      <c r="AA18" s="412"/>
      <c r="AB18" s="412"/>
      <c r="AC18" s="412"/>
      <c r="AD18" s="412"/>
      <c r="AE18" s="412"/>
      <c r="AF18" s="412"/>
      <c r="AG18" s="412"/>
      <c r="AH18" s="412"/>
      <c r="AI18" s="412"/>
      <c r="AJ18" s="412"/>
      <c r="AK18" s="412"/>
      <c r="AL18" s="412"/>
      <c r="AM18" s="412"/>
      <c r="AN18" s="412"/>
      <c r="AO18" s="412"/>
      <c r="AP18" s="412"/>
      <c r="AQ18" s="412"/>
      <c r="AR18" s="412"/>
      <c r="AS18" s="413"/>
    </row>
    <row r="19" spans="2:45" x14ac:dyDescent="0.2">
      <c r="D19" s="364" t="s">
        <v>280</v>
      </c>
      <c r="E19" s="373">
        <f t="shared" ref="E19:AS19" ca="1" si="4">IF(E$16&lt;0,E$16*$E4,0)</f>
        <v>-96360</v>
      </c>
      <c r="F19" s="374">
        <f t="shared" ca="1" si="4"/>
        <v>0</v>
      </c>
      <c r="G19" s="374">
        <f t="shared" ca="1" si="4"/>
        <v>0</v>
      </c>
      <c r="H19" s="374">
        <f t="shared" ca="1" si="4"/>
        <v>0</v>
      </c>
      <c r="I19" s="374">
        <f t="shared" ca="1" si="4"/>
        <v>-967.71171552941382</v>
      </c>
      <c r="J19" s="374">
        <f t="shared" ca="1" si="4"/>
        <v>0</v>
      </c>
      <c r="K19" s="374">
        <f t="shared" ca="1" si="4"/>
        <v>0</v>
      </c>
      <c r="L19" s="374">
        <f t="shared" ca="1" si="4"/>
        <v>0</v>
      </c>
      <c r="M19" s="374">
        <f t="shared" ca="1" si="4"/>
        <v>-833.3065155294131</v>
      </c>
      <c r="N19" s="374">
        <f t="shared" ca="1" si="4"/>
        <v>0</v>
      </c>
      <c r="O19" s="374">
        <f t="shared" ca="1" si="4"/>
        <v>0</v>
      </c>
      <c r="P19" s="374">
        <f t="shared" ca="1" si="4"/>
        <v>0</v>
      </c>
      <c r="Q19" s="374">
        <f t="shared" ca="1" si="4"/>
        <v>-694.18078952941346</v>
      </c>
      <c r="R19" s="374">
        <f t="shared" ca="1" si="4"/>
        <v>0</v>
      </c>
      <c r="S19" s="374">
        <f t="shared" ca="1" si="4"/>
        <v>0</v>
      </c>
      <c r="T19" s="374">
        <f t="shared" ca="1" si="4"/>
        <v>0</v>
      </c>
      <c r="U19" s="374">
        <f t="shared" ca="1" si="4"/>
        <v>-550.1814461994129</v>
      </c>
      <c r="V19" s="374">
        <f t="shared" ca="1" si="4"/>
        <v>0</v>
      </c>
      <c r="W19" s="374">
        <f t="shared" ca="1" si="4"/>
        <v>0</v>
      </c>
      <c r="X19" s="374">
        <f t="shared" ca="1" si="4"/>
        <v>0</v>
      </c>
      <c r="Y19" s="374">
        <f t="shared" ca="1" si="4"/>
        <v>-401.150606336262</v>
      </c>
      <c r="Z19" s="374">
        <f t="shared" ca="1" si="4"/>
        <v>0</v>
      </c>
      <c r="AA19" s="374">
        <f t="shared" ca="1" si="4"/>
        <v>0</v>
      </c>
      <c r="AB19" s="374">
        <f t="shared" ca="1" si="4"/>
        <v>0</v>
      </c>
      <c r="AC19" s="374">
        <f t="shared" ca="1" si="4"/>
        <v>-246.9254558404684</v>
      </c>
      <c r="AD19" s="374">
        <f t="shared" ca="1" si="4"/>
        <v>0</v>
      </c>
      <c r="AE19" s="374">
        <f t="shared" ca="1" si="4"/>
        <v>0</v>
      </c>
      <c r="AF19" s="374">
        <f t="shared" ca="1" si="4"/>
        <v>0</v>
      </c>
      <c r="AG19" s="374">
        <f t="shared" ca="1" si="4"/>
        <v>0</v>
      </c>
      <c r="AH19" s="374">
        <f t="shared" si="4"/>
        <v>0</v>
      </c>
      <c r="AI19" s="374">
        <f t="shared" si="4"/>
        <v>0</v>
      </c>
      <c r="AJ19" s="374">
        <f t="shared" si="4"/>
        <v>0</v>
      </c>
      <c r="AK19" s="374">
        <f t="shared" si="4"/>
        <v>0</v>
      </c>
      <c r="AL19" s="374">
        <f t="shared" si="4"/>
        <v>0</v>
      </c>
      <c r="AM19" s="374">
        <f t="shared" si="4"/>
        <v>0</v>
      </c>
      <c r="AN19" s="374">
        <f t="shared" si="4"/>
        <v>0</v>
      </c>
      <c r="AO19" s="374">
        <f t="shared" si="4"/>
        <v>0</v>
      </c>
      <c r="AP19" s="374">
        <f t="shared" si="4"/>
        <v>0</v>
      </c>
      <c r="AQ19" s="374">
        <f t="shared" si="4"/>
        <v>0</v>
      </c>
      <c r="AR19" s="374">
        <f t="shared" si="4"/>
        <v>0</v>
      </c>
      <c r="AS19" s="375">
        <f t="shared" si="4"/>
        <v>0</v>
      </c>
    </row>
    <row r="20" spans="2:45" x14ac:dyDescent="0.2">
      <c r="B20" s="382"/>
      <c r="D20" s="370" t="s">
        <v>281</v>
      </c>
      <c r="E20" s="383">
        <f t="shared" ref="E20:AS20" ca="1" si="5">IF(E$16&lt;0,E$16*$E5,0)</f>
        <v>-385440</v>
      </c>
      <c r="F20" s="384">
        <f t="shared" ca="1" si="5"/>
        <v>0</v>
      </c>
      <c r="G20" s="384">
        <f t="shared" ca="1" si="5"/>
        <v>0</v>
      </c>
      <c r="H20" s="384">
        <f t="shared" ca="1" si="5"/>
        <v>0</v>
      </c>
      <c r="I20" s="384">
        <f t="shared" ca="1" si="5"/>
        <v>-3870.8468621176553</v>
      </c>
      <c r="J20" s="384">
        <f t="shared" ca="1" si="5"/>
        <v>0</v>
      </c>
      <c r="K20" s="384">
        <f t="shared" ca="1" si="5"/>
        <v>0</v>
      </c>
      <c r="L20" s="384">
        <f t="shared" ca="1" si="5"/>
        <v>0</v>
      </c>
      <c r="M20" s="384">
        <f t="shared" ca="1" si="5"/>
        <v>-3333.2260621176524</v>
      </c>
      <c r="N20" s="384">
        <f t="shared" ca="1" si="5"/>
        <v>0</v>
      </c>
      <c r="O20" s="384">
        <f t="shared" ca="1" si="5"/>
        <v>0</v>
      </c>
      <c r="P20" s="384">
        <f t="shared" ca="1" si="5"/>
        <v>0</v>
      </c>
      <c r="Q20" s="384">
        <f t="shared" ca="1" si="5"/>
        <v>-2776.7231581176538</v>
      </c>
      <c r="R20" s="384">
        <f t="shared" ca="1" si="5"/>
        <v>0</v>
      </c>
      <c r="S20" s="384">
        <f t="shared" ca="1" si="5"/>
        <v>0</v>
      </c>
      <c r="T20" s="384">
        <f t="shared" ca="1" si="5"/>
        <v>0</v>
      </c>
      <c r="U20" s="384">
        <f t="shared" ca="1" si="5"/>
        <v>-2200.7257847976516</v>
      </c>
      <c r="V20" s="384">
        <f t="shared" ca="1" si="5"/>
        <v>0</v>
      </c>
      <c r="W20" s="384">
        <f t="shared" ca="1" si="5"/>
        <v>0</v>
      </c>
      <c r="X20" s="384">
        <f t="shared" ca="1" si="5"/>
        <v>0</v>
      </c>
      <c r="Y20" s="384">
        <f t="shared" ca="1" si="5"/>
        <v>-1604.602425345048</v>
      </c>
      <c r="Z20" s="384">
        <f t="shared" ca="1" si="5"/>
        <v>0</v>
      </c>
      <c r="AA20" s="384">
        <f t="shared" ca="1" si="5"/>
        <v>0</v>
      </c>
      <c r="AB20" s="384">
        <f t="shared" ca="1" si="5"/>
        <v>0</v>
      </c>
      <c r="AC20" s="384">
        <f t="shared" ca="1" si="5"/>
        <v>-987.70182336187361</v>
      </c>
      <c r="AD20" s="384">
        <f t="shared" ca="1" si="5"/>
        <v>0</v>
      </c>
      <c r="AE20" s="384">
        <f t="shared" ca="1" si="5"/>
        <v>0</v>
      </c>
      <c r="AF20" s="384">
        <f t="shared" ca="1" si="5"/>
        <v>0</v>
      </c>
      <c r="AG20" s="384">
        <f t="shared" ca="1" si="5"/>
        <v>0</v>
      </c>
      <c r="AH20" s="384">
        <f t="shared" si="5"/>
        <v>0</v>
      </c>
      <c r="AI20" s="384">
        <f t="shared" si="5"/>
        <v>0</v>
      </c>
      <c r="AJ20" s="384">
        <f t="shared" si="5"/>
        <v>0</v>
      </c>
      <c r="AK20" s="384">
        <f t="shared" si="5"/>
        <v>0</v>
      </c>
      <c r="AL20" s="384">
        <f t="shared" si="5"/>
        <v>0</v>
      </c>
      <c r="AM20" s="384">
        <f t="shared" si="5"/>
        <v>0</v>
      </c>
      <c r="AN20" s="384">
        <f t="shared" si="5"/>
        <v>0</v>
      </c>
      <c r="AO20" s="384">
        <f t="shared" si="5"/>
        <v>0</v>
      </c>
      <c r="AP20" s="384">
        <f t="shared" si="5"/>
        <v>0</v>
      </c>
      <c r="AQ20" s="384">
        <f t="shared" si="5"/>
        <v>0</v>
      </c>
      <c r="AR20" s="384">
        <f t="shared" si="5"/>
        <v>0</v>
      </c>
      <c r="AS20" s="385">
        <f t="shared" si="5"/>
        <v>0</v>
      </c>
    </row>
    <row r="21" spans="2:45" x14ac:dyDescent="0.2">
      <c r="D21" s="379"/>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377"/>
      <c r="AO21" s="377"/>
      <c r="AP21" s="377"/>
      <c r="AQ21" s="377"/>
      <c r="AR21" s="377"/>
      <c r="AS21" s="378"/>
    </row>
    <row r="22" spans="2:45" x14ac:dyDescent="0.2">
      <c r="D22" s="411" t="s">
        <v>282</v>
      </c>
      <c r="E22" s="412"/>
      <c r="F22" s="412"/>
      <c r="G22" s="412"/>
      <c r="H22" s="412"/>
      <c r="I22" s="412"/>
      <c r="J22" s="412"/>
      <c r="K22" s="412"/>
      <c r="L22" s="412"/>
      <c r="M22" s="412"/>
      <c r="N22" s="412"/>
      <c r="O22" s="412"/>
      <c r="P22" s="412"/>
      <c r="Q22" s="412"/>
      <c r="R22" s="412"/>
      <c r="S22" s="412"/>
      <c r="T22" s="412"/>
      <c r="U22" s="412"/>
      <c r="V22" s="412"/>
      <c r="W22" s="412"/>
      <c r="X22" s="412"/>
      <c r="Y22" s="412"/>
      <c r="Z22" s="412"/>
      <c r="AA22" s="412"/>
      <c r="AB22" s="412"/>
      <c r="AC22" s="412"/>
      <c r="AD22" s="412"/>
      <c r="AE22" s="412"/>
      <c r="AF22" s="412"/>
      <c r="AG22" s="412"/>
      <c r="AH22" s="412"/>
      <c r="AI22" s="412"/>
      <c r="AJ22" s="412"/>
      <c r="AK22" s="412"/>
      <c r="AL22" s="412"/>
      <c r="AM22" s="412"/>
      <c r="AN22" s="412"/>
      <c r="AO22" s="412"/>
      <c r="AP22" s="412"/>
      <c r="AQ22" s="412"/>
      <c r="AR22" s="412"/>
      <c r="AS22" s="413"/>
    </row>
    <row r="23" spans="2:45" x14ac:dyDescent="0.2">
      <c r="D23" s="364" t="s">
        <v>283</v>
      </c>
      <c r="E23" s="373">
        <v>0</v>
      </c>
      <c r="F23" s="374">
        <f t="shared" ref="F23:AS23" ca="1" si="6">IF(F11&gt;$F$3,0,E28)</f>
        <v>385440</v>
      </c>
      <c r="G23" s="374">
        <f t="shared" ca="1" si="6"/>
        <v>386182.47964161722</v>
      </c>
      <c r="H23" s="374">
        <f t="shared" ca="1" si="6"/>
        <v>384751.62883452885</v>
      </c>
      <c r="I23" s="374">
        <f t="shared" ca="1" si="6"/>
        <v>351544.01716710499</v>
      </c>
      <c r="J23" s="374">
        <f t="shared" ca="1" si="6"/>
        <v>361461.39687012235</v>
      </c>
      <c r="K23" s="374">
        <f t="shared" ca="1" si="6"/>
        <v>358950.15318302362</v>
      </c>
      <c r="L23" s="374">
        <f t="shared" ca="1" si="6"/>
        <v>356328.52690911375</v>
      </c>
      <c r="M23" s="374">
        <f t="shared" ca="1" si="6"/>
        <v>321323.67024959187</v>
      </c>
      <c r="N23" s="374">
        <f t="shared" ca="1" si="6"/>
        <v>330183.64127064601</v>
      </c>
      <c r="O23" s="374">
        <f t="shared" ca="1" si="6"/>
        <v>326459.75097449822</v>
      </c>
      <c r="P23" s="374">
        <f t="shared" ca="1" si="6"/>
        <v>322610.97378887271</v>
      </c>
      <c r="Q23" s="374">
        <f t="shared" ca="1" si="6"/>
        <v>285683.1503339865</v>
      </c>
      <c r="R23" s="374">
        <f t="shared" ca="1" si="6"/>
        <v>293373.60396746889</v>
      </c>
      <c r="S23" s="374">
        <f t="shared" ca="1" si="6"/>
        <v>288321.59978677495</v>
      </c>
      <c r="T23" s="374">
        <f t="shared" ca="1" si="6"/>
        <v>283129.30476673716</v>
      </c>
      <c r="U23" s="374">
        <f t="shared" ca="1" si="6"/>
        <v>244143.75748662249</v>
      </c>
      <c r="V23" s="374">
        <f t="shared" ca="1" si="6"/>
        <v>250543.73905577275</v>
      </c>
      <c r="W23" s="374">
        <f t="shared" ca="1" si="6"/>
        <v>244039.20044799263</v>
      </c>
      <c r="X23" s="374">
        <f t="shared" ca="1" si="6"/>
        <v>237424.01057093637</v>
      </c>
      <c r="Y23" s="374">
        <f t="shared" ca="1" si="6"/>
        <v>196237.09468766983</v>
      </c>
      <c r="Z23" s="374">
        <f t="shared" ca="1" si="6"/>
        <v>201216.96160249048</v>
      </c>
      <c r="AA23" s="374">
        <f t="shared" ca="1" si="6"/>
        <v>193126.6725554475</v>
      </c>
      <c r="AB23" s="374">
        <f t="shared" ca="1" si="6"/>
        <v>184862.35164460813</v>
      </c>
      <c r="AC23" s="374">
        <f t="shared" ca="1" si="6"/>
        <v>141318.5271014476</v>
      </c>
      <c r="AD23" s="374">
        <f t="shared" ca="1" si="6"/>
        <v>144736.8978408454</v>
      </c>
      <c r="AE23" s="374">
        <f t="shared" ca="1" si="6"/>
        <v>134915.77614916684</v>
      </c>
      <c r="AF23" s="374">
        <f t="shared" ca="1" si="6"/>
        <v>124902.1515894436</v>
      </c>
      <c r="AG23" s="374">
        <f t="shared" ca="1" si="6"/>
        <v>78835.511938447555</v>
      </c>
      <c r="AH23" s="374">
        <f t="shared" si="6"/>
        <v>0</v>
      </c>
      <c r="AI23" s="374">
        <f t="shared" si="6"/>
        <v>0</v>
      </c>
      <c r="AJ23" s="374">
        <f t="shared" si="6"/>
        <v>0</v>
      </c>
      <c r="AK23" s="374">
        <f t="shared" si="6"/>
        <v>0</v>
      </c>
      <c r="AL23" s="374">
        <f t="shared" si="6"/>
        <v>0</v>
      </c>
      <c r="AM23" s="374">
        <f t="shared" si="6"/>
        <v>0</v>
      </c>
      <c r="AN23" s="374">
        <f t="shared" si="6"/>
        <v>0</v>
      </c>
      <c r="AO23" s="374">
        <f t="shared" si="6"/>
        <v>0</v>
      </c>
      <c r="AP23" s="374">
        <f t="shared" si="6"/>
        <v>0</v>
      </c>
      <c r="AQ23" s="374">
        <f t="shared" si="6"/>
        <v>0</v>
      </c>
      <c r="AR23" s="374">
        <f t="shared" si="6"/>
        <v>0</v>
      </c>
      <c r="AS23" s="375">
        <f t="shared" si="6"/>
        <v>0</v>
      </c>
    </row>
    <row r="24" spans="2:45" x14ac:dyDescent="0.2">
      <c r="B24" s="380"/>
      <c r="D24" s="367" t="s">
        <v>284</v>
      </c>
      <c r="E24" s="376">
        <v>0</v>
      </c>
      <c r="F24" s="377">
        <f t="shared" ref="F24:AS24" ca="1" si="7">F23*(1+$E$7)^((F13-E13)/365)-F23</f>
        <v>8742.8327794995857</v>
      </c>
      <c r="G24" s="377">
        <f t="shared" ca="1" si="7"/>
        <v>6569.5023307939991</v>
      </c>
      <c r="H24" s="377">
        <f t="shared" ca="1" si="7"/>
        <v>6617.7014704584726</v>
      </c>
      <c r="I24" s="377">
        <f t="shared" ca="1" si="7"/>
        <v>6046.5328408997157</v>
      </c>
      <c r="J24" s="377">
        <f t="shared" ca="1" si="7"/>
        <v>6148.962250783632</v>
      </c>
      <c r="K24" s="377">
        <f t="shared" ca="1" si="7"/>
        <v>6038.5796639724867</v>
      </c>
      <c r="L24" s="377">
        <f t="shared" ca="1" si="7"/>
        <v>6128.8260783604928</v>
      </c>
      <c r="M24" s="377">
        <f t="shared" ca="1" si="7"/>
        <v>5526.7449589364696</v>
      </c>
      <c r="N24" s="377">
        <f t="shared" ca="1" si="7"/>
        <v>5616.8840257345582</v>
      </c>
      <c r="O24" s="377">
        <f t="shared" ca="1" si="7"/>
        <v>5491.9971362568322</v>
      </c>
      <c r="P24" s="377">
        <f t="shared" ca="1" si="7"/>
        <v>5548.8864909961121</v>
      </c>
      <c r="Q24" s="377">
        <f t="shared" ca="1" si="7"/>
        <v>4913.7304753647186</v>
      </c>
      <c r="R24" s="377">
        <f t="shared" ca="1" si="7"/>
        <v>4990.6939767083968</v>
      </c>
      <c r="S24" s="377">
        <f t="shared" ca="1" si="7"/>
        <v>4850.4031373645412</v>
      </c>
      <c r="T24" s="377">
        <f t="shared" ca="1" si="7"/>
        <v>4869.8045078076539</v>
      </c>
      <c r="U24" s="377">
        <f t="shared" ca="1" si="7"/>
        <v>4199.255784352601</v>
      </c>
      <c r="V24" s="377">
        <f t="shared" ca="1" si="7"/>
        <v>4262.098268207832</v>
      </c>
      <c r="W24" s="377">
        <f t="shared" ca="1" si="7"/>
        <v>4151.4469989317004</v>
      </c>
      <c r="X24" s="377">
        <f t="shared" ca="1" si="7"/>
        <v>4083.6766010239953</v>
      </c>
      <c r="Y24" s="377">
        <f t="shared" ca="1" si="7"/>
        <v>3375.2644894756086</v>
      </c>
      <c r="Z24" s="377">
        <f t="shared" ca="1" si="7"/>
        <v>3422.9810204481182</v>
      </c>
      <c r="AA24" s="377">
        <f t="shared" ca="1" si="7"/>
        <v>3248.949156651739</v>
      </c>
      <c r="AB24" s="377">
        <f t="shared" ca="1" si="7"/>
        <v>3179.6196939222573</v>
      </c>
      <c r="AC24" s="377">
        <f t="shared" ca="1" si="7"/>
        <v>2430.6689160359092</v>
      </c>
      <c r="AD24" s="377">
        <f t="shared" ca="1" si="7"/>
        <v>2462.1764006480225</v>
      </c>
      <c r="AE24" s="377">
        <f t="shared" ca="1" si="7"/>
        <v>2269.6735326033377</v>
      </c>
      <c r="AF24" s="377">
        <f t="shared" ca="1" si="7"/>
        <v>2148.3083898583573</v>
      </c>
      <c r="AG24" s="377">
        <f t="shared" ca="1" si="7"/>
        <v>1355.9653661759658</v>
      </c>
      <c r="AH24" s="377">
        <f t="shared" si="7"/>
        <v>0</v>
      </c>
      <c r="AI24" s="377">
        <f t="shared" si="7"/>
        <v>0</v>
      </c>
      <c r="AJ24" s="377">
        <f t="shared" si="7"/>
        <v>0</v>
      </c>
      <c r="AK24" s="377">
        <f t="shared" si="7"/>
        <v>0</v>
      </c>
      <c r="AL24" s="377">
        <f t="shared" si="7"/>
        <v>0</v>
      </c>
      <c r="AM24" s="377">
        <f t="shared" si="7"/>
        <v>0</v>
      </c>
      <c r="AN24" s="377">
        <f t="shared" si="7"/>
        <v>0</v>
      </c>
      <c r="AO24" s="377">
        <f t="shared" si="7"/>
        <v>0</v>
      </c>
      <c r="AP24" s="377">
        <f t="shared" si="7"/>
        <v>0</v>
      </c>
      <c r="AQ24" s="377">
        <f t="shared" si="7"/>
        <v>0</v>
      </c>
      <c r="AR24" s="377">
        <f t="shared" si="7"/>
        <v>0</v>
      </c>
      <c r="AS24" s="378">
        <f t="shared" si="7"/>
        <v>0</v>
      </c>
    </row>
    <row r="25" spans="2:45" x14ac:dyDescent="0.2">
      <c r="D25" s="367" t="s">
        <v>285</v>
      </c>
      <c r="E25" s="376">
        <v>0</v>
      </c>
      <c r="F25" s="377">
        <f t="shared" ref="F25:AS25" ca="1" si="8">IF(F11&gt;$F$3,0,E29)</f>
        <v>578160</v>
      </c>
      <c r="G25" s="377">
        <f t="shared" ca="1" si="8"/>
        <v>570159.64686211769</v>
      </c>
      <c r="H25" s="377">
        <f t="shared" ca="1" si="8"/>
        <v>562159.29372423538</v>
      </c>
      <c r="I25" s="377">
        <f t="shared" ca="1" si="8"/>
        <v>522333.98058635305</v>
      </c>
      <c r="J25" s="377">
        <f t="shared" ca="1" si="8"/>
        <v>528140.25087952951</v>
      </c>
      <c r="K25" s="377">
        <f t="shared" ca="1" si="8"/>
        <v>519480.04494164715</v>
      </c>
      <c r="L25" s="377">
        <f t="shared" ca="1" si="8"/>
        <v>510819.83900376479</v>
      </c>
      <c r="M25" s="377">
        <f t="shared" ca="1" si="8"/>
        <v>469686.15626588243</v>
      </c>
      <c r="N25" s="377">
        <f t="shared" ca="1" si="8"/>
        <v>474685.9953590589</v>
      </c>
      <c r="O25" s="377">
        <f t="shared" ca="1" si="8"/>
        <v>465345.22103717655</v>
      </c>
      <c r="P25" s="377">
        <f t="shared" ca="1" si="8"/>
        <v>456004.44671529421</v>
      </c>
      <c r="Q25" s="377">
        <f t="shared" ca="1" si="8"/>
        <v>413527.73676941183</v>
      </c>
      <c r="R25" s="377">
        <f t="shared" ca="1" si="8"/>
        <v>417692.82150658831</v>
      </c>
      <c r="S25" s="377">
        <f t="shared" ca="1" si="8"/>
        <v>407650.12334918597</v>
      </c>
      <c r="T25" s="377">
        <f t="shared" ca="1" si="8"/>
        <v>397607.42519178364</v>
      </c>
      <c r="U25" s="377">
        <f t="shared" ca="1" si="8"/>
        <v>353752.07340386132</v>
      </c>
      <c r="V25" s="377">
        <f t="shared" ca="1" si="8"/>
        <v>357053.16208105779</v>
      </c>
      <c r="W25" s="377">
        <f t="shared" ca="1" si="8"/>
        <v>346286.52520506986</v>
      </c>
      <c r="X25" s="377">
        <f t="shared" ca="1" si="8"/>
        <v>335519.88832908194</v>
      </c>
      <c r="Y25" s="377">
        <f t="shared" ca="1" si="8"/>
        <v>290249.2958447914</v>
      </c>
      <c r="Z25" s="377">
        <f t="shared" ca="1" si="8"/>
        <v>292656.199482809</v>
      </c>
      <c r="AA25" s="377">
        <f t="shared" ca="1" si="8"/>
        <v>281142.92941531789</v>
      </c>
      <c r="AB25" s="377">
        <f t="shared" ca="1" si="8"/>
        <v>269629.65934782679</v>
      </c>
      <c r="AC25" s="377">
        <f t="shared" ca="1" si="8"/>
        <v>222906.215110744</v>
      </c>
      <c r="AD25" s="377">
        <f t="shared" ca="1" si="8"/>
        <v>224387.76784578682</v>
      </c>
      <c r="AE25" s="377">
        <f t="shared" ca="1" si="8"/>
        <v>212104.46975346023</v>
      </c>
      <c r="AF25" s="377">
        <f t="shared" ca="1" si="8"/>
        <v>199821.17166113365</v>
      </c>
      <c r="AG25" s="377">
        <f t="shared" ca="1" si="8"/>
        <v>151606.22362027923</v>
      </c>
      <c r="AH25" s="377">
        <f t="shared" si="8"/>
        <v>0</v>
      </c>
      <c r="AI25" s="377">
        <f t="shared" si="8"/>
        <v>0</v>
      </c>
      <c r="AJ25" s="377">
        <f t="shared" si="8"/>
        <v>0</v>
      </c>
      <c r="AK25" s="377">
        <f t="shared" si="8"/>
        <v>0</v>
      </c>
      <c r="AL25" s="377">
        <f t="shared" si="8"/>
        <v>0</v>
      </c>
      <c r="AM25" s="377">
        <f t="shared" si="8"/>
        <v>0</v>
      </c>
      <c r="AN25" s="377">
        <f t="shared" si="8"/>
        <v>0</v>
      </c>
      <c r="AO25" s="377">
        <f t="shared" si="8"/>
        <v>0</v>
      </c>
      <c r="AP25" s="377">
        <f t="shared" si="8"/>
        <v>0</v>
      </c>
      <c r="AQ25" s="377">
        <f t="shared" si="8"/>
        <v>0</v>
      </c>
      <c r="AR25" s="377">
        <f t="shared" si="8"/>
        <v>0</v>
      </c>
      <c r="AS25" s="378">
        <f t="shared" si="8"/>
        <v>0</v>
      </c>
    </row>
    <row r="26" spans="2:45" x14ac:dyDescent="0.2">
      <c r="D26" s="367" t="s">
        <v>281</v>
      </c>
      <c r="E26" s="376">
        <f ca="1">-E20</f>
        <v>385440</v>
      </c>
      <c r="F26" s="377">
        <f ca="1">-F20</f>
        <v>0</v>
      </c>
      <c r="G26" s="377">
        <f t="shared" ref="G26:AS26" ca="1" si="9">-G20</f>
        <v>0</v>
      </c>
      <c r="H26" s="377">
        <f t="shared" ca="1" si="9"/>
        <v>0</v>
      </c>
      <c r="I26" s="377">
        <f t="shared" ca="1" si="9"/>
        <v>3870.8468621176553</v>
      </c>
      <c r="J26" s="377">
        <f t="shared" ca="1" si="9"/>
        <v>0</v>
      </c>
      <c r="K26" s="377">
        <f t="shared" ca="1" si="9"/>
        <v>0</v>
      </c>
      <c r="L26" s="377">
        <f t="shared" ca="1" si="9"/>
        <v>0</v>
      </c>
      <c r="M26" s="377">
        <f t="shared" ca="1" si="9"/>
        <v>3333.2260621176524</v>
      </c>
      <c r="N26" s="377">
        <f t="shared" ca="1" si="9"/>
        <v>0</v>
      </c>
      <c r="O26" s="377">
        <f t="shared" ca="1" si="9"/>
        <v>0</v>
      </c>
      <c r="P26" s="377">
        <f t="shared" ca="1" si="9"/>
        <v>0</v>
      </c>
      <c r="Q26" s="377">
        <f t="shared" ca="1" si="9"/>
        <v>2776.7231581176538</v>
      </c>
      <c r="R26" s="377">
        <f t="shared" ca="1" si="9"/>
        <v>0</v>
      </c>
      <c r="S26" s="377">
        <f t="shared" ca="1" si="9"/>
        <v>0</v>
      </c>
      <c r="T26" s="377">
        <f t="shared" ca="1" si="9"/>
        <v>0</v>
      </c>
      <c r="U26" s="377">
        <f t="shared" ca="1" si="9"/>
        <v>2200.7257847976516</v>
      </c>
      <c r="V26" s="377">
        <f t="shared" ca="1" si="9"/>
        <v>0</v>
      </c>
      <c r="W26" s="377">
        <f t="shared" ca="1" si="9"/>
        <v>0</v>
      </c>
      <c r="X26" s="377">
        <f t="shared" ca="1" si="9"/>
        <v>0</v>
      </c>
      <c r="Y26" s="377">
        <f t="shared" ca="1" si="9"/>
        <v>1604.602425345048</v>
      </c>
      <c r="Z26" s="377">
        <f t="shared" ca="1" si="9"/>
        <v>0</v>
      </c>
      <c r="AA26" s="377">
        <f t="shared" ca="1" si="9"/>
        <v>0</v>
      </c>
      <c r="AB26" s="377">
        <f t="shared" ca="1" si="9"/>
        <v>0</v>
      </c>
      <c r="AC26" s="377">
        <f t="shared" ca="1" si="9"/>
        <v>987.70182336187361</v>
      </c>
      <c r="AD26" s="377">
        <f t="shared" ca="1" si="9"/>
        <v>0</v>
      </c>
      <c r="AE26" s="377">
        <f t="shared" ca="1" si="9"/>
        <v>0</v>
      </c>
      <c r="AF26" s="377">
        <f t="shared" ca="1" si="9"/>
        <v>0</v>
      </c>
      <c r="AG26" s="377">
        <f t="shared" ca="1" si="9"/>
        <v>0</v>
      </c>
      <c r="AH26" s="377">
        <f t="shared" si="9"/>
        <v>0</v>
      </c>
      <c r="AI26" s="377">
        <f t="shared" si="9"/>
        <v>0</v>
      </c>
      <c r="AJ26" s="377">
        <f t="shared" si="9"/>
        <v>0</v>
      </c>
      <c r="AK26" s="377">
        <f t="shared" si="9"/>
        <v>0</v>
      </c>
      <c r="AL26" s="377">
        <f t="shared" si="9"/>
        <v>0</v>
      </c>
      <c r="AM26" s="377">
        <f t="shared" si="9"/>
        <v>0</v>
      </c>
      <c r="AN26" s="377">
        <f t="shared" si="9"/>
        <v>0</v>
      </c>
      <c r="AO26" s="377">
        <f t="shared" si="9"/>
        <v>0</v>
      </c>
      <c r="AP26" s="377">
        <f t="shared" si="9"/>
        <v>0</v>
      </c>
      <c r="AQ26" s="377">
        <f t="shared" si="9"/>
        <v>0</v>
      </c>
      <c r="AR26" s="377">
        <f t="shared" si="9"/>
        <v>0</v>
      </c>
      <c r="AS26" s="378">
        <f t="shared" si="9"/>
        <v>0</v>
      </c>
    </row>
    <row r="27" spans="2:45" x14ac:dyDescent="0.2">
      <c r="B27" s="380"/>
      <c r="D27" s="367" t="s">
        <v>286</v>
      </c>
      <c r="E27" s="376">
        <v>0</v>
      </c>
      <c r="F27" s="377">
        <f t="shared" ref="F27:AS27" ca="1" si="10">MIN(MAX(F23+F24,F25),MAX(F16,0)*$E$5)</f>
        <v>8000.3531378823482</v>
      </c>
      <c r="G27" s="377">
        <f t="shared" ca="1" si="10"/>
        <v>8000.3531378823482</v>
      </c>
      <c r="H27" s="377">
        <f t="shared" ca="1" si="10"/>
        <v>39825.313137882345</v>
      </c>
      <c r="I27" s="377">
        <f t="shared" ca="1" si="10"/>
        <v>0</v>
      </c>
      <c r="J27" s="377">
        <f t="shared" ca="1" si="10"/>
        <v>8660.2059378823469</v>
      </c>
      <c r="K27" s="377">
        <f t="shared" ca="1" si="10"/>
        <v>8660.2059378823469</v>
      </c>
      <c r="L27" s="377">
        <f t="shared" ca="1" si="10"/>
        <v>41133.682737882344</v>
      </c>
      <c r="M27" s="377">
        <f t="shared" ca="1" si="10"/>
        <v>0</v>
      </c>
      <c r="N27" s="377">
        <f t="shared" ca="1" si="10"/>
        <v>9340.7743218823452</v>
      </c>
      <c r="O27" s="377">
        <f t="shared" ca="1" si="10"/>
        <v>9340.7743218823452</v>
      </c>
      <c r="P27" s="377">
        <f t="shared" ca="1" si="10"/>
        <v>42476.70994588235</v>
      </c>
      <c r="Q27" s="377">
        <f t="shared" ca="1" si="10"/>
        <v>0</v>
      </c>
      <c r="R27" s="377">
        <f t="shared" ca="1" si="10"/>
        <v>10042.698157402347</v>
      </c>
      <c r="S27" s="377">
        <f t="shared" ca="1" si="10"/>
        <v>10042.698157402347</v>
      </c>
      <c r="T27" s="377">
        <f t="shared" ca="1" si="10"/>
        <v>43855.351787922336</v>
      </c>
      <c r="U27" s="377">
        <f t="shared" ca="1" si="10"/>
        <v>0</v>
      </c>
      <c r="V27" s="377">
        <f t="shared" ca="1" si="10"/>
        <v>10766.636875987948</v>
      </c>
      <c r="W27" s="377">
        <f t="shared" ca="1" si="10"/>
        <v>10766.636875987944</v>
      </c>
      <c r="X27" s="377">
        <f t="shared" ca="1" si="10"/>
        <v>45270.592484290537</v>
      </c>
      <c r="Y27" s="377">
        <f t="shared" ca="1" si="10"/>
        <v>0</v>
      </c>
      <c r="Z27" s="377">
        <f t="shared" ca="1" si="10"/>
        <v>11513.270067491116</v>
      </c>
      <c r="AA27" s="377">
        <f t="shared" ca="1" si="10"/>
        <v>11513.270067491116</v>
      </c>
      <c r="AB27" s="377">
        <f t="shared" ca="1" si="10"/>
        <v>46723.444237082789</v>
      </c>
      <c r="AC27" s="377">
        <f t="shared" ca="1" si="10"/>
        <v>0</v>
      </c>
      <c r="AD27" s="377">
        <f t="shared" ca="1" si="10"/>
        <v>12283.298092326575</v>
      </c>
      <c r="AE27" s="377">
        <f t="shared" ca="1" si="10"/>
        <v>12283.298092326575</v>
      </c>
      <c r="AF27" s="377">
        <f t="shared" ca="1" si="10"/>
        <v>48214.948040854404</v>
      </c>
      <c r="AG27" s="377">
        <f t="shared" ca="1" si="10"/>
        <v>151606.22362027923</v>
      </c>
      <c r="AH27" s="377">
        <f t="shared" si="10"/>
        <v>0</v>
      </c>
      <c r="AI27" s="377">
        <f t="shared" si="10"/>
        <v>0</v>
      </c>
      <c r="AJ27" s="377">
        <f t="shared" si="10"/>
        <v>0</v>
      </c>
      <c r="AK27" s="377">
        <f t="shared" si="10"/>
        <v>0</v>
      </c>
      <c r="AL27" s="377">
        <f t="shared" si="10"/>
        <v>0</v>
      </c>
      <c r="AM27" s="377">
        <f t="shared" si="10"/>
        <v>0</v>
      </c>
      <c r="AN27" s="377">
        <f t="shared" si="10"/>
        <v>0</v>
      </c>
      <c r="AO27" s="377">
        <f t="shared" si="10"/>
        <v>0</v>
      </c>
      <c r="AP27" s="377">
        <f t="shared" si="10"/>
        <v>0</v>
      </c>
      <c r="AQ27" s="377">
        <f t="shared" si="10"/>
        <v>0</v>
      </c>
      <c r="AR27" s="377">
        <f t="shared" si="10"/>
        <v>0</v>
      </c>
      <c r="AS27" s="378">
        <f t="shared" si="10"/>
        <v>0</v>
      </c>
    </row>
    <row r="28" spans="2:45" x14ac:dyDescent="0.2">
      <c r="D28" s="367" t="s">
        <v>287</v>
      </c>
      <c r="E28" s="376">
        <f ca="1">MAX(E23+E24+E26-E27,0)</f>
        <v>385440</v>
      </c>
      <c r="F28" s="377">
        <f ca="1">MAX(F23+F24+F26-F27,0)</f>
        <v>386182.47964161722</v>
      </c>
      <c r="G28" s="377">
        <f t="shared" ref="G28:AS28" ca="1" si="11">MAX(G23+G24+G26-G27,0)</f>
        <v>384751.62883452885</v>
      </c>
      <c r="H28" s="377">
        <f t="shared" ca="1" si="11"/>
        <v>351544.01716710499</v>
      </c>
      <c r="I28" s="377">
        <f t="shared" ca="1" si="11"/>
        <v>361461.39687012235</v>
      </c>
      <c r="J28" s="377">
        <f t="shared" ca="1" si="11"/>
        <v>358950.15318302362</v>
      </c>
      <c r="K28" s="377">
        <f t="shared" ca="1" si="11"/>
        <v>356328.52690911375</v>
      </c>
      <c r="L28" s="377">
        <f t="shared" ca="1" si="11"/>
        <v>321323.67024959187</v>
      </c>
      <c r="M28" s="377">
        <f t="shared" ca="1" si="11"/>
        <v>330183.64127064601</v>
      </c>
      <c r="N28" s="377">
        <f t="shared" ca="1" si="11"/>
        <v>326459.75097449822</v>
      </c>
      <c r="O28" s="377">
        <f t="shared" ca="1" si="11"/>
        <v>322610.97378887271</v>
      </c>
      <c r="P28" s="377">
        <f t="shared" ca="1" si="11"/>
        <v>285683.1503339865</v>
      </c>
      <c r="Q28" s="377">
        <f t="shared" ca="1" si="11"/>
        <v>293373.60396746889</v>
      </c>
      <c r="R28" s="377">
        <f t="shared" ca="1" si="11"/>
        <v>288321.59978677495</v>
      </c>
      <c r="S28" s="377">
        <f t="shared" ca="1" si="11"/>
        <v>283129.30476673716</v>
      </c>
      <c r="T28" s="377">
        <f t="shared" ca="1" si="11"/>
        <v>244143.75748662249</v>
      </c>
      <c r="U28" s="377">
        <f t="shared" ca="1" si="11"/>
        <v>250543.73905577275</v>
      </c>
      <c r="V28" s="377">
        <f t="shared" ca="1" si="11"/>
        <v>244039.20044799263</v>
      </c>
      <c r="W28" s="377">
        <f t="shared" ca="1" si="11"/>
        <v>237424.01057093637</v>
      </c>
      <c r="X28" s="377">
        <f t="shared" ca="1" si="11"/>
        <v>196237.09468766983</v>
      </c>
      <c r="Y28" s="377">
        <f t="shared" ca="1" si="11"/>
        <v>201216.96160249048</v>
      </c>
      <c r="Z28" s="377">
        <f t="shared" ca="1" si="11"/>
        <v>193126.6725554475</v>
      </c>
      <c r="AA28" s="377">
        <f t="shared" ca="1" si="11"/>
        <v>184862.35164460813</v>
      </c>
      <c r="AB28" s="377">
        <f t="shared" ca="1" si="11"/>
        <v>141318.5271014476</v>
      </c>
      <c r="AC28" s="377">
        <f t="shared" ca="1" si="11"/>
        <v>144736.8978408454</v>
      </c>
      <c r="AD28" s="377">
        <f t="shared" ca="1" si="11"/>
        <v>134915.77614916684</v>
      </c>
      <c r="AE28" s="377">
        <f t="shared" ca="1" si="11"/>
        <v>124902.1515894436</v>
      </c>
      <c r="AF28" s="377">
        <f t="shared" ca="1" si="11"/>
        <v>78835.511938447555</v>
      </c>
      <c r="AG28" s="377">
        <f t="shared" ca="1" si="11"/>
        <v>0</v>
      </c>
      <c r="AH28" s="377">
        <f t="shared" si="11"/>
        <v>0</v>
      </c>
      <c r="AI28" s="377">
        <f t="shared" si="11"/>
        <v>0</v>
      </c>
      <c r="AJ28" s="377">
        <f t="shared" si="11"/>
        <v>0</v>
      </c>
      <c r="AK28" s="377">
        <f t="shared" si="11"/>
        <v>0</v>
      </c>
      <c r="AL28" s="377">
        <f t="shared" si="11"/>
        <v>0</v>
      </c>
      <c r="AM28" s="377">
        <f t="shared" si="11"/>
        <v>0</v>
      </c>
      <c r="AN28" s="377">
        <f t="shared" si="11"/>
        <v>0</v>
      </c>
      <c r="AO28" s="377">
        <f t="shared" si="11"/>
        <v>0</v>
      </c>
      <c r="AP28" s="377">
        <f t="shared" si="11"/>
        <v>0</v>
      </c>
      <c r="AQ28" s="377">
        <f t="shared" si="11"/>
        <v>0</v>
      </c>
      <c r="AR28" s="377">
        <f t="shared" si="11"/>
        <v>0</v>
      </c>
      <c r="AS28" s="378">
        <f t="shared" si="11"/>
        <v>0</v>
      </c>
    </row>
    <row r="29" spans="2:45" x14ac:dyDescent="0.2">
      <c r="B29" s="414" t="s">
        <v>288</v>
      </c>
      <c r="C29" s="414" t="s">
        <v>289</v>
      </c>
      <c r="D29" s="367" t="s">
        <v>290</v>
      </c>
      <c r="E29" s="376">
        <f t="shared" ref="E29:AS29" ca="1" si="12">E25+E26*$E$8-E27</f>
        <v>578160</v>
      </c>
      <c r="F29" s="377">
        <f t="shared" ca="1" si="12"/>
        <v>570159.64686211769</v>
      </c>
      <c r="G29" s="377">
        <f t="shared" ca="1" si="12"/>
        <v>562159.29372423538</v>
      </c>
      <c r="H29" s="377">
        <f t="shared" ca="1" si="12"/>
        <v>522333.98058635305</v>
      </c>
      <c r="I29" s="377">
        <f t="shared" ca="1" si="12"/>
        <v>528140.25087952951</v>
      </c>
      <c r="J29" s="377">
        <f t="shared" ca="1" si="12"/>
        <v>519480.04494164715</v>
      </c>
      <c r="K29" s="377">
        <f t="shared" ca="1" si="12"/>
        <v>510819.83900376479</v>
      </c>
      <c r="L29" s="377">
        <f t="shared" ca="1" si="12"/>
        <v>469686.15626588243</v>
      </c>
      <c r="M29" s="377">
        <f t="shared" ca="1" si="12"/>
        <v>474685.9953590589</v>
      </c>
      <c r="N29" s="377">
        <f t="shared" ca="1" si="12"/>
        <v>465345.22103717655</v>
      </c>
      <c r="O29" s="377">
        <f t="shared" ca="1" si="12"/>
        <v>456004.44671529421</v>
      </c>
      <c r="P29" s="377">
        <f t="shared" ca="1" si="12"/>
        <v>413527.73676941183</v>
      </c>
      <c r="Q29" s="377">
        <f t="shared" ca="1" si="12"/>
        <v>417692.82150658831</v>
      </c>
      <c r="R29" s="377">
        <f t="shared" ca="1" si="12"/>
        <v>407650.12334918597</v>
      </c>
      <c r="S29" s="377">
        <f t="shared" ca="1" si="12"/>
        <v>397607.42519178364</v>
      </c>
      <c r="T29" s="377">
        <f t="shared" ca="1" si="12"/>
        <v>353752.07340386132</v>
      </c>
      <c r="U29" s="377">
        <f t="shared" ca="1" si="12"/>
        <v>357053.16208105779</v>
      </c>
      <c r="V29" s="377">
        <f t="shared" ca="1" si="12"/>
        <v>346286.52520506986</v>
      </c>
      <c r="W29" s="377">
        <f t="shared" ca="1" si="12"/>
        <v>335519.88832908194</v>
      </c>
      <c r="X29" s="377">
        <f t="shared" ca="1" si="12"/>
        <v>290249.2958447914</v>
      </c>
      <c r="Y29" s="377">
        <f t="shared" ca="1" si="12"/>
        <v>292656.199482809</v>
      </c>
      <c r="Z29" s="377">
        <f t="shared" ca="1" si="12"/>
        <v>281142.92941531789</v>
      </c>
      <c r="AA29" s="377">
        <f t="shared" ca="1" si="12"/>
        <v>269629.65934782679</v>
      </c>
      <c r="AB29" s="377">
        <f t="shared" ca="1" si="12"/>
        <v>222906.215110744</v>
      </c>
      <c r="AC29" s="377">
        <f t="shared" ca="1" si="12"/>
        <v>224387.76784578682</v>
      </c>
      <c r="AD29" s="377">
        <f t="shared" ca="1" si="12"/>
        <v>212104.46975346023</v>
      </c>
      <c r="AE29" s="377">
        <f t="shared" ca="1" si="12"/>
        <v>199821.17166113365</v>
      </c>
      <c r="AF29" s="377">
        <f t="shared" ca="1" si="12"/>
        <v>151606.22362027923</v>
      </c>
      <c r="AG29" s="377">
        <f t="shared" ca="1" si="12"/>
        <v>0</v>
      </c>
      <c r="AH29" s="377">
        <f t="shared" si="12"/>
        <v>0</v>
      </c>
      <c r="AI29" s="377">
        <f t="shared" si="12"/>
        <v>0</v>
      </c>
      <c r="AJ29" s="377">
        <f t="shared" si="12"/>
        <v>0</v>
      </c>
      <c r="AK29" s="377">
        <f t="shared" si="12"/>
        <v>0</v>
      </c>
      <c r="AL29" s="377">
        <f t="shared" si="12"/>
        <v>0</v>
      </c>
      <c r="AM29" s="377">
        <f t="shared" si="12"/>
        <v>0</v>
      </c>
      <c r="AN29" s="377">
        <f t="shared" si="12"/>
        <v>0</v>
      </c>
      <c r="AO29" s="377">
        <f t="shared" si="12"/>
        <v>0</v>
      </c>
      <c r="AP29" s="377">
        <f t="shared" si="12"/>
        <v>0</v>
      </c>
      <c r="AQ29" s="377">
        <f t="shared" si="12"/>
        <v>0</v>
      </c>
      <c r="AR29" s="377">
        <f t="shared" si="12"/>
        <v>0</v>
      </c>
      <c r="AS29" s="378">
        <f t="shared" si="12"/>
        <v>0</v>
      </c>
    </row>
    <row r="30" spans="2:45" x14ac:dyDescent="0.2">
      <c r="B30" s="386">
        <f ca="1">SUMIF(E30:AS30,"&gt;"&amp;0,E30:AS30)/-SUMIF(E30:AS30,"&lt;"&amp;0,E30:AS30)</f>
        <v>1.5</v>
      </c>
      <c r="C30" s="387">
        <f ca="1">XIRR(E30:AS30,$E$13:$AS$13)</f>
        <v>9.711931347846986E-2</v>
      </c>
      <c r="D30" s="407" t="s">
        <v>291</v>
      </c>
      <c r="E30" s="408">
        <f ca="1">E27-E26</f>
        <v>-385440</v>
      </c>
      <c r="F30" s="409">
        <f ca="1">F27-F26</f>
        <v>8000.3531378823482</v>
      </c>
      <c r="G30" s="409">
        <f t="shared" ref="G30:AS30" ca="1" si="13">G27-G26</f>
        <v>8000.3531378823482</v>
      </c>
      <c r="H30" s="409">
        <f t="shared" ca="1" si="13"/>
        <v>39825.313137882345</v>
      </c>
      <c r="I30" s="409">
        <f t="shared" ca="1" si="13"/>
        <v>-3870.8468621176553</v>
      </c>
      <c r="J30" s="409">
        <f t="shared" ca="1" si="13"/>
        <v>8660.2059378823469</v>
      </c>
      <c r="K30" s="409">
        <f t="shared" ca="1" si="13"/>
        <v>8660.2059378823469</v>
      </c>
      <c r="L30" s="409">
        <f t="shared" ca="1" si="13"/>
        <v>41133.682737882344</v>
      </c>
      <c r="M30" s="409">
        <f t="shared" ca="1" si="13"/>
        <v>-3333.2260621176524</v>
      </c>
      <c r="N30" s="409">
        <f t="shared" ca="1" si="13"/>
        <v>9340.7743218823452</v>
      </c>
      <c r="O30" s="409">
        <f t="shared" ca="1" si="13"/>
        <v>9340.7743218823452</v>
      </c>
      <c r="P30" s="409">
        <f t="shared" ca="1" si="13"/>
        <v>42476.70994588235</v>
      </c>
      <c r="Q30" s="409">
        <f t="shared" ca="1" si="13"/>
        <v>-2776.7231581176538</v>
      </c>
      <c r="R30" s="409">
        <f t="shared" ca="1" si="13"/>
        <v>10042.698157402347</v>
      </c>
      <c r="S30" s="409">
        <f t="shared" ca="1" si="13"/>
        <v>10042.698157402347</v>
      </c>
      <c r="T30" s="409">
        <f t="shared" ca="1" si="13"/>
        <v>43855.351787922336</v>
      </c>
      <c r="U30" s="409">
        <f t="shared" ca="1" si="13"/>
        <v>-2200.7257847976516</v>
      </c>
      <c r="V30" s="409">
        <f t="shared" ca="1" si="13"/>
        <v>10766.636875987948</v>
      </c>
      <c r="W30" s="409">
        <f t="shared" ca="1" si="13"/>
        <v>10766.636875987944</v>
      </c>
      <c r="X30" s="409">
        <f t="shared" ca="1" si="13"/>
        <v>45270.592484290537</v>
      </c>
      <c r="Y30" s="409">
        <f t="shared" ca="1" si="13"/>
        <v>-1604.602425345048</v>
      </c>
      <c r="Z30" s="409">
        <f t="shared" ca="1" si="13"/>
        <v>11513.270067491116</v>
      </c>
      <c r="AA30" s="409">
        <f t="shared" ca="1" si="13"/>
        <v>11513.270067491116</v>
      </c>
      <c r="AB30" s="409">
        <f t="shared" ca="1" si="13"/>
        <v>46723.444237082789</v>
      </c>
      <c r="AC30" s="409">
        <f t="shared" ca="1" si="13"/>
        <v>-987.70182336187361</v>
      </c>
      <c r="AD30" s="409">
        <f t="shared" ca="1" si="13"/>
        <v>12283.298092326575</v>
      </c>
      <c r="AE30" s="409">
        <f t="shared" ca="1" si="13"/>
        <v>12283.298092326575</v>
      </c>
      <c r="AF30" s="409">
        <f t="shared" ca="1" si="13"/>
        <v>48214.948040854404</v>
      </c>
      <c r="AG30" s="409">
        <f t="shared" ca="1" si="13"/>
        <v>151606.22362027923</v>
      </c>
      <c r="AH30" s="409">
        <f t="shared" si="13"/>
        <v>0</v>
      </c>
      <c r="AI30" s="409">
        <f t="shared" si="13"/>
        <v>0</v>
      </c>
      <c r="AJ30" s="409">
        <f t="shared" si="13"/>
        <v>0</v>
      </c>
      <c r="AK30" s="409">
        <f t="shared" si="13"/>
        <v>0</v>
      </c>
      <c r="AL30" s="409">
        <f t="shared" si="13"/>
        <v>0</v>
      </c>
      <c r="AM30" s="409">
        <f t="shared" si="13"/>
        <v>0</v>
      </c>
      <c r="AN30" s="409">
        <f t="shared" si="13"/>
        <v>0</v>
      </c>
      <c r="AO30" s="409">
        <f t="shared" si="13"/>
        <v>0</v>
      </c>
      <c r="AP30" s="409">
        <f t="shared" si="13"/>
        <v>0</v>
      </c>
      <c r="AQ30" s="409">
        <f t="shared" si="13"/>
        <v>0</v>
      </c>
      <c r="AR30" s="409">
        <f t="shared" si="13"/>
        <v>0</v>
      </c>
      <c r="AS30" s="410">
        <f t="shared" si="13"/>
        <v>0</v>
      </c>
    </row>
    <row r="31" spans="2:45" x14ac:dyDescent="0.2">
      <c r="D31" s="367"/>
      <c r="E31" s="376"/>
      <c r="F31" s="377"/>
      <c r="G31" s="377"/>
      <c r="H31" s="377"/>
      <c r="I31" s="377"/>
      <c r="J31" s="377"/>
      <c r="K31" s="377"/>
      <c r="L31" s="377"/>
      <c r="M31" s="377"/>
      <c r="N31" s="377"/>
      <c r="O31" s="377"/>
      <c r="P31" s="377"/>
      <c r="Q31" s="377"/>
      <c r="R31" s="377"/>
      <c r="S31" s="377"/>
      <c r="T31" s="377"/>
      <c r="U31" s="377"/>
      <c r="V31" s="377"/>
      <c r="W31" s="377"/>
      <c r="X31" s="377"/>
      <c r="Y31" s="377"/>
      <c r="Z31" s="377"/>
      <c r="AA31" s="377"/>
      <c r="AB31" s="377"/>
      <c r="AC31" s="377"/>
      <c r="AD31" s="377"/>
      <c r="AE31" s="377"/>
      <c r="AF31" s="377"/>
      <c r="AG31" s="377"/>
      <c r="AH31" s="377"/>
      <c r="AI31" s="377"/>
      <c r="AJ31" s="377"/>
      <c r="AK31" s="377"/>
      <c r="AL31" s="377"/>
      <c r="AM31" s="377"/>
      <c r="AN31" s="377"/>
      <c r="AO31" s="377"/>
      <c r="AP31" s="377"/>
      <c r="AQ31" s="377"/>
      <c r="AR31" s="377"/>
      <c r="AS31" s="378"/>
    </row>
    <row r="32" spans="2:45" x14ac:dyDescent="0.2">
      <c r="D32" s="367" t="s">
        <v>280</v>
      </c>
      <c r="E32" s="376">
        <f ca="1">-E19</f>
        <v>96360</v>
      </c>
      <c r="F32" s="377">
        <f t="shared" ref="F32:AS32" ca="1" si="14">-F19</f>
        <v>0</v>
      </c>
      <c r="G32" s="377">
        <f t="shared" ca="1" si="14"/>
        <v>0</v>
      </c>
      <c r="H32" s="377">
        <f t="shared" ca="1" si="14"/>
        <v>0</v>
      </c>
      <c r="I32" s="377">
        <f t="shared" ca="1" si="14"/>
        <v>967.71171552941382</v>
      </c>
      <c r="J32" s="377">
        <f t="shared" ca="1" si="14"/>
        <v>0</v>
      </c>
      <c r="K32" s="377">
        <f t="shared" ca="1" si="14"/>
        <v>0</v>
      </c>
      <c r="L32" s="377">
        <f t="shared" ca="1" si="14"/>
        <v>0</v>
      </c>
      <c r="M32" s="377">
        <f t="shared" ca="1" si="14"/>
        <v>833.3065155294131</v>
      </c>
      <c r="N32" s="377">
        <f t="shared" ca="1" si="14"/>
        <v>0</v>
      </c>
      <c r="O32" s="377">
        <f t="shared" ca="1" si="14"/>
        <v>0</v>
      </c>
      <c r="P32" s="377">
        <f t="shared" ca="1" si="14"/>
        <v>0</v>
      </c>
      <c r="Q32" s="377">
        <f t="shared" ca="1" si="14"/>
        <v>694.18078952941346</v>
      </c>
      <c r="R32" s="377">
        <f t="shared" ca="1" si="14"/>
        <v>0</v>
      </c>
      <c r="S32" s="377">
        <f t="shared" ca="1" si="14"/>
        <v>0</v>
      </c>
      <c r="T32" s="377">
        <f t="shared" ca="1" si="14"/>
        <v>0</v>
      </c>
      <c r="U32" s="377">
        <f t="shared" ca="1" si="14"/>
        <v>550.1814461994129</v>
      </c>
      <c r="V32" s="377">
        <f t="shared" ca="1" si="14"/>
        <v>0</v>
      </c>
      <c r="W32" s="377">
        <f t="shared" ca="1" si="14"/>
        <v>0</v>
      </c>
      <c r="X32" s="377">
        <f t="shared" ca="1" si="14"/>
        <v>0</v>
      </c>
      <c r="Y32" s="377">
        <f t="shared" ca="1" si="14"/>
        <v>401.150606336262</v>
      </c>
      <c r="Z32" s="377">
        <f t="shared" ca="1" si="14"/>
        <v>0</v>
      </c>
      <c r="AA32" s="377">
        <f t="shared" ca="1" si="14"/>
        <v>0</v>
      </c>
      <c r="AB32" s="377">
        <f t="shared" ca="1" si="14"/>
        <v>0</v>
      </c>
      <c r="AC32" s="377">
        <f t="shared" ca="1" si="14"/>
        <v>246.9254558404684</v>
      </c>
      <c r="AD32" s="377">
        <f t="shared" ca="1" si="14"/>
        <v>0</v>
      </c>
      <c r="AE32" s="377">
        <f t="shared" ca="1" si="14"/>
        <v>0</v>
      </c>
      <c r="AF32" s="377">
        <f t="shared" ca="1" si="14"/>
        <v>0</v>
      </c>
      <c r="AG32" s="377">
        <f t="shared" ca="1" si="14"/>
        <v>0</v>
      </c>
      <c r="AH32" s="377">
        <f t="shared" si="14"/>
        <v>0</v>
      </c>
      <c r="AI32" s="377">
        <f t="shared" si="14"/>
        <v>0</v>
      </c>
      <c r="AJ32" s="377">
        <f t="shared" si="14"/>
        <v>0</v>
      </c>
      <c r="AK32" s="377">
        <f t="shared" si="14"/>
        <v>0</v>
      </c>
      <c r="AL32" s="377">
        <f t="shared" si="14"/>
        <v>0</v>
      </c>
      <c r="AM32" s="377">
        <f t="shared" si="14"/>
        <v>0</v>
      </c>
      <c r="AN32" s="377">
        <f t="shared" si="14"/>
        <v>0</v>
      </c>
      <c r="AO32" s="377">
        <f t="shared" si="14"/>
        <v>0</v>
      </c>
      <c r="AP32" s="377">
        <f t="shared" si="14"/>
        <v>0</v>
      </c>
      <c r="AQ32" s="377">
        <f t="shared" si="14"/>
        <v>0</v>
      </c>
      <c r="AR32" s="377">
        <f t="shared" si="14"/>
        <v>0</v>
      </c>
      <c r="AS32" s="378">
        <f t="shared" si="14"/>
        <v>0</v>
      </c>
    </row>
    <row r="33" spans="2:45" x14ac:dyDescent="0.2">
      <c r="B33" s="414" t="s">
        <v>288</v>
      </c>
      <c r="C33" s="414" t="s">
        <v>289</v>
      </c>
      <c r="D33" s="367" t="s">
        <v>292</v>
      </c>
      <c r="E33" s="376">
        <f t="shared" ref="E33:AS33" si="15">(E27/$E$5)*$E$4</f>
        <v>0</v>
      </c>
      <c r="F33" s="377">
        <f t="shared" ca="1" si="15"/>
        <v>2000.088284470587</v>
      </c>
      <c r="G33" s="377">
        <f t="shared" ca="1" si="15"/>
        <v>2000.088284470587</v>
      </c>
      <c r="H33" s="377">
        <f t="shared" ca="1" si="15"/>
        <v>9956.3282844705864</v>
      </c>
      <c r="I33" s="377">
        <f t="shared" ca="1" si="15"/>
        <v>0</v>
      </c>
      <c r="J33" s="377">
        <f t="shared" ca="1" si="15"/>
        <v>2165.0514844705867</v>
      </c>
      <c r="K33" s="377">
        <f t="shared" ca="1" si="15"/>
        <v>2165.0514844705867</v>
      </c>
      <c r="L33" s="377">
        <f t="shared" ca="1" si="15"/>
        <v>10283.420684470586</v>
      </c>
      <c r="M33" s="377">
        <f t="shared" ca="1" si="15"/>
        <v>0</v>
      </c>
      <c r="N33" s="377">
        <f t="shared" ca="1" si="15"/>
        <v>2335.1935804705863</v>
      </c>
      <c r="O33" s="377">
        <f t="shared" ca="1" si="15"/>
        <v>2335.1935804705863</v>
      </c>
      <c r="P33" s="377">
        <f t="shared" ca="1" si="15"/>
        <v>10619.177486470588</v>
      </c>
      <c r="Q33" s="377">
        <f t="shared" ca="1" si="15"/>
        <v>0</v>
      </c>
      <c r="R33" s="377">
        <f t="shared" ca="1" si="15"/>
        <v>2510.6745393505867</v>
      </c>
      <c r="S33" s="377">
        <f t="shared" ca="1" si="15"/>
        <v>2510.6745393505867</v>
      </c>
      <c r="T33" s="377">
        <f t="shared" ca="1" si="15"/>
        <v>10963.837946980584</v>
      </c>
      <c r="U33" s="377">
        <f t="shared" ca="1" si="15"/>
        <v>0</v>
      </c>
      <c r="V33" s="377">
        <f t="shared" ca="1" si="15"/>
        <v>2691.659218996987</v>
      </c>
      <c r="W33" s="377">
        <f t="shared" ca="1" si="15"/>
        <v>2691.6592189969861</v>
      </c>
      <c r="X33" s="377">
        <f t="shared" ca="1" si="15"/>
        <v>11317.648121072634</v>
      </c>
      <c r="Y33" s="377">
        <f t="shared" ca="1" si="15"/>
        <v>0</v>
      </c>
      <c r="Z33" s="377">
        <f t="shared" ca="1" si="15"/>
        <v>2878.3175168727789</v>
      </c>
      <c r="AA33" s="377">
        <f t="shared" ca="1" si="15"/>
        <v>2878.3175168727789</v>
      </c>
      <c r="AB33" s="377">
        <f t="shared" ca="1" si="15"/>
        <v>11680.861059270697</v>
      </c>
      <c r="AC33" s="377">
        <f t="shared" ca="1" si="15"/>
        <v>0</v>
      </c>
      <c r="AD33" s="377">
        <f t="shared" ca="1" si="15"/>
        <v>3070.8245230816437</v>
      </c>
      <c r="AE33" s="377">
        <f t="shared" ca="1" si="15"/>
        <v>3070.8245230816437</v>
      </c>
      <c r="AF33" s="377">
        <f t="shared" ca="1" si="15"/>
        <v>12053.737010213601</v>
      </c>
      <c r="AG33" s="377">
        <f t="shared" ca="1" si="15"/>
        <v>37901.555905069807</v>
      </c>
      <c r="AH33" s="377">
        <f t="shared" si="15"/>
        <v>0</v>
      </c>
      <c r="AI33" s="377">
        <f t="shared" si="15"/>
        <v>0</v>
      </c>
      <c r="AJ33" s="377">
        <f t="shared" si="15"/>
        <v>0</v>
      </c>
      <c r="AK33" s="377">
        <f t="shared" si="15"/>
        <v>0</v>
      </c>
      <c r="AL33" s="377">
        <f t="shared" si="15"/>
        <v>0</v>
      </c>
      <c r="AM33" s="377">
        <f t="shared" si="15"/>
        <v>0</v>
      </c>
      <c r="AN33" s="377">
        <f t="shared" si="15"/>
        <v>0</v>
      </c>
      <c r="AO33" s="377">
        <f t="shared" si="15"/>
        <v>0</v>
      </c>
      <c r="AP33" s="377">
        <f t="shared" si="15"/>
        <v>0</v>
      </c>
      <c r="AQ33" s="377">
        <f t="shared" si="15"/>
        <v>0</v>
      </c>
      <c r="AR33" s="377">
        <f t="shared" si="15"/>
        <v>0</v>
      </c>
      <c r="AS33" s="378">
        <f t="shared" si="15"/>
        <v>0</v>
      </c>
    </row>
    <row r="34" spans="2:45" x14ac:dyDescent="0.2">
      <c r="B34" s="386">
        <f ca="1">SUMIF(E34:AS34,"&gt;"&amp;0,E34:AS34)/-SUMIF(E34:AS34,"&lt;"&amp;0,E34:AS34)</f>
        <v>1.5</v>
      </c>
      <c r="C34" s="387">
        <f ca="1">XIRR(E34:AS34,$E$13:$AS$13)</f>
        <v>9.711931347846986E-2</v>
      </c>
      <c r="D34" s="407" t="s">
        <v>271</v>
      </c>
      <c r="E34" s="408">
        <f ca="1">E33-E32</f>
        <v>-96360</v>
      </c>
      <c r="F34" s="409">
        <f t="shared" ref="F34:AS34" ca="1" si="16">F33-F32</f>
        <v>2000.088284470587</v>
      </c>
      <c r="G34" s="409">
        <f t="shared" ca="1" si="16"/>
        <v>2000.088284470587</v>
      </c>
      <c r="H34" s="409">
        <f t="shared" ca="1" si="16"/>
        <v>9956.3282844705864</v>
      </c>
      <c r="I34" s="409">
        <f t="shared" ca="1" si="16"/>
        <v>-967.71171552941382</v>
      </c>
      <c r="J34" s="409">
        <f t="shared" ca="1" si="16"/>
        <v>2165.0514844705867</v>
      </c>
      <c r="K34" s="409">
        <f t="shared" ca="1" si="16"/>
        <v>2165.0514844705867</v>
      </c>
      <c r="L34" s="409">
        <f t="shared" ca="1" si="16"/>
        <v>10283.420684470586</v>
      </c>
      <c r="M34" s="409">
        <f t="shared" ca="1" si="16"/>
        <v>-833.3065155294131</v>
      </c>
      <c r="N34" s="409">
        <f t="shared" ca="1" si="16"/>
        <v>2335.1935804705863</v>
      </c>
      <c r="O34" s="409">
        <f t="shared" ca="1" si="16"/>
        <v>2335.1935804705863</v>
      </c>
      <c r="P34" s="409">
        <f t="shared" ca="1" si="16"/>
        <v>10619.177486470588</v>
      </c>
      <c r="Q34" s="409">
        <f t="shared" ca="1" si="16"/>
        <v>-694.18078952941346</v>
      </c>
      <c r="R34" s="409">
        <f t="shared" ca="1" si="16"/>
        <v>2510.6745393505867</v>
      </c>
      <c r="S34" s="409">
        <f t="shared" ca="1" si="16"/>
        <v>2510.6745393505867</v>
      </c>
      <c r="T34" s="409">
        <f t="shared" ca="1" si="16"/>
        <v>10963.837946980584</v>
      </c>
      <c r="U34" s="409">
        <f t="shared" ca="1" si="16"/>
        <v>-550.1814461994129</v>
      </c>
      <c r="V34" s="409">
        <f t="shared" ca="1" si="16"/>
        <v>2691.659218996987</v>
      </c>
      <c r="W34" s="409">
        <f t="shared" ca="1" si="16"/>
        <v>2691.6592189969861</v>
      </c>
      <c r="X34" s="409">
        <f t="shared" ca="1" si="16"/>
        <v>11317.648121072634</v>
      </c>
      <c r="Y34" s="409">
        <f t="shared" ca="1" si="16"/>
        <v>-401.150606336262</v>
      </c>
      <c r="Z34" s="409">
        <f t="shared" ca="1" si="16"/>
        <v>2878.3175168727789</v>
      </c>
      <c r="AA34" s="409">
        <f t="shared" ca="1" si="16"/>
        <v>2878.3175168727789</v>
      </c>
      <c r="AB34" s="409">
        <f t="shared" ca="1" si="16"/>
        <v>11680.861059270697</v>
      </c>
      <c r="AC34" s="409">
        <f t="shared" ca="1" si="16"/>
        <v>-246.9254558404684</v>
      </c>
      <c r="AD34" s="409">
        <f t="shared" ca="1" si="16"/>
        <v>3070.8245230816437</v>
      </c>
      <c r="AE34" s="409">
        <f t="shared" ca="1" si="16"/>
        <v>3070.8245230816437</v>
      </c>
      <c r="AF34" s="409">
        <f t="shared" ca="1" si="16"/>
        <v>12053.737010213601</v>
      </c>
      <c r="AG34" s="409">
        <f t="shared" ca="1" si="16"/>
        <v>37901.555905069807</v>
      </c>
      <c r="AH34" s="409">
        <f t="shared" si="16"/>
        <v>0</v>
      </c>
      <c r="AI34" s="409">
        <f t="shared" si="16"/>
        <v>0</v>
      </c>
      <c r="AJ34" s="409">
        <f t="shared" si="16"/>
        <v>0</v>
      </c>
      <c r="AK34" s="409">
        <f t="shared" si="16"/>
        <v>0</v>
      </c>
      <c r="AL34" s="409">
        <f t="shared" si="16"/>
        <v>0</v>
      </c>
      <c r="AM34" s="409">
        <f t="shared" si="16"/>
        <v>0</v>
      </c>
      <c r="AN34" s="409">
        <f t="shared" si="16"/>
        <v>0</v>
      </c>
      <c r="AO34" s="409">
        <f t="shared" si="16"/>
        <v>0</v>
      </c>
      <c r="AP34" s="409">
        <f t="shared" si="16"/>
        <v>0</v>
      </c>
      <c r="AQ34" s="409">
        <f t="shared" si="16"/>
        <v>0</v>
      </c>
      <c r="AR34" s="409">
        <f t="shared" si="16"/>
        <v>0</v>
      </c>
      <c r="AS34" s="410">
        <f t="shared" si="16"/>
        <v>0</v>
      </c>
    </row>
    <row r="35" spans="2:45" x14ac:dyDescent="0.2">
      <c r="D35" s="367" t="s">
        <v>293</v>
      </c>
      <c r="E35" s="376">
        <f>E27+E33</f>
        <v>0</v>
      </c>
      <c r="F35" s="377">
        <f t="shared" ref="F35:AS35" ca="1" si="17">F27+F33</f>
        <v>10000.441422352935</v>
      </c>
      <c r="G35" s="377">
        <f t="shared" ca="1" si="17"/>
        <v>10000.441422352935</v>
      </c>
      <c r="H35" s="377">
        <f t="shared" ca="1" si="17"/>
        <v>49781.641422352928</v>
      </c>
      <c r="I35" s="377">
        <f t="shared" ca="1" si="17"/>
        <v>0</v>
      </c>
      <c r="J35" s="377">
        <f t="shared" ca="1" si="17"/>
        <v>10825.257422352934</v>
      </c>
      <c r="K35" s="377">
        <f t="shared" ca="1" si="17"/>
        <v>10825.257422352934</v>
      </c>
      <c r="L35" s="377">
        <f t="shared" ca="1" si="17"/>
        <v>51417.103422352928</v>
      </c>
      <c r="M35" s="377">
        <f t="shared" ca="1" si="17"/>
        <v>0</v>
      </c>
      <c r="N35" s="377">
        <f t="shared" ca="1" si="17"/>
        <v>11675.967902352932</v>
      </c>
      <c r="O35" s="377">
        <f t="shared" ca="1" si="17"/>
        <v>11675.967902352932</v>
      </c>
      <c r="P35" s="377">
        <f t="shared" ca="1" si="17"/>
        <v>53095.887432352938</v>
      </c>
      <c r="Q35" s="377">
        <f t="shared" ca="1" si="17"/>
        <v>0</v>
      </c>
      <c r="R35" s="377">
        <f t="shared" ca="1" si="17"/>
        <v>12553.372696752933</v>
      </c>
      <c r="S35" s="377">
        <f t="shared" ca="1" si="17"/>
        <v>12553.372696752933</v>
      </c>
      <c r="T35" s="377">
        <f t="shared" ca="1" si="17"/>
        <v>54819.189734902917</v>
      </c>
      <c r="U35" s="377">
        <f t="shared" ca="1" si="17"/>
        <v>0</v>
      </c>
      <c r="V35" s="377">
        <f t="shared" ca="1" si="17"/>
        <v>13458.296094984935</v>
      </c>
      <c r="W35" s="377">
        <f t="shared" ca="1" si="17"/>
        <v>13458.296094984929</v>
      </c>
      <c r="X35" s="377">
        <f t="shared" ca="1" si="17"/>
        <v>56588.240605363171</v>
      </c>
      <c r="Y35" s="377">
        <f t="shared" ca="1" si="17"/>
        <v>0</v>
      </c>
      <c r="Z35" s="377">
        <f t="shared" ca="1" si="17"/>
        <v>14391.587584363895</v>
      </c>
      <c r="AA35" s="377">
        <f t="shared" ca="1" si="17"/>
        <v>14391.587584363895</v>
      </c>
      <c r="AB35" s="377">
        <f t="shared" ca="1" si="17"/>
        <v>58404.305296353486</v>
      </c>
      <c r="AC35" s="377">
        <f t="shared" ca="1" si="17"/>
        <v>0</v>
      </c>
      <c r="AD35" s="377">
        <f t="shared" ca="1" si="17"/>
        <v>15354.122615408218</v>
      </c>
      <c r="AE35" s="377">
        <f t="shared" ca="1" si="17"/>
        <v>15354.122615408218</v>
      </c>
      <c r="AF35" s="377">
        <f t="shared" ca="1" si="17"/>
        <v>60268.685051068009</v>
      </c>
      <c r="AG35" s="377">
        <f t="shared" ca="1" si="17"/>
        <v>189507.77952534903</v>
      </c>
      <c r="AH35" s="377">
        <f t="shared" si="17"/>
        <v>0</v>
      </c>
      <c r="AI35" s="377">
        <f t="shared" si="17"/>
        <v>0</v>
      </c>
      <c r="AJ35" s="377">
        <f t="shared" si="17"/>
        <v>0</v>
      </c>
      <c r="AK35" s="377">
        <f t="shared" si="17"/>
        <v>0</v>
      </c>
      <c r="AL35" s="377">
        <f t="shared" si="17"/>
        <v>0</v>
      </c>
      <c r="AM35" s="377">
        <f t="shared" si="17"/>
        <v>0</v>
      </c>
      <c r="AN35" s="377">
        <f t="shared" si="17"/>
        <v>0</v>
      </c>
      <c r="AO35" s="377">
        <f t="shared" si="17"/>
        <v>0</v>
      </c>
      <c r="AP35" s="377">
        <f t="shared" si="17"/>
        <v>0</v>
      </c>
      <c r="AQ35" s="377">
        <f t="shared" si="17"/>
        <v>0</v>
      </c>
      <c r="AR35" s="377">
        <f t="shared" si="17"/>
        <v>0</v>
      </c>
      <c r="AS35" s="378">
        <f t="shared" si="17"/>
        <v>0</v>
      </c>
    </row>
    <row r="36" spans="2:45" x14ac:dyDescent="0.2">
      <c r="B36" s="415"/>
      <c r="C36" s="416"/>
      <c r="D36" s="417" t="s">
        <v>294</v>
      </c>
      <c r="E36" s="408">
        <f ca="1">MAX(E16-E35,0)</f>
        <v>0</v>
      </c>
      <c r="F36" s="409">
        <f t="shared" ref="F36:AS36" ca="1" si="18">MAX(F16-F35,0)</f>
        <v>0</v>
      </c>
      <c r="G36" s="409">
        <f t="shared" ca="1" si="18"/>
        <v>0</v>
      </c>
      <c r="H36" s="409">
        <f t="shared" ca="1" si="18"/>
        <v>0</v>
      </c>
      <c r="I36" s="409">
        <f t="shared" ca="1" si="18"/>
        <v>0</v>
      </c>
      <c r="J36" s="409">
        <f t="shared" ca="1" si="18"/>
        <v>0</v>
      </c>
      <c r="K36" s="409">
        <f t="shared" ca="1" si="18"/>
        <v>0</v>
      </c>
      <c r="L36" s="409">
        <f t="shared" ca="1" si="18"/>
        <v>0</v>
      </c>
      <c r="M36" s="409">
        <f t="shared" ca="1" si="18"/>
        <v>0</v>
      </c>
      <c r="N36" s="409">
        <f t="shared" ca="1" si="18"/>
        <v>0</v>
      </c>
      <c r="O36" s="409">
        <f t="shared" ca="1" si="18"/>
        <v>0</v>
      </c>
      <c r="P36" s="409">
        <f t="shared" ca="1" si="18"/>
        <v>0</v>
      </c>
      <c r="Q36" s="409">
        <f t="shared" ca="1" si="18"/>
        <v>0</v>
      </c>
      <c r="R36" s="409">
        <f t="shared" ca="1" si="18"/>
        <v>0</v>
      </c>
      <c r="S36" s="409">
        <f t="shared" ca="1" si="18"/>
        <v>0</v>
      </c>
      <c r="T36" s="409">
        <f t="shared" ca="1" si="18"/>
        <v>0</v>
      </c>
      <c r="U36" s="409">
        <f t="shared" ca="1" si="18"/>
        <v>0</v>
      </c>
      <c r="V36" s="409">
        <f t="shared" ca="1" si="18"/>
        <v>0</v>
      </c>
      <c r="W36" s="409">
        <f t="shared" ca="1" si="18"/>
        <v>0</v>
      </c>
      <c r="X36" s="409">
        <f t="shared" ca="1" si="18"/>
        <v>0</v>
      </c>
      <c r="Y36" s="409">
        <f t="shared" ca="1" si="18"/>
        <v>0</v>
      </c>
      <c r="Z36" s="409">
        <f t="shared" ca="1" si="18"/>
        <v>0</v>
      </c>
      <c r="AA36" s="409">
        <f t="shared" ca="1" si="18"/>
        <v>0</v>
      </c>
      <c r="AB36" s="409">
        <f t="shared" ca="1" si="18"/>
        <v>0</v>
      </c>
      <c r="AC36" s="409">
        <f t="shared" ca="1" si="18"/>
        <v>0</v>
      </c>
      <c r="AD36" s="409">
        <f t="shared" ca="1" si="18"/>
        <v>0</v>
      </c>
      <c r="AE36" s="409">
        <f t="shared" ca="1" si="18"/>
        <v>0</v>
      </c>
      <c r="AF36" s="409">
        <f t="shared" ca="1" si="18"/>
        <v>0</v>
      </c>
      <c r="AG36" s="409">
        <f t="shared" ca="1" si="18"/>
        <v>177693.68251247966</v>
      </c>
      <c r="AH36" s="409">
        <f t="shared" si="18"/>
        <v>0</v>
      </c>
      <c r="AI36" s="409">
        <f t="shared" si="18"/>
        <v>0</v>
      </c>
      <c r="AJ36" s="409">
        <f t="shared" si="18"/>
        <v>0</v>
      </c>
      <c r="AK36" s="409">
        <f t="shared" si="18"/>
        <v>0</v>
      </c>
      <c r="AL36" s="409">
        <f t="shared" si="18"/>
        <v>0</v>
      </c>
      <c r="AM36" s="409">
        <f t="shared" si="18"/>
        <v>0</v>
      </c>
      <c r="AN36" s="409">
        <f t="shared" si="18"/>
        <v>0</v>
      </c>
      <c r="AO36" s="409">
        <f t="shared" si="18"/>
        <v>0</v>
      </c>
      <c r="AP36" s="409">
        <f t="shared" si="18"/>
        <v>0</v>
      </c>
      <c r="AQ36" s="409">
        <f t="shared" si="18"/>
        <v>0</v>
      </c>
      <c r="AR36" s="409">
        <f t="shared" si="18"/>
        <v>0</v>
      </c>
      <c r="AS36" s="410">
        <f t="shared" si="18"/>
        <v>0</v>
      </c>
    </row>
    <row r="37" spans="2:45" x14ac:dyDescent="0.2">
      <c r="B37" s="388"/>
      <c r="C37" s="389"/>
      <c r="D37" s="379"/>
      <c r="E37" s="377"/>
      <c r="F37" s="377"/>
      <c r="G37" s="377"/>
      <c r="H37" s="377"/>
      <c r="I37" s="377"/>
      <c r="J37" s="377"/>
      <c r="K37" s="377"/>
      <c r="L37" s="377"/>
      <c r="M37" s="377"/>
      <c r="N37" s="377"/>
      <c r="O37" s="377"/>
      <c r="P37" s="377"/>
      <c r="Q37" s="377"/>
      <c r="R37" s="377"/>
      <c r="S37" s="377"/>
      <c r="T37" s="377"/>
      <c r="U37" s="377"/>
      <c r="V37" s="377"/>
      <c r="W37" s="377"/>
      <c r="X37" s="377"/>
      <c r="Y37" s="377"/>
      <c r="Z37" s="377"/>
      <c r="AA37" s="377"/>
      <c r="AB37" s="377"/>
      <c r="AC37" s="377"/>
      <c r="AD37" s="377"/>
      <c r="AE37" s="377"/>
      <c r="AF37" s="377"/>
      <c r="AG37" s="377"/>
      <c r="AH37" s="377"/>
      <c r="AI37" s="377"/>
      <c r="AJ37" s="377"/>
      <c r="AK37" s="377"/>
      <c r="AL37" s="377"/>
      <c r="AM37" s="377"/>
      <c r="AN37" s="377"/>
      <c r="AO37" s="377"/>
      <c r="AP37" s="377"/>
      <c r="AQ37" s="377"/>
      <c r="AR37" s="377"/>
      <c r="AS37" s="378"/>
    </row>
    <row r="38" spans="2:45" x14ac:dyDescent="0.2">
      <c r="C38" s="390"/>
      <c r="D38" s="418" t="s">
        <v>276</v>
      </c>
      <c r="E38" s="412"/>
      <c r="F38" s="412"/>
      <c r="G38" s="412"/>
      <c r="H38" s="412"/>
      <c r="I38" s="412"/>
      <c r="J38" s="412"/>
      <c r="K38" s="412"/>
      <c r="L38" s="412"/>
      <c r="M38" s="412"/>
      <c r="N38" s="412"/>
      <c r="O38" s="412"/>
      <c r="P38" s="412"/>
      <c r="Q38" s="412"/>
      <c r="R38" s="412"/>
      <c r="S38" s="412"/>
      <c r="T38" s="412"/>
      <c r="U38" s="412"/>
      <c r="V38" s="412"/>
      <c r="W38" s="412"/>
      <c r="X38" s="412"/>
      <c r="Y38" s="412"/>
      <c r="Z38" s="412"/>
      <c r="AA38" s="412"/>
      <c r="AB38" s="412"/>
      <c r="AC38" s="412"/>
      <c r="AD38" s="412"/>
      <c r="AE38" s="412"/>
      <c r="AF38" s="412"/>
      <c r="AG38" s="412"/>
      <c r="AH38" s="412"/>
      <c r="AI38" s="412"/>
      <c r="AJ38" s="412"/>
      <c r="AK38" s="412"/>
      <c r="AL38" s="412"/>
      <c r="AM38" s="412"/>
      <c r="AN38" s="412"/>
      <c r="AO38" s="412"/>
      <c r="AP38" s="412"/>
      <c r="AQ38" s="412"/>
      <c r="AR38" s="412"/>
      <c r="AS38" s="413"/>
    </row>
    <row r="39" spans="2:45" x14ac:dyDescent="0.2">
      <c r="C39" s="390"/>
      <c r="D39" s="391" t="s">
        <v>286</v>
      </c>
      <c r="E39" s="373">
        <f t="shared" ref="E39:AS39" ca="1" si="19">E36*$H$9</f>
        <v>0</v>
      </c>
      <c r="F39" s="374">
        <f t="shared" ca="1" si="19"/>
        <v>0</v>
      </c>
      <c r="G39" s="374">
        <f t="shared" ca="1" si="19"/>
        <v>0</v>
      </c>
      <c r="H39" s="374">
        <f t="shared" ca="1" si="19"/>
        <v>0</v>
      </c>
      <c r="I39" s="374">
        <f t="shared" ca="1" si="19"/>
        <v>0</v>
      </c>
      <c r="J39" s="374">
        <f t="shared" ca="1" si="19"/>
        <v>0</v>
      </c>
      <c r="K39" s="374">
        <f t="shared" ca="1" si="19"/>
        <v>0</v>
      </c>
      <c r="L39" s="374">
        <f t="shared" ca="1" si="19"/>
        <v>0</v>
      </c>
      <c r="M39" s="374">
        <f t="shared" ca="1" si="19"/>
        <v>0</v>
      </c>
      <c r="N39" s="374">
        <f t="shared" ca="1" si="19"/>
        <v>0</v>
      </c>
      <c r="O39" s="374">
        <f t="shared" ca="1" si="19"/>
        <v>0</v>
      </c>
      <c r="P39" s="374">
        <f t="shared" ca="1" si="19"/>
        <v>0</v>
      </c>
      <c r="Q39" s="374">
        <f t="shared" ca="1" si="19"/>
        <v>0</v>
      </c>
      <c r="R39" s="374">
        <f t="shared" ca="1" si="19"/>
        <v>0</v>
      </c>
      <c r="S39" s="374">
        <f t="shared" ca="1" si="19"/>
        <v>0</v>
      </c>
      <c r="T39" s="374">
        <f t="shared" ca="1" si="19"/>
        <v>0</v>
      </c>
      <c r="U39" s="374">
        <f t="shared" ca="1" si="19"/>
        <v>0</v>
      </c>
      <c r="V39" s="374">
        <f t="shared" ca="1" si="19"/>
        <v>0</v>
      </c>
      <c r="W39" s="374">
        <f t="shared" ca="1" si="19"/>
        <v>0</v>
      </c>
      <c r="X39" s="374">
        <f t="shared" ca="1" si="19"/>
        <v>0</v>
      </c>
      <c r="Y39" s="374">
        <f t="shared" ca="1" si="19"/>
        <v>0</v>
      </c>
      <c r="Z39" s="374">
        <f t="shared" ca="1" si="19"/>
        <v>0</v>
      </c>
      <c r="AA39" s="374">
        <f t="shared" ca="1" si="19"/>
        <v>0</v>
      </c>
      <c r="AB39" s="374">
        <f t="shared" ca="1" si="19"/>
        <v>0</v>
      </c>
      <c r="AC39" s="374">
        <f t="shared" ca="1" si="19"/>
        <v>0</v>
      </c>
      <c r="AD39" s="374">
        <f t="shared" ca="1" si="19"/>
        <v>0</v>
      </c>
      <c r="AE39" s="374">
        <f t="shared" ca="1" si="19"/>
        <v>0</v>
      </c>
      <c r="AF39" s="374">
        <f t="shared" ca="1" si="19"/>
        <v>0</v>
      </c>
      <c r="AG39" s="374">
        <f t="shared" ca="1" si="19"/>
        <v>106616.20950748779</v>
      </c>
      <c r="AH39" s="374">
        <f t="shared" si="19"/>
        <v>0</v>
      </c>
      <c r="AI39" s="374">
        <f t="shared" si="19"/>
        <v>0</v>
      </c>
      <c r="AJ39" s="374">
        <f t="shared" si="19"/>
        <v>0</v>
      </c>
      <c r="AK39" s="374">
        <f t="shared" si="19"/>
        <v>0</v>
      </c>
      <c r="AL39" s="374">
        <f t="shared" si="19"/>
        <v>0</v>
      </c>
      <c r="AM39" s="374">
        <f t="shared" si="19"/>
        <v>0</v>
      </c>
      <c r="AN39" s="374">
        <f t="shared" si="19"/>
        <v>0</v>
      </c>
      <c r="AO39" s="374">
        <f t="shared" si="19"/>
        <v>0</v>
      </c>
      <c r="AP39" s="374">
        <f t="shared" si="19"/>
        <v>0</v>
      </c>
      <c r="AQ39" s="374">
        <f t="shared" si="19"/>
        <v>0</v>
      </c>
      <c r="AR39" s="374">
        <f t="shared" si="19"/>
        <v>0</v>
      </c>
      <c r="AS39" s="375">
        <f t="shared" si="19"/>
        <v>0</v>
      </c>
    </row>
    <row r="40" spans="2:45" x14ac:dyDescent="0.2">
      <c r="B40" s="415"/>
      <c r="C40" s="416"/>
      <c r="D40" s="392" t="s">
        <v>292</v>
      </c>
      <c r="E40" s="376">
        <f t="shared" ref="E40:AS40" ca="1" si="20">E36*$G$9</f>
        <v>0</v>
      </c>
      <c r="F40" s="377">
        <f t="shared" ca="1" si="20"/>
        <v>0</v>
      </c>
      <c r="G40" s="377">
        <f t="shared" ca="1" si="20"/>
        <v>0</v>
      </c>
      <c r="H40" s="377">
        <f t="shared" ca="1" si="20"/>
        <v>0</v>
      </c>
      <c r="I40" s="377">
        <f t="shared" ca="1" si="20"/>
        <v>0</v>
      </c>
      <c r="J40" s="377">
        <f t="shared" ca="1" si="20"/>
        <v>0</v>
      </c>
      <c r="K40" s="377">
        <f t="shared" ca="1" si="20"/>
        <v>0</v>
      </c>
      <c r="L40" s="377">
        <f t="shared" ca="1" si="20"/>
        <v>0</v>
      </c>
      <c r="M40" s="377">
        <f t="shared" ca="1" si="20"/>
        <v>0</v>
      </c>
      <c r="N40" s="377">
        <f t="shared" ca="1" si="20"/>
        <v>0</v>
      </c>
      <c r="O40" s="377">
        <f t="shared" ca="1" si="20"/>
        <v>0</v>
      </c>
      <c r="P40" s="377">
        <f t="shared" ca="1" si="20"/>
        <v>0</v>
      </c>
      <c r="Q40" s="377">
        <f t="shared" ca="1" si="20"/>
        <v>0</v>
      </c>
      <c r="R40" s="377">
        <f t="shared" ca="1" si="20"/>
        <v>0</v>
      </c>
      <c r="S40" s="377">
        <f t="shared" ca="1" si="20"/>
        <v>0</v>
      </c>
      <c r="T40" s="377">
        <f t="shared" ca="1" si="20"/>
        <v>0</v>
      </c>
      <c r="U40" s="377">
        <f t="shared" ca="1" si="20"/>
        <v>0</v>
      </c>
      <c r="V40" s="377">
        <f t="shared" ca="1" si="20"/>
        <v>0</v>
      </c>
      <c r="W40" s="377">
        <f t="shared" ca="1" si="20"/>
        <v>0</v>
      </c>
      <c r="X40" s="377">
        <f t="shared" ca="1" si="20"/>
        <v>0</v>
      </c>
      <c r="Y40" s="377">
        <f t="shared" ca="1" si="20"/>
        <v>0</v>
      </c>
      <c r="Z40" s="377">
        <f t="shared" ca="1" si="20"/>
        <v>0</v>
      </c>
      <c r="AA40" s="377">
        <f t="shared" ca="1" si="20"/>
        <v>0</v>
      </c>
      <c r="AB40" s="377">
        <f t="shared" ca="1" si="20"/>
        <v>0</v>
      </c>
      <c r="AC40" s="377">
        <f t="shared" ca="1" si="20"/>
        <v>0</v>
      </c>
      <c r="AD40" s="377">
        <f t="shared" ca="1" si="20"/>
        <v>0</v>
      </c>
      <c r="AE40" s="377">
        <f t="shared" ca="1" si="20"/>
        <v>0</v>
      </c>
      <c r="AF40" s="377">
        <f t="shared" ca="1" si="20"/>
        <v>0</v>
      </c>
      <c r="AG40" s="377">
        <f t="shared" ca="1" si="20"/>
        <v>71077.473004991873</v>
      </c>
      <c r="AH40" s="377">
        <f t="shared" si="20"/>
        <v>0</v>
      </c>
      <c r="AI40" s="377">
        <f t="shared" si="20"/>
        <v>0</v>
      </c>
      <c r="AJ40" s="377">
        <f t="shared" si="20"/>
        <v>0</v>
      </c>
      <c r="AK40" s="377">
        <f t="shared" si="20"/>
        <v>0</v>
      </c>
      <c r="AL40" s="377">
        <f t="shared" si="20"/>
        <v>0</v>
      </c>
      <c r="AM40" s="377">
        <f t="shared" si="20"/>
        <v>0</v>
      </c>
      <c r="AN40" s="377">
        <f t="shared" si="20"/>
        <v>0</v>
      </c>
      <c r="AO40" s="377">
        <f t="shared" si="20"/>
        <v>0</v>
      </c>
      <c r="AP40" s="377">
        <f t="shared" si="20"/>
        <v>0</v>
      </c>
      <c r="AQ40" s="377">
        <f t="shared" si="20"/>
        <v>0</v>
      </c>
      <c r="AR40" s="377">
        <f t="shared" si="20"/>
        <v>0</v>
      </c>
      <c r="AS40" s="378">
        <f t="shared" si="20"/>
        <v>0</v>
      </c>
    </row>
    <row r="41" spans="2:45" x14ac:dyDescent="0.2">
      <c r="B41" s="388"/>
      <c r="C41" s="393"/>
      <c r="D41" s="392" t="s">
        <v>293</v>
      </c>
      <c r="E41" s="376">
        <f ca="1">SUM(E39:E40)</f>
        <v>0</v>
      </c>
      <c r="F41" s="377">
        <f t="shared" ref="F41:AS41" ca="1" si="21">SUM(F39:F40)</f>
        <v>0</v>
      </c>
      <c r="G41" s="377">
        <f t="shared" ca="1" si="21"/>
        <v>0</v>
      </c>
      <c r="H41" s="377">
        <f t="shared" ca="1" si="21"/>
        <v>0</v>
      </c>
      <c r="I41" s="377">
        <f t="shared" ca="1" si="21"/>
        <v>0</v>
      </c>
      <c r="J41" s="377">
        <f t="shared" ca="1" si="21"/>
        <v>0</v>
      </c>
      <c r="K41" s="377">
        <f t="shared" ca="1" si="21"/>
        <v>0</v>
      </c>
      <c r="L41" s="377">
        <f t="shared" ca="1" si="21"/>
        <v>0</v>
      </c>
      <c r="M41" s="377">
        <f t="shared" ca="1" si="21"/>
        <v>0</v>
      </c>
      <c r="N41" s="377">
        <f t="shared" ca="1" si="21"/>
        <v>0</v>
      </c>
      <c r="O41" s="377">
        <f t="shared" ca="1" si="21"/>
        <v>0</v>
      </c>
      <c r="P41" s="377">
        <f t="shared" ca="1" si="21"/>
        <v>0</v>
      </c>
      <c r="Q41" s="377">
        <f t="shared" ca="1" si="21"/>
        <v>0</v>
      </c>
      <c r="R41" s="377">
        <f t="shared" ca="1" si="21"/>
        <v>0</v>
      </c>
      <c r="S41" s="377">
        <f t="shared" ca="1" si="21"/>
        <v>0</v>
      </c>
      <c r="T41" s="377">
        <f t="shared" ca="1" si="21"/>
        <v>0</v>
      </c>
      <c r="U41" s="377">
        <f t="shared" ca="1" si="21"/>
        <v>0</v>
      </c>
      <c r="V41" s="377">
        <f t="shared" ca="1" si="21"/>
        <v>0</v>
      </c>
      <c r="W41" s="377">
        <f t="shared" ca="1" si="21"/>
        <v>0</v>
      </c>
      <c r="X41" s="377">
        <f t="shared" ca="1" si="21"/>
        <v>0</v>
      </c>
      <c r="Y41" s="377">
        <f t="shared" ca="1" si="21"/>
        <v>0</v>
      </c>
      <c r="Z41" s="377">
        <f t="shared" ca="1" si="21"/>
        <v>0</v>
      </c>
      <c r="AA41" s="377">
        <f t="shared" ca="1" si="21"/>
        <v>0</v>
      </c>
      <c r="AB41" s="377">
        <f t="shared" ca="1" si="21"/>
        <v>0</v>
      </c>
      <c r="AC41" s="377">
        <f t="shared" ca="1" si="21"/>
        <v>0</v>
      </c>
      <c r="AD41" s="377">
        <f t="shared" ca="1" si="21"/>
        <v>0</v>
      </c>
      <c r="AE41" s="377">
        <f t="shared" ca="1" si="21"/>
        <v>0</v>
      </c>
      <c r="AF41" s="377">
        <f t="shared" ca="1" si="21"/>
        <v>0</v>
      </c>
      <c r="AG41" s="377">
        <f t="shared" ca="1" si="21"/>
        <v>177693.68251247966</v>
      </c>
      <c r="AH41" s="377">
        <f t="shared" si="21"/>
        <v>0</v>
      </c>
      <c r="AI41" s="377">
        <f t="shared" si="21"/>
        <v>0</v>
      </c>
      <c r="AJ41" s="377">
        <f t="shared" si="21"/>
        <v>0</v>
      </c>
      <c r="AK41" s="377">
        <f t="shared" si="21"/>
        <v>0</v>
      </c>
      <c r="AL41" s="377">
        <f t="shared" si="21"/>
        <v>0</v>
      </c>
      <c r="AM41" s="377">
        <f t="shared" si="21"/>
        <v>0</v>
      </c>
      <c r="AN41" s="377">
        <f t="shared" si="21"/>
        <v>0</v>
      </c>
      <c r="AO41" s="377">
        <f t="shared" si="21"/>
        <v>0</v>
      </c>
      <c r="AP41" s="377">
        <f t="shared" si="21"/>
        <v>0</v>
      </c>
      <c r="AQ41" s="377">
        <f t="shared" si="21"/>
        <v>0</v>
      </c>
      <c r="AR41" s="377">
        <f t="shared" si="21"/>
        <v>0</v>
      </c>
      <c r="AS41" s="378">
        <f t="shared" si="21"/>
        <v>0</v>
      </c>
    </row>
    <row r="42" spans="2:45" x14ac:dyDescent="0.2">
      <c r="D42" s="407" t="s">
        <v>294</v>
      </c>
      <c r="E42" s="408">
        <f ca="1">E36-E41</f>
        <v>0</v>
      </c>
      <c r="F42" s="409">
        <f t="shared" ref="F42:AS42" ca="1" si="22">F36-F41</f>
        <v>0</v>
      </c>
      <c r="G42" s="409">
        <f t="shared" ca="1" si="22"/>
        <v>0</v>
      </c>
      <c r="H42" s="409">
        <f t="shared" ca="1" si="22"/>
        <v>0</v>
      </c>
      <c r="I42" s="409">
        <f t="shared" ca="1" si="22"/>
        <v>0</v>
      </c>
      <c r="J42" s="409">
        <f t="shared" ca="1" si="22"/>
        <v>0</v>
      </c>
      <c r="K42" s="409">
        <f t="shared" ca="1" si="22"/>
        <v>0</v>
      </c>
      <c r="L42" s="409">
        <f t="shared" ca="1" si="22"/>
        <v>0</v>
      </c>
      <c r="M42" s="409">
        <f t="shared" ca="1" si="22"/>
        <v>0</v>
      </c>
      <c r="N42" s="409">
        <f t="shared" ca="1" si="22"/>
        <v>0</v>
      </c>
      <c r="O42" s="409">
        <f t="shared" ca="1" si="22"/>
        <v>0</v>
      </c>
      <c r="P42" s="409">
        <f t="shared" ca="1" si="22"/>
        <v>0</v>
      </c>
      <c r="Q42" s="409">
        <f t="shared" ca="1" si="22"/>
        <v>0</v>
      </c>
      <c r="R42" s="409">
        <f t="shared" ca="1" si="22"/>
        <v>0</v>
      </c>
      <c r="S42" s="409">
        <f t="shared" ca="1" si="22"/>
        <v>0</v>
      </c>
      <c r="T42" s="409">
        <f t="shared" ca="1" si="22"/>
        <v>0</v>
      </c>
      <c r="U42" s="409">
        <f t="shared" ca="1" si="22"/>
        <v>0</v>
      </c>
      <c r="V42" s="409">
        <f t="shared" ca="1" si="22"/>
        <v>0</v>
      </c>
      <c r="W42" s="409">
        <f t="shared" ca="1" si="22"/>
        <v>0</v>
      </c>
      <c r="X42" s="409">
        <f t="shared" ca="1" si="22"/>
        <v>0</v>
      </c>
      <c r="Y42" s="409">
        <f t="shared" ca="1" si="22"/>
        <v>0</v>
      </c>
      <c r="Z42" s="409">
        <f t="shared" ca="1" si="22"/>
        <v>0</v>
      </c>
      <c r="AA42" s="409">
        <f t="shared" ca="1" si="22"/>
        <v>0</v>
      </c>
      <c r="AB42" s="409">
        <f t="shared" ca="1" si="22"/>
        <v>0</v>
      </c>
      <c r="AC42" s="409">
        <f t="shared" ca="1" si="22"/>
        <v>0</v>
      </c>
      <c r="AD42" s="409">
        <f t="shared" ca="1" si="22"/>
        <v>0</v>
      </c>
      <c r="AE42" s="409">
        <f t="shared" ca="1" si="22"/>
        <v>0</v>
      </c>
      <c r="AF42" s="409">
        <f t="shared" ca="1" si="22"/>
        <v>0</v>
      </c>
      <c r="AG42" s="409">
        <f t="shared" ca="1" si="22"/>
        <v>0</v>
      </c>
      <c r="AH42" s="409">
        <f t="shared" si="22"/>
        <v>0</v>
      </c>
      <c r="AI42" s="409">
        <f t="shared" si="22"/>
        <v>0</v>
      </c>
      <c r="AJ42" s="409">
        <f t="shared" si="22"/>
        <v>0</v>
      </c>
      <c r="AK42" s="409">
        <f t="shared" si="22"/>
        <v>0</v>
      </c>
      <c r="AL42" s="409">
        <f t="shared" si="22"/>
        <v>0</v>
      </c>
      <c r="AM42" s="409">
        <f t="shared" si="22"/>
        <v>0</v>
      </c>
      <c r="AN42" s="409">
        <f t="shared" si="22"/>
        <v>0</v>
      </c>
      <c r="AO42" s="409">
        <f t="shared" si="22"/>
        <v>0</v>
      </c>
      <c r="AP42" s="409">
        <f t="shared" si="22"/>
        <v>0</v>
      </c>
      <c r="AQ42" s="409">
        <f t="shared" si="22"/>
        <v>0</v>
      </c>
      <c r="AR42" s="409">
        <f t="shared" si="22"/>
        <v>0</v>
      </c>
      <c r="AS42" s="410">
        <f t="shared" si="22"/>
        <v>0</v>
      </c>
    </row>
    <row r="43" spans="2:45" x14ac:dyDescent="0.2">
      <c r="D43" s="379"/>
      <c r="E43" s="377"/>
      <c r="F43" s="377"/>
      <c r="G43" s="377"/>
      <c r="H43" s="377"/>
      <c r="I43" s="377"/>
      <c r="J43" s="377"/>
      <c r="K43" s="377"/>
      <c r="L43" s="377"/>
      <c r="M43" s="377"/>
      <c r="N43" s="377"/>
      <c r="O43" s="377"/>
      <c r="P43" s="377"/>
      <c r="Q43" s="377"/>
      <c r="R43" s="377"/>
      <c r="S43" s="377"/>
      <c r="T43" s="377"/>
      <c r="U43" s="377"/>
      <c r="V43" s="377"/>
      <c r="W43" s="377"/>
      <c r="X43" s="377"/>
      <c r="Y43" s="377"/>
      <c r="Z43" s="377"/>
      <c r="AA43" s="377"/>
      <c r="AB43" s="377"/>
      <c r="AC43" s="377"/>
      <c r="AD43" s="377"/>
      <c r="AE43" s="377"/>
      <c r="AF43" s="377"/>
      <c r="AG43" s="377"/>
      <c r="AH43" s="377"/>
      <c r="AI43" s="377"/>
      <c r="AJ43" s="377"/>
      <c r="AK43" s="377"/>
      <c r="AL43" s="377"/>
      <c r="AM43" s="377"/>
      <c r="AN43" s="377"/>
      <c r="AO43" s="377"/>
      <c r="AP43" s="377"/>
      <c r="AQ43" s="377"/>
      <c r="AR43" s="377"/>
      <c r="AS43" s="378"/>
    </row>
    <row r="44" spans="2:45" x14ac:dyDescent="0.2">
      <c r="D44" s="411" t="s">
        <v>295</v>
      </c>
      <c r="E44" s="412"/>
      <c r="F44" s="412"/>
      <c r="G44" s="412"/>
      <c r="H44" s="412"/>
      <c r="I44" s="412"/>
      <c r="J44" s="412"/>
      <c r="K44" s="412"/>
      <c r="L44" s="412"/>
      <c r="M44" s="412"/>
      <c r="N44" s="412"/>
      <c r="O44" s="412"/>
      <c r="P44" s="412"/>
      <c r="Q44" s="412"/>
      <c r="R44" s="412"/>
      <c r="S44" s="412"/>
      <c r="T44" s="412"/>
      <c r="U44" s="412"/>
      <c r="V44" s="412"/>
      <c r="W44" s="412"/>
      <c r="X44" s="412"/>
      <c r="Y44" s="412"/>
      <c r="Z44" s="412"/>
      <c r="AA44" s="412"/>
      <c r="AB44" s="412"/>
      <c r="AC44" s="412"/>
      <c r="AD44" s="412"/>
      <c r="AE44" s="412"/>
      <c r="AF44" s="412"/>
      <c r="AG44" s="412"/>
      <c r="AH44" s="412"/>
      <c r="AI44" s="412"/>
      <c r="AJ44" s="412"/>
      <c r="AK44" s="412"/>
      <c r="AL44" s="412"/>
      <c r="AM44" s="412"/>
      <c r="AN44" s="412"/>
      <c r="AO44" s="412"/>
      <c r="AP44" s="412"/>
      <c r="AQ44" s="412"/>
      <c r="AR44" s="412"/>
      <c r="AS44" s="413"/>
    </row>
    <row r="45" spans="2:45" x14ac:dyDescent="0.2">
      <c r="D45" s="364" t="s">
        <v>296</v>
      </c>
      <c r="E45" s="373">
        <f ca="1">E20</f>
        <v>-385440</v>
      </c>
      <c r="F45" s="374">
        <f t="shared" ref="F45:AS45" ca="1" si="23">F20</f>
        <v>0</v>
      </c>
      <c r="G45" s="374">
        <f t="shared" ca="1" si="23"/>
        <v>0</v>
      </c>
      <c r="H45" s="374">
        <f t="shared" ca="1" si="23"/>
        <v>0</v>
      </c>
      <c r="I45" s="374">
        <f t="shared" ca="1" si="23"/>
        <v>-3870.8468621176553</v>
      </c>
      <c r="J45" s="374">
        <f t="shared" ca="1" si="23"/>
        <v>0</v>
      </c>
      <c r="K45" s="374">
        <f t="shared" ca="1" si="23"/>
        <v>0</v>
      </c>
      <c r="L45" s="374">
        <f t="shared" ca="1" si="23"/>
        <v>0</v>
      </c>
      <c r="M45" s="374">
        <f t="shared" ca="1" si="23"/>
        <v>-3333.2260621176524</v>
      </c>
      <c r="N45" s="374">
        <f t="shared" ca="1" si="23"/>
        <v>0</v>
      </c>
      <c r="O45" s="374">
        <f t="shared" ca="1" si="23"/>
        <v>0</v>
      </c>
      <c r="P45" s="374">
        <f t="shared" ca="1" si="23"/>
        <v>0</v>
      </c>
      <c r="Q45" s="374">
        <f t="shared" ca="1" si="23"/>
        <v>-2776.7231581176538</v>
      </c>
      <c r="R45" s="374">
        <f t="shared" ca="1" si="23"/>
        <v>0</v>
      </c>
      <c r="S45" s="374">
        <f t="shared" ca="1" si="23"/>
        <v>0</v>
      </c>
      <c r="T45" s="374">
        <f t="shared" ca="1" si="23"/>
        <v>0</v>
      </c>
      <c r="U45" s="374">
        <f t="shared" ca="1" si="23"/>
        <v>-2200.7257847976516</v>
      </c>
      <c r="V45" s="374">
        <f t="shared" ca="1" si="23"/>
        <v>0</v>
      </c>
      <c r="W45" s="374">
        <f t="shared" ca="1" si="23"/>
        <v>0</v>
      </c>
      <c r="X45" s="374">
        <f t="shared" ca="1" si="23"/>
        <v>0</v>
      </c>
      <c r="Y45" s="374">
        <f t="shared" ca="1" si="23"/>
        <v>-1604.602425345048</v>
      </c>
      <c r="Z45" s="374">
        <f t="shared" ca="1" si="23"/>
        <v>0</v>
      </c>
      <c r="AA45" s="374">
        <f t="shared" ca="1" si="23"/>
        <v>0</v>
      </c>
      <c r="AB45" s="374">
        <f t="shared" ca="1" si="23"/>
        <v>0</v>
      </c>
      <c r="AC45" s="374">
        <f t="shared" ca="1" si="23"/>
        <v>-987.70182336187361</v>
      </c>
      <c r="AD45" s="374">
        <f t="shared" ca="1" si="23"/>
        <v>0</v>
      </c>
      <c r="AE45" s="374">
        <f t="shared" ca="1" si="23"/>
        <v>0</v>
      </c>
      <c r="AF45" s="374">
        <f t="shared" ca="1" si="23"/>
        <v>0</v>
      </c>
      <c r="AG45" s="374">
        <f t="shared" ca="1" si="23"/>
        <v>0</v>
      </c>
      <c r="AH45" s="374">
        <f t="shared" si="23"/>
        <v>0</v>
      </c>
      <c r="AI45" s="374">
        <f t="shared" si="23"/>
        <v>0</v>
      </c>
      <c r="AJ45" s="374">
        <f t="shared" si="23"/>
        <v>0</v>
      </c>
      <c r="AK45" s="374">
        <f t="shared" si="23"/>
        <v>0</v>
      </c>
      <c r="AL45" s="374">
        <f t="shared" si="23"/>
        <v>0</v>
      </c>
      <c r="AM45" s="374">
        <f t="shared" si="23"/>
        <v>0</v>
      </c>
      <c r="AN45" s="374">
        <f t="shared" si="23"/>
        <v>0</v>
      </c>
      <c r="AO45" s="374">
        <f t="shared" si="23"/>
        <v>0</v>
      </c>
      <c r="AP45" s="374">
        <f t="shared" si="23"/>
        <v>0</v>
      </c>
      <c r="AQ45" s="374">
        <f t="shared" si="23"/>
        <v>0</v>
      </c>
      <c r="AR45" s="374">
        <f t="shared" si="23"/>
        <v>0</v>
      </c>
      <c r="AS45" s="375">
        <f t="shared" si="23"/>
        <v>0</v>
      </c>
    </row>
    <row r="46" spans="2:45" x14ac:dyDescent="0.2">
      <c r="D46" s="367" t="s">
        <v>297</v>
      </c>
      <c r="E46" s="376">
        <f ca="1">E27+E39</f>
        <v>0</v>
      </c>
      <c r="F46" s="377">
        <f t="shared" ref="F46:AS46" ca="1" si="24">F27+F39</f>
        <v>8000.3531378823482</v>
      </c>
      <c r="G46" s="377">
        <f t="shared" ca="1" si="24"/>
        <v>8000.3531378823482</v>
      </c>
      <c r="H46" s="377">
        <f t="shared" ca="1" si="24"/>
        <v>39825.313137882345</v>
      </c>
      <c r="I46" s="377">
        <f t="shared" ca="1" si="24"/>
        <v>0</v>
      </c>
      <c r="J46" s="377">
        <f t="shared" ca="1" si="24"/>
        <v>8660.2059378823469</v>
      </c>
      <c r="K46" s="377">
        <f t="shared" ca="1" si="24"/>
        <v>8660.2059378823469</v>
      </c>
      <c r="L46" s="377">
        <f t="shared" ca="1" si="24"/>
        <v>41133.682737882344</v>
      </c>
      <c r="M46" s="377">
        <f t="shared" ca="1" si="24"/>
        <v>0</v>
      </c>
      <c r="N46" s="377">
        <f t="shared" ca="1" si="24"/>
        <v>9340.7743218823452</v>
      </c>
      <c r="O46" s="377">
        <f t="shared" ca="1" si="24"/>
        <v>9340.7743218823452</v>
      </c>
      <c r="P46" s="377">
        <f t="shared" ca="1" si="24"/>
        <v>42476.70994588235</v>
      </c>
      <c r="Q46" s="377">
        <f t="shared" ca="1" si="24"/>
        <v>0</v>
      </c>
      <c r="R46" s="377">
        <f t="shared" ca="1" si="24"/>
        <v>10042.698157402347</v>
      </c>
      <c r="S46" s="377">
        <f t="shared" ca="1" si="24"/>
        <v>10042.698157402347</v>
      </c>
      <c r="T46" s="377">
        <f t="shared" ca="1" si="24"/>
        <v>43855.351787922336</v>
      </c>
      <c r="U46" s="377">
        <f t="shared" ca="1" si="24"/>
        <v>0</v>
      </c>
      <c r="V46" s="377">
        <f t="shared" ca="1" si="24"/>
        <v>10766.636875987948</v>
      </c>
      <c r="W46" s="377">
        <f t="shared" ca="1" si="24"/>
        <v>10766.636875987944</v>
      </c>
      <c r="X46" s="377">
        <f t="shared" ca="1" si="24"/>
        <v>45270.592484290537</v>
      </c>
      <c r="Y46" s="377">
        <f t="shared" ca="1" si="24"/>
        <v>0</v>
      </c>
      <c r="Z46" s="377">
        <f t="shared" ca="1" si="24"/>
        <v>11513.270067491116</v>
      </c>
      <c r="AA46" s="377">
        <f t="shared" ca="1" si="24"/>
        <v>11513.270067491116</v>
      </c>
      <c r="AB46" s="377">
        <f t="shared" ca="1" si="24"/>
        <v>46723.444237082789</v>
      </c>
      <c r="AC46" s="377">
        <f t="shared" ca="1" si="24"/>
        <v>0</v>
      </c>
      <c r="AD46" s="377">
        <f t="shared" ca="1" si="24"/>
        <v>12283.298092326575</v>
      </c>
      <c r="AE46" s="377">
        <f t="shared" ca="1" si="24"/>
        <v>12283.298092326575</v>
      </c>
      <c r="AF46" s="377">
        <f t="shared" ca="1" si="24"/>
        <v>48214.948040854404</v>
      </c>
      <c r="AG46" s="377">
        <f t="shared" ca="1" si="24"/>
        <v>258222.433127767</v>
      </c>
      <c r="AH46" s="377">
        <f t="shared" si="24"/>
        <v>0</v>
      </c>
      <c r="AI46" s="377">
        <f t="shared" si="24"/>
        <v>0</v>
      </c>
      <c r="AJ46" s="377">
        <f t="shared" si="24"/>
        <v>0</v>
      </c>
      <c r="AK46" s="377">
        <f t="shared" si="24"/>
        <v>0</v>
      </c>
      <c r="AL46" s="377">
        <f t="shared" si="24"/>
        <v>0</v>
      </c>
      <c r="AM46" s="377">
        <f t="shared" si="24"/>
        <v>0</v>
      </c>
      <c r="AN46" s="377">
        <f t="shared" si="24"/>
        <v>0</v>
      </c>
      <c r="AO46" s="377">
        <f t="shared" si="24"/>
        <v>0</v>
      </c>
      <c r="AP46" s="377">
        <f t="shared" si="24"/>
        <v>0</v>
      </c>
      <c r="AQ46" s="377">
        <f t="shared" si="24"/>
        <v>0</v>
      </c>
      <c r="AR46" s="377">
        <f t="shared" si="24"/>
        <v>0</v>
      </c>
      <c r="AS46" s="378">
        <f t="shared" si="24"/>
        <v>0</v>
      </c>
    </row>
    <row r="47" spans="2:45" x14ac:dyDescent="0.2">
      <c r="D47" s="407" t="s">
        <v>298</v>
      </c>
      <c r="E47" s="408">
        <f ca="1">SUM(E45:E46)</f>
        <v>-385440</v>
      </c>
      <c r="F47" s="409">
        <f t="shared" ref="F47:AS47" ca="1" si="25">SUM(F45:F46)</f>
        <v>8000.3531378823482</v>
      </c>
      <c r="G47" s="409">
        <f t="shared" ca="1" si="25"/>
        <v>8000.3531378823482</v>
      </c>
      <c r="H47" s="409">
        <f t="shared" ca="1" si="25"/>
        <v>39825.313137882345</v>
      </c>
      <c r="I47" s="409">
        <f t="shared" ca="1" si="25"/>
        <v>-3870.8468621176553</v>
      </c>
      <c r="J47" s="409">
        <f t="shared" ca="1" si="25"/>
        <v>8660.2059378823469</v>
      </c>
      <c r="K47" s="409">
        <f t="shared" ca="1" si="25"/>
        <v>8660.2059378823469</v>
      </c>
      <c r="L47" s="409">
        <f t="shared" ca="1" si="25"/>
        <v>41133.682737882344</v>
      </c>
      <c r="M47" s="409">
        <f t="shared" ca="1" si="25"/>
        <v>-3333.2260621176524</v>
      </c>
      <c r="N47" s="409">
        <f t="shared" ca="1" si="25"/>
        <v>9340.7743218823452</v>
      </c>
      <c r="O47" s="409">
        <f t="shared" ca="1" si="25"/>
        <v>9340.7743218823452</v>
      </c>
      <c r="P47" s="409">
        <f t="shared" ca="1" si="25"/>
        <v>42476.70994588235</v>
      </c>
      <c r="Q47" s="409">
        <f t="shared" ca="1" si="25"/>
        <v>-2776.7231581176538</v>
      </c>
      <c r="R47" s="409">
        <f t="shared" ca="1" si="25"/>
        <v>10042.698157402347</v>
      </c>
      <c r="S47" s="409">
        <f t="shared" ca="1" si="25"/>
        <v>10042.698157402347</v>
      </c>
      <c r="T47" s="409">
        <f t="shared" ca="1" si="25"/>
        <v>43855.351787922336</v>
      </c>
      <c r="U47" s="409">
        <f t="shared" ca="1" si="25"/>
        <v>-2200.7257847976516</v>
      </c>
      <c r="V47" s="409">
        <f t="shared" ca="1" si="25"/>
        <v>10766.636875987948</v>
      </c>
      <c r="W47" s="409">
        <f t="shared" ca="1" si="25"/>
        <v>10766.636875987944</v>
      </c>
      <c r="X47" s="409">
        <f t="shared" ca="1" si="25"/>
        <v>45270.592484290537</v>
      </c>
      <c r="Y47" s="409">
        <f t="shared" ca="1" si="25"/>
        <v>-1604.602425345048</v>
      </c>
      <c r="Z47" s="409">
        <f t="shared" ca="1" si="25"/>
        <v>11513.270067491116</v>
      </c>
      <c r="AA47" s="409">
        <f t="shared" ca="1" si="25"/>
        <v>11513.270067491116</v>
      </c>
      <c r="AB47" s="409">
        <f t="shared" ca="1" si="25"/>
        <v>46723.444237082789</v>
      </c>
      <c r="AC47" s="409">
        <f t="shared" ca="1" si="25"/>
        <v>-987.70182336187361</v>
      </c>
      <c r="AD47" s="409">
        <f t="shared" ca="1" si="25"/>
        <v>12283.298092326575</v>
      </c>
      <c r="AE47" s="409">
        <f t="shared" ca="1" si="25"/>
        <v>12283.298092326575</v>
      </c>
      <c r="AF47" s="409">
        <f t="shared" ca="1" si="25"/>
        <v>48214.948040854404</v>
      </c>
      <c r="AG47" s="409">
        <f t="shared" ca="1" si="25"/>
        <v>258222.433127767</v>
      </c>
      <c r="AH47" s="409">
        <f t="shared" si="25"/>
        <v>0</v>
      </c>
      <c r="AI47" s="409">
        <f t="shared" si="25"/>
        <v>0</v>
      </c>
      <c r="AJ47" s="409">
        <f t="shared" si="25"/>
        <v>0</v>
      </c>
      <c r="AK47" s="409">
        <f t="shared" si="25"/>
        <v>0</v>
      </c>
      <c r="AL47" s="409">
        <f t="shared" si="25"/>
        <v>0</v>
      </c>
      <c r="AM47" s="409">
        <f t="shared" si="25"/>
        <v>0</v>
      </c>
      <c r="AN47" s="409">
        <f t="shared" si="25"/>
        <v>0</v>
      </c>
      <c r="AO47" s="409">
        <f t="shared" si="25"/>
        <v>0</v>
      </c>
      <c r="AP47" s="409">
        <f t="shared" si="25"/>
        <v>0</v>
      </c>
      <c r="AQ47" s="409">
        <f t="shared" si="25"/>
        <v>0</v>
      </c>
      <c r="AR47" s="409">
        <f t="shared" si="25"/>
        <v>0</v>
      </c>
      <c r="AS47" s="410">
        <f t="shared" si="25"/>
        <v>0</v>
      </c>
    </row>
    <row r="48" spans="2:45" x14ac:dyDescent="0.2">
      <c r="D48" s="566" t="s">
        <v>264</v>
      </c>
      <c r="E48" s="362">
        <f ca="1">XIRR(E47:AS47,$E$13:$AS$13)</f>
        <v>0.12994828820228579</v>
      </c>
      <c r="F48" s="377"/>
      <c r="G48" s="377"/>
      <c r="H48" s="377"/>
      <c r="I48" s="377"/>
      <c r="J48" s="377"/>
      <c r="K48" s="377"/>
      <c r="L48" s="377"/>
      <c r="M48" s="377"/>
      <c r="N48" s="377"/>
      <c r="O48" s="377"/>
      <c r="P48" s="377"/>
      <c r="Q48" s="377"/>
      <c r="R48" s="377"/>
      <c r="S48" s="377"/>
      <c r="T48" s="377"/>
      <c r="U48" s="377"/>
      <c r="V48" s="377"/>
      <c r="W48" s="377"/>
      <c r="X48" s="377"/>
      <c r="Y48" s="377"/>
      <c r="Z48" s="377"/>
      <c r="AA48" s="377"/>
      <c r="AB48" s="377"/>
      <c r="AC48" s="377"/>
      <c r="AD48" s="377"/>
      <c r="AE48" s="377"/>
      <c r="AF48" s="377"/>
      <c r="AG48" s="377"/>
      <c r="AH48" s="377"/>
      <c r="AI48" s="377"/>
      <c r="AJ48" s="377"/>
      <c r="AK48" s="377"/>
      <c r="AL48" s="377"/>
      <c r="AM48" s="377"/>
      <c r="AN48" s="377"/>
      <c r="AO48" s="377"/>
      <c r="AP48" s="377"/>
      <c r="AQ48" s="377"/>
      <c r="AR48" s="377"/>
      <c r="AS48" s="377"/>
    </row>
    <row r="49" spans="4:45" x14ac:dyDescent="0.2">
      <c r="D49" s="567" t="s">
        <v>267</v>
      </c>
      <c r="E49" s="363">
        <f ca="1">SUMIF(E47:AS47,"&gt;"&amp;0,E47:AS47)/-SUMIF(E47:AS47,"&lt;"&amp;0,E47:AS47)</f>
        <v>1.7663981165823681</v>
      </c>
      <c r="F49" s="377"/>
      <c r="G49" s="377"/>
      <c r="H49" s="377"/>
      <c r="I49" s="377"/>
      <c r="J49" s="377"/>
      <c r="K49" s="377"/>
      <c r="L49" s="377"/>
      <c r="M49" s="377"/>
      <c r="N49" s="377"/>
      <c r="O49" s="377"/>
      <c r="P49" s="377"/>
      <c r="Q49" s="377"/>
      <c r="R49" s="377"/>
      <c r="S49" s="377"/>
      <c r="T49" s="377"/>
      <c r="U49" s="377"/>
      <c r="V49" s="377"/>
      <c r="W49" s="377"/>
      <c r="X49" s="377"/>
      <c r="Y49" s="377"/>
      <c r="Z49" s="377"/>
      <c r="AA49" s="377"/>
      <c r="AB49" s="377"/>
      <c r="AC49" s="377"/>
      <c r="AD49" s="377"/>
      <c r="AE49" s="377"/>
      <c r="AF49" s="377"/>
      <c r="AG49" s="377"/>
      <c r="AH49" s="377"/>
      <c r="AI49" s="377"/>
      <c r="AJ49" s="377"/>
      <c r="AK49" s="377"/>
      <c r="AL49" s="377"/>
      <c r="AM49" s="377"/>
      <c r="AN49" s="377"/>
      <c r="AO49" s="377"/>
      <c r="AP49" s="377"/>
      <c r="AQ49" s="377"/>
      <c r="AR49" s="377"/>
      <c r="AS49" s="377"/>
    </row>
    <row r="50" spans="4:45" x14ac:dyDescent="0.2">
      <c r="D50" s="379"/>
      <c r="E50" s="377"/>
      <c r="F50" s="377"/>
      <c r="G50" s="377"/>
      <c r="H50" s="377"/>
      <c r="I50" s="377"/>
      <c r="J50" s="377"/>
      <c r="K50" s="377"/>
      <c r="L50" s="377"/>
      <c r="M50" s="377"/>
      <c r="N50" s="377"/>
      <c r="O50" s="377"/>
      <c r="P50" s="377"/>
      <c r="Q50" s="377"/>
      <c r="R50" s="377"/>
      <c r="S50" s="377"/>
      <c r="T50" s="377"/>
      <c r="U50" s="377"/>
      <c r="V50" s="377"/>
      <c r="W50" s="377"/>
      <c r="X50" s="377"/>
      <c r="Y50" s="377"/>
      <c r="Z50" s="377"/>
      <c r="AA50" s="377"/>
      <c r="AB50" s="377"/>
      <c r="AC50" s="377"/>
      <c r="AD50" s="377"/>
      <c r="AE50" s="377"/>
      <c r="AF50" s="377"/>
      <c r="AG50" s="377"/>
      <c r="AH50" s="377"/>
      <c r="AI50" s="377"/>
      <c r="AJ50" s="377"/>
      <c r="AK50" s="377"/>
      <c r="AL50" s="377"/>
      <c r="AM50" s="377"/>
      <c r="AN50" s="377"/>
      <c r="AO50" s="377"/>
      <c r="AP50" s="377"/>
      <c r="AQ50" s="377"/>
      <c r="AR50" s="377"/>
      <c r="AS50" s="377"/>
    </row>
    <row r="51" spans="4:45" x14ac:dyDescent="0.2">
      <c r="D51" s="411" t="s">
        <v>366</v>
      </c>
      <c r="E51" s="412"/>
      <c r="F51" s="412"/>
      <c r="G51" s="412"/>
      <c r="H51" s="412"/>
      <c r="I51" s="412"/>
      <c r="J51" s="412"/>
      <c r="K51" s="412"/>
      <c r="L51" s="412"/>
      <c r="M51" s="412"/>
      <c r="N51" s="412"/>
      <c r="O51" s="412"/>
      <c r="P51" s="412"/>
      <c r="Q51" s="412"/>
      <c r="R51" s="412"/>
      <c r="S51" s="412"/>
      <c r="T51" s="412"/>
      <c r="U51" s="412"/>
      <c r="V51" s="412"/>
      <c r="W51" s="412"/>
      <c r="X51" s="412"/>
      <c r="Y51" s="412"/>
      <c r="Z51" s="412"/>
      <c r="AA51" s="412"/>
      <c r="AB51" s="412"/>
      <c r="AC51" s="412"/>
      <c r="AD51" s="412"/>
      <c r="AE51" s="412"/>
      <c r="AF51" s="412"/>
      <c r="AG51" s="412"/>
      <c r="AH51" s="412"/>
      <c r="AI51" s="412"/>
      <c r="AJ51" s="412"/>
      <c r="AK51" s="412"/>
      <c r="AL51" s="412"/>
      <c r="AM51" s="412"/>
      <c r="AN51" s="412"/>
      <c r="AO51" s="412"/>
      <c r="AP51" s="412"/>
      <c r="AQ51" s="412"/>
      <c r="AR51" s="412"/>
      <c r="AS51" s="413"/>
    </row>
    <row r="52" spans="4:45" x14ac:dyDescent="0.2">
      <c r="D52" s="364" t="s">
        <v>296</v>
      </c>
      <c r="E52" s="373">
        <f ca="1">E19</f>
        <v>-96360</v>
      </c>
      <c r="F52" s="374">
        <f t="shared" ref="F52:AS52" ca="1" si="26">F19</f>
        <v>0</v>
      </c>
      <c r="G52" s="374">
        <f t="shared" ca="1" si="26"/>
        <v>0</v>
      </c>
      <c r="H52" s="374">
        <f t="shared" ca="1" si="26"/>
        <v>0</v>
      </c>
      <c r="I52" s="374">
        <f t="shared" ca="1" si="26"/>
        <v>-967.71171552941382</v>
      </c>
      <c r="J52" s="374">
        <f t="shared" ca="1" si="26"/>
        <v>0</v>
      </c>
      <c r="K52" s="374">
        <f t="shared" ca="1" si="26"/>
        <v>0</v>
      </c>
      <c r="L52" s="374">
        <f t="shared" ca="1" si="26"/>
        <v>0</v>
      </c>
      <c r="M52" s="374">
        <f t="shared" ca="1" si="26"/>
        <v>-833.3065155294131</v>
      </c>
      <c r="N52" s="374">
        <f t="shared" ca="1" si="26"/>
        <v>0</v>
      </c>
      <c r="O52" s="374">
        <f t="shared" ca="1" si="26"/>
        <v>0</v>
      </c>
      <c r="P52" s="374">
        <f t="shared" ca="1" si="26"/>
        <v>0</v>
      </c>
      <c r="Q52" s="374">
        <f t="shared" ca="1" si="26"/>
        <v>-694.18078952941346</v>
      </c>
      <c r="R52" s="374">
        <f t="shared" ca="1" si="26"/>
        <v>0</v>
      </c>
      <c r="S52" s="374">
        <f t="shared" ca="1" si="26"/>
        <v>0</v>
      </c>
      <c r="T52" s="374">
        <f t="shared" ca="1" si="26"/>
        <v>0</v>
      </c>
      <c r="U52" s="374">
        <f t="shared" ca="1" si="26"/>
        <v>-550.1814461994129</v>
      </c>
      <c r="V52" s="374">
        <f t="shared" ca="1" si="26"/>
        <v>0</v>
      </c>
      <c r="W52" s="374">
        <f t="shared" ca="1" si="26"/>
        <v>0</v>
      </c>
      <c r="X52" s="374">
        <f t="shared" ca="1" si="26"/>
        <v>0</v>
      </c>
      <c r="Y52" s="374">
        <f t="shared" ca="1" si="26"/>
        <v>-401.150606336262</v>
      </c>
      <c r="Z52" s="374">
        <f t="shared" ca="1" si="26"/>
        <v>0</v>
      </c>
      <c r="AA52" s="374">
        <f t="shared" ca="1" si="26"/>
        <v>0</v>
      </c>
      <c r="AB52" s="374">
        <f t="shared" ca="1" si="26"/>
        <v>0</v>
      </c>
      <c r="AC52" s="374">
        <f t="shared" ca="1" si="26"/>
        <v>-246.9254558404684</v>
      </c>
      <c r="AD52" s="374">
        <f t="shared" ca="1" si="26"/>
        <v>0</v>
      </c>
      <c r="AE52" s="374">
        <f t="shared" ca="1" si="26"/>
        <v>0</v>
      </c>
      <c r="AF52" s="374">
        <f t="shared" ca="1" si="26"/>
        <v>0</v>
      </c>
      <c r="AG52" s="374">
        <f t="shared" ca="1" si="26"/>
        <v>0</v>
      </c>
      <c r="AH52" s="374">
        <f t="shared" si="26"/>
        <v>0</v>
      </c>
      <c r="AI52" s="374">
        <f t="shared" si="26"/>
        <v>0</v>
      </c>
      <c r="AJ52" s="374">
        <f t="shared" si="26"/>
        <v>0</v>
      </c>
      <c r="AK52" s="374">
        <f t="shared" si="26"/>
        <v>0</v>
      </c>
      <c r="AL52" s="374">
        <f t="shared" si="26"/>
        <v>0</v>
      </c>
      <c r="AM52" s="374">
        <f t="shared" si="26"/>
        <v>0</v>
      </c>
      <c r="AN52" s="374">
        <f t="shared" si="26"/>
        <v>0</v>
      </c>
      <c r="AO52" s="374">
        <f t="shared" si="26"/>
        <v>0</v>
      </c>
      <c r="AP52" s="374">
        <f t="shared" si="26"/>
        <v>0</v>
      </c>
      <c r="AQ52" s="374">
        <f t="shared" si="26"/>
        <v>0</v>
      </c>
      <c r="AR52" s="374">
        <f t="shared" si="26"/>
        <v>0</v>
      </c>
      <c r="AS52" s="375">
        <f t="shared" si="26"/>
        <v>0</v>
      </c>
    </row>
    <row r="53" spans="4:45" x14ac:dyDescent="0.2">
      <c r="D53" s="367" t="s">
        <v>297</v>
      </c>
      <c r="E53" s="376">
        <f ca="1">+E33+E40</f>
        <v>0</v>
      </c>
      <c r="F53" s="377">
        <f t="shared" ref="F53:AS53" ca="1" si="27">+F33+F40</f>
        <v>2000.088284470587</v>
      </c>
      <c r="G53" s="377">
        <f t="shared" ca="1" si="27"/>
        <v>2000.088284470587</v>
      </c>
      <c r="H53" s="377">
        <f t="shared" ca="1" si="27"/>
        <v>9956.3282844705864</v>
      </c>
      <c r="I53" s="377">
        <f t="shared" ca="1" si="27"/>
        <v>0</v>
      </c>
      <c r="J53" s="377">
        <f t="shared" ca="1" si="27"/>
        <v>2165.0514844705867</v>
      </c>
      <c r="K53" s="377">
        <f t="shared" ca="1" si="27"/>
        <v>2165.0514844705867</v>
      </c>
      <c r="L53" s="377">
        <f t="shared" ca="1" si="27"/>
        <v>10283.420684470586</v>
      </c>
      <c r="M53" s="377">
        <f t="shared" ca="1" si="27"/>
        <v>0</v>
      </c>
      <c r="N53" s="377">
        <f t="shared" ca="1" si="27"/>
        <v>2335.1935804705863</v>
      </c>
      <c r="O53" s="377">
        <f t="shared" ca="1" si="27"/>
        <v>2335.1935804705863</v>
      </c>
      <c r="P53" s="377">
        <f t="shared" ca="1" si="27"/>
        <v>10619.177486470588</v>
      </c>
      <c r="Q53" s="377">
        <f t="shared" ca="1" si="27"/>
        <v>0</v>
      </c>
      <c r="R53" s="377">
        <f t="shared" ca="1" si="27"/>
        <v>2510.6745393505867</v>
      </c>
      <c r="S53" s="377">
        <f t="shared" ca="1" si="27"/>
        <v>2510.6745393505867</v>
      </c>
      <c r="T53" s="377">
        <f t="shared" ca="1" si="27"/>
        <v>10963.837946980584</v>
      </c>
      <c r="U53" s="377">
        <f t="shared" ca="1" si="27"/>
        <v>0</v>
      </c>
      <c r="V53" s="377">
        <f t="shared" ca="1" si="27"/>
        <v>2691.659218996987</v>
      </c>
      <c r="W53" s="377">
        <f t="shared" ca="1" si="27"/>
        <v>2691.6592189969861</v>
      </c>
      <c r="X53" s="377">
        <f t="shared" ca="1" si="27"/>
        <v>11317.648121072634</v>
      </c>
      <c r="Y53" s="377">
        <f t="shared" ca="1" si="27"/>
        <v>0</v>
      </c>
      <c r="Z53" s="377">
        <f t="shared" ca="1" si="27"/>
        <v>2878.3175168727789</v>
      </c>
      <c r="AA53" s="377">
        <f t="shared" ca="1" si="27"/>
        <v>2878.3175168727789</v>
      </c>
      <c r="AB53" s="377">
        <f t="shared" ca="1" si="27"/>
        <v>11680.861059270697</v>
      </c>
      <c r="AC53" s="377">
        <f t="shared" ca="1" si="27"/>
        <v>0</v>
      </c>
      <c r="AD53" s="377">
        <f t="shared" ca="1" si="27"/>
        <v>3070.8245230816437</v>
      </c>
      <c r="AE53" s="377">
        <f t="shared" ca="1" si="27"/>
        <v>3070.8245230816437</v>
      </c>
      <c r="AF53" s="377">
        <f t="shared" ca="1" si="27"/>
        <v>12053.737010213601</v>
      </c>
      <c r="AG53" s="377">
        <f t="shared" ca="1" si="27"/>
        <v>108979.02891006168</v>
      </c>
      <c r="AH53" s="377">
        <f t="shared" si="27"/>
        <v>0</v>
      </c>
      <c r="AI53" s="377">
        <f t="shared" si="27"/>
        <v>0</v>
      </c>
      <c r="AJ53" s="377">
        <f t="shared" si="27"/>
        <v>0</v>
      </c>
      <c r="AK53" s="377">
        <f t="shared" si="27"/>
        <v>0</v>
      </c>
      <c r="AL53" s="377">
        <f t="shared" si="27"/>
        <v>0</v>
      </c>
      <c r="AM53" s="377">
        <f t="shared" si="27"/>
        <v>0</v>
      </c>
      <c r="AN53" s="377">
        <f t="shared" si="27"/>
        <v>0</v>
      </c>
      <c r="AO53" s="377">
        <f t="shared" si="27"/>
        <v>0</v>
      </c>
      <c r="AP53" s="377">
        <f t="shared" si="27"/>
        <v>0</v>
      </c>
      <c r="AQ53" s="377">
        <f t="shared" si="27"/>
        <v>0</v>
      </c>
      <c r="AR53" s="377">
        <f t="shared" si="27"/>
        <v>0</v>
      </c>
      <c r="AS53" s="378">
        <f t="shared" si="27"/>
        <v>0</v>
      </c>
    </row>
    <row r="54" spans="4:45" x14ac:dyDescent="0.2">
      <c r="D54" s="707" t="s">
        <v>361</v>
      </c>
      <c r="E54" s="408">
        <f ca="1">SUM(E52:E53)</f>
        <v>-96360</v>
      </c>
      <c r="F54" s="409">
        <f t="shared" ref="F54:AS54" ca="1" si="28">SUM(F52:F53)</f>
        <v>2000.088284470587</v>
      </c>
      <c r="G54" s="409">
        <f t="shared" ca="1" si="28"/>
        <v>2000.088284470587</v>
      </c>
      <c r="H54" s="409">
        <f t="shared" ca="1" si="28"/>
        <v>9956.3282844705864</v>
      </c>
      <c r="I54" s="409">
        <f t="shared" ca="1" si="28"/>
        <v>-967.71171552941382</v>
      </c>
      <c r="J54" s="409">
        <f t="shared" ca="1" si="28"/>
        <v>2165.0514844705867</v>
      </c>
      <c r="K54" s="409">
        <f t="shared" ca="1" si="28"/>
        <v>2165.0514844705867</v>
      </c>
      <c r="L54" s="409">
        <f t="shared" ca="1" si="28"/>
        <v>10283.420684470586</v>
      </c>
      <c r="M54" s="409">
        <f t="shared" ca="1" si="28"/>
        <v>-833.3065155294131</v>
      </c>
      <c r="N54" s="409">
        <f t="shared" ca="1" si="28"/>
        <v>2335.1935804705863</v>
      </c>
      <c r="O54" s="409">
        <f t="shared" ca="1" si="28"/>
        <v>2335.1935804705863</v>
      </c>
      <c r="P54" s="409">
        <f t="shared" ca="1" si="28"/>
        <v>10619.177486470588</v>
      </c>
      <c r="Q54" s="409">
        <f t="shared" ca="1" si="28"/>
        <v>-694.18078952941346</v>
      </c>
      <c r="R54" s="409">
        <f t="shared" ca="1" si="28"/>
        <v>2510.6745393505867</v>
      </c>
      <c r="S54" s="409">
        <f t="shared" ca="1" si="28"/>
        <v>2510.6745393505867</v>
      </c>
      <c r="T54" s="409">
        <f t="shared" ca="1" si="28"/>
        <v>10963.837946980584</v>
      </c>
      <c r="U54" s="409">
        <f t="shared" ca="1" si="28"/>
        <v>-550.1814461994129</v>
      </c>
      <c r="V54" s="409">
        <f t="shared" ca="1" si="28"/>
        <v>2691.659218996987</v>
      </c>
      <c r="W54" s="409">
        <f t="shared" ca="1" si="28"/>
        <v>2691.6592189969861</v>
      </c>
      <c r="X54" s="409">
        <f t="shared" ca="1" si="28"/>
        <v>11317.648121072634</v>
      </c>
      <c r="Y54" s="409">
        <f t="shared" ca="1" si="28"/>
        <v>-401.150606336262</v>
      </c>
      <c r="Z54" s="409">
        <f t="shared" ca="1" si="28"/>
        <v>2878.3175168727789</v>
      </c>
      <c r="AA54" s="409">
        <f t="shared" ca="1" si="28"/>
        <v>2878.3175168727789</v>
      </c>
      <c r="AB54" s="409">
        <f t="shared" ca="1" si="28"/>
        <v>11680.861059270697</v>
      </c>
      <c r="AC54" s="409">
        <f t="shared" ca="1" si="28"/>
        <v>-246.9254558404684</v>
      </c>
      <c r="AD54" s="409">
        <f t="shared" ca="1" si="28"/>
        <v>3070.8245230816437</v>
      </c>
      <c r="AE54" s="409">
        <f t="shared" ca="1" si="28"/>
        <v>3070.8245230816437</v>
      </c>
      <c r="AF54" s="409">
        <f t="shared" ca="1" si="28"/>
        <v>12053.737010213601</v>
      </c>
      <c r="AG54" s="409">
        <f t="shared" ca="1" si="28"/>
        <v>108979.02891006168</v>
      </c>
      <c r="AH54" s="409">
        <f t="shared" si="28"/>
        <v>0</v>
      </c>
      <c r="AI54" s="409">
        <f t="shared" si="28"/>
        <v>0</v>
      </c>
      <c r="AJ54" s="409">
        <f t="shared" si="28"/>
        <v>0</v>
      </c>
      <c r="AK54" s="409">
        <f t="shared" si="28"/>
        <v>0</v>
      </c>
      <c r="AL54" s="409">
        <f t="shared" si="28"/>
        <v>0</v>
      </c>
      <c r="AM54" s="409">
        <f t="shared" si="28"/>
        <v>0</v>
      </c>
      <c r="AN54" s="409">
        <f t="shared" si="28"/>
        <v>0</v>
      </c>
      <c r="AO54" s="409">
        <f t="shared" si="28"/>
        <v>0</v>
      </c>
      <c r="AP54" s="409">
        <f t="shared" si="28"/>
        <v>0</v>
      </c>
      <c r="AQ54" s="409">
        <f t="shared" si="28"/>
        <v>0</v>
      </c>
      <c r="AR54" s="409">
        <f t="shared" si="28"/>
        <v>0</v>
      </c>
      <c r="AS54" s="410">
        <f t="shared" si="28"/>
        <v>0</v>
      </c>
    </row>
    <row r="55" spans="4:45" x14ac:dyDescent="0.2">
      <c r="D55" s="566" t="s">
        <v>362</v>
      </c>
      <c r="E55" s="362">
        <f ca="1">XIRR(E54:AS54,$E$13:$AS$13)</f>
        <v>0.17259536385536198</v>
      </c>
      <c r="F55" s="377"/>
      <c r="G55" s="377"/>
      <c r="H55" s="377"/>
      <c r="I55" s="377"/>
      <c r="J55" s="377"/>
      <c r="K55" s="377"/>
      <c r="L55" s="377"/>
      <c r="M55" s="377"/>
      <c r="N55" s="377"/>
      <c r="O55" s="377"/>
      <c r="P55" s="377"/>
      <c r="Q55" s="377"/>
      <c r="R55" s="377"/>
      <c r="S55" s="377"/>
      <c r="T55" s="377"/>
      <c r="U55" s="377"/>
      <c r="V55" s="377"/>
      <c r="W55" s="377"/>
      <c r="X55" s="377"/>
      <c r="Y55" s="377"/>
      <c r="Z55" s="377"/>
      <c r="AA55" s="377"/>
      <c r="AB55" s="377"/>
      <c r="AC55" s="377"/>
      <c r="AD55" s="377"/>
      <c r="AE55" s="377"/>
      <c r="AF55" s="377"/>
      <c r="AG55" s="377"/>
      <c r="AH55" s="377"/>
      <c r="AI55" s="377"/>
      <c r="AJ55" s="377"/>
      <c r="AK55" s="377"/>
      <c r="AL55" s="377"/>
      <c r="AM55" s="377"/>
      <c r="AN55" s="377"/>
      <c r="AO55" s="377"/>
      <c r="AP55" s="377"/>
      <c r="AQ55" s="377"/>
      <c r="AR55" s="377"/>
      <c r="AS55" s="377"/>
    </row>
    <row r="56" spans="4:45" x14ac:dyDescent="0.2">
      <c r="D56" s="567" t="s">
        <v>363</v>
      </c>
      <c r="E56" s="363">
        <f ca="1">SUMIF(E54:AS54,"&gt;"&amp;0,E54:AS54)/-SUMIF(E54:AS54,"&lt;"&amp;0,E54:AS54)</f>
        <v>2.2103949775529816</v>
      </c>
      <c r="F56" s="377"/>
      <c r="G56" s="377"/>
      <c r="H56" s="377"/>
      <c r="I56" s="377"/>
      <c r="J56" s="377"/>
      <c r="K56" s="377"/>
      <c r="L56" s="377"/>
      <c r="M56" s="377"/>
      <c r="N56" s="377"/>
      <c r="O56" s="377"/>
      <c r="P56" s="377"/>
      <c r="Q56" s="377"/>
      <c r="R56" s="377"/>
      <c r="S56" s="377"/>
      <c r="T56" s="377"/>
      <c r="U56" s="377"/>
      <c r="V56" s="377"/>
      <c r="W56" s="377"/>
      <c r="X56" s="377"/>
      <c r="Y56" s="377"/>
      <c r="Z56" s="377"/>
      <c r="AA56" s="377"/>
      <c r="AB56" s="377"/>
      <c r="AC56" s="377"/>
      <c r="AD56" s="377"/>
      <c r="AE56" s="377"/>
      <c r="AF56" s="377"/>
      <c r="AG56" s="377"/>
      <c r="AH56" s="377"/>
      <c r="AI56" s="377"/>
      <c r="AJ56" s="377"/>
      <c r="AK56" s="377"/>
      <c r="AL56" s="377"/>
      <c r="AM56" s="377"/>
      <c r="AN56" s="377"/>
      <c r="AO56" s="377"/>
      <c r="AP56" s="377"/>
      <c r="AQ56" s="377"/>
      <c r="AR56" s="377"/>
      <c r="AS56" s="377"/>
    </row>
  </sheetData>
  <conditionalFormatting sqref="B30">
    <cfRule type="expression" dxfId="10" priority="66">
      <formula>$B$30&lt;$E$8</formula>
    </cfRule>
    <cfRule type="expression" dxfId="9" priority="67">
      <formula>$B$30&gt;=$E$8</formula>
    </cfRule>
  </conditionalFormatting>
  <conditionalFormatting sqref="B34">
    <cfRule type="expression" dxfId="8" priority="68">
      <formula>$B$34&lt;$E$8</formula>
    </cfRule>
    <cfRule type="expression" dxfId="7" priority="69">
      <formula>$B$34&gt;=$E$8</formula>
    </cfRule>
  </conditionalFormatting>
  <conditionalFormatting sqref="C30">
    <cfRule type="expression" dxfId="6" priority="70">
      <formula>$C$30&lt;$E$7</formula>
    </cfRule>
    <cfRule type="expression" dxfId="5" priority="71">
      <formula>$C$30&gt;=$E$7</formula>
    </cfRule>
  </conditionalFormatting>
  <conditionalFormatting sqref="C34">
    <cfRule type="expression" dxfId="4" priority="72">
      <formula>$C$34&lt;$E$7</formula>
    </cfRule>
    <cfRule type="expression" dxfId="3" priority="73">
      <formula>$C$34&gt;=$E$7</formula>
    </cfRule>
  </conditionalFormatting>
  <conditionalFormatting sqref="F12:AS12">
    <cfRule type="containsText" dxfId="2" priority="1" operator="containsText" text="FALSE">
      <formula>NOT(ISERROR(SEARCH("FALSE",F12)))</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6A4E-CAF8-4F2D-B094-66B76151DFC9}">
  <sheetPr codeName="Sheet4">
    <tabColor rgb="FF92D050"/>
    <pageSetUpPr fitToPage="1"/>
  </sheetPr>
  <dimension ref="A2:AE73"/>
  <sheetViews>
    <sheetView showGridLines="0" zoomScale="85" zoomScaleNormal="85" workbookViewId="0">
      <pane ySplit="4" topLeftCell="A51" activePane="bottomLeft" state="frozen"/>
      <selection activeCell="B1" sqref="B1"/>
      <selection pane="bottomLeft" activeCell="C70" sqref="C70"/>
    </sheetView>
  </sheetViews>
  <sheetFormatPr defaultColWidth="9.140625" defaultRowHeight="12.75" outlineLevelRow="1" x14ac:dyDescent="0.25"/>
  <cols>
    <col min="1" max="2" width="4.28515625" style="773" customWidth="1"/>
    <col min="3" max="3" width="31.42578125" style="773" customWidth="1"/>
    <col min="4" max="4" width="17.28515625" style="773" customWidth="1"/>
    <col min="5" max="5" width="22.5703125" style="773" customWidth="1"/>
    <col min="6" max="17" width="15" style="773" customWidth="1"/>
    <col min="18" max="16384" width="9.140625" style="773"/>
  </cols>
  <sheetData>
    <row r="2" spans="1:31" ht="15" customHeight="1" outlineLevel="1" x14ac:dyDescent="0.25">
      <c r="A2" s="770"/>
      <c r="B2" s="867" t="s">
        <v>1</v>
      </c>
      <c r="C2" s="868"/>
      <c r="D2" s="771" t="s">
        <v>218</v>
      </c>
      <c r="E2" s="771"/>
      <c r="F2" s="771">
        <f>YEAR(F3)</f>
        <v>2024</v>
      </c>
      <c r="G2" s="771">
        <f t="shared" ref="G2:P2" si="0">F2+1</f>
        <v>2025</v>
      </c>
      <c r="H2" s="771">
        <f t="shared" si="0"/>
        <v>2026</v>
      </c>
      <c r="I2" s="771">
        <f t="shared" si="0"/>
        <v>2027</v>
      </c>
      <c r="J2" s="771">
        <f t="shared" si="0"/>
        <v>2028</v>
      </c>
      <c r="K2" s="771">
        <f t="shared" si="0"/>
        <v>2029</v>
      </c>
      <c r="L2" s="771">
        <f t="shared" si="0"/>
        <v>2030</v>
      </c>
      <c r="M2" s="771">
        <f t="shared" si="0"/>
        <v>2031</v>
      </c>
      <c r="N2" s="771">
        <f t="shared" si="0"/>
        <v>2032</v>
      </c>
      <c r="O2" s="771">
        <f t="shared" si="0"/>
        <v>2033</v>
      </c>
      <c r="P2" s="772">
        <f t="shared" si="0"/>
        <v>2034</v>
      </c>
    </row>
    <row r="3" spans="1:31" ht="15" customHeight="1" outlineLevel="1" x14ac:dyDescent="0.25">
      <c r="B3" s="869"/>
      <c r="C3" s="870"/>
      <c r="D3" s="774" t="s">
        <v>220</v>
      </c>
      <c r="E3" s="440">
        <f>'Control | Sensitivity'!C18-1</f>
        <v>45138</v>
      </c>
      <c r="F3" s="440">
        <f>EOMONTH(E3,12)</f>
        <v>45504</v>
      </c>
      <c r="G3" s="440">
        <f t="shared" ref="G3:P3" si="1">EOMONTH(F3,12)</f>
        <v>45869</v>
      </c>
      <c r="H3" s="440">
        <f t="shared" si="1"/>
        <v>46234</v>
      </c>
      <c r="I3" s="440">
        <f t="shared" si="1"/>
        <v>46599</v>
      </c>
      <c r="J3" s="440">
        <f t="shared" si="1"/>
        <v>46965</v>
      </c>
      <c r="K3" s="440">
        <f t="shared" si="1"/>
        <v>47330</v>
      </c>
      <c r="L3" s="440">
        <f t="shared" si="1"/>
        <v>47695</v>
      </c>
      <c r="M3" s="440">
        <f t="shared" si="1"/>
        <v>48060</v>
      </c>
      <c r="N3" s="440">
        <f t="shared" si="1"/>
        <v>48426</v>
      </c>
      <c r="O3" s="440">
        <f t="shared" si="1"/>
        <v>48791</v>
      </c>
      <c r="P3" s="441">
        <f t="shared" si="1"/>
        <v>49156</v>
      </c>
    </row>
    <row r="4" spans="1:31" x14ac:dyDescent="0.25">
      <c r="B4" s="871"/>
      <c r="C4" s="872"/>
      <c r="D4" s="775" t="s">
        <v>221</v>
      </c>
      <c r="E4" s="776">
        <v>0</v>
      </c>
      <c r="F4" s="777">
        <v>1</v>
      </c>
      <c r="G4" s="777">
        <v>2</v>
      </c>
      <c r="H4" s="777">
        <v>3</v>
      </c>
      <c r="I4" s="777">
        <v>4</v>
      </c>
      <c r="J4" s="777">
        <v>5</v>
      </c>
      <c r="K4" s="777">
        <v>6</v>
      </c>
      <c r="L4" s="777">
        <v>7</v>
      </c>
      <c r="M4" s="777">
        <v>8</v>
      </c>
      <c r="N4" s="777">
        <v>9</v>
      </c>
      <c r="O4" s="777">
        <v>10</v>
      </c>
      <c r="P4" s="778">
        <v>11</v>
      </c>
      <c r="R4" s="779"/>
      <c r="S4" s="779"/>
      <c r="T4" s="779"/>
      <c r="U4" s="779"/>
      <c r="V4" s="779"/>
      <c r="W4" s="779"/>
      <c r="X4" s="779"/>
      <c r="Y4" s="779"/>
      <c r="Z4" s="779"/>
      <c r="AA4" s="779"/>
      <c r="AB4" s="779"/>
      <c r="AC4" s="779"/>
      <c r="AD4" s="779"/>
      <c r="AE4" s="779"/>
    </row>
    <row r="5" spans="1:31" ht="15" customHeight="1" x14ac:dyDescent="0.25">
      <c r="B5" s="780" t="s">
        <v>28</v>
      </c>
      <c r="C5" s="781"/>
      <c r="D5" s="782" t="s">
        <v>21</v>
      </c>
      <c r="E5" s="783"/>
      <c r="F5" s="783"/>
      <c r="G5" s="783"/>
      <c r="H5" s="783"/>
      <c r="I5" s="783"/>
      <c r="J5" s="783"/>
      <c r="K5" s="783"/>
      <c r="L5" s="783"/>
      <c r="M5" s="783"/>
      <c r="N5" s="783"/>
      <c r="O5" s="783"/>
      <c r="P5" s="784"/>
    </row>
    <row r="6" spans="1:31" ht="15" customHeight="1" x14ac:dyDescent="0.25">
      <c r="B6" s="785"/>
      <c r="C6" s="786" t="s">
        <v>22</v>
      </c>
      <c r="D6" s="455">
        <f ca="1">SUM(F6:P6)</f>
        <v>1532972.2940916549</v>
      </c>
      <c r="E6" s="787"/>
      <c r="F6" s="787">
        <f ca="1">SUMIF('Monthly Cash Flow'!$F$2:$EH$2,'Annual Cash Flow'!F$4,'Monthly Cash Flow'!$F$9:$EH$9)</f>
        <v>131904</v>
      </c>
      <c r="G6" s="787">
        <f ca="1">SUMIF('Monthly Cash Flow'!$F$2:$EH$2,'Annual Cash Flow'!G$4,'Monthly Cash Flow'!$F$9:$EH$9)</f>
        <v>135861.11999999997</v>
      </c>
      <c r="H6" s="787">
        <f ca="1">SUMIF('Monthly Cash Flow'!$F$2:$EH$2,'Annual Cash Flow'!H$4,'Monthly Cash Flow'!$F$9:$EH$9)</f>
        <v>139936.95360000004</v>
      </c>
      <c r="I6" s="787">
        <f ca="1">SUMIF('Monthly Cash Flow'!$F$2:$EH$2,'Annual Cash Flow'!I$4,'Monthly Cash Flow'!$F$9:$EH$9)</f>
        <v>144135.06220799999</v>
      </c>
      <c r="J6" s="787">
        <f ca="1">SUMIF('Monthly Cash Flow'!$F$2:$EH$2,'Annual Cash Flow'!J$4,'Monthly Cash Flow'!$F$9:$EH$9)</f>
        <v>148459.11407424</v>
      </c>
      <c r="K6" s="787">
        <f ca="1">SUMIF('Monthly Cash Flow'!$F$2:$EH$2,'Annual Cash Flow'!K$4,'Monthly Cash Flow'!$F$9:$EH$9)</f>
        <v>152912.88749646716</v>
      </c>
      <c r="L6" s="787">
        <f ca="1">SUMIF('Monthly Cash Flow'!$F$2:$EH$2,'Annual Cash Flow'!L$4,'Monthly Cash Flow'!$F$9:$EH$9)</f>
        <v>157500.2741213612</v>
      </c>
      <c r="M6" s="787">
        <f ca="1">SUMIF('Monthly Cash Flow'!$F$2:$EH$2,'Annual Cash Flow'!M$4,'Monthly Cash Flow'!$F$9:$EH$9)</f>
        <v>127468.97473788961</v>
      </c>
      <c r="N6" s="787">
        <f ca="1">SUMIF('Monthly Cash Flow'!$F$2:$EH$2,'Annual Cash Flow'!N$4,'Monthly Cash Flow'!$F$9:$EH$9)</f>
        <v>127727.81644624447</v>
      </c>
      <c r="O6" s="787">
        <f ca="1">SUMIF('Monthly Cash Flow'!$F$2:$EH$2,'Annual Cash Flow'!O$4,'Monthly Cash Flow'!$F$9:$EH$9)</f>
        <v>131559.65093963177</v>
      </c>
      <c r="P6" s="788">
        <f ca="1">SUMIF('Monthly Cash Flow'!$F$2:$EH$2,'Annual Cash Flow'!P$4,'Monthly Cash Flow'!$F$9:$EH$9)</f>
        <v>135506.44046782079</v>
      </c>
    </row>
    <row r="7" spans="1:31" ht="15" customHeight="1" x14ac:dyDescent="0.25">
      <c r="B7" s="789"/>
      <c r="C7" s="790" t="s">
        <v>23</v>
      </c>
      <c r="D7" s="791">
        <f>SUM(F7:P7)</f>
        <v>0</v>
      </c>
      <c r="E7" s="792"/>
      <c r="F7" s="792">
        <f>SUMIF('Monthly Cash Flow'!$F$2:$EH$2,'Annual Cash Flow'!F$4,'Monthly Cash Flow'!$F$10:$EH$10)</f>
        <v>0</v>
      </c>
      <c r="G7" s="792">
        <f>SUMIF('Monthly Cash Flow'!$F$2:$EH$2,'Annual Cash Flow'!G$4,'Monthly Cash Flow'!$F$10:$EH$10)</f>
        <v>0</v>
      </c>
      <c r="H7" s="792">
        <f>SUMIF('Monthly Cash Flow'!$F$2:$EH$2,'Annual Cash Flow'!H$4,'Monthly Cash Flow'!$F$10:$EH$10)</f>
        <v>0</v>
      </c>
      <c r="I7" s="792">
        <f>SUMIF('Monthly Cash Flow'!$F$2:$EH$2,'Annual Cash Flow'!I$4,'Monthly Cash Flow'!$F$10:$EH$10)</f>
        <v>0</v>
      </c>
      <c r="J7" s="792">
        <f>SUMIF('Monthly Cash Flow'!$F$2:$EH$2,'Annual Cash Flow'!J$4,'Monthly Cash Flow'!$F$10:$EH$10)</f>
        <v>0</v>
      </c>
      <c r="K7" s="792">
        <f>SUMIF('Monthly Cash Flow'!$F$2:$EH$2,'Annual Cash Flow'!K$4,'Monthly Cash Flow'!$F$10:$EH$10)</f>
        <v>0</v>
      </c>
      <c r="L7" s="792">
        <f>SUMIF('Monthly Cash Flow'!$F$2:$EH$2,'Annual Cash Flow'!L$4,'Monthly Cash Flow'!$F$10:$EH$10)</f>
        <v>0</v>
      </c>
      <c r="M7" s="792">
        <f>SUMIF('Monthly Cash Flow'!$F$2:$EH$2,'Annual Cash Flow'!M$4,'Monthly Cash Flow'!$F$10:$EH$10)</f>
        <v>0</v>
      </c>
      <c r="N7" s="792">
        <f>SUMIF('Monthly Cash Flow'!$F$2:$EH$2,'Annual Cash Flow'!N$4,'Monthly Cash Flow'!$F$10:$EH$10)</f>
        <v>0</v>
      </c>
      <c r="O7" s="792">
        <f>SUMIF('Monthly Cash Flow'!$F$2:$EH$2,'Annual Cash Flow'!O$4,'Monthly Cash Flow'!$F$10:$EH$10)</f>
        <v>0</v>
      </c>
      <c r="P7" s="793">
        <f>SUMIF('Monthly Cash Flow'!$F$2:$EH$2,'Annual Cash Flow'!P$4,'Monthly Cash Flow'!$F$10:$EH$10)</f>
        <v>0</v>
      </c>
    </row>
    <row r="8" spans="1:31" ht="15" customHeight="1" x14ac:dyDescent="0.25">
      <c r="B8" s="794" t="s">
        <v>24</v>
      </c>
      <c r="C8" s="795"/>
      <c r="D8" s="796">
        <f ca="1">SUM(F8:P8)</f>
        <v>1532972.2940916549</v>
      </c>
      <c r="E8" s="797"/>
      <c r="F8" s="797">
        <f ca="1">SUM(F6:F7)</f>
        <v>131904</v>
      </c>
      <c r="G8" s="797">
        <f t="shared" ref="G8:P8" ca="1" si="2">SUM(G6:G7)</f>
        <v>135861.11999999997</v>
      </c>
      <c r="H8" s="797">
        <f t="shared" ca="1" si="2"/>
        <v>139936.95360000004</v>
      </c>
      <c r="I8" s="797">
        <f t="shared" ca="1" si="2"/>
        <v>144135.06220799999</v>
      </c>
      <c r="J8" s="797">
        <f t="shared" ca="1" si="2"/>
        <v>148459.11407424</v>
      </c>
      <c r="K8" s="797">
        <f t="shared" ca="1" si="2"/>
        <v>152912.88749646716</v>
      </c>
      <c r="L8" s="797">
        <f t="shared" ca="1" si="2"/>
        <v>157500.2741213612</v>
      </c>
      <c r="M8" s="797">
        <f t="shared" ca="1" si="2"/>
        <v>127468.97473788961</v>
      </c>
      <c r="N8" s="797">
        <f t="shared" ca="1" si="2"/>
        <v>127727.81644624447</v>
      </c>
      <c r="O8" s="797">
        <f t="shared" ca="1" si="2"/>
        <v>131559.65093963177</v>
      </c>
      <c r="P8" s="798">
        <f t="shared" ca="1" si="2"/>
        <v>135506.44046782079</v>
      </c>
    </row>
    <row r="9" spans="1:31" s="799" customFormat="1" ht="15" customHeight="1" x14ac:dyDescent="0.25">
      <c r="B9" s="800"/>
      <c r="C9" s="471" t="s">
        <v>25</v>
      </c>
      <c r="D9" s="791">
        <f t="shared" ref="D9:D12" si="3">SUM(F9:P9)</f>
        <v>0</v>
      </c>
      <c r="E9" s="792"/>
      <c r="F9" s="787">
        <f>SUMIF('Monthly Cash Flow'!$F$2:$EH$2,'Annual Cash Flow'!F$4,'Monthly Cash Flow'!$F$12:$EH$12)</f>
        <v>0</v>
      </c>
      <c r="G9" s="787">
        <f>SUMIF('Monthly Cash Flow'!$F$2:$EH$2,'Annual Cash Flow'!G$4,'Monthly Cash Flow'!$F$12:$EH$12)</f>
        <v>0</v>
      </c>
      <c r="H9" s="787">
        <f>SUMIF('Monthly Cash Flow'!$F$2:$EH$2,'Annual Cash Flow'!H$4,'Monthly Cash Flow'!$F$12:$EH$12)</f>
        <v>0</v>
      </c>
      <c r="I9" s="787">
        <f>SUMIF('Monthly Cash Flow'!$F$2:$EH$2,'Annual Cash Flow'!I$4,'Monthly Cash Flow'!$F$12:$EH$12)</f>
        <v>0</v>
      </c>
      <c r="J9" s="787">
        <f>SUMIF('Monthly Cash Flow'!$F$2:$EH$2,'Annual Cash Flow'!J$4,'Monthly Cash Flow'!$F$12:$EH$12)</f>
        <v>0</v>
      </c>
      <c r="K9" s="787">
        <f>SUMIF('Monthly Cash Flow'!$F$2:$EH$2,'Annual Cash Flow'!K$4,'Monthly Cash Flow'!$F$12:$EH$12)</f>
        <v>0</v>
      </c>
      <c r="L9" s="787">
        <f>SUMIF('Monthly Cash Flow'!$F$2:$EH$2,'Annual Cash Flow'!L$4,'Monthly Cash Flow'!$F$12:$EH$12)</f>
        <v>0</v>
      </c>
      <c r="M9" s="787">
        <f>SUMIF('Monthly Cash Flow'!$F$2:$EH$2,'Annual Cash Flow'!M$4,'Monthly Cash Flow'!$F$12:$EH$12)</f>
        <v>0</v>
      </c>
      <c r="N9" s="787">
        <f>SUMIF('Monthly Cash Flow'!$F$2:$EH$2,'Annual Cash Flow'!N$4,'Monthly Cash Flow'!$F$12:$EH$12)</f>
        <v>0</v>
      </c>
      <c r="O9" s="787">
        <f>SUMIF('Monthly Cash Flow'!$F$2:$EH$2,'Annual Cash Flow'!O$4,'Monthly Cash Flow'!$F$12:$EH$12)</f>
        <v>0</v>
      </c>
      <c r="P9" s="788">
        <f>SUMIF('Monthly Cash Flow'!$F$2:$EH$2,'Annual Cash Flow'!P$4,'Monthly Cash Flow'!$F$12:$EH$12)</f>
        <v>0</v>
      </c>
      <c r="Q9" s="773"/>
    </row>
    <row r="10" spans="1:31" ht="15" customHeight="1" x14ac:dyDescent="0.25">
      <c r="B10" s="800"/>
      <c r="C10" s="471" t="s">
        <v>234</v>
      </c>
      <c r="D10" s="791">
        <f t="shared" ca="1" si="3"/>
        <v>477368.26111588412</v>
      </c>
      <c r="E10" s="792"/>
      <c r="F10" s="787">
        <f ca="1">SUMIF('Monthly Cash Flow'!$F$2:$EH$2,'Annual Cash Flow'!F$4,'Monthly Cash Flow'!$F$13:$EH$13)</f>
        <v>39781.199999999997</v>
      </c>
      <c r="G10" s="787">
        <f ca="1">SUMIF('Monthly Cash Flow'!$F$2:$EH$2,'Annual Cash Flow'!G$4,'Monthly Cash Flow'!$F$13:$EH$13)</f>
        <v>40591.845999999998</v>
      </c>
      <c r="H10" s="787">
        <f ca="1">SUMIF('Monthly Cash Flow'!$F$2:$EH$2,'Annual Cash Flow'!H$4,'Monthly Cash Flow'!$F$13:$EH$13)</f>
        <v>41419.919529999999</v>
      </c>
      <c r="I10" s="787">
        <f ca="1">SUMIF('Monthly Cash Flow'!$F$2:$EH$2,'Annual Cash Flow'!I$4,'Monthly Cash Flow'!$F$13:$EH$13)</f>
        <v>42265.817038149988</v>
      </c>
      <c r="J10" s="787">
        <f ca="1">SUMIF('Monthly Cash Flow'!$F$2:$EH$2,'Annual Cash Flow'!J$4,'Monthly Cash Flow'!$F$13:$EH$13)</f>
        <v>43129.944510378235</v>
      </c>
      <c r="K10" s="787">
        <f ca="1">SUMIF('Monthly Cash Flow'!$F$2:$EH$2,'Annual Cash Flow'!K$4,'Monthly Cash Flow'!$F$13:$EH$13)</f>
        <v>44012.717711989586</v>
      </c>
      <c r="L10" s="787">
        <f ca="1">SUMIF('Monthly Cash Flow'!$F$2:$EH$2,'Annual Cash Flow'!L$4,'Monthly Cash Flow'!$F$13:$EH$13)</f>
        <v>44914.562435659784</v>
      </c>
      <c r="M10" s="787">
        <f ca="1">SUMIF('Monthly Cash Flow'!$F$2:$EH$2,'Annual Cash Flow'!M$4,'Monthly Cash Flow'!$F$13:$EH$13)</f>
        <v>44098.099375645426</v>
      </c>
      <c r="N10" s="787">
        <f ca="1">SUMIF('Monthly Cash Flow'!$F$2:$EH$2,'Annual Cash Flow'!N$4,'Monthly Cash Flow'!$F$13:$EH$13)</f>
        <v>44809.010072424106</v>
      </c>
      <c r="O10" s="787">
        <f ca="1">SUMIF('Monthly Cash Flow'!$F$2:$EH$2,'Annual Cash Flow'!O$4,'Monthly Cash Flow'!$F$13:$EH$13)</f>
        <v>45711.681914660418</v>
      </c>
      <c r="P10" s="788">
        <f ca="1">SUMIF('Monthly Cash Flow'!$F$2:$EH$2,'Annual Cash Flow'!P$4,'Monthly Cash Flow'!$F$13:$EH$13)</f>
        <v>46633.462526976611</v>
      </c>
    </row>
    <row r="11" spans="1:31" ht="15" customHeight="1" x14ac:dyDescent="0.25">
      <c r="B11" s="794" t="s">
        <v>26</v>
      </c>
      <c r="C11" s="801"/>
      <c r="D11" s="796">
        <f t="shared" ca="1" si="3"/>
        <v>477368.26111588412</v>
      </c>
      <c r="E11" s="797"/>
      <c r="F11" s="797">
        <f t="shared" ref="F11:P11" ca="1" si="4">SUM(F9:F10)</f>
        <v>39781.199999999997</v>
      </c>
      <c r="G11" s="797">
        <f t="shared" ca="1" si="4"/>
        <v>40591.845999999998</v>
      </c>
      <c r="H11" s="797">
        <f t="shared" ca="1" si="4"/>
        <v>41419.919529999999</v>
      </c>
      <c r="I11" s="797">
        <f t="shared" ca="1" si="4"/>
        <v>42265.817038149988</v>
      </c>
      <c r="J11" s="797">
        <f t="shared" ca="1" si="4"/>
        <v>43129.944510378235</v>
      </c>
      <c r="K11" s="797">
        <f t="shared" ca="1" si="4"/>
        <v>44012.717711989586</v>
      </c>
      <c r="L11" s="797">
        <f t="shared" ca="1" si="4"/>
        <v>44914.562435659784</v>
      </c>
      <c r="M11" s="797">
        <f t="shared" ca="1" si="4"/>
        <v>44098.099375645426</v>
      </c>
      <c r="N11" s="797">
        <f t="shared" ca="1" si="4"/>
        <v>44809.010072424106</v>
      </c>
      <c r="O11" s="797">
        <f t="shared" ca="1" si="4"/>
        <v>45711.681914660418</v>
      </c>
      <c r="P11" s="798">
        <f t="shared" ca="1" si="4"/>
        <v>46633.462526976611</v>
      </c>
    </row>
    <row r="12" spans="1:31" ht="15" customHeight="1" thickBot="1" x14ac:dyDescent="0.3">
      <c r="B12" s="802" t="s">
        <v>27</v>
      </c>
      <c r="C12" s="803"/>
      <c r="D12" s="804">
        <f t="shared" ca="1" si="3"/>
        <v>2010340.5552075389</v>
      </c>
      <c r="E12" s="805"/>
      <c r="F12" s="805">
        <f t="shared" ref="F12:P12" ca="1" si="5">F8+F11</f>
        <v>171685.2</v>
      </c>
      <c r="G12" s="805">
        <f t="shared" ca="1" si="5"/>
        <v>176452.96599999996</v>
      </c>
      <c r="H12" s="805">
        <f t="shared" ca="1" si="5"/>
        <v>181356.87313000002</v>
      </c>
      <c r="I12" s="805">
        <f t="shared" ca="1" si="5"/>
        <v>186400.87924614997</v>
      </c>
      <c r="J12" s="805">
        <f t="shared" ca="1" si="5"/>
        <v>191589.05858461824</v>
      </c>
      <c r="K12" s="805">
        <f t="shared" ca="1" si="5"/>
        <v>196925.60520845675</v>
      </c>
      <c r="L12" s="805">
        <f t="shared" ca="1" si="5"/>
        <v>202414.83655702099</v>
      </c>
      <c r="M12" s="805">
        <f t="shared" ca="1" si="5"/>
        <v>171567.07411353505</v>
      </c>
      <c r="N12" s="805">
        <f t="shared" ca="1" si="5"/>
        <v>172536.82651866856</v>
      </c>
      <c r="O12" s="805">
        <f t="shared" ca="1" si="5"/>
        <v>177271.33285429218</v>
      </c>
      <c r="P12" s="806">
        <f t="shared" ca="1" si="5"/>
        <v>182139.90299479739</v>
      </c>
    </row>
    <row r="13" spans="1:31" ht="15" customHeight="1" thickTop="1" x14ac:dyDescent="0.25">
      <c r="B13" s="807"/>
      <c r="C13" s="799"/>
      <c r="D13" s="808"/>
      <c r="E13" s="809"/>
      <c r="F13" s="809"/>
      <c r="G13" s="809"/>
      <c r="H13" s="809"/>
      <c r="I13" s="809"/>
      <c r="J13" s="809"/>
      <c r="K13" s="809"/>
      <c r="L13" s="809"/>
      <c r="M13" s="809"/>
      <c r="N13" s="809"/>
      <c r="O13" s="809"/>
      <c r="P13" s="810"/>
    </row>
    <row r="14" spans="1:31" ht="15" customHeight="1" x14ac:dyDescent="0.25">
      <c r="B14" s="794" t="s">
        <v>32</v>
      </c>
      <c r="C14" s="801"/>
      <c r="D14" s="796"/>
      <c r="E14" s="797"/>
      <c r="F14" s="797"/>
      <c r="G14" s="797"/>
      <c r="H14" s="797"/>
      <c r="I14" s="797"/>
      <c r="J14" s="797"/>
      <c r="K14" s="797"/>
      <c r="L14" s="797"/>
      <c r="M14" s="797"/>
      <c r="N14" s="797"/>
      <c r="O14" s="797"/>
      <c r="P14" s="798"/>
    </row>
    <row r="15" spans="1:31" ht="15" customHeight="1" x14ac:dyDescent="0.25">
      <c r="B15" s="800"/>
      <c r="C15" s="790" t="s">
        <v>3</v>
      </c>
      <c r="D15" s="791">
        <f t="shared" ref="D15:D26" si="6">SUM(F15:P15)</f>
        <v>-120839.19175745135</v>
      </c>
      <c r="E15" s="792"/>
      <c r="F15" s="792">
        <f>SUMIF('Monthly Cash Flow'!$F$2:$EH$2,'Annual Cash Flow'!F$4,'Monthly Cash Flow'!$F18:$EH18)</f>
        <v>-10186</v>
      </c>
      <c r="G15" s="792">
        <f>SUMIF('Monthly Cash Flow'!$F$2:$EH$2,'Annual Cash Flow'!G$4,'Monthly Cash Flow'!$F18:$EH18)</f>
        <v>-10338.789999999999</v>
      </c>
      <c r="H15" s="792">
        <f>SUMIF('Monthly Cash Flow'!$F$2:$EH$2,'Annual Cash Flow'!H$4,'Monthly Cash Flow'!$F18:$EH18)</f>
        <v>-10493.871849999998</v>
      </c>
      <c r="I15" s="792">
        <f>SUMIF('Monthly Cash Flow'!$F$2:$EH$2,'Annual Cash Flow'!I$4,'Monthly Cash Flow'!$F18:$EH18)</f>
        <v>-10651.279927749996</v>
      </c>
      <c r="J15" s="792">
        <f>SUMIF('Monthly Cash Flow'!$F$2:$EH$2,'Annual Cash Flow'!J$4,'Monthly Cash Flow'!$F18:$EH18)</f>
        <v>-10811.049126666245</v>
      </c>
      <c r="K15" s="792">
        <f>SUMIF('Monthly Cash Flow'!$F$2:$EH$2,'Annual Cash Flow'!K$4,'Monthly Cash Flow'!$F18:$EH18)</f>
        <v>-10973.214863566236</v>
      </c>
      <c r="L15" s="792">
        <f>SUMIF('Monthly Cash Flow'!$F$2:$EH$2,'Annual Cash Flow'!L$4,'Monthly Cash Flow'!$F18:$EH18)</f>
        <v>-11137.813086519727</v>
      </c>
      <c r="M15" s="792">
        <f>SUMIF('Monthly Cash Flow'!$F$2:$EH$2,'Annual Cash Flow'!M$4,'Monthly Cash Flow'!$F18:$EH18)</f>
        <v>-11304.880282817521</v>
      </c>
      <c r="N15" s="792">
        <f>SUMIF('Monthly Cash Flow'!$F$2:$EH$2,'Annual Cash Flow'!N$4,'Monthly Cash Flow'!$F18:$EH18)</f>
        <v>-11474.453487059784</v>
      </c>
      <c r="O15" s="792">
        <f>SUMIF('Monthly Cash Flow'!$F$2:$EH$2,'Annual Cash Flow'!O$4,'Monthly Cash Flow'!$F18:$EH18)</f>
        <v>-11646.57028936568</v>
      </c>
      <c r="P15" s="793">
        <f>SUMIF('Monthly Cash Flow'!$F$2:$EH$2,'Annual Cash Flow'!P$4,'Monthly Cash Flow'!$F18:$EH18)</f>
        <v>-11821.268843706162</v>
      </c>
    </row>
    <row r="16" spans="1:31" ht="15" customHeight="1" x14ac:dyDescent="0.25">
      <c r="B16" s="800"/>
      <c r="C16" s="790" t="s">
        <v>4</v>
      </c>
      <c r="D16" s="791">
        <f t="shared" si="6"/>
        <v>-66927.93480852936</v>
      </c>
      <c r="E16" s="792"/>
      <c r="F16" s="792">
        <f>SUMIF('Monthly Cash Flow'!$F$2:$EH$2,'Annual Cash Flow'!F$4,'Monthly Cash Flow'!$F19:$EH19)</f>
        <v>-5499.9999999999991</v>
      </c>
      <c r="G16" s="792">
        <f>SUMIF('Monthly Cash Flow'!$F$2:$EH$2,'Annual Cash Flow'!G$4,'Monthly Cash Flow'!$F19:$EH19)</f>
        <v>-5610</v>
      </c>
      <c r="H16" s="792">
        <f>SUMIF('Monthly Cash Flow'!$F$2:$EH$2,'Annual Cash Flow'!H$4,'Monthly Cash Flow'!$F19:$EH19)</f>
        <v>-5722.2000000000007</v>
      </c>
      <c r="I16" s="792">
        <f>SUMIF('Monthly Cash Flow'!$F$2:$EH$2,'Annual Cash Flow'!I$4,'Monthly Cash Flow'!$F19:$EH19)</f>
        <v>-5836.6439999999975</v>
      </c>
      <c r="J16" s="792">
        <f>SUMIF('Monthly Cash Flow'!$F$2:$EH$2,'Annual Cash Flow'!J$4,'Monthly Cash Flow'!$F19:$EH19)</f>
        <v>-5953.3768799999998</v>
      </c>
      <c r="K16" s="792">
        <f>SUMIF('Monthly Cash Flow'!$F$2:$EH$2,'Annual Cash Flow'!K$4,'Monthly Cash Flow'!$F19:$EH19)</f>
        <v>-6072.4444175999988</v>
      </c>
      <c r="L16" s="792">
        <f>SUMIF('Monthly Cash Flow'!$F$2:$EH$2,'Annual Cash Flow'!L$4,'Monthly Cash Flow'!$F19:$EH19)</f>
        <v>-6193.8933059519995</v>
      </c>
      <c r="M16" s="792">
        <f>SUMIF('Monthly Cash Flow'!$F$2:$EH$2,'Annual Cash Flow'!M$4,'Monthly Cash Flow'!$F19:$EH19)</f>
        <v>-6317.7711720710386</v>
      </c>
      <c r="N16" s="792">
        <f>SUMIF('Monthly Cash Flow'!$F$2:$EH$2,'Annual Cash Flow'!N$4,'Monthly Cash Flow'!$F19:$EH19)</f>
        <v>-6444.1265955124609</v>
      </c>
      <c r="O16" s="792">
        <f>SUMIF('Monthly Cash Flow'!$F$2:$EH$2,'Annual Cash Flow'!O$4,'Monthly Cash Flow'!$F19:$EH19)</f>
        <v>-6573.0091274227088</v>
      </c>
      <c r="P16" s="793">
        <f>SUMIF('Monthly Cash Flow'!$F$2:$EH$2,'Annual Cash Flow'!P$4,'Monthly Cash Flow'!$F19:$EH19)</f>
        <v>-6704.4693099711631</v>
      </c>
    </row>
    <row r="17" spans="1:17" ht="15" customHeight="1" x14ac:dyDescent="0.25">
      <c r="B17" s="800"/>
      <c r="C17" s="790" t="s">
        <v>5</v>
      </c>
      <c r="D17" s="791">
        <f t="shared" si="6"/>
        <v>-66927.93480852936</v>
      </c>
      <c r="E17" s="792"/>
      <c r="F17" s="792">
        <f>SUMIF('Monthly Cash Flow'!$F$2:$EH$2,'Annual Cash Flow'!F$4,'Monthly Cash Flow'!$F20:$EH20)</f>
        <v>-5499.9999999999991</v>
      </c>
      <c r="G17" s="792">
        <f>SUMIF('Monthly Cash Flow'!$F$2:$EH$2,'Annual Cash Flow'!G$4,'Monthly Cash Flow'!$F20:$EH20)</f>
        <v>-5610</v>
      </c>
      <c r="H17" s="792">
        <f>SUMIF('Monthly Cash Flow'!$F$2:$EH$2,'Annual Cash Flow'!H$4,'Monthly Cash Flow'!$F20:$EH20)</f>
        <v>-5722.2000000000007</v>
      </c>
      <c r="I17" s="792">
        <f>SUMIF('Monthly Cash Flow'!$F$2:$EH$2,'Annual Cash Flow'!I$4,'Monthly Cash Flow'!$F20:$EH20)</f>
        <v>-5836.6439999999975</v>
      </c>
      <c r="J17" s="792">
        <f>SUMIF('Monthly Cash Flow'!$F$2:$EH$2,'Annual Cash Flow'!J$4,'Monthly Cash Flow'!$F20:$EH20)</f>
        <v>-5953.3768799999998</v>
      </c>
      <c r="K17" s="792">
        <f>SUMIF('Monthly Cash Flow'!$F$2:$EH$2,'Annual Cash Flow'!K$4,'Monthly Cash Flow'!$F20:$EH20)</f>
        <v>-6072.4444175999988</v>
      </c>
      <c r="L17" s="792">
        <f>SUMIF('Monthly Cash Flow'!$F$2:$EH$2,'Annual Cash Flow'!L$4,'Monthly Cash Flow'!$F20:$EH20)</f>
        <v>-6193.8933059519995</v>
      </c>
      <c r="M17" s="792">
        <f>SUMIF('Monthly Cash Flow'!$F$2:$EH$2,'Annual Cash Flow'!M$4,'Monthly Cash Flow'!$F20:$EH20)</f>
        <v>-6317.7711720710386</v>
      </c>
      <c r="N17" s="792">
        <f>SUMIF('Monthly Cash Flow'!$F$2:$EH$2,'Annual Cash Flow'!N$4,'Monthly Cash Flow'!$F20:$EH20)</f>
        <v>-6444.1265955124609</v>
      </c>
      <c r="O17" s="792">
        <f>SUMIF('Monthly Cash Flow'!$F$2:$EH$2,'Annual Cash Flow'!O$4,'Monthly Cash Flow'!$F20:$EH20)</f>
        <v>-6573.0091274227088</v>
      </c>
      <c r="P17" s="793">
        <f>SUMIF('Monthly Cash Flow'!$F$2:$EH$2,'Annual Cash Flow'!P$4,'Monthly Cash Flow'!$F20:$EH20)</f>
        <v>-6704.4693099711631</v>
      </c>
    </row>
    <row r="18" spans="1:17" ht="15" customHeight="1" x14ac:dyDescent="0.25">
      <c r="A18" s="799"/>
      <c r="B18" s="800"/>
      <c r="C18" s="790" t="s">
        <v>211</v>
      </c>
      <c r="D18" s="791">
        <f t="shared" si="6"/>
        <v>-36506.146259197842</v>
      </c>
      <c r="E18" s="792"/>
      <c r="F18" s="792">
        <f>SUMIF('Monthly Cash Flow'!$F$2:$EH$2,'Annual Cash Flow'!F$4,'Monthly Cash Flow'!$F21:$EH21)</f>
        <v>-3000</v>
      </c>
      <c r="G18" s="792">
        <f>SUMIF('Monthly Cash Flow'!$F$2:$EH$2,'Annual Cash Flow'!G$4,'Monthly Cash Flow'!$F21:$EH21)</f>
        <v>-3060</v>
      </c>
      <c r="H18" s="792">
        <f>SUMIF('Monthly Cash Flow'!$F$2:$EH$2,'Annual Cash Flow'!H$4,'Monthly Cash Flow'!$F21:$EH21)</f>
        <v>-3121.1999999999994</v>
      </c>
      <c r="I18" s="792">
        <f>SUMIF('Monthly Cash Flow'!$F$2:$EH$2,'Annual Cash Flow'!I$4,'Monthly Cash Flow'!$F21:$EH21)</f>
        <v>-3183.6240000000003</v>
      </c>
      <c r="J18" s="792">
        <f>SUMIF('Monthly Cash Flow'!$F$2:$EH$2,'Annual Cash Flow'!J$4,'Monthly Cash Flow'!$F21:$EH21)</f>
        <v>-3247.2964800000004</v>
      </c>
      <c r="K18" s="792">
        <f>SUMIF('Monthly Cash Flow'!$F$2:$EH$2,'Annual Cash Flow'!K$4,'Monthly Cash Flow'!$F21:$EH21)</f>
        <v>-3312.2424096000009</v>
      </c>
      <c r="L18" s="792">
        <f>SUMIF('Monthly Cash Flow'!$F$2:$EH$2,'Annual Cash Flow'!L$4,'Monthly Cash Flow'!$F21:$EH21)</f>
        <v>-3378.4872577920014</v>
      </c>
      <c r="M18" s="792">
        <f>SUMIF('Monthly Cash Flow'!$F$2:$EH$2,'Annual Cash Flow'!M$4,'Monthly Cash Flow'!$F21:$EH21)</f>
        <v>-3446.0570029478386</v>
      </c>
      <c r="N18" s="792">
        <f>SUMIF('Monthly Cash Flow'!$F$2:$EH$2,'Annual Cash Flow'!N$4,'Monthly Cash Flow'!$F21:$EH21)</f>
        <v>-3514.9781430067974</v>
      </c>
      <c r="O18" s="792">
        <f>SUMIF('Monthly Cash Flow'!$F$2:$EH$2,'Annual Cash Flow'!O$4,'Monthly Cash Flow'!$F21:$EH21)</f>
        <v>-3585.2777058669326</v>
      </c>
      <c r="P18" s="793">
        <f>SUMIF('Monthly Cash Flow'!$F$2:$EH$2,'Annual Cash Flow'!P$4,'Monthly Cash Flow'!$F21:$EH21)</f>
        <v>-3656.9832599842707</v>
      </c>
    </row>
    <row r="19" spans="1:17" s="799" customFormat="1" ht="15" customHeight="1" x14ac:dyDescent="0.25">
      <c r="A19" s="773"/>
      <c r="B19" s="800"/>
      <c r="C19" s="790" t="s">
        <v>215</v>
      </c>
      <c r="D19" s="791">
        <f t="shared" si="6"/>
        <v>-36506.146259197842</v>
      </c>
      <c r="E19" s="792"/>
      <c r="F19" s="792">
        <f>SUMIF('Monthly Cash Flow'!$F$2:$EH$2,'Annual Cash Flow'!F$4,'Monthly Cash Flow'!$F22:$EH22)</f>
        <v>-3000</v>
      </c>
      <c r="G19" s="792">
        <f>SUMIF('Monthly Cash Flow'!$F$2:$EH$2,'Annual Cash Flow'!G$4,'Monthly Cash Flow'!$F22:$EH22)</f>
        <v>-3060</v>
      </c>
      <c r="H19" s="792">
        <f>SUMIF('Monthly Cash Flow'!$F$2:$EH$2,'Annual Cash Flow'!H$4,'Monthly Cash Flow'!$F22:$EH22)</f>
        <v>-3121.1999999999994</v>
      </c>
      <c r="I19" s="792">
        <f>SUMIF('Monthly Cash Flow'!$F$2:$EH$2,'Annual Cash Flow'!I$4,'Monthly Cash Flow'!$F22:$EH22)</f>
        <v>-3183.6240000000003</v>
      </c>
      <c r="J19" s="792">
        <f>SUMIF('Monthly Cash Flow'!$F$2:$EH$2,'Annual Cash Flow'!J$4,'Monthly Cash Flow'!$F22:$EH22)</f>
        <v>-3247.2964800000004</v>
      </c>
      <c r="K19" s="792">
        <f>SUMIF('Monthly Cash Flow'!$F$2:$EH$2,'Annual Cash Flow'!K$4,'Monthly Cash Flow'!$F22:$EH22)</f>
        <v>-3312.2424096000009</v>
      </c>
      <c r="L19" s="792">
        <f>SUMIF('Monthly Cash Flow'!$F$2:$EH$2,'Annual Cash Flow'!L$4,'Monthly Cash Flow'!$F22:$EH22)</f>
        <v>-3378.4872577920014</v>
      </c>
      <c r="M19" s="792">
        <f>SUMIF('Monthly Cash Flow'!$F$2:$EH$2,'Annual Cash Flow'!M$4,'Monthly Cash Flow'!$F22:$EH22)</f>
        <v>-3446.0570029478386</v>
      </c>
      <c r="N19" s="792">
        <f>SUMIF('Monthly Cash Flow'!$F$2:$EH$2,'Annual Cash Flow'!N$4,'Monthly Cash Flow'!$F22:$EH22)</f>
        <v>-3514.9781430067974</v>
      </c>
      <c r="O19" s="792">
        <f>SUMIF('Monthly Cash Flow'!$F$2:$EH$2,'Annual Cash Flow'!O$4,'Monthly Cash Flow'!$F22:$EH22)</f>
        <v>-3585.2777058669326</v>
      </c>
      <c r="P19" s="793">
        <f>SUMIF('Monthly Cash Flow'!$F$2:$EH$2,'Annual Cash Flow'!P$4,'Monthly Cash Flow'!$F22:$EH22)</f>
        <v>-3656.9832599842707</v>
      </c>
      <c r="Q19" s="773"/>
    </row>
    <row r="20" spans="1:17" ht="15" customHeight="1" x14ac:dyDescent="0.25">
      <c r="B20" s="811"/>
      <c r="C20" s="790" t="s">
        <v>6</v>
      </c>
      <c r="D20" s="791">
        <f t="shared" si="6"/>
        <v>0</v>
      </c>
      <c r="E20" s="792"/>
      <c r="F20" s="792">
        <f>SUMIF('Monthly Cash Flow'!$F$2:$EH$2,'Annual Cash Flow'!F$4,'Monthly Cash Flow'!$F23:$EH23)</f>
        <v>0</v>
      </c>
      <c r="G20" s="792">
        <f>SUMIF('Monthly Cash Flow'!$F$2:$EH$2,'Annual Cash Flow'!G$4,'Monthly Cash Flow'!$F23:$EH23)</f>
        <v>0</v>
      </c>
      <c r="H20" s="792">
        <f>SUMIF('Monthly Cash Flow'!$F$2:$EH$2,'Annual Cash Flow'!H$4,'Monthly Cash Flow'!$F23:$EH23)</f>
        <v>0</v>
      </c>
      <c r="I20" s="792">
        <f>SUMIF('Monthly Cash Flow'!$F$2:$EH$2,'Annual Cash Flow'!I$4,'Monthly Cash Flow'!$F23:$EH23)</f>
        <v>0</v>
      </c>
      <c r="J20" s="792">
        <f>SUMIF('Monthly Cash Flow'!$F$2:$EH$2,'Annual Cash Flow'!J$4,'Monthly Cash Flow'!$F23:$EH23)</f>
        <v>0</v>
      </c>
      <c r="K20" s="792">
        <f>SUMIF('Monthly Cash Flow'!$F$2:$EH$2,'Annual Cash Flow'!K$4,'Monthly Cash Flow'!$F23:$EH23)</f>
        <v>0</v>
      </c>
      <c r="L20" s="792">
        <f>SUMIF('Monthly Cash Flow'!$F$2:$EH$2,'Annual Cash Flow'!L$4,'Monthly Cash Flow'!$F23:$EH23)</f>
        <v>0</v>
      </c>
      <c r="M20" s="792">
        <f>SUMIF('Monthly Cash Flow'!$F$2:$EH$2,'Annual Cash Flow'!M$4,'Monthly Cash Flow'!$F23:$EH23)</f>
        <v>0</v>
      </c>
      <c r="N20" s="792">
        <f>SUMIF('Monthly Cash Flow'!$F$2:$EH$2,'Annual Cash Flow'!N$4,'Monthly Cash Flow'!$F23:$EH23)</f>
        <v>0</v>
      </c>
      <c r="O20" s="792">
        <f>SUMIF('Monthly Cash Flow'!$F$2:$EH$2,'Annual Cash Flow'!O$4,'Monthly Cash Flow'!$F23:$EH23)</f>
        <v>0</v>
      </c>
      <c r="P20" s="793">
        <f>SUMIF('Monthly Cash Flow'!$F$2:$EH$2,'Annual Cash Flow'!P$4,'Monthly Cash Flow'!$F23:$EH23)</f>
        <v>0</v>
      </c>
    </row>
    <row r="21" spans="1:17" ht="15" customHeight="1" x14ac:dyDescent="0.25">
      <c r="B21" s="811"/>
      <c r="C21" s="790" t="s">
        <v>213</v>
      </c>
      <c r="D21" s="791">
        <f t="shared" si="6"/>
        <v>0</v>
      </c>
      <c r="E21" s="792"/>
      <c r="F21" s="792">
        <f>SUMIF('Monthly Cash Flow'!$F$2:$EH$2,'Annual Cash Flow'!F$4,'Monthly Cash Flow'!$F24:$EH24)</f>
        <v>0</v>
      </c>
      <c r="G21" s="792">
        <f>SUMIF('Monthly Cash Flow'!$F$2:$EH$2,'Annual Cash Flow'!G$4,'Monthly Cash Flow'!$F24:$EH24)</f>
        <v>0</v>
      </c>
      <c r="H21" s="792">
        <f>SUMIF('Monthly Cash Flow'!$F$2:$EH$2,'Annual Cash Flow'!H$4,'Monthly Cash Flow'!$F24:$EH24)</f>
        <v>0</v>
      </c>
      <c r="I21" s="792">
        <f>SUMIF('Monthly Cash Flow'!$F$2:$EH$2,'Annual Cash Flow'!I$4,'Monthly Cash Flow'!$F24:$EH24)</f>
        <v>0</v>
      </c>
      <c r="J21" s="792">
        <f>SUMIF('Monthly Cash Flow'!$F$2:$EH$2,'Annual Cash Flow'!J$4,'Monthly Cash Flow'!$F24:$EH24)</f>
        <v>0</v>
      </c>
      <c r="K21" s="792">
        <f>SUMIF('Monthly Cash Flow'!$F$2:$EH$2,'Annual Cash Flow'!K$4,'Monthly Cash Flow'!$F24:$EH24)</f>
        <v>0</v>
      </c>
      <c r="L21" s="792">
        <f>SUMIF('Monthly Cash Flow'!$F$2:$EH$2,'Annual Cash Flow'!L$4,'Monthly Cash Flow'!$F24:$EH24)</f>
        <v>0</v>
      </c>
      <c r="M21" s="792">
        <f>SUMIF('Monthly Cash Flow'!$F$2:$EH$2,'Annual Cash Flow'!M$4,'Monthly Cash Flow'!$F24:$EH24)</f>
        <v>0</v>
      </c>
      <c r="N21" s="792">
        <f>SUMIF('Monthly Cash Flow'!$F$2:$EH$2,'Annual Cash Flow'!N$4,'Monthly Cash Flow'!$F24:$EH24)</f>
        <v>0</v>
      </c>
      <c r="O21" s="792">
        <f>SUMIF('Monthly Cash Flow'!$F$2:$EH$2,'Annual Cash Flow'!O$4,'Monthly Cash Flow'!$F24:$EH24)</f>
        <v>0</v>
      </c>
      <c r="P21" s="793">
        <f>SUMIF('Monthly Cash Flow'!$F$2:$EH$2,'Annual Cash Flow'!P$4,'Monthly Cash Flow'!$F24:$EH24)</f>
        <v>0</v>
      </c>
    </row>
    <row r="22" spans="1:17" ht="15" customHeight="1" x14ac:dyDescent="0.25">
      <c r="B22" s="800"/>
      <c r="C22" s="790" t="s">
        <v>212</v>
      </c>
      <c r="D22" s="791">
        <f t="shared" si="6"/>
        <v>0</v>
      </c>
      <c r="E22" s="792"/>
      <c r="F22" s="792">
        <f>SUMIF('Monthly Cash Flow'!$F$2:$EH$2,'Annual Cash Flow'!F$4,'Monthly Cash Flow'!$F25:$EH25)</f>
        <v>0</v>
      </c>
      <c r="G22" s="792">
        <f>SUMIF('Monthly Cash Flow'!$F$2:$EH$2,'Annual Cash Flow'!G$4,'Monthly Cash Flow'!$F25:$EH25)</f>
        <v>0</v>
      </c>
      <c r="H22" s="792">
        <f>SUMIF('Monthly Cash Flow'!$F$2:$EH$2,'Annual Cash Flow'!H$4,'Monthly Cash Flow'!$F25:$EH25)</f>
        <v>0</v>
      </c>
      <c r="I22" s="792">
        <f>SUMIF('Monthly Cash Flow'!$F$2:$EH$2,'Annual Cash Flow'!I$4,'Monthly Cash Flow'!$F25:$EH25)</f>
        <v>0</v>
      </c>
      <c r="J22" s="792">
        <f>SUMIF('Monthly Cash Flow'!$F$2:$EH$2,'Annual Cash Flow'!J$4,'Monthly Cash Flow'!$F25:$EH25)</f>
        <v>0</v>
      </c>
      <c r="K22" s="792">
        <f>SUMIF('Monthly Cash Flow'!$F$2:$EH$2,'Annual Cash Flow'!K$4,'Monthly Cash Flow'!$F25:$EH25)</f>
        <v>0</v>
      </c>
      <c r="L22" s="792">
        <f>SUMIF('Monthly Cash Flow'!$F$2:$EH$2,'Annual Cash Flow'!L$4,'Monthly Cash Flow'!$F25:$EH25)</f>
        <v>0</v>
      </c>
      <c r="M22" s="792">
        <f>SUMIF('Monthly Cash Flow'!$F$2:$EH$2,'Annual Cash Flow'!M$4,'Monthly Cash Flow'!$F25:$EH25)</f>
        <v>0</v>
      </c>
      <c r="N22" s="792">
        <f>SUMIF('Monthly Cash Flow'!$F$2:$EH$2,'Annual Cash Flow'!N$4,'Monthly Cash Flow'!$F25:$EH25)</f>
        <v>0</v>
      </c>
      <c r="O22" s="792">
        <f>SUMIF('Monthly Cash Flow'!$F$2:$EH$2,'Annual Cash Flow'!O$4,'Monthly Cash Flow'!$F25:$EH25)</f>
        <v>0</v>
      </c>
      <c r="P22" s="793">
        <f>SUMIF('Monthly Cash Flow'!$F$2:$EH$2,'Annual Cash Flow'!P$4,'Monthly Cash Flow'!$F25:$EH25)</f>
        <v>0</v>
      </c>
    </row>
    <row r="23" spans="1:17" ht="15" customHeight="1" x14ac:dyDescent="0.25">
      <c r="B23" s="800"/>
      <c r="C23" s="790" t="s">
        <v>214</v>
      </c>
      <c r="D23" s="791">
        <f t="shared" si="6"/>
        <v>-12168.715419732613</v>
      </c>
      <c r="E23" s="792"/>
      <c r="F23" s="792">
        <f>SUMIF('Monthly Cash Flow'!$F$2:$EH$2,'Annual Cash Flow'!F$4,'Monthly Cash Flow'!$F26:$EH26)</f>
        <v>-1000.0000000000001</v>
      </c>
      <c r="G23" s="792">
        <f>SUMIF('Monthly Cash Flow'!$F$2:$EH$2,'Annual Cash Flow'!G$4,'Monthly Cash Flow'!$F26:$EH26)</f>
        <v>-1020</v>
      </c>
      <c r="H23" s="792">
        <f>SUMIF('Monthly Cash Flow'!$F$2:$EH$2,'Annual Cash Flow'!H$4,'Monthly Cash Flow'!$F26:$EH26)</f>
        <v>-1040.4000000000001</v>
      </c>
      <c r="I23" s="792">
        <f>SUMIF('Monthly Cash Flow'!$F$2:$EH$2,'Annual Cash Flow'!I$4,'Monthly Cash Flow'!$F26:$EH26)</f>
        <v>-1061.2079999999999</v>
      </c>
      <c r="J23" s="792">
        <f>SUMIF('Monthly Cash Flow'!$F$2:$EH$2,'Annual Cash Flow'!J$4,'Monthly Cash Flow'!$F26:$EH26)</f>
        <v>-1082.4321599999998</v>
      </c>
      <c r="K23" s="792">
        <f>SUMIF('Monthly Cash Flow'!$F$2:$EH$2,'Annual Cash Flow'!K$4,'Monthly Cash Flow'!$F26:$EH26)</f>
        <v>-1104.0808031999998</v>
      </c>
      <c r="L23" s="792">
        <f>SUMIF('Monthly Cash Flow'!$F$2:$EH$2,'Annual Cash Flow'!L$4,'Monthly Cash Flow'!$F26:$EH26)</f>
        <v>-1126.1624192639997</v>
      </c>
      <c r="M23" s="792">
        <f>SUMIF('Monthly Cash Flow'!$F$2:$EH$2,'Annual Cash Flow'!M$4,'Monthly Cash Flow'!$F26:$EH26)</f>
        <v>-1148.6856676492798</v>
      </c>
      <c r="N23" s="792">
        <f>SUMIF('Monthly Cash Flow'!$F$2:$EH$2,'Annual Cash Flow'!N$4,'Monthly Cash Flow'!$F26:$EH26)</f>
        <v>-1171.6593810022653</v>
      </c>
      <c r="O23" s="792">
        <f>SUMIF('Monthly Cash Flow'!$F$2:$EH$2,'Annual Cash Flow'!O$4,'Monthly Cash Flow'!$F26:$EH26)</f>
        <v>-1195.0925686223109</v>
      </c>
      <c r="P23" s="793">
        <f>SUMIF('Monthly Cash Flow'!$F$2:$EH$2,'Annual Cash Flow'!P$4,'Monthly Cash Flow'!$F26:$EH26)</f>
        <v>-1218.994419994757</v>
      </c>
    </row>
    <row r="24" spans="1:17" ht="15" customHeight="1" x14ac:dyDescent="0.25">
      <c r="B24" s="800"/>
      <c r="C24" s="790" t="s">
        <v>7</v>
      </c>
      <c r="D24" s="791">
        <f>SUM(F24:P24)</f>
        <v>-60843.57709866306</v>
      </c>
      <c r="E24" s="792"/>
      <c r="F24" s="792">
        <f>SUMIF('Monthly Cash Flow'!$F$2:$EH$2,'Annual Cash Flow'!F$4,'Monthly Cash Flow'!$F27:$EH27)</f>
        <v>-5000</v>
      </c>
      <c r="G24" s="792">
        <f>SUMIF('Monthly Cash Flow'!$F$2:$EH$2,'Annual Cash Flow'!G$4,'Monthly Cash Flow'!$F27:$EH27)</f>
        <v>-5100</v>
      </c>
      <c r="H24" s="792">
        <f>SUMIF('Monthly Cash Flow'!$F$2:$EH$2,'Annual Cash Flow'!H$4,'Monthly Cash Flow'!$F27:$EH27)</f>
        <v>-5202</v>
      </c>
      <c r="I24" s="792">
        <f>SUMIF('Monthly Cash Flow'!$F$2:$EH$2,'Annual Cash Flow'!I$4,'Monthly Cash Flow'!$F27:$EH27)</f>
        <v>-5306.04</v>
      </c>
      <c r="J24" s="792">
        <f>SUMIF('Monthly Cash Flow'!$F$2:$EH$2,'Annual Cash Flow'!J$4,'Monthly Cash Flow'!$F27:$EH27)</f>
        <v>-5412.1607999999987</v>
      </c>
      <c r="K24" s="792">
        <f>SUMIF('Monthly Cash Flow'!$F$2:$EH$2,'Annual Cash Flow'!K$4,'Monthly Cash Flow'!$F27:$EH27)</f>
        <v>-5520.4040160000004</v>
      </c>
      <c r="L24" s="792">
        <f>SUMIF('Monthly Cash Flow'!$F$2:$EH$2,'Annual Cash Flow'!L$4,'Monthly Cash Flow'!$F27:$EH27)</f>
        <v>-5630.8120963200008</v>
      </c>
      <c r="M24" s="792">
        <f>SUMIF('Monthly Cash Flow'!$F$2:$EH$2,'Annual Cash Flow'!M$4,'Monthly Cash Flow'!$F27:$EH27)</f>
        <v>-5743.4283382463982</v>
      </c>
      <c r="N24" s="792">
        <f>SUMIF('Monthly Cash Flow'!$F$2:$EH$2,'Annual Cash Flow'!N$4,'Monthly Cash Flow'!$F27:$EH27)</f>
        <v>-5858.2969050113279</v>
      </c>
      <c r="O24" s="792">
        <f>SUMIF('Monthly Cash Flow'!$F$2:$EH$2,'Annual Cash Flow'!O$4,'Monthly Cash Flow'!$F27:$EH27)</f>
        <v>-5975.4628431115534</v>
      </c>
      <c r="P24" s="793">
        <f>SUMIF('Monthly Cash Flow'!$F$2:$EH$2,'Annual Cash Flow'!P$4,'Monthly Cash Flow'!$F27:$EH27)</f>
        <v>-6094.9720999737847</v>
      </c>
    </row>
    <row r="25" spans="1:17" ht="15" customHeight="1" x14ac:dyDescent="0.25">
      <c r="B25" s="800"/>
      <c r="C25" s="790" t="s">
        <v>128</v>
      </c>
      <c r="D25" s="791">
        <f ca="1">SUM(F25:P25)</f>
        <v>-76648.614704582767</v>
      </c>
      <c r="E25" s="792"/>
      <c r="F25" s="792">
        <f ca="1">SUMIF('Monthly Cash Flow'!$F$2:$EH$2,'Annual Cash Flow'!F$4,'Monthly Cash Flow'!$F28:$EH28)</f>
        <v>-6595.2000000000016</v>
      </c>
      <c r="G25" s="792">
        <f ca="1">SUMIF('Monthly Cash Flow'!$F$2:$EH$2,'Annual Cash Flow'!G$4,'Monthly Cash Flow'!$F28:$EH28)</f>
        <v>-6793.0559999999996</v>
      </c>
      <c r="H25" s="792">
        <f ca="1">SUMIF('Monthly Cash Flow'!$F$2:$EH$2,'Annual Cash Flow'!H$4,'Monthly Cash Flow'!$F28:$EH28)</f>
        <v>-6996.8476799999999</v>
      </c>
      <c r="I25" s="792">
        <f ca="1">SUMIF('Monthly Cash Flow'!$F$2:$EH$2,'Annual Cash Flow'!I$4,'Monthly Cash Flow'!$F28:$EH28)</f>
        <v>-7206.7531104</v>
      </c>
      <c r="J25" s="792">
        <f ca="1">SUMIF('Monthly Cash Flow'!$F$2:$EH$2,'Annual Cash Flow'!J$4,'Monthly Cash Flow'!$F28:$EH28)</f>
        <v>-7422.9557037119994</v>
      </c>
      <c r="K25" s="792">
        <f ca="1">SUMIF('Monthly Cash Flow'!$F$2:$EH$2,'Annual Cash Flow'!K$4,'Monthly Cash Flow'!$F28:$EH28)</f>
        <v>-7645.6443748233605</v>
      </c>
      <c r="L25" s="792">
        <f ca="1">SUMIF('Monthly Cash Flow'!$F$2:$EH$2,'Annual Cash Flow'!L$4,'Monthly Cash Flow'!$F28:$EH28)</f>
        <v>-7875.0137060680609</v>
      </c>
      <c r="M25" s="792">
        <f ca="1">SUMIF('Monthly Cash Flow'!$F$2:$EH$2,'Annual Cash Flow'!M$4,'Monthly Cash Flow'!$F28:$EH28)</f>
        <v>-6373.448736894482</v>
      </c>
      <c r="N25" s="792">
        <f ca="1">SUMIF('Monthly Cash Flow'!$F$2:$EH$2,'Annual Cash Flow'!N$4,'Monthly Cash Flow'!$F28:$EH28)</f>
        <v>-6386.3908223122235</v>
      </c>
      <c r="O25" s="792">
        <f ca="1">SUMIF('Monthly Cash Flow'!$F$2:$EH$2,'Annual Cash Flow'!O$4,'Monthly Cash Flow'!$F28:$EH28)</f>
        <v>-6577.9825469815914</v>
      </c>
      <c r="P25" s="793">
        <f ca="1">SUMIF('Monthly Cash Flow'!$F$2:$EH$2,'Annual Cash Flow'!P$4,'Monthly Cash Flow'!$F28:$EH28)</f>
        <v>-6775.3220233910397</v>
      </c>
    </row>
    <row r="26" spans="1:17" ht="15" customHeight="1" thickBot="1" x14ac:dyDescent="0.3">
      <c r="B26" s="812" t="s">
        <v>29</v>
      </c>
      <c r="C26" s="813"/>
      <c r="D26" s="814">
        <f t="shared" ca="1" si="6"/>
        <v>-477368.26111588423</v>
      </c>
      <c r="E26" s="815"/>
      <c r="F26" s="815">
        <f ca="1">SUM(F15:F25)</f>
        <v>-39781.200000000004</v>
      </c>
      <c r="G26" s="815">
        <f t="shared" ref="G26:P26" ca="1" si="7">SUM(G15:G25)</f>
        <v>-40591.845999999998</v>
      </c>
      <c r="H26" s="815">
        <f t="shared" ca="1" si="7"/>
        <v>-41419.919529999999</v>
      </c>
      <c r="I26" s="815">
        <f t="shared" ca="1" si="7"/>
        <v>-42265.817038149988</v>
      </c>
      <c r="J26" s="815">
        <f t="shared" ca="1" si="7"/>
        <v>-43129.944510378249</v>
      </c>
      <c r="K26" s="815">
        <f t="shared" ca="1" si="7"/>
        <v>-44012.717711989593</v>
      </c>
      <c r="L26" s="815">
        <f t="shared" ca="1" si="7"/>
        <v>-44914.562435659784</v>
      </c>
      <c r="M26" s="815">
        <f t="shared" ca="1" si="7"/>
        <v>-44098.099375645441</v>
      </c>
      <c r="N26" s="815">
        <f t="shared" ca="1" si="7"/>
        <v>-44809.01007242412</v>
      </c>
      <c r="O26" s="815">
        <f t="shared" ca="1" si="7"/>
        <v>-45711.681914660418</v>
      </c>
      <c r="P26" s="816">
        <f t="shared" ca="1" si="7"/>
        <v>-46633.462526976611</v>
      </c>
    </row>
    <row r="27" spans="1:17" ht="15" customHeight="1" thickTop="1" x14ac:dyDescent="0.25">
      <c r="B27" s="817"/>
      <c r="D27" s="818"/>
      <c r="E27" s="792"/>
      <c r="F27" s="792"/>
      <c r="G27" s="792"/>
      <c r="H27" s="792"/>
      <c r="I27" s="792"/>
      <c r="J27" s="792"/>
      <c r="K27" s="792"/>
      <c r="L27" s="792"/>
      <c r="M27" s="792"/>
      <c r="N27" s="792"/>
      <c r="O27" s="792"/>
      <c r="P27" s="793"/>
    </row>
    <row r="28" spans="1:17" ht="15" customHeight="1" thickBot="1" x14ac:dyDescent="0.3">
      <c r="B28" s="819" t="s">
        <v>31</v>
      </c>
      <c r="C28" s="820"/>
      <c r="D28" s="498">
        <f t="shared" ref="D28" ca="1" si="8">SUM(E28:P28)</f>
        <v>1532972.2940916549</v>
      </c>
      <c r="E28" s="821"/>
      <c r="F28" s="821">
        <f ca="1">F12+F26</f>
        <v>131904</v>
      </c>
      <c r="G28" s="821">
        <f t="shared" ref="G28:P28" ca="1" si="9">G12+G26</f>
        <v>135861.11999999997</v>
      </c>
      <c r="H28" s="821">
        <f t="shared" ca="1" si="9"/>
        <v>139936.95360000001</v>
      </c>
      <c r="I28" s="821">
        <f t="shared" ca="1" si="9"/>
        <v>144135.06220799999</v>
      </c>
      <c r="J28" s="821">
        <f t="shared" ca="1" si="9"/>
        <v>148459.11407423997</v>
      </c>
      <c r="K28" s="821">
        <f t="shared" ca="1" si="9"/>
        <v>152912.88749646716</v>
      </c>
      <c r="L28" s="821">
        <f t="shared" ca="1" si="9"/>
        <v>157500.2741213612</v>
      </c>
      <c r="M28" s="821">
        <f t="shared" ca="1" si="9"/>
        <v>127468.97473788961</v>
      </c>
      <c r="N28" s="821">
        <f t="shared" ca="1" si="9"/>
        <v>127727.81644624444</v>
      </c>
      <c r="O28" s="821">
        <f t="shared" ca="1" si="9"/>
        <v>131559.65093963177</v>
      </c>
      <c r="P28" s="822">
        <f t="shared" ca="1" si="9"/>
        <v>135506.44046782079</v>
      </c>
    </row>
    <row r="29" spans="1:17" ht="15" customHeight="1" thickTop="1" x14ac:dyDescent="0.25">
      <c r="B29" s="807"/>
      <c r="C29" s="799"/>
      <c r="D29" s="818"/>
      <c r="E29" s="792"/>
      <c r="F29" s="792"/>
      <c r="G29" s="792"/>
      <c r="H29" s="792"/>
      <c r="I29" s="792"/>
      <c r="J29" s="792"/>
      <c r="K29" s="792"/>
      <c r="L29" s="792"/>
      <c r="M29" s="792"/>
      <c r="N29" s="792"/>
      <c r="O29" s="792"/>
      <c r="P29" s="793"/>
    </row>
    <row r="30" spans="1:17" ht="15" customHeight="1" x14ac:dyDescent="0.25">
      <c r="B30" s="794" t="s">
        <v>33</v>
      </c>
      <c r="C30" s="823"/>
      <c r="D30" s="796"/>
      <c r="E30" s="797"/>
      <c r="F30" s="797"/>
      <c r="G30" s="797"/>
      <c r="H30" s="797"/>
      <c r="I30" s="797"/>
      <c r="J30" s="797"/>
      <c r="K30" s="797"/>
      <c r="L30" s="797"/>
      <c r="M30" s="797"/>
      <c r="N30" s="797"/>
      <c r="O30" s="797"/>
      <c r="P30" s="798"/>
    </row>
    <row r="31" spans="1:17" ht="15" customHeight="1" x14ac:dyDescent="0.25">
      <c r="B31" s="800"/>
      <c r="C31" s="790" t="s">
        <v>19</v>
      </c>
      <c r="D31" s="791">
        <f t="shared" ref="D31:D34" si="10">SUM(E31:P31)</f>
        <v>0</v>
      </c>
      <c r="E31" s="792"/>
      <c r="F31" s="792">
        <f>IF('Control | Sensitivity'!$C$21&gt;=F$3,SUMIF('Monthly Cash Flow'!$F$2:$EH$2,'Annual Cash Flow'!F$4,'Monthly Cash Flow'!$F$34:$EH$34),"")</f>
        <v>0</v>
      </c>
      <c r="G31" s="792">
        <f>IF('Control | Sensitivity'!$C$21&gt;=G$3,SUMIF('Monthly Cash Flow'!$F$2:$EH$2,'Annual Cash Flow'!G$4,'Monthly Cash Flow'!$F$34:$EH$34),"")</f>
        <v>0</v>
      </c>
      <c r="H31" s="792">
        <f>IF('Control | Sensitivity'!$C$21&gt;=H$3,SUMIF('Monthly Cash Flow'!$F$2:$EH$2,'Annual Cash Flow'!H$4,'Monthly Cash Flow'!$F$34:$EH$34),"")</f>
        <v>0</v>
      </c>
      <c r="I31" s="792">
        <f>IF('Control | Sensitivity'!$C$21&gt;=I$3,SUMIF('Monthly Cash Flow'!$F$2:$EH$2,'Annual Cash Flow'!I$4,'Monthly Cash Flow'!$F$34:$EH$34),"")</f>
        <v>0</v>
      </c>
      <c r="J31" s="792">
        <f>IF('Control | Sensitivity'!$C$21&gt;=J$3,SUMIF('Monthly Cash Flow'!$F$2:$EH$2,'Annual Cash Flow'!J$4,'Monthly Cash Flow'!$F$34:$EH$34),"")</f>
        <v>0</v>
      </c>
      <c r="K31" s="792">
        <f>IF('Control | Sensitivity'!$C$21&gt;=K$3,SUMIF('Monthly Cash Flow'!$F$2:$EH$2,'Annual Cash Flow'!K$4,'Monthly Cash Flow'!$F$34:$EH$34),"")</f>
        <v>0</v>
      </c>
      <c r="L31" s="792">
        <f>IF('Control | Sensitivity'!$C$21&gt;=L$3,SUMIF('Monthly Cash Flow'!$F$2:$EH$2,'Annual Cash Flow'!L$4,'Monthly Cash Flow'!$F$34:$EH$34),"")</f>
        <v>0</v>
      </c>
      <c r="M31" s="792" t="str">
        <f>IF('Control | Sensitivity'!$C$21&gt;=M$3,SUMIF('Monthly Cash Flow'!$F$2:$EH$2,'Annual Cash Flow'!M$4,'Monthly Cash Flow'!$F$34:$EH$34),"")</f>
        <v/>
      </c>
      <c r="N31" s="792" t="str">
        <f>IF('Control | Sensitivity'!$C$21&gt;=N$3,SUMIF('Monthly Cash Flow'!$F$2:$EH$2,'Annual Cash Flow'!N$4,'Monthly Cash Flow'!$F$34:$EH$34),"")</f>
        <v/>
      </c>
      <c r="O31" s="792" t="str">
        <f>IF('Control | Sensitivity'!$C$21&gt;=O$3,SUMIF('Monthly Cash Flow'!$F$2:$EH$2,'Annual Cash Flow'!O$4,'Monthly Cash Flow'!$F$34:$EH$34),"")</f>
        <v/>
      </c>
      <c r="P31" s="793"/>
    </row>
    <row r="32" spans="1:17" ht="15" customHeight="1" x14ac:dyDescent="0.25">
      <c r="B32" s="800"/>
      <c r="C32" s="790" t="s">
        <v>12</v>
      </c>
      <c r="D32" s="791">
        <f t="shared" si="10"/>
        <v>0</v>
      </c>
      <c r="E32" s="792"/>
      <c r="F32" s="792">
        <f>IF('Control | Sensitivity'!$C$21&gt;=F$3,SUMIF('Monthly Cash Flow'!$F$2:$EH$2,'Annual Cash Flow'!F$4,'Monthly Cash Flow'!$F$35:$EH$35),"")</f>
        <v>0</v>
      </c>
      <c r="G32" s="792">
        <f>IF('Control | Sensitivity'!$C$21&gt;=G$3,SUMIF('Monthly Cash Flow'!$F$2:$EH$2,'Annual Cash Flow'!G$4,'Monthly Cash Flow'!$F$35:$EH$35),"")</f>
        <v>0</v>
      </c>
      <c r="H32" s="792">
        <f>IF('Control | Sensitivity'!$C$21&gt;=H$3,SUMIF('Monthly Cash Flow'!$F$2:$EH$2,'Annual Cash Flow'!H$4,'Monthly Cash Flow'!$F$35:$EH$35),"")</f>
        <v>0</v>
      </c>
      <c r="I32" s="792">
        <f>IF('Control | Sensitivity'!$C$21&gt;=I$3,SUMIF('Monthly Cash Flow'!$F$2:$EH$2,'Annual Cash Flow'!I$4,'Monthly Cash Flow'!$F$35:$EH$35),"")</f>
        <v>0</v>
      </c>
      <c r="J32" s="792">
        <f>IF('Control | Sensitivity'!$C$21&gt;=J$3,SUMIF('Monthly Cash Flow'!$F$2:$EH$2,'Annual Cash Flow'!J$4,'Monthly Cash Flow'!$F$35:$EH$35),"")</f>
        <v>0</v>
      </c>
      <c r="K32" s="792">
        <f>IF('Control | Sensitivity'!$C$21&gt;=K$3,SUMIF('Monthly Cash Flow'!$F$2:$EH$2,'Annual Cash Flow'!K$4,'Monthly Cash Flow'!$F$35:$EH$35),"")</f>
        <v>0</v>
      </c>
      <c r="L32" s="792">
        <f>IF('Control | Sensitivity'!$C$21&gt;=L$3,SUMIF('Monthly Cash Flow'!$F$2:$EH$2,'Annual Cash Flow'!L$4,'Monthly Cash Flow'!$F$35:$EH$35),"")</f>
        <v>0</v>
      </c>
      <c r="M32" s="792" t="str">
        <f>IF('Control | Sensitivity'!$C$21&gt;=M$3,SUMIF('Monthly Cash Flow'!$F$2:$EH$2,'Annual Cash Flow'!M$4,'Monthly Cash Flow'!$F$35:$EH$35),"")</f>
        <v/>
      </c>
      <c r="N32" s="792" t="str">
        <f>IF('Control | Sensitivity'!$C$21&gt;=N$3,SUMIF('Monthly Cash Flow'!$F$2:$EH$2,'Annual Cash Flow'!N$4,'Monthly Cash Flow'!$F$35:$EH$35),"")</f>
        <v/>
      </c>
      <c r="O32" s="792" t="str">
        <f>IF('Control | Sensitivity'!$C$21&gt;=O$3,SUMIF('Monthly Cash Flow'!$F$2:$EH$2,'Annual Cash Flow'!O$4,'Monthly Cash Flow'!$F$35:$EH$35),"")</f>
        <v/>
      </c>
      <c r="P32" s="793"/>
    </row>
    <row r="33" spans="1:16" ht="15" customHeight="1" x14ac:dyDescent="0.25">
      <c r="B33" s="800"/>
      <c r="C33" s="471" t="s">
        <v>30</v>
      </c>
      <c r="D33" s="791">
        <f t="shared" si="10"/>
        <v>-28854</v>
      </c>
      <c r="E33" s="792"/>
      <c r="F33" s="792">
        <f>IF('Control | Sensitivity'!$C$21&gt;=F$3,SUMIF('Monthly Cash Flow'!$F$2:$EH$2,'Annual Cash Flow'!F$4,'Monthly Cash Flow'!$F$36:$EH$36),"")</f>
        <v>-4122</v>
      </c>
      <c r="G33" s="792">
        <f>IF('Control | Sensitivity'!$C$21&gt;=G$3,SUMIF('Monthly Cash Flow'!$F$2:$EH$2,'Annual Cash Flow'!G$4,'Monthly Cash Flow'!$F$36:$EH$36),"")</f>
        <v>-4122</v>
      </c>
      <c r="H33" s="792">
        <f>IF('Control | Sensitivity'!$C$21&gt;=H$3,SUMIF('Monthly Cash Flow'!$F$2:$EH$2,'Annual Cash Flow'!H$4,'Monthly Cash Flow'!$F$36:$EH$36),"")</f>
        <v>-4122</v>
      </c>
      <c r="I33" s="792">
        <f>IF('Control | Sensitivity'!$C$21&gt;=I$3,SUMIF('Monthly Cash Flow'!$F$2:$EH$2,'Annual Cash Flow'!I$4,'Monthly Cash Flow'!$F$36:$EH$36),"")</f>
        <v>-4122</v>
      </c>
      <c r="J33" s="792">
        <f>IF('Control | Sensitivity'!$C$21&gt;=J$3,SUMIF('Monthly Cash Flow'!$F$2:$EH$2,'Annual Cash Flow'!J$4,'Monthly Cash Flow'!$F$36:$EH$36),"")</f>
        <v>-4122</v>
      </c>
      <c r="K33" s="792">
        <f>IF('Control | Sensitivity'!$C$21&gt;=K$3,SUMIF('Monthly Cash Flow'!$F$2:$EH$2,'Annual Cash Flow'!K$4,'Monthly Cash Flow'!$F$36:$EH$36),"")</f>
        <v>-4122</v>
      </c>
      <c r="L33" s="792">
        <f>IF('Control | Sensitivity'!$C$21&gt;=L$3,SUMIF('Monthly Cash Flow'!$F$2:$EH$2,'Annual Cash Flow'!L$4,'Monthly Cash Flow'!$F$36:$EH$36),"")</f>
        <v>-4122</v>
      </c>
      <c r="M33" s="792" t="str">
        <f>IF('Control | Sensitivity'!$C$21&gt;=M$3,SUMIF('Monthly Cash Flow'!$F$2:$EH$2,'Annual Cash Flow'!M$4,'Monthly Cash Flow'!$F$36:$EH$36),"")</f>
        <v/>
      </c>
      <c r="N33" s="792" t="str">
        <f>IF('Control | Sensitivity'!$C$21&gt;=N$3,SUMIF('Monthly Cash Flow'!$F$2:$EH$2,'Annual Cash Flow'!N$4,'Monthly Cash Flow'!$F$36:$EH$36),"")</f>
        <v/>
      </c>
      <c r="O33" s="792" t="str">
        <f>IF('Control | Sensitivity'!$C$21&gt;=O$3,SUMIF('Monthly Cash Flow'!$F$2:$EH$2,'Annual Cash Flow'!O$4,'Monthly Cash Flow'!$F$36:$EH$36),"")</f>
        <v/>
      </c>
      <c r="P33" s="793"/>
    </row>
    <row r="34" spans="1:16" ht="15" customHeight="1" thickBot="1" x14ac:dyDescent="0.3">
      <c r="A34" s="799"/>
      <c r="B34" s="819" t="s">
        <v>34</v>
      </c>
      <c r="C34" s="813"/>
      <c r="D34" s="814">
        <f t="shared" si="10"/>
        <v>-28854</v>
      </c>
      <c r="E34" s="815"/>
      <c r="F34" s="815">
        <f>IF('Control | Sensitivity'!$C$21&gt;=F$3,SUM(F31:F33),"")</f>
        <v>-4122</v>
      </c>
      <c r="G34" s="815">
        <f>IF('Control | Sensitivity'!$C$21&gt;=G$3,SUM(G31:G33),"")</f>
        <v>-4122</v>
      </c>
      <c r="H34" s="815">
        <f>IF('Control | Sensitivity'!$C$21&gt;=H$3,SUM(H31:H33),"")</f>
        <v>-4122</v>
      </c>
      <c r="I34" s="815">
        <f>IF('Control | Sensitivity'!$C$21&gt;=I$3,SUM(I31:I33),"")</f>
        <v>-4122</v>
      </c>
      <c r="J34" s="815">
        <f>IF('Control | Sensitivity'!$C$21&gt;=J$3,SUM(J31:J33),"")</f>
        <v>-4122</v>
      </c>
      <c r="K34" s="815">
        <f>IF('Control | Sensitivity'!$C$21&gt;=K$3,SUM(K31:K33),"")</f>
        <v>-4122</v>
      </c>
      <c r="L34" s="815">
        <f>IF('Control | Sensitivity'!$C$21&gt;=L$3,SUM(L31:L33),"")</f>
        <v>-4122</v>
      </c>
      <c r="M34" s="815" t="str">
        <f>IF('Control | Sensitivity'!$C$21&gt;=M$3,SUM(M31:M33),"")</f>
        <v/>
      </c>
      <c r="N34" s="815" t="str">
        <f>IF('Control | Sensitivity'!$C$21&gt;=N$3,SUM(N31:N33),"")</f>
        <v/>
      </c>
      <c r="O34" s="815" t="str">
        <f>IF('Control | Sensitivity'!$C$21&gt;=O$3,SUM(O31:O33),"")</f>
        <v/>
      </c>
      <c r="P34" s="816"/>
    </row>
    <row r="35" spans="1:16" ht="15" customHeight="1" thickTop="1" x14ac:dyDescent="0.25">
      <c r="B35" s="824"/>
      <c r="D35" s="825"/>
      <c r="P35" s="826"/>
    </row>
    <row r="36" spans="1:16" ht="15" customHeight="1" x14ac:dyDescent="0.25">
      <c r="B36" s="794" t="s">
        <v>73</v>
      </c>
      <c r="C36" s="823"/>
      <c r="D36" s="796"/>
      <c r="E36" s="797"/>
      <c r="F36" s="797"/>
      <c r="G36" s="797"/>
      <c r="H36" s="797"/>
      <c r="I36" s="797"/>
      <c r="J36" s="797"/>
      <c r="K36" s="797"/>
      <c r="L36" s="797"/>
      <c r="M36" s="797"/>
      <c r="N36" s="797"/>
      <c r="O36" s="797"/>
      <c r="P36" s="798"/>
    </row>
    <row r="37" spans="1:16" ht="15" customHeight="1" x14ac:dyDescent="0.25">
      <c r="B37" s="800"/>
      <c r="C37" s="790" t="s">
        <v>68</v>
      </c>
      <c r="D37" s="791">
        <f t="shared" ref="D37:D38" si="11">SUM(E37:P37)</f>
        <v>-1100000</v>
      </c>
      <c r="E37" s="792">
        <f>-'Control | Sensitivity'!F18</f>
        <v>-1100000</v>
      </c>
      <c r="F37" s="792"/>
      <c r="G37" s="792"/>
      <c r="H37" s="792"/>
      <c r="I37" s="792"/>
      <c r="J37" s="792"/>
      <c r="K37" s="792"/>
      <c r="L37" s="792"/>
      <c r="M37" s="792"/>
      <c r="N37" s="792"/>
      <c r="O37" s="792"/>
      <c r="P37" s="793"/>
    </row>
    <row r="38" spans="1:16" ht="15" customHeight="1" x14ac:dyDescent="0.25">
      <c r="B38" s="800"/>
      <c r="C38" s="790" t="s">
        <v>69</v>
      </c>
      <c r="D38" s="791">
        <f t="shared" si="11"/>
        <v>-66000</v>
      </c>
      <c r="E38" s="792">
        <f>-'Control | Sensitivity'!F18*'Control | Sensitivity'!F19</f>
        <v>-66000</v>
      </c>
      <c r="F38" s="792"/>
      <c r="G38" s="792"/>
      <c r="H38" s="792"/>
      <c r="I38" s="792"/>
      <c r="J38" s="792"/>
      <c r="K38" s="792"/>
      <c r="L38" s="792"/>
      <c r="M38" s="792"/>
      <c r="N38" s="792"/>
      <c r="O38" s="792"/>
      <c r="P38" s="793"/>
    </row>
    <row r="39" spans="1:16" ht="15" customHeight="1" x14ac:dyDescent="0.25">
      <c r="A39" s="799"/>
      <c r="B39" s="800"/>
      <c r="C39" s="471" t="s">
        <v>70</v>
      </c>
      <c r="D39" s="791">
        <f>SUM(E39:P39)</f>
        <v>1075000</v>
      </c>
      <c r="E39" s="792"/>
      <c r="F39" s="792" t="str">
        <f>IF('Control | Sensitivity'!$C$21=F3,SUMIF('Monthly Cash Flow'!$F$2:$EH$2,'Annual Cash Flow'!F$4,'Monthly Cash Flow'!$F$44:$EH$44),"")</f>
        <v/>
      </c>
      <c r="G39" s="792" t="str">
        <f>IF('Control | Sensitivity'!$C$21=G3,SUMIF('Monthly Cash Flow'!$F$2:$EH$2,'Annual Cash Flow'!G$4,'Monthly Cash Flow'!$F$44:$EH$44),"")</f>
        <v/>
      </c>
      <c r="H39" s="792" t="str">
        <f>IF('Control | Sensitivity'!$C$21=H3,SUMIF('Monthly Cash Flow'!$F$2:$EH$2,'Annual Cash Flow'!H$4,'Monthly Cash Flow'!$F$44:$EH$44),"")</f>
        <v/>
      </c>
      <c r="I39" s="792" t="str">
        <f>IF('Control | Sensitivity'!$C$21=I3,SUMIF('Monthly Cash Flow'!$F$2:$EH$2,'Annual Cash Flow'!I$4,'Monthly Cash Flow'!$F$44:$EH$44),"")</f>
        <v/>
      </c>
      <c r="J39" s="792" t="str">
        <f>IF('Control | Sensitivity'!$C$21=J3,SUMIF('Monthly Cash Flow'!$F$2:$EH$2,'Annual Cash Flow'!J$4,'Monthly Cash Flow'!$F$44:$EH$44),"")</f>
        <v/>
      </c>
      <c r="K39" s="792" t="str">
        <f>IF('Control | Sensitivity'!$C$21=K3,SUMIF('Monthly Cash Flow'!$F$2:$EH$2,'Annual Cash Flow'!K$4,'Monthly Cash Flow'!$F$44:$EH$44),"")</f>
        <v/>
      </c>
      <c r="L39" s="792">
        <f>IF('Control | Sensitivity'!$C$21=L3,SUMIF('Monthly Cash Flow'!$F$2:$EH$2,'Annual Cash Flow'!L$4,'Monthly Cash Flow'!$F$44:$EH$44),"")</f>
        <v>1075000</v>
      </c>
      <c r="M39" s="792" t="str">
        <f>IF('Control | Sensitivity'!$C$21=M3,SUMIF('Monthly Cash Flow'!$F$2:$EH$2,'Annual Cash Flow'!M$4,'Monthly Cash Flow'!$F$44:$EH$44),"")</f>
        <v/>
      </c>
      <c r="N39" s="792" t="str">
        <f>IF('Control | Sensitivity'!$C$21=N3,SUMIF('Monthly Cash Flow'!$F$2:$EH$2,'Annual Cash Flow'!N$4,'Monthly Cash Flow'!$F$44:$EH$44),"")</f>
        <v/>
      </c>
      <c r="O39" s="792" t="str">
        <f>IF('Control | Sensitivity'!$C$21=O3,SUMIF('Monthly Cash Flow'!$F$2:$EH$2,'Annual Cash Flow'!O$4,'Monthly Cash Flow'!$F$44:$EH$44),"")</f>
        <v/>
      </c>
      <c r="P39" s="793"/>
    </row>
    <row r="40" spans="1:16" ht="15" customHeight="1" x14ac:dyDescent="0.25">
      <c r="A40" s="799"/>
      <c r="B40" s="827"/>
      <c r="C40" s="828" t="s">
        <v>71</v>
      </c>
      <c r="D40" s="829">
        <f>SUM(E40:P40)</f>
        <v>-53750</v>
      </c>
      <c r="E40" s="830"/>
      <c r="F40" s="831" t="str">
        <f>IF('Control | Sensitivity'!$C$21=F3,SUMIF('Monthly Cash Flow'!$F$2:$EH$2,'Annual Cash Flow'!F$4,'Monthly Cash Flow'!$F$45:$EH$45),"")</f>
        <v/>
      </c>
      <c r="G40" s="831" t="str">
        <f>IF('Control | Sensitivity'!$C$21=G3,SUMIF('Monthly Cash Flow'!$F$2:$EH$2,'Annual Cash Flow'!G$4,'Monthly Cash Flow'!$F$45:$EH$45),"")</f>
        <v/>
      </c>
      <c r="H40" s="831" t="str">
        <f>IF('Control | Sensitivity'!$C$21=H3,SUMIF('Monthly Cash Flow'!$F$2:$EH$2,'Annual Cash Flow'!H$4,'Monthly Cash Flow'!$F$45:$EH$45),"")</f>
        <v/>
      </c>
      <c r="I40" s="831" t="str">
        <f>IF('Control | Sensitivity'!$C$21=I3,SUMIF('Monthly Cash Flow'!$F$2:$EH$2,'Annual Cash Flow'!I$4,'Monthly Cash Flow'!$F$45:$EH$45),"")</f>
        <v/>
      </c>
      <c r="J40" s="831" t="str">
        <f>IF('Control | Sensitivity'!$C$21=J3,SUMIF('Monthly Cash Flow'!$F$2:$EH$2,'Annual Cash Flow'!J$4,'Monthly Cash Flow'!$F$45:$EH$45),"")</f>
        <v/>
      </c>
      <c r="K40" s="831" t="str">
        <f>IF('Control | Sensitivity'!$C$21=K3,SUMIF('Monthly Cash Flow'!$F$2:$EH$2,'Annual Cash Flow'!K$4,'Monthly Cash Flow'!$F$45:$EH$45),"")</f>
        <v/>
      </c>
      <c r="L40" s="831">
        <f>IF('Control | Sensitivity'!$C$21=L3,SUMIF('Monthly Cash Flow'!$F$2:$EH$2,'Annual Cash Flow'!L$4,'Monthly Cash Flow'!$F$45:$EH$45),"")</f>
        <v>-53750</v>
      </c>
      <c r="M40" s="831" t="str">
        <f>IF('Control | Sensitivity'!$C$21=M3,SUMIF('Monthly Cash Flow'!$F$2:$EH$2,'Annual Cash Flow'!M$4,'Monthly Cash Flow'!$F$45:$EH$45),"")</f>
        <v/>
      </c>
      <c r="N40" s="831" t="str">
        <f>IF('Control | Sensitivity'!$C$21=N3,SUMIF('Monthly Cash Flow'!$F$2:$EH$2,'Annual Cash Flow'!N$4,'Monthly Cash Flow'!$F$45:$EH$45),"")</f>
        <v/>
      </c>
      <c r="O40" s="831" t="str">
        <f>IF('Control | Sensitivity'!$C$21=O3,SUMIF('Monthly Cash Flow'!$F$2:$EH$2,'Annual Cash Flow'!O$4,'Monthly Cash Flow'!$F$45:$EH$45),"")</f>
        <v/>
      </c>
      <c r="P40" s="832"/>
    </row>
    <row r="41" spans="1:16" ht="15" customHeight="1" thickBot="1" x14ac:dyDescent="0.3">
      <c r="B41" s="819" t="s">
        <v>43</v>
      </c>
      <c r="C41" s="813"/>
      <c r="D41" s="498">
        <f ca="1">SUM(E41:P41)</f>
        <v>837105.41150006838</v>
      </c>
      <c r="E41" s="821">
        <f>E28+E34+SUM(E37:E40)</f>
        <v>-1166000</v>
      </c>
      <c r="F41" s="821">
        <f ca="1">IF('Control | Sensitivity'!$C$21&gt;=F$3,F28+F34+SUM(F37:F40),"")</f>
        <v>127782</v>
      </c>
      <c r="G41" s="821">
        <f ca="1">IF('Control | Sensitivity'!$C$21&gt;=G$3,G28+G34+SUM(G37:G40),"")</f>
        <v>131739.11999999997</v>
      </c>
      <c r="H41" s="821">
        <f ca="1">IF('Control | Sensitivity'!$C$21&gt;=H$3,H28+H34+SUM(H37:H40),"")</f>
        <v>135814.95360000001</v>
      </c>
      <c r="I41" s="821">
        <f ca="1">IF('Control | Sensitivity'!$C$21&gt;=I$3,I28+I34+SUM(I37:I40),"")</f>
        <v>140013.06220799999</v>
      </c>
      <c r="J41" s="821">
        <f ca="1">IF('Control | Sensitivity'!$C$21&gt;=J$3,J28+J34+SUM(J37:J40),"")</f>
        <v>144337.11407423997</v>
      </c>
      <c r="K41" s="821">
        <f ca="1">IF('Control | Sensitivity'!$C$21&gt;=K$3,K28+K34+SUM(K37:K40),"")</f>
        <v>148790.88749646716</v>
      </c>
      <c r="L41" s="821">
        <f ca="1">IF('Control | Sensitivity'!$C$21&gt;=L$3,L28+L34+SUM(L37:L40),"")</f>
        <v>1174628.2741213613</v>
      </c>
      <c r="M41" s="821" t="str">
        <f>IF('Control | Sensitivity'!$C$21&gt;=M$3,M28+M34+SUM(M37:M40),"")</f>
        <v/>
      </c>
      <c r="N41" s="821" t="str">
        <f>IF('Control | Sensitivity'!$C$21&gt;=N$3,N28+N34+SUM(N37:N40),"")</f>
        <v/>
      </c>
      <c r="O41" s="821" t="str">
        <f>IF('Control | Sensitivity'!$C$21&gt;=O$3,O28+O34+SUM(O37:O40),"")</f>
        <v/>
      </c>
      <c r="P41" s="816"/>
    </row>
    <row r="42" spans="1:16" ht="15" customHeight="1" thickTop="1" x14ac:dyDescent="0.25">
      <c r="B42" s="824"/>
      <c r="D42" s="818"/>
      <c r="E42" s="792"/>
      <c r="F42" s="792"/>
      <c r="G42" s="792"/>
      <c r="H42" s="792"/>
      <c r="I42" s="792"/>
      <c r="J42" s="792"/>
      <c r="K42" s="792"/>
      <c r="L42" s="792"/>
      <c r="M42" s="792"/>
      <c r="N42" s="792"/>
      <c r="O42" s="792"/>
      <c r="P42" s="793"/>
    </row>
    <row r="43" spans="1:16" ht="15" customHeight="1" x14ac:dyDescent="0.25">
      <c r="B43" s="794" t="s">
        <v>44</v>
      </c>
      <c r="C43" s="833"/>
      <c r="D43" s="796"/>
      <c r="E43" s="797"/>
      <c r="F43" s="797"/>
      <c r="G43" s="797"/>
      <c r="H43" s="797"/>
      <c r="I43" s="797"/>
      <c r="J43" s="797"/>
      <c r="K43" s="797"/>
      <c r="L43" s="797"/>
      <c r="M43" s="797"/>
      <c r="N43" s="797"/>
      <c r="O43" s="797"/>
      <c r="P43" s="798"/>
    </row>
    <row r="44" spans="1:16" ht="15" customHeight="1" x14ac:dyDescent="0.25">
      <c r="B44" s="811"/>
      <c r="C44" s="471" t="s">
        <v>300</v>
      </c>
      <c r="D44" s="791">
        <f ca="1">SUM(E44:P44)</f>
        <v>-61388.152508940206</v>
      </c>
      <c r="E44" s="792"/>
      <c r="F44" s="792">
        <f ca="1">IF('Control | Sensitivity'!$C$21&gt;=F$3,SUMIF('Monthly Cash Flow'!$F$2:$EH$2,'Annual Cash Flow'!F$4,'Monthly Cash Flow'!$F$49:$EH$49),"")</f>
        <v>-7000.470372365673</v>
      </c>
      <c r="G44" s="792">
        <f ca="1">IF('Control | Sensitivity'!$C$21&gt;=G$3,SUMIF('Monthly Cash Flow'!$F$2:$EH$2,'Annual Cash Flow'!G$4,'Monthly Cash Flow'!$F$49:$EH$49),"")</f>
        <v>-7520.766548610929</v>
      </c>
      <c r="H44" s="792">
        <f ca="1">IF('Control | Sensitivity'!$C$21&gt;=H$3,SUMIF('Monthly Cash Flow'!$F$2:$EH$2,'Annual Cash Flow'!H$4,'Monthly Cash Flow'!$F$49:$EH$49),"")</f>
        <v>-8079.7327136735166</v>
      </c>
      <c r="I44" s="792">
        <f ca="1">IF('Control | Sensitivity'!$C$21&gt;=I$3,SUMIF('Monthly Cash Flow'!$F$2:$EH$2,'Annual Cash Flow'!I$4,'Monthly Cash Flow'!$F$49:$EH$49),"")</f>
        <v>-8680.2429383296676</v>
      </c>
      <c r="J44" s="792">
        <f ca="1">IF('Control | Sensitivity'!$C$21&gt;=J$3,SUMIF('Monthly Cash Flow'!$F$2:$EH$2,'Annual Cash Flow'!J$4,'Monthly Cash Flow'!$F$49:$EH$49),"")</f>
        <v>-9325.3849030069086</v>
      </c>
      <c r="K44" s="792">
        <f ca="1">IF('Control | Sensitivity'!$C$21&gt;=K$3,SUMIF('Monthly Cash Flow'!$F$2:$EH$2,'Annual Cash Flow'!K$4,'Monthly Cash Flow'!$F$49:$EH$49),"")</f>
        <v>-10018.475773900789</v>
      </c>
      <c r="L44" s="792">
        <f ca="1">IF('Control | Sensitivity'!$C$21&gt;=L$3,SUMIF('Monthly Cash Flow'!$F$2:$EH$2,'Annual Cash Flow'!L$4,'Monthly Cash Flow'!$F$49:$EH$49),"")</f>
        <v>-10763.07925905272</v>
      </c>
      <c r="M44" s="792" t="str">
        <f>IF('Control | Sensitivity'!$C$21&gt;=M$3,SUMIF('Monthly Cash Flow'!$F$2:$EH$2,'Annual Cash Flow'!M$4,'Monthly Cash Flow'!$F$49:$EH$49),"")</f>
        <v/>
      </c>
      <c r="N44" s="792" t="str">
        <f>IF('Control | Sensitivity'!$C$21&gt;=N$3,SUMIF('Monthly Cash Flow'!$F$2:$EH$2,'Annual Cash Flow'!N$4,'Monthly Cash Flow'!$F$49:$EH$49),"")</f>
        <v/>
      </c>
      <c r="O44" s="792" t="str">
        <f>IF('Control | Sensitivity'!$C$21&gt;=O$3,SUMIF('Monthly Cash Flow'!$F$2:$EH$2,'Annual Cash Flow'!O$4,'Monthly Cash Flow'!$F$49:$EH$49),"")</f>
        <v/>
      </c>
      <c r="P44" s="793"/>
    </row>
    <row r="45" spans="1:16" ht="15" customHeight="1" x14ac:dyDescent="0.25">
      <c r="B45" s="800"/>
      <c r="C45" s="471" t="s">
        <v>301</v>
      </c>
      <c r="D45" s="791">
        <f t="shared" ref="D45:D47" ca="1" si="12">SUM(E45:P45)</f>
        <v>-345907.08766517771</v>
      </c>
      <c r="E45" s="792"/>
      <c r="F45" s="792">
        <f ca="1">IF('Control | Sensitivity'!$C$21&gt;=F$3,SUMIF('Monthly Cash Flow'!$F$2:$EH$2,'Annual Cash Flow'!F$4,'Monthly Cash Flow'!$F$50:$EH$50),"")</f>
        <v>-51184.563938222593</v>
      </c>
      <c r="G45" s="792">
        <f ca="1">IF('Control | Sensitivity'!$C$21&gt;=G$3,SUMIF('Monthly Cash Flow'!$F$2:$EH$2,'Annual Cash Flow'!G$4,'Monthly Cash Flow'!$F$50:$EH$50),"")</f>
        <v>-50664.267761977346</v>
      </c>
      <c r="H45" s="792">
        <f ca="1">IF('Control | Sensitivity'!$C$21&gt;=H$3,SUMIF('Monthly Cash Flow'!$F$2:$EH$2,'Annual Cash Flow'!H$4,'Monthly Cash Flow'!$F$50:$EH$50),"")</f>
        <v>-50105.301596914753</v>
      </c>
      <c r="I45" s="792">
        <f ca="1">IF('Control | Sensitivity'!$C$21&gt;=I$3,SUMIF('Monthly Cash Flow'!$F$2:$EH$2,'Annual Cash Flow'!I$4,'Monthly Cash Flow'!$F$50:$EH$50),"")</f>
        <v>-49504.791372258602</v>
      </c>
      <c r="J45" s="792">
        <f ca="1">IF('Control | Sensitivity'!$C$21&gt;=J$3,SUMIF('Monthly Cash Flow'!$F$2:$EH$2,'Annual Cash Flow'!J$4,'Monthly Cash Flow'!$F$50:$EH$50),"")</f>
        <v>-48859.649407581368</v>
      </c>
      <c r="K45" s="792">
        <f ca="1">IF('Control | Sensitivity'!$C$21&gt;=K$3,SUMIF('Monthly Cash Flow'!$F$2:$EH$2,'Annual Cash Flow'!K$4,'Monthly Cash Flow'!$F$50:$EH$50),"")</f>
        <v>-48166.558536687488</v>
      </c>
      <c r="L45" s="792">
        <f ca="1">IF('Control | Sensitivity'!$C$21&gt;=L$3,SUMIF('Monthly Cash Flow'!$F$2:$EH$2,'Annual Cash Flow'!L$4,'Monthly Cash Flow'!$F$50:$EH$50),"")</f>
        <v>-47421.955051535551</v>
      </c>
      <c r="M45" s="792" t="str">
        <f>IF('Control | Sensitivity'!$C$21&gt;=M$3,SUMIF('Monthly Cash Flow'!$F$2:$EH$2,'Annual Cash Flow'!M$4,'Monthly Cash Flow'!$F$50:$EH$50),"")</f>
        <v/>
      </c>
      <c r="N45" s="792" t="str">
        <f>IF('Control | Sensitivity'!$C$21&gt;=N$3,SUMIF('Monthly Cash Flow'!$F$2:$EH$2,'Annual Cash Flow'!N$4,'Monthly Cash Flow'!$F$50:$EH$50),"")</f>
        <v/>
      </c>
      <c r="O45" s="792" t="str">
        <f>IF('Control | Sensitivity'!$C$21&gt;=O$3,SUMIF('Monthly Cash Flow'!$F$2:$EH$2,'Annual Cash Flow'!O$4,'Monthly Cash Flow'!$F$50:$EH$50),"")</f>
        <v/>
      </c>
      <c r="P45" s="793"/>
    </row>
    <row r="46" spans="1:16" ht="15" customHeight="1" x14ac:dyDescent="0.25">
      <c r="B46" s="834"/>
      <c r="C46" s="835" t="s">
        <v>302</v>
      </c>
      <c r="D46" s="836">
        <f t="shared" si="12"/>
        <v>0</v>
      </c>
      <c r="E46" s="837"/>
      <c r="F46" s="837">
        <f>IF('Control | Sensitivity'!$C$21&gt;=F$3,SUMIF('Monthly Cash Flow'!$F$2:$EH$2,'Annual Cash Flow'!F$4,'Monthly Cash Flow'!$F$51:$EH$51),"")</f>
        <v>0</v>
      </c>
      <c r="G46" s="837">
        <f>IF('Control | Sensitivity'!$C$21&gt;=G$3,SUMIF('Monthly Cash Flow'!$F$2:$EH$2,'Annual Cash Flow'!G$4,'Monthly Cash Flow'!$F$51:$EH$51),"")</f>
        <v>0</v>
      </c>
      <c r="H46" s="837">
        <f>IF('Control | Sensitivity'!$C$21&gt;=H$3,SUMIF('Monthly Cash Flow'!$F$2:$EH$2,'Annual Cash Flow'!H$4,'Monthly Cash Flow'!$F$51:$EH$51),"")</f>
        <v>0</v>
      </c>
      <c r="I46" s="837">
        <f>IF('Control | Sensitivity'!$C$21&gt;=I$3,SUMIF('Monthly Cash Flow'!$F$2:$EH$2,'Annual Cash Flow'!I$4,'Monthly Cash Flow'!$F$51:$EH$51),"")</f>
        <v>0</v>
      </c>
      <c r="J46" s="837">
        <f>IF('Control | Sensitivity'!$C$21&gt;=J$3,SUMIF('Monthly Cash Flow'!$F$2:$EH$2,'Annual Cash Flow'!J$4,'Monthly Cash Flow'!$F$51:$EH$51),"")</f>
        <v>0</v>
      </c>
      <c r="K46" s="837">
        <f>IF('Control | Sensitivity'!$C$21&gt;=K$3,SUMIF('Monthly Cash Flow'!$F$2:$EH$2,'Annual Cash Flow'!K$4,'Monthly Cash Flow'!$F$51:$EH$51),"")</f>
        <v>0</v>
      </c>
      <c r="L46" s="837">
        <f>IF('Control | Sensitivity'!$C$21&gt;=L$3,SUMIF('Monthly Cash Flow'!$F$2:$EH$2,'Annual Cash Flow'!L$4,'Monthly Cash Flow'!$F$51:$EH$51),"")</f>
        <v>0</v>
      </c>
      <c r="M46" s="837" t="str">
        <f>IF('Control | Sensitivity'!$C$21&gt;=M$3,SUMIF('Monthly Cash Flow'!$F$2:$EH$2,'Annual Cash Flow'!M$4,'Monthly Cash Flow'!$F$51:$EH$51),"")</f>
        <v/>
      </c>
      <c r="N46" s="837" t="str">
        <f>IF('Control | Sensitivity'!$C$21&gt;=N$3,SUMIF('Monthly Cash Flow'!$F$2:$EH$2,'Annual Cash Flow'!N$4,'Monthly Cash Flow'!$F$51:$EH$51),"")</f>
        <v/>
      </c>
      <c r="O46" s="837" t="str">
        <f>IF('Control | Sensitivity'!$C$21&gt;=O$3,SUMIF('Monthly Cash Flow'!$F$2:$EH$2,'Annual Cash Flow'!O$4,'Monthly Cash Flow'!$F$51:$EH$51),"")</f>
        <v/>
      </c>
      <c r="P46" s="838"/>
    </row>
    <row r="47" spans="1:16" ht="15" customHeight="1" x14ac:dyDescent="0.25">
      <c r="B47" s="800"/>
      <c r="C47" s="471" t="s">
        <v>303</v>
      </c>
      <c r="D47" s="791">
        <f t="shared" si="12"/>
        <v>0</v>
      </c>
      <c r="E47" s="792"/>
      <c r="F47" s="792">
        <f>IF('Control | Sensitivity'!$C$21&gt;=F$3,SUMIF('Monthly Cash Flow'!$F$2:$EH$2,'Annual Cash Flow'!F$4,'Monthly Cash Flow'!$F$52:$EH$52),"")</f>
        <v>0</v>
      </c>
      <c r="G47" s="792">
        <f>IF('Control | Sensitivity'!$C$21&gt;=G$3,SUMIF('Monthly Cash Flow'!$F$2:$EH$2,'Annual Cash Flow'!G$4,'Monthly Cash Flow'!$F$52:$EH$52),"")</f>
        <v>0</v>
      </c>
      <c r="H47" s="792">
        <f>IF('Control | Sensitivity'!$C$21&gt;=H$3,SUMIF('Monthly Cash Flow'!$F$2:$EH$2,'Annual Cash Flow'!H$4,'Monthly Cash Flow'!$F$52:$EH$52),"")</f>
        <v>0</v>
      </c>
      <c r="I47" s="792">
        <f>IF('Control | Sensitivity'!$C$21&gt;=I$3,SUMIF('Monthly Cash Flow'!$F$2:$EH$2,'Annual Cash Flow'!I$4,'Monthly Cash Flow'!$F$52:$EH$52),"")</f>
        <v>0</v>
      </c>
      <c r="J47" s="792">
        <f>IF('Control | Sensitivity'!$C$21&gt;=J$3,SUMIF('Monthly Cash Flow'!$F$2:$EH$2,'Annual Cash Flow'!J$4,'Monthly Cash Flow'!$F$52:$EH$52),"")</f>
        <v>0</v>
      </c>
      <c r="K47" s="792">
        <f>IF('Control | Sensitivity'!$C$21&gt;=K$3,SUMIF('Monthly Cash Flow'!$F$2:$EH$2,'Annual Cash Flow'!K$4,'Monthly Cash Flow'!$F$52:$EH$52),"")</f>
        <v>0</v>
      </c>
      <c r="L47" s="792">
        <f>IF('Control | Sensitivity'!$C$21&gt;=L$3,SUMIF('Monthly Cash Flow'!$F$2:$EH$2,'Annual Cash Flow'!L$4,'Monthly Cash Flow'!$F$52:$EH$52),"")</f>
        <v>0</v>
      </c>
      <c r="M47" s="792" t="str">
        <f>IF('Control | Sensitivity'!$C$21&gt;=M$3,SUMIF('Monthly Cash Flow'!$F$2:$EH$2,'Annual Cash Flow'!M$4,'Monthly Cash Flow'!$F$52:$EH$52),"")</f>
        <v/>
      </c>
      <c r="N47" s="792" t="str">
        <f>IF('Control | Sensitivity'!$C$21&gt;=N$3,SUMIF('Monthly Cash Flow'!$F$2:$EH$2,'Annual Cash Flow'!N$4,'Monthly Cash Flow'!$F$52:$EH$52),"")</f>
        <v/>
      </c>
      <c r="O47" s="792" t="str">
        <f>IF('Control | Sensitivity'!$C$21&gt;=O$3,SUMIF('Monthly Cash Flow'!$F$2:$EH$2,'Annual Cash Flow'!O$4,'Monthly Cash Flow'!$F$52:$EH$52),"")</f>
        <v/>
      </c>
      <c r="P47" s="793"/>
    </row>
    <row r="48" spans="1:16" ht="15" customHeight="1" thickBot="1" x14ac:dyDescent="0.3">
      <c r="B48" s="819" t="s">
        <v>53</v>
      </c>
      <c r="C48" s="813"/>
      <c r="D48" s="814">
        <f ca="1">SUM(E48:P48)</f>
        <v>-407295.24017411791</v>
      </c>
      <c r="E48" s="815"/>
      <c r="F48" s="815">
        <f ca="1">IF('Control | Sensitivity'!$C$21&gt;=F$3,SUM(F44:F47),"")</f>
        <v>-58185.034310588264</v>
      </c>
      <c r="G48" s="815">
        <f ca="1">IF('Control | Sensitivity'!$C$21&gt;=G$3,SUM(G44:G47),"")</f>
        <v>-58185.034310588278</v>
      </c>
      <c r="H48" s="815">
        <f ca="1">IF('Control | Sensitivity'!$C$21&gt;=H$3,SUM(H44:H47),"")</f>
        <v>-58185.034310588271</v>
      </c>
      <c r="I48" s="815">
        <f ca="1">IF('Control | Sensitivity'!$C$21&gt;=I$3,SUM(I44:I47),"")</f>
        <v>-58185.034310588271</v>
      </c>
      <c r="J48" s="815">
        <f ca="1">IF('Control | Sensitivity'!$C$21&gt;=J$3,SUM(J44:J47),"")</f>
        <v>-58185.034310588278</v>
      </c>
      <c r="K48" s="815">
        <f ca="1">IF('Control | Sensitivity'!$C$21&gt;=K$3,SUM(K44:K47),"")</f>
        <v>-58185.034310588278</v>
      </c>
      <c r="L48" s="815">
        <f ca="1">IF('Control | Sensitivity'!$C$21&gt;=L$3,SUM(L44:L47),"")</f>
        <v>-58185.034310588271</v>
      </c>
      <c r="M48" s="815" t="str">
        <f>IF('Control | Sensitivity'!$C$21&gt;=M$3,SUM(M44:M47),"")</f>
        <v/>
      </c>
      <c r="N48" s="815" t="str">
        <f>IF('Control | Sensitivity'!$C$21&gt;=N$3,SUM(N44:N47),"")</f>
        <v/>
      </c>
      <c r="O48" s="815" t="str">
        <f>IF('Control | Sensitivity'!$C$21&gt;=O$3,SUM(O44:O47),"")</f>
        <v/>
      </c>
      <c r="P48" s="816" t="str">
        <f>IF('Control | Sensitivity'!$C$21&gt;=P$3,SUM(P44:P47),"")</f>
        <v/>
      </c>
    </row>
    <row r="49" spans="2:16" ht="15" customHeight="1" thickTop="1" x14ac:dyDescent="0.25">
      <c r="B49" s="824"/>
      <c r="D49" s="818"/>
      <c r="E49" s="792"/>
      <c r="F49" s="792"/>
      <c r="G49" s="792"/>
      <c r="H49" s="792"/>
      <c r="I49" s="792"/>
      <c r="J49" s="792"/>
      <c r="K49" s="792"/>
      <c r="L49" s="792"/>
      <c r="M49" s="792"/>
      <c r="N49" s="792"/>
      <c r="O49" s="792"/>
      <c r="P49" s="793"/>
    </row>
    <row r="50" spans="2:16" ht="15" customHeight="1" x14ac:dyDescent="0.25">
      <c r="B50" s="794" t="s">
        <v>75</v>
      </c>
      <c r="C50" s="823"/>
      <c r="D50" s="796"/>
      <c r="E50" s="797"/>
      <c r="F50" s="797"/>
      <c r="G50" s="797"/>
      <c r="H50" s="797"/>
      <c r="I50" s="797"/>
      <c r="J50" s="797"/>
      <c r="K50" s="797"/>
      <c r="L50" s="797"/>
      <c r="M50" s="797"/>
      <c r="N50" s="797"/>
      <c r="O50" s="797"/>
      <c r="P50" s="798"/>
    </row>
    <row r="51" spans="2:16" ht="15" customHeight="1" x14ac:dyDescent="0.25">
      <c r="B51" s="800"/>
      <c r="C51" s="790" t="s">
        <v>304</v>
      </c>
      <c r="D51" s="791">
        <f t="shared" ref="D51:D58" ca="1" si="13">SUM(E51:P51)</f>
        <v>715000</v>
      </c>
      <c r="E51" s="792">
        <f ca="1">'Control | Sensitivity'!F34</f>
        <v>715000</v>
      </c>
      <c r="F51" s="792"/>
      <c r="G51" s="792"/>
      <c r="H51" s="792"/>
      <c r="I51" s="792"/>
      <c r="J51" s="792"/>
      <c r="K51" s="792"/>
      <c r="L51" s="792"/>
      <c r="M51" s="792"/>
      <c r="N51" s="792"/>
      <c r="O51" s="792"/>
      <c r="P51" s="793"/>
    </row>
    <row r="52" spans="2:16" ht="15" customHeight="1" x14ac:dyDescent="0.25">
      <c r="B52" s="800"/>
      <c r="C52" s="790" t="s">
        <v>305</v>
      </c>
      <c r="D52" s="791">
        <f t="shared" ca="1" si="13"/>
        <v>-14300</v>
      </c>
      <c r="E52" s="792">
        <f ca="1">-'Control | Sensitivity'!F34*'Control | Sensitivity'!F40</f>
        <v>-14300</v>
      </c>
      <c r="F52" s="792"/>
      <c r="G52" s="792"/>
      <c r="H52" s="792"/>
      <c r="I52" s="792"/>
      <c r="J52" s="792"/>
      <c r="K52" s="792"/>
      <c r="L52" s="792"/>
      <c r="M52" s="792"/>
      <c r="N52" s="792"/>
      <c r="O52" s="792"/>
      <c r="P52" s="793"/>
    </row>
    <row r="53" spans="2:16" ht="15" customHeight="1" x14ac:dyDescent="0.25">
      <c r="B53" s="800"/>
      <c r="C53" s="471" t="s">
        <v>306</v>
      </c>
      <c r="D53" s="791">
        <f t="shared" ca="1" si="13"/>
        <v>-653611.8474910598</v>
      </c>
      <c r="E53" s="792"/>
      <c r="F53" s="792">
        <f>IF('Control | Sensitivity'!$C$21&gt;=F$3,SUMIF('Monthly Cash Flow'!$F$2:$EH$2,'Annual Cash Flow'!F$4,'Monthly Cash Flow'!$F$58:$EH$58),"")</f>
        <v>0</v>
      </c>
      <c r="G53" s="792">
        <f>IF('Control | Sensitivity'!$C$21&gt;=G$3,SUMIF('Monthly Cash Flow'!$F$2:$EH$2,'Annual Cash Flow'!G$4,'Monthly Cash Flow'!$F$58:$EH$58),"")</f>
        <v>0</v>
      </c>
      <c r="H53" s="792">
        <f>IF('Control | Sensitivity'!$C$21&gt;=H$3,SUMIF('Monthly Cash Flow'!$F$2:$EH$2,'Annual Cash Flow'!H$4,'Monthly Cash Flow'!$F$58:$EH$58),"")</f>
        <v>0</v>
      </c>
      <c r="I53" s="792">
        <f>IF('Control | Sensitivity'!$C$21&gt;=I$3,SUMIF('Monthly Cash Flow'!$F$2:$EH$2,'Annual Cash Flow'!I$4,'Monthly Cash Flow'!$F$58:$EH$58),"")</f>
        <v>0</v>
      </c>
      <c r="J53" s="792">
        <f>IF('Control | Sensitivity'!$C$21&gt;=J$3,SUMIF('Monthly Cash Flow'!$F$2:$EH$2,'Annual Cash Flow'!J$4,'Monthly Cash Flow'!$F$58:$EH$58),"")</f>
        <v>0</v>
      </c>
      <c r="K53" s="792">
        <f>IF('Control | Sensitivity'!$C$21&gt;=K$3,SUMIF('Monthly Cash Flow'!$F$2:$EH$2,'Annual Cash Flow'!K$4,'Monthly Cash Flow'!$F$58:$EH$58),"")</f>
        <v>0</v>
      </c>
      <c r="L53" s="792">
        <f ca="1">IF('Control | Sensitivity'!$C$21&gt;=L$3,SUMIF('Monthly Cash Flow'!$F$2:$EH$2,'Annual Cash Flow'!L$4,'Monthly Cash Flow'!$F$58:$EH$58),"")</f>
        <v>-653611.8474910598</v>
      </c>
      <c r="M53" s="792" t="str">
        <f>IF('Control | Sensitivity'!$C$21&gt;=M$3,SUMIF('Monthly Cash Flow'!$F$2:$EH$2,'Annual Cash Flow'!M$4,'Monthly Cash Flow'!$F$58:$EH$58),"")</f>
        <v/>
      </c>
      <c r="N53" s="792" t="str">
        <f>IF('Control | Sensitivity'!$C$21&gt;=N$3,SUMIF('Monthly Cash Flow'!$F$2:$EH$2,'Annual Cash Flow'!N$4,'Monthly Cash Flow'!$F$58:$EH$58),"")</f>
        <v/>
      </c>
      <c r="O53" s="792" t="str">
        <f>IF('Control | Sensitivity'!$C$21&gt;=O$3,SUMIF('Monthly Cash Flow'!$F$2:$EH$2,'Annual Cash Flow'!O$4,'Monthly Cash Flow'!$F$58:$EH$58),"")</f>
        <v/>
      </c>
      <c r="P53" s="793"/>
    </row>
    <row r="54" spans="2:16" ht="15" customHeight="1" x14ac:dyDescent="0.2">
      <c r="B54" s="800"/>
      <c r="C54" s="469" t="s">
        <v>260</v>
      </c>
      <c r="D54" s="791">
        <f t="shared" ca="1" si="13"/>
        <v>0</v>
      </c>
      <c r="E54" s="792"/>
      <c r="F54" s="792">
        <f>IF('Control | Sensitivity'!$C$21&gt;=F$3,SUMIF('Monthly Cash Flow'!$F$2:$EH$2,'Annual Cash Flow'!F$4,'Monthly Cash Flow'!$F$59:$EH$59),"")</f>
        <v>0</v>
      </c>
      <c r="G54" s="792">
        <f>IF('Control | Sensitivity'!$C$21&gt;=G$3,SUMIF('Monthly Cash Flow'!$F$2:$EH$2,'Annual Cash Flow'!G$4,'Monthly Cash Flow'!$F$59:$EH$59),"")</f>
        <v>0</v>
      </c>
      <c r="H54" s="792">
        <f>IF('Control | Sensitivity'!$C$21&gt;=H$3,SUMIF('Monthly Cash Flow'!$F$2:$EH$2,'Annual Cash Flow'!H$4,'Monthly Cash Flow'!$F$59:$EH$59),"")</f>
        <v>0</v>
      </c>
      <c r="I54" s="792">
        <f>IF('Control | Sensitivity'!$C$21&gt;=I$3,SUMIF('Monthly Cash Flow'!$F$2:$EH$2,'Annual Cash Flow'!I$4,'Monthly Cash Flow'!$F$59:$EH$59),"")</f>
        <v>0</v>
      </c>
      <c r="J54" s="792">
        <f>IF('Control | Sensitivity'!$C$21&gt;=J$3,SUMIF('Monthly Cash Flow'!$F$2:$EH$2,'Annual Cash Flow'!J$4,'Monthly Cash Flow'!$F$59:$EH$59),"")</f>
        <v>0</v>
      </c>
      <c r="K54" s="792">
        <f>IF('Control | Sensitivity'!$C$21&gt;=K$3,SUMIF('Monthly Cash Flow'!$F$2:$EH$2,'Annual Cash Flow'!K$4,'Monthly Cash Flow'!$F$59:$EH$59),"")</f>
        <v>0</v>
      </c>
      <c r="L54" s="792">
        <f ca="1">IF('Control | Sensitivity'!$C$21&gt;=L$3,SUMIF('Monthly Cash Flow'!$F$2:$EH$2,'Annual Cash Flow'!L$4,'Monthly Cash Flow'!$F$59:$EH$59),"")</f>
        <v>0</v>
      </c>
      <c r="M54" s="792" t="str">
        <f>IF('Control | Sensitivity'!$C$21&gt;=M$3,SUMIF('Monthly Cash Flow'!$F$2:$EH$2,'Annual Cash Flow'!M$4,'Monthly Cash Flow'!$F$59:$EH$59),"")</f>
        <v/>
      </c>
      <c r="N54" s="792" t="str">
        <f>IF('Control | Sensitivity'!$C$21&gt;=N$3,SUMIF('Monthly Cash Flow'!$F$2:$EH$2,'Annual Cash Flow'!N$4,'Monthly Cash Flow'!$F$59:$EH$59),"")</f>
        <v/>
      </c>
      <c r="O54" s="792" t="str">
        <f>IF('Control | Sensitivity'!$C$21&gt;=O$3,SUMIF('Monthly Cash Flow'!$F$2:$EH$2,'Annual Cash Flow'!O$4,'Monthly Cash Flow'!$F$59:$EH$59),"")</f>
        <v/>
      </c>
      <c r="P54" s="793"/>
    </row>
    <row r="55" spans="2:16" ht="15" customHeight="1" x14ac:dyDescent="0.25">
      <c r="B55" s="834"/>
      <c r="C55" s="835" t="s">
        <v>372</v>
      </c>
      <c r="D55" s="836">
        <f t="shared" si="13"/>
        <v>0</v>
      </c>
      <c r="E55" s="837"/>
      <c r="F55" s="837">
        <f>IF('Control | Sensitivity'!$C$21&gt;=F$3,SUMIF('Monthly Cash Flow'!$F$2:$EH$2,'Annual Cash Flow'!F$4,'Monthly Cash Flow'!$F$60:$EH$60),"")</f>
        <v>0</v>
      </c>
      <c r="G55" s="837">
        <f>IF('Control | Sensitivity'!$C$21&gt;=G$3,SUMIF('Monthly Cash Flow'!$F$2:$EH$2,'Annual Cash Flow'!G$4,'Monthly Cash Flow'!$F$60:$EH$60),"")</f>
        <v>0</v>
      </c>
      <c r="H55" s="837">
        <f>IF('Control | Sensitivity'!$C$21&gt;=H$3,SUMIF('Monthly Cash Flow'!$F$2:$EH$2,'Annual Cash Flow'!H$4,'Monthly Cash Flow'!$F$60:$EH$60),"")</f>
        <v>0</v>
      </c>
      <c r="I55" s="837">
        <f>IF('Control | Sensitivity'!$C$21&gt;=I$3,SUMIF('Monthly Cash Flow'!$F$2:$EH$2,'Annual Cash Flow'!I$4,'Monthly Cash Flow'!$F$60:$EH$60),"")</f>
        <v>0</v>
      </c>
      <c r="J55" s="837">
        <f>IF('Control | Sensitivity'!$C$21&gt;=J$3,SUMIF('Monthly Cash Flow'!$F$2:$EH$2,'Annual Cash Flow'!J$4,'Monthly Cash Flow'!$F$60:$EH$60),"")</f>
        <v>0</v>
      </c>
      <c r="K55" s="837">
        <f>IF('Control | Sensitivity'!$C$21&gt;=K$3,SUMIF('Monthly Cash Flow'!$F$2:$EH$2,'Annual Cash Flow'!K$4,'Monthly Cash Flow'!$F$60:$EH$60),"")</f>
        <v>0</v>
      </c>
      <c r="L55" s="837">
        <f>IF('Control | Sensitivity'!$C$21&gt;=L$3,SUMIF('Monthly Cash Flow'!$F$2:$EH$2,'Annual Cash Flow'!L$4,'Monthly Cash Flow'!$F$60:$EH$60),"")</f>
        <v>0</v>
      </c>
      <c r="M55" s="837" t="str">
        <f>IF('Control | Sensitivity'!$C$21&gt;=M$3,SUMIF('Monthly Cash Flow'!$F$2:$EH$2,'Annual Cash Flow'!M$4,'Monthly Cash Flow'!$F$60:$EH$60),"")</f>
        <v/>
      </c>
      <c r="N55" s="837" t="str">
        <f>IF('Control | Sensitivity'!$C$21&gt;=N$3,SUMIF('Monthly Cash Flow'!$F$2:$EH$2,'Annual Cash Flow'!N$4,'Monthly Cash Flow'!$F$60:$EH$60),"")</f>
        <v/>
      </c>
      <c r="O55" s="837" t="str">
        <f>IF('Control | Sensitivity'!$C$21&gt;=O$3,SUMIF('Monthly Cash Flow'!$F$2:$EH$2,'Annual Cash Flow'!O$4,'Monthly Cash Flow'!$F$60:$EH$60),"")</f>
        <v/>
      </c>
      <c r="P55" s="838"/>
    </row>
    <row r="56" spans="2:16" ht="15" customHeight="1" x14ac:dyDescent="0.25">
      <c r="B56" s="800"/>
      <c r="C56" s="471" t="s">
        <v>373</v>
      </c>
      <c r="D56" s="791">
        <f t="shared" si="13"/>
        <v>0</v>
      </c>
      <c r="E56" s="792"/>
      <c r="F56" s="792">
        <f>IF('Control | Sensitivity'!$C$21&gt;=F$3,SUMIF('Monthly Cash Flow'!$F$2:$EH$2,'Annual Cash Flow'!F$4,'Monthly Cash Flow'!$F$61:$EH$61),"")</f>
        <v>0</v>
      </c>
      <c r="G56" s="792">
        <f>IF('Control | Sensitivity'!$C$21&gt;=G$3,SUMIF('Monthly Cash Flow'!$F$2:$EH$2,'Annual Cash Flow'!G$4,'Monthly Cash Flow'!$F$61:$EH$61),"")</f>
        <v>0</v>
      </c>
      <c r="H56" s="792">
        <f>IF('Control | Sensitivity'!$C$21&gt;=H$3,SUMIF('Monthly Cash Flow'!$F$2:$EH$2,'Annual Cash Flow'!H$4,'Monthly Cash Flow'!$F$61:$EH$61),"")</f>
        <v>0</v>
      </c>
      <c r="I56" s="792">
        <f>IF('Control | Sensitivity'!$C$21&gt;=I$3,SUMIF('Monthly Cash Flow'!$F$2:$EH$2,'Annual Cash Flow'!I$4,'Monthly Cash Flow'!$F$61:$EH$61),"")</f>
        <v>0</v>
      </c>
      <c r="J56" s="792">
        <f>IF('Control | Sensitivity'!$C$21&gt;=J$3,SUMIF('Monthly Cash Flow'!$F$2:$EH$2,'Annual Cash Flow'!J$4,'Monthly Cash Flow'!$F$61:$EH$61),"")</f>
        <v>0</v>
      </c>
      <c r="K56" s="792">
        <f>IF('Control | Sensitivity'!$C$21&gt;=K$3,SUMIF('Monthly Cash Flow'!$F$2:$EH$2,'Annual Cash Flow'!K$4,'Monthly Cash Flow'!$F$61:$EH$61),"")</f>
        <v>0</v>
      </c>
      <c r="L56" s="792">
        <f>IF('Control | Sensitivity'!$C$21&gt;=L$3,SUMIF('Monthly Cash Flow'!$F$2:$EH$2,'Annual Cash Flow'!L$4,'Monthly Cash Flow'!$F$61:$EH$61),"")</f>
        <v>0</v>
      </c>
      <c r="M56" s="792" t="str">
        <f>IF('Control | Sensitivity'!$C$21&gt;=M$3,SUMIF('Monthly Cash Flow'!$F$2:$EH$2,'Annual Cash Flow'!M$4,'Monthly Cash Flow'!$F$61:$EH$61),"")</f>
        <v/>
      </c>
      <c r="N56" s="792" t="str">
        <f>IF('Control | Sensitivity'!$C$21&gt;=N$3,SUMIF('Monthly Cash Flow'!$F$2:$EH$2,'Annual Cash Flow'!N$4,'Monthly Cash Flow'!$F$61:$EH$61),"")</f>
        <v/>
      </c>
      <c r="O56" s="792" t="str">
        <f>IF('Control | Sensitivity'!$C$21&gt;=O$3,SUMIF('Monthly Cash Flow'!$F$2:$EH$2,'Annual Cash Flow'!O$4,'Monthly Cash Flow'!$F$61:$EH$61),"")</f>
        <v/>
      </c>
      <c r="P56" s="793"/>
    </row>
    <row r="57" spans="2:16" ht="15" customHeight="1" x14ac:dyDescent="0.25">
      <c r="B57" s="827"/>
      <c r="C57" s="839" t="s">
        <v>374</v>
      </c>
      <c r="D57" s="829">
        <f t="shared" ca="1" si="13"/>
        <v>0</v>
      </c>
      <c r="E57" s="831"/>
      <c r="F57" s="831">
        <f ca="1">IF('Control | Sensitivity'!$C$21&gt;=F$3,SUMIF('Monthly Cash Flow'!$F$2:$EH$2,'Annual Cash Flow'!F$4,'Monthly Cash Flow'!$F$62:$EH$62),"")</f>
        <v>0</v>
      </c>
      <c r="G57" s="831">
        <f ca="1">IF('Control | Sensitivity'!$C$21&gt;=G$3,SUMIF('Monthly Cash Flow'!$F$2:$EH$2,'Annual Cash Flow'!G$4,'Monthly Cash Flow'!$F$62:$EH$62),"")</f>
        <v>0</v>
      </c>
      <c r="H57" s="831">
        <f ca="1">IF('Control | Sensitivity'!$C$21&gt;=H$3,SUMIF('Monthly Cash Flow'!$F$2:$EH$2,'Annual Cash Flow'!H$4,'Monthly Cash Flow'!$F$62:$EH$62),"")</f>
        <v>0</v>
      </c>
      <c r="I57" s="831">
        <f ca="1">IF('Control | Sensitivity'!$C$21&gt;=I$3,SUMIF('Monthly Cash Flow'!$F$2:$EH$2,'Annual Cash Flow'!I$4,'Monthly Cash Flow'!$F$62:$EH$62),"")</f>
        <v>0</v>
      </c>
      <c r="J57" s="831">
        <f ca="1">IF('Control | Sensitivity'!$C$21&gt;=J$3,SUMIF('Monthly Cash Flow'!$F$2:$EH$2,'Annual Cash Flow'!J$4,'Monthly Cash Flow'!$F$62:$EH$62),"")</f>
        <v>0</v>
      </c>
      <c r="K57" s="831">
        <f ca="1">IF('Control | Sensitivity'!$C$21&gt;=K$3,SUMIF('Monthly Cash Flow'!$F$2:$EH$2,'Annual Cash Flow'!K$4,'Monthly Cash Flow'!$F$62:$EH$62),"")</f>
        <v>0</v>
      </c>
      <c r="L57" s="831">
        <f ca="1">IF('Control | Sensitivity'!$C$21&gt;=L$3,SUMIF('Monthly Cash Flow'!$F$2:$EH$2,'Annual Cash Flow'!L$4,'Monthly Cash Flow'!$F$62:$EH$62),"")</f>
        <v>0</v>
      </c>
      <c r="M57" s="831" t="str">
        <f>IF('Control | Sensitivity'!$C$21&gt;=M$3,SUMIF('Monthly Cash Flow'!$F$2:$EH$2,'Annual Cash Flow'!M$4,'Monthly Cash Flow'!$F$62:$EH$62),"")</f>
        <v/>
      </c>
      <c r="N57" s="831" t="str">
        <f>IF('Control | Sensitivity'!$C$21&gt;=N$3,SUMIF('Monthly Cash Flow'!$F$2:$EH$2,'Annual Cash Flow'!N$4,'Monthly Cash Flow'!$F$62:$EH$62),"")</f>
        <v/>
      </c>
      <c r="O57" s="831" t="str">
        <f>IF('Control | Sensitivity'!$C$21&gt;=O$3,SUMIF('Monthly Cash Flow'!$F$2:$EH$2,'Annual Cash Flow'!O$4,'Monthly Cash Flow'!$F$62:$EH$62),"")</f>
        <v/>
      </c>
      <c r="P57" s="832"/>
    </row>
    <row r="58" spans="2:16" ht="15" customHeight="1" x14ac:dyDescent="0.25">
      <c r="B58" s="794" t="s">
        <v>76</v>
      </c>
      <c r="C58" s="833"/>
      <c r="D58" s="486">
        <f t="shared" ca="1" si="13"/>
        <v>476898.32383489073</v>
      </c>
      <c r="E58" s="840">
        <f ca="1">E41+SUM(E48:E57)</f>
        <v>-465300</v>
      </c>
      <c r="F58" s="840">
        <f ca="1">IF('Control | Sensitivity'!$C$21&gt;=F$3,F41+SUM(F48:F57),"")</f>
        <v>69596.965689411736</v>
      </c>
      <c r="G58" s="840">
        <f ca="1">IF('Control | Sensitivity'!$C$21&gt;=G$3,G41+SUM(G48:G57),"")</f>
        <v>73554.085689411688</v>
      </c>
      <c r="H58" s="840">
        <f ca="1">IF('Control | Sensitivity'!$C$21&gt;=H$3,H41+SUM(H48:H57),"")</f>
        <v>77629.919289411744</v>
      </c>
      <c r="I58" s="840">
        <f ca="1">IF('Control | Sensitivity'!$C$21&gt;=I$3,I41+SUM(I48:I57),"")</f>
        <v>81828.027897411725</v>
      </c>
      <c r="J58" s="840">
        <f ca="1">IF('Control | Sensitivity'!$C$21&gt;=J$3,J41+SUM(J48:J57),"")</f>
        <v>86152.079763651695</v>
      </c>
      <c r="K58" s="840">
        <f ca="1">IF('Control | Sensitivity'!$C$21&gt;=K$3,K41+SUM(K48:K57),"")</f>
        <v>90605.853185878877</v>
      </c>
      <c r="L58" s="840">
        <f ca="1">IF('Control | Sensitivity'!$C$21&gt;=L$3,L41+SUM(L48:L57),"")</f>
        <v>462831.39231971325</v>
      </c>
      <c r="M58" s="840" t="str">
        <f>IF('Control | Sensitivity'!$C$21&gt;=M$3,M41+SUM(M48:M57),"")</f>
        <v/>
      </c>
      <c r="N58" s="840" t="str">
        <f>IF('Control | Sensitivity'!$C$21&gt;=N$3,N41+SUM(N48:N57),"")</f>
        <v/>
      </c>
      <c r="O58" s="840" t="str">
        <f>IF('Control | Sensitivity'!$C$21&gt;=O$3,O41+SUM(O48:O57),"")</f>
        <v/>
      </c>
      <c r="P58" s="798" t="str">
        <f>IF('Control | Sensitivity'!$C$21&gt;=P$3,P41+SUM(P48:P57),"")</f>
        <v/>
      </c>
    </row>
    <row r="60" spans="2:16" x14ac:dyDescent="0.25">
      <c r="C60" s="841" t="s">
        <v>190</v>
      </c>
      <c r="D60" s="842">
        <f>SUM(E60:O60)</f>
        <v>513333.33333333326</v>
      </c>
      <c r="E60" s="843"/>
      <c r="F60" s="843">
        <f>IF('Control | Sensitivity'!$C$21&gt;=F$3,IF('Control | Sensitivity'!$C$40&lt;'Annual Cash Flow'!F4,"",'Control | Sensitivity'!$F$18/'Control | Sensitivity'!$C$40),"")</f>
        <v>73333.333333333328</v>
      </c>
      <c r="G60" s="843">
        <f>IF('Control | Sensitivity'!$C$21&gt;=G$3,IF('Control | Sensitivity'!$C$40&lt;'Annual Cash Flow'!G4,"",'Control | Sensitivity'!$F$18/'Control | Sensitivity'!$C$40),"")</f>
        <v>73333.333333333328</v>
      </c>
      <c r="H60" s="843">
        <f>IF('Control | Sensitivity'!$C$21&gt;=H$3,IF('Control | Sensitivity'!$C$40&lt;'Annual Cash Flow'!H4,"",'Control | Sensitivity'!$F$18/'Control | Sensitivity'!$C$40),"")</f>
        <v>73333.333333333328</v>
      </c>
      <c r="I60" s="843">
        <f>IF('Control | Sensitivity'!$C$21&gt;=I$3,IF('Control | Sensitivity'!$C$40&lt;'Annual Cash Flow'!I4,"",'Control | Sensitivity'!$F$18/'Control | Sensitivity'!$C$40),"")</f>
        <v>73333.333333333328</v>
      </c>
      <c r="J60" s="843">
        <f>IF('Control | Sensitivity'!$C$21&gt;=J$3,IF('Control | Sensitivity'!$C$40&lt;'Annual Cash Flow'!J4,"",'Control | Sensitivity'!$F$18/'Control | Sensitivity'!$C$40),"")</f>
        <v>73333.333333333328</v>
      </c>
      <c r="K60" s="843">
        <f>IF('Control | Sensitivity'!$C$21&gt;=K$3,IF('Control | Sensitivity'!$C$40&lt;'Annual Cash Flow'!K4,"",'Control | Sensitivity'!$F$18/'Control | Sensitivity'!$C$40),"")</f>
        <v>73333.333333333328</v>
      </c>
      <c r="L60" s="843">
        <f>IF('Control | Sensitivity'!$C$21&gt;=L$3,IF('Control | Sensitivity'!$C$40&lt;'Annual Cash Flow'!L4,"",'Control | Sensitivity'!$F$18/'Control | Sensitivity'!$C$40),"")</f>
        <v>73333.333333333328</v>
      </c>
      <c r="M60" s="843" t="str">
        <f>IF('Control | Sensitivity'!$C$21&gt;=M$3,IF('Control | Sensitivity'!$C$40&lt;'Annual Cash Flow'!M4,"",'Control | Sensitivity'!$F$18/'Control | Sensitivity'!$C$40),"")</f>
        <v/>
      </c>
      <c r="N60" s="843" t="str">
        <f>IF('Control | Sensitivity'!$C$21&gt;=N$3,IF('Control | Sensitivity'!$C$40&lt;'Annual Cash Flow'!N4,"",'Control | Sensitivity'!$F$18/'Control | Sensitivity'!$C$40),"")</f>
        <v/>
      </c>
      <c r="O60" s="844" t="str">
        <f>IF('Control | Sensitivity'!$C$21&gt;=O$3,IF('Control | Sensitivity'!$C$40&lt;'Annual Cash Flow'!O4,"",'Control | Sensitivity'!$F$18/'Control | Sensitivity'!$C$40),"")</f>
        <v/>
      </c>
    </row>
    <row r="61" spans="2:16" x14ac:dyDescent="0.25">
      <c r="D61" s="809"/>
      <c r="E61" s="809"/>
      <c r="F61" s="809"/>
      <c r="G61" s="809"/>
      <c r="H61" s="809"/>
      <c r="I61" s="809"/>
      <c r="J61" s="809"/>
      <c r="K61" s="809"/>
      <c r="L61" s="809"/>
      <c r="M61" s="809"/>
      <c r="N61" s="809"/>
      <c r="O61" s="809"/>
    </row>
    <row r="62" spans="2:16" x14ac:dyDescent="0.25">
      <c r="C62" s="845" t="s">
        <v>87</v>
      </c>
      <c r="D62" s="846">
        <f ca="1">SUM(E62:O62)</f>
        <v>957755.68149964535</v>
      </c>
      <c r="E62" s="847"/>
      <c r="F62" s="848">
        <f ca="1">IF('Control | Sensitivity'!$C$21&gt;=F$3,F41/((1+'Control | Sensitivity'!$H$18)^'Annual Cash Flow'!F4),"")</f>
        <v>111114.78260869566</v>
      </c>
      <c r="G62" s="848">
        <f ca="1">IF('Control | Sensitivity'!$C$21&gt;=G$3,G41/((1+'Control | Sensitivity'!$H$18)^'Annual Cash Flow'!G4),"")</f>
        <v>99613.701323251415</v>
      </c>
      <c r="H62" s="848">
        <f ca="1">IF('Control | Sensitivity'!$C$21&gt;=H$3,H41/((1+'Control | Sensitivity'!$H$18)^'Annual Cash Flow'!H4),"")</f>
        <v>89300.536598997322</v>
      </c>
      <c r="I62" s="848">
        <f ca="1">IF('Control | Sensitivity'!$C$21&gt;=I$3,I41/((1+'Control | Sensitivity'!$H$18)^'Annual Cash Flow'!I4),"")</f>
        <v>80052.922742843279</v>
      </c>
      <c r="J62" s="848">
        <f ca="1">IF('Control | Sensitivity'!$C$21&gt;=J$3,J41/((1+'Control | Sensitivity'!$H$18)^'Annual Cash Flow'!J4),"")</f>
        <v>71761.055157807481</v>
      </c>
      <c r="K62" s="848">
        <f ca="1">IF('Control | Sensitivity'!$C$21&gt;=K$3,K41/((1+'Control | Sensitivity'!$H$18)^'Annual Cash Flow'!K4),"")</f>
        <v>64326.406684894508</v>
      </c>
      <c r="L62" s="848">
        <f ca="1">IF('Control | Sensitivity'!$C$21&gt;=L$3,L41/((1+'Control | Sensitivity'!$H$18)^'Annual Cash Flow'!L4),"")</f>
        <v>441586.27638315567</v>
      </c>
      <c r="M62" s="848" t="str">
        <f>IF('Control | Sensitivity'!$C$21&gt;=M$3,M41/((1+'Control | Sensitivity'!$H$18)^'Annual Cash Flow'!M4),"")</f>
        <v/>
      </c>
      <c r="N62" s="848" t="str">
        <f>IF('Control | Sensitivity'!$C$21&gt;=N$3,N41/((1+'Control | Sensitivity'!$H$18)^'Annual Cash Flow'!N4),"")</f>
        <v/>
      </c>
      <c r="O62" s="846" t="str">
        <f>IF('Control | Sensitivity'!$C$21&gt;=O$3,O41/((1+'Control | Sensitivity'!$H$18)^'Annual Cash Flow'!O4),"")</f>
        <v/>
      </c>
    </row>
    <row r="63" spans="2:16" x14ac:dyDescent="0.25">
      <c r="D63" s="809"/>
      <c r="E63" s="809"/>
      <c r="F63" s="809"/>
      <c r="G63" s="809"/>
      <c r="H63" s="809"/>
      <c r="I63" s="809"/>
      <c r="J63" s="809"/>
      <c r="K63" s="809"/>
      <c r="L63" s="809"/>
      <c r="M63" s="809"/>
      <c r="N63" s="809"/>
      <c r="O63" s="809"/>
    </row>
    <row r="64" spans="2:16" x14ac:dyDescent="0.25">
      <c r="C64" s="680" t="s">
        <v>216</v>
      </c>
      <c r="D64" s="849">
        <f ca="1">SUM(E64:O64)</f>
        <v>574560.17132595042</v>
      </c>
      <c r="E64" s="850">
        <v>0</v>
      </c>
      <c r="F64" s="837">
        <f ca="1">IF('Control | Sensitivity'!$C$21&gt;=F$3,F28+F34+F48,"")</f>
        <v>69596.965689411736</v>
      </c>
      <c r="G64" s="837">
        <f ca="1">IF('Control | Sensitivity'!$C$21&gt;=G$3,G28+G34+G48,"")</f>
        <v>73554.085689411688</v>
      </c>
      <c r="H64" s="837">
        <f ca="1">IF('Control | Sensitivity'!$C$21&gt;=H$3,H28+H34+H48,"")</f>
        <v>77629.919289411744</v>
      </c>
      <c r="I64" s="837">
        <f ca="1">IF('Control | Sensitivity'!$C$21&gt;=I$3,I28+I34+I48,"")</f>
        <v>81828.027897411725</v>
      </c>
      <c r="J64" s="837">
        <f ca="1">IF('Control | Sensitivity'!$C$21&gt;=J$3,J28+J34+J48,"")</f>
        <v>86152.079763651695</v>
      </c>
      <c r="K64" s="837">
        <f ca="1">IF('Control | Sensitivity'!$C$21&gt;=K$3,K28+K34+K48,"")</f>
        <v>90605.853185878877</v>
      </c>
      <c r="L64" s="837">
        <f ca="1">IF('Control | Sensitivity'!$C$21&gt;=L$3,L28+L34+L48,"")</f>
        <v>95193.239810772939</v>
      </c>
      <c r="M64" s="837" t="str">
        <f>IF('Control | Sensitivity'!$C$21&gt;=M$3,M28+M34+M48,"")</f>
        <v/>
      </c>
      <c r="N64" s="837" t="str">
        <f>IF('Control | Sensitivity'!$C$21&gt;=N$3,N28+N34+N48,"")</f>
        <v/>
      </c>
      <c r="O64" s="838" t="str">
        <f>IF('Control | Sensitivity'!$C$21&gt;=O$3,O28+O34+O48,"")</f>
        <v/>
      </c>
    </row>
    <row r="65" spans="3:15" x14ac:dyDescent="0.25">
      <c r="C65" s="686" t="s">
        <v>217</v>
      </c>
      <c r="D65" s="818">
        <f ca="1">SUM(E65:O65)</f>
        <v>-97661.847491059802</v>
      </c>
      <c r="E65" s="851">
        <f ca="1">SUM(E37:E40,E51:E57)</f>
        <v>-465300</v>
      </c>
      <c r="F65" s="792">
        <f ca="1">IF('Control | Sensitivity'!$C$21&gt;=F$3,SUM(F37:F40,F51:F57),"")</f>
        <v>0</v>
      </c>
      <c r="G65" s="792">
        <f ca="1">IF('Control | Sensitivity'!$C$21&gt;=G$3,SUM(G37:G40,G51:G57),"")</f>
        <v>0</v>
      </c>
      <c r="H65" s="792">
        <f ca="1">IF('Control | Sensitivity'!$C$21&gt;=H$3,SUM(H37:H40,H51:H57),"")</f>
        <v>0</v>
      </c>
      <c r="I65" s="792">
        <f ca="1">IF('Control | Sensitivity'!$C$21&gt;=I$3,SUM(I37:I40,I51:I57),"")</f>
        <v>0</v>
      </c>
      <c r="J65" s="792">
        <f ca="1">IF('Control | Sensitivity'!$C$21&gt;=J$3,SUM(J37:J40,J51:J57),"")</f>
        <v>0</v>
      </c>
      <c r="K65" s="792">
        <f ca="1">IF('Control | Sensitivity'!$C$21&gt;=K$3,SUM(K37:K40,K51:K57),"")</f>
        <v>0</v>
      </c>
      <c r="L65" s="792">
        <f ca="1">IF('Control | Sensitivity'!$C$21&gt;=L$3,SUM(L37:L40,L51:L57),"")</f>
        <v>367638.1525089402</v>
      </c>
      <c r="M65" s="792" t="str">
        <f>IF('Control | Sensitivity'!$C$21&gt;=M$3,SUM(M37:M40,M51:M57),"")</f>
        <v/>
      </c>
      <c r="N65" s="792" t="str">
        <f>IF('Control | Sensitivity'!$C$21&gt;=N$3,SUM(N37:N40,N51:N57),"")</f>
        <v/>
      </c>
      <c r="O65" s="793" t="str">
        <f>IF('Control | Sensitivity'!$C$21&gt;=O$3,SUM(O37:O40,O51:O57),"")</f>
        <v/>
      </c>
    </row>
    <row r="66" spans="3:15" x14ac:dyDescent="0.25">
      <c r="C66" s="852" t="s">
        <v>84</v>
      </c>
      <c r="D66" s="853">
        <f ca="1">AVERAGE(F66:O66)</f>
        <v>0.17640237368393677</v>
      </c>
      <c r="E66" s="854"/>
      <c r="F66" s="855">
        <f ca="1">IF('Control | Sensitivity'!$C$21&gt;=F$3,IF(F64&gt;0,F64)/-(SUMIF($F$64:F64,"&lt;0")+SUMIF($E$65:E65,"&lt;0")),"")</f>
        <v>0.14957439434646838</v>
      </c>
      <c r="G66" s="855">
        <f ca="1">IF('Control | Sensitivity'!$C$21&gt;=G$3,IF(G64&gt;0,G64)/-(SUMIF($F$64:G64,"&lt;0")+SUMIF($E$65:F65,"&lt;0")),"")</f>
        <v>0.15807884308921488</v>
      </c>
      <c r="H66" s="855">
        <f ca="1">IF('Control | Sensitivity'!$C$21&gt;=H$3,IF(H64&gt;0,H64)/-(SUMIF($F$64:H64,"&lt;0")+SUMIF($E$65:G65,"&lt;0")),"")</f>
        <v>0.16683842529424403</v>
      </c>
      <c r="I66" s="855">
        <f ca="1">IF('Control | Sensitivity'!$C$21&gt;=I$3,IF(I64&gt;0,I64)/-(SUMIF($F$64:I64,"&lt;0")+SUMIF($E$65:H65,"&lt;0")),"")</f>
        <v>0.17586079496542387</v>
      </c>
      <c r="J66" s="855">
        <f ca="1">IF('Control | Sensitivity'!$C$21&gt;=J$3,IF(J64&gt;0,J64)/-(SUMIF($F$64:J64,"&lt;0")+SUMIF($E$65:I65,"&lt;0")),"")</f>
        <v>0.18515383572673907</v>
      </c>
      <c r="K66" s="855">
        <f ca="1">IF('Control | Sensitivity'!$C$21&gt;=K$3,IF(K64&gt;0,K64)/-(SUMIF($F$64:K64,"&lt;0")+SUMIF($E$65:J65,"&lt;0")),"")</f>
        <v>0.19472566771089378</v>
      </c>
      <c r="L66" s="855">
        <f ca="1">IF('Control | Sensitivity'!$C$21&gt;=L$3,IF(L64&gt;0,L64)/-(SUMIF($F$64:L64,"&lt;0")+SUMIF($E$65:K65,"&lt;0")),"")</f>
        <v>0.20458465465457326</v>
      </c>
      <c r="M66" s="855" t="str">
        <f>IF('Control | Sensitivity'!$C$21&gt;=M$3,IF(M64&gt;0,M64)/-(SUMIF($F$64:M64,"&lt;0")+SUMIF($E$65:L65,"&lt;0")),"")</f>
        <v/>
      </c>
      <c r="N66" s="855" t="str">
        <f>IF('Control | Sensitivity'!$C$21&gt;=N$3,IF(N64&gt;0,N64)/-(SUMIF($F$64:N64,"&lt;0")+SUMIF($E$65:M65,"&lt;0")),"")</f>
        <v/>
      </c>
      <c r="O66" s="856" t="str">
        <f>IF('Control | Sensitivity'!$C$21&gt;=O$3,IF(O64&gt;0,O64)/-(SUMIF($F$64:O64,"&lt;0")+SUMIF($E$65:N65,"&lt;0")),"")</f>
        <v/>
      </c>
    </row>
    <row r="67" spans="3:15" x14ac:dyDescent="0.25">
      <c r="C67" s="686" t="s">
        <v>13</v>
      </c>
      <c r="D67" s="857">
        <f ca="1">XIRR(OFFSET(E41,0,0,1,'Control | Sensitivity'!$C$20+1),OFFSET('Annual Cash Flow'!$E$3,0,0,1,'Control | Sensitivity'!$C$20+1))</f>
        <v>0.10589352250099182</v>
      </c>
    </row>
    <row r="68" spans="3:15" x14ac:dyDescent="0.25">
      <c r="C68" s="686" t="s">
        <v>2</v>
      </c>
      <c r="D68" s="857">
        <f ca="1">XIRR(OFFSET(E58,0,0,1,'Control | Sensitivity'!$C$20+1),OFFSET('Annual Cash Flow'!$E$3,0,0,1,'Control | Sensitivity'!$C$20+1))</f>
        <v>0.15233023762702941</v>
      </c>
      <c r="G68" s="858"/>
      <c r="H68" s="858"/>
      <c r="I68" s="858"/>
      <c r="J68" s="858"/>
      <c r="K68" s="858"/>
      <c r="L68" s="858"/>
      <c r="M68" s="858"/>
      <c r="N68" s="858"/>
      <c r="O68" s="858"/>
    </row>
    <row r="69" spans="3:15" x14ac:dyDescent="0.25">
      <c r="C69" s="686" t="s">
        <v>78</v>
      </c>
      <c r="D69" s="859">
        <f ca="1">SUMIF(E41:O41,"&gt;0")/-SUMIF(E41:O41,"&lt;0")</f>
        <v>1.7179291693825629</v>
      </c>
      <c r="F69" s="858"/>
      <c r="G69" s="860"/>
    </row>
    <row r="70" spans="3:15" x14ac:dyDescent="0.25">
      <c r="C70" s="852" t="s">
        <v>77</v>
      </c>
      <c r="D70" s="861">
        <f ca="1">(SUMIF(E64:O64,"&gt;0")+SUMIF(E65:O65,"&gt;0"))/-(SUMIF(E64:O64,"&lt;0")+SUMIF(E65:O65,"&lt;0"))</f>
        <v>2.0249265502576632</v>
      </c>
      <c r="F70" s="858"/>
      <c r="G70" s="858"/>
    </row>
    <row r="73" spans="3:15" x14ac:dyDescent="0.25">
      <c r="D73" s="862"/>
    </row>
  </sheetData>
  <mergeCells count="1">
    <mergeCell ref="B2:C4"/>
  </mergeCells>
  <conditionalFormatting sqref="F4:P4">
    <cfRule type="containsText" dxfId="1" priority="1" operator="containsText" text="FALSE">
      <formula>NOT(ISERROR(SEARCH("FALSE",F4)))</formula>
    </cfRule>
  </conditionalFormatting>
  <printOptions horizontalCentered="1" verticalCentered="1"/>
  <pageMargins left="0.25" right="0.25" top="0.75" bottom="0.75" header="0.3" footer="0.3"/>
  <pageSetup paperSize="17" scale="47"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7F0DB-6481-49E4-933E-624B0D58799E}">
  <sheetPr codeName="Sheet5">
    <tabColor rgb="FF92D050"/>
    <pageSetUpPr fitToPage="1"/>
  </sheetPr>
  <dimension ref="A2:EI82"/>
  <sheetViews>
    <sheetView showGridLines="0" zoomScale="85" zoomScaleNormal="85" workbookViewId="0">
      <pane xSplit="3" ySplit="7" topLeftCell="D47" activePane="bottomRight" state="frozen"/>
      <selection pane="topRight" activeCell="D1" sqref="D1"/>
      <selection pane="bottomLeft" activeCell="A7" sqref="A7"/>
      <selection pane="bottomRight" activeCell="C58" sqref="C58"/>
    </sheetView>
  </sheetViews>
  <sheetFormatPr defaultColWidth="9.140625" defaultRowHeight="12.75" outlineLevelRow="1" x14ac:dyDescent="0.2"/>
  <cols>
    <col min="1" max="1" width="2.42578125" style="1" customWidth="1"/>
    <col min="2" max="2" width="12.42578125" style="1" customWidth="1"/>
    <col min="3" max="3" width="26" style="1" customWidth="1"/>
    <col min="4" max="4" width="19.7109375" style="1" customWidth="1"/>
    <col min="5" max="5" width="21.85546875" style="1" bestFit="1" customWidth="1"/>
    <col min="6" max="6" width="16.7109375" style="552" customWidth="1"/>
    <col min="7" max="137" width="16.7109375" style="1" customWidth="1"/>
    <col min="138" max="138" width="11" style="1" bestFit="1" customWidth="1"/>
    <col min="139" max="16384" width="9.140625" style="1"/>
  </cols>
  <sheetData>
    <row r="2" spans="1:138" ht="15" customHeight="1" outlineLevel="1" x14ac:dyDescent="0.2">
      <c r="B2" s="873" t="s">
        <v>0</v>
      </c>
      <c r="C2" s="874"/>
      <c r="D2" s="420" t="s">
        <v>220</v>
      </c>
      <c r="E2" s="421"/>
      <c r="F2" s="422">
        <v>1</v>
      </c>
      <c r="G2" s="422">
        <v>1</v>
      </c>
      <c r="H2" s="422">
        <v>1</v>
      </c>
      <c r="I2" s="422">
        <v>1</v>
      </c>
      <c r="J2" s="422">
        <v>1</v>
      </c>
      <c r="K2" s="422">
        <v>1</v>
      </c>
      <c r="L2" s="422">
        <v>1</v>
      </c>
      <c r="M2" s="422">
        <v>1</v>
      </c>
      <c r="N2" s="422">
        <v>1</v>
      </c>
      <c r="O2" s="422">
        <v>1</v>
      </c>
      <c r="P2" s="422">
        <v>1</v>
      </c>
      <c r="Q2" s="422">
        <v>1</v>
      </c>
      <c r="R2" s="422">
        <f>F2+1</f>
        <v>2</v>
      </c>
      <c r="S2" s="422">
        <f t="shared" ref="S2:CD2" si="0">G2+1</f>
        <v>2</v>
      </c>
      <c r="T2" s="422">
        <f t="shared" si="0"/>
        <v>2</v>
      </c>
      <c r="U2" s="422">
        <f t="shared" si="0"/>
        <v>2</v>
      </c>
      <c r="V2" s="422">
        <f t="shared" si="0"/>
        <v>2</v>
      </c>
      <c r="W2" s="422">
        <f t="shared" si="0"/>
        <v>2</v>
      </c>
      <c r="X2" s="422">
        <f t="shared" si="0"/>
        <v>2</v>
      </c>
      <c r="Y2" s="422">
        <f t="shared" si="0"/>
        <v>2</v>
      </c>
      <c r="Z2" s="422">
        <f t="shared" si="0"/>
        <v>2</v>
      </c>
      <c r="AA2" s="422">
        <f t="shared" si="0"/>
        <v>2</v>
      </c>
      <c r="AB2" s="422">
        <f t="shared" si="0"/>
        <v>2</v>
      </c>
      <c r="AC2" s="422">
        <f t="shared" si="0"/>
        <v>2</v>
      </c>
      <c r="AD2" s="422">
        <f t="shared" si="0"/>
        <v>3</v>
      </c>
      <c r="AE2" s="422">
        <f t="shared" si="0"/>
        <v>3</v>
      </c>
      <c r="AF2" s="422">
        <f t="shared" si="0"/>
        <v>3</v>
      </c>
      <c r="AG2" s="422">
        <f t="shared" si="0"/>
        <v>3</v>
      </c>
      <c r="AH2" s="422">
        <f t="shared" si="0"/>
        <v>3</v>
      </c>
      <c r="AI2" s="422">
        <f t="shared" si="0"/>
        <v>3</v>
      </c>
      <c r="AJ2" s="422">
        <f t="shared" si="0"/>
        <v>3</v>
      </c>
      <c r="AK2" s="422">
        <f t="shared" si="0"/>
        <v>3</v>
      </c>
      <c r="AL2" s="422">
        <f t="shared" si="0"/>
        <v>3</v>
      </c>
      <c r="AM2" s="422">
        <f t="shared" si="0"/>
        <v>3</v>
      </c>
      <c r="AN2" s="422">
        <f t="shared" si="0"/>
        <v>3</v>
      </c>
      <c r="AO2" s="422">
        <f t="shared" si="0"/>
        <v>3</v>
      </c>
      <c r="AP2" s="422">
        <f t="shared" si="0"/>
        <v>4</v>
      </c>
      <c r="AQ2" s="422">
        <f t="shared" si="0"/>
        <v>4</v>
      </c>
      <c r="AR2" s="422">
        <f t="shared" si="0"/>
        <v>4</v>
      </c>
      <c r="AS2" s="422">
        <f t="shared" si="0"/>
        <v>4</v>
      </c>
      <c r="AT2" s="422">
        <f t="shared" si="0"/>
        <v>4</v>
      </c>
      <c r="AU2" s="422">
        <f t="shared" si="0"/>
        <v>4</v>
      </c>
      <c r="AV2" s="422">
        <f t="shared" si="0"/>
        <v>4</v>
      </c>
      <c r="AW2" s="422">
        <f t="shared" si="0"/>
        <v>4</v>
      </c>
      <c r="AX2" s="422">
        <f t="shared" si="0"/>
        <v>4</v>
      </c>
      <c r="AY2" s="422">
        <f t="shared" si="0"/>
        <v>4</v>
      </c>
      <c r="AZ2" s="422">
        <f t="shared" si="0"/>
        <v>4</v>
      </c>
      <c r="BA2" s="422">
        <f t="shared" si="0"/>
        <v>4</v>
      </c>
      <c r="BB2" s="422">
        <f t="shared" si="0"/>
        <v>5</v>
      </c>
      <c r="BC2" s="422">
        <f t="shared" si="0"/>
        <v>5</v>
      </c>
      <c r="BD2" s="422">
        <f t="shared" si="0"/>
        <v>5</v>
      </c>
      <c r="BE2" s="422">
        <f t="shared" si="0"/>
        <v>5</v>
      </c>
      <c r="BF2" s="422">
        <f t="shared" si="0"/>
        <v>5</v>
      </c>
      <c r="BG2" s="422">
        <f t="shared" si="0"/>
        <v>5</v>
      </c>
      <c r="BH2" s="422">
        <f t="shared" si="0"/>
        <v>5</v>
      </c>
      <c r="BI2" s="422">
        <f t="shared" si="0"/>
        <v>5</v>
      </c>
      <c r="BJ2" s="422">
        <f t="shared" si="0"/>
        <v>5</v>
      </c>
      <c r="BK2" s="422">
        <f t="shared" si="0"/>
        <v>5</v>
      </c>
      <c r="BL2" s="422">
        <f t="shared" si="0"/>
        <v>5</v>
      </c>
      <c r="BM2" s="422">
        <f t="shared" si="0"/>
        <v>5</v>
      </c>
      <c r="BN2" s="422">
        <f t="shared" si="0"/>
        <v>6</v>
      </c>
      <c r="BO2" s="422">
        <f t="shared" si="0"/>
        <v>6</v>
      </c>
      <c r="BP2" s="422">
        <f t="shared" si="0"/>
        <v>6</v>
      </c>
      <c r="BQ2" s="422">
        <f t="shared" si="0"/>
        <v>6</v>
      </c>
      <c r="BR2" s="422">
        <f t="shared" si="0"/>
        <v>6</v>
      </c>
      <c r="BS2" s="422">
        <f t="shared" si="0"/>
        <v>6</v>
      </c>
      <c r="BT2" s="422">
        <f t="shared" si="0"/>
        <v>6</v>
      </c>
      <c r="BU2" s="422">
        <f t="shared" si="0"/>
        <v>6</v>
      </c>
      <c r="BV2" s="422">
        <f t="shared" si="0"/>
        <v>6</v>
      </c>
      <c r="BW2" s="422">
        <f t="shared" si="0"/>
        <v>6</v>
      </c>
      <c r="BX2" s="422">
        <f t="shared" si="0"/>
        <v>6</v>
      </c>
      <c r="BY2" s="422">
        <f t="shared" si="0"/>
        <v>6</v>
      </c>
      <c r="BZ2" s="422">
        <f t="shared" si="0"/>
        <v>7</v>
      </c>
      <c r="CA2" s="422">
        <f t="shared" si="0"/>
        <v>7</v>
      </c>
      <c r="CB2" s="422">
        <f t="shared" si="0"/>
        <v>7</v>
      </c>
      <c r="CC2" s="422">
        <f t="shared" si="0"/>
        <v>7</v>
      </c>
      <c r="CD2" s="422">
        <f t="shared" si="0"/>
        <v>7</v>
      </c>
      <c r="CE2" s="422">
        <f t="shared" ref="CE2:EG2" si="1">BS2+1</f>
        <v>7</v>
      </c>
      <c r="CF2" s="422">
        <f t="shared" si="1"/>
        <v>7</v>
      </c>
      <c r="CG2" s="422">
        <f t="shared" si="1"/>
        <v>7</v>
      </c>
      <c r="CH2" s="422">
        <f t="shared" si="1"/>
        <v>7</v>
      </c>
      <c r="CI2" s="422">
        <f t="shared" si="1"/>
        <v>7</v>
      </c>
      <c r="CJ2" s="422">
        <f t="shared" si="1"/>
        <v>7</v>
      </c>
      <c r="CK2" s="422">
        <f t="shared" si="1"/>
        <v>7</v>
      </c>
      <c r="CL2" s="422">
        <f t="shared" si="1"/>
        <v>8</v>
      </c>
      <c r="CM2" s="422">
        <f t="shared" si="1"/>
        <v>8</v>
      </c>
      <c r="CN2" s="422">
        <f t="shared" si="1"/>
        <v>8</v>
      </c>
      <c r="CO2" s="422">
        <f t="shared" si="1"/>
        <v>8</v>
      </c>
      <c r="CP2" s="422">
        <f t="shared" si="1"/>
        <v>8</v>
      </c>
      <c r="CQ2" s="422">
        <f t="shared" si="1"/>
        <v>8</v>
      </c>
      <c r="CR2" s="422">
        <f t="shared" si="1"/>
        <v>8</v>
      </c>
      <c r="CS2" s="422">
        <f t="shared" si="1"/>
        <v>8</v>
      </c>
      <c r="CT2" s="422">
        <f t="shared" si="1"/>
        <v>8</v>
      </c>
      <c r="CU2" s="422">
        <f t="shared" si="1"/>
        <v>8</v>
      </c>
      <c r="CV2" s="422">
        <f t="shared" si="1"/>
        <v>8</v>
      </c>
      <c r="CW2" s="422">
        <f t="shared" si="1"/>
        <v>8</v>
      </c>
      <c r="CX2" s="422">
        <f t="shared" si="1"/>
        <v>9</v>
      </c>
      <c r="CY2" s="422">
        <f t="shared" si="1"/>
        <v>9</v>
      </c>
      <c r="CZ2" s="422">
        <f t="shared" si="1"/>
        <v>9</v>
      </c>
      <c r="DA2" s="422">
        <f t="shared" si="1"/>
        <v>9</v>
      </c>
      <c r="DB2" s="422">
        <f t="shared" si="1"/>
        <v>9</v>
      </c>
      <c r="DC2" s="422">
        <f t="shared" si="1"/>
        <v>9</v>
      </c>
      <c r="DD2" s="422">
        <f t="shared" si="1"/>
        <v>9</v>
      </c>
      <c r="DE2" s="422">
        <f t="shared" si="1"/>
        <v>9</v>
      </c>
      <c r="DF2" s="422">
        <f t="shared" si="1"/>
        <v>9</v>
      </c>
      <c r="DG2" s="422">
        <f t="shared" si="1"/>
        <v>9</v>
      </c>
      <c r="DH2" s="422">
        <f t="shared" si="1"/>
        <v>9</v>
      </c>
      <c r="DI2" s="422">
        <f t="shared" si="1"/>
        <v>9</v>
      </c>
      <c r="DJ2" s="422">
        <f t="shared" si="1"/>
        <v>10</v>
      </c>
      <c r="DK2" s="422">
        <f t="shared" si="1"/>
        <v>10</v>
      </c>
      <c r="DL2" s="422">
        <f t="shared" si="1"/>
        <v>10</v>
      </c>
      <c r="DM2" s="422">
        <f t="shared" si="1"/>
        <v>10</v>
      </c>
      <c r="DN2" s="422">
        <f t="shared" si="1"/>
        <v>10</v>
      </c>
      <c r="DO2" s="422">
        <f t="shared" si="1"/>
        <v>10</v>
      </c>
      <c r="DP2" s="422">
        <f t="shared" si="1"/>
        <v>10</v>
      </c>
      <c r="DQ2" s="422">
        <f t="shared" si="1"/>
        <v>10</v>
      </c>
      <c r="DR2" s="422">
        <f t="shared" si="1"/>
        <v>10</v>
      </c>
      <c r="DS2" s="422">
        <f t="shared" si="1"/>
        <v>10</v>
      </c>
      <c r="DT2" s="422">
        <f t="shared" si="1"/>
        <v>10</v>
      </c>
      <c r="DU2" s="422">
        <f t="shared" si="1"/>
        <v>10</v>
      </c>
      <c r="DV2" s="422">
        <f t="shared" si="1"/>
        <v>11</v>
      </c>
      <c r="DW2" s="422">
        <f t="shared" si="1"/>
        <v>11</v>
      </c>
      <c r="DX2" s="422">
        <f t="shared" si="1"/>
        <v>11</v>
      </c>
      <c r="DY2" s="422">
        <f t="shared" si="1"/>
        <v>11</v>
      </c>
      <c r="DZ2" s="422">
        <f t="shared" si="1"/>
        <v>11</v>
      </c>
      <c r="EA2" s="422">
        <f t="shared" si="1"/>
        <v>11</v>
      </c>
      <c r="EB2" s="422">
        <f t="shared" si="1"/>
        <v>11</v>
      </c>
      <c r="EC2" s="422">
        <f t="shared" si="1"/>
        <v>11</v>
      </c>
      <c r="ED2" s="422">
        <f t="shared" si="1"/>
        <v>11</v>
      </c>
      <c r="EE2" s="422">
        <f t="shared" si="1"/>
        <v>11</v>
      </c>
      <c r="EF2" s="422">
        <f t="shared" si="1"/>
        <v>11</v>
      </c>
      <c r="EG2" s="423">
        <f t="shared" si="1"/>
        <v>11</v>
      </c>
      <c r="EH2" s="424" t="s">
        <v>109</v>
      </c>
    </row>
    <row r="3" spans="1:138" ht="15" customHeight="1" outlineLevel="1" x14ac:dyDescent="0.2">
      <c r="B3" s="873"/>
      <c r="C3" s="874"/>
      <c r="D3" s="425" t="s">
        <v>299</v>
      </c>
      <c r="E3" s="426"/>
      <c r="F3" s="427">
        <f>ROUNDUP(F4/3,0)</f>
        <v>3</v>
      </c>
      <c r="G3" s="427">
        <f t="shared" ref="G3:BR3" si="2">ROUNDUP(G4/3,0)</f>
        <v>3</v>
      </c>
      <c r="H3" s="427">
        <f t="shared" si="2"/>
        <v>4</v>
      </c>
      <c r="I3" s="427">
        <f t="shared" si="2"/>
        <v>4</v>
      </c>
      <c r="J3" s="427">
        <f t="shared" si="2"/>
        <v>4</v>
      </c>
      <c r="K3" s="427">
        <f t="shared" si="2"/>
        <v>1</v>
      </c>
      <c r="L3" s="427">
        <f t="shared" si="2"/>
        <v>1</v>
      </c>
      <c r="M3" s="427">
        <f t="shared" si="2"/>
        <v>1</v>
      </c>
      <c r="N3" s="427">
        <f t="shared" si="2"/>
        <v>2</v>
      </c>
      <c r="O3" s="427">
        <f t="shared" si="2"/>
        <v>2</v>
      </c>
      <c r="P3" s="427">
        <f t="shared" si="2"/>
        <v>2</v>
      </c>
      <c r="Q3" s="427">
        <f t="shared" si="2"/>
        <v>3</v>
      </c>
      <c r="R3" s="427">
        <f t="shared" si="2"/>
        <v>3</v>
      </c>
      <c r="S3" s="427">
        <f t="shared" si="2"/>
        <v>3</v>
      </c>
      <c r="T3" s="427">
        <f t="shared" si="2"/>
        <v>4</v>
      </c>
      <c r="U3" s="427">
        <f t="shared" si="2"/>
        <v>4</v>
      </c>
      <c r="V3" s="427">
        <f t="shared" si="2"/>
        <v>4</v>
      </c>
      <c r="W3" s="427">
        <f t="shared" si="2"/>
        <v>1</v>
      </c>
      <c r="X3" s="427">
        <f t="shared" si="2"/>
        <v>1</v>
      </c>
      <c r="Y3" s="427">
        <f t="shared" si="2"/>
        <v>1</v>
      </c>
      <c r="Z3" s="427">
        <f t="shared" si="2"/>
        <v>2</v>
      </c>
      <c r="AA3" s="427">
        <f t="shared" si="2"/>
        <v>2</v>
      </c>
      <c r="AB3" s="427">
        <f t="shared" si="2"/>
        <v>2</v>
      </c>
      <c r="AC3" s="427">
        <f t="shared" si="2"/>
        <v>3</v>
      </c>
      <c r="AD3" s="427">
        <f t="shared" si="2"/>
        <v>3</v>
      </c>
      <c r="AE3" s="427">
        <f t="shared" si="2"/>
        <v>3</v>
      </c>
      <c r="AF3" s="427">
        <f t="shared" si="2"/>
        <v>4</v>
      </c>
      <c r="AG3" s="427">
        <f t="shared" si="2"/>
        <v>4</v>
      </c>
      <c r="AH3" s="427">
        <f t="shared" si="2"/>
        <v>4</v>
      </c>
      <c r="AI3" s="427">
        <f t="shared" si="2"/>
        <v>1</v>
      </c>
      <c r="AJ3" s="427">
        <f t="shared" si="2"/>
        <v>1</v>
      </c>
      <c r="AK3" s="427">
        <f t="shared" si="2"/>
        <v>1</v>
      </c>
      <c r="AL3" s="427">
        <f t="shared" si="2"/>
        <v>2</v>
      </c>
      <c r="AM3" s="427">
        <f t="shared" si="2"/>
        <v>2</v>
      </c>
      <c r="AN3" s="427">
        <f t="shared" si="2"/>
        <v>2</v>
      </c>
      <c r="AO3" s="427">
        <f t="shared" si="2"/>
        <v>3</v>
      </c>
      <c r="AP3" s="427">
        <f t="shared" si="2"/>
        <v>3</v>
      </c>
      <c r="AQ3" s="427">
        <f t="shared" si="2"/>
        <v>3</v>
      </c>
      <c r="AR3" s="427">
        <f t="shared" si="2"/>
        <v>4</v>
      </c>
      <c r="AS3" s="427">
        <f t="shared" si="2"/>
        <v>4</v>
      </c>
      <c r="AT3" s="427">
        <f t="shared" si="2"/>
        <v>4</v>
      </c>
      <c r="AU3" s="427">
        <f t="shared" si="2"/>
        <v>1</v>
      </c>
      <c r="AV3" s="427">
        <f t="shared" si="2"/>
        <v>1</v>
      </c>
      <c r="AW3" s="427">
        <f t="shared" si="2"/>
        <v>1</v>
      </c>
      <c r="AX3" s="427">
        <f t="shared" si="2"/>
        <v>2</v>
      </c>
      <c r="AY3" s="427">
        <f t="shared" si="2"/>
        <v>2</v>
      </c>
      <c r="AZ3" s="427">
        <f t="shared" si="2"/>
        <v>2</v>
      </c>
      <c r="BA3" s="427">
        <f t="shared" si="2"/>
        <v>3</v>
      </c>
      <c r="BB3" s="427">
        <f t="shared" si="2"/>
        <v>3</v>
      </c>
      <c r="BC3" s="427">
        <f t="shared" si="2"/>
        <v>3</v>
      </c>
      <c r="BD3" s="427">
        <f t="shared" si="2"/>
        <v>4</v>
      </c>
      <c r="BE3" s="427">
        <f t="shared" si="2"/>
        <v>4</v>
      </c>
      <c r="BF3" s="427">
        <f t="shared" si="2"/>
        <v>4</v>
      </c>
      <c r="BG3" s="427">
        <f t="shared" si="2"/>
        <v>1</v>
      </c>
      <c r="BH3" s="427">
        <f t="shared" si="2"/>
        <v>1</v>
      </c>
      <c r="BI3" s="427">
        <f t="shared" si="2"/>
        <v>1</v>
      </c>
      <c r="BJ3" s="427">
        <f t="shared" si="2"/>
        <v>2</v>
      </c>
      <c r="BK3" s="427">
        <f t="shared" si="2"/>
        <v>2</v>
      </c>
      <c r="BL3" s="427">
        <f t="shared" si="2"/>
        <v>2</v>
      </c>
      <c r="BM3" s="427">
        <f t="shared" si="2"/>
        <v>3</v>
      </c>
      <c r="BN3" s="427">
        <f t="shared" si="2"/>
        <v>3</v>
      </c>
      <c r="BO3" s="427">
        <f t="shared" si="2"/>
        <v>3</v>
      </c>
      <c r="BP3" s="427">
        <f t="shared" si="2"/>
        <v>4</v>
      </c>
      <c r="BQ3" s="427">
        <f t="shared" si="2"/>
        <v>4</v>
      </c>
      <c r="BR3" s="427">
        <f t="shared" si="2"/>
        <v>4</v>
      </c>
      <c r="BS3" s="427">
        <f t="shared" ref="BS3:ED3" si="3">ROUNDUP(BS4/3,0)</f>
        <v>1</v>
      </c>
      <c r="BT3" s="427">
        <f t="shared" si="3"/>
        <v>1</v>
      </c>
      <c r="BU3" s="427">
        <f t="shared" si="3"/>
        <v>1</v>
      </c>
      <c r="BV3" s="427">
        <f t="shared" si="3"/>
        <v>2</v>
      </c>
      <c r="BW3" s="427">
        <f t="shared" si="3"/>
        <v>2</v>
      </c>
      <c r="BX3" s="427">
        <f t="shared" si="3"/>
        <v>2</v>
      </c>
      <c r="BY3" s="427">
        <f t="shared" si="3"/>
        <v>3</v>
      </c>
      <c r="BZ3" s="427">
        <f t="shared" si="3"/>
        <v>3</v>
      </c>
      <c r="CA3" s="427">
        <f t="shared" si="3"/>
        <v>3</v>
      </c>
      <c r="CB3" s="427">
        <f t="shared" si="3"/>
        <v>4</v>
      </c>
      <c r="CC3" s="427">
        <f t="shared" si="3"/>
        <v>4</v>
      </c>
      <c r="CD3" s="427">
        <f t="shared" si="3"/>
        <v>4</v>
      </c>
      <c r="CE3" s="427">
        <f t="shared" si="3"/>
        <v>1</v>
      </c>
      <c r="CF3" s="427">
        <f t="shared" si="3"/>
        <v>1</v>
      </c>
      <c r="CG3" s="427">
        <f t="shared" si="3"/>
        <v>1</v>
      </c>
      <c r="CH3" s="427">
        <f t="shared" si="3"/>
        <v>2</v>
      </c>
      <c r="CI3" s="427">
        <f t="shared" si="3"/>
        <v>2</v>
      </c>
      <c r="CJ3" s="427">
        <f t="shared" si="3"/>
        <v>2</v>
      </c>
      <c r="CK3" s="427">
        <f t="shared" si="3"/>
        <v>3</v>
      </c>
      <c r="CL3" s="427">
        <f t="shared" si="3"/>
        <v>3</v>
      </c>
      <c r="CM3" s="427">
        <f t="shared" si="3"/>
        <v>3</v>
      </c>
      <c r="CN3" s="427">
        <f t="shared" si="3"/>
        <v>4</v>
      </c>
      <c r="CO3" s="427">
        <f t="shared" si="3"/>
        <v>4</v>
      </c>
      <c r="CP3" s="427">
        <f t="shared" si="3"/>
        <v>4</v>
      </c>
      <c r="CQ3" s="427">
        <f t="shared" si="3"/>
        <v>1</v>
      </c>
      <c r="CR3" s="427">
        <f t="shared" si="3"/>
        <v>1</v>
      </c>
      <c r="CS3" s="427">
        <f t="shared" si="3"/>
        <v>1</v>
      </c>
      <c r="CT3" s="427">
        <f t="shared" si="3"/>
        <v>2</v>
      </c>
      <c r="CU3" s="427">
        <f t="shared" si="3"/>
        <v>2</v>
      </c>
      <c r="CV3" s="427">
        <f t="shared" si="3"/>
        <v>2</v>
      </c>
      <c r="CW3" s="427">
        <f t="shared" si="3"/>
        <v>3</v>
      </c>
      <c r="CX3" s="427">
        <f t="shared" si="3"/>
        <v>3</v>
      </c>
      <c r="CY3" s="427">
        <f t="shared" si="3"/>
        <v>3</v>
      </c>
      <c r="CZ3" s="427">
        <f t="shared" si="3"/>
        <v>4</v>
      </c>
      <c r="DA3" s="427">
        <f t="shared" si="3"/>
        <v>4</v>
      </c>
      <c r="DB3" s="427">
        <f t="shared" si="3"/>
        <v>4</v>
      </c>
      <c r="DC3" s="427">
        <f t="shared" si="3"/>
        <v>1</v>
      </c>
      <c r="DD3" s="427">
        <f t="shared" si="3"/>
        <v>1</v>
      </c>
      <c r="DE3" s="427">
        <f t="shared" si="3"/>
        <v>1</v>
      </c>
      <c r="DF3" s="427">
        <f t="shared" si="3"/>
        <v>2</v>
      </c>
      <c r="DG3" s="427">
        <f t="shared" si="3"/>
        <v>2</v>
      </c>
      <c r="DH3" s="427">
        <f t="shared" si="3"/>
        <v>2</v>
      </c>
      <c r="DI3" s="427">
        <f t="shared" si="3"/>
        <v>3</v>
      </c>
      <c r="DJ3" s="427">
        <f t="shared" si="3"/>
        <v>3</v>
      </c>
      <c r="DK3" s="427">
        <f t="shared" si="3"/>
        <v>3</v>
      </c>
      <c r="DL3" s="427">
        <f t="shared" si="3"/>
        <v>4</v>
      </c>
      <c r="DM3" s="427">
        <f t="shared" si="3"/>
        <v>4</v>
      </c>
      <c r="DN3" s="427">
        <f t="shared" si="3"/>
        <v>4</v>
      </c>
      <c r="DO3" s="427">
        <f t="shared" si="3"/>
        <v>1</v>
      </c>
      <c r="DP3" s="427">
        <f t="shared" si="3"/>
        <v>1</v>
      </c>
      <c r="DQ3" s="427">
        <f t="shared" si="3"/>
        <v>1</v>
      </c>
      <c r="DR3" s="427">
        <f t="shared" si="3"/>
        <v>2</v>
      </c>
      <c r="DS3" s="427">
        <f t="shared" si="3"/>
        <v>2</v>
      </c>
      <c r="DT3" s="427">
        <f t="shared" si="3"/>
        <v>2</v>
      </c>
      <c r="DU3" s="427">
        <f t="shared" si="3"/>
        <v>3</v>
      </c>
      <c r="DV3" s="427">
        <f t="shared" si="3"/>
        <v>3</v>
      </c>
      <c r="DW3" s="427">
        <f t="shared" si="3"/>
        <v>3</v>
      </c>
      <c r="DX3" s="427">
        <f t="shared" si="3"/>
        <v>4</v>
      </c>
      <c r="DY3" s="427">
        <f t="shared" si="3"/>
        <v>4</v>
      </c>
      <c r="DZ3" s="427">
        <f t="shared" si="3"/>
        <v>4</v>
      </c>
      <c r="EA3" s="427">
        <f t="shared" si="3"/>
        <v>1</v>
      </c>
      <c r="EB3" s="427">
        <f t="shared" si="3"/>
        <v>1</v>
      </c>
      <c r="EC3" s="427">
        <f t="shared" si="3"/>
        <v>1</v>
      </c>
      <c r="ED3" s="427">
        <f t="shared" si="3"/>
        <v>2</v>
      </c>
      <c r="EE3" s="427">
        <f t="shared" ref="EE3:EG3" si="4">ROUNDUP(EE4/3,0)</f>
        <v>2</v>
      </c>
      <c r="EF3" s="427">
        <f t="shared" si="4"/>
        <v>2</v>
      </c>
      <c r="EG3" s="428">
        <f t="shared" si="4"/>
        <v>3</v>
      </c>
      <c r="EH3" s="424" t="s">
        <v>109</v>
      </c>
    </row>
    <row r="4" spans="1:138" s="434" customFormat="1" ht="15" customHeight="1" outlineLevel="1" x14ac:dyDescent="0.2">
      <c r="A4" s="429"/>
      <c r="B4" s="873"/>
      <c r="C4" s="874"/>
      <c r="D4" s="430" t="s">
        <v>219</v>
      </c>
      <c r="E4" s="431"/>
      <c r="F4" s="431">
        <f t="shared" ref="F4:AK4" si="5">MONTH(F6)</f>
        <v>8</v>
      </c>
      <c r="G4" s="432">
        <f t="shared" si="5"/>
        <v>9</v>
      </c>
      <c r="H4" s="432">
        <f t="shared" si="5"/>
        <v>10</v>
      </c>
      <c r="I4" s="432">
        <f t="shared" si="5"/>
        <v>11</v>
      </c>
      <c r="J4" s="432">
        <f t="shared" si="5"/>
        <v>12</v>
      </c>
      <c r="K4" s="432">
        <f t="shared" si="5"/>
        <v>1</v>
      </c>
      <c r="L4" s="432">
        <f t="shared" si="5"/>
        <v>2</v>
      </c>
      <c r="M4" s="432">
        <f t="shared" si="5"/>
        <v>3</v>
      </c>
      <c r="N4" s="432">
        <f t="shared" si="5"/>
        <v>4</v>
      </c>
      <c r="O4" s="432">
        <f t="shared" si="5"/>
        <v>5</v>
      </c>
      <c r="P4" s="432">
        <f t="shared" si="5"/>
        <v>6</v>
      </c>
      <c r="Q4" s="432">
        <f t="shared" si="5"/>
        <v>7</v>
      </c>
      <c r="R4" s="432">
        <f t="shared" si="5"/>
        <v>8</v>
      </c>
      <c r="S4" s="432">
        <f t="shared" si="5"/>
        <v>9</v>
      </c>
      <c r="T4" s="432">
        <f t="shared" si="5"/>
        <v>10</v>
      </c>
      <c r="U4" s="432">
        <f t="shared" si="5"/>
        <v>11</v>
      </c>
      <c r="V4" s="432">
        <f t="shared" si="5"/>
        <v>12</v>
      </c>
      <c r="W4" s="432">
        <f t="shared" si="5"/>
        <v>1</v>
      </c>
      <c r="X4" s="432">
        <f t="shared" si="5"/>
        <v>2</v>
      </c>
      <c r="Y4" s="432">
        <f t="shared" si="5"/>
        <v>3</v>
      </c>
      <c r="Z4" s="432">
        <f t="shared" si="5"/>
        <v>4</v>
      </c>
      <c r="AA4" s="432">
        <f t="shared" si="5"/>
        <v>5</v>
      </c>
      <c r="AB4" s="432">
        <f t="shared" si="5"/>
        <v>6</v>
      </c>
      <c r="AC4" s="432">
        <f t="shared" si="5"/>
        <v>7</v>
      </c>
      <c r="AD4" s="432">
        <f t="shared" si="5"/>
        <v>8</v>
      </c>
      <c r="AE4" s="432">
        <f t="shared" si="5"/>
        <v>9</v>
      </c>
      <c r="AF4" s="432">
        <f t="shared" si="5"/>
        <v>10</v>
      </c>
      <c r="AG4" s="432">
        <f t="shared" si="5"/>
        <v>11</v>
      </c>
      <c r="AH4" s="432">
        <f t="shared" si="5"/>
        <v>12</v>
      </c>
      <c r="AI4" s="432">
        <f t="shared" si="5"/>
        <v>1</v>
      </c>
      <c r="AJ4" s="432">
        <f t="shared" si="5"/>
        <v>2</v>
      </c>
      <c r="AK4" s="432">
        <f t="shared" si="5"/>
        <v>3</v>
      </c>
      <c r="AL4" s="432">
        <f t="shared" ref="AL4:BQ4" si="6">MONTH(AL6)</f>
        <v>4</v>
      </c>
      <c r="AM4" s="432">
        <f t="shared" si="6"/>
        <v>5</v>
      </c>
      <c r="AN4" s="432">
        <f t="shared" si="6"/>
        <v>6</v>
      </c>
      <c r="AO4" s="432">
        <f t="shared" si="6"/>
        <v>7</v>
      </c>
      <c r="AP4" s="432">
        <f t="shared" si="6"/>
        <v>8</v>
      </c>
      <c r="AQ4" s="432">
        <f t="shared" si="6"/>
        <v>9</v>
      </c>
      <c r="AR4" s="432">
        <f t="shared" si="6"/>
        <v>10</v>
      </c>
      <c r="AS4" s="432">
        <f t="shared" si="6"/>
        <v>11</v>
      </c>
      <c r="AT4" s="432">
        <f t="shared" si="6"/>
        <v>12</v>
      </c>
      <c r="AU4" s="432">
        <f t="shared" si="6"/>
        <v>1</v>
      </c>
      <c r="AV4" s="432">
        <f t="shared" si="6"/>
        <v>2</v>
      </c>
      <c r="AW4" s="432">
        <f t="shared" si="6"/>
        <v>3</v>
      </c>
      <c r="AX4" s="432">
        <f t="shared" si="6"/>
        <v>4</v>
      </c>
      <c r="AY4" s="432">
        <f t="shared" si="6"/>
        <v>5</v>
      </c>
      <c r="AZ4" s="432">
        <f t="shared" si="6"/>
        <v>6</v>
      </c>
      <c r="BA4" s="432">
        <f t="shared" si="6"/>
        <v>7</v>
      </c>
      <c r="BB4" s="432">
        <f t="shared" si="6"/>
        <v>8</v>
      </c>
      <c r="BC4" s="432">
        <f t="shared" si="6"/>
        <v>9</v>
      </c>
      <c r="BD4" s="432">
        <f t="shared" si="6"/>
        <v>10</v>
      </c>
      <c r="BE4" s="432">
        <f t="shared" si="6"/>
        <v>11</v>
      </c>
      <c r="BF4" s="432">
        <f t="shared" si="6"/>
        <v>12</v>
      </c>
      <c r="BG4" s="432">
        <f t="shared" si="6"/>
        <v>1</v>
      </c>
      <c r="BH4" s="432">
        <f t="shared" si="6"/>
        <v>2</v>
      </c>
      <c r="BI4" s="432">
        <f t="shared" si="6"/>
        <v>3</v>
      </c>
      <c r="BJ4" s="432">
        <f t="shared" si="6"/>
        <v>4</v>
      </c>
      <c r="BK4" s="432">
        <f t="shared" si="6"/>
        <v>5</v>
      </c>
      <c r="BL4" s="432">
        <f t="shared" si="6"/>
        <v>6</v>
      </c>
      <c r="BM4" s="432">
        <f t="shared" si="6"/>
        <v>7</v>
      </c>
      <c r="BN4" s="432">
        <f t="shared" si="6"/>
        <v>8</v>
      </c>
      <c r="BO4" s="432">
        <f t="shared" si="6"/>
        <v>9</v>
      </c>
      <c r="BP4" s="432">
        <f t="shared" si="6"/>
        <v>10</v>
      </c>
      <c r="BQ4" s="432">
        <f t="shared" si="6"/>
        <v>11</v>
      </c>
      <c r="BR4" s="432">
        <f t="shared" ref="BR4:CW4" si="7">MONTH(BR6)</f>
        <v>12</v>
      </c>
      <c r="BS4" s="432">
        <f t="shared" si="7"/>
        <v>1</v>
      </c>
      <c r="BT4" s="432">
        <f t="shared" si="7"/>
        <v>2</v>
      </c>
      <c r="BU4" s="432">
        <f t="shared" si="7"/>
        <v>3</v>
      </c>
      <c r="BV4" s="432">
        <f t="shared" si="7"/>
        <v>4</v>
      </c>
      <c r="BW4" s="432">
        <f t="shared" si="7"/>
        <v>5</v>
      </c>
      <c r="BX4" s="432">
        <f t="shared" si="7"/>
        <v>6</v>
      </c>
      <c r="BY4" s="432">
        <f t="shared" si="7"/>
        <v>7</v>
      </c>
      <c r="BZ4" s="432">
        <f t="shared" si="7"/>
        <v>8</v>
      </c>
      <c r="CA4" s="432">
        <f t="shared" si="7"/>
        <v>9</v>
      </c>
      <c r="CB4" s="432">
        <f t="shared" si="7"/>
        <v>10</v>
      </c>
      <c r="CC4" s="432">
        <f t="shared" si="7"/>
        <v>11</v>
      </c>
      <c r="CD4" s="432">
        <f t="shared" si="7"/>
        <v>12</v>
      </c>
      <c r="CE4" s="432">
        <f t="shared" si="7"/>
        <v>1</v>
      </c>
      <c r="CF4" s="432">
        <f t="shared" si="7"/>
        <v>2</v>
      </c>
      <c r="CG4" s="432">
        <f t="shared" si="7"/>
        <v>3</v>
      </c>
      <c r="CH4" s="432">
        <f t="shared" si="7"/>
        <v>4</v>
      </c>
      <c r="CI4" s="432">
        <f t="shared" si="7"/>
        <v>5</v>
      </c>
      <c r="CJ4" s="432">
        <f t="shared" si="7"/>
        <v>6</v>
      </c>
      <c r="CK4" s="432">
        <f t="shared" si="7"/>
        <v>7</v>
      </c>
      <c r="CL4" s="432">
        <f t="shared" si="7"/>
        <v>8</v>
      </c>
      <c r="CM4" s="432">
        <f t="shared" si="7"/>
        <v>9</v>
      </c>
      <c r="CN4" s="432">
        <f t="shared" si="7"/>
        <v>10</v>
      </c>
      <c r="CO4" s="432">
        <f t="shared" si="7"/>
        <v>11</v>
      </c>
      <c r="CP4" s="432">
        <f t="shared" si="7"/>
        <v>12</v>
      </c>
      <c r="CQ4" s="432">
        <f t="shared" si="7"/>
        <v>1</v>
      </c>
      <c r="CR4" s="432">
        <f t="shared" si="7"/>
        <v>2</v>
      </c>
      <c r="CS4" s="432">
        <f t="shared" si="7"/>
        <v>3</v>
      </c>
      <c r="CT4" s="432">
        <f t="shared" si="7"/>
        <v>4</v>
      </c>
      <c r="CU4" s="432">
        <f t="shared" si="7"/>
        <v>5</v>
      </c>
      <c r="CV4" s="432">
        <f t="shared" si="7"/>
        <v>6</v>
      </c>
      <c r="CW4" s="432">
        <f t="shared" si="7"/>
        <v>7</v>
      </c>
      <c r="CX4" s="432">
        <f t="shared" ref="CX4:EG4" si="8">MONTH(CX6)</f>
        <v>8</v>
      </c>
      <c r="CY4" s="432">
        <f t="shared" si="8"/>
        <v>9</v>
      </c>
      <c r="CZ4" s="432">
        <f t="shared" si="8"/>
        <v>10</v>
      </c>
      <c r="DA4" s="432">
        <f t="shared" si="8"/>
        <v>11</v>
      </c>
      <c r="DB4" s="432">
        <f t="shared" si="8"/>
        <v>12</v>
      </c>
      <c r="DC4" s="432">
        <f t="shared" si="8"/>
        <v>1</v>
      </c>
      <c r="DD4" s="432">
        <f t="shared" si="8"/>
        <v>2</v>
      </c>
      <c r="DE4" s="432">
        <f t="shared" si="8"/>
        <v>3</v>
      </c>
      <c r="DF4" s="432">
        <f t="shared" si="8"/>
        <v>4</v>
      </c>
      <c r="DG4" s="432">
        <f t="shared" si="8"/>
        <v>5</v>
      </c>
      <c r="DH4" s="432">
        <f t="shared" si="8"/>
        <v>6</v>
      </c>
      <c r="DI4" s="432">
        <f t="shared" si="8"/>
        <v>7</v>
      </c>
      <c r="DJ4" s="432">
        <f t="shared" si="8"/>
        <v>8</v>
      </c>
      <c r="DK4" s="432">
        <f t="shared" si="8"/>
        <v>9</v>
      </c>
      <c r="DL4" s="432">
        <f t="shared" si="8"/>
        <v>10</v>
      </c>
      <c r="DM4" s="432">
        <f t="shared" si="8"/>
        <v>11</v>
      </c>
      <c r="DN4" s="432">
        <f t="shared" si="8"/>
        <v>12</v>
      </c>
      <c r="DO4" s="432">
        <f t="shared" si="8"/>
        <v>1</v>
      </c>
      <c r="DP4" s="432">
        <f t="shared" si="8"/>
        <v>2</v>
      </c>
      <c r="DQ4" s="432">
        <f t="shared" si="8"/>
        <v>3</v>
      </c>
      <c r="DR4" s="432">
        <f t="shared" si="8"/>
        <v>4</v>
      </c>
      <c r="DS4" s="432">
        <f t="shared" si="8"/>
        <v>5</v>
      </c>
      <c r="DT4" s="432">
        <f t="shared" si="8"/>
        <v>6</v>
      </c>
      <c r="DU4" s="432">
        <f t="shared" si="8"/>
        <v>7</v>
      </c>
      <c r="DV4" s="432">
        <f t="shared" si="8"/>
        <v>8</v>
      </c>
      <c r="DW4" s="432">
        <f t="shared" si="8"/>
        <v>9</v>
      </c>
      <c r="DX4" s="432">
        <f t="shared" si="8"/>
        <v>10</v>
      </c>
      <c r="DY4" s="432">
        <f t="shared" si="8"/>
        <v>11</v>
      </c>
      <c r="DZ4" s="432">
        <f t="shared" si="8"/>
        <v>12</v>
      </c>
      <c r="EA4" s="432">
        <f t="shared" si="8"/>
        <v>1</v>
      </c>
      <c r="EB4" s="432">
        <f t="shared" si="8"/>
        <v>2</v>
      </c>
      <c r="EC4" s="432">
        <f t="shared" si="8"/>
        <v>3</v>
      </c>
      <c r="ED4" s="432">
        <f t="shared" si="8"/>
        <v>4</v>
      </c>
      <c r="EE4" s="432">
        <f t="shared" si="8"/>
        <v>5</v>
      </c>
      <c r="EF4" s="432">
        <f t="shared" si="8"/>
        <v>6</v>
      </c>
      <c r="EG4" s="433">
        <f t="shared" si="8"/>
        <v>7</v>
      </c>
      <c r="EH4" s="424" t="s">
        <v>109</v>
      </c>
    </row>
    <row r="5" spans="1:138" ht="15" customHeight="1" outlineLevel="1" x14ac:dyDescent="0.2">
      <c r="B5" s="873"/>
      <c r="C5" s="874"/>
      <c r="D5" s="425" t="s">
        <v>221</v>
      </c>
      <c r="E5" s="426"/>
      <c r="F5" s="435">
        <f t="shared" ref="F5:AK5" si="9">YEAR(F6)</f>
        <v>2023</v>
      </c>
      <c r="G5" s="436">
        <f t="shared" si="9"/>
        <v>2023</v>
      </c>
      <c r="H5" s="436">
        <f t="shared" si="9"/>
        <v>2023</v>
      </c>
      <c r="I5" s="436">
        <f t="shared" si="9"/>
        <v>2023</v>
      </c>
      <c r="J5" s="436">
        <f t="shared" si="9"/>
        <v>2023</v>
      </c>
      <c r="K5" s="436">
        <f t="shared" si="9"/>
        <v>2024</v>
      </c>
      <c r="L5" s="436">
        <f t="shared" si="9"/>
        <v>2024</v>
      </c>
      <c r="M5" s="436">
        <f t="shared" si="9"/>
        <v>2024</v>
      </c>
      <c r="N5" s="436">
        <f t="shared" si="9"/>
        <v>2024</v>
      </c>
      <c r="O5" s="436">
        <f t="shared" si="9"/>
        <v>2024</v>
      </c>
      <c r="P5" s="436">
        <f t="shared" si="9"/>
        <v>2024</v>
      </c>
      <c r="Q5" s="436">
        <f t="shared" si="9"/>
        <v>2024</v>
      </c>
      <c r="R5" s="436">
        <f t="shared" si="9"/>
        <v>2024</v>
      </c>
      <c r="S5" s="436">
        <f t="shared" si="9"/>
        <v>2024</v>
      </c>
      <c r="T5" s="436">
        <f t="shared" si="9"/>
        <v>2024</v>
      </c>
      <c r="U5" s="436">
        <f t="shared" si="9"/>
        <v>2024</v>
      </c>
      <c r="V5" s="436">
        <f t="shared" si="9"/>
        <v>2024</v>
      </c>
      <c r="W5" s="436">
        <f t="shared" si="9"/>
        <v>2025</v>
      </c>
      <c r="X5" s="436">
        <f t="shared" si="9"/>
        <v>2025</v>
      </c>
      <c r="Y5" s="436">
        <f t="shared" si="9"/>
        <v>2025</v>
      </c>
      <c r="Z5" s="436">
        <f t="shared" si="9"/>
        <v>2025</v>
      </c>
      <c r="AA5" s="436">
        <f t="shared" si="9"/>
        <v>2025</v>
      </c>
      <c r="AB5" s="436">
        <f t="shared" si="9"/>
        <v>2025</v>
      </c>
      <c r="AC5" s="436">
        <f t="shared" si="9"/>
        <v>2025</v>
      </c>
      <c r="AD5" s="436">
        <f t="shared" si="9"/>
        <v>2025</v>
      </c>
      <c r="AE5" s="436">
        <f t="shared" si="9"/>
        <v>2025</v>
      </c>
      <c r="AF5" s="436">
        <f t="shared" si="9"/>
        <v>2025</v>
      </c>
      <c r="AG5" s="436">
        <f t="shared" si="9"/>
        <v>2025</v>
      </c>
      <c r="AH5" s="436">
        <f t="shared" si="9"/>
        <v>2025</v>
      </c>
      <c r="AI5" s="436">
        <f t="shared" si="9"/>
        <v>2026</v>
      </c>
      <c r="AJ5" s="436">
        <f t="shared" si="9"/>
        <v>2026</v>
      </c>
      <c r="AK5" s="436">
        <f t="shared" si="9"/>
        <v>2026</v>
      </c>
      <c r="AL5" s="436">
        <f t="shared" ref="AL5:BQ5" si="10">YEAR(AL6)</f>
        <v>2026</v>
      </c>
      <c r="AM5" s="436">
        <f t="shared" si="10"/>
        <v>2026</v>
      </c>
      <c r="AN5" s="436">
        <f t="shared" si="10"/>
        <v>2026</v>
      </c>
      <c r="AO5" s="436">
        <f t="shared" si="10"/>
        <v>2026</v>
      </c>
      <c r="AP5" s="436">
        <f t="shared" si="10"/>
        <v>2026</v>
      </c>
      <c r="AQ5" s="436">
        <f t="shared" si="10"/>
        <v>2026</v>
      </c>
      <c r="AR5" s="436">
        <f t="shared" si="10"/>
        <v>2026</v>
      </c>
      <c r="AS5" s="436">
        <f t="shared" si="10"/>
        <v>2026</v>
      </c>
      <c r="AT5" s="436">
        <f t="shared" si="10"/>
        <v>2026</v>
      </c>
      <c r="AU5" s="436">
        <f t="shared" si="10"/>
        <v>2027</v>
      </c>
      <c r="AV5" s="436">
        <f t="shared" si="10"/>
        <v>2027</v>
      </c>
      <c r="AW5" s="436">
        <f t="shared" si="10"/>
        <v>2027</v>
      </c>
      <c r="AX5" s="436">
        <f t="shared" si="10"/>
        <v>2027</v>
      </c>
      <c r="AY5" s="436">
        <f t="shared" si="10"/>
        <v>2027</v>
      </c>
      <c r="AZ5" s="436">
        <f t="shared" si="10"/>
        <v>2027</v>
      </c>
      <c r="BA5" s="436">
        <f t="shared" si="10"/>
        <v>2027</v>
      </c>
      <c r="BB5" s="436">
        <f t="shared" si="10"/>
        <v>2027</v>
      </c>
      <c r="BC5" s="436">
        <f t="shared" si="10"/>
        <v>2027</v>
      </c>
      <c r="BD5" s="436">
        <f t="shared" si="10"/>
        <v>2027</v>
      </c>
      <c r="BE5" s="436">
        <f t="shared" si="10"/>
        <v>2027</v>
      </c>
      <c r="BF5" s="436">
        <f t="shared" si="10"/>
        <v>2027</v>
      </c>
      <c r="BG5" s="436">
        <f t="shared" si="10"/>
        <v>2028</v>
      </c>
      <c r="BH5" s="436">
        <f t="shared" si="10"/>
        <v>2028</v>
      </c>
      <c r="BI5" s="436">
        <f t="shared" si="10"/>
        <v>2028</v>
      </c>
      <c r="BJ5" s="436">
        <f t="shared" si="10"/>
        <v>2028</v>
      </c>
      <c r="BK5" s="436">
        <f t="shared" si="10"/>
        <v>2028</v>
      </c>
      <c r="BL5" s="436">
        <f t="shared" si="10"/>
        <v>2028</v>
      </c>
      <c r="BM5" s="436">
        <f t="shared" si="10"/>
        <v>2028</v>
      </c>
      <c r="BN5" s="436">
        <f t="shared" si="10"/>
        <v>2028</v>
      </c>
      <c r="BO5" s="436">
        <f t="shared" si="10"/>
        <v>2028</v>
      </c>
      <c r="BP5" s="436">
        <f t="shared" si="10"/>
        <v>2028</v>
      </c>
      <c r="BQ5" s="436">
        <f t="shared" si="10"/>
        <v>2028</v>
      </c>
      <c r="BR5" s="436">
        <f t="shared" ref="BR5:CW5" si="11">YEAR(BR6)</f>
        <v>2028</v>
      </c>
      <c r="BS5" s="436">
        <f t="shared" si="11"/>
        <v>2029</v>
      </c>
      <c r="BT5" s="436">
        <f t="shared" si="11"/>
        <v>2029</v>
      </c>
      <c r="BU5" s="436">
        <f t="shared" si="11"/>
        <v>2029</v>
      </c>
      <c r="BV5" s="436">
        <f t="shared" si="11"/>
        <v>2029</v>
      </c>
      <c r="BW5" s="436">
        <f t="shared" si="11"/>
        <v>2029</v>
      </c>
      <c r="BX5" s="436">
        <f t="shared" si="11"/>
        <v>2029</v>
      </c>
      <c r="BY5" s="436">
        <f t="shared" si="11"/>
        <v>2029</v>
      </c>
      <c r="BZ5" s="436">
        <f t="shared" si="11"/>
        <v>2029</v>
      </c>
      <c r="CA5" s="436">
        <f t="shared" si="11"/>
        <v>2029</v>
      </c>
      <c r="CB5" s="436">
        <f t="shared" si="11"/>
        <v>2029</v>
      </c>
      <c r="CC5" s="436">
        <f t="shared" si="11"/>
        <v>2029</v>
      </c>
      <c r="CD5" s="436">
        <f t="shared" si="11"/>
        <v>2029</v>
      </c>
      <c r="CE5" s="436">
        <f t="shared" si="11"/>
        <v>2030</v>
      </c>
      <c r="CF5" s="436">
        <f t="shared" si="11"/>
        <v>2030</v>
      </c>
      <c r="CG5" s="436">
        <f t="shared" si="11"/>
        <v>2030</v>
      </c>
      <c r="CH5" s="436">
        <f t="shared" si="11"/>
        <v>2030</v>
      </c>
      <c r="CI5" s="436">
        <f t="shared" si="11"/>
        <v>2030</v>
      </c>
      <c r="CJ5" s="436">
        <f t="shared" si="11"/>
        <v>2030</v>
      </c>
      <c r="CK5" s="436">
        <f t="shared" si="11"/>
        <v>2030</v>
      </c>
      <c r="CL5" s="436">
        <f t="shared" si="11"/>
        <v>2030</v>
      </c>
      <c r="CM5" s="436">
        <f t="shared" si="11"/>
        <v>2030</v>
      </c>
      <c r="CN5" s="436">
        <f t="shared" si="11"/>
        <v>2030</v>
      </c>
      <c r="CO5" s="436">
        <f t="shared" si="11"/>
        <v>2030</v>
      </c>
      <c r="CP5" s="436">
        <f t="shared" si="11"/>
        <v>2030</v>
      </c>
      <c r="CQ5" s="436">
        <f t="shared" si="11"/>
        <v>2031</v>
      </c>
      <c r="CR5" s="436">
        <f t="shared" si="11"/>
        <v>2031</v>
      </c>
      <c r="CS5" s="436">
        <f t="shared" si="11"/>
        <v>2031</v>
      </c>
      <c r="CT5" s="436">
        <f t="shared" si="11"/>
        <v>2031</v>
      </c>
      <c r="CU5" s="436">
        <f t="shared" si="11"/>
        <v>2031</v>
      </c>
      <c r="CV5" s="436">
        <f t="shared" si="11"/>
        <v>2031</v>
      </c>
      <c r="CW5" s="436">
        <f t="shared" si="11"/>
        <v>2031</v>
      </c>
      <c r="CX5" s="436">
        <f t="shared" ref="CX5:EC5" si="12">YEAR(CX6)</f>
        <v>2031</v>
      </c>
      <c r="CY5" s="436">
        <f t="shared" si="12"/>
        <v>2031</v>
      </c>
      <c r="CZ5" s="436">
        <f t="shared" si="12"/>
        <v>2031</v>
      </c>
      <c r="DA5" s="436">
        <f t="shared" si="12"/>
        <v>2031</v>
      </c>
      <c r="DB5" s="436">
        <f t="shared" si="12"/>
        <v>2031</v>
      </c>
      <c r="DC5" s="436">
        <f t="shared" si="12"/>
        <v>2032</v>
      </c>
      <c r="DD5" s="436">
        <f t="shared" si="12"/>
        <v>2032</v>
      </c>
      <c r="DE5" s="436">
        <f t="shared" si="12"/>
        <v>2032</v>
      </c>
      <c r="DF5" s="436">
        <f t="shared" si="12"/>
        <v>2032</v>
      </c>
      <c r="DG5" s="436">
        <f t="shared" si="12"/>
        <v>2032</v>
      </c>
      <c r="DH5" s="436">
        <f t="shared" si="12"/>
        <v>2032</v>
      </c>
      <c r="DI5" s="436">
        <f t="shared" si="12"/>
        <v>2032</v>
      </c>
      <c r="DJ5" s="436">
        <f t="shared" si="12"/>
        <v>2032</v>
      </c>
      <c r="DK5" s="436">
        <f t="shared" si="12"/>
        <v>2032</v>
      </c>
      <c r="DL5" s="436">
        <f t="shared" si="12"/>
        <v>2032</v>
      </c>
      <c r="DM5" s="436">
        <f t="shared" si="12"/>
        <v>2032</v>
      </c>
      <c r="DN5" s="436">
        <f t="shared" si="12"/>
        <v>2032</v>
      </c>
      <c r="DO5" s="436">
        <f t="shared" si="12"/>
        <v>2033</v>
      </c>
      <c r="DP5" s="436">
        <f t="shared" si="12"/>
        <v>2033</v>
      </c>
      <c r="DQ5" s="436">
        <f t="shared" si="12"/>
        <v>2033</v>
      </c>
      <c r="DR5" s="436">
        <f t="shared" si="12"/>
        <v>2033</v>
      </c>
      <c r="DS5" s="436">
        <f t="shared" si="12"/>
        <v>2033</v>
      </c>
      <c r="DT5" s="436">
        <f t="shared" si="12"/>
        <v>2033</v>
      </c>
      <c r="DU5" s="436">
        <f t="shared" si="12"/>
        <v>2033</v>
      </c>
      <c r="DV5" s="436">
        <f t="shared" si="12"/>
        <v>2033</v>
      </c>
      <c r="DW5" s="436">
        <f t="shared" si="12"/>
        <v>2033</v>
      </c>
      <c r="DX5" s="436">
        <f t="shared" si="12"/>
        <v>2033</v>
      </c>
      <c r="DY5" s="436">
        <f t="shared" si="12"/>
        <v>2033</v>
      </c>
      <c r="DZ5" s="436">
        <f t="shared" si="12"/>
        <v>2033</v>
      </c>
      <c r="EA5" s="436">
        <f t="shared" si="12"/>
        <v>2034</v>
      </c>
      <c r="EB5" s="436">
        <f t="shared" si="12"/>
        <v>2034</v>
      </c>
      <c r="EC5" s="436">
        <f t="shared" si="12"/>
        <v>2034</v>
      </c>
      <c r="ED5" s="436">
        <f t="shared" ref="ED5:EG5" si="13">YEAR(ED6)</f>
        <v>2034</v>
      </c>
      <c r="EE5" s="436">
        <f t="shared" si="13"/>
        <v>2034</v>
      </c>
      <c r="EF5" s="436">
        <f t="shared" si="13"/>
        <v>2034</v>
      </c>
      <c r="EG5" s="437">
        <f t="shared" si="13"/>
        <v>2034</v>
      </c>
      <c r="EH5" s="424" t="s">
        <v>109</v>
      </c>
    </row>
    <row r="6" spans="1:138" ht="15" customHeight="1" outlineLevel="1" x14ac:dyDescent="0.2">
      <c r="B6" s="873"/>
      <c r="C6" s="874"/>
      <c r="D6" s="438" t="s">
        <v>58</v>
      </c>
      <c r="E6" s="439">
        <f>'Control | Sensitivity'!C18-1</f>
        <v>45138</v>
      </c>
      <c r="F6" s="440">
        <f>EOMONTH(E6,1)</f>
        <v>45169</v>
      </c>
      <c r="G6" s="440">
        <f>EOMONTH(F6,1)</f>
        <v>45199</v>
      </c>
      <c r="H6" s="440">
        <f t="shared" ref="H6:BR6" si="14">EOMONTH(G6,1)</f>
        <v>45230</v>
      </c>
      <c r="I6" s="440">
        <f t="shared" si="14"/>
        <v>45260</v>
      </c>
      <c r="J6" s="440">
        <f t="shared" si="14"/>
        <v>45291</v>
      </c>
      <c r="K6" s="440">
        <f t="shared" si="14"/>
        <v>45322</v>
      </c>
      <c r="L6" s="440">
        <f t="shared" si="14"/>
        <v>45351</v>
      </c>
      <c r="M6" s="440">
        <f t="shared" si="14"/>
        <v>45382</v>
      </c>
      <c r="N6" s="440">
        <f t="shared" si="14"/>
        <v>45412</v>
      </c>
      <c r="O6" s="440">
        <f t="shared" si="14"/>
        <v>45443</v>
      </c>
      <c r="P6" s="440">
        <f t="shared" si="14"/>
        <v>45473</v>
      </c>
      <c r="Q6" s="440">
        <f t="shared" si="14"/>
        <v>45504</v>
      </c>
      <c r="R6" s="440">
        <f t="shared" si="14"/>
        <v>45535</v>
      </c>
      <c r="S6" s="440">
        <f t="shared" si="14"/>
        <v>45565</v>
      </c>
      <c r="T6" s="440">
        <f t="shared" si="14"/>
        <v>45596</v>
      </c>
      <c r="U6" s="440">
        <f t="shared" si="14"/>
        <v>45626</v>
      </c>
      <c r="V6" s="440">
        <f t="shared" si="14"/>
        <v>45657</v>
      </c>
      <c r="W6" s="440">
        <f t="shared" si="14"/>
        <v>45688</v>
      </c>
      <c r="X6" s="440">
        <f t="shared" si="14"/>
        <v>45716</v>
      </c>
      <c r="Y6" s="440">
        <f t="shared" si="14"/>
        <v>45747</v>
      </c>
      <c r="Z6" s="440">
        <f t="shared" si="14"/>
        <v>45777</v>
      </c>
      <c r="AA6" s="440">
        <f t="shared" si="14"/>
        <v>45808</v>
      </c>
      <c r="AB6" s="440">
        <f t="shared" si="14"/>
        <v>45838</v>
      </c>
      <c r="AC6" s="440">
        <f t="shared" si="14"/>
        <v>45869</v>
      </c>
      <c r="AD6" s="440">
        <f t="shared" si="14"/>
        <v>45900</v>
      </c>
      <c r="AE6" s="440">
        <f t="shared" si="14"/>
        <v>45930</v>
      </c>
      <c r="AF6" s="440">
        <f t="shared" si="14"/>
        <v>45961</v>
      </c>
      <c r="AG6" s="440">
        <f t="shared" si="14"/>
        <v>45991</v>
      </c>
      <c r="AH6" s="440">
        <f t="shared" si="14"/>
        <v>46022</v>
      </c>
      <c r="AI6" s="440">
        <f t="shared" si="14"/>
        <v>46053</v>
      </c>
      <c r="AJ6" s="440">
        <f t="shared" si="14"/>
        <v>46081</v>
      </c>
      <c r="AK6" s="440">
        <f t="shared" si="14"/>
        <v>46112</v>
      </c>
      <c r="AL6" s="440">
        <f t="shared" si="14"/>
        <v>46142</v>
      </c>
      <c r="AM6" s="440">
        <f t="shared" si="14"/>
        <v>46173</v>
      </c>
      <c r="AN6" s="440">
        <f t="shared" si="14"/>
        <v>46203</v>
      </c>
      <c r="AO6" s="440">
        <f t="shared" si="14"/>
        <v>46234</v>
      </c>
      <c r="AP6" s="440">
        <f t="shared" si="14"/>
        <v>46265</v>
      </c>
      <c r="AQ6" s="440">
        <f t="shared" si="14"/>
        <v>46295</v>
      </c>
      <c r="AR6" s="440">
        <f t="shared" si="14"/>
        <v>46326</v>
      </c>
      <c r="AS6" s="440">
        <f t="shared" si="14"/>
        <v>46356</v>
      </c>
      <c r="AT6" s="440">
        <f t="shared" si="14"/>
        <v>46387</v>
      </c>
      <c r="AU6" s="440">
        <f t="shared" si="14"/>
        <v>46418</v>
      </c>
      <c r="AV6" s="440">
        <f t="shared" si="14"/>
        <v>46446</v>
      </c>
      <c r="AW6" s="440">
        <f t="shared" si="14"/>
        <v>46477</v>
      </c>
      <c r="AX6" s="440">
        <f t="shared" si="14"/>
        <v>46507</v>
      </c>
      <c r="AY6" s="440">
        <f t="shared" si="14"/>
        <v>46538</v>
      </c>
      <c r="AZ6" s="440">
        <f t="shared" si="14"/>
        <v>46568</v>
      </c>
      <c r="BA6" s="440">
        <f t="shared" si="14"/>
        <v>46599</v>
      </c>
      <c r="BB6" s="440">
        <f t="shared" si="14"/>
        <v>46630</v>
      </c>
      <c r="BC6" s="440">
        <f t="shared" si="14"/>
        <v>46660</v>
      </c>
      <c r="BD6" s="440">
        <f t="shared" si="14"/>
        <v>46691</v>
      </c>
      <c r="BE6" s="440">
        <f t="shared" si="14"/>
        <v>46721</v>
      </c>
      <c r="BF6" s="440">
        <f t="shared" si="14"/>
        <v>46752</v>
      </c>
      <c r="BG6" s="440">
        <f t="shared" si="14"/>
        <v>46783</v>
      </c>
      <c r="BH6" s="440">
        <f t="shared" si="14"/>
        <v>46812</v>
      </c>
      <c r="BI6" s="440">
        <f t="shared" si="14"/>
        <v>46843</v>
      </c>
      <c r="BJ6" s="440">
        <f t="shared" si="14"/>
        <v>46873</v>
      </c>
      <c r="BK6" s="440">
        <f t="shared" si="14"/>
        <v>46904</v>
      </c>
      <c r="BL6" s="440">
        <f t="shared" si="14"/>
        <v>46934</v>
      </c>
      <c r="BM6" s="440">
        <f t="shared" si="14"/>
        <v>46965</v>
      </c>
      <c r="BN6" s="440">
        <f t="shared" si="14"/>
        <v>46996</v>
      </c>
      <c r="BO6" s="440">
        <f t="shared" si="14"/>
        <v>47026</v>
      </c>
      <c r="BP6" s="440">
        <f t="shared" si="14"/>
        <v>47057</v>
      </c>
      <c r="BQ6" s="440">
        <f t="shared" si="14"/>
        <v>47087</v>
      </c>
      <c r="BR6" s="440">
        <f t="shared" si="14"/>
        <v>47118</v>
      </c>
      <c r="BS6" s="440">
        <f t="shared" ref="BS6:ED6" si="15">EOMONTH(BR6,1)</f>
        <v>47149</v>
      </c>
      <c r="BT6" s="440">
        <f t="shared" si="15"/>
        <v>47177</v>
      </c>
      <c r="BU6" s="440">
        <f t="shared" si="15"/>
        <v>47208</v>
      </c>
      <c r="BV6" s="440">
        <f t="shared" si="15"/>
        <v>47238</v>
      </c>
      <c r="BW6" s="440">
        <f t="shared" si="15"/>
        <v>47269</v>
      </c>
      <c r="BX6" s="440">
        <f t="shared" si="15"/>
        <v>47299</v>
      </c>
      <c r="BY6" s="440">
        <f t="shared" si="15"/>
        <v>47330</v>
      </c>
      <c r="BZ6" s="440">
        <f t="shared" si="15"/>
        <v>47361</v>
      </c>
      <c r="CA6" s="440">
        <f t="shared" si="15"/>
        <v>47391</v>
      </c>
      <c r="CB6" s="440">
        <f t="shared" si="15"/>
        <v>47422</v>
      </c>
      <c r="CC6" s="440">
        <f t="shared" si="15"/>
        <v>47452</v>
      </c>
      <c r="CD6" s="440">
        <f t="shared" si="15"/>
        <v>47483</v>
      </c>
      <c r="CE6" s="440">
        <f t="shared" si="15"/>
        <v>47514</v>
      </c>
      <c r="CF6" s="440">
        <f t="shared" si="15"/>
        <v>47542</v>
      </c>
      <c r="CG6" s="440">
        <f t="shared" si="15"/>
        <v>47573</v>
      </c>
      <c r="CH6" s="440">
        <f t="shared" si="15"/>
        <v>47603</v>
      </c>
      <c r="CI6" s="440">
        <f t="shared" si="15"/>
        <v>47634</v>
      </c>
      <c r="CJ6" s="440">
        <f t="shared" si="15"/>
        <v>47664</v>
      </c>
      <c r="CK6" s="440">
        <f t="shared" si="15"/>
        <v>47695</v>
      </c>
      <c r="CL6" s="440">
        <f t="shared" si="15"/>
        <v>47726</v>
      </c>
      <c r="CM6" s="440">
        <f t="shared" si="15"/>
        <v>47756</v>
      </c>
      <c r="CN6" s="440">
        <f t="shared" si="15"/>
        <v>47787</v>
      </c>
      <c r="CO6" s="440">
        <f t="shared" si="15"/>
        <v>47817</v>
      </c>
      <c r="CP6" s="440">
        <f t="shared" si="15"/>
        <v>47848</v>
      </c>
      <c r="CQ6" s="440">
        <f t="shared" si="15"/>
        <v>47879</v>
      </c>
      <c r="CR6" s="440">
        <f t="shared" si="15"/>
        <v>47907</v>
      </c>
      <c r="CS6" s="440">
        <f t="shared" si="15"/>
        <v>47938</v>
      </c>
      <c r="CT6" s="440">
        <f t="shared" si="15"/>
        <v>47968</v>
      </c>
      <c r="CU6" s="440">
        <f t="shared" si="15"/>
        <v>47999</v>
      </c>
      <c r="CV6" s="440">
        <f t="shared" si="15"/>
        <v>48029</v>
      </c>
      <c r="CW6" s="440">
        <f t="shared" si="15"/>
        <v>48060</v>
      </c>
      <c r="CX6" s="440">
        <f t="shared" si="15"/>
        <v>48091</v>
      </c>
      <c r="CY6" s="440">
        <f t="shared" si="15"/>
        <v>48121</v>
      </c>
      <c r="CZ6" s="440">
        <f t="shared" si="15"/>
        <v>48152</v>
      </c>
      <c r="DA6" s="440">
        <f t="shared" si="15"/>
        <v>48182</v>
      </c>
      <c r="DB6" s="440">
        <f t="shared" si="15"/>
        <v>48213</v>
      </c>
      <c r="DC6" s="440">
        <f t="shared" si="15"/>
        <v>48244</v>
      </c>
      <c r="DD6" s="440">
        <f t="shared" si="15"/>
        <v>48273</v>
      </c>
      <c r="DE6" s="440">
        <f t="shared" si="15"/>
        <v>48304</v>
      </c>
      <c r="DF6" s="440">
        <f t="shared" si="15"/>
        <v>48334</v>
      </c>
      <c r="DG6" s="440">
        <f t="shared" si="15"/>
        <v>48365</v>
      </c>
      <c r="DH6" s="440">
        <f t="shared" si="15"/>
        <v>48395</v>
      </c>
      <c r="DI6" s="440">
        <f t="shared" si="15"/>
        <v>48426</v>
      </c>
      <c r="DJ6" s="440">
        <f t="shared" si="15"/>
        <v>48457</v>
      </c>
      <c r="DK6" s="440">
        <f t="shared" si="15"/>
        <v>48487</v>
      </c>
      <c r="DL6" s="440">
        <f t="shared" si="15"/>
        <v>48518</v>
      </c>
      <c r="DM6" s="440">
        <f t="shared" si="15"/>
        <v>48548</v>
      </c>
      <c r="DN6" s="440">
        <f t="shared" si="15"/>
        <v>48579</v>
      </c>
      <c r="DO6" s="440">
        <f t="shared" si="15"/>
        <v>48610</v>
      </c>
      <c r="DP6" s="440">
        <f t="shared" si="15"/>
        <v>48638</v>
      </c>
      <c r="DQ6" s="440">
        <f t="shared" si="15"/>
        <v>48669</v>
      </c>
      <c r="DR6" s="440">
        <f t="shared" si="15"/>
        <v>48699</v>
      </c>
      <c r="DS6" s="440">
        <f t="shared" si="15"/>
        <v>48730</v>
      </c>
      <c r="DT6" s="440">
        <f t="shared" si="15"/>
        <v>48760</v>
      </c>
      <c r="DU6" s="440">
        <f t="shared" si="15"/>
        <v>48791</v>
      </c>
      <c r="DV6" s="440">
        <f t="shared" si="15"/>
        <v>48822</v>
      </c>
      <c r="DW6" s="440">
        <f t="shared" si="15"/>
        <v>48852</v>
      </c>
      <c r="DX6" s="440">
        <f t="shared" si="15"/>
        <v>48883</v>
      </c>
      <c r="DY6" s="440">
        <f t="shared" si="15"/>
        <v>48913</v>
      </c>
      <c r="DZ6" s="440">
        <f t="shared" si="15"/>
        <v>48944</v>
      </c>
      <c r="EA6" s="440">
        <f t="shared" si="15"/>
        <v>48975</v>
      </c>
      <c r="EB6" s="440">
        <f t="shared" si="15"/>
        <v>49003</v>
      </c>
      <c r="EC6" s="440">
        <f t="shared" si="15"/>
        <v>49034</v>
      </c>
      <c r="ED6" s="440">
        <f t="shared" si="15"/>
        <v>49064</v>
      </c>
      <c r="EE6" s="440">
        <f t="shared" ref="EE6:EG6" si="16">EOMONTH(ED6,1)</f>
        <v>49095</v>
      </c>
      <c r="EF6" s="440">
        <f t="shared" si="16"/>
        <v>49125</v>
      </c>
      <c r="EG6" s="441">
        <f t="shared" si="16"/>
        <v>49156</v>
      </c>
      <c r="EH6" s="424" t="s">
        <v>109</v>
      </c>
    </row>
    <row r="7" spans="1:138" s="429" customFormat="1" ht="12.75" customHeight="1" x14ac:dyDescent="0.2">
      <c r="B7" s="875"/>
      <c r="C7" s="876"/>
      <c r="D7" s="442" t="s">
        <v>222</v>
      </c>
      <c r="E7" s="443">
        <v>0</v>
      </c>
      <c r="F7" s="444">
        <v>1</v>
      </c>
      <c r="G7" s="445">
        <f>F7+1</f>
        <v>2</v>
      </c>
      <c r="H7" s="445">
        <f t="shared" ref="H7:BS7" si="17">G7+1</f>
        <v>3</v>
      </c>
      <c r="I7" s="445">
        <f t="shared" si="17"/>
        <v>4</v>
      </c>
      <c r="J7" s="445">
        <f t="shared" si="17"/>
        <v>5</v>
      </c>
      <c r="K7" s="445">
        <f t="shared" si="17"/>
        <v>6</v>
      </c>
      <c r="L7" s="445">
        <f t="shared" si="17"/>
        <v>7</v>
      </c>
      <c r="M7" s="445">
        <f t="shared" si="17"/>
        <v>8</v>
      </c>
      <c r="N7" s="445">
        <f t="shared" si="17"/>
        <v>9</v>
      </c>
      <c r="O7" s="445">
        <f t="shared" si="17"/>
        <v>10</v>
      </c>
      <c r="P7" s="445">
        <f t="shared" si="17"/>
        <v>11</v>
      </c>
      <c r="Q7" s="445">
        <f t="shared" si="17"/>
        <v>12</v>
      </c>
      <c r="R7" s="445">
        <f t="shared" si="17"/>
        <v>13</v>
      </c>
      <c r="S7" s="445">
        <f t="shared" si="17"/>
        <v>14</v>
      </c>
      <c r="T7" s="445">
        <f t="shared" si="17"/>
        <v>15</v>
      </c>
      <c r="U7" s="445">
        <f t="shared" si="17"/>
        <v>16</v>
      </c>
      <c r="V7" s="445">
        <f t="shared" si="17"/>
        <v>17</v>
      </c>
      <c r="W7" s="445">
        <f t="shared" si="17"/>
        <v>18</v>
      </c>
      <c r="X7" s="445">
        <f t="shared" si="17"/>
        <v>19</v>
      </c>
      <c r="Y7" s="445">
        <f t="shared" si="17"/>
        <v>20</v>
      </c>
      <c r="Z7" s="445">
        <f t="shared" si="17"/>
        <v>21</v>
      </c>
      <c r="AA7" s="445">
        <f t="shared" si="17"/>
        <v>22</v>
      </c>
      <c r="AB7" s="445">
        <f t="shared" si="17"/>
        <v>23</v>
      </c>
      <c r="AC7" s="445">
        <f t="shared" si="17"/>
        <v>24</v>
      </c>
      <c r="AD7" s="445">
        <f t="shared" si="17"/>
        <v>25</v>
      </c>
      <c r="AE7" s="445">
        <f t="shared" si="17"/>
        <v>26</v>
      </c>
      <c r="AF7" s="445">
        <f t="shared" si="17"/>
        <v>27</v>
      </c>
      <c r="AG7" s="445">
        <f t="shared" si="17"/>
        <v>28</v>
      </c>
      <c r="AH7" s="445">
        <f t="shared" si="17"/>
        <v>29</v>
      </c>
      <c r="AI7" s="445">
        <f t="shared" si="17"/>
        <v>30</v>
      </c>
      <c r="AJ7" s="445">
        <f t="shared" si="17"/>
        <v>31</v>
      </c>
      <c r="AK7" s="445">
        <f t="shared" si="17"/>
        <v>32</v>
      </c>
      <c r="AL7" s="445">
        <f t="shared" si="17"/>
        <v>33</v>
      </c>
      <c r="AM7" s="445">
        <f t="shared" si="17"/>
        <v>34</v>
      </c>
      <c r="AN7" s="445">
        <f t="shared" si="17"/>
        <v>35</v>
      </c>
      <c r="AO7" s="445">
        <f t="shared" si="17"/>
        <v>36</v>
      </c>
      <c r="AP7" s="445">
        <f t="shared" si="17"/>
        <v>37</v>
      </c>
      <c r="AQ7" s="445">
        <f t="shared" si="17"/>
        <v>38</v>
      </c>
      <c r="AR7" s="445">
        <f t="shared" si="17"/>
        <v>39</v>
      </c>
      <c r="AS7" s="445">
        <f t="shared" si="17"/>
        <v>40</v>
      </c>
      <c r="AT7" s="445">
        <f t="shared" si="17"/>
        <v>41</v>
      </c>
      <c r="AU7" s="445">
        <f t="shared" si="17"/>
        <v>42</v>
      </c>
      <c r="AV7" s="445">
        <f t="shared" si="17"/>
        <v>43</v>
      </c>
      <c r="AW7" s="445">
        <f t="shared" si="17"/>
        <v>44</v>
      </c>
      <c r="AX7" s="445">
        <f t="shared" si="17"/>
        <v>45</v>
      </c>
      <c r="AY7" s="445">
        <f t="shared" si="17"/>
        <v>46</v>
      </c>
      <c r="AZ7" s="445">
        <f t="shared" si="17"/>
        <v>47</v>
      </c>
      <c r="BA7" s="445">
        <f t="shared" si="17"/>
        <v>48</v>
      </c>
      <c r="BB7" s="445">
        <f t="shared" si="17"/>
        <v>49</v>
      </c>
      <c r="BC7" s="445">
        <f t="shared" si="17"/>
        <v>50</v>
      </c>
      <c r="BD7" s="445">
        <f t="shared" si="17"/>
        <v>51</v>
      </c>
      <c r="BE7" s="445">
        <f t="shared" si="17"/>
        <v>52</v>
      </c>
      <c r="BF7" s="445">
        <f t="shared" si="17"/>
        <v>53</v>
      </c>
      <c r="BG7" s="445">
        <f t="shared" si="17"/>
        <v>54</v>
      </c>
      <c r="BH7" s="445">
        <f t="shared" si="17"/>
        <v>55</v>
      </c>
      <c r="BI7" s="445">
        <f t="shared" si="17"/>
        <v>56</v>
      </c>
      <c r="BJ7" s="445">
        <f t="shared" si="17"/>
        <v>57</v>
      </c>
      <c r="BK7" s="445">
        <f t="shared" si="17"/>
        <v>58</v>
      </c>
      <c r="BL7" s="445">
        <f t="shared" si="17"/>
        <v>59</v>
      </c>
      <c r="BM7" s="445">
        <f t="shared" si="17"/>
        <v>60</v>
      </c>
      <c r="BN7" s="445">
        <f t="shared" si="17"/>
        <v>61</v>
      </c>
      <c r="BO7" s="445">
        <f t="shared" si="17"/>
        <v>62</v>
      </c>
      <c r="BP7" s="445">
        <f t="shared" si="17"/>
        <v>63</v>
      </c>
      <c r="BQ7" s="445">
        <f t="shared" si="17"/>
        <v>64</v>
      </c>
      <c r="BR7" s="445">
        <f t="shared" si="17"/>
        <v>65</v>
      </c>
      <c r="BS7" s="445">
        <f t="shared" si="17"/>
        <v>66</v>
      </c>
      <c r="BT7" s="445">
        <f t="shared" ref="BT7:DU7" si="18">BS7+1</f>
        <v>67</v>
      </c>
      <c r="BU7" s="445">
        <f t="shared" si="18"/>
        <v>68</v>
      </c>
      <c r="BV7" s="445">
        <f t="shared" si="18"/>
        <v>69</v>
      </c>
      <c r="BW7" s="445">
        <f t="shared" si="18"/>
        <v>70</v>
      </c>
      <c r="BX7" s="445">
        <f t="shared" si="18"/>
        <v>71</v>
      </c>
      <c r="BY7" s="445">
        <f t="shared" si="18"/>
        <v>72</v>
      </c>
      <c r="BZ7" s="445">
        <f t="shared" si="18"/>
        <v>73</v>
      </c>
      <c r="CA7" s="445">
        <f t="shared" si="18"/>
        <v>74</v>
      </c>
      <c r="CB7" s="445">
        <f t="shared" si="18"/>
        <v>75</v>
      </c>
      <c r="CC7" s="445">
        <f t="shared" si="18"/>
        <v>76</v>
      </c>
      <c r="CD7" s="445">
        <f t="shared" si="18"/>
        <v>77</v>
      </c>
      <c r="CE7" s="445">
        <f t="shared" si="18"/>
        <v>78</v>
      </c>
      <c r="CF7" s="445">
        <f t="shared" si="18"/>
        <v>79</v>
      </c>
      <c r="CG7" s="445">
        <f t="shared" si="18"/>
        <v>80</v>
      </c>
      <c r="CH7" s="445">
        <f t="shared" si="18"/>
        <v>81</v>
      </c>
      <c r="CI7" s="445">
        <f t="shared" si="18"/>
        <v>82</v>
      </c>
      <c r="CJ7" s="445">
        <f t="shared" si="18"/>
        <v>83</v>
      </c>
      <c r="CK7" s="445">
        <f t="shared" si="18"/>
        <v>84</v>
      </c>
      <c r="CL7" s="445">
        <f t="shared" si="18"/>
        <v>85</v>
      </c>
      <c r="CM7" s="445">
        <f t="shared" si="18"/>
        <v>86</v>
      </c>
      <c r="CN7" s="445">
        <f t="shared" si="18"/>
        <v>87</v>
      </c>
      <c r="CO7" s="445">
        <f t="shared" si="18"/>
        <v>88</v>
      </c>
      <c r="CP7" s="445">
        <f t="shared" si="18"/>
        <v>89</v>
      </c>
      <c r="CQ7" s="445">
        <f t="shared" si="18"/>
        <v>90</v>
      </c>
      <c r="CR7" s="445">
        <f t="shared" si="18"/>
        <v>91</v>
      </c>
      <c r="CS7" s="445">
        <f t="shared" si="18"/>
        <v>92</v>
      </c>
      <c r="CT7" s="445">
        <f t="shared" si="18"/>
        <v>93</v>
      </c>
      <c r="CU7" s="445">
        <f t="shared" si="18"/>
        <v>94</v>
      </c>
      <c r="CV7" s="445">
        <f t="shared" si="18"/>
        <v>95</v>
      </c>
      <c r="CW7" s="445">
        <f t="shared" si="18"/>
        <v>96</v>
      </c>
      <c r="CX7" s="445">
        <f t="shared" si="18"/>
        <v>97</v>
      </c>
      <c r="CY7" s="445">
        <f t="shared" si="18"/>
        <v>98</v>
      </c>
      <c r="CZ7" s="445">
        <f t="shared" si="18"/>
        <v>99</v>
      </c>
      <c r="DA7" s="445">
        <f t="shared" si="18"/>
        <v>100</v>
      </c>
      <c r="DB7" s="445">
        <f t="shared" si="18"/>
        <v>101</v>
      </c>
      <c r="DC7" s="445">
        <f t="shared" si="18"/>
        <v>102</v>
      </c>
      <c r="DD7" s="445">
        <f t="shared" si="18"/>
        <v>103</v>
      </c>
      <c r="DE7" s="445">
        <f t="shared" si="18"/>
        <v>104</v>
      </c>
      <c r="DF7" s="445">
        <f t="shared" si="18"/>
        <v>105</v>
      </c>
      <c r="DG7" s="445">
        <f t="shared" si="18"/>
        <v>106</v>
      </c>
      <c r="DH7" s="445">
        <f t="shared" si="18"/>
        <v>107</v>
      </c>
      <c r="DI7" s="445">
        <f t="shared" si="18"/>
        <v>108</v>
      </c>
      <c r="DJ7" s="445">
        <f t="shared" si="18"/>
        <v>109</v>
      </c>
      <c r="DK7" s="445">
        <f t="shared" si="18"/>
        <v>110</v>
      </c>
      <c r="DL7" s="445">
        <f t="shared" si="18"/>
        <v>111</v>
      </c>
      <c r="DM7" s="445">
        <f t="shared" si="18"/>
        <v>112</v>
      </c>
      <c r="DN7" s="445">
        <f t="shared" si="18"/>
        <v>113</v>
      </c>
      <c r="DO7" s="445">
        <f t="shared" si="18"/>
        <v>114</v>
      </c>
      <c r="DP7" s="445">
        <f t="shared" si="18"/>
        <v>115</v>
      </c>
      <c r="DQ7" s="445">
        <f t="shared" si="18"/>
        <v>116</v>
      </c>
      <c r="DR7" s="445">
        <f t="shared" si="18"/>
        <v>117</v>
      </c>
      <c r="DS7" s="445">
        <f t="shared" si="18"/>
        <v>118</v>
      </c>
      <c r="DT7" s="445">
        <f t="shared" si="18"/>
        <v>119</v>
      </c>
      <c r="DU7" s="445">
        <f t="shared" si="18"/>
        <v>120</v>
      </c>
      <c r="DV7" s="445">
        <f t="shared" ref="DV7" si="19">DU7+1</f>
        <v>121</v>
      </c>
      <c r="DW7" s="445">
        <f t="shared" ref="DW7" si="20">DV7+1</f>
        <v>122</v>
      </c>
      <c r="DX7" s="445">
        <f t="shared" ref="DX7" si="21">DW7+1</f>
        <v>123</v>
      </c>
      <c r="DY7" s="445">
        <f t="shared" ref="DY7" si="22">DX7+1</f>
        <v>124</v>
      </c>
      <c r="DZ7" s="445">
        <f t="shared" ref="DZ7" si="23">DY7+1</f>
        <v>125</v>
      </c>
      <c r="EA7" s="445">
        <f t="shared" ref="EA7" si="24">DZ7+1</f>
        <v>126</v>
      </c>
      <c r="EB7" s="445">
        <f t="shared" ref="EB7" si="25">EA7+1</f>
        <v>127</v>
      </c>
      <c r="EC7" s="445">
        <f t="shared" ref="EC7" si="26">EB7+1</f>
        <v>128</v>
      </c>
      <c r="ED7" s="445">
        <f t="shared" ref="ED7" si="27">EC7+1</f>
        <v>129</v>
      </c>
      <c r="EE7" s="445">
        <f t="shared" ref="EE7" si="28">ED7+1</f>
        <v>130</v>
      </c>
      <c r="EF7" s="445">
        <f t="shared" ref="EF7" si="29">EE7+1</f>
        <v>131</v>
      </c>
      <c r="EG7" s="446">
        <f t="shared" ref="EG7" si="30">EF7+1</f>
        <v>132</v>
      </c>
      <c r="EH7" s="424" t="s">
        <v>109</v>
      </c>
    </row>
    <row r="8" spans="1:138" s="434" customFormat="1" ht="15" customHeight="1" x14ac:dyDescent="0.2">
      <c r="B8" s="447" t="s">
        <v>28</v>
      </c>
      <c r="C8" s="448"/>
      <c r="D8" s="449" t="s">
        <v>21</v>
      </c>
      <c r="E8" s="450"/>
      <c r="F8" s="451"/>
      <c r="G8" s="210"/>
      <c r="H8" s="210"/>
      <c r="I8" s="210"/>
      <c r="J8" s="210"/>
      <c r="K8" s="210"/>
      <c r="L8" s="210"/>
      <c r="M8" s="210"/>
      <c r="N8" s="210"/>
      <c r="O8" s="210"/>
      <c r="P8" s="210"/>
      <c r="Q8" s="210"/>
      <c r="R8" s="210"/>
      <c r="S8" s="210"/>
      <c r="T8" s="210"/>
      <c r="U8" s="210"/>
      <c r="V8" s="210"/>
      <c r="W8" s="210"/>
      <c r="X8" s="210"/>
      <c r="Y8" s="210"/>
      <c r="Z8" s="210"/>
      <c r="AA8" s="210"/>
      <c r="AB8" s="210"/>
      <c r="AC8" s="210"/>
      <c r="AD8" s="210"/>
      <c r="AE8" s="210"/>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210"/>
      <c r="BF8" s="210"/>
      <c r="BG8" s="210"/>
      <c r="BH8" s="210"/>
      <c r="BI8" s="210"/>
      <c r="BJ8" s="210"/>
      <c r="BK8" s="210"/>
      <c r="BL8" s="210"/>
      <c r="BM8" s="210"/>
      <c r="BN8" s="210"/>
      <c r="BO8" s="210"/>
      <c r="BP8" s="210"/>
      <c r="BQ8" s="210"/>
      <c r="BR8" s="210"/>
      <c r="BS8" s="210"/>
      <c r="BT8" s="210"/>
      <c r="BU8" s="210"/>
      <c r="BV8" s="210"/>
      <c r="BW8" s="210"/>
      <c r="BX8" s="210"/>
      <c r="BY8" s="210"/>
      <c r="BZ8" s="210"/>
      <c r="CA8" s="210"/>
      <c r="CB8" s="210"/>
      <c r="CC8" s="210"/>
      <c r="CD8" s="210"/>
      <c r="CE8" s="210"/>
      <c r="CF8" s="210"/>
      <c r="CG8" s="210"/>
      <c r="CH8" s="210"/>
      <c r="CI8" s="210"/>
      <c r="CJ8" s="210"/>
      <c r="CK8" s="210"/>
      <c r="CL8" s="210"/>
      <c r="CM8" s="210"/>
      <c r="CN8" s="210"/>
      <c r="CO8" s="210"/>
      <c r="CP8" s="210"/>
      <c r="CQ8" s="210"/>
      <c r="CR8" s="210"/>
      <c r="CS8" s="210"/>
      <c r="CT8" s="210"/>
      <c r="CU8" s="210"/>
      <c r="CV8" s="210"/>
      <c r="CW8" s="210"/>
      <c r="CX8" s="210"/>
      <c r="CY8" s="210"/>
      <c r="CZ8" s="210"/>
      <c r="DA8" s="210"/>
      <c r="DB8" s="210"/>
      <c r="DC8" s="210"/>
      <c r="DD8" s="210"/>
      <c r="DE8" s="210"/>
      <c r="DF8" s="210"/>
      <c r="DG8" s="210"/>
      <c r="DH8" s="210"/>
      <c r="DI8" s="210"/>
      <c r="DJ8" s="210"/>
      <c r="DK8" s="210"/>
      <c r="DL8" s="210"/>
      <c r="DM8" s="210"/>
      <c r="DN8" s="210"/>
      <c r="DO8" s="210"/>
      <c r="DP8" s="210"/>
      <c r="DQ8" s="210"/>
      <c r="DR8" s="210"/>
      <c r="DS8" s="210"/>
      <c r="DT8" s="210"/>
      <c r="DU8" s="210"/>
      <c r="DV8" s="210"/>
      <c r="DW8" s="210"/>
      <c r="DX8" s="210"/>
      <c r="DY8" s="210"/>
      <c r="DZ8" s="210"/>
      <c r="EA8" s="210"/>
      <c r="EB8" s="210"/>
      <c r="EC8" s="210"/>
      <c r="ED8" s="210"/>
      <c r="EE8" s="210"/>
      <c r="EF8" s="210"/>
      <c r="EG8" s="239"/>
      <c r="EH8" s="424" t="s">
        <v>109</v>
      </c>
    </row>
    <row r="9" spans="1:138" s="459" customFormat="1" ht="15" customHeight="1" x14ac:dyDescent="0.2">
      <c r="A9" s="452"/>
      <c r="B9" s="453"/>
      <c r="C9" s="454" t="s">
        <v>22</v>
      </c>
      <c r="D9" s="455">
        <f t="shared" ref="D9:D15" ca="1" si="31">SUM(E9:EH9)</f>
        <v>1532972.2940916549</v>
      </c>
      <c r="E9" s="456"/>
      <c r="F9" s="457">
        <f>'Commercial Lease'!E31</f>
        <v>10992</v>
      </c>
      <c r="G9" s="456">
        <f ca="1">'Commercial Lease'!F31</f>
        <v>10992</v>
      </c>
      <c r="H9" s="456">
        <f ca="1">'Commercial Lease'!G31</f>
        <v>10992</v>
      </c>
      <c r="I9" s="456">
        <f ca="1">'Commercial Lease'!H31</f>
        <v>10992</v>
      </c>
      <c r="J9" s="456">
        <f ca="1">'Commercial Lease'!I31</f>
        <v>10992</v>
      </c>
      <c r="K9" s="456">
        <f ca="1">'Commercial Lease'!J31</f>
        <v>10992</v>
      </c>
      <c r="L9" s="456">
        <f ca="1">'Commercial Lease'!K31</f>
        <v>10992</v>
      </c>
      <c r="M9" s="456">
        <f ca="1">'Commercial Lease'!L31</f>
        <v>10992</v>
      </c>
      <c r="N9" s="456">
        <f ca="1">'Commercial Lease'!M31</f>
        <v>10992</v>
      </c>
      <c r="O9" s="456">
        <f ca="1">'Commercial Lease'!N31</f>
        <v>10992</v>
      </c>
      <c r="P9" s="456">
        <f ca="1">'Commercial Lease'!O31</f>
        <v>10992</v>
      </c>
      <c r="Q9" s="456">
        <f ca="1">'Commercial Lease'!P31</f>
        <v>10992</v>
      </c>
      <c r="R9" s="456">
        <f ca="1">'Commercial Lease'!Q31</f>
        <v>11321.76</v>
      </c>
      <c r="S9" s="456">
        <f ca="1">'Commercial Lease'!R31</f>
        <v>11321.76</v>
      </c>
      <c r="T9" s="456">
        <f ca="1">'Commercial Lease'!S31</f>
        <v>11321.76</v>
      </c>
      <c r="U9" s="456">
        <f ca="1">'Commercial Lease'!T31</f>
        <v>11321.76</v>
      </c>
      <c r="V9" s="456">
        <f ca="1">'Commercial Lease'!U31</f>
        <v>11321.76</v>
      </c>
      <c r="W9" s="456">
        <f ca="1">'Commercial Lease'!V31</f>
        <v>11321.76</v>
      </c>
      <c r="X9" s="456">
        <f ca="1">'Commercial Lease'!W31</f>
        <v>11321.76</v>
      </c>
      <c r="Y9" s="456">
        <f ca="1">'Commercial Lease'!X31</f>
        <v>11321.76</v>
      </c>
      <c r="Z9" s="456">
        <f ca="1">'Commercial Lease'!Y31</f>
        <v>11321.76</v>
      </c>
      <c r="AA9" s="456">
        <f ca="1">'Commercial Lease'!Z31</f>
        <v>11321.76</v>
      </c>
      <c r="AB9" s="456">
        <f ca="1">'Commercial Lease'!AA31</f>
        <v>11321.76</v>
      </c>
      <c r="AC9" s="456">
        <f ca="1">'Commercial Lease'!AB31</f>
        <v>11321.76</v>
      </c>
      <c r="AD9" s="456">
        <f ca="1">'Commercial Lease'!AC31</f>
        <v>11661.4128</v>
      </c>
      <c r="AE9" s="456">
        <f ca="1">'Commercial Lease'!AD31</f>
        <v>11661.4128</v>
      </c>
      <c r="AF9" s="456">
        <f ca="1">'Commercial Lease'!AE31</f>
        <v>11661.4128</v>
      </c>
      <c r="AG9" s="456">
        <f ca="1">'Commercial Lease'!AF31</f>
        <v>11661.4128</v>
      </c>
      <c r="AH9" s="456">
        <f ca="1">'Commercial Lease'!AG31</f>
        <v>11661.4128</v>
      </c>
      <c r="AI9" s="456">
        <f ca="1">'Commercial Lease'!AH31</f>
        <v>11661.4128</v>
      </c>
      <c r="AJ9" s="456">
        <f ca="1">'Commercial Lease'!AI31</f>
        <v>11661.4128</v>
      </c>
      <c r="AK9" s="456">
        <f ca="1">'Commercial Lease'!AJ31</f>
        <v>11661.4128</v>
      </c>
      <c r="AL9" s="456">
        <f ca="1">'Commercial Lease'!AK31</f>
        <v>11661.4128</v>
      </c>
      <c r="AM9" s="456">
        <f ca="1">'Commercial Lease'!AL31</f>
        <v>11661.4128</v>
      </c>
      <c r="AN9" s="456">
        <f ca="1">'Commercial Lease'!AM31</f>
        <v>11661.4128</v>
      </c>
      <c r="AO9" s="456">
        <f ca="1">'Commercial Lease'!AN31</f>
        <v>11661.4128</v>
      </c>
      <c r="AP9" s="456">
        <f ca="1">'Commercial Lease'!AO31</f>
        <v>12011.255184</v>
      </c>
      <c r="AQ9" s="456">
        <f ca="1">'Commercial Lease'!AP31</f>
        <v>12011.255184</v>
      </c>
      <c r="AR9" s="456">
        <f ca="1">'Commercial Lease'!AQ31</f>
        <v>12011.255184</v>
      </c>
      <c r="AS9" s="456">
        <f ca="1">'Commercial Lease'!AR31</f>
        <v>12011.255184</v>
      </c>
      <c r="AT9" s="456">
        <f ca="1">'Commercial Lease'!AS31</f>
        <v>12011.255184</v>
      </c>
      <c r="AU9" s="456">
        <f ca="1">'Commercial Lease'!AT31</f>
        <v>12011.255184</v>
      </c>
      <c r="AV9" s="456">
        <f ca="1">'Commercial Lease'!AU31</f>
        <v>12011.255184</v>
      </c>
      <c r="AW9" s="456">
        <f ca="1">'Commercial Lease'!AV31</f>
        <v>12011.255184</v>
      </c>
      <c r="AX9" s="456">
        <f ca="1">'Commercial Lease'!AW31</f>
        <v>12011.255184</v>
      </c>
      <c r="AY9" s="456">
        <f ca="1">'Commercial Lease'!AX31</f>
        <v>12011.255184</v>
      </c>
      <c r="AZ9" s="456">
        <f ca="1">'Commercial Lease'!AY31</f>
        <v>12011.255184</v>
      </c>
      <c r="BA9" s="456">
        <f ca="1">'Commercial Lease'!AZ31</f>
        <v>12011.255184</v>
      </c>
      <c r="BB9" s="456">
        <f ca="1">'Commercial Lease'!BA31</f>
        <v>12371.592839519999</v>
      </c>
      <c r="BC9" s="456">
        <f ca="1">'Commercial Lease'!BB31</f>
        <v>12371.592839519999</v>
      </c>
      <c r="BD9" s="456">
        <f ca="1">'Commercial Lease'!BC31</f>
        <v>12371.592839519999</v>
      </c>
      <c r="BE9" s="456">
        <f ca="1">'Commercial Lease'!BD31</f>
        <v>12371.592839519999</v>
      </c>
      <c r="BF9" s="456">
        <f ca="1">'Commercial Lease'!BE31</f>
        <v>12371.592839519999</v>
      </c>
      <c r="BG9" s="456">
        <f ca="1">'Commercial Lease'!BF31</f>
        <v>12371.592839519999</v>
      </c>
      <c r="BH9" s="456">
        <f ca="1">'Commercial Lease'!BG31</f>
        <v>12371.592839519999</v>
      </c>
      <c r="BI9" s="456">
        <f ca="1">'Commercial Lease'!BH31</f>
        <v>12371.592839519999</v>
      </c>
      <c r="BJ9" s="456">
        <f ca="1">'Commercial Lease'!BI31</f>
        <v>12371.592839519999</v>
      </c>
      <c r="BK9" s="456">
        <f ca="1">'Commercial Lease'!BJ31</f>
        <v>12371.592839519999</v>
      </c>
      <c r="BL9" s="456">
        <f ca="1">'Commercial Lease'!BK31</f>
        <v>12371.592839519999</v>
      </c>
      <c r="BM9" s="456">
        <f ca="1">'Commercial Lease'!BL31</f>
        <v>12371.592839519999</v>
      </c>
      <c r="BN9" s="456">
        <f ca="1">'Commercial Lease'!BM31</f>
        <v>12742.740624705599</v>
      </c>
      <c r="BO9" s="456">
        <f ca="1">'Commercial Lease'!BN31</f>
        <v>12742.740624705599</v>
      </c>
      <c r="BP9" s="456">
        <f ca="1">'Commercial Lease'!BO31</f>
        <v>12742.740624705599</v>
      </c>
      <c r="BQ9" s="456">
        <f ca="1">'Commercial Lease'!BP31</f>
        <v>12742.740624705599</v>
      </c>
      <c r="BR9" s="456">
        <f ca="1">'Commercial Lease'!BQ31</f>
        <v>12742.740624705599</v>
      </c>
      <c r="BS9" s="456">
        <f ca="1">'Commercial Lease'!BR31</f>
        <v>12742.740624705599</v>
      </c>
      <c r="BT9" s="456">
        <f ca="1">'Commercial Lease'!BS31</f>
        <v>12742.740624705599</v>
      </c>
      <c r="BU9" s="456">
        <f ca="1">'Commercial Lease'!BT31</f>
        <v>12742.740624705599</v>
      </c>
      <c r="BV9" s="456">
        <f ca="1">'Commercial Lease'!BU31</f>
        <v>12742.740624705599</v>
      </c>
      <c r="BW9" s="456">
        <f ca="1">'Commercial Lease'!BV31</f>
        <v>12742.740624705599</v>
      </c>
      <c r="BX9" s="456">
        <f ca="1">'Commercial Lease'!BW31</f>
        <v>12742.740624705599</v>
      </c>
      <c r="BY9" s="456">
        <f ca="1">'Commercial Lease'!BX31</f>
        <v>12742.740624705599</v>
      </c>
      <c r="BZ9" s="456">
        <f ca="1">'Commercial Lease'!BY31</f>
        <v>13125.022843446766</v>
      </c>
      <c r="CA9" s="456">
        <f ca="1">'Commercial Lease'!BZ31</f>
        <v>13125.022843446766</v>
      </c>
      <c r="CB9" s="456">
        <f ca="1">'Commercial Lease'!CA31</f>
        <v>13125.022843446766</v>
      </c>
      <c r="CC9" s="456">
        <f ca="1">'Commercial Lease'!CB31</f>
        <v>13125.022843446766</v>
      </c>
      <c r="CD9" s="456">
        <f ca="1">'Commercial Lease'!CC31</f>
        <v>13125.022843446766</v>
      </c>
      <c r="CE9" s="456">
        <f ca="1">'Commercial Lease'!CD31</f>
        <v>13125.022843446766</v>
      </c>
      <c r="CF9" s="456">
        <f ca="1">'Commercial Lease'!CE31</f>
        <v>13125.022843446766</v>
      </c>
      <c r="CG9" s="456">
        <f ca="1">'Commercial Lease'!CF31</f>
        <v>13125.022843446766</v>
      </c>
      <c r="CH9" s="456">
        <f ca="1">'Commercial Lease'!CG31</f>
        <v>13125.022843446766</v>
      </c>
      <c r="CI9" s="456">
        <f ca="1">'Commercial Lease'!CH31</f>
        <v>13125.022843446766</v>
      </c>
      <c r="CJ9" s="456">
        <f ca="1">'Commercial Lease'!CI31</f>
        <v>13125.022843446766</v>
      </c>
      <c r="CK9" s="456">
        <f ca="1">'Commercial Lease'!CJ31</f>
        <v>13125.022843446766</v>
      </c>
      <c r="CL9" s="456">
        <f ca="1">'Commercial Lease'!CK31</f>
        <v>13518.773528750171</v>
      </c>
      <c r="CM9" s="456">
        <f ca="1">'Commercial Lease'!CL31</f>
        <v>10359.109200830857</v>
      </c>
      <c r="CN9" s="456">
        <f ca="1">'Commercial Lease'!CM31</f>
        <v>10359.109200830857</v>
      </c>
      <c r="CO9" s="456">
        <f ca="1">'Commercial Lease'!CN31</f>
        <v>10359.109200830857</v>
      </c>
      <c r="CP9" s="456">
        <f ca="1">'Commercial Lease'!CO31</f>
        <v>10359.109200830857</v>
      </c>
      <c r="CQ9" s="456">
        <f ca="1">'Commercial Lease'!CP31</f>
        <v>10359.109200830857</v>
      </c>
      <c r="CR9" s="456">
        <f ca="1">'Commercial Lease'!CQ31</f>
        <v>10359.109200830857</v>
      </c>
      <c r="CS9" s="456">
        <f ca="1">'Commercial Lease'!CR31</f>
        <v>10359.109200830857</v>
      </c>
      <c r="CT9" s="456">
        <f ca="1">'Commercial Lease'!CS31</f>
        <v>10359.109200830857</v>
      </c>
      <c r="CU9" s="456">
        <f ca="1">'Commercial Lease'!CT31</f>
        <v>10359.109200830857</v>
      </c>
      <c r="CV9" s="456">
        <f ca="1">'Commercial Lease'!CU31</f>
        <v>10359.109200830857</v>
      </c>
      <c r="CW9" s="456">
        <f ca="1">'Commercial Lease'!CV31</f>
        <v>10359.109200830857</v>
      </c>
      <c r="CX9" s="456">
        <f ca="1">'Commercial Lease'!CW31</f>
        <v>10359.109200830857</v>
      </c>
      <c r="CY9" s="456">
        <f ca="1">'Commercial Lease'!CX31</f>
        <v>10669.882476855782</v>
      </c>
      <c r="CZ9" s="456">
        <f ca="1">'Commercial Lease'!CY31</f>
        <v>10669.882476855782</v>
      </c>
      <c r="DA9" s="456">
        <f ca="1">'Commercial Lease'!CZ31</f>
        <v>10669.882476855782</v>
      </c>
      <c r="DB9" s="456">
        <f ca="1">'Commercial Lease'!DA31</f>
        <v>10669.882476855782</v>
      </c>
      <c r="DC9" s="456">
        <f ca="1">'Commercial Lease'!DB31</f>
        <v>10669.882476855782</v>
      </c>
      <c r="DD9" s="456">
        <f ca="1">'Commercial Lease'!DC31</f>
        <v>10669.882476855782</v>
      </c>
      <c r="DE9" s="456">
        <f ca="1">'Commercial Lease'!DD31</f>
        <v>10669.882476855782</v>
      </c>
      <c r="DF9" s="456">
        <f ca="1">'Commercial Lease'!DE31</f>
        <v>10669.882476855782</v>
      </c>
      <c r="DG9" s="456">
        <f ca="1">'Commercial Lease'!DF31</f>
        <v>10669.882476855782</v>
      </c>
      <c r="DH9" s="456">
        <f ca="1">'Commercial Lease'!DG31</f>
        <v>10669.882476855782</v>
      </c>
      <c r="DI9" s="456">
        <f ca="1">'Commercial Lease'!DH31</f>
        <v>10669.882476855782</v>
      </c>
      <c r="DJ9" s="456">
        <f ca="1">'Commercial Lease'!DI31</f>
        <v>10669.882476855782</v>
      </c>
      <c r="DK9" s="456">
        <f ca="1">'Commercial Lease'!DJ31</f>
        <v>10989.978951161456</v>
      </c>
      <c r="DL9" s="456">
        <f ca="1">'Commercial Lease'!DK31</f>
        <v>10989.978951161456</v>
      </c>
      <c r="DM9" s="456">
        <f ca="1">'Commercial Lease'!DL31</f>
        <v>10989.978951161456</v>
      </c>
      <c r="DN9" s="456">
        <f ca="1">'Commercial Lease'!DM31</f>
        <v>10989.978951161456</v>
      </c>
      <c r="DO9" s="456">
        <f ca="1">'Commercial Lease'!DN31</f>
        <v>10989.978951161456</v>
      </c>
      <c r="DP9" s="456">
        <f ca="1">'Commercial Lease'!DO31</f>
        <v>10989.978951161456</v>
      </c>
      <c r="DQ9" s="456">
        <f ca="1">'Commercial Lease'!DP31</f>
        <v>10989.978951161456</v>
      </c>
      <c r="DR9" s="456">
        <f ca="1">'Commercial Lease'!DQ31</f>
        <v>10989.978951161456</v>
      </c>
      <c r="DS9" s="456">
        <f ca="1">'Commercial Lease'!DR31</f>
        <v>10989.978951161456</v>
      </c>
      <c r="DT9" s="456">
        <f ca="1">'Commercial Lease'!DS31</f>
        <v>10989.978951161456</v>
      </c>
      <c r="DU9" s="456">
        <f ca="1">'Commercial Lease'!DT31</f>
        <v>10989.978951161456</v>
      </c>
      <c r="DV9" s="456">
        <f ca="1">'Commercial Lease'!DU31</f>
        <v>10989.978951161456</v>
      </c>
      <c r="DW9" s="456">
        <f ca="1">'Commercial Lease'!DV31</f>
        <v>11319.678319696301</v>
      </c>
      <c r="DX9" s="456">
        <f ca="1">'Commercial Lease'!DW31</f>
        <v>11319.678319696301</v>
      </c>
      <c r="DY9" s="456">
        <f ca="1">'Commercial Lease'!DX31</f>
        <v>11319.678319696301</v>
      </c>
      <c r="DZ9" s="456">
        <f ca="1">'Commercial Lease'!DY31</f>
        <v>11319.678319696301</v>
      </c>
      <c r="EA9" s="456">
        <f ca="1">'Commercial Lease'!DZ31</f>
        <v>11319.678319696301</v>
      </c>
      <c r="EB9" s="456">
        <f ca="1">'Commercial Lease'!EA31</f>
        <v>11319.678319696301</v>
      </c>
      <c r="EC9" s="456">
        <f ca="1">'Commercial Lease'!EB31</f>
        <v>11319.678319696301</v>
      </c>
      <c r="ED9" s="456">
        <f ca="1">'Commercial Lease'!EC31</f>
        <v>11319.678319696301</v>
      </c>
      <c r="EE9" s="456">
        <f ca="1">'Commercial Lease'!ED31</f>
        <v>11319.678319696301</v>
      </c>
      <c r="EF9" s="456">
        <f ca="1">'Commercial Lease'!EE31</f>
        <v>11319.678319696301</v>
      </c>
      <c r="EG9" s="458">
        <f ca="1">'Commercial Lease'!EF31</f>
        <v>11319.678319696301</v>
      </c>
      <c r="EH9" s="424" t="s">
        <v>109</v>
      </c>
    </row>
    <row r="10" spans="1:138" ht="15" customHeight="1" x14ac:dyDescent="0.2">
      <c r="B10" s="460"/>
      <c r="C10" s="461" t="s">
        <v>23</v>
      </c>
      <c r="D10" s="462">
        <f t="shared" si="31"/>
        <v>0</v>
      </c>
      <c r="E10" s="377"/>
      <c r="F10" s="377">
        <f>'Commercial Lease'!E56</f>
        <v>0</v>
      </c>
      <c r="G10" s="377">
        <f>'Commercial Lease'!F56</f>
        <v>0</v>
      </c>
      <c r="H10" s="377">
        <f>'Commercial Lease'!G56</f>
        <v>0</v>
      </c>
      <c r="I10" s="377">
        <f>'Commercial Lease'!H56</f>
        <v>0</v>
      </c>
      <c r="J10" s="377">
        <f>'Commercial Lease'!I56</f>
        <v>0</v>
      </c>
      <c r="K10" s="377">
        <f>'Commercial Lease'!J56</f>
        <v>0</v>
      </c>
      <c r="L10" s="377">
        <f>'Commercial Lease'!K56</f>
        <v>0</v>
      </c>
      <c r="M10" s="377">
        <f>'Commercial Lease'!L56</f>
        <v>0</v>
      </c>
      <c r="N10" s="377">
        <f>'Commercial Lease'!M56</f>
        <v>0</v>
      </c>
      <c r="O10" s="377">
        <f>'Commercial Lease'!N56</f>
        <v>0</v>
      </c>
      <c r="P10" s="377">
        <f>'Commercial Lease'!O56</f>
        <v>0</v>
      </c>
      <c r="Q10" s="377">
        <f>'Commercial Lease'!P56</f>
        <v>0</v>
      </c>
      <c r="R10" s="377">
        <f>'Commercial Lease'!Q56</f>
        <v>0</v>
      </c>
      <c r="S10" s="377">
        <f>'Commercial Lease'!R56</f>
        <v>0</v>
      </c>
      <c r="T10" s="377">
        <f>'Commercial Lease'!S56</f>
        <v>0</v>
      </c>
      <c r="U10" s="377">
        <f>'Commercial Lease'!T56</f>
        <v>0</v>
      </c>
      <c r="V10" s="377">
        <f>'Commercial Lease'!U56</f>
        <v>0</v>
      </c>
      <c r="W10" s="377">
        <f>'Commercial Lease'!V56</f>
        <v>0</v>
      </c>
      <c r="X10" s="377">
        <f>'Commercial Lease'!W56</f>
        <v>0</v>
      </c>
      <c r="Y10" s="377">
        <f>'Commercial Lease'!X56</f>
        <v>0</v>
      </c>
      <c r="Z10" s="377">
        <f>'Commercial Lease'!Y56</f>
        <v>0</v>
      </c>
      <c r="AA10" s="377">
        <f>'Commercial Lease'!Z56</f>
        <v>0</v>
      </c>
      <c r="AB10" s="377">
        <f>'Commercial Lease'!AA56</f>
        <v>0</v>
      </c>
      <c r="AC10" s="377">
        <f>'Commercial Lease'!AB56</f>
        <v>0</v>
      </c>
      <c r="AD10" s="377">
        <f>'Commercial Lease'!AC56</f>
        <v>0</v>
      </c>
      <c r="AE10" s="377">
        <f>'Commercial Lease'!AD56</f>
        <v>0</v>
      </c>
      <c r="AF10" s="377">
        <f>'Commercial Lease'!AE56</f>
        <v>0</v>
      </c>
      <c r="AG10" s="377">
        <f>'Commercial Lease'!AF56</f>
        <v>0</v>
      </c>
      <c r="AH10" s="377">
        <f>'Commercial Lease'!AG56</f>
        <v>0</v>
      </c>
      <c r="AI10" s="377">
        <f>'Commercial Lease'!AH56</f>
        <v>0</v>
      </c>
      <c r="AJ10" s="377">
        <f>'Commercial Lease'!AI56</f>
        <v>0</v>
      </c>
      <c r="AK10" s="377">
        <f>'Commercial Lease'!AJ56</f>
        <v>0</v>
      </c>
      <c r="AL10" s="377">
        <f>'Commercial Lease'!AK56</f>
        <v>0</v>
      </c>
      <c r="AM10" s="377">
        <f>'Commercial Lease'!AL56</f>
        <v>0</v>
      </c>
      <c r="AN10" s="377">
        <f>'Commercial Lease'!AM56</f>
        <v>0</v>
      </c>
      <c r="AO10" s="377">
        <f>'Commercial Lease'!AN56</f>
        <v>0</v>
      </c>
      <c r="AP10" s="377">
        <f>'Commercial Lease'!AO56</f>
        <v>0</v>
      </c>
      <c r="AQ10" s="377">
        <f>'Commercial Lease'!AP56</f>
        <v>0</v>
      </c>
      <c r="AR10" s="377">
        <f>'Commercial Lease'!AQ56</f>
        <v>0</v>
      </c>
      <c r="AS10" s="377">
        <f>'Commercial Lease'!AR56</f>
        <v>0</v>
      </c>
      <c r="AT10" s="377">
        <f>'Commercial Lease'!AS56</f>
        <v>0</v>
      </c>
      <c r="AU10" s="377">
        <f>'Commercial Lease'!AT56</f>
        <v>0</v>
      </c>
      <c r="AV10" s="377">
        <f>'Commercial Lease'!AU56</f>
        <v>0</v>
      </c>
      <c r="AW10" s="377">
        <f>'Commercial Lease'!AV56</f>
        <v>0</v>
      </c>
      <c r="AX10" s="377">
        <f>'Commercial Lease'!AW56</f>
        <v>0</v>
      </c>
      <c r="AY10" s="377">
        <f>'Commercial Lease'!AX56</f>
        <v>0</v>
      </c>
      <c r="AZ10" s="377">
        <f>'Commercial Lease'!AY56</f>
        <v>0</v>
      </c>
      <c r="BA10" s="377">
        <f>'Commercial Lease'!AZ56</f>
        <v>0</v>
      </c>
      <c r="BB10" s="377">
        <f>'Commercial Lease'!BA56</f>
        <v>0</v>
      </c>
      <c r="BC10" s="377">
        <f>'Commercial Lease'!BB56</f>
        <v>0</v>
      </c>
      <c r="BD10" s="377">
        <f>'Commercial Lease'!BC56</f>
        <v>0</v>
      </c>
      <c r="BE10" s="377">
        <f>'Commercial Lease'!BD56</f>
        <v>0</v>
      </c>
      <c r="BF10" s="377">
        <f>'Commercial Lease'!BE56</f>
        <v>0</v>
      </c>
      <c r="BG10" s="377">
        <f>'Commercial Lease'!BF56</f>
        <v>0</v>
      </c>
      <c r="BH10" s="377">
        <f>'Commercial Lease'!BG56</f>
        <v>0</v>
      </c>
      <c r="BI10" s="377">
        <f>'Commercial Lease'!BH56</f>
        <v>0</v>
      </c>
      <c r="BJ10" s="377">
        <f>'Commercial Lease'!BI56</f>
        <v>0</v>
      </c>
      <c r="BK10" s="377">
        <f>'Commercial Lease'!BJ56</f>
        <v>0</v>
      </c>
      <c r="BL10" s="377">
        <f>'Commercial Lease'!BK56</f>
        <v>0</v>
      </c>
      <c r="BM10" s="377">
        <f>'Commercial Lease'!BL56</f>
        <v>0</v>
      </c>
      <c r="BN10" s="377">
        <f>'Commercial Lease'!BM56</f>
        <v>0</v>
      </c>
      <c r="BO10" s="377">
        <f>'Commercial Lease'!BN56</f>
        <v>0</v>
      </c>
      <c r="BP10" s="377">
        <f>'Commercial Lease'!BO56</f>
        <v>0</v>
      </c>
      <c r="BQ10" s="377">
        <f>'Commercial Lease'!BP56</f>
        <v>0</v>
      </c>
      <c r="BR10" s="377">
        <f>'Commercial Lease'!BQ56</f>
        <v>0</v>
      </c>
      <c r="BS10" s="377">
        <f>'Commercial Lease'!BR56</f>
        <v>0</v>
      </c>
      <c r="BT10" s="377">
        <f>'Commercial Lease'!BS56</f>
        <v>0</v>
      </c>
      <c r="BU10" s="377">
        <f>'Commercial Lease'!BT56</f>
        <v>0</v>
      </c>
      <c r="BV10" s="377">
        <f>'Commercial Lease'!BU56</f>
        <v>0</v>
      </c>
      <c r="BW10" s="377">
        <f>'Commercial Lease'!BV56</f>
        <v>0</v>
      </c>
      <c r="BX10" s="377">
        <f>'Commercial Lease'!BW56</f>
        <v>0</v>
      </c>
      <c r="BY10" s="377">
        <f>'Commercial Lease'!BX56</f>
        <v>0</v>
      </c>
      <c r="BZ10" s="377">
        <f>'Commercial Lease'!BY56</f>
        <v>0</v>
      </c>
      <c r="CA10" s="377">
        <f>'Commercial Lease'!BZ56</f>
        <v>0</v>
      </c>
      <c r="CB10" s="377">
        <f>'Commercial Lease'!CA56</f>
        <v>0</v>
      </c>
      <c r="CC10" s="377">
        <f>'Commercial Lease'!CB56</f>
        <v>0</v>
      </c>
      <c r="CD10" s="377">
        <f>'Commercial Lease'!CC56</f>
        <v>0</v>
      </c>
      <c r="CE10" s="377">
        <f>'Commercial Lease'!CD56</f>
        <v>0</v>
      </c>
      <c r="CF10" s="377">
        <f>'Commercial Lease'!CE56</f>
        <v>0</v>
      </c>
      <c r="CG10" s="377">
        <f>'Commercial Lease'!CF56</f>
        <v>0</v>
      </c>
      <c r="CH10" s="377">
        <f>'Commercial Lease'!CG56</f>
        <v>0</v>
      </c>
      <c r="CI10" s="377">
        <f>'Commercial Lease'!CH56</f>
        <v>0</v>
      </c>
      <c r="CJ10" s="377">
        <f>'Commercial Lease'!CI56</f>
        <v>0</v>
      </c>
      <c r="CK10" s="377">
        <f>'Commercial Lease'!CJ56</f>
        <v>0</v>
      </c>
      <c r="CL10" s="377">
        <f>'Commercial Lease'!CK56</f>
        <v>0</v>
      </c>
      <c r="CM10" s="377">
        <f>'Commercial Lease'!CL56</f>
        <v>0</v>
      </c>
      <c r="CN10" s="377">
        <f>'Commercial Lease'!CM56</f>
        <v>0</v>
      </c>
      <c r="CO10" s="377">
        <f>'Commercial Lease'!CN56</f>
        <v>0</v>
      </c>
      <c r="CP10" s="377">
        <f>'Commercial Lease'!CO56</f>
        <v>0</v>
      </c>
      <c r="CQ10" s="377">
        <f>'Commercial Lease'!CP56</f>
        <v>0</v>
      </c>
      <c r="CR10" s="377">
        <f>'Commercial Lease'!CQ56</f>
        <v>0</v>
      </c>
      <c r="CS10" s="377">
        <f>'Commercial Lease'!CR56</f>
        <v>0</v>
      </c>
      <c r="CT10" s="377">
        <f>'Commercial Lease'!CS56</f>
        <v>0</v>
      </c>
      <c r="CU10" s="377">
        <f>'Commercial Lease'!CT56</f>
        <v>0</v>
      </c>
      <c r="CV10" s="377">
        <f>'Commercial Lease'!CU56</f>
        <v>0</v>
      </c>
      <c r="CW10" s="377">
        <f>'Commercial Lease'!CV56</f>
        <v>0</v>
      </c>
      <c r="CX10" s="377">
        <f>'Commercial Lease'!CW56</f>
        <v>0</v>
      </c>
      <c r="CY10" s="377">
        <f>'Commercial Lease'!CX56</f>
        <v>0</v>
      </c>
      <c r="CZ10" s="377">
        <f>'Commercial Lease'!CY56</f>
        <v>0</v>
      </c>
      <c r="DA10" s="377">
        <f>'Commercial Lease'!CZ56</f>
        <v>0</v>
      </c>
      <c r="DB10" s="377">
        <f>'Commercial Lease'!DA56</f>
        <v>0</v>
      </c>
      <c r="DC10" s="377">
        <f>'Commercial Lease'!DB56</f>
        <v>0</v>
      </c>
      <c r="DD10" s="377">
        <f>'Commercial Lease'!DC56</f>
        <v>0</v>
      </c>
      <c r="DE10" s="377">
        <f>'Commercial Lease'!DD56</f>
        <v>0</v>
      </c>
      <c r="DF10" s="377">
        <f>'Commercial Lease'!DE56</f>
        <v>0</v>
      </c>
      <c r="DG10" s="377">
        <f>'Commercial Lease'!DF56</f>
        <v>0</v>
      </c>
      <c r="DH10" s="377">
        <f>'Commercial Lease'!DG56</f>
        <v>0</v>
      </c>
      <c r="DI10" s="377">
        <f>'Commercial Lease'!DH56</f>
        <v>0</v>
      </c>
      <c r="DJ10" s="377">
        <f>'Commercial Lease'!DI56</f>
        <v>0</v>
      </c>
      <c r="DK10" s="377">
        <f>'Commercial Lease'!DJ56</f>
        <v>0</v>
      </c>
      <c r="DL10" s="377">
        <f>'Commercial Lease'!DK56</f>
        <v>0</v>
      </c>
      <c r="DM10" s="377">
        <f>'Commercial Lease'!DL56</f>
        <v>0</v>
      </c>
      <c r="DN10" s="377">
        <f>'Commercial Lease'!DM56</f>
        <v>0</v>
      </c>
      <c r="DO10" s="377">
        <f>'Commercial Lease'!DN56</f>
        <v>0</v>
      </c>
      <c r="DP10" s="377">
        <f>'Commercial Lease'!DO56</f>
        <v>0</v>
      </c>
      <c r="DQ10" s="377">
        <f>'Commercial Lease'!DP56</f>
        <v>0</v>
      </c>
      <c r="DR10" s="377">
        <f>'Commercial Lease'!DQ56</f>
        <v>0</v>
      </c>
      <c r="DS10" s="377">
        <f>'Commercial Lease'!DR56</f>
        <v>0</v>
      </c>
      <c r="DT10" s="377">
        <f>'Commercial Lease'!DS56</f>
        <v>0</v>
      </c>
      <c r="DU10" s="377">
        <f>'Commercial Lease'!DT56</f>
        <v>0</v>
      </c>
      <c r="DV10" s="377">
        <f>'Commercial Lease'!DU56</f>
        <v>0</v>
      </c>
      <c r="DW10" s="377">
        <f>'Commercial Lease'!DV56</f>
        <v>0</v>
      </c>
      <c r="DX10" s="377">
        <f>'Commercial Lease'!DW56</f>
        <v>0</v>
      </c>
      <c r="DY10" s="377">
        <f>'Commercial Lease'!DX56</f>
        <v>0</v>
      </c>
      <c r="DZ10" s="377">
        <f>'Commercial Lease'!DY56</f>
        <v>0</v>
      </c>
      <c r="EA10" s="377">
        <f>'Commercial Lease'!DZ56</f>
        <v>0</v>
      </c>
      <c r="EB10" s="377">
        <f>'Commercial Lease'!EA56</f>
        <v>0</v>
      </c>
      <c r="EC10" s="377">
        <f>'Commercial Lease'!EB56</f>
        <v>0</v>
      </c>
      <c r="ED10" s="377">
        <f>'Commercial Lease'!EC56</f>
        <v>0</v>
      </c>
      <c r="EE10" s="377">
        <f>'Commercial Lease'!ED56</f>
        <v>0</v>
      </c>
      <c r="EF10" s="377">
        <f>'Commercial Lease'!EE56</f>
        <v>0</v>
      </c>
      <c r="EG10" s="385">
        <f>'Commercial Lease'!EF56</f>
        <v>0</v>
      </c>
      <c r="EH10" s="424" t="s">
        <v>109</v>
      </c>
    </row>
    <row r="11" spans="1:138" ht="15" customHeight="1" x14ac:dyDescent="0.2">
      <c r="B11" s="463" t="s">
        <v>178</v>
      </c>
      <c r="C11" s="464"/>
      <c r="D11" s="465">
        <f t="shared" ca="1" si="31"/>
        <v>1532972.2940916549</v>
      </c>
      <c r="E11" s="466"/>
      <c r="F11" s="466">
        <f>SUM(F9:F10)</f>
        <v>10992</v>
      </c>
      <c r="G11" s="466">
        <f t="shared" ref="G11:BR11" ca="1" si="32">SUM(G9:G10)</f>
        <v>10992</v>
      </c>
      <c r="H11" s="466">
        <f t="shared" ca="1" si="32"/>
        <v>10992</v>
      </c>
      <c r="I11" s="466">
        <f t="shared" ca="1" si="32"/>
        <v>10992</v>
      </c>
      <c r="J11" s="466">
        <f t="shared" ca="1" si="32"/>
        <v>10992</v>
      </c>
      <c r="K11" s="466">
        <f t="shared" ca="1" si="32"/>
        <v>10992</v>
      </c>
      <c r="L11" s="466">
        <f t="shared" ca="1" si="32"/>
        <v>10992</v>
      </c>
      <c r="M11" s="466">
        <f t="shared" ca="1" si="32"/>
        <v>10992</v>
      </c>
      <c r="N11" s="466">
        <f t="shared" ca="1" si="32"/>
        <v>10992</v>
      </c>
      <c r="O11" s="466">
        <f t="shared" ca="1" si="32"/>
        <v>10992</v>
      </c>
      <c r="P11" s="466">
        <f t="shared" ca="1" si="32"/>
        <v>10992</v>
      </c>
      <c r="Q11" s="466">
        <f t="shared" ca="1" si="32"/>
        <v>10992</v>
      </c>
      <c r="R11" s="466">
        <f t="shared" ca="1" si="32"/>
        <v>11321.76</v>
      </c>
      <c r="S11" s="466">
        <f t="shared" ca="1" si="32"/>
        <v>11321.76</v>
      </c>
      <c r="T11" s="466">
        <f t="shared" ca="1" si="32"/>
        <v>11321.76</v>
      </c>
      <c r="U11" s="466">
        <f t="shared" ca="1" si="32"/>
        <v>11321.76</v>
      </c>
      <c r="V11" s="466">
        <f t="shared" ca="1" si="32"/>
        <v>11321.76</v>
      </c>
      <c r="W11" s="466">
        <f t="shared" ca="1" si="32"/>
        <v>11321.76</v>
      </c>
      <c r="X11" s="466">
        <f t="shared" ca="1" si="32"/>
        <v>11321.76</v>
      </c>
      <c r="Y11" s="466">
        <f t="shared" ca="1" si="32"/>
        <v>11321.76</v>
      </c>
      <c r="Z11" s="466">
        <f t="shared" ca="1" si="32"/>
        <v>11321.76</v>
      </c>
      <c r="AA11" s="466">
        <f t="shared" ca="1" si="32"/>
        <v>11321.76</v>
      </c>
      <c r="AB11" s="466">
        <f t="shared" ca="1" si="32"/>
        <v>11321.76</v>
      </c>
      <c r="AC11" s="466">
        <f t="shared" ca="1" si="32"/>
        <v>11321.76</v>
      </c>
      <c r="AD11" s="466">
        <f t="shared" ca="1" si="32"/>
        <v>11661.4128</v>
      </c>
      <c r="AE11" s="466">
        <f t="shared" ca="1" si="32"/>
        <v>11661.4128</v>
      </c>
      <c r="AF11" s="466">
        <f t="shared" ca="1" si="32"/>
        <v>11661.4128</v>
      </c>
      <c r="AG11" s="466">
        <f t="shared" ca="1" si="32"/>
        <v>11661.4128</v>
      </c>
      <c r="AH11" s="466">
        <f t="shared" ca="1" si="32"/>
        <v>11661.4128</v>
      </c>
      <c r="AI11" s="466">
        <f t="shared" ca="1" si="32"/>
        <v>11661.4128</v>
      </c>
      <c r="AJ11" s="466">
        <f t="shared" ca="1" si="32"/>
        <v>11661.4128</v>
      </c>
      <c r="AK11" s="466">
        <f t="shared" ca="1" si="32"/>
        <v>11661.4128</v>
      </c>
      <c r="AL11" s="466">
        <f t="shared" ca="1" si="32"/>
        <v>11661.4128</v>
      </c>
      <c r="AM11" s="466">
        <f t="shared" ca="1" si="32"/>
        <v>11661.4128</v>
      </c>
      <c r="AN11" s="466">
        <f t="shared" ca="1" si="32"/>
        <v>11661.4128</v>
      </c>
      <c r="AO11" s="466">
        <f t="shared" ca="1" si="32"/>
        <v>11661.4128</v>
      </c>
      <c r="AP11" s="466">
        <f t="shared" ca="1" si="32"/>
        <v>12011.255184</v>
      </c>
      <c r="AQ11" s="466">
        <f t="shared" ca="1" si="32"/>
        <v>12011.255184</v>
      </c>
      <c r="AR11" s="466">
        <f t="shared" ca="1" si="32"/>
        <v>12011.255184</v>
      </c>
      <c r="AS11" s="466">
        <f t="shared" ca="1" si="32"/>
        <v>12011.255184</v>
      </c>
      <c r="AT11" s="466">
        <f t="shared" ca="1" si="32"/>
        <v>12011.255184</v>
      </c>
      <c r="AU11" s="466">
        <f t="shared" ca="1" si="32"/>
        <v>12011.255184</v>
      </c>
      <c r="AV11" s="466">
        <f t="shared" ca="1" si="32"/>
        <v>12011.255184</v>
      </c>
      <c r="AW11" s="466">
        <f t="shared" ca="1" si="32"/>
        <v>12011.255184</v>
      </c>
      <c r="AX11" s="466">
        <f t="shared" ca="1" si="32"/>
        <v>12011.255184</v>
      </c>
      <c r="AY11" s="466">
        <f t="shared" ca="1" si="32"/>
        <v>12011.255184</v>
      </c>
      <c r="AZ11" s="466">
        <f t="shared" ca="1" si="32"/>
        <v>12011.255184</v>
      </c>
      <c r="BA11" s="466">
        <f t="shared" ca="1" si="32"/>
        <v>12011.255184</v>
      </c>
      <c r="BB11" s="466">
        <f t="shared" ca="1" si="32"/>
        <v>12371.592839519999</v>
      </c>
      <c r="BC11" s="466">
        <f t="shared" ca="1" si="32"/>
        <v>12371.592839519999</v>
      </c>
      <c r="BD11" s="466">
        <f t="shared" ca="1" si="32"/>
        <v>12371.592839519999</v>
      </c>
      <c r="BE11" s="466">
        <f t="shared" ca="1" si="32"/>
        <v>12371.592839519999</v>
      </c>
      <c r="BF11" s="466">
        <f t="shared" ca="1" si="32"/>
        <v>12371.592839519999</v>
      </c>
      <c r="BG11" s="466">
        <f t="shared" ca="1" si="32"/>
        <v>12371.592839519999</v>
      </c>
      <c r="BH11" s="466">
        <f t="shared" ca="1" si="32"/>
        <v>12371.592839519999</v>
      </c>
      <c r="BI11" s="466">
        <f t="shared" ca="1" si="32"/>
        <v>12371.592839519999</v>
      </c>
      <c r="BJ11" s="466">
        <f t="shared" ca="1" si="32"/>
        <v>12371.592839519999</v>
      </c>
      <c r="BK11" s="466">
        <f t="shared" ca="1" si="32"/>
        <v>12371.592839519999</v>
      </c>
      <c r="BL11" s="466">
        <f t="shared" ca="1" si="32"/>
        <v>12371.592839519999</v>
      </c>
      <c r="BM11" s="466">
        <f t="shared" ca="1" si="32"/>
        <v>12371.592839519999</v>
      </c>
      <c r="BN11" s="466">
        <f t="shared" ca="1" si="32"/>
        <v>12742.740624705599</v>
      </c>
      <c r="BO11" s="466">
        <f t="shared" ca="1" si="32"/>
        <v>12742.740624705599</v>
      </c>
      <c r="BP11" s="466">
        <f t="shared" ca="1" si="32"/>
        <v>12742.740624705599</v>
      </c>
      <c r="BQ11" s="466">
        <f t="shared" ca="1" si="32"/>
        <v>12742.740624705599</v>
      </c>
      <c r="BR11" s="466">
        <f t="shared" ca="1" si="32"/>
        <v>12742.740624705599</v>
      </c>
      <c r="BS11" s="466">
        <f t="shared" ref="BS11:ED11" ca="1" si="33">SUM(BS9:BS10)</f>
        <v>12742.740624705599</v>
      </c>
      <c r="BT11" s="466">
        <f t="shared" ca="1" si="33"/>
        <v>12742.740624705599</v>
      </c>
      <c r="BU11" s="466">
        <f t="shared" ca="1" si="33"/>
        <v>12742.740624705599</v>
      </c>
      <c r="BV11" s="466">
        <f t="shared" ca="1" si="33"/>
        <v>12742.740624705599</v>
      </c>
      <c r="BW11" s="466">
        <f t="shared" ca="1" si="33"/>
        <v>12742.740624705599</v>
      </c>
      <c r="BX11" s="466">
        <f t="shared" ca="1" si="33"/>
        <v>12742.740624705599</v>
      </c>
      <c r="BY11" s="466">
        <f t="shared" ca="1" si="33"/>
        <v>12742.740624705599</v>
      </c>
      <c r="BZ11" s="466">
        <f t="shared" ca="1" si="33"/>
        <v>13125.022843446766</v>
      </c>
      <c r="CA11" s="466">
        <f t="shared" ca="1" si="33"/>
        <v>13125.022843446766</v>
      </c>
      <c r="CB11" s="466">
        <f t="shared" ca="1" si="33"/>
        <v>13125.022843446766</v>
      </c>
      <c r="CC11" s="466">
        <f t="shared" ca="1" si="33"/>
        <v>13125.022843446766</v>
      </c>
      <c r="CD11" s="466">
        <f t="shared" ca="1" si="33"/>
        <v>13125.022843446766</v>
      </c>
      <c r="CE11" s="466">
        <f t="shared" ca="1" si="33"/>
        <v>13125.022843446766</v>
      </c>
      <c r="CF11" s="466">
        <f t="shared" ca="1" si="33"/>
        <v>13125.022843446766</v>
      </c>
      <c r="CG11" s="466">
        <f t="shared" ca="1" si="33"/>
        <v>13125.022843446766</v>
      </c>
      <c r="CH11" s="466">
        <f t="shared" ca="1" si="33"/>
        <v>13125.022843446766</v>
      </c>
      <c r="CI11" s="466">
        <f t="shared" ca="1" si="33"/>
        <v>13125.022843446766</v>
      </c>
      <c r="CJ11" s="466">
        <f t="shared" ca="1" si="33"/>
        <v>13125.022843446766</v>
      </c>
      <c r="CK11" s="466">
        <f t="shared" ca="1" si="33"/>
        <v>13125.022843446766</v>
      </c>
      <c r="CL11" s="466">
        <f t="shared" ca="1" si="33"/>
        <v>13518.773528750171</v>
      </c>
      <c r="CM11" s="466">
        <f t="shared" ca="1" si="33"/>
        <v>10359.109200830857</v>
      </c>
      <c r="CN11" s="466">
        <f t="shared" ca="1" si="33"/>
        <v>10359.109200830857</v>
      </c>
      <c r="CO11" s="466">
        <f t="shared" ca="1" si="33"/>
        <v>10359.109200830857</v>
      </c>
      <c r="CP11" s="466">
        <f t="shared" ca="1" si="33"/>
        <v>10359.109200830857</v>
      </c>
      <c r="CQ11" s="466">
        <f t="shared" ca="1" si="33"/>
        <v>10359.109200830857</v>
      </c>
      <c r="CR11" s="466">
        <f t="shared" ca="1" si="33"/>
        <v>10359.109200830857</v>
      </c>
      <c r="CS11" s="466">
        <f t="shared" ca="1" si="33"/>
        <v>10359.109200830857</v>
      </c>
      <c r="CT11" s="466">
        <f t="shared" ca="1" si="33"/>
        <v>10359.109200830857</v>
      </c>
      <c r="CU11" s="466">
        <f t="shared" ca="1" si="33"/>
        <v>10359.109200830857</v>
      </c>
      <c r="CV11" s="466">
        <f t="shared" ca="1" si="33"/>
        <v>10359.109200830857</v>
      </c>
      <c r="CW11" s="466">
        <f t="shared" ca="1" si="33"/>
        <v>10359.109200830857</v>
      </c>
      <c r="CX11" s="466">
        <f t="shared" ca="1" si="33"/>
        <v>10359.109200830857</v>
      </c>
      <c r="CY11" s="466">
        <f t="shared" ca="1" si="33"/>
        <v>10669.882476855782</v>
      </c>
      <c r="CZ11" s="466">
        <f t="shared" ca="1" si="33"/>
        <v>10669.882476855782</v>
      </c>
      <c r="DA11" s="466">
        <f t="shared" ca="1" si="33"/>
        <v>10669.882476855782</v>
      </c>
      <c r="DB11" s="466">
        <f t="shared" ca="1" si="33"/>
        <v>10669.882476855782</v>
      </c>
      <c r="DC11" s="466">
        <f t="shared" ca="1" si="33"/>
        <v>10669.882476855782</v>
      </c>
      <c r="DD11" s="466">
        <f t="shared" ca="1" si="33"/>
        <v>10669.882476855782</v>
      </c>
      <c r="DE11" s="466">
        <f t="shared" ca="1" si="33"/>
        <v>10669.882476855782</v>
      </c>
      <c r="DF11" s="466">
        <f t="shared" ca="1" si="33"/>
        <v>10669.882476855782</v>
      </c>
      <c r="DG11" s="466">
        <f t="shared" ca="1" si="33"/>
        <v>10669.882476855782</v>
      </c>
      <c r="DH11" s="466">
        <f t="shared" ca="1" si="33"/>
        <v>10669.882476855782</v>
      </c>
      <c r="DI11" s="466">
        <f t="shared" ca="1" si="33"/>
        <v>10669.882476855782</v>
      </c>
      <c r="DJ11" s="466">
        <f t="shared" ca="1" si="33"/>
        <v>10669.882476855782</v>
      </c>
      <c r="DK11" s="466">
        <f t="shared" ca="1" si="33"/>
        <v>10989.978951161456</v>
      </c>
      <c r="DL11" s="466">
        <f t="shared" ca="1" si="33"/>
        <v>10989.978951161456</v>
      </c>
      <c r="DM11" s="466">
        <f t="shared" ca="1" si="33"/>
        <v>10989.978951161456</v>
      </c>
      <c r="DN11" s="466">
        <f t="shared" ca="1" si="33"/>
        <v>10989.978951161456</v>
      </c>
      <c r="DO11" s="466">
        <f t="shared" ca="1" si="33"/>
        <v>10989.978951161456</v>
      </c>
      <c r="DP11" s="466">
        <f t="shared" ca="1" si="33"/>
        <v>10989.978951161456</v>
      </c>
      <c r="DQ11" s="466">
        <f t="shared" ca="1" si="33"/>
        <v>10989.978951161456</v>
      </c>
      <c r="DR11" s="466">
        <f t="shared" ca="1" si="33"/>
        <v>10989.978951161456</v>
      </c>
      <c r="DS11" s="466">
        <f t="shared" ca="1" si="33"/>
        <v>10989.978951161456</v>
      </c>
      <c r="DT11" s="466">
        <f t="shared" ca="1" si="33"/>
        <v>10989.978951161456</v>
      </c>
      <c r="DU11" s="466">
        <f t="shared" ca="1" si="33"/>
        <v>10989.978951161456</v>
      </c>
      <c r="DV11" s="466">
        <f t="shared" ca="1" si="33"/>
        <v>10989.978951161456</v>
      </c>
      <c r="DW11" s="466">
        <f t="shared" ca="1" si="33"/>
        <v>11319.678319696301</v>
      </c>
      <c r="DX11" s="466">
        <f t="shared" ca="1" si="33"/>
        <v>11319.678319696301</v>
      </c>
      <c r="DY11" s="466">
        <f t="shared" ca="1" si="33"/>
        <v>11319.678319696301</v>
      </c>
      <c r="DZ11" s="466">
        <f t="shared" ca="1" si="33"/>
        <v>11319.678319696301</v>
      </c>
      <c r="EA11" s="466">
        <f t="shared" ca="1" si="33"/>
        <v>11319.678319696301</v>
      </c>
      <c r="EB11" s="466">
        <f t="shared" ca="1" si="33"/>
        <v>11319.678319696301</v>
      </c>
      <c r="EC11" s="466">
        <f t="shared" ca="1" si="33"/>
        <v>11319.678319696301</v>
      </c>
      <c r="ED11" s="466">
        <f t="shared" ca="1" si="33"/>
        <v>11319.678319696301</v>
      </c>
      <c r="EE11" s="466">
        <f t="shared" ref="EE11:EG11" ca="1" si="34">SUM(EE9:EE10)</f>
        <v>11319.678319696301</v>
      </c>
      <c r="EF11" s="466">
        <f t="shared" ca="1" si="34"/>
        <v>11319.678319696301</v>
      </c>
      <c r="EG11" s="467">
        <f t="shared" ca="1" si="34"/>
        <v>11319.678319696301</v>
      </c>
      <c r="EH11" s="424" t="s">
        <v>109</v>
      </c>
    </row>
    <row r="12" spans="1:138" ht="15" customHeight="1" x14ac:dyDescent="0.2">
      <c r="B12" s="468"/>
      <c r="C12" s="469" t="s">
        <v>25</v>
      </c>
      <c r="D12" s="462">
        <f t="shared" si="31"/>
        <v>0</v>
      </c>
      <c r="E12" s="377"/>
      <c r="F12" s="470">
        <f>'Commercial Lease'!E64</f>
        <v>0</v>
      </c>
      <c r="G12" s="377">
        <f>'Commercial Lease'!F64</f>
        <v>0</v>
      </c>
      <c r="H12" s="377">
        <f>'Commercial Lease'!G64</f>
        <v>0</v>
      </c>
      <c r="I12" s="377">
        <f>'Commercial Lease'!H64</f>
        <v>0</v>
      </c>
      <c r="J12" s="377">
        <f>'Commercial Lease'!I64</f>
        <v>0</v>
      </c>
      <c r="K12" s="377">
        <f>'Commercial Lease'!J64</f>
        <v>0</v>
      </c>
      <c r="L12" s="377">
        <f>'Commercial Lease'!K64</f>
        <v>0</v>
      </c>
      <c r="M12" s="377">
        <f>'Commercial Lease'!L64</f>
        <v>0</v>
      </c>
      <c r="N12" s="377">
        <f>'Commercial Lease'!M64</f>
        <v>0</v>
      </c>
      <c r="O12" s="377">
        <f>'Commercial Lease'!N64</f>
        <v>0</v>
      </c>
      <c r="P12" s="377">
        <f>'Commercial Lease'!O64</f>
        <v>0</v>
      </c>
      <c r="Q12" s="377">
        <f>'Commercial Lease'!P64</f>
        <v>0</v>
      </c>
      <c r="R12" s="377">
        <f>'Commercial Lease'!Q64</f>
        <v>0</v>
      </c>
      <c r="S12" s="377">
        <f>'Commercial Lease'!R64</f>
        <v>0</v>
      </c>
      <c r="T12" s="377">
        <f>'Commercial Lease'!S64</f>
        <v>0</v>
      </c>
      <c r="U12" s="377">
        <f>'Commercial Lease'!T64</f>
        <v>0</v>
      </c>
      <c r="V12" s="377">
        <f>'Commercial Lease'!U64</f>
        <v>0</v>
      </c>
      <c r="W12" s="377">
        <f>'Commercial Lease'!V64</f>
        <v>0</v>
      </c>
      <c r="X12" s="377">
        <f>'Commercial Lease'!W64</f>
        <v>0</v>
      </c>
      <c r="Y12" s="377">
        <f>'Commercial Lease'!X64</f>
        <v>0</v>
      </c>
      <c r="Z12" s="377">
        <f>'Commercial Lease'!Y64</f>
        <v>0</v>
      </c>
      <c r="AA12" s="377">
        <f>'Commercial Lease'!Z64</f>
        <v>0</v>
      </c>
      <c r="AB12" s="377">
        <f>'Commercial Lease'!AA64</f>
        <v>0</v>
      </c>
      <c r="AC12" s="377">
        <f>'Commercial Lease'!AB64</f>
        <v>0</v>
      </c>
      <c r="AD12" s="377">
        <f>'Commercial Lease'!AC64</f>
        <v>0</v>
      </c>
      <c r="AE12" s="377">
        <f>'Commercial Lease'!AD64</f>
        <v>0</v>
      </c>
      <c r="AF12" s="377">
        <f>'Commercial Lease'!AE64</f>
        <v>0</v>
      </c>
      <c r="AG12" s="377">
        <f>'Commercial Lease'!AF64</f>
        <v>0</v>
      </c>
      <c r="AH12" s="377">
        <f>'Commercial Lease'!AG64</f>
        <v>0</v>
      </c>
      <c r="AI12" s="377">
        <f>'Commercial Lease'!AH64</f>
        <v>0</v>
      </c>
      <c r="AJ12" s="377">
        <f>'Commercial Lease'!AI64</f>
        <v>0</v>
      </c>
      <c r="AK12" s="377">
        <f>'Commercial Lease'!AJ64</f>
        <v>0</v>
      </c>
      <c r="AL12" s="377">
        <f>'Commercial Lease'!AK64</f>
        <v>0</v>
      </c>
      <c r="AM12" s="377">
        <f>'Commercial Lease'!AL64</f>
        <v>0</v>
      </c>
      <c r="AN12" s="377">
        <f>'Commercial Lease'!AM64</f>
        <v>0</v>
      </c>
      <c r="AO12" s="377">
        <f>'Commercial Lease'!AN64</f>
        <v>0</v>
      </c>
      <c r="AP12" s="377">
        <f>'Commercial Lease'!AO64</f>
        <v>0</v>
      </c>
      <c r="AQ12" s="377">
        <f>'Commercial Lease'!AP64</f>
        <v>0</v>
      </c>
      <c r="AR12" s="377">
        <f>'Commercial Lease'!AQ64</f>
        <v>0</v>
      </c>
      <c r="AS12" s="377">
        <f>'Commercial Lease'!AR64</f>
        <v>0</v>
      </c>
      <c r="AT12" s="377">
        <f>'Commercial Lease'!AS64</f>
        <v>0</v>
      </c>
      <c r="AU12" s="377">
        <f>'Commercial Lease'!AT64</f>
        <v>0</v>
      </c>
      <c r="AV12" s="377">
        <f>'Commercial Lease'!AU64</f>
        <v>0</v>
      </c>
      <c r="AW12" s="377">
        <f>'Commercial Lease'!AV64</f>
        <v>0</v>
      </c>
      <c r="AX12" s="377">
        <f>'Commercial Lease'!AW64</f>
        <v>0</v>
      </c>
      <c r="AY12" s="377">
        <f>'Commercial Lease'!AX64</f>
        <v>0</v>
      </c>
      <c r="AZ12" s="377">
        <f>'Commercial Lease'!AY64</f>
        <v>0</v>
      </c>
      <c r="BA12" s="377">
        <f>'Commercial Lease'!AZ64</f>
        <v>0</v>
      </c>
      <c r="BB12" s="377">
        <f>'Commercial Lease'!BA64</f>
        <v>0</v>
      </c>
      <c r="BC12" s="377">
        <f>'Commercial Lease'!BB64</f>
        <v>0</v>
      </c>
      <c r="BD12" s="377">
        <f>'Commercial Lease'!BC64</f>
        <v>0</v>
      </c>
      <c r="BE12" s="377">
        <f>'Commercial Lease'!BD64</f>
        <v>0</v>
      </c>
      <c r="BF12" s="377">
        <f>'Commercial Lease'!BE64</f>
        <v>0</v>
      </c>
      <c r="BG12" s="377">
        <f>'Commercial Lease'!BF64</f>
        <v>0</v>
      </c>
      <c r="BH12" s="377">
        <f>'Commercial Lease'!BG64</f>
        <v>0</v>
      </c>
      <c r="BI12" s="377">
        <f>'Commercial Lease'!BH64</f>
        <v>0</v>
      </c>
      <c r="BJ12" s="377">
        <f>'Commercial Lease'!BI64</f>
        <v>0</v>
      </c>
      <c r="BK12" s="377">
        <f>'Commercial Lease'!BJ64</f>
        <v>0</v>
      </c>
      <c r="BL12" s="377">
        <f>'Commercial Lease'!BK64</f>
        <v>0</v>
      </c>
      <c r="BM12" s="377">
        <f>'Commercial Lease'!BL64</f>
        <v>0</v>
      </c>
      <c r="BN12" s="377">
        <f>'Commercial Lease'!BM64</f>
        <v>0</v>
      </c>
      <c r="BO12" s="377">
        <f>'Commercial Lease'!BN64</f>
        <v>0</v>
      </c>
      <c r="BP12" s="377">
        <f>'Commercial Lease'!BO64</f>
        <v>0</v>
      </c>
      <c r="BQ12" s="377">
        <f>'Commercial Lease'!BP64</f>
        <v>0</v>
      </c>
      <c r="BR12" s="377">
        <f>'Commercial Lease'!BQ64</f>
        <v>0</v>
      </c>
      <c r="BS12" s="377">
        <f>'Commercial Lease'!BR64</f>
        <v>0</v>
      </c>
      <c r="BT12" s="377">
        <f>'Commercial Lease'!BS64</f>
        <v>0</v>
      </c>
      <c r="BU12" s="377">
        <f>'Commercial Lease'!BT64</f>
        <v>0</v>
      </c>
      <c r="BV12" s="377">
        <f>'Commercial Lease'!BU64</f>
        <v>0</v>
      </c>
      <c r="BW12" s="377">
        <f>'Commercial Lease'!BV64</f>
        <v>0</v>
      </c>
      <c r="BX12" s="377">
        <f>'Commercial Lease'!BW64</f>
        <v>0</v>
      </c>
      <c r="BY12" s="377">
        <f>'Commercial Lease'!BX64</f>
        <v>0</v>
      </c>
      <c r="BZ12" s="377">
        <f>'Commercial Lease'!BY64</f>
        <v>0</v>
      </c>
      <c r="CA12" s="377">
        <f>'Commercial Lease'!BZ64</f>
        <v>0</v>
      </c>
      <c r="CB12" s="377">
        <f>'Commercial Lease'!CA64</f>
        <v>0</v>
      </c>
      <c r="CC12" s="377">
        <f>'Commercial Lease'!CB64</f>
        <v>0</v>
      </c>
      <c r="CD12" s="377">
        <f>'Commercial Lease'!CC64</f>
        <v>0</v>
      </c>
      <c r="CE12" s="377">
        <f>'Commercial Lease'!CD64</f>
        <v>0</v>
      </c>
      <c r="CF12" s="377">
        <f>'Commercial Lease'!CE64</f>
        <v>0</v>
      </c>
      <c r="CG12" s="377">
        <f>'Commercial Lease'!CF64</f>
        <v>0</v>
      </c>
      <c r="CH12" s="377">
        <f>'Commercial Lease'!CG64</f>
        <v>0</v>
      </c>
      <c r="CI12" s="377">
        <f>'Commercial Lease'!CH64</f>
        <v>0</v>
      </c>
      <c r="CJ12" s="377">
        <f>'Commercial Lease'!CI64</f>
        <v>0</v>
      </c>
      <c r="CK12" s="377">
        <f>'Commercial Lease'!CJ64</f>
        <v>0</v>
      </c>
      <c r="CL12" s="377">
        <f>'Commercial Lease'!CK64</f>
        <v>0</v>
      </c>
      <c r="CM12" s="377">
        <f>'Commercial Lease'!CL64</f>
        <v>0</v>
      </c>
      <c r="CN12" s="377">
        <f>'Commercial Lease'!CM64</f>
        <v>0</v>
      </c>
      <c r="CO12" s="377">
        <f>'Commercial Lease'!CN64</f>
        <v>0</v>
      </c>
      <c r="CP12" s="377">
        <f>'Commercial Lease'!CO64</f>
        <v>0</v>
      </c>
      <c r="CQ12" s="377">
        <f>'Commercial Lease'!CP64</f>
        <v>0</v>
      </c>
      <c r="CR12" s="377">
        <f>'Commercial Lease'!CQ64</f>
        <v>0</v>
      </c>
      <c r="CS12" s="377">
        <f>'Commercial Lease'!CR64</f>
        <v>0</v>
      </c>
      <c r="CT12" s="377">
        <f>'Commercial Lease'!CS64</f>
        <v>0</v>
      </c>
      <c r="CU12" s="377">
        <f>'Commercial Lease'!CT64</f>
        <v>0</v>
      </c>
      <c r="CV12" s="377">
        <f>'Commercial Lease'!CU64</f>
        <v>0</v>
      </c>
      <c r="CW12" s="377">
        <f>'Commercial Lease'!CV64</f>
        <v>0</v>
      </c>
      <c r="CX12" s="377">
        <f>'Commercial Lease'!CW64</f>
        <v>0</v>
      </c>
      <c r="CY12" s="377">
        <f>'Commercial Lease'!CX64</f>
        <v>0</v>
      </c>
      <c r="CZ12" s="377">
        <f>'Commercial Lease'!CY64</f>
        <v>0</v>
      </c>
      <c r="DA12" s="377">
        <f>'Commercial Lease'!CZ64</f>
        <v>0</v>
      </c>
      <c r="DB12" s="377">
        <f>'Commercial Lease'!DA64</f>
        <v>0</v>
      </c>
      <c r="DC12" s="377">
        <f>'Commercial Lease'!DB64</f>
        <v>0</v>
      </c>
      <c r="DD12" s="377">
        <f>'Commercial Lease'!DC64</f>
        <v>0</v>
      </c>
      <c r="DE12" s="377">
        <f>'Commercial Lease'!DD64</f>
        <v>0</v>
      </c>
      <c r="DF12" s="377">
        <f>'Commercial Lease'!DE64</f>
        <v>0</v>
      </c>
      <c r="DG12" s="377">
        <f>'Commercial Lease'!DF64</f>
        <v>0</v>
      </c>
      <c r="DH12" s="377">
        <f>'Commercial Lease'!DG64</f>
        <v>0</v>
      </c>
      <c r="DI12" s="377">
        <f>'Commercial Lease'!DH64</f>
        <v>0</v>
      </c>
      <c r="DJ12" s="377">
        <f>'Commercial Lease'!DI64</f>
        <v>0</v>
      </c>
      <c r="DK12" s="377">
        <f>'Commercial Lease'!DJ64</f>
        <v>0</v>
      </c>
      <c r="DL12" s="377">
        <f>'Commercial Lease'!DK64</f>
        <v>0</v>
      </c>
      <c r="DM12" s="377">
        <f>'Commercial Lease'!DL64</f>
        <v>0</v>
      </c>
      <c r="DN12" s="377">
        <f>'Commercial Lease'!DM64</f>
        <v>0</v>
      </c>
      <c r="DO12" s="377">
        <f>'Commercial Lease'!DN64</f>
        <v>0</v>
      </c>
      <c r="DP12" s="377">
        <f>'Commercial Lease'!DO64</f>
        <v>0</v>
      </c>
      <c r="DQ12" s="377">
        <f>'Commercial Lease'!DP64</f>
        <v>0</v>
      </c>
      <c r="DR12" s="377">
        <f>'Commercial Lease'!DQ64</f>
        <v>0</v>
      </c>
      <c r="DS12" s="377">
        <f>'Commercial Lease'!DR64</f>
        <v>0</v>
      </c>
      <c r="DT12" s="377">
        <f>'Commercial Lease'!DS64</f>
        <v>0</v>
      </c>
      <c r="DU12" s="377">
        <f>'Commercial Lease'!DT64</f>
        <v>0</v>
      </c>
      <c r="DV12" s="377">
        <f>'Commercial Lease'!DU64</f>
        <v>0</v>
      </c>
      <c r="DW12" s="377">
        <f>'Commercial Lease'!DV64</f>
        <v>0</v>
      </c>
      <c r="DX12" s="377">
        <f>'Commercial Lease'!DW64</f>
        <v>0</v>
      </c>
      <c r="DY12" s="377">
        <f>'Commercial Lease'!DX64</f>
        <v>0</v>
      </c>
      <c r="DZ12" s="377">
        <f>'Commercial Lease'!DY64</f>
        <v>0</v>
      </c>
      <c r="EA12" s="377">
        <f>'Commercial Lease'!DZ64</f>
        <v>0</v>
      </c>
      <c r="EB12" s="377">
        <f>'Commercial Lease'!EA64</f>
        <v>0</v>
      </c>
      <c r="EC12" s="377">
        <f>'Commercial Lease'!EB64</f>
        <v>0</v>
      </c>
      <c r="ED12" s="377">
        <f>'Commercial Lease'!EC64</f>
        <v>0</v>
      </c>
      <c r="EE12" s="377">
        <f>'Commercial Lease'!ED64</f>
        <v>0</v>
      </c>
      <c r="EF12" s="377">
        <f>'Commercial Lease'!EE64</f>
        <v>0</v>
      </c>
      <c r="EG12" s="378">
        <f>'Commercial Lease'!EF64</f>
        <v>0</v>
      </c>
      <c r="EH12" s="424" t="s">
        <v>109</v>
      </c>
    </row>
    <row r="13" spans="1:138" ht="15" customHeight="1" x14ac:dyDescent="0.2">
      <c r="B13" s="468"/>
      <c r="C13" s="471" t="s">
        <v>234</v>
      </c>
      <c r="D13" s="462">
        <f t="shared" ca="1" si="31"/>
        <v>477368.26111588412</v>
      </c>
      <c r="E13" s="377"/>
      <c r="F13" s="470">
        <f>'Reimbursement Breakout'!E30</f>
        <v>0</v>
      </c>
      <c r="G13" s="377">
        <f>'Reimbursement Breakout'!F30</f>
        <v>0</v>
      </c>
      <c r="H13" s="377">
        <f>'Reimbursement Breakout'!G30</f>
        <v>0</v>
      </c>
      <c r="I13" s="377">
        <f>'Reimbursement Breakout'!H30</f>
        <v>0</v>
      </c>
      <c r="J13" s="377">
        <f>'Reimbursement Breakout'!I30</f>
        <v>0</v>
      </c>
      <c r="K13" s="377">
        <f>'Reimbursement Breakout'!J30</f>
        <v>0</v>
      </c>
      <c r="L13" s="377">
        <f>'Reimbursement Breakout'!K30</f>
        <v>0</v>
      </c>
      <c r="M13" s="377">
        <f>'Reimbursement Breakout'!L30</f>
        <v>0</v>
      </c>
      <c r="N13" s="377">
        <f ca="1">'Reimbursement Breakout'!M30</f>
        <v>39781.199999999997</v>
      </c>
      <c r="O13" s="377">
        <f>'Reimbursement Breakout'!N30</f>
        <v>0</v>
      </c>
      <c r="P13" s="377">
        <f>'Reimbursement Breakout'!O30</f>
        <v>0</v>
      </c>
      <c r="Q13" s="377">
        <f>'Reimbursement Breakout'!P30</f>
        <v>0</v>
      </c>
      <c r="R13" s="377">
        <f>'Reimbursement Breakout'!Q30</f>
        <v>0</v>
      </c>
      <c r="S13" s="377">
        <f>'Reimbursement Breakout'!R30</f>
        <v>0</v>
      </c>
      <c r="T13" s="377">
        <f>'Reimbursement Breakout'!S30</f>
        <v>0</v>
      </c>
      <c r="U13" s="377">
        <f>'Reimbursement Breakout'!T30</f>
        <v>0</v>
      </c>
      <c r="V13" s="377">
        <f>'Reimbursement Breakout'!U30</f>
        <v>0</v>
      </c>
      <c r="W13" s="377">
        <f>'Reimbursement Breakout'!V30</f>
        <v>0</v>
      </c>
      <c r="X13" s="377">
        <f>'Reimbursement Breakout'!W30</f>
        <v>0</v>
      </c>
      <c r="Y13" s="377">
        <f>'Reimbursement Breakout'!X30</f>
        <v>0</v>
      </c>
      <c r="Z13" s="377">
        <f ca="1">'Reimbursement Breakout'!Y30</f>
        <v>40591.845999999998</v>
      </c>
      <c r="AA13" s="377">
        <f>'Reimbursement Breakout'!Z30</f>
        <v>0</v>
      </c>
      <c r="AB13" s="377">
        <f>'Reimbursement Breakout'!AA30</f>
        <v>0</v>
      </c>
      <c r="AC13" s="377">
        <f>'Reimbursement Breakout'!AB30</f>
        <v>0</v>
      </c>
      <c r="AD13" s="377">
        <f>'Reimbursement Breakout'!AC30</f>
        <v>0</v>
      </c>
      <c r="AE13" s="377">
        <f>'Reimbursement Breakout'!AD30</f>
        <v>0</v>
      </c>
      <c r="AF13" s="377">
        <f>'Reimbursement Breakout'!AE30</f>
        <v>0</v>
      </c>
      <c r="AG13" s="377">
        <f>'Reimbursement Breakout'!AF30</f>
        <v>0</v>
      </c>
      <c r="AH13" s="377">
        <f>'Reimbursement Breakout'!AG30</f>
        <v>0</v>
      </c>
      <c r="AI13" s="377">
        <f>'Reimbursement Breakout'!AH30</f>
        <v>0</v>
      </c>
      <c r="AJ13" s="377">
        <f>'Reimbursement Breakout'!AI30</f>
        <v>0</v>
      </c>
      <c r="AK13" s="377">
        <f>'Reimbursement Breakout'!AJ30</f>
        <v>0</v>
      </c>
      <c r="AL13" s="377">
        <f ca="1">'Reimbursement Breakout'!AK30</f>
        <v>41419.919529999999</v>
      </c>
      <c r="AM13" s="377">
        <f>'Reimbursement Breakout'!AL30</f>
        <v>0</v>
      </c>
      <c r="AN13" s="377">
        <f>'Reimbursement Breakout'!AM30</f>
        <v>0</v>
      </c>
      <c r="AO13" s="377">
        <f>'Reimbursement Breakout'!AN30</f>
        <v>0</v>
      </c>
      <c r="AP13" s="377">
        <f>'Reimbursement Breakout'!AO30</f>
        <v>0</v>
      </c>
      <c r="AQ13" s="377">
        <f>'Reimbursement Breakout'!AP30</f>
        <v>0</v>
      </c>
      <c r="AR13" s="377">
        <f>'Reimbursement Breakout'!AQ30</f>
        <v>0</v>
      </c>
      <c r="AS13" s="377">
        <f>'Reimbursement Breakout'!AR30</f>
        <v>0</v>
      </c>
      <c r="AT13" s="377">
        <f>'Reimbursement Breakout'!AS30</f>
        <v>0</v>
      </c>
      <c r="AU13" s="377">
        <f>'Reimbursement Breakout'!AT30</f>
        <v>0</v>
      </c>
      <c r="AV13" s="377">
        <f>'Reimbursement Breakout'!AU30</f>
        <v>0</v>
      </c>
      <c r="AW13" s="377">
        <f>'Reimbursement Breakout'!AV30</f>
        <v>0</v>
      </c>
      <c r="AX13" s="377">
        <f ca="1">'Reimbursement Breakout'!AW30</f>
        <v>42265.817038149988</v>
      </c>
      <c r="AY13" s="377">
        <f>'Reimbursement Breakout'!AX30</f>
        <v>0</v>
      </c>
      <c r="AZ13" s="377">
        <f>'Reimbursement Breakout'!AY30</f>
        <v>0</v>
      </c>
      <c r="BA13" s="377">
        <f>'Reimbursement Breakout'!AZ30</f>
        <v>0</v>
      </c>
      <c r="BB13" s="377">
        <f>'Reimbursement Breakout'!BA30</f>
        <v>0</v>
      </c>
      <c r="BC13" s="377">
        <f>'Reimbursement Breakout'!BB30</f>
        <v>0</v>
      </c>
      <c r="BD13" s="377">
        <f>'Reimbursement Breakout'!BC30</f>
        <v>0</v>
      </c>
      <c r="BE13" s="377">
        <f>'Reimbursement Breakout'!BD30</f>
        <v>0</v>
      </c>
      <c r="BF13" s="377">
        <f>'Reimbursement Breakout'!BE30</f>
        <v>0</v>
      </c>
      <c r="BG13" s="377">
        <f>'Reimbursement Breakout'!BF30</f>
        <v>0</v>
      </c>
      <c r="BH13" s="377">
        <f>'Reimbursement Breakout'!BG30</f>
        <v>0</v>
      </c>
      <c r="BI13" s="377">
        <f>'Reimbursement Breakout'!BH30</f>
        <v>0</v>
      </c>
      <c r="BJ13" s="377">
        <f ca="1">'Reimbursement Breakout'!BI30</f>
        <v>43129.944510378235</v>
      </c>
      <c r="BK13" s="377">
        <f>'Reimbursement Breakout'!BJ30</f>
        <v>0</v>
      </c>
      <c r="BL13" s="377">
        <f>'Reimbursement Breakout'!BK30</f>
        <v>0</v>
      </c>
      <c r="BM13" s="377">
        <f>'Reimbursement Breakout'!BL30</f>
        <v>0</v>
      </c>
      <c r="BN13" s="377">
        <f>'Reimbursement Breakout'!BM30</f>
        <v>0</v>
      </c>
      <c r="BO13" s="377">
        <f>'Reimbursement Breakout'!BN30</f>
        <v>0</v>
      </c>
      <c r="BP13" s="377">
        <f>'Reimbursement Breakout'!BO30</f>
        <v>0</v>
      </c>
      <c r="BQ13" s="377">
        <f>'Reimbursement Breakout'!BP30</f>
        <v>0</v>
      </c>
      <c r="BR13" s="377">
        <f>'Reimbursement Breakout'!BQ30</f>
        <v>0</v>
      </c>
      <c r="BS13" s="377">
        <f>'Reimbursement Breakout'!BR30</f>
        <v>0</v>
      </c>
      <c r="BT13" s="377">
        <f>'Reimbursement Breakout'!BS30</f>
        <v>0</v>
      </c>
      <c r="BU13" s="377">
        <f>'Reimbursement Breakout'!BT30</f>
        <v>0</v>
      </c>
      <c r="BV13" s="377">
        <f ca="1">'Reimbursement Breakout'!BU30</f>
        <v>44012.717711989586</v>
      </c>
      <c r="BW13" s="377">
        <f>'Reimbursement Breakout'!BV30</f>
        <v>0</v>
      </c>
      <c r="BX13" s="377">
        <f>'Reimbursement Breakout'!BW30</f>
        <v>0</v>
      </c>
      <c r="BY13" s="377">
        <f>'Reimbursement Breakout'!BX30</f>
        <v>0</v>
      </c>
      <c r="BZ13" s="377">
        <f>'Reimbursement Breakout'!BY30</f>
        <v>0</v>
      </c>
      <c r="CA13" s="377">
        <f>'Reimbursement Breakout'!BZ30</f>
        <v>0</v>
      </c>
      <c r="CB13" s="377">
        <f>'Reimbursement Breakout'!CA30</f>
        <v>0</v>
      </c>
      <c r="CC13" s="377">
        <f>'Reimbursement Breakout'!CB30</f>
        <v>0</v>
      </c>
      <c r="CD13" s="377">
        <f>'Reimbursement Breakout'!CC30</f>
        <v>0</v>
      </c>
      <c r="CE13" s="377">
        <f>'Reimbursement Breakout'!CD30</f>
        <v>0</v>
      </c>
      <c r="CF13" s="377">
        <f>'Reimbursement Breakout'!CE30</f>
        <v>0</v>
      </c>
      <c r="CG13" s="377">
        <f>'Reimbursement Breakout'!CF30</f>
        <v>0</v>
      </c>
      <c r="CH13" s="377">
        <f ca="1">'Reimbursement Breakout'!CG30</f>
        <v>44914.562435659784</v>
      </c>
      <c r="CI13" s="377">
        <f>'Reimbursement Breakout'!CH30</f>
        <v>0</v>
      </c>
      <c r="CJ13" s="377">
        <f>'Reimbursement Breakout'!CI30</f>
        <v>0</v>
      </c>
      <c r="CK13" s="377">
        <f>'Reimbursement Breakout'!CJ30</f>
        <v>0</v>
      </c>
      <c r="CL13" s="377">
        <f>'Reimbursement Breakout'!CK30</f>
        <v>0</v>
      </c>
      <c r="CM13" s="377">
        <f>'Reimbursement Breakout'!CL30</f>
        <v>0</v>
      </c>
      <c r="CN13" s="377">
        <f>'Reimbursement Breakout'!CM30</f>
        <v>0</v>
      </c>
      <c r="CO13" s="377">
        <f>'Reimbursement Breakout'!CN30</f>
        <v>0</v>
      </c>
      <c r="CP13" s="377">
        <f>'Reimbursement Breakout'!CO30</f>
        <v>0</v>
      </c>
      <c r="CQ13" s="377">
        <f>'Reimbursement Breakout'!CP30</f>
        <v>0</v>
      </c>
      <c r="CR13" s="377">
        <f>'Reimbursement Breakout'!CQ30</f>
        <v>0</v>
      </c>
      <c r="CS13" s="377">
        <f>'Reimbursement Breakout'!CR30</f>
        <v>0</v>
      </c>
      <c r="CT13" s="377">
        <f ca="1">'Reimbursement Breakout'!CS30</f>
        <v>44098.099375645426</v>
      </c>
      <c r="CU13" s="377">
        <f>'Reimbursement Breakout'!CT30</f>
        <v>0</v>
      </c>
      <c r="CV13" s="377">
        <f>'Reimbursement Breakout'!CU30</f>
        <v>0</v>
      </c>
      <c r="CW13" s="377">
        <f>'Reimbursement Breakout'!CV30</f>
        <v>0</v>
      </c>
      <c r="CX13" s="377">
        <f>'Reimbursement Breakout'!CW30</f>
        <v>0</v>
      </c>
      <c r="CY13" s="377">
        <f>'Reimbursement Breakout'!CX30</f>
        <v>0</v>
      </c>
      <c r="CZ13" s="377">
        <f>'Reimbursement Breakout'!CY30</f>
        <v>0</v>
      </c>
      <c r="DA13" s="377">
        <f>'Reimbursement Breakout'!CZ30</f>
        <v>0</v>
      </c>
      <c r="DB13" s="377">
        <f>'Reimbursement Breakout'!DA30</f>
        <v>0</v>
      </c>
      <c r="DC13" s="377">
        <f>'Reimbursement Breakout'!DB30</f>
        <v>0</v>
      </c>
      <c r="DD13" s="377">
        <f>'Reimbursement Breakout'!DC30</f>
        <v>0</v>
      </c>
      <c r="DE13" s="377">
        <f>'Reimbursement Breakout'!DD30</f>
        <v>0</v>
      </c>
      <c r="DF13" s="377">
        <f ca="1">'Reimbursement Breakout'!DE30</f>
        <v>44809.010072424106</v>
      </c>
      <c r="DG13" s="377">
        <f>'Reimbursement Breakout'!DF30</f>
        <v>0</v>
      </c>
      <c r="DH13" s="377">
        <f>'Reimbursement Breakout'!DG30</f>
        <v>0</v>
      </c>
      <c r="DI13" s="377">
        <f>'Reimbursement Breakout'!DH30</f>
        <v>0</v>
      </c>
      <c r="DJ13" s="377">
        <f>'Reimbursement Breakout'!DI30</f>
        <v>0</v>
      </c>
      <c r="DK13" s="377">
        <f>'Reimbursement Breakout'!DJ30</f>
        <v>0</v>
      </c>
      <c r="DL13" s="377">
        <f>'Reimbursement Breakout'!DK30</f>
        <v>0</v>
      </c>
      <c r="DM13" s="377">
        <f>'Reimbursement Breakout'!DL30</f>
        <v>0</v>
      </c>
      <c r="DN13" s="377">
        <f>'Reimbursement Breakout'!DM30</f>
        <v>0</v>
      </c>
      <c r="DO13" s="377">
        <f>'Reimbursement Breakout'!DN30</f>
        <v>0</v>
      </c>
      <c r="DP13" s="377">
        <f>'Reimbursement Breakout'!DO30</f>
        <v>0</v>
      </c>
      <c r="DQ13" s="377">
        <f>'Reimbursement Breakout'!DP30</f>
        <v>0</v>
      </c>
      <c r="DR13" s="377">
        <f ca="1">'Reimbursement Breakout'!DQ30</f>
        <v>45711.681914660418</v>
      </c>
      <c r="DS13" s="377">
        <f>'Reimbursement Breakout'!DR30</f>
        <v>0</v>
      </c>
      <c r="DT13" s="377">
        <f>'Reimbursement Breakout'!DS30</f>
        <v>0</v>
      </c>
      <c r="DU13" s="377">
        <f>'Reimbursement Breakout'!DT30</f>
        <v>0</v>
      </c>
      <c r="DV13" s="377">
        <f>'Reimbursement Breakout'!DU30</f>
        <v>0</v>
      </c>
      <c r="DW13" s="377">
        <f>'Reimbursement Breakout'!DV30</f>
        <v>0</v>
      </c>
      <c r="DX13" s="377">
        <f>'Reimbursement Breakout'!DW30</f>
        <v>0</v>
      </c>
      <c r="DY13" s="377">
        <f>'Reimbursement Breakout'!DX30</f>
        <v>0</v>
      </c>
      <c r="DZ13" s="377">
        <f>'Reimbursement Breakout'!DY30</f>
        <v>0</v>
      </c>
      <c r="EA13" s="377">
        <f>'Reimbursement Breakout'!DZ30</f>
        <v>0</v>
      </c>
      <c r="EB13" s="377">
        <f>'Reimbursement Breakout'!EA30</f>
        <v>0</v>
      </c>
      <c r="EC13" s="377">
        <f>'Reimbursement Breakout'!EB30</f>
        <v>0</v>
      </c>
      <c r="ED13" s="377">
        <f ca="1">'Reimbursement Breakout'!EC30</f>
        <v>46633.462526976611</v>
      </c>
      <c r="EE13" s="377">
        <f>'Reimbursement Breakout'!ED30</f>
        <v>0</v>
      </c>
      <c r="EF13" s="377">
        <f>'Reimbursement Breakout'!EE30</f>
        <v>0</v>
      </c>
      <c r="EG13" s="378">
        <f>'Reimbursement Breakout'!EF30</f>
        <v>0</v>
      </c>
      <c r="EH13" s="424" t="s">
        <v>109</v>
      </c>
    </row>
    <row r="14" spans="1:138" ht="15" customHeight="1" x14ac:dyDescent="0.2">
      <c r="B14" s="463" t="s">
        <v>177</v>
      </c>
      <c r="C14" s="472"/>
      <c r="D14" s="465">
        <f t="shared" ca="1" si="31"/>
        <v>477368.26111588412</v>
      </c>
      <c r="E14" s="466"/>
      <c r="F14" s="473">
        <f t="shared" ref="F14:AK14" si="35">SUM(F12:F13)</f>
        <v>0</v>
      </c>
      <c r="G14" s="473">
        <f t="shared" si="35"/>
        <v>0</v>
      </c>
      <c r="H14" s="473">
        <f t="shared" si="35"/>
        <v>0</v>
      </c>
      <c r="I14" s="473">
        <f t="shared" si="35"/>
        <v>0</v>
      </c>
      <c r="J14" s="473">
        <f t="shared" si="35"/>
        <v>0</v>
      </c>
      <c r="K14" s="473">
        <f t="shared" si="35"/>
        <v>0</v>
      </c>
      <c r="L14" s="473">
        <f t="shared" si="35"/>
        <v>0</v>
      </c>
      <c r="M14" s="473">
        <f t="shared" si="35"/>
        <v>0</v>
      </c>
      <c r="N14" s="473">
        <f t="shared" ca="1" si="35"/>
        <v>39781.199999999997</v>
      </c>
      <c r="O14" s="473">
        <f t="shared" si="35"/>
        <v>0</v>
      </c>
      <c r="P14" s="473">
        <f t="shared" si="35"/>
        <v>0</v>
      </c>
      <c r="Q14" s="473">
        <f t="shared" si="35"/>
        <v>0</v>
      </c>
      <c r="R14" s="473">
        <f t="shared" si="35"/>
        <v>0</v>
      </c>
      <c r="S14" s="473">
        <f t="shared" si="35"/>
        <v>0</v>
      </c>
      <c r="T14" s="473">
        <f t="shared" si="35"/>
        <v>0</v>
      </c>
      <c r="U14" s="473">
        <f t="shared" si="35"/>
        <v>0</v>
      </c>
      <c r="V14" s="473">
        <f t="shared" si="35"/>
        <v>0</v>
      </c>
      <c r="W14" s="473">
        <f t="shared" si="35"/>
        <v>0</v>
      </c>
      <c r="X14" s="473">
        <f t="shared" si="35"/>
        <v>0</v>
      </c>
      <c r="Y14" s="473">
        <f t="shared" si="35"/>
        <v>0</v>
      </c>
      <c r="Z14" s="473">
        <f t="shared" ca="1" si="35"/>
        <v>40591.845999999998</v>
      </c>
      <c r="AA14" s="473">
        <f t="shared" si="35"/>
        <v>0</v>
      </c>
      <c r="AB14" s="473">
        <f t="shared" si="35"/>
        <v>0</v>
      </c>
      <c r="AC14" s="473">
        <f t="shared" si="35"/>
        <v>0</v>
      </c>
      <c r="AD14" s="473">
        <f t="shared" si="35"/>
        <v>0</v>
      </c>
      <c r="AE14" s="473">
        <f t="shared" si="35"/>
        <v>0</v>
      </c>
      <c r="AF14" s="473">
        <f t="shared" si="35"/>
        <v>0</v>
      </c>
      <c r="AG14" s="473">
        <f t="shared" si="35"/>
        <v>0</v>
      </c>
      <c r="AH14" s="473">
        <f t="shared" si="35"/>
        <v>0</v>
      </c>
      <c r="AI14" s="473">
        <f t="shared" si="35"/>
        <v>0</v>
      </c>
      <c r="AJ14" s="473">
        <f t="shared" si="35"/>
        <v>0</v>
      </c>
      <c r="AK14" s="473">
        <f t="shared" si="35"/>
        <v>0</v>
      </c>
      <c r="AL14" s="473">
        <f t="shared" ref="AL14:BQ14" ca="1" si="36">SUM(AL12:AL13)</f>
        <v>41419.919529999999</v>
      </c>
      <c r="AM14" s="473">
        <f t="shared" si="36"/>
        <v>0</v>
      </c>
      <c r="AN14" s="473">
        <f t="shared" si="36"/>
        <v>0</v>
      </c>
      <c r="AO14" s="473">
        <f t="shared" si="36"/>
        <v>0</v>
      </c>
      <c r="AP14" s="473">
        <f t="shared" si="36"/>
        <v>0</v>
      </c>
      <c r="AQ14" s="473">
        <f t="shared" si="36"/>
        <v>0</v>
      </c>
      <c r="AR14" s="473">
        <f t="shared" si="36"/>
        <v>0</v>
      </c>
      <c r="AS14" s="473">
        <f t="shared" si="36"/>
        <v>0</v>
      </c>
      <c r="AT14" s="473">
        <f t="shared" si="36"/>
        <v>0</v>
      </c>
      <c r="AU14" s="473">
        <f t="shared" si="36"/>
        <v>0</v>
      </c>
      <c r="AV14" s="473">
        <f t="shared" si="36"/>
        <v>0</v>
      </c>
      <c r="AW14" s="473">
        <f t="shared" si="36"/>
        <v>0</v>
      </c>
      <c r="AX14" s="473">
        <f t="shared" ca="1" si="36"/>
        <v>42265.817038149988</v>
      </c>
      <c r="AY14" s="473">
        <f t="shared" si="36"/>
        <v>0</v>
      </c>
      <c r="AZ14" s="473">
        <f t="shared" si="36"/>
        <v>0</v>
      </c>
      <c r="BA14" s="473">
        <f t="shared" si="36"/>
        <v>0</v>
      </c>
      <c r="BB14" s="473">
        <f t="shared" si="36"/>
        <v>0</v>
      </c>
      <c r="BC14" s="473">
        <f t="shared" si="36"/>
        <v>0</v>
      </c>
      <c r="BD14" s="473">
        <f t="shared" si="36"/>
        <v>0</v>
      </c>
      <c r="BE14" s="473">
        <f t="shared" si="36"/>
        <v>0</v>
      </c>
      <c r="BF14" s="473">
        <f t="shared" si="36"/>
        <v>0</v>
      </c>
      <c r="BG14" s="473">
        <f t="shared" si="36"/>
        <v>0</v>
      </c>
      <c r="BH14" s="473">
        <f t="shared" si="36"/>
        <v>0</v>
      </c>
      <c r="BI14" s="473">
        <f t="shared" si="36"/>
        <v>0</v>
      </c>
      <c r="BJ14" s="473">
        <f t="shared" ca="1" si="36"/>
        <v>43129.944510378235</v>
      </c>
      <c r="BK14" s="473">
        <f t="shared" si="36"/>
        <v>0</v>
      </c>
      <c r="BL14" s="473">
        <f t="shared" si="36"/>
        <v>0</v>
      </c>
      <c r="BM14" s="473">
        <f t="shared" si="36"/>
        <v>0</v>
      </c>
      <c r="BN14" s="473">
        <f t="shared" si="36"/>
        <v>0</v>
      </c>
      <c r="BO14" s="473">
        <f t="shared" si="36"/>
        <v>0</v>
      </c>
      <c r="BP14" s="473">
        <f t="shared" si="36"/>
        <v>0</v>
      </c>
      <c r="BQ14" s="473">
        <f t="shared" si="36"/>
        <v>0</v>
      </c>
      <c r="BR14" s="473">
        <f t="shared" ref="BR14:CW14" si="37">SUM(BR12:BR13)</f>
        <v>0</v>
      </c>
      <c r="BS14" s="473">
        <f t="shared" si="37"/>
        <v>0</v>
      </c>
      <c r="BT14" s="473">
        <f t="shared" si="37"/>
        <v>0</v>
      </c>
      <c r="BU14" s="473">
        <f t="shared" si="37"/>
        <v>0</v>
      </c>
      <c r="BV14" s="473">
        <f t="shared" ca="1" si="37"/>
        <v>44012.717711989586</v>
      </c>
      <c r="BW14" s="473">
        <f t="shared" si="37"/>
        <v>0</v>
      </c>
      <c r="BX14" s="473">
        <f t="shared" si="37"/>
        <v>0</v>
      </c>
      <c r="BY14" s="473">
        <f t="shared" si="37"/>
        <v>0</v>
      </c>
      <c r="BZ14" s="473">
        <f t="shared" si="37"/>
        <v>0</v>
      </c>
      <c r="CA14" s="473">
        <f t="shared" si="37"/>
        <v>0</v>
      </c>
      <c r="CB14" s="473">
        <f t="shared" si="37"/>
        <v>0</v>
      </c>
      <c r="CC14" s="473">
        <f t="shared" si="37"/>
        <v>0</v>
      </c>
      <c r="CD14" s="473">
        <f t="shared" si="37"/>
        <v>0</v>
      </c>
      <c r="CE14" s="473">
        <f t="shared" si="37"/>
        <v>0</v>
      </c>
      <c r="CF14" s="473">
        <f t="shared" si="37"/>
        <v>0</v>
      </c>
      <c r="CG14" s="473">
        <f t="shared" si="37"/>
        <v>0</v>
      </c>
      <c r="CH14" s="473">
        <f t="shared" ca="1" si="37"/>
        <v>44914.562435659784</v>
      </c>
      <c r="CI14" s="473">
        <f t="shared" si="37"/>
        <v>0</v>
      </c>
      <c r="CJ14" s="473">
        <f t="shared" si="37"/>
        <v>0</v>
      </c>
      <c r="CK14" s="473">
        <f t="shared" si="37"/>
        <v>0</v>
      </c>
      <c r="CL14" s="473">
        <f t="shared" si="37"/>
        <v>0</v>
      </c>
      <c r="CM14" s="473">
        <f t="shared" si="37"/>
        <v>0</v>
      </c>
      <c r="CN14" s="473">
        <f t="shared" si="37"/>
        <v>0</v>
      </c>
      <c r="CO14" s="473">
        <f t="shared" si="37"/>
        <v>0</v>
      </c>
      <c r="CP14" s="473">
        <f t="shared" si="37"/>
        <v>0</v>
      </c>
      <c r="CQ14" s="473">
        <f t="shared" si="37"/>
        <v>0</v>
      </c>
      <c r="CR14" s="473">
        <f t="shared" si="37"/>
        <v>0</v>
      </c>
      <c r="CS14" s="473">
        <f t="shared" si="37"/>
        <v>0</v>
      </c>
      <c r="CT14" s="473">
        <f t="shared" ca="1" si="37"/>
        <v>44098.099375645426</v>
      </c>
      <c r="CU14" s="473">
        <f t="shared" si="37"/>
        <v>0</v>
      </c>
      <c r="CV14" s="473">
        <f t="shared" si="37"/>
        <v>0</v>
      </c>
      <c r="CW14" s="473">
        <f t="shared" si="37"/>
        <v>0</v>
      </c>
      <c r="CX14" s="473">
        <f t="shared" ref="CX14:EC14" si="38">SUM(CX12:CX13)</f>
        <v>0</v>
      </c>
      <c r="CY14" s="473">
        <f t="shared" si="38"/>
        <v>0</v>
      </c>
      <c r="CZ14" s="473">
        <f t="shared" si="38"/>
        <v>0</v>
      </c>
      <c r="DA14" s="473">
        <f t="shared" si="38"/>
        <v>0</v>
      </c>
      <c r="DB14" s="473">
        <f t="shared" si="38"/>
        <v>0</v>
      </c>
      <c r="DC14" s="473">
        <f t="shared" si="38"/>
        <v>0</v>
      </c>
      <c r="DD14" s="473">
        <f t="shared" si="38"/>
        <v>0</v>
      </c>
      <c r="DE14" s="473">
        <f t="shared" si="38"/>
        <v>0</v>
      </c>
      <c r="DF14" s="473">
        <f t="shared" ca="1" si="38"/>
        <v>44809.010072424106</v>
      </c>
      <c r="DG14" s="473">
        <f t="shared" si="38"/>
        <v>0</v>
      </c>
      <c r="DH14" s="473">
        <f t="shared" si="38"/>
        <v>0</v>
      </c>
      <c r="DI14" s="473">
        <f t="shared" si="38"/>
        <v>0</v>
      </c>
      <c r="DJ14" s="473">
        <f t="shared" si="38"/>
        <v>0</v>
      </c>
      <c r="DK14" s="473">
        <f t="shared" si="38"/>
        <v>0</v>
      </c>
      <c r="DL14" s="473">
        <f t="shared" si="38"/>
        <v>0</v>
      </c>
      <c r="DM14" s="473">
        <f t="shared" si="38"/>
        <v>0</v>
      </c>
      <c r="DN14" s="473">
        <f t="shared" si="38"/>
        <v>0</v>
      </c>
      <c r="DO14" s="473">
        <f t="shared" si="38"/>
        <v>0</v>
      </c>
      <c r="DP14" s="473">
        <f t="shared" si="38"/>
        <v>0</v>
      </c>
      <c r="DQ14" s="473">
        <f t="shared" si="38"/>
        <v>0</v>
      </c>
      <c r="DR14" s="473">
        <f t="shared" ca="1" si="38"/>
        <v>45711.681914660418</v>
      </c>
      <c r="DS14" s="473">
        <f t="shared" si="38"/>
        <v>0</v>
      </c>
      <c r="DT14" s="473">
        <f t="shared" si="38"/>
        <v>0</v>
      </c>
      <c r="DU14" s="473">
        <f t="shared" si="38"/>
        <v>0</v>
      </c>
      <c r="DV14" s="473">
        <f t="shared" si="38"/>
        <v>0</v>
      </c>
      <c r="DW14" s="473">
        <f t="shared" si="38"/>
        <v>0</v>
      </c>
      <c r="DX14" s="473">
        <f t="shared" si="38"/>
        <v>0</v>
      </c>
      <c r="DY14" s="473">
        <f t="shared" si="38"/>
        <v>0</v>
      </c>
      <c r="DZ14" s="473">
        <f t="shared" si="38"/>
        <v>0</v>
      </c>
      <c r="EA14" s="473">
        <f t="shared" si="38"/>
        <v>0</v>
      </c>
      <c r="EB14" s="473">
        <f t="shared" si="38"/>
        <v>0</v>
      </c>
      <c r="EC14" s="473">
        <f t="shared" si="38"/>
        <v>0</v>
      </c>
      <c r="ED14" s="473">
        <f t="shared" ref="ED14:EG14" ca="1" si="39">SUM(ED12:ED13)</f>
        <v>46633.462526976611</v>
      </c>
      <c r="EE14" s="473">
        <f t="shared" si="39"/>
        <v>0</v>
      </c>
      <c r="EF14" s="473">
        <f t="shared" si="39"/>
        <v>0</v>
      </c>
      <c r="EG14" s="474">
        <f t="shared" si="39"/>
        <v>0</v>
      </c>
      <c r="EH14" s="424" t="s">
        <v>109</v>
      </c>
    </row>
    <row r="15" spans="1:138" ht="15" customHeight="1" thickBot="1" x14ac:dyDescent="0.25">
      <c r="B15" s="475" t="s">
        <v>27</v>
      </c>
      <c r="C15" s="476"/>
      <c r="D15" s="477">
        <f t="shared" ca="1" si="31"/>
        <v>2010340.5552075389</v>
      </c>
      <c r="E15" s="478"/>
      <c r="F15" s="479">
        <f t="shared" ref="F15:AK15" si="40">F11+F14</f>
        <v>10992</v>
      </c>
      <c r="G15" s="480">
        <f t="shared" ca="1" si="40"/>
        <v>10992</v>
      </c>
      <c r="H15" s="480">
        <f t="shared" ca="1" si="40"/>
        <v>10992</v>
      </c>
      <c r="I15" s="480">
        <f t="shared" ca="1" si="40"/>
        <v>10992</v>
      </c>
      <c r="J15" s="480">
        <f t="shared" ca="1" si="40"/>
        <v>10992</v>
      </c>
      <c r="K15" s="480">
        <f t="shared" ca="1" si="40"/>
        <v>10992</v>
      </c>
      <c r="L15" s="480">
        <f t="shared" ca="1" si="40"/>
        <v>10992</v>
      </c>
      <c r="M15" s="480">
        <f t="shared" ca="1" si="40"/>
        <v>10992</v>
      </c>
      <c r="N15" s="480">
        <f t="shared" ca="1" si="40"/>
        <v>50773.2</v>
      </c>
      <c r="O15" s="480">
        <f t="shared" ca="1" si="40"/>
        <v>10992</v>
      </c>
      <c r="P15" s="480">
        <f t="shared" ca="1" si="40"/>
        <v>10992</v>
      </c>
      <c r="Q15" s="480">
        <f t="shared" ca="1" si="40"/>
        <v>10992</v>
      </c>
      <c r="R15" s="480">
        <f t="shared" ca="1" si="40"/>
        <v>11321.76</v>
      </c>
      <c r="S15" s="480">
        <f t="shared" ca="1" si="40"/>
        <v>11321.76</v>
      </c>
      <c r="T15" s="480">
        <f t="shared" ca="1" si="40"/>
        <v>11321.76</v>
      </c>
      <c r="U15" s="480">
        <f t="shared" ca="1" si="40"/>
        <v>11321.76</v>
      </c>
      <c r="V15" s="480">
        <f t="shared" ca="1" si="40"/>
        <v>11321.76</v>
      </c>
      <c r="W15" s="480">
        <f t="shared" ca="1" si="40"/>
        <v>11321.76</v>
      </c>
      <c r="X15" s="480">
        <f t="shared" ca="1" si="40"/>
        <v>11321.76</v>
      </c>
      <c r="Y15" s="480">
        <f t="shared" ca="1" si="40"/>
        <v>11321.76</v>
      </c>
      <c r="Z15" s="480">
        <f t="shared" ca="1" si="40"/>
        <v>51913.606</v>
      </c>
      <c r="AA15" s="480">
        <f t="shared" ca="1" si="40"/>
        <v>11321.76</v>
      </c>
      <c r="AB15" s="480">
        <f t="shared" ca="1" si="40"/>
        <v>11321.76</v>
      </c>
      <c r="AC15" s="480">
        <f t="shared" ca="1" si="40"/>
        <v>11321.76</v>
      </c>
      <c r="AD15" s="480">
        <f t="shared" ca="1" si="40"/>
        <v>11661.4128</v>
      </c>
      <c r="AE15" s="480">
        <f t="shared" ca="1" si="40"/>
        <v>11661.4128</v>
      </c>
      <c r="AF15" s="480">
        <f t="shared" ca="1" si="40"/>
        <v>11661.4128</v>
      </c>
      <c r="AG15" s="480">
        <f t="shared" ca="1" si="40"/>
        <v>11661.4128</v>
      </c>
      <c r="AH15" s="480">
        <f t="shared" ca="1" si="40"/>
        <v>11661.4128</v>
      </c>
      <c r="AI15" s="480">
        <f t="shared" ca="1" si="40"/>
        <v>11661.4128</v>
      </c>
      <c r="AJ15" s="480">
        <f t="shared" ca="1" si="40"/>
        <v>11661.4128</v>
      </c>
      <c r="AK15" s="480">
        <f t="shared" ca="1" si="40"/>
        <v>11661.4128</v>
      </c>
      <c r="AL15" s="480">
        <f t="shared" ref="AL15:BQ15" ca="1" si="41">AL11+AL14</f>
        <v>53081.332329999997</v>
      </c>
      <c r="AM15" s="480">
        <f t="shared" ca="1" si="41"/>
        <v>11661.4128</v>
      </c>
      <c r="AN15" s="480">
        <f t="shared" ca="1" si="41"/>
        <v>11661.4128</v>
      </c>
      <c r="AO15" s="480">
        <f t="shared" ca="1" si="41"/>
        <v>11661.4128</v>
      </c>
      <c r="AP15" s="480">
        <f t="shared" ca="1" si="41"/>
        <v>12011.255184</v>
      </c>
      <c r="AQ15" s="480">
        <f t="shared" ca="1" si="41"/>
        <v>12011.255184</v>
      </c>
      <c r="AR15" s="480">
        <f t="shared" ca="1" si="41"/>
        <v>12011.255184</v>
      </c>
      <c r="AS15" s="480">
        <f t="shared" ca="1" si="41"/>
        <v>12011.255184</v>
      </c>
      <c r="AT15" s="480">
        <f t="shared" ca="1" si="41"/>
        <v>12011.255184</v>
      </c>
      <c r="AU15" s="480">
        <f t="shared" ca="1" si="41"/>
        <v>12011.255184</v>
      </c>
      <c r="AV15" s="480">
        <f t="shared" ca="1" si="41"/>
        <v>12011.255184</v>
      </c>
      <c r="AW15" s="480">
        <f t="shared" ca="1" si="41"/>
        <v>12011.255184</v>
      </c>
      <c r="AX15" s="480">
        <f t="shared" ca="1" si="41"/>
        <v>54277.072222149989</v>
      </c>
      <c r="AY15" s="480">
        <f t="shared" ca="1" si="41"/>
        <v>12011.255184</v>
      </c>
      <c r="AZ15" s="480">
        <f t="shared" ca="1" si="41"/>
        <v>12011.255184</v>
      </c>
      <c r="BA15" s="480">
        <f t="shared" ca="1" si="41"/>
        <v>12011.255184</v>
      </c>
      <c r="BB15" s="480">
        <f t="shared" ca="1" si="41"/>
        <v>12371.592839519999</v>
      </c>
      <c r="BC15" s="480">
        <f t="shared" ca="1" si="41"/>
        <v>12371.592839519999</v>
      </c>
      <c r="BD15" s="480">
        <f t="shared" ca="1" si="41"/>
        <v>12371.592839519999</v>
      </c>
      <c r="BE15" s="480">
        <f t="shared" ca="1" si="41"/>
        <v>12371.592839519999</v>
      </c>
      <c r="BF15" s="480">
        <f t="shared" ca="1" si="41"/>
        <v>12371.592839519999</v>
      </c>
      <c r="BG15" s="480">
        <f t="shared" ca="1" si="41"/>
        <v>12371.592839519999</v>
      </c>
      <c r="BH15" s="480">
        <f t="shared" ca="1" si="41"/>
        <v>12371.592839519999</v>
      </c>
      <c r="BI15" s="480">
        <f t="shared" ca="1" si="41"/>
        <v>12371.592839519999</v>
      </c>
      <c r="BJ15" s="480">
        <f t="shared" ca="1" si="41"/>
        <v>55501.537349898237</v>
      </c>
      <c r="BK15" s="480">
        <f t="shared" ca="1" si="41"/>
        <v>12371.592839519999</v>
      </c>
      <c r="BL15" s="480">
        <f t="shared" ca="1" si="41"/>
        <v>12371.592839519999</v>
      </c>
      <c r="BM15" s="480">
        <f t="shared" ca="1" si="41"/>
        <v>12371.592839519999</v>
      </c>
      <c r="BN15" s="480">
        <f t="shared" ca="1" si="41"/>
        <v>12742.740624705599</v>
      </c>
      <c r="BO15" s="480">
        <f t="shared" ca="1" si="41"/>
        <v>12742.740624705599</v>
      </c>
      <c r="BP15" s="480">
        <f t="shared" ca="1" si="41"/>
        <v>12742.740624705599</v>
      </c>
      <c r="BQ15" s="480">
        <f t="shared" ca="1" si="41"/>
        <v>12742.740624705599</v>
      </c>
      <c r="BR15" s="480">
        <f t="shared" ref="BR15:CW15" ca="1" si="42">BR11+BR14</f>
        <v>12742.740624705599</v>
      </c>
      <c r="BS15" s="480">
        <f t="shared" ca="1" si="42"/>
        <v>12742.740624705599</v>
      </c>
      <c r="BT15" s="480">
        <f t="shared" ca="1" si="42"/>
        <v>12742.740624705599</v>
      </c>
      <c r="BU15" s="480">
        <f t="shared" ca="1" si="42"/>
        <v>12742.740624705599</v>
      </c>
      <c r="BV15" s="480">
        <f t="shared" ca="1" si="42"/>
        <v>56755.458336695185</v>
      </c>
      <c r="BW15" s="480">
        <f t="shared" ca="1" si="42"/>
        <v>12742.740624705599</v>
      </c>
      <c r="BX15" s="480">
        <f t="shared" ca="1" si="42"/>
        <v>12742.740624705599</v>
      </c>
      <c r="BY15" s="480">
        <f t="shared" ca="1" si="42"/>
        <v>12742.740624705599</v>
      </c>
      <c r="BZ15" s="480">
        <f t="shared" ca="1" si="42"/>
        <v>13125.022843446766</v>
      </c>
      <c r="CA15" s="480">
        <f t="shared" ca="1" si="42"/>
        <v>13125.022843446766</v>
      </c>
      <c r="CB15" s="480">
        <f t="shared" ca="1" si="42"/>
        <v>13125.022843446766</v>
      </c>
      <c r="CC15" s="480">
        <f t="shared" ca="1" si="42"/>
        <v>13125.022843446766</v>
      </c>
      <c r="CD15" s="480">
        <f t="shared" ca="1" si="42"/>
        <v>13125.022843446766</v>
      </c>
      <c r="CE15" s="480">
        <f t="shared" ca="1" si="42"/>
        <v>13125.022843446766</v>
      </c>
      <c r="CF15" s="480">
        <f t="shared" ca="1" si="42"/>
        <v>13125.022843446766</v>
      </c>
      <c r="CG15" s="480">
        <f t="shared" ca="1" si="42"/>
        <v>13125.022843446766</v>
      </c>
      <c r="CH15" s="480">
        <f t="shared" ca="1" si="42"/>
        <v>58039.585279106548</v>
      </c>
      <c r="CI15" s="480">
        <f t="shared" ca="1" si="42"/>
        <v>13125.022843446766</v>
      </c>
      <c r="CJ15" s="480">
        <f t="shared" ca="1" si="42"/>
        <v>13125.022843446766</v>
      </c>
      <c r="CK15" s="480">
        <f t="shared" ca="1" si="42"/>
        <v>13125.022843446766</v>
      </c>
      <c r="CL15" s="480">
        <f t="shared" ca="1" si="42"/>
        <v>13518.773528750171</v>
      </c>
      <c r="CM15" s="480">
        <f t="shared" ca="1" si="42"/>
        <v>10359.109200830857</v>
      </c>
      <c r="CN15" s="480">
        <f t="shared" ca="1" si="42"/>
        <v>10359.109200830857</v>
      </c>
      <c r="CO15" s="480">
        <f t="shared" ca="1" si="42"/>
        <v>10359.109200830857</v>
      </c>
      <c r="CP15" s="480">
        <f t="shared" ca="1" si="42"/>
        <v>10359.109200830857</v>
      </c>
      <c r="CQ15" s="480">
        <f t="shared" ca="1" si="42"/>
        <v>10359.109200830857</v>
      </c>
      <c r="CR15" s="480">
        <f t="shared" ca="1" si="42"/>
        <v>10359.109200830857</v>
      </c>
      <c r="CS15" s="480">
        <f t="shared" ca="1" si="42"/>
        <v>10359.109200830857</v>
      </c>
      <c r="CT15" s="480">
        <f t="shared" ca="1" si="42"/>
        <v>54457.208576476281</v>
      </c>
      <c r="CU15" s="480">
        <f t="shared" ca="1" si="42"/>
        <v>10359.109200830857</v>
      </c>
      <c r="CV15" s="480">
        <f t="shared" ca="1" si="42"/>
        <v>10359.109200830857</v>
      </c>
      <c r="CW15" s="480">
        <f t="shared" ca="1" si="42"/>
        <v>10359.109200830857</v>
      </c>
      <c r="CX15" s="480">
        <f t="shared" ref="CX15:EC15" ca="1" si="43">CX11+CX14</f>
        <v>10359.109200830857</v>
      </c>
      <c r="CY15" s="480">
        <f t="shared" ca="1" si="43"/>
        <v>10669.882476855782</v>
      </c>
      <c r="CZ15" s="480">
        <f t="shared" ca="1" si="43"/>
        <v>10669.882476855782</v>
      </c>
      <c r="DA15" s="480">
        <f t="shared" ca="1" si="43"/>
        <v>10669.882476855782</v>
      </c>
      <c r="DB15" s="480">
        <f t="shared" ca="1" si="43"/>
        <v>10669.882476855782</v>
      </c>
      <c r="DC15" s="480">
        <f t="shared" ca="1" si="43"/>
        <v>10669.882476855782</v>
      </c>
      <c r="DD15" s="480">
        <f t="shared" ca="1" si="43"/>
        <v>10669.882476855782</v>
      </c>
      <c r="DE15" s="480">
        <f t="shared" ca="1" si="43"/>
        <v>10669.882476855782</v>
      </c>
      <c r="DF15" s="480">
        <f t="shared" ca="1" si="43"/>
        <v>55478.892549279888</v>
      </c>
      <c r="DG15" s="480">
        <f t="shared" ca="1" si="43"/>
        <v>10669.882476855782</v>
      </c>
      <c r="DH15" s="480">
        <f t="shared" ca="1" si="43"/>
        <v>10669.882476855782</v>
      </c>
      <c r="DI15" s="480">
        <f t="shared" ca="1" si="43"/>
        <v>10669.882476855782</v>
      </c>
      <c r="DJ15" s="480">
        <f t="shared" ca="1" si="43"/>
        <v>10669.882476855782</v>
      </c>
      <c r="DK15" s="480">
        <f t="shared" ca="1" si="43"/>
        <v>10989.978951161456</v>
      </c>
      <c r="DL15" s="480">
        <f t="shared" ca="1" si="43"/>
        <v>10989.978951161456</v>
      </c>
      <c r="DM15" s="480">
        <f t="shared" ca="1" si="43"/>
        <v>10989.978951161456</v>
      </c>
      <c r="DN15" s="480">
        <f t="shared" ca="1" si="43"/>
        <v>10989.978951161456</v>
      </c>
      <c r="DO15" s="480">
        <f t="shared" ca="1" si="43"/>
        <v>10989.978951161456</v>
      </c>
      <c r="DP15" s="480">
        <f t="shared" ca="1" si="43"/>
        <v>10989.978951161456</v>
      </c>
      <c r="DQ15" s="480">
        <f t="shared" ca="1" si="43"/>
        <v>10989.978951161456</v>
      </c>
      <c r="DR15" s="480">
        <f t="shared" ca="1" si="43"/>
        <v>56701.660865821876</v>
      </c>
      <c r="DS15" s="480">
        <f t="shared" ca="1" si="43"/>
        <v>10989.978951161456</v>
      </c>
      <c r="DT15" s="480">
        <f t="shared" ca="1" si="43"/>
        <v>10989.978951161456</v>
      </c>
      <c r="DU15" s="480">
        <f t="shared" ca="1" si="43"/>
        <v>10989.978951161456</v>
      </c>
      <c r="DV15" s="480">
        <f t="shared" ca="1" si="43"/>
        <v>10989.978951161456</v>
      </c>
      <c r="DW15" s="480">
        <f t="shared" ca="1" si="43"/>
        <v>11319.678319696301</v>
      </c>
      <c r="DX15" s="480">
        <f t="shared" ca="1" si="43"/>
        <v>11319.678319696301</v>
      </c>
      <c r="DY15" s="480">
        <f t="shared" ca="1" si="43"/>
        <v>11319.678319696301</v>
      </c>
      <c r="DZ15" s="480">
        <f t="shared" ca="1" si="43"/>
        <v>11319.678319696301</v>
      </c>
      <c r="EA15" s="480">
        <f t="shared" ca="1" si="43"/>
        <v>11319.678319696301</v>
      </c>
      <c r="EB15" s="480">
        <f t="shared" ca="1" si="43"/>
        <v>11319.678319696301</v>
      </c>
      <c r="EC15" s="480">
        <f t="shared" ca="1" si="43"/>
        <v>11319.678319696301</v>
      </c>
      <c r="ED15" s="480">
        <f t="shared" ref="ED15:EG15" ca="1" si="44">ED11+ED14</f>
        <v>57953.140846672912</v>
      </c>
      <c r="EE15" s="480">
        <f t="shared" ca="1" si="44"/>
        <v>11319.678319696301</v>
      </c>
      <c r="EF15" s="480">
        <f t="shared" ca="1" si="44"/>
        <v>11319.678319696301</v>
      </c>
      <c r="EG15" s="481">
        <f t="shared" ca="1" si="44"/>
        <v>11319.678319696301</v>
      </c>
      <c r="EH15" s="424" t="s">
        <v>109</v>
      </c>
    </row>
    <row r="16" spans="1:138" ht="15" customHeight="1" thickTop="1" x14ac:dyDescent="0.2">
      <c r="B16" s="240"/>
      <c r="C16" s="95"/>
      <c r="D16" s="482"/>
      <c r="E16" s="483"/>
      <c r="F16" s="484"/>
      <c r="G16" s="484"/>
      <c r="H16" s="484"/>
      <c r="I16" s="484"/>
      <c r="J16" s="484"/>
      <c r="K16" s="484"/>
      <c r="L16" s="484"/>
      <c r="M16" s="484"/>
      <c r="N16" s="484"/>
      <c r="O16" s="484"/>
      <c r="P16" s="484"/>
      <c r="Q16" s="484"/>
      <c r="R16" s="484"/>
      <c r="S16" s="484"/>
      <c r="T16" s="484"/>
      <c r="U16" s="484"/>
      <c r="V16" s="484"/>
      <c r="W16" s="484"/>
      <c r="X16" s="484"/>
      <c r="Y16" s="484"/>
      <c r="Z16" s="484"/>
      <c r="AA16" s="484"/>
      <c r="AB16" s="484"/>
      <c r="AC16" s="484"/>
      <c r="AD16" s="484"/>
      <c r="AE16" s="484"/>
      <c r="AF16" s="484"/>
      <c r="AG16" s="484"/>
      <c r="AH16" s="484"/>
      <c r="AI16" s="484"/>
      <c r="AJ16" s="484"/>
      <c r="AK16" s="484"/>
      <c r="AL16" s="484"/>
      <c r="AM16" s="484"/>
      <c r="AN16" s="484"/>
      <c r="AO16" s="484"/>
      <c r="AP16" s="484"/>
      <c r="AQ16" s="484"/>
      <c r="AR16" s="484"/>
      <c r="AS16" s="484"/>
      <c r="AT16" s="484"/>
      <c r="AU16" s="484"/>
      <c r="AV16" s="484"/>
      <c r="AW16" s="484"/>
      <c r="AX16" s="484"/>
      <c r="AY16" s="484"/>
      <c r="AZ16" s="484"/>
      <c r="BA16" s="484"/>
      <c r="BB16" s="484"/>
      <c r="BC16" s="484"/>
      <c r="BD16" s="484"/>
      <c r="BE16" s="484"/>
      <c r="BF16" s="484"/>
      <c r="BG16" s="484"/>
      <c r="BH16" s="484"/>
      <c r="BI16" s="484"/>
      <c r="BJ16" s="484"/>
      <c r="BK16" s="484"/>
      <c r="BL16" s="484"/>
      <c r="BM16" s="484"/>
      <c r="BN16" s="484"/>
      <c r="BO16" s="484"/>
      <c r="BP16" s="484"/>
      <c r="BQ16" s="484"/>
      <c r="BR16" s="484"/>
      <c r="BS16" s="484"/>
      <c r="BT16" s="484"/>
      <c r="BU16" s="484"/>
      <c r="BV16" s="484"/>
      <c r="BW16" s="484"/>
      <c r="BX16" s="484"/>
      <c r="BY16" s="484"/>
      <c r="BZ16" s="484"/>
      <c r="CA16" s="484"/>
      <c r="CB16" s="484"/>
      <c r="CC16" s="484"/>
      <c r="CD16" s="484"/>
      <c r="CE16" s="484"/>
      <c r="CF16" s="484"/>
      <c r="CG16" s="484"/>
      <c r="CH16" s="484"/>
      <c r="CI16" s="484"/>
      <c r="CJ16" s="484"/>
      <c r="CK16" s="484"/>
      <c r="CL16" s="484"/>
      <c r="CM16" s="484"/>
      <c r="CN16" s="484"/>
      <c r="CO16" s="484"/>
      <c r="CP16" s="484"/>
      <c r="CQ16" s="484"/>
      <c r="CR16" s="484"/>
      <c r="CS16" s="484"/>
      <c r="CT16" s="484"/>
      <c r="CU16" s="484"/>
      <c r="CV16" s="484"/>
      <c r="CW16" s="484"/>
      <c r="CX16" s="484"/>
      <c r="CY16" s="484"/>
      <c r="CZ16" s="484"/>
      <c r="DA16" s="484"/>
      <c r="DB16" s="484"/>
      <c r="DC16" s="484"/>
      <c r="DD16" s="484"/>
      <c r="DE16" s="484"/>
      <c r="DF16" s="484"/>
      <c r="DG16" s="484"/>
      <c r="DH16" s="484"/>
      <c r="DI16" s="484"/>
      <c r="DJ16" s="484"/>
      <c r="DK16" s="484"/>
      <c r="DL16" s="484"/>
      <c r="DM16" s="484"/>
      <c r="DN16" s="484"/>
      <c r="DO16" s="484"/>
      <c r="DP16" s="484"/>
      <c r="DQ16" s="484"/>
      <c r="DR16" s="484"/>
      <c r="DS16" s="484"/>
      <c r="DT16" s="484"/>
      <c r="DU16" s="484"/>
      <c r="DV16" s="484"/>
      <c r="DW16" s="484"/>
      <c r="DX16" s="484"/>
      <c r="DY16" s="484"/>
      <c r="DZ16" s="484"/>
      <c r="EA16" s="484"/>
      <c r="EB16" s="484"/>
      <c r="EC16" s="484"/>
      <c r="ED16" s="484"/>
      <c r="EE16" s="484"/>
      <c r="EF16" s="484"/>
      <c r="EG16" s="485"/>
      <c r="EH16" s="424" t="s">
        <v>109</v>
      </c>
    </row>
    <row r="17" spans="2:138" ht="15" customHeight="1" x14ac:dyDescent="0.2">
      <c r="B17" s="463" t="s">
        <v>32</v>
      </c>
      <c r="C17" s="472"/>
      <c r="D17" s="486"/>
      <c r="E17" s="487"/>
      <c r="F17" s="473"/>
      <c r="G17" s="466"/>
      <c r="H17" s="466"/>
      <c r="I17" s="466"/>
      <c r="J17" s="466"/>
      <c r="K17" s="466"/>
      <c r="L17" s="466"/>
      <c r="M17" s="466"/>
      <c r="N17" s="466"/>
      <c r="O17" s="466"/>
      <c r="P17" s="466"/>
      <c r="Q17" s="466"/>
      <c r="R17" s="466"/>
      <c r="S17" s="466"/>
      <c r="T17" s="466"/>
      <c r="U17" s="466"/>
      <c r="V17" s="466"/>
      <c r="W17" s="466"/>
      <c r="X17" s="466"/>
      <c r="Y17" s="466"/>
      <c r="Z17" s="466"/>
      <c r="AA17" s="466"/>
      <c r="AB17" s="466"/>
      <c r="AC17" s="466"/>
      <c r="AD17" s="466"/>
      <c r="AE17" s="466"/>
      <c r="AF17" s="466"/>
      <c r="AG17" s="466"/>
      <c r="AH17" s="466"/>
      <c r="AI17" s="466"/>
      <c r="AJ17" s="466"/>
      <c r="AK17" s="466"/>
      <c r="AL17" s="466"/>
      <c r="AM17" s="466"/>
      <c r="AN17" s="466"/>
      <c r="AO17" s="466"/>
      <c r="AP17" s="466"/>
      <c r="AQ17" s="466"/>
      <c r="AR17" s="466"/>
      <c r="AS17" s="466"/>
      <c r="AT17" s="466"/>
      <c r="AU17" s="466"/>
      <c r="AV17" s="466"/>
      <c r="AW17" s="466"/>
      <c r="AX17" s="466"/>
      <c r="AY17" s="466"/>
      <c r="AZ17" s="466"/>
      <c r="BA17" s="466"/>
      <c r="BB17" s="466"/>
      <c r="BC17" s="466"/>
      <c r="BD17" s="466"/>
      <c r="BE17" s="466"/>
      <c r="BF17" s="466"/>
      <c r="BG17" s="466"/>
      <c r="BH17" s="466"/>
      <c r="BI17" s="466"/>
      <c r="BJ17" s="466"/>
      <c r="BK17" s="466"/>
      <c r="BL17" s="466"/>
      <c r="BM17" s="466"/>
      <c r="BN17" s="466"/>
      <c r="BO17" s="466"/>
      <c r="BP17" s="466"/>
      <c r="BQ17" s="466"/>
      <c r="BR17" s="466"/>
      <c r="BS17" s="466"/>
      <c r="BT17" s="466"/>
      <c r="BU17" s="466"/>
      <c r="BV17" s="466"/>
      <c r="BW17" s="466"/>
      <c r="BX17" s="466"/>
      <c r="BY17" s="466"/>
      <c r="BZ17" s="466"/>
      <c r="CA17" s="466"/>
      <c r="CB17" s="466"/>
      <c r="CC17" s="466"/>
      <c r="CD17" s="466"/>
      <c r="CE17" s="466"/>
      <c r="CF17" s="466"/>
      <c r="CG17" s="466"/>
      <c r="CH17" s="466"/>
      <c r="CI17" s="466"/>
      <c r="CJ17" s="466"/>
      <c r="CK17" s="466"/>
      <c r="CL17" s="466"/>
      <c r="CM17" s="466"/>
      <c r="CN17" s="466"/>
      <c r="CO17" s="466"/>
      <c r="CP17" s="466"/>
      <c r="CQ17" s="466"/>
      <c r="CR17" s="466"/>
      <c r="CS17" s="466"/>
      <c r="CT17" s="466"/>
      <c r="CU17" s="466"/>
      <c r="CV17" s="466"/>
      <c r="CW17" s="466"/>
      <c r="CX17" s="466"/>
      <c r="CY17" s="466"/>
      <c r="CZ17" s="466"/>
      <c r="DA17" s="466"/>
      <c r="DB17" s="466"/>
      <c r="DC17" s="466"/>
      <c r="DD17" s="466"/>
      <c r="DE17" s="466"/>
      <c r="DF17" s="466"/>
      <c r="DG17" s="466"/>
      <c r="DH17" s="466"/>
      <c r="DI17" s="466"/>
      <c r="DJ17" s="466"/>
      <c r="DK17" s="466"/>
      <c r="DL17" s="466"/>
      <c r="DM17" s="466"/>
      <c r="DN17" s="466"/>
      <c r="DO17" s="466"/>
      <c r="DP17" s="466"/>
      <c r="DQ17" s="466"/>
      <c r="DR17" s="466"/>
      <c r="DS17" s="466"/>
      <c r="DT17" s="466"/>
      <c r="DU17" s="466"/>
      <c r="DV17" s="466"/>
      <c r="DW17" s="466"/>
      <c r="DX17" s="466"/>
      <c r="DY17" s="466"/>
      <c r="DZ17" s="466"/>
      <c r="EA17" s="466"/>
      <c r="EB17" s="466"/>
      <c r="EC17" s="466"/>
      <c r="ED17" s="466"/>
      <c r="EE17" s="466"/>
      <c r="EF17" s="466"/>
      <c r="EG17" s="467"/>
      <c r="EH17" s="424" t="s">
        <v>109</v>
      </c>
    </row>
    <row r="18" spans="2:138" ht="15" customHeight="1" x14ac:dyDescent="0.2">
      <c r="B18" s="468"/>
      <c r="C18" s="461" t="s">
        <v>3</v>
      </c>
      <c r="D18" s="462">
        <f t="shared" ref="D18:D29" si="45">SUM(E18:EH18)</f>
        <v>-120839.19175745135</v>
      </c>
      <c r="E18" s="377"/>
      <c r="F18" s="470">
        <f>-IF(F$4=7,
IF('Control | Sensitivity'!$K$41='Data Validation'!$M$2,
'Control | Sensitivity'!$L$42*((1+'Control | Sensitivity'!$L$37)^ROUNDDOWN(DATEDIF('Control | Sensitivity'!$C$18,'Monthly Cash Flow'!F6,"Y"),0)),VLOOKUP(F5,ICAP!$B$4:$J$29,9,FALSE)),
0)</f>
        <v>0</v>
      </c>
      <c r="G18" s="470">
        <f>-IF(G$4=7,
IF('Control | Sensitivity'!$K$41='Data Validation'!$M$2,
'Control | Sensitivity'!$L$42*((1+'Control | Sensitivity'!$L$37)^ROUNDDOWN(DATEDIF('Control | Sensitivity'!$C$18,'Monthly Cash Flow'!G6,"Y"),0)),VLOOKUP(G5,ICAP!$B$4:$J$29,9,FALSE)),
0)</f>
        <v>0</v>
      </c>
      <c r="H18" s="470">
        <f>-IF(H$4=7,
IF('Control | Sensitivity'!$K$41='Data Validation'!$M$2,
'Control | Sensitivity'!$L$42*((1+'Control | Sensitivity'!$L$37)^ROUNDDOWN(DATEDIF('Control | Sensitivity'!$C$18,'Monthly Cash Flow'!H6,"Y"),0)),VLOOKUP(H5,ICAP!$B$4:$J$29,9,FALSE)),
0)</f>
        <v>0</v>
      </c>
      <c r="I18" s="470">
        <f>-IF(I$4=7,
IF('Control | Sensitivity'!$K$41='Data Validation'!$M$2,
'Control | Sensitivity'!$L$42*((1+'Control | Sensitivity'!$L$37)^ROUNDDOWN(DATEDIF('Control | Sensitivity'!$C$18,'Monthly Cash Flow'!I6,"Y"),0)),VLOOKUP(I5,ICAP!$B$4:$J$29,9,FALSE)),
0)</f>
        <v>0</v>
      </c>
      <c r="J18" s="470">
        <f>-IF(J$4=7,
IF('Control | Sensitivity'!$K$41='Data Validation'!$M$2,
'Control | Sensitivity'!$L$42*((1+'Control | Sensitivity'!$L$37)^ROUNDDOWN(DATEDIF('Control | Sensitivity'!$C$18,'Monthly Cash Flow'!J6,"Y"),0)),VLOOKUP(J5,ICAP!$B$4:$J$29,9,FALSE)),
0)</f>
        <v>0</v>
      </c>
      <c r="K18" s="470">
        <f>-IF(K$4=7,
IF('Control | Sensitivity'!$K$41='Data Validation'!$M$2,
'Control | Sensitivity'!$L$42*((1+'Control | Sensitivity'!$L$37)^ROUNDDOWN(DATEDIF('Control | Sensitivity'!$C$18,'Monthly Cash Flow'!K6,"Y"),0)),VLOOKUP(K5,ICAP!$B$4:$J$29,9,FALSE)),
0)</f>
        <v>0</v>
      </c>
      <c r="L18" s="470">
        <f>-IF(L$4=7,
IF('Control | Sensitivity'!$K$41='Data Validation'!$M$2,
'Control | Sensitivity'!$L$42*((1+'Control | Sensitivity'!$L$37)^ROUNDDOWN(DATEDIF('Control | Sensitivity'!$C$18,'Monthly Cash Flow'!L6,"Y"),0)),VLOOKUP(L5,ICAP!$B$4:$J$29,9,FALSE)),
0)</f>
        <v>0</v>
      </c>
      <c r="M18" s="470">
        <f>-IF(M$4=7,
IF('Control | Sensitivity'!$K$41='Data Validation'!$M$2,
'Control | Sensitivity'!$L$42*((1+'Control | Sensitivity'!$L$37)^ROUNDDOWN(DATEDIF('Control | Sensitivity'!$C$18,'Monthly Cash Flow'!M6,"Y"),0)),VLOOKUP(M5,ICAP!$B$4:$J$29,9,FALSE)),
0)</f>
        <v>0</v>
      </c>
      <c r="N18" s="470">
        <f>-IF(N$4=7,
IF('Control | Sensitivity'!$K$41='Data Validation'!$M$2,
'Control | Sensitivity'!$L$42*((1+'Control | Sensitivity'!$L$37)^ROUNDDOWN(DATEDIF('Control | Sensitivity'!$C$18,'Monthly Cash Flow'!N6,"Y"),0)),VLOOKUP(N5,ICAP!$B$4:$J$29,9,FALSE)),
0)</f>
        <v>0</v>
      </c>
      <c r="O18" s="470">
        <f>-IF(O$4=7,
IF('Control | Sensitivity'!$K$41='Data Validation'!$M$2,
'Control | Sensitivity'!$L$42*((1+'Control | Sensitivity'!$L$37)^ROUNDDOWN(DATEDIF('Control | Sensitivity'!$C$18,'Monthly Cash Flow'!O6,"Y"),0)),VLOOKUP(O5,ICAP!$B$4:$J$29,9,FALSE)),
0)</f>
        <v>0</v>
      </c>
      <c r="P18" s="470">
        <f>-IF(P$4=7,
IF('Control | Sensitivity'!$K$41='Data Validation'!$M$2,
'Control | Sensitivity'!$L$42*((1+'Control | Sensitivity'!$L$37)^ROUNDDOWN(DATEDIF('Control | Sensitivity'!$C$18,'Monthly Cash Flow'!P6,"Y"),0)),VLOOKUP(P5,ICAP!$B$4:$J$29,9,FALSE)),
0)</f>
        <v>0</v>
      </c>
      <c r="Q18" s="470">
        <f>-IF(Q$4=7,
IF('Control | Sensitivity'!$K$41='Data Validation'!$M$2,
'Control | Sensitivity'!$L$42*((1+'Control | Sensitivity'!$L$37)^ROUNDDOWN(DATEDIF('Control | Sensitivity'!$C$18,'Monthly Cash Flow'!Q6,"Y"),0)),VLOOKUP(Q5,ICAP!$B$4:$J$29,9,FALSE)),
0)</f>
        <v>-10186</v>
      </c>
      <c r="R18" s="470">
        <f>-IF(R$4=7,
IF('Control | Sensitivity'!$K$41='Data Validation'!$M$2,
'Control | Sensitivity'!$L$42*((1+'Control | Sensitivity'!$L$37)^ROUNDDOWN(DATEDIF('Control | Sensitivity'!$C$18,'Monthly Cash Flow'!R6,"Y"),0)),VLOOKUP(R5,ICAP!$B$4:$J$29,9,FALSE)),
0)</f>
        <v>0</v>
      </c>
      <c r="S18" s="470">
        <f>-IF(S$4=7,
IF('Control | Sensitivity'!$K$41='Data Validation'!$M$2,
'Control | Sensitivity'!$L$42*((1+'Control | Sensitivity'!$L$37)^ROUNDDOWN(DATEDIF('Control | Sensitivity'!$C$18,'Monthly Cash Flow'!S6,"Y"),0)),VLOOKUP(S5,ICAP!$B$4:$J$29,9,FALSE)),
0)</f>
        <v>0</v>
      </c>
      <c r="T18" s="470">
        <f>-IF(T$4=7,
IF('Control | Sensitivity'!$K$41='Data Validation'!$M$2,
'Control | Sensitivity'!$L$42*((1+'Control | Sensitivity'!$L$37)^ROUNDDOWN(DATEDIF('Control | Sensitivity'!$C$18,'Monthly Cash Flow'!T6,"Y"),0)),VLOOKUP(T5,ICAP!$B$4:$J$29,9,FALSE)),
0)</f>
        <v>0</v>
      </c>
      <c r="U18" s="470">
        <f>-IF(U$4=7,
IF('Control | Sensitivity'!$K$41='Data Validation'!$M$2,
'Control | Sensitivity'!$L$42*((1+'Control | Sensitivity'!$L$37)^ROUNDDOWN(DATEDIF('Control | Sensitivity'!$C$18,'Monthly Cash Flow'!U6,"Y"),0)),VLOOKUP(U5,ICAP!$B$4:$J$29,9,FALSE)),
0)</f>
        <v>0</v>
      </c>
      <c r="V18" s="470">
        <f>-IF(V$4=7,
IF('Control | Sensitivity'!$K$41='Data Validation'!$M$2,
'Control | Sensitivity'!$L$42*((1+'Control | Sensitivity'!$L$37)^ROUNDDOWN(DATEDIF('Control | Sensitivity'!$C$18,'Monthly Cash Flow'!V6,"Y"),0)),VLOOKUP(V5,ICAP!$B$4:$J$29,9,FALSE)),
0)</f>
        <v>0</v>
      </c>
      <c r="W18" s="470">
        <f>-IF(W$4=7,
IF('Control | Sensitivity'!$K$41='Data Validation'!$M$2,
'Control | Sensitivity'!$L$42*((1+'Control | Sensitivity'!$L$37)^ROUNDDOWN(DATEDIF('Control | Sensitivity'!$C$18,'Monthly Cash Flow'!W6,"Y"),0)),VLOOKUP(W5,ICAP!$B$4:$J$29,9,FALSE)),
0)</f>
        <v>0</v>
      </c>
      <c r="X18" s="470">
        <f>-IF(X$4=7,
IF('Control | Sensitivity'!$K$41='Data Validation'!$M$2,
'Control | Sensitivity'!$L$42*((1+'Control | Sensitivity'!$L$37)^ROUNDDOWN(DATEDIF('Control | Sensitivity'!$C$18,'Monthly Cash Flow'!X6,"Y"),0)),VLOOKUP(X5,ICAP!$B$4:$J$29,9,FALSE)),
0)</f>
        <v>0</v>
      </c>
      <c r="Y18" s="470">
        <f>-IF(Y$4=7,
IF('Control | Sensitivity'!$K$41='Data Validation'!$M$2,
'Control | Sensitivity'!$L$42*((1+'Control | Sensitivity'!$L$37)^ROUNDDOWN(DATEDIF('Control | Sensitivity'!$C$18,'Monthly Cash Flow'!Y6,"Y"),0)),VLOOKUP(Y5,ICAP!$B$4:$J$29,9,FALSE)),
0)</f>
        <v>0</v>
      </c>
      <c r="Z18" s="470">
        <f>-IF(Z$4=7,
IF('Control | Sensitivity'!$K$41='Data Validation'!$M$2,
'Control | Sensitivity'!$L$42*((1+'Control | Sensitivity'!$L$37)^ROUNDDOWN(DATEDIF('Control | Sensitivity'!$C$18,'Monthly Cash Flow'!Z6,"Y"),0)),VLOOKUP(Z5,ICAP!$B$4:$J$29,9,FALSE)),
0)</f>
        <v>0</v>
      </c>
      <c r="AA18" s="470">
        <f>-IF(AA$4=7,
IF('Control | Sensitivity'!$K$41='Data Validation'!$M$2,
'Control | Sensitivity'!$L$42*((1+'Control | Sensitivity'!$L$37)^ROUNDDOWN(DATEDIF('Control | Sensitivity'!$C$18,'Monthly Cash Flow'!AA6,"Y"),0)),VLOOKUP(AA5,ICAP!$B$4:$J$29,9,FALSE)),
0)</f>
        <v>0</v>
      </c>
      <c r="AB18" s="470">
        <f>-IF(AB$4=7,
IF('Control | Sensitivity'!$K$41='Data Validation'!$M$2,
'Control | Sensitivity'!$L$42*((1+'Control | Sensitivity'!$L$37)^ROUNDDOWN(DATEDIF('Control | Sensitivity'!$C$18,'Monthly Cash Flow'!AB6,"Y"),0)),VLOOKUP(AB5,ICAP!$B$4:$J$29,9,FALSE)),
0)</f>
        <v>0</v>
      </c>
      <c r="AC18" s="470">
        <f>-IF(AC$4=7,
IF('Control | Sensitivity'!$K$41='Data Validation'!$M$2,
'Control | Sensitivity'!$L$42*((1+'Control | Sensitivity'!$L$37)^ROUNDDOWN(DATEDIF('Control | Sensitivity'!$C$18,'Monthly Cash Flow'!AC6,"Y"),0)),VLOOKUP(AC5,ICAP!$B$4:$J$29,9,FALSE)),
0)</f>
        <v>-10338.789999999999</v>
      </c>
      <c r="AD18" s="470">
        <f>-IF(AD$4=7,
IF('Control | Sensitivity'!$K$41='Data Validation'!$M$2,
'Control | Sensitivity'!$L$42*((1+'Control | Sensitivity'!$L$37)^ROUNDDOWN(DATEDIF('Control | Sensitivity'!$C$18,'Monthly Cash Flow'!AD6,"Y"),0)),VLOOKUP(AD5,ICAP!$B$4:$J$29,9,FALSE)),
0)</f>
        <v>0</v>
      </c>
      <c r="AE18" s="470">
        <f>-IF(AE$4=7,
IF('Control | Sensitivity'!$K$41='Data Validation'!$M$2,
'Control | Sensitivity'!$L$42*((1+'Control | Sensitivity'!$L$37)^ROUNDDOWN(DATEDIF('Control | Sensitivity'!$C$18,'Monthly Cash Flow'!AE6,"Y"),0)),VLOOKUP(AE5,ICAP!$B$4:$J$29,9,FALSE)),
0)</f>
        <v>0</v>
      </c>
      <c r="AF18" s="470">
        <f>-IF(AF$4=7,
IF('Control | Sensitivity'!$K$41='Data Validation'!$M$2,
'Control | Sensitivity'!$L$42*((1+'Control | Sensitivity'!$L$37)^ROUNDDOWN(DATEDIF('Control | Sensitivity'!$C$18,'Monthly Cash Flow'!AF6,"Y"),0)),VLOOKUP(AF5,ICAP!$B$4:$J$29,9,FALSE)),
0)</f>
        <v>0</v>
      </c>
      <c r="AG18" s="470">
        <f>-IF(AG$4=7,
IF('Control | Sensitivity'!$K$41='Data Validation'!$M$2,
'Control | Sensitivity'!$L$42*((1+'Control | Sensitivity'!$L$37)^ROUNDDOWN(DATEDIF('Control | Sensitivity'!$C$18,'Monthly Cash Flow'!AG6,"Y"),0)),VLOOKUP(AG5,ICAP!$B$4:$J$29,9,FALSE)),
0)</f>
        <v>0</v>
      </c>
      <c r="AH18" s="470">
        <f>-IF(AH$4=7,
IF('Control | Sensitivity'!$K$41='Data Validation'!$M$2,
'Control | Sensitivity'!$L$42*((1+'Control | Sensitivity'!$L$37)^ROUNDDOWN(DATEDIF('Control | Sensitivity'!$C$18,'Monthly Cash Flow'!AH6,"Y"),0)),VLOOKUP(AH5,ICAP!$B$4:$J$29,9,FALSE)),
0)</f>
        <v>0</v>
      </c>
      <c r="AI18" s="470">
        <f>-IF(AI$4=7,
IF('Control | Sensitivity'!$K$41='Data Validation'!$M$2,
'Control | Sensitivity'!$L$42*((1+'Control | Sensitivity'!$L$37)^ROUNDDOWN(DATEDIF('Control | Sensitivity'!$C$18,'Monthly Cash Flow'!AI6,"Y"),0)),VLOOKUP(AI5,ICAP!$B$4:$J$29,9,FALSE)),
0)</f>
        <v>0</v>
      </c>
      <c r="AJ18" s="470">
        <f>-IF(AJ$4=7,
IF('Control | Sensitivity'!$K$41='Data Validation'!$M$2,
'Control | Sensitivity'!$L$42*((1+'Control | Sensitivity'!$L$37)^ROUNDDOWN(DATEDIF('Control | Sensitivity'!$C$18,'Monthly Cash Flow'!AJ6,"Y"),0)),VLOOKUP(AJ5,ICAP!$B$4:$J$29,9,FALSE)),
0)</f>
        <v>0</v>
      </c>
      <c r="AK18" s="470">
        <f>-IF(AK$4=7,
IF('Control | Sensitivity'!$K$41='Data Validation'!$M$2,
'Control | Sensitivity'!$L$42*((1+'Control | Sensitivity'!$L$37)^ROUNDDOWN(DATEDIF('Control | Sensitivity'!$C$18,'Monthly Cash Flow'!AK6,"Y"),0)),VLOOKUP(AK5,ICAP!$B$4:$J$29,9,FALSE)),
0)</f>
        <v>0</v>
      </c>
      <c r="AL18" s="470">
        <f>-IF(AL$4=7,
IF('Control | Sensitivity'!$K$41='Data Validation'!$M$2,
'Control | Sensitivity'!$L$42*((1+'Control | Sensitivity'!$L$37)^ROUNDDOWN(DATEDIF('Control | Sensitivity'!$C$18,'Monthly Cash Flow'!AL6,"Y"),0)),VLOOKUP(AL5,ICAP!$B$4:$J$29,9,FALSE)),
0)</f>
        <v>0</v>
      </c>
      <c r="AM18" s="470">
        <f>-IF(AM$4=7,
IF('Control | Sensitivity'!$K$41='Data Validation'!$M$2,
'Control | Sensitivity'!$L$42*((1+'Control | Sensitivity'!$L$37)^ROUNDDOWN(DATEDIF('Control | Sensitivity'!$C$18,'Monthly Cash Flow'!AM6,"Y"),0)),VLOOKUP(AM5,ICAP!$B$4:$J$29,9,FALSE)),
0)</f>
        <v>0</v>
      </c>
      <c r="AN18" s="470">
        <f>-IF(AN$4=7,
IF('Control | Sensitivity'!$K$41='Data Validation'!$M$2,
'Control | Sensitivity'!$L$42*((1+'Control | Sensitivity'!$L$37)^ROUNDDOWN(DATEDIF('Control | Sensitivity'!$C$18,'Monthly Cash Flow'!AN6,"Y"),0)),VLOOKUP(AN5,ICAP!$B$4:$J$29,9,FALSE)),
0)</f>
        <v>0</v>
      </c>
      <c r="AO18" s="470">
        <f>-IF(AO$4=7,
IF('Control | Sensitivity'!$K$41='Data Validation'!$M$2,
'Control | Sensitivity'!$L$42*((1+'Control | Sensitivity'!$L$37)^ROUNDDOWN(DATEDIF('Control | Sensitivity'!$C$18,'Monthly Cash Flow'!AO6,"Y"),0)),VLOOKUP(AO5,ICAP!$B$4:$J$29,9,FALSE)),
0)</f>
        <v>-10493.871849999998</v>
      </c>
      <c r="AP18" s="470">
        <f>-IF(AP$4=7,
IF('Control | Sensitivity'!$K$41='Data Validation'!$M$2,
'Control | Sensitivity'!$L$42*((1+'Control | Sensitivity'!$L$37)^ROUNDDOWN(DATEDIF('Control | Sensitivity'!$C$18,'Monthly Cash Flow'!AP6,"Y"),0)),VLOOKUP(AP5,ICAP!$B$4:$J$29,9,FALSE)),
0)</f>
        <v>0</v>
      </c>
      <c r="AQ18" s="470">
        <f>-IF(AQ$4=7,
IF('Control | Sensitivity'!$K$41='Data Validation'!$M$2,
'Control | Sensitivity'!$L$42*((1+'Control | Sensitivity'!$L$37)^ROUNDDOWN(DATEDIF('Control | Sensitivity'!$C$18,'Monthly Cash Flow'!AQ6,"Y"),0)),VLOOKUP(AQ5,ICAP!$B$4:$J$29,9,FALSE)),
0)</f>
        <v>0</v>
      </c>
      <c r="AR18" s="470">
        <f>-IF(AR$4=7,
IF('Control | Sensitivity'!$K$41='Data Validation'!$M$2,
'Control | Sensitivity'!$L$42*((1+'Control | Sensitivity'!$L$37)^ROUNDDOWN(DATEDIF('Control | Sensitivity'!$C$18,'Monthly Cash Flow'!AR6,"Y"),0)),VLOOKUP(AR5,ICAP!$B$4:$J$29,9,FALSE)),
0)</f>
        <v>0</v>
      </c>
      <c r="AS18" s="470">
        <f>-IF(AS$4=7,
IF('Control | Sensitivity'!$K$41='Data Validation'!$M$2,
'Control | Sensitivity'!$L$42*((1+'Control | Sensitivity'!$L$37)^ROUNDDOWN(DATEDIF('Control | Sensitivity'!$C$18,'Monthly Cash Flow'!AS6,"Y"),0)),VLOOKUP(AS5,ICAP!$B$4:$J$29,9,FALSE)),
0)</f>
        <v>0</v>
      </c>
      <c r="AT18" s="470">
        <f>-IF(AT$4=7,
IF('Control | Sensitivity'!$K$41='Data Validation'!$M$2,
'Control | Sensitivity'!$L$42*((1+'Control | Sensitivity'!$L$37)^ROUNDDOWN(DATEDIF('Control | Sensitivity'!$C$18,'Monthly Cash Flow'!AT6,"Y"),0)),VLOOKUP(AT5,ICAP!$B$4:$J$29,9,FALSE)),
0)</f>
        <v>0</v>
      </c>
      <c r="AU18" s="470">
        <f>-IF(AU$4=7,
IF('Control | Sensitivity'!$K$41='Data Validation'!$M$2,
'Control | Sensitivity'!$L$42*((1+'Control | Sensitivity'!$L$37)^ROUNDDOWN(DATEDIF('Control | Sensitivity'!$C$18,'Monthly Cash Flow'!AU6,"Y"),0)),VLOOKUP(AU5,ICAP!$B$4:$J$29,9,FALSE)),
0)</f>
        <v>0</v>
      </c>
      <c r="AV18" s="470">
        <f>-IF(AV$4=7,
IF('Control | Sensitivity'!$K$41='Data Validation'!$M$2,
'Control | Sensitivity'!$L$42*((1+'Control | Sensitivity'!$L$37)^ROUNDDOWN(DATEDIF('Control | Sensitivity'!$C$18,'Monthly Cash Flow'!AV6,"Y"),0)),VLOOKUP(AV5,ICAP!$B$4:$J$29,9,FALSE)),
0)</f>
        <v>0</v>
      </c>
      <c r="AW18" s="470">
        <f>-IF(AW$4=7,
IF('Control | Sensitivity'!$K$41='Data Validation'!$M$2,
'Control | Sensitivity'!$L$42*((1+'Control | Sensitivity'!$L$37)^ROUNDDOWN(DATEDIF('Control | Sensitivity'!$C$18,'Monthly Cash Flow'!AW6,"Y"),0)),VLOOKUP(AW5,ICAP!$B$4:$J$29,9,FALSE)),
0)</f>
        <v>0</v>
      </c>
      <c r="AX18" s="470">
        <f>-IF(AX$4=7,
IF('Control | Sensitivity'!$K$41='Data Validation'!$M$2,
'Control | Sensitivity'!$L$42*((1+'Control | Sensitivity'!$L$37)^ROUNDDOWN(DATEDIF('Control | Sensitivity'!$C$18,'Monthly Cash Flow'!AX6,"Y"),0)),VLOOKUP(AX5,ICAP!$B$4:$J$29,9,FALSE)),
0)</f>
        <v>0</v>
      </c>
      <c r="AY18" s="470">
        <f>-IF(AY$4=7,
IF('Control | Sensitivity'!$K$41='Data Validation'!$M$2,
'Control | Sensitivity'!$L$42*((1+'Control | Sensitivity'!$L$37)^ROUNDDOWN(DATEDIF('Control | Sensitivity'!$C$18,'Monthly Cash Flow'!AY6,"Y"),0)),VLOOKUP(AY5,ICAP!$B$4:$J$29,9,FALSE)),
0)</f>
        <v>0</v>
      </c>
      <c r="AZ18" s="470">
        <f>-IF(AZ$4=7,
IF('Control | Sensitivity'!$K$41='Data Validation'!$M$2,
'Control | Sensitivity'!$L$42*((1+'Control | Sensitivity'!$L$37)^ROUNDDOWN(DATEDIF('Control | Sensitivity'!$C$18,'Monthly Cash Flow'!AZ6,"Y"),0)),VLOOKUP(AZ5,ICAP!$B$4:$J$29,9,FALSE)),
0)</f>
        <v>0</v>
      </c>
      <c r="BA18" s="470">
        <f>-IF(BA$4=7,
IF('Control | Sensitivity'!$K$41='Data Validation'!$M$2,
'Control | Sensitivity'!$L$42*((1+'Control | Sensitivity'!$L$37)^ROUNDDOWN(DATEDIF('Control | Sensitivity'!$C$18,'Monthly Cash Flow'!BA6,"Y"),0)),VLOOKUP(BA5,ICAP!$B$4:$J$29,9,FALSE)),
0)</f>
        <v>-10651.279927749996</v>
      </c>
      <c r="BB18" s="470">
        <f>-IF(BB$4=7,
IF('Control | Sensitivity'!$K$41='Data Validation'!$M$2,
'Control | Sensitivity'!$L$42*((1+'Control | Sensitivity'!$L$37)^ROUNDDOWN(DATEDIF('Control | Sensitivity'!$C$18,'Monthly Cash Flow'!BB6,"Y"),0)),VLOOKUP(BB5,ICAP!$B$4:$J$29,9,FALSE)),
0)</f>
        <v>0</v>
      </c>
      <c r="BC18" s="470">
        <f>-IF(BC$4=7,
IF('Control | Sensitivity'!$K$41='Data Validation'!$M$2,
'Control | Sensitivity'!$L$42*((1+'Control | Sensitivity'!$L$37)^ROUNDDOWN(DATEDIF('Control | Sensitivity'!$C$18,'Monthly Cash Flow'!BC6,"Y"),0)),VLOOKUP(BC5,ICAP!$B$4:$J$29,9,FALSE)),
0)</f>
        <v>0</v>
      </c>
      <c r="BD18" s="470">
        <f>-IF(BD$4=7,
IF('Control | Sensitivity'!$K$41='Data Validation'!$M$2,
'Control | Sensitivity'!$L$42*((1+'Control | Sensitivity'!$L$37)^ROUNDDOWN(DATEDIF('Control | Sensitivity'!$C$18,'Monthly Cash Flow'!BD6,"Y"),0)),VLOOKUP(BD5,ICAP!$B$4:$J$29,9,FALSE)),
0)</f>
        <v>0</v>
      </c>
      <c r="BE18" s="470">
        <f>-IF(BE$4=7,
IF('Control | Sensitivity'!$K$41='Data Validation'!$M$2,
'Control | Sensitivity'!$L$42*((1+'Control | Sensitivity'!$L$37)^ROUNDDOWN(DATEDIF('Control | Sensitivity'!$C$18,'Monthly Cash Flow'!BE6,"Y"),0)),VLOOKUP(BE5,ICAP!$B$4:$J$29,9,FALSE)),
0)</f>
        <v>0</v>
      </c>
      <c r="BF18" s="470">
        <f>-IF(BF$4=7,
IF('Control | Sensitivity'!$K$41='Data Validation'!$M$2,
'Control | Sensitivity'!$L$42*((1+'Control | Sensitivity'!$L$37)^ROUNDDOWN(DATEDIF('Control | Sensitivity'!$C$18,'Monthly Cash Flow'!BF6,"Y"),0)),VLOOKUP(BF5,ICAP!$B$4:$J$29,9,FALSE)),
0)</f>
        <v>0</v>
      </c>
      <c r="BG18" s="470">
        <f>-IF(BG$4=7,
IF('Control | Sensitivity'!$K$41='Data Validation'!$M$2,
'Control | Sensitivity'!$L$42*((1+'Control | Sensitivity'!$L$37)^ROUNDDOWN(DATEDIF('Control | Sensitivity'!$C$18,'Monthly Cash Flow'!BG6,"Y"),0)),VLOOKUP(BG5,ICAP!$B$4:$J$29,9,FALSE)),
0)</f>
        <v>0</v>
      </c>
      <c r="BH18" s="470">
        <f>-IF(BH$4=7,
IF('Control | Sensitivity'!$K$41='Data Validation'!$M$2,
'Control | Sensitivity'!$L$42*((1+'Control | Sensitivity'!$L$37)^ROUNDDOWN(DATEDIF('Control | Sensitivity'!$C$18,'Monthly Cash Flow'!BH6,"Y"),0)),VLOOKUP(BH5,ICAP!$B$4:$J$29,9,FALSE)),
0)</f>
        <v>0</v>
      </c>
      <c r="BI18" s="470">
        <f>-IF(BI$4=7,
IF('Control | Sensitivity'!$K$41='Data Validation'!$M$2,
'Control | Sensitivity'!$L$42*((1+'Control | Sensitivity'!$L$37)^ROUNDDOWN(DATEDIF('Control | Sensitivity'!$C$18,'Monthly Cash Flow'!BI6,"Y"),0)),VLOOKUP(BI5,ICAP!$B$4:$J$29,9,FALSE)),
0)</f>
        <v>0</v>
      </c>
      <c r="BJ18" s="470">
        <f>-IF(BJ$4=7,
IF('Control | Sensitivity'!$K$41='Data Validation'!$M$2,
'Control | Sensitivity'!$L$42*((1+'Control | Sensitivity'!$L$37)^ROUNDDOWN(DATEDIF('Control | Sensitivity'!$C$18,'Monthly Cash Flow'!BJ6,"Y"),0)),VLOOKUP(BJ5,ICAP!$B$4:$J$29,9,FALSE)),
0)</f>
        <v>0</v>
      </c>
      <c r="BK18" s="470">
        <f>-IF(BK$4=7,
IF('Control | Sensitivity'!$K$41='Data Validation'!$M$2,
'Control | Sensitivity'!$L$42*((1+'Control | Sensitivity'!$L$37)^ROUNDDOWN(DATEDIF('Control | Sensitivity'!$C$18,'Monthly Cash Flow'!BK6,"Y"),0)),VLOOKUP(BK5,ICAP!$B$4:$J$29,9,FALSE)),
0)</f>
        <v>0</v>
      </c>
      <c r="BL18" s="470">
        <f>-IF(BL$4=7,
IF('Control | Sensitivity'!$K$41='Data Validation'!$M$2,
'Control | Sensitivity'!$L$42*((1+'Control | Sensitivity'!$L$37)^ROUNDDOWN(DATEDIF('Control | Sensitivity'!$C$18,'Monthly Cash Flow'!BL6,"Y"),0)),VLOOKUP(BL5,ICAP!$B$4:$J$29,9,FALSE)),
0)</f>
        <v>0</v>
      </c>
      <c r="BM18" s="470">
        <f>-IF(BM$4=7,
IF('Control | Sensitivity'!$K$41='Data Validation'!$M$2,
'Control | Sensitivity'!$L$42*((1+'Control | Sensitivity'!$L$37)^ROUNDDOWN(DATEDIF('Control | Sensitivity'!$C$18,'Monthly Cash Flow'!BM6,"Y"),0)),VLOOKUP(BM5,ICAP!$B$4:$J$29,9,FALSE)),
0)</f>
        <v>-10811.049126666245</v>
      </c>
      <c r="BN18" s="470">
        <f>-IF(BN$4=7,
IF('Control | Sensitivity'!$K$41='Data Validation'!$M$2,
'Control | Sensitivity'!$L$42*((1+'Control | Sensitivity'!$L$37)^ROUNDDOWN(DATEDIF('Control | Sensitivity'!$C$18,'Monthly Cash Flow'!BN6,"Y"),0)),VLOOKUP(BN5,ICAP!$B$4:$J$29,9,FALSE)),
0)</f>
        <v>0</v>
      </c>
      <c r="BO18" s="470">
        <f>-IF(BO$4=7,
IF('Control | Sensitivity'!$K$41='Data Validation'!$M$2,
'Control | Sensitivity'!$L$42*((1+'Control | Sensitivity'!$L$37)^ROUNDDOWN(DATEDIF('Control | Sensitivity'!$C$18,'Monthly Cash Flow'!BO6,"Y"),0)),VLOOKUP(BO5,ICAP!$B$4:$J$29,9,FALSE)),
0)</f>
        <v>0</v>
      </c>
      <c r="BP18" s="470">
        <f>-IF(BP$4=7,
IF('Control | Sensitivity'!$K$41='Data Validation'!$M$2,
'Control | Sensitivity'!$L$42*((1+'Control | Sensitivity'!$L$37)^ROUNDDOWN(DATEDIF('Control | Sensitivity'!$C$18,'Monthly Cash Flow'!BP6,"Y"),0)),VLOOKUP(BP5,ICAP!$B$4:$J$29,9,FALSE)),
0)</f>
        <v>0</v>
      </c>
      <c r="BQ18" s="470">
        <f>-IF(BQ$4=7,
IF('Control | Sensitivity'!$K$41='Data Validation'!$M$2,
'Control | Sensitivity'!$L$42*((1+'Control | Sensitivity'!$L$37)^ROUNDDOWN(DATEDIF('Control | Sensitivity'!$C$18,'Monthly Cash Flow'!BQ6,"Y"),0)),VLOOKUP(BQ5,ICAP!$B$4:$J$29,9,FALSE)),
0)</f>
        <v>0</v>
      </c>
      <c r="BR18" s="470">
        <f>-IF(BR$4=7,
IF('Control | Sensitivity'!$K$41='Data Validation'!$M$2,
'Control | Sensitivity'!$L$42*((1+'Control | Sensitivity'!$L$37)^ROUNDDOWN(DATEDIF('Control | Sensitivity'!$C$18,'Monthly Cash Flow'!BR6,"Y"),0)),VLOOKUP(BR5,ICAP!$B$4:$J$29,9,FALSE)),
0)</f>
        <v>0</v>
      </c>
      <c r="BS18" s="470">
        <f>-IF(BS$4=7,
IF('Control | Sensitivity'!$K$41='Data Validation'!$M$2,
'Control | Sensitivity'!$L$42*((1+'Control | Sensitivity'!$L$37)^ROUNDDOWN(DATEDIF('Control | Sensitivity'!$C$18,'Monthly Cash Flow'!BS6,"Y"),0)),VLOOKUP(BS5,ICAP!$B$4:$J$29,9,FALSE)),
0)</f>
        <v>0</v>
      </c>
      <c r="BT18" s="470">
        <f>-IF(BT$4=7,
IF('Control | Sensitivity'!$K$41='Data Validation'!$M$2,
'Control | Sensitivity'!$L$42*((1+'Control | Sensitivity'!$L$37)^ROUNDDOWN(DATEDIF('Control | Sensitivity'!$C$18,'Monthly Cash Flow'!BT6,"Y"),0)),VLOOKUP(BT5,ICAP!$B$4:$J$29,9,FALSE)),
0)</f>
        <v>0</v>
      </c>
      <c r="BU18" s="470">
        <f>-IF(BU$4=7,
IF('Control | Sensitivity'!$K$41='Data Validation'!$M$2,
'Control | Sensitivity'!$L$42*((1+'Control | Sensitivity'!$L$37)^ROUNDDOWN(DATEDIF('Control | Sensitivity'!$C$18,'Monthly Cash Flow'!BU6,"Y"),0)),VLOOKUP(BU5,ICAP!$B$4:$J$29,9,FALSE)),
0)</f>
        <v>0</v>
      </c>
      <c r="BV18" s="470">
        <f>-IF(BV$4=7,
IF('Control | Sensitivity'!$K$41='Data Validation'!$M$2,
'Control | Sensitivity'!$L$42*((1+'Control | Sensitivity'!$L$37)^ROUNDDOWN(DATEDIF('Control | Sensitivity'!$C$18,'Monthly Cash Flow'!BV6,"Y"),0)),VLOOKUP(BV5,ICAP!$B$4:$J$29,9,FALSE)),
0)</f>
        <v>0</v>
      </c>
      <c r="BW18" s="470">
        <f>-IF(BW$4=7,
IF('Control | Sensitivity'!$K$41='Data Validation'!$M$2,
'Control | Sensitivity'!$L$42*((1+'Control | Sensitivity'!$L$37)^ROUNDDOWN(DATEDIF('Control | Sensitivity'!$C$18,'Monthly Cash Flow'!BW6,"Y"),0)),VLOOKUP(BW5,ICAP!$B$4:$J$29,9,FALSE)),
0)</f>
        <v>0</v>
      </c>
      <c r="BX18" s="470">
        <f>-IF(BX$4=7,
IF('Control | Sensitivity'!$K$41='Data Validation'!$M$2,
'Control | Sensitivity'!$L$42*((1+'Control | Sensitivity'!$L$37)^ROUNDDOWN(DATEDIF('Control | Sensitivity'!$C$18,'Monthly Cash Flow'!BX6,"Y"),0)),VLOOKUP(BX5,ICAP!$B$4:$J$29,9,FALSE)),
0)</f>
        <v>0</v>
      </c>
      <c r="BY18" s="470">
        <f>-IF(BY$4=7,
IF('Control | Sensitivity'!$K$41='Data Validation'!$M$2,
'Control | Sensitivity'!$L$42*((1+'Control | Sensitivity'!$L$37)^ROUNDDOWN(DATEDIF('Control | Sensitivity'!$C$18,'Monthly Cash Flow'!BY6,"Y"),0)),VLOOKUP(BY5,ICAP!$B$4:$J$29,9,FALSE)),
0)</f>
        <v>-10973.214863566236</v>
      </c>
      <c r="BZ18" s="470">
        <f>-IF(BZ$4=7,
IF('Control | Sensitivity'!$K$41='Data Validation'!$M$2,
'Control | Sensitivity'!$L$42*((1+'Control | Sensitivity'!$L$37)^ROUNDDOWN(DATEDIF('Control | Sensitivity'!$C$18,'Monthly Cash Flow'!BZ6,"Y"),0)),VLOOKUP(BZ5,ICAP!$B$4:$J$29,9,FALSE)),
0)</f>
        <v>0</v>
      </c>
      <c r="CA18" s="470">
        <f>-IF(CA$4=7,
IF('Control | Sensitivity'!$K$41='Data Validation'!$M$2,
'Control | Sensitivity'!$L$42*((1+'Control | Sensitivity'!$L$37)^ROUNDDOWN(DATEDIF('Control | Sensitivity'!$C$18,'Monthly Cash Flow'!CA6,"Y"),0)),VLOOKUP(CA5,ICAP!$B$4:$J$29,9,FALSE)),
0)</f>
        <v>0</v>
      </c>
      <c r="CB18" s="470">
        <f>-IF(CB$4=7,
IF('Control | Sensitivity'!$K$41='Data Validation'!$M$2,
'Control | Sensitivity'!$L$42*((1+'Control | Sensitivity'!$L$37)^ROUNDDOWN(DATEDIF('Control | Sensitivity'!$C$18,'Monthly Cash Flow'!CB6,"Y"),0)),VLOOKUP(CB5,ICAP!$B$4:$J$29,9,FALSE)),
0)</f>
        <v>0</v>
      </c>
      <c r="CC18" s="470">
        <f>-IF(CC$4=7,
IF('Control | Sensitivity'!$K$41='Data Validation'!$M$2,
'Control | Sensitivity'!$L$42*((1+'Control | Sensitivity'!$L$37)^ROUNDDOWN(DATEDIF('Control | Sensitivity'!$C$18,'Monthly Cash Flow'!CC6,"Y"),0)),VLOOKUP(CC5,ICAP!$B$4:$J$29,9,FALSE)),
0)</f>
        <v>0</v>
      </c>
      <c r="CD18" s="470">
        <f>-IF(CD$4=7,
IF('Control | Sensitivity'!$K$41='Data Validation'!$M$2,
'Control | Sensitivity'!$L$42*((1+'Control | Sensitivity'!$L$37)^ROUNDDOWN(DATEDIF('Control | Sensitivity'!$C$18,'Monthly Cash Flow'!CD6,"Y"),0)),VLOOKUP(CD5,ICAP!$B$4:$J$29,9,FALSE)),
0)</f>
        <v>0</v>
      </c>
      <c r="CE18" s="470">
        <f>-IF(CE$4=7,
IF('Control | Sensitivity'!$K$41='Data Validation'!$M$2,
'Control | Sensitivity'!$L$42*((1+'Control | Sensitivity'!$L$37)^ROUNDDOWN(DATEDIF('Control | Sensitivity'!$C$18,'Monthly Cash Flow'!CE6,"Y"),0)),VLOOKUP(CE5,ICAP!$B$4:$J$29,9,FALSE)),
0)</f>
        <v>0</v>
      </c>
      <c r="CF18" s="470">
        <f>-IF(CF$4=7,
IF('Control | Sensitivity'!$K$41='Data Validation'!$M$2,
'Control | Sensitivity'!$L$42*((1+'Control | Sensitivity'!$L$37)^ROUNDDOWN(DATEDIF('Control | Sensitivity'!$C$18,'Monthly Cash Flow'!CF6,"Y"),0)),VLOOKUP(CF5,ICAP!$B$4:$J$29,9,FALSE)),
0)</f>
        <v>0</v>
      </c>
      <c r="CG18" s="470">
        <f>-IF(CG$4=7,
IF('Control | Sensitivity'!$K$41='Data Validation'!$M$2,
'Control | Sensitivity'!$L$42*((1+'Control | Sensitivity'!$L$37)^ROUNDDOWN(DATEDIF('Control | Sensitivity'!$C$18,'Monthly Cash Flow'!CG6,"Y"),0)),VLOOKUP(CG5,ICAP!$B$4:$J$29,9,FALSE)),
0)</f>
        <v>0</v>
      </c>
      <c r="CH18" s="470">
        <f>-IF(CH$4=7,
IF('Control | Sensitivity'!$K$41='Data Validation'!$M$2,
'Control | Sensitivity'!$L$42*((1+'Control | Sensitivity'!$L$37)^ROUNDDOWN(DATEDIF('Control | Sensitivity'!$C$18,'Monthly Cash Flow'!CH6,"Y"),0)),VLOOKUP(CH5,ICAP!$B$4:$J$29,9,FALSE)),
0)</f>
        <v>0</v>
      </c>
      <c r="CI18" s="470">
        <f>-IF(CI$4=7,
IF('Control | Sensitivity'!$K$41='Data Validation'!$M$2,
'Control | Sensitivity'!$L$42*((1+'Control | Sensitivity'!$L$37)^ROUNDDOWN(DATEDIF('Control | Sensitivity'!$C$18,'Monthly Cash Flow'!CI6,"Y"),0)),VLOOKUP(CI5,ICAP!$B$4:$J$29,9,FALSE)),
0)</f>
        <v>0</v>
      </c>
      <c r="CJ18" s="470">
        <f>-IF(CJ$4=7,
IF('Control | Sensitivity'!$K$41='Data Validation'!$M$2,
'Control | Sensitivity'!$L$42*((1+'Control | Sensitivity'!$L$37)^ROUNDDOWN(DATEDIF('Control | Sensitivity'!$C$18,'Monthly Cash Flow'!CJ6,"Y"),0)),VLOOKUP(CJ5,ICAP!$B$4:$J$29,9,FALSE)),
0)</f>
        <v>0</v>
      </c>
      <c r="CK18" s="470">
        <f>-IF(CK$4=7,
IF('Control | Sensitivity'!$K$41='Data Validation'!$M$2,
'Control | Sensitivity'!$L$42*((1+'Control | Sensitivity'!$L$37)^ROUNDDOWN(DATEDIF('Control | Sensitivity'!$C$18,'Monthly Cash Flow'!CK6,"Y"),0)),VLOOKUP(CK5,ICAP!$B$4:$J$29,9,FALSE)),
0)</f>
        <v>-11137.813086519727</v>
      </c>
      <c r="CL18" s="470">
        <f>-IF(CL$4=7,
IF('Control | Sensitivity'!$K$41='Data Validation'!$M$2,
'Control | Sensitivity'!$L$42*((1+'Control | Sensitivity'!$L$37)^ROUNDDOWN(DATEDIF('Control | Sensitivity'!$C$18,'Monthly Cash Flow'!CL6,"Y"),0)),VLOOKUP(CL5,ICAP!$B$4:$J$29,9,FALSE)),
0)</f>
        <v>0</v>
      </c>
      <c r="CM18" s="470">
        <f>-IF(CM$4=7,
IF('Control | Sensitivity'!$K$41='Data Validation'!$M$2,
'Control | Sensitivity'!$L$42*((1+'Control | Sensitivity'!$L$37)^ROUNDDOWN(DATEDIF('Control | Sensitivity'!$C$18,'Monthly Cash Flow'!CM6,"Y"),0)),VLOOKUP(CM5,ICAP!$B$4:$J$29,9,FALSE)),
0)</f>
        <v>0</v>
      </c>
      <c r="CN18" s="470">
        <f>-IF(CN$4=7,
IF('Control | Sensitivity'!$K$41='Data Validation'!$M$2,
'Control | Sensitivity'!$L$42*((1+'Control | Sensitivity'!$L$37)^ROUNDDOWN(DATEDIF('Control | Sensitivity'!$C$18,'Monthly Cash Flow'!CN6,"Y"),0)),VLOOKUP(CN5,ICAP!$B$4:$J$29,9,FALSE)),
0)</f>
        <v>0</v>
      </c>
      <c r="CO18" s="470">
        <f>-IF(CO$4=7,
IF('Control | Sensitivity'!$K$41='Data Validation'!$M$2,
'Control | Sensitivity'!$L$42*((1+'Control | Sensitivity'!$L$37)^ROUNDDOWN(DATEDIF('Control | Sensitivity'!$C$18,'Monthly Cash Flow'!CO6,"Y"),0)),VLOOKUP(CO5,ICAP!$B$4:$J$29,9,FALSE)),
0)</f>
        <v>0</v>
      </c>
      <c r="CP18" s="470">
        <f>-IF(CP$4=7,
IF('Control | Sensitivity'!$K$41='Data Validation'!$M$2,
'Control | Sensitivity'!$L$42*((1+'Control | Sensitivity'!$L$37)^ROUNDDOWN(DATEDIF('Control | Sensitivity'!$C$18,'Monthly Cash Flow'!CP6,"Y"),0)),VLOOKUP(CP5,ICAP!$B$4:$J$29,9,FALSE)),
0)</f>
        <v>0</v>
      </c>
      <c r="CQ18" s="470">
        <f>-IF(CQ$4=7,
IF('Control | Sensitivity'!$K$41='Data Validation'!$M$2,
'Control | Sensitivity'!$L$42*((1+'Control | Sensitivity'!$L$37)^ROUNDDOWN(DATEDIF('Control | Sensitivity'!$C$18,'Monthly Cash Flow'!CQ6,"Y"),0)),VLOOKUP(CQ5,ICAP!$B$4:$J$29,9,FALSE)),
0)</f>
        <v>0</v>
      </c>
      <c r="CR18" s="470">
        <f>-IF(CR$4=7,
IF('Control | Sensitivity'!$K$41='Data Validation'!$M$2,
'Control | Sensitivity'!$L$42*((1+'Control | Sensitivity'!$L$37)^ROUNDDOWN(DATEDIF('Control | Sensitivity'!$C$18,'Monthly Cash Flow'!CR6,"Y"),0)),VLOOKUP(CR5,ICAP!$B$4:$J$29,9,FALSE)),
0)</f>
        <v>0</v>
      </c>
      <c r="CS18" s="470">
        <f>-IF(CS$4=7,
IF('Control | Sensitivity'!$K$41='Data Validation'!$M$2,
'Control | Sensitivity'!$L$42*((1+'Control | Sensitivity'!$L$37)^ROUNDDOWN(DATEDIF('Control | Sensitivity'!$C$18,'Monthly Cash Flow'!CS6,"Y"),0)),VLOOKUP(CS5,ICAP!$B$4:$J$29,9,FALSE)),
0)</f>
        <v>0</v>
      </c>
      <c r="CT18" s="470">
        <f>-IF(CT$4=7,
IF('Control | Sensitivity'!$K$41='Data Validation'!$M$2,
'Control | Sensitivity'!$L$42*((1+'Control | Sensitivity'!$L$37)^ROUNDDOWN(DATEDIF('Control | Sensitivity'!$C$18,'Monthly Cash Flow'!CT6,"Y"),0)),VLOOKUP(CT5,ICAP!$B$4:$J$29,9,FALSE)),
0)</f>
        <v>0</v>
      </c>
      <c r="CU18" s="470">
        <f>-IF(CU$4=7,
IF('Control | Sensitivity'!$K$41='Data Validation'!$M$2,
'Control | Sensitivity'!$L$42*((1+'Control | Sensitivity'!$L$37)^ROUNDDOWN(DATEDIF('Control | Sensitivity'!$C$18,'Monthly Cash Flow'!CU6,"Y"),0)),VLOOKUP(CU5,ICAP!$B$4:$J$29,9,FALSE)),
0)</f>
        <v>0</v>
      </c>
      <c r="CV18" s="470">
        <f>-IF(CV$4=7,
IF('Control | Sensitivity'!$K$41='Data Validation'!$M$2,
'Control | Sensitivity'!$L$42*((1+'Control | Sensitivity'!$L$37)^ROUNDDOWN(DATEDIF('Control | Sensitivity'!$C$18,'Monthly Cash Flow'!CV6,"Y"),0)),VLOOKUP(CV5,ICAP!$B$4:$J$29,9,FALSE)),
0)</f>
        <v>0</v>
      </c>
      <c r="CW18" s="470">
        <f>-IF(CW$4=7,
IF('Control | Sensitivity'!$K$41='Data Validation'!$M$2,
'Control | Sensitivity'!$L$42*((1+'Control | Sensitivity'!$L$37)^ROUNDDOWN(DATEDIF('Control | Sensitivity'!$C$18,'Monthly Cash Flow'!CW6,"Y"),0)),VLOOKUP(CW5,ICAP!$B$4:$J$29,9,FALSE)),
0)</f>
        <v>-11304.880282817521</v>
      </c>
      <c r="CX18" s="470">
        <f>-IF(CX$4=7,
IF('Control | Sensitivity'!$K$41='Data Validation'!$M$2,
'Control | Sensitivity'!$L$42*((1+'Control | Sensitivity'!$L$37)^ROUNDDOWN(DATEDIF('Control | Sensitivity'!$C$18,'Monthly Cash Flow'!CX6,"Y"),0)),VLOOKUP(CX5,ICAP!$B$4:$J$29,9,FALSE)),
0)</f>
        <v>0</v>
      </c>
      <c r="CY18" s="470">
        <f>-IF(CY$4=7,
IF('Control | Sensitivity'!$K$41='Data Validation'!$M$2,
'Control | Sensitivity'!$L$42*((1+'Control | Sensitivity'!$L$37)^ROUNDDOWN(DATEDIF('Control | Sensitivity'!$C$18,'Monthly Cash Flow'!CY6,"Y"),0)),VLOOKUP(CY5,ICAP!$B$4:$J$29,9,FALSE)),
0)</f>
        <v>0</v>
      </c>
      <c r="CZ18" s="470">
        <f>-IF(CZ$4=7,
IF('Control | Sensitivity'!$K$41='Data Validation'!$M$2,
'Control | Sensitivity'!$L$42*((1+'Control | Sensitivity'!$L$37)^ROUNDDOWN(DATEDIF('Control | Sensitivity'!$C$18,'Monthly Cash Flow'!CZ6,"Y"),0)),VLOOKUP(CZ5,ICAP!$B$4:$J$29,9,FALSE)),
0)</f>
        <v>0</v>
      </c>
      <c r="DA18" s="470">
        <f>-IF(DA$4=7,
IF('Control | Sensitivity'!$K$41='Data Validation'!$M$2,
'Control | Sensitivity'!$L$42*((1+'Control | Sensitivity'!$L$37)^ROUNDDOWN(DATEDIF('Control | Sensitivity'!$C$18,'Monthly Cash Flow'!DA6,"Y"),0)),VLOOKUP(DA5,ICAP!$B$4:$J$29,9,FALSE)),
0)</f>
        <v>0</v>
      </c>
      <c r="DB18" s="470">
        <f>-IF(DB$4=7,
IF('Control | Sensitivity'!$K$41='Data Validation'!$M$2,
'Control | Sensitivity'!$L$42*((1+'Control | Sensitivity'!$L$37)^ROUNDDOWN(DATEDIF('Control | Sensitivity'!$C$18,'Monthly Cash Flow'!DB6,"Y"),0)),VLOOKUP(DB5,ICAP!$B$4:$J$29,9,FALSE)),
0)</f>
        <v>0</v>
      </c>
      <c r="DC18" s="470">
        <f>-IF(DC$4=7,
IF('Control | Sensitivity'!$K$41='Data Validation'!$M$2,
'Control | Sensitivity'!$L$42*((1+'Control | Sensitivity'!$L$37)^ROUNDDOWN(DATEDIF('Control | Sensitivity'!$C$18,'Monthly Cash Flow'!DC6,"Y"),0)),VLOOKUP(DC5,ICAP!$B$4:$J$29,9,FALSE)),
0)</f>
        <v>0</v>
      </c>
      <c r="DD18" s="470">
        <f>-IF(DD$4=7,
IF('Control | Sensitivity'!$K$41='Data Validation'!$M$2,
'Control | Sensitivity'!$L$42*((1+'Control | Sensitivity'!$L$37)^ROUNDDOWN(DATEDIF('Control | Sensitivity'!$C$18,'Monthly Cash Flow'!DD6,"Y"),0)),VLOOKUP(DD5,ICAP!$B$4:$J$29,9,FALSE)),
0)</f>
        <v>0</v>
      </c>
      <c r="DE18" s="470">
        <f>-IF(DE$4=7,
IF('Control | Sensitivity'!$K$41='Data Validation'!$M$2,
'Control | Sensitivity'!$L$42*((1+'Control | Sensitivity'!$L$37)^ROUNDDOWN(DATEDIF('Control | Sensitivity'!$C$18,'Monthly Cash Flow'!DE6,"Y"),0)),VLOOKUP(DE5,ICAP!$B$4:$J$29,9,FALSE)),
0)</f>
        <v>0</v>
      </c>
      <c r="DF18" s="470">
        <f>-IF(DF$4=7,
IF('Control | Sensitivity'!$K$41='Data Validation'!$M$2,
'Control | Sensitivity'!$L$42*((1+'Control | Sensitivity'!$L$37)^ROUNDDOWN(DATEDIF('Control | Sensitivity'!$C$18,'Monthly Cash Flow'!DF6,"Y"),0)),VLOOKUP(DF5,ICAP!$B$4:$J$29,9,FALSE)),
0)</f>
        <v>0</v>
      </c>
      <c r="DG18" s="470">
        <f>-IF(DG$4=7,
IF('Control | Sensitivity'!$K$41='Data Validation'!$M$2,
'Control | Sensitivity'!$L$42*((1+'Control | Sensitivity'!$L$37)^ROUNDDOWN(DATEDIF('Control | Sensitivity'!$C$18,'Monthly Cash Flow'!DG6,"Y"),0)),VLOOKUP(DG5,ICAP!$B$4:$J$29,9,FALSE)),
0)</f>
        <v>0</v>
      </c>
      <c r="DH18" s="470">
        <f>-IF(DH$4=7,
IF('Control | Sensitivity'!$K$41='Data Validation'!$M$2,
'Control | Sensitivity'!$L$42*((1+'Control | Sensitivity'!$L$37)^ROUNDDOWN(DATEDIF('Control | Sensitivity'!$C$18,'Monthly Cash Flow'!DH6,"Y"),0)),VLOOKUP(DH5,ICAP!$B$4:$J$29,9,FALSE)),
0)</f>
        <v>0</v>
      </c>
      <c r="DI18" s="470">
        <f>-IF(DI$4=7,
IF('Control | Sensitivity'!$K$41='Data Validation'!$M$2,
'Control | Sensitivity'!$L$42*((1+'Control | Sensitivity'!$L$37)^ROUNDDOWN(DATEDIF('Control | Sensitivity'!$C$18,'Monthly Cash Flow'!DI6,"Y"),0)),VLOOKUP(DI5,ICAP!$B$4:$J$29,9,FALSE)),
0)</f>
        <v>-11474.453487059784</v>
      </c>
      <c r="DJ18" s="470">
        <f>-IF(DJ$4=7,
IF('Control | Sensitivity'!$K$41='Data Validation'!$M$2,
'Control | Sensitivity'!$L$42*((1+'Control | Sensitivity'!$L$37)^ROUNDDOWN(DATEDIF('Control | Sensitivity'!$C$18,'Monthly Cash Flow'!DJ6,"Y"),0)),VLOOKUP(DJ5,ICAP!$B$4:$J$29,9,FALSE)),
0)</f>
        <v>0</v>
      </c>
      <c r="DK18" s="470">
        <f>-IF(DK$4=7,
IF('Control | Sensitivity'!$K$41='Data Validation'!$M$2,
'Control | Sensitivity'!$L$42*((1+'Control | Sensitivity'!$L$37)^ROUNDDOWN(DATEDIF('Control | Sensitivity'!$C$18,'Monthly Cash Flow'!DK6,"Y"),0)),VLOOKUP(DK5,ICAP!$B$4:$J$29,9,FALSE)),
0)</f>
        <v>0</v>
      </c>
      <c r="DL18" s="470">
        <f>-IF(DL$4=7,
IF('Control | Sensitivity'!$K$41='Data Validation'!$M$2,
'Control | Sensitivity'!$L$42*((1+'Control | Sensitivity'!$L$37)^ROUNDDOWN(DATEDIF('Control | Sensitivity'!$C$18,'Monthly Cash Flow'!DL6,"Y"),0)),VLOOKUP(DL5,ICAP!$B$4:$J$29,9,FALSE)),
0)</f>
        <v>0</v>
      </c>
      <c r="DM18" s="470">
        <f>-IF(DM$4=7,
IF('Control | Sensitivity'!$K$41='Data Validation'!$M$2,
'Control | Sensitivity'!$L$42*((1+'Control | Sensitivity'!$L$37)^ROUNDDOWN(DATEDIF('Control | Sensitivity'!$C$18,'Monthly Cash Flow'!DM6,"Y"),0)),VLOOKUP(DM5,ICAP!$B$4:$J$29,9,FALSE)),
0)</f>
        <v>0</v>
      </c>
      <c r="DN18" s="470">
        <f>-IF(DN$4=7,
IF('Control | Sensitivity'!$K$41='Data Validation'!$M$2,
'Control | Sensitivity'!$L$42*((1+'Control | Sensitivity'!$L$37)^ROUNDDOWN(DATEDIF('Control | Sensitivity'!$C$18,'Monthly Cash Flow'!DN6,"Y"),0)),VLOOKUP(DN5,ICAP!$B$4:$J$29,9,FALSE)),
0)</f>
        <v>0</v>
      </c>
      <c r="DO18" s="470">
        <f>-IF(DO$4=7,
IF('Control | Sensitivity'!$K$41='Data Validation'!$M$2,
'Control | Sensitivity'!$L$42*((1+'Control | Sensitivity'!$L$37)^ROUNDDOWN(DATEDIF('Control | Sensitivity'!$C$18,'Monthly Cash Flow'!DO6,"Y"),0)),VLOOKUP(DO5,ICAP!$B$4:$J$29,9,FALSE)),
0)</f>
        <v>0</v>
      </c>
      <c r="DP18" s="470">
        <f>-IF(DP$4=7,
IF('Control | Sensitivity'!$K$41='Data Validation'!$M$2,
'Control | Sensitivity'!$L$42*((1+'Control | Sensitivity'!$L$37)^ROUNDDOWN(DATEDIF('Control | Sensitivity'!$C$18,'Monthly Cash Flow'!DP6,"Y"),0)),VLOOKUP(DP5,ICAP!$B$4:$J$29,9,FALSE)),
0)</f>
        <v>0</v>
      </c>
      <c r="DQ18" s="470">
        <f>-IF(DQ$4=7,
IF('Control | Sensitivity'!$K$41='Data Validation'!$M$2,
'Control | Sensitivity'!$L$42*((1+'Control | Sensitivity'!$L$37)^ROUNDDOWN(DATEDIF('Control | Sensitivity'!$C$18,'Monthly Cash Flow'!DQ6,"Y"),0)),VLOOKUP(DQ5,ICAP!$B$4:$J$29,9,FALSE)),
0)</f>
        <v>0</v>
      </c>
      <c r="DR18" s="470">
        <f>-IF(DR$4=7,
IF('Control | Sensitivity'!$K$41='Data Validation'!$M$2,
'Control | Sensitivity'!$L$42*((1+'Control | Sensitivity'!$L$37)^ROUNDDOWN(DATEDIF('Control | Sensitivity'!$C$18,'Monthly Cash Flow'!DR6,"Y"),0)),VLOOKUP(DR5,ICAP!$B$4:$J$29,9,FALSE)),
0)</f>
        <v>0</v>
      </c>
      <c r="DS18" s="470">
        <f>-IF(DS$4=7,
IF('Control | Sensitivity'!$K$41='Data Validation'!$M$2,
'Control | Sensitivity'!$L$42*((1+'Control | Sensitivity'!$L$37)^ROUNDDOWN(DATEDIF('Control | Sensitivity'!$C$18,'Monthly Cash Flow'!DS6,"Y"),0)),VLOOKUP(DS5,ICAP!$B$4:$J$29,9,FALSE)),
0)</f>
        <v>0</v>
      </c>
      <c r="DT18" s="470">
        <f>-IF(DT$4=7,
IF('Control | Sensitivity'!$K$41='Data Validation'!$M$2,
'Control | Sensitivity'!$L$42*((1+'Control | Sensitivity'!$L$37)^ROUNDDOWN(DATEDIF('Control | Sensitivity'!$C$18,'Monthly Cash Flow'!DT6,"Y"),0)),VLOOKUP(DT5,ICAP!$B$4:$J$29,9,FALSE)),
0)</f>
        <v>0</v>
      </c>
      <c r="DU18" s="470">
        <f>-IF(DU$4=7,
IF('Control | Sensitivity'!$K$41='Data Validation'!$M$2,
'Control | Sensitivity'!$L$42*((1+'Control | Sensitivity'!$L$37)^ROUNDDOWN(DATEDIF('Control | Sensitivity'!$C$18,'Monthly Cash Flow'!DU6,"Y"),0)),VLOOKUP(DU5,ICAP!$B$4:$J$29,9,FALSE)),
0)</f>
        <v>-11646.57028936568</v>
      </c>
      <c r="DV18" s="470">
        <f>-IF(DV$4=7,
IF('Control | Sensitivity'!$K$41='Data Validation'!$M$2,
'Control | Sensitivity'!$L$42*((1+'Control | Sensitivity'!$L$37)^ROUNDDOWN(DATEDIF('Control | Sensitivity'!$C$18,'Monthly Cash Flow'!DV6,"Y"),0)),VLOOKUP(DV5,ICAP!$B$4:$J$29,9,FALSE)),
0)</f>
        <v>0</v>
      </c>
      <c r="DW18" s="470">
        <f>-IF(DW$4=7,
IF('Control | Sensitivity'!$K$41='Data Validation'!$M$2,
'Control | Sensitivity'!$L$42*((1+'Control | Sensitivity'!$L$37)^ROUNDDOWN(DATEDIF('Control | Sensitivity'!$C$18,'Monthly Cash Flow'!DW6,"Y"),0)),VLOOKUP(DW5,ICAP!$B$4:$J$29,9,FALSE)),
0)</f>
        <v>0</v>
      </c>
      <c r="DX18" s="470">
        <f>-IF(DX$4=7,
IF('Control | Sensitivity'!$K$41='Data Validation'!$M$2,
'Control | Sensitivity'!$L$42*((1+'Control | Sensitivity'!$L$37)^ROUNDDOWN(DATEDIF('Control | Sensitivity'!$C$18,'Monthly Cash Flow'!DX6,"Y"),0)),VLOOKUP(DX5,ICAP!$B$4:$J$29,9,FALSE)),
0)</f>
        <v>0</v>
      </c>
      <c r="DY18" s="470">
        <f>-IF(DY$4=7,
IF('Control | Sensitivity'!$K$41='Data Validation'!$M$2,
'Control | Sensitivity'!$L$42*((1+'Control | Sensitivity'!$L$37)^ROUNDDOWN(DATEDIF('Control | Sensitivity'!$C$18,'Monthly Cash Flow'!DY6,"Y"),0)),VLOOKUP(DY5,ICAP!$B$4:$J$29,9,FALSE)),
0)</f>
        <v>0</v>
      </c>
      <c r="DZ18" s="470">
        <f>-IF(DZ$4=7,
IF('Control | Sensitivity'!$K$41='Data Validation'!$M$2,
'Control | Sensitivity'!$L$42*((1+'Control | Sensitivity'!$L$37)^ROUNDDOWN(DATEDIF('Control | Sensitivity'!$C$18,'Monthly Cash Flow'!DZ6,"Y"),0)),VLOOKUP(DZ5,ICAP!$B$4:$J$29,9,FALSE)),
0)</f>
        <v>0</v>
      </c>
      <c r="EA18" s="470">
        <f>-IF(EA$4=7,
IF('Control | Sensitivity'!$K$41='Data Validation'!$M$2,
'Control | Sensitivity'!$L$42*((1+'Control | Sensitivity'!$L$37)^ROUNDDOWN(DATEDIF('Control | Sensitivity'!$C$18,'Monthly Cash Flow'!EA6,"Y"),0)),VLOOKUP(EA5,ICAP!$B$4:$J$29,9,FALSE)),
0)</f>
        <v>0</v>
      </c>
      <c r="EB18" s="470">
        <f>-IF(EB$4=7,
IF('Control | Sensitivity'!$K$41='Data Validation'!$M$2,
'Control | Sensitivity'!$L$42*((1+'Control | Sensitivity'!$L$37)^ROUNDDOWN(DATEDIF('Control | Sensitivity'!$C$18,'Monthly Cash Flow'!EB6,"Y"),0)),VLOOKUP(EB5,ICAP!$B$4:$J$29,9,FALSE)),
0)</f>
        <v>0</v>
      </c>
      <c r="EC18" s="470">
        <f>-IF(EC$4=7,
IF('Control | Sensitivity'!$K$41='Data Validation'!$M$2,
'Control | Sensitivity'!$L$42*((1+'Control | Sensitivity'!$L$37)^ROUNDDOWN(DATEDIF('Control | Sensitivity'!$C$18,'Monthly Cash Flow'!EC6,"Y"),0)),VLOOKUP(EC5,ICAP!$B$4:$J$29,9,FALSE)),
0)</f>
        <v>0</v>
      </c>
      <c r="ED18" s="470">
        <f>-IF(ED$4=7,
IF('Control | Sensitivity'!$K$41='Data Validation'!$M$2,
'Control | Sensitivity'!$L$42*((1+'Control | Sensitivity'!$L$37)^ROUNDDOWN(DATEDIF('Control | Sensitivity'!$C$18,'Monthly Cash Flow'!ED6,"Y"),0)),VLOOKUP(ED5,ICAP!$B$4:$J$29,9,FALSE)),
0)</f>
        <v>0</v>
      </c>
      <c r="EE18" s="470">
        <f>-IF(EE$4=7,
IF('Control | Sensitivity'!$K$41='Data Validation'!$M$2,
'Control | Sensitivity'!$L$42*((1+'Control | Sensitivity'!$L$37)^ROUNDDOWN(DATEDIF('Control | Sensitivity'!$C$18,'Monthly Cash Flow'!EE6,"Y"),0)),VLOOKUP(EE5,ICAP!$B$4:$J$29,9,FALSE)),
0)</f>
        <v>0</v>
      </c>
      <c r="EF18" s="470">
        <f>-IF(EF$4=7,
IF('Control | Sensitivity'!$K$41='Data Validation'!$M$2,
'Control | Sensitivity'!$L$42*((1+'Control | Sensitivity'!$L$37)^ROUNDDOWN(DATEDIF('Control | Sensitivity'!$C$18,'Monthly Cash Flow'!EF6,"Y"),0)),VLOOKUP(EF5,ICAP!$B$4:$J$29,9,FALSE)),
0)</f>
        <v>0</v>
      </c>
      <c r="EG18" s="488">
        <f>-IF(EG$4=7,
IF('Control | Sensitivity'!$K$41='Data Validation'!$M$2,
'Control | Sensitivity'!$L$42*((1+'Control | Sensitivity'!$L$37)^ROUNDDOWN(DATEDIF('Control | Sensitivity'!$C$18,'Monthly Cash Flow'!EG6,"Y"),0)),VLOOKUP(EG5,ICAP!$B$4:$J$29,9,FALSE)),
0)</f>
        <v>-11821.268843706162</v>
      </c>
      <c r="EH18" s="424" t="s">
        <v>109</v>
      </c>
    </row>
    <row r="19" spans="2:138" ht="15" customHeight="1" x14ac:dyDescent="0.2">
      <c r="B19" s="468"/>
      <c r="C19" s="461" t="s">
        <v>4</v>
      </c>
      <c r="D19" s="462">
        <f t="shared" si="45"/>
        <v>-66927.93480852939</v>
      </c>
      <c r="E19" s="377"/>
      <c r="F19" s="470">
        <f>-'Control | Sensitivity'!L43/12</f>
        <v>-458.33333333333331</v>
      </c>
      <c r="G19" s="470">
        <f>$F19*((1+'Control | Sensitivity'!$L$36)^ROUNDDOWN(DATEDIF('Control | Sensitivity'!$C$18,'Monthly Cash Flow'!G$6,"Y"),0))</f>
        <v>-458.33333333333331</v>
      </c>
      <c r="H19" s="470">
        <f>$F19*((1+'Control | Sensitivity'!$L$36)^ROUNDDOWN(DATEDIF('Control | Sensitivity'!$C$18,'Monthly Cash Flow'!H6,"Y"),0))</f>
        <v>-458.33333333333331</v>
      </c>
      <c r="I19" s="470">
        <f>$F19*((1+'Control | Sensitivity'!$L$36)^ROUNDDOWN(DATEDIF('Control | Sensitivity'!$C$18,'Monthly Cash Flow'!I6,"Y"),0))</f>
        <v>-458.33333333333331</v>
      </c>
      <c r="J19" s="470">
        <f>$F19*((1+'Control | Sensitivity'!$L$36)^ROUNDDOWN(DATEDIF('Control | Sensitivity'!$C$18,'Monthly Cash Flow'!J6,"Y"),0))</f>
        <v>-458.33333333333331</v>
      </c>
      <c r="K19" s="470">
        <f>$F19*((1+'Control | Sensitivity'!$L$36)^ROUNDDOWN(DATEDIF('Control | Sensitivity'!$C$18,'Monthly Cash Flow'!K6,"Y"),0))</f>
        <v>-458.33333333333331</v>
      </c>
      <c r="L19" s="470">
        <f>$F19*((1+'Control | Sensitivity'!$L$36)^ROUNDDOWN(DATEDIF('Control | Sensitivity'!$C$18,'Monthly Cash Flow'!L6,"Y"),0))</f>
        <v>-458.33333333333331</v>
      </c>
      <c r="M19" s="470">
        <f>$F19*((1+'Control | Sensitivity'!$L$36)^ROUNDDOWN(DATEDIF('Control | Sensitivity'!$C$18,'Monthly Cash Flow'!M6,"Y"),0))</f>
        <v>-458.33333333333331</v>
      </c>
      <c r="N19" s="470">
        <f>$F19*((1+'Control | Sensitivity'!$L$36)^ROUNDDOWN(DATEDIF('Control | Sensitivity'!$C$18,'Monthly Cash Flow'!N6,"Y"),0))</f>
        <v>-458.33333333333331</v>
      </c>
      <c r="O19" s="470">
        <f>$F19*((1+'Control | Sensitivity'!$L$36)^ROUNDDOWN(DATEDIF('Control | Sensitivity'!$C$18,'Monthly Cash Flow'!O6,"Y"),0))</f>
        <v>-458.33333333333331</v>
      </c>
      <c r="P19" s="470">
        <f>$F19*((1+'Control | Sensitivity'!$L$36)^ROUNDDOWN(DATEDIF('Control | Sensitivity'!$C$18,'Monthly Cash Flow'!P6,"Y"),0))</f>
        <v>-458.33333333333331</v>
      </c>
      <c r="Q19" s="470">
        <f>$F19*((1+'Control | Sensitivity'!$L$36)^ROUNDDOWN(DATEDIF('Control | Sensitivity'!$C$18,'Monthly Cash Flow'!Q6,"Y"),0))</f>
        <v>-458.33333333333331</v>
      </c>
      <c r="R19" s="470">
        <f>$F19*((1+'Control | Sensitivity'!$L$36)^ROUNDDOWN(DATEDIF('Control | Sensitivity'!$C$18,'Monthly Cash Flow'!R6,"Y"),0))</f>
        <v>-467.5</v>
      </c>
      <c r="S19" s="470">
        <f>$F19*((1+'Control | Sensitivity'!$L$36)^ROUNDDOWN(DATEDIF('Control | Sensitivity'!$C$18,'Monthly Cash Flow'!S6,"Y"),0))</f>
        <v>-467.5</v>
      </c>
      <c r="T19" s="470">
        <f>$F19*((1+'Control | Sensitivity'!$L$36)^ROUNDDOWN(DATEDIF('Control | Sensitivity'!$C$18,'Monthly Cash Flow'!T6,"Y"),0))</f>
        <v>-467.5</v>
      </c>
      <c r="U19" s="470">
        <f>$F19*((1+'Control | Sensitivity'!$L$36)^ROUNDDOWN(DATEDIF('Control | Sensitivity'!$C$18,'Monthly Cash Flow'!U6,"Y"),0))</f>
        <v>-467.5</v>
      </c>
      <c r="V19" s="470">
        <f>$F19*((1+'Control | Sensitivity'!$L$36)^ROUNDDOWN(DATEDIF('Control | Sensitivity'!$C$18,'Monthly Cash Flow'!V6,"Y"),0))</f>
        <v>-467.5</v>
      </c>
      <c r="W19" s="470">
        <f>$F19*((1+'Control | Sensitivity'!$L$36)^ROUNDDOWN(DATEDIF('Control | Sensitivity'!$C$18,'Monthly Cash Flow'!W6,"Y"),0))</f>
        <v>-467.5</v>
      </c>
      <c r="X19" s="470">
        <f>$F19*((1+'Control | Sensitivity'!$L$36)^ROUNDDOWN(DATEDIF('Control | Sensitivity'!$C$18,'Monthly Cash Flow'!X6,"Y"),0))</f>
        <v>-467.5</v>
      </c>
      <c r="Y19" s="470">
        <f>$F19*((1+'Control | Sensitivity'!$L$36)^ROUNDDOWN(DATEDIF('Control | Sensitivity'!$C$18,'Monthly Cash Flow'!Y6,"Y"),0))</f>
        <v>-467.5</v>
      </c>
      <c r="Z19" s="470">
        <f>$F19*((1+'Control | Sensitivity'!$L$36)^ROUNDDOWN(DATEDIF('Control | Sensitivity'!$C$18,'Monthly Cash Flow'!Z6,"Y"),0))</f>
        <v>-467.5</v>
      </c>
      <c r="AA19" s="470">
        <f>$F19*((1+'Control | Sensitivity'!$L$36)^ROUNDDOWN(DATEDIF('Control | Sensitivity'!$C$18,'Monthly Cash Flow'!AA6,"Y"),0))</f>
        <v>-467.5</v>
      </c>
      <c r="AB19" s="470">
        <f>$F19*((1+'Control | Sensitivity'!$L$36)^ROUNDDOWN(DATEDIF('Control | Sensitivity'!$C$18,'Monthly Cash Flow'!AB6,"Y"),0))</f>
        <v>-467.5</v>
      </c>
      <c r="AC19" s="470">
        <f>$F19*((1+'Control | Sensitivity'!$L$36)^ROUNDDOWN(DATEDIF('Control | Sensitivity'!$C$18,'Monthly Cash Flow'!AC6,"Y"),0))</f>
        <v>-467.5</v>
      </c>
      <c r="AD19" s="470">
        <f>$F19*((1+'Control | Sensitivity'!$L$36)^ROUNDDOWN(DATEDIF('Control | Sensitivity'!$C$18,'Monthly Cash Flow'!AD6,"Y"),0))</f>
        <v>-476.84999999999997</v>
      </c>
      <c r="AE19" s="470">
        <f>$F19*((1+'Control | Sensitivity'!$L$36)^ROUNDDOWN(DATEDIF('Control | Sensitivity'!$C$18,'Monthly Cash Flow'!AE6,"Y"),0))</f>
        <v>-476.84999999999997</v>
      </c>
      <c r="AF19" s="470">
        <f>$F19*((1+'Control | Sensitivity'!$L$36)^ROUNDDOWN(DATEDIF('Control | Sensitivity'!$C$18,'Monthly Cash Flow'!AF6,"Y"),0))</f>
        <v>-476.84999999999997</v>
      </c>
      <c r="AG19" s="470">
        <f>$F19*((1+'Control | Sensitivity'!$L$36)^ROUNDDOWN(DATEDIF('Control | Sensitivity'!$C$18,'Monthly Cash Flow'!AG6,"Y"),0))</f>
        <v>-476.84999999999997</v>
      </c>
      <c r="AH19" s="470">
        <f>$F19*((1+'Control | Sensitivity'!$L$36)^ROUNDDOWN(DATEDIF('Control | Sensitivity'!$C$18,'Monthly Cash Flow'!AH6,"Y"),0))</f>
        <v>-476.84999999999997</v>
      </c>
      <c r="AI19" s="470">
        <f>$F19*((1+'Control | Sensitivity'!$L$36)^ROUNDDOWN(DATEDIF('Control | Sensitivity'!$C$18,'Monthly Cash Flow'!AI6,"Y"),0))</f>
        <v>-476.84999999999997</v>
      </c>
      <c r="AJ19" s="470">
        <f>$F19*((1+'Control | Sensitivity'!$L$36)^ROUNDDOWN(DATEDIF('Control | Sensitivity'!$C$18,'Monthly Cash Flow'!AJ6,"Y"),0))</f>
        <v>-476.84999999999997</v>
      </c>
      <c r="AK19" s="470">
        <f>$F19*((1+'Control | Sensitivity'!$L$36)^ROUNDDOWN(DATEDIF('Control | Sensitivity'!$C$18,'Monthly Cash Flow'!AK6,"Y"),0))</f>
        <v>-476.84999999999997</v>
      </c>
      <c r="AL19" s="470">
        <f>$F19*((1+'Control | Sensitivity'!$L$36)^ROUNDDOWN(DATEDIF('Control | Sensitivity'!$C$18,'Monthly Cash Flow'!AL6,"Y"),0))</f>
        <v>-476.84999999999997</v>
      </c>
      <c r="AM19" s="470">
        <f>$F19*((1+'Control | Sensitivity'!$L$36)^ROUNDDOWN(DATEDIF('Control | Sensitivity'!$C$18,'Monthly Cash Flow'!AM6,"Y"),0))</f>
        <v>-476.84999999999997</v>
      </c>
      <c r="AN19" s="470">
        <f>$F19*((1+'Control | Sensitivity'!$L$36)^ROUNDDOWN(DATEDIF('Control | Sensitivity'!$C$18,'Monthly Cash Flow'!AN6,"Y"),0))</f>
        <v>-476.84999999999997</v>
      </c>
      <c r="AO19" s="470">
        <f>$F19*((1+'Control | Sensitivity'!$L$36)^ROUNDDOWN(DATEDIF('Control | Sensitivity'!$C$18,'Monthly Cash Flow'!AO6,"Y"),0))</f>
        <v>-476.84999999999997</v>
      </c>
      <c r="AP19" s="470">
        <f>$F19*((1+'Control | Sensitivity'!$L$36)^ROUNDDOWN(DATEDIF('Control | Sensitivity'!$C$18,'Monthly Cash Flow'!AP6,"Y"),0))</f>
        <v>-486.38699999999994</v>
      </c>
      <c r="AQ19" s="470">
        <f>$F19*((1+'Control | Sensitivity'!$L$36)^ROUNDDOWN(DATEDIF('Control | Sensitivity'!$C$18,'Monthly Cash Flow'!AQ6,"Y"),0))</f>
        <v>-486.38699999999994</v>
      </c>
      <c r="AR19" s="470">
        <f>$F19*((1+'Control | Sensitivity'!$L$36)^ROUNDDOWN(DATEDIF('Control | Sensitivity'!$C$18,'Monthly Cash Flow'!AR6,"Y"),0))</f>
        <v>-486.38699999999994</v>
      </c>
      <c r="AS19" s="470">
        <f>$F19*((1+'Control | Sensitivity'!$L$36)^ROUNDDOWN(DATEDIF('Control | Sensitivity'!$C$18,'Monthly Cash Flow'!AS6,"Y"),0))</f>
        <v>-486.38699999999994</v>
      </c>
      <c r="AT19" s="470">
        <f>$F19*((1+'Control | Sensitivity'!$L$36)^ROUNDDOWN(DATEDIF('Control | Sensitivity'!$C$18,'Monthly Cash Flow'!AT6,"Y"),0))</f>
        <v>-486.38699999999994</v>
      </c>
      <c r="AU19" s="470">
        <f>$F19*((1+'Control | Sensitivity'!$L$36)^ROUNDDOWN(DATEDIF('Control | Sensitivity'!$C$18,'Monthly Cash Flow'!AU6,"Y"),0))</f>
        <v>-486.38699999999994</v>
      </c>
      <c r="AV19" s="470">
        <f>$F19*((1+'Control | Sensitivity'!$L$36)^ROUNDDOWN(DATEDIF('Control | Sensitivity'!$C$18,'Monthly Cash Flow'!AV6,"Y"),0))</f>
        <v>-486.38699999999994</v>
      </c>
      <c r="AW19" s="470">
        <f>$F19*((1+'Control | Sensitivity'!$L$36)^ROUNDDOWN(DATEDIF('Control | Sensitivity'!$C$18,'Monthly Cash Flow'!AW6,"Y"),0))</f>
        <v>-486.38699999999994</v>
      </c>
      <c r="AX19" s="470">
        <f>$F19*((1+'Control | Sensitivity'!$L$36)^ROUNDDOWN(DATEDIF('Control | Sensitivity'!$C$18,'Monthly Cash Flow'!AX6,"Y"),0))</f>
        <v>-486.38699999999994</v>
      </c>
      <c r="AY19" s="470">
        <f>$F19*((1+'Control | Sensitivity'!$L$36)^ROUNDDOWN(DATEDIF('Control | Sensitivity'!$C$18,'Monthly Cash Flow'!AY6,"Y"),0))</f>
        <v>-486.38699999999994</v>
      </c>
      <c r="AZ19" s="470">
        <f>$F19*((1+'Control | Sensitivity'!$L$36)^ROUNDDOWN(DATEDIF('Control | Sensitivity'!$C$18,'Monthly Cash Flow'!AZ6,"Y"),0))</f>
        <v>-486.38699999999994</v>
      </c>
      <c r="BA19" s="470">
        <f>$F19*((1+'Control | Sensitivity'!$L$36)^ROUNDDOWN(DATEDIF('Control | Sensitivity'!$C$18,'Monthly Cash Flow'!BA6,"Y"),0))</f>
        <v>-486.38699999999994</v>
      </c>
      <c r="BB19" s="470">
        <f>$F19*((1+'Control | Sensitivity'!$L$36)^ROUNDDOWN(DATEDIF('Control | Sensitivity'!$C$18,'Monthly Cash Flow'!BB6,"Y"),0))</f>
        <v>-496.11473999999998</v>
      </c>
      <c r="BC19" s="470">
        <f>$F19*((1+'Control | Sensitivity'!$L$36)^ROUNDDOWN(DATEDIF('Control | Sensitivity'!$C$18,'Monthly Cash Flow'!BC6,"Y"),0))</f>
        <v>-496.11473999999998</v>
      </c>
      <c r="BD19" s="470">
        <f>$F19*((1+'Control | Sensitivity'!$L$36)^ROUNDDOWN(DATEDIF('Control | Sensitivity'!$C$18,'Monthly Cash Flow'!BD6,"Y"),0))</f>
        <v>-496.11473999999998</v>
      </c>
      <c r="BE19" s="470">
        <f>$F19*((1+'Control | Sensitivity'!$L$36)^ROUNDDOWN(DATEDIF('Control | Sensitivity'!$C$18,'Monthly Cash Flow'!BE6,"Y"),0))</f>
        <v>-496.11473999999998</v>
      </c>
      <c r="BF19" s="470">
        <f>$F19*((1+'Control | Sensitivity'!$L$36)^ROUNDDOWN(DATEDIF('Control | Sensitivity'!$C$18,'Monthly Cash Flow'!BF6,"Y"),0))</f>
        <v>-496.11473999999998</v>
      </c>
      <c r="BG19" s="470">
        <f>$F19*((1+'Control | Sensitivity'!$L$36)^ROUNDDOWN(DATEDIF('Control | Sensitivity'!$C$18,'Monthly Cash Flow'!BG6,"Y"),0))</f>
        <v>-496.11473999999998</v>
      </c>
      <c r="BH19" s="470">
        <f>$F19*((1+'Control | Sensitivity'!$L$36)^ROUNDDOWN(DATEDIF('Control | Sensitivity'!$C$18,'Monthly Cash Flow'!BH6,"Y"),0))</f>
        <v>-496.11473999999998</v>
      </c>
      <c r="BI19" s="470">
        <f>$F19*((1+'Control | Sensitivity'!$L$36)^ROUNDDOWN(DATEDIF('Control | Sensitivity'!$C$18,'Monthly Cash Flow'!BI6,"Y"),0))</f>
        <v>-496.11473999999998</v>
      </c>
      <c r="BJ19" s="470">
        <f>$F19*((1+'Control | Sensitivity'!$L$36)^ROUNDDOWN(DATEDIF('Control | Sensitivity'!$C$18,'Monthly Cash Flow'!BJ6,"Y"),0))</f>
        <v>-496.11473999999998</v>
      </c>
      <c r="BK19" s="470">
        <f>$F19*((1+'Control | Sensitivity'!$L$36)^ROUNDDOWN(DATEDIF('Control | Sensitivity'!$C$18,'Monthly Cash Flow'!BK6,"Y"),0))</f>
        <v>-496.11473999999998</v>
      </c>
      <c r="BL19" s="470">
        <f>$F19*((1+'Control | Sensitivity'!$L$36)^ROUNDDOWN(DATEDIF('Control | Sensitivity'!$C$18,'Monthly Cash Flow'!BL6,"Y"),0))</f>
        <v>-496.11473999999998</v>
      </c>
      <c r="BM19" s="470">
        <f>$F19*((1+'Control | Sensitivity'!$L$36)^ROUNDDOWN(DATEDIF('Control | Sensitivity'!$C$18,'Monthly Cash Flow'!BM6,"Y"),0))</f>
        <v>-496.11473999999998</v>
      </c>
      <c r="BN19" s="470">
        <f>$F19*((1+'Control | Sensitivity'!$L$36)^ROUNDDOWN(DATEDIF('Control | Sensitivity'!$C$18,'Monthly Cash Flow'!BN6,"Y"),0))</f>
        <v>-506.03703479999996</v>
      </c>
      <c r="BO19" s="470">
        <f>$F19*((1+'Control | Sensitivity'!$L$36)^ROUNDDOWN(DATEDIF('Control | Sensitivity'!$C$18,'Monthly Cash Flow'!BO6,"Y"),0))</f>
        <v>-506.03703479999996</v>
      </c>
      <c r="BP19" s="470">
        <f>$F19*((1+'Control | Sensitivity'!$L$36)^ROUNDDOWN(DATEDIF('Control | Sensitivity'!$C$18,'Monthly Cash Flow'!BP6,"Y"),0))</f>
        <v>-506.03703479999996</v>
      </c>
      <c r="BQ19" s="470">
        <f>$F19*((1+'Control | Sensitivity'!$L$36)^ROUNDDOWN(DATEDIF('Control | Sensitivity'!$C$18,'Monthly Cash Flow'!BQ6,"Y"),0))</f>
        <v>-506.03703479999996</v>
      </c>
      <c r="BR19" s="470">
        <f>$F19*((1+'Control | Sensitivity'!$L$36)^ROUNDDOWN(DATEDIF('Control | Sensitivity'!$C$18,'Monthly Cash Flow'!BR6,"Y"),0))</f>
        <v>-506.03703479999996</v>
      </c>
      <c r="BS19" s="470">
        <f>$F19*((1+'Control | Sensitivity'!$L$36)^ROUNDDOWN(DATEDIF('Control | Sensitivity'!$C$18,'Monthly Cash Flow'!BS6,"Y"),0))</f>
        <v>-506.03703479999996</v>
      </c>
      <c r="BT19" s="470">
        <f>$F19*((1+'Control | Sensitivity'!$L$36)^ROUNDDOWN(DATEDIF('Control | Sensitivity'!$C$18,'Monthly Cash Flow'!BT6,"Y"),0))</f>
        <v>-506.03703479999996</v>
      </c>
      <c r="BU19" s="470">
        <f>$F19*((1+'Control | Sensitivity'!$L$36)^ROUNDDOWN(DATEDIF('Control | Sensitivity'!$C$18,'Monthly Cash Flow'!BU6,"Y"),0))</f>
        <v>-506.03703479999996</v>
      </c>
      <c r="BV19" s="470">
        <f>$F19*((1+'Control | Sensitivity'!$L$36)^ROUNDDOWN(DATEDIF('Control | Sensitivity'!$C$18,'Monthly Cash Flow'!BV6,"Y"),0))</f>
        <v>-506.03703479999996</v>
      </c>
      <c r="BW19" s="470">
        <f>$F19*((1+'Control | Sensitivity'!$L$36)^ROUNDDOWN(DATEDIF('Control | Sensitivity'!$C$18,'Monthly Cash Flow'!BW6,"Y"),0))</f>
        <v>-506.03703479999996</v>
      </c>
      <c r="BX19" s="470">
        <f>$F19*((1+'Control | Sensitivity'!$L$36)^ROUNDDOWN(DATEDIF('Control | Sensitivity'!$C$18,'Monthly Cash Flow'!BX6,"Y"),0))</f>
        <v>-506.03703479999996</v>
      </c>
      <c r="BY19" s="470">
        <f>$F19*((1+'Control | Sensitivity'!$L$36)^ROUNDDOWN(DATEDIF('Control | Sensitivity'!$C$18,'Monthly Cash Flow'!BY6,"Y"),0))</f>
        <v>-506.03703479999996</v>
      </c>
      <c r="BZ19" s="470">
        <f>$F19*((1+'Control | Sensitivity'!$L$36)^ROUNDDOWN(DATEDIF('Control | Sensitivity'!$C$18,'Monthly Cash Flow'!BZ6,"Y"),0))</f>
        <v>-516.157775496</v>
      </c>
      <c r="CA19" s="470">
        <f>$F19*((1+'Control | Sensitivity'!$L$36)^ROUNDDOWN(DATEDIF('Control | Sensitivity'!$C$18,'Monthly Cash Flow'!CA6,"Y"),0))</f>
        <v>-516.157775496</v>
      </c>
      <c r="CB19" s="470">
        <f>$F19*((1+'Control | Sensitivity'!$L$36)^ROUNDDOWN(DATEDIF('Control | Sensitivity'!$C$18,'Monthly Cash Flow'!CB6,"Y"),0))</f>
        <v>-516.157775496</v>
      </c>
      <c r="CC19" s="470">
        <f>$F19*((1+'Control | Sensitivity'!$L$36)^ROUNDDOWN(DATEDIF('Control | Sensitivity'!$C$18,'Monthly Cash Flow'!CC6,"Y"),0))</f>
        <v>-516.157775496</v>
      </c>
      <c r="CD19" s="470">
        <f>$F19*((1+'Control | Sensitivity'!$L$36)^ROUNDDOWN(DATEDIF('Control | Sensitivity'!$C$18,'Monthly Cash Flow'!CD6,"Y"),0))</f>
        <v>-516.157775496</v>
      </c>
      <c r="CE19" s="470">
        <f>$F19*((1+'Control | Sensitivity'!$L$36)^ROUNDDOWN(DATEDIF('Control | Sensitivity'!$C$18,'Monthly Cash Flow'!CE6,"Y"),0))</f>
        <v>-516.157775496</v>
      </c>
      <c r="CF19" s="470">
        <f>$F19*((1+'Control | Sensitivity'!$L$36)^ROUNDDOWN(DATEDIF('Control | Sensitivity'!$C$18,'Monthly Cash Flow'!CF6,"Y"),0))</f>
        <v>-516.157775496</v>
      </c>
      <c r="CG19" s="470">
        <f>$F19*((1+'Control | Sensitivity'!$L$36)^ROUNDDOWN(DATEDIF('Control | Sensitivity'!$C$18,'Monthly Cash Flow'!CG6,"Y"),0))</f>
        <v>-516.157775496</v>
      </c>
      <c r="CH19" s="470">
        <f>$F19*((1+'Control | Sensitivity'!$L$36)^ROUNDDOWN(DATEDIF('Control | Sensitivity'!$C$18,'Monthly Cash Flow'!CH6,"Y"),0))</f>
        <v>-516.157775496</v>
      </c>
      <c r="CI19" s="470">
        <f>$F19*((1+'Control | Sensitivity'!$L$36)^ROUNDDOWN(DATEDIF('Control | Sensitivity'!$C$18,'Monthly Cash Flow'!CI6,"Y"),0))</f>
        <v>-516.157775496</v>
      </c>
      <c r="CJ19" s="470">
        <f>$F19*((1+'Control | Sensitivity'!$L$36)^ROUNDDOWN(DATEDIF('Control | Sensitivity'!$C$18,'Monthly Cash Flow'!CJ6,"Y"),0))</f>
        <v>-516.157775496</v>
      </c>
      <c r="CK19" s="470">
        <f>$F19*((1+'Control | Sensitivity'!$L$36)^ROUNDDOWN(DATEDIF('Control | Sensitivity'!$C$18,'Monthly Cash Flow'!CK6,"Y"),0))</f>
        <v>-516.157775496</v>
      </c>
      <c r="CL19" s="470">
        <f>$F19*((1+'Control | Sensitivity'!$L$36)^ROUNDDOWN(DATEDIF('Control | Sensitivity'!$C$18,'Monthly Cash Flow'!CL6,"Y"),0))</f>
        <v>-526.48093100591984</v>
      </c>
      <c r="CM19" s="470">
        <f>$F19*((1+'Control | Sensitivity'!$L$36)^ROUNDDOWN(DATEDIF('Control | Sensitivity'!$C$18,'Monthly Cash Flow'!CM6,"Y"),0))</f>
        <v>-526.48093100591984</v>
      </c>
      <c r="CN19" s="470">
        <f>$F19*((1+'Control | Sensitivity'!$L$36)^ROUNDDOWN(DATEDIF('Control | Sensitivity'!$C$18,'Monthly Cash Flow'!CN6,"Y"),0))</f>
        <v>-526.48093100591984</v>
      </c>
      <c r="CO19" s="470">
        <f>$F19*((1+'Control | Sensitivity'!$L$36)^ROUNDDOWN(DATEDIF('Control | Sensitivity'!$C$18,'Monthly Cash Flow'!CO6,"Y"),0))</f>
        <v>-526.48093100591984</v>
      </c>
      <c r="CP19" s="470">
        <f>$F19*((1+'Control | Sensitivity'!$L$36)^ROUNDDOWN(DATEDIF('Control | Sensitivity'!$C$18,'Monthly Cash Flow'!CP6,"Y"),0))</f>
        <v>-526.48093100591984</v>
      </c>
      <c r="CQ19" s="470">
        <f>$F19*((1+'Control | Sensitivity'!$L$36)^ROUNDDOWN(DATEDIF('Control | Sensitivity'!$C$18,'Monthly Cash Flow'!CQ6,"Y"),0))</f>
        <v>-526.48093100591984</v>
      </c>
      <c r="CR19" s="470">
        <f>$F19*((1+'Control | Sensitivity'!$L$36)^ROUNDDOWN(DATEDIF('Control | Sensitivity'!$C$18,'Monthly Cash Flow'!CR6,"Y"),0))</f>
        <v>-526.48093100591984</v>
      </c>
      <c r="CS19" s="470">
        <f>$F19*((1+'Control | Sensitivity'!$L$36)^ROUNDDOWN(DATEDIF('Control | Sensitivity'!$C$18,'Monthly Cash Flow'!CS6,"Y"),0))</f>
        <v>-526.48093100591984</v>
      </c>
      <c r="CT19" s="470">
        <f>$F19*((1+'Control | Sensitivity'!$L$36)^ROUNDDOWN(DATEDIF('Control | Sensitivity'!$C$18,'Monthly Cash Flow'!CT6,"Y"),0))</f>
        <v>-526.48093100591984</v>
      </c>
      <c r="CU19" s="470">
        <f>$F19*((1+'Control | Sensitivity'!$L$36)^ROUNDDOWN(DATEDIF('Control | Sensitivity'!$C$18,'Monthly Cash Flow'!CU6,"Y"),0))</f>
        <v>-526.48093100591984</v>
      </c>
      <c r="CV19" s="470">
        <f>$F19*((1+'Control | Sensitivity'!$L$36)^ROUNDDOWN(DATEDIF('Control | Sensitivity'!$C$18,'Monthly Cash Flow'!CV6,"Y"),0))</f>
        <v>-526.48093100591984</v>
      </c>
      <c r="CW19" s="470">
        <f>$F19*((1+'Control | Sensitivity'!$L$36)^ROUNDDOWN(DATEDIF('Control | Sensitivity'!$C$18,'Monthly Cash Flow'!CW6,"Y"),0))</f>
        <v>-526.48093100591984</v>
      </c>
      <c r="CX19" s="470">
        <f>$F19*((1+'Control | Sensitivity'!$L$36)^ROUNDDOWN(DATEDIF('Control | Sensitivity'!$C$18,'Monthly Cash Flow'!CX6,"Y"),0))</f>
        <v>-537.01054962603837</v>
      </c>
      <c r="CY19" s="470">
        <f>$F19*((1+'Control | Sensitivity'!$L$36)^ROUNDDOWN(DATEDIF('Control | Sensitivity'!$C$18,'Monthly Cash Flow'!CY6,"Y"),0))</f>
        <v>-537.01054962603837</v>
      </c>
      <c r="CZ19" s="470">
        <f>$F19*((1+'Control | Sensitivity'!$L$36)^ROUNDDOWN(DATEDIF('Control | Sensitivity'!$C$18,'Monthly Cash Flow'!CZ6,"Y"),0))</f>
        <v>-537.01054962603837</v>
      </c>
      <c r="DA19" s="470">
        <f>$F19*((1+'Control | Sensitivity'!$L$36)^ROUNDDOWN(DATEDIF('Control | Sensitivity'!$C$18,'Monthly Cash Flow'!DA6,"Y"),0))</f>
        <v>-537.01054962603837</v>
      </c>
      <c r="DB19" s="470">
        <f>$F19*((1+'Control | Sensitivity'!$L$36)^ROUNDDOWN(DATEDIF('Control | Sensitivity'!$C$18,'Monthly Cash Flow'!DB6,"Y"),0))</f>
        <v>-537.01054962603837</v>
      </c>
      <c r="DC19" s="470">
        <f>$F19*((1+'Control | Sensitivity'!$L$36)^ROUNDDOWN(DATEDIF('Control | Sensitivity'!$C$18,'Monthly Cash Flow'!DC6,"Y"),0))</f>
        <v>-537.01054962603837</v>
      </c>
      <c r="DD19" s="470">
        <f>$F19*((1+'Control | Sensitivity'!$L$36)^ROUNDDOWN(DATEDIF('Control | Sensitivity'!$C$18,'Monthly Cash Flow'!DD6,"Y"),0))</f>
        <v>-537.01054962603837</v>
      </c>
      <c r="DE19" s="470">
        <f>$F19*((1+'Control | Sensitivity'!$L$36)^ROUNDDOWN(DATEDIF('Control | Sensitivity'!$C$18,'Monthly Cash Flow'!DE6,"Y"),0))</f>
        <v>-537.01054962603837</v>
      </c>
      <c r="DF19" s="470">
        <f>$F19*((1+'Control | Sensitivity'!$L$36)^ROUNDDOWN(DATEDIF('Control | Sensitivity'!$C$18,'Monthly Cash Flow'!DF6,"Y"),0))</f>
        <v>-537.01054962603837</v>
      </c>
      <c r="DG19" s="470">
        <f>$F19*((1+'Control | Sensitivity'!$L$36)^ROUNDDOWN(DATEDIF('Control | Sensitivity'!$C$18,'Monthly Cash Flow'!DG6,"Y"),0))</f>
        <v>-537.01054962603837</v>
      </c>
      <c r="DH19" s="470">
        <f>$F19*((1+'Control | Sensitivity'!$L$36)^ROUNDDOWN(DATEDIF('Control | Sensitivity'!$C$18,'Monthly Cash Flow'!DH6,"Y"),0))</f>
        <v>-537.01054962603837</v>
      </c>
      <c r="DI19" s="470">
        <f>$F19*((1+'Control | Sensitivity'!$L$36)^ROUNDDOWN(DATEDIF('Control | Sensitivity'!$C$18,'Monthly Cash Flow'!DI6,"Y"),0))</f>
        <v>-537.01054962603837</v>
      </c>
      <c r="DJ19" s="470">
        <f>$F19*((1+'Control | Sensitivity'!$L$36)^ROUNDDOWN(DATEDIF('Control | Sensitivity'!$C$18,'Monthly Cash Flow'!DJ6,"Y"),0))</f>
        <v>-547.75076061855907</v>
      </c>
      <c r="DK19" s="470">
        <f>$F19*((1+'Control | Sensitivity'!$L$36)^ROUNDDOWN(DATEDIF('Control | Sensitivity'!$C$18,'Monthly Cash Flow'!DK6,"Y"),0))</f>
        <v>-547.75076061855907</v>
      </c>
      <c r="DL19" s="470">
        <f>$F19*((1+'Control | Sensitivity'!$L$36)^ROUNDDOWN(DATEDIF('Control | Sensitivity'!$C$18,'Monthly Cash Flow'!DL6,"Y"),0))</f>
        <v>-547.75076061855907</v>
      </c>
      <c r="DM19" s="470">
        <f>$F19*((1+'Control | Sensitivity'!$L$36)^ROUNDDOWN(DATEDIF('Control | Sensitivity'!$C$18,'Monthly Cash Flow'!DM6,"Y"),0))</f>
        <v>-547.75076061855907</v>
      </c>
      <c r="DN19" s="470">
        <f>$F19*((1+'Control | Sensitivity'!$L$36)^ROUNDDOWN(DATEDIF('Control | Sensitivity'!$C$18,'Monthly Cash Flow'!DN6,"Y"),0))</f>
        <v>-547.75076061855907</v>
      </c>
      <c r="DO19" s="470">
        <f>$F19*((1+'Control | Sensitivity'!$L$36)^ROUNDDOWN(DATEDIF('Control | Sensitivity'!$C$18,'Monthly Cash Flow'!DO6,"Y"),0))</f>
        <v>-547.75076061855907</v>
      </c>
      <c r="DP19" s="470">
        <f>$F19*((1+'Control | Sensitivity'!$L$36)^ROUNDDOWN(DATEDIF('Control | Sensitivity'!$C$18,'Monthly Cash Flow'!DP6,"Y"),0))</f>
        <v>-547.75076061855907</v>
      </c>
      <c r="DQ19" s="470">
        <f>$F19*((1+'Control | Sensitivity'!$L$36)^ROUNDDOWN(DATEDIF('Control | Sensitivity'!$C$18,'Monthly Cash Flow'!DQ6,"Y"),0))</f>
        <v>-547.75076061855907</v>
      </c>
      <c r="DR19" s="470">
        <f>$F19*((1+'Control | Sensitivity'!$L$36)^ROUNDDOWN(DATEDIF('Control | Sensitivity'!$C$18,'Monthly Cash Flow'!DR6,"Y"),0))</f>
        <v>-547.75076061855907</v>
      </c>
      <c r="DS19" s="470">
        <f>$F19*((1+'Control | Sensitivity'!$L$36)^ROUNDDOWN(DATEDIF('Control | Sensitivity'!$C$18,'Monthly Cash Flow'!DS6,"Y"),0))</f>
        <v>-547.75076061855907</v>
      </c>
      <c r="DT19" s="470">
        <f>$F19*((1+'Control | Sensitivity'!$L$36)^ROUNDDOWN(DATEDIF('Control | Sensitivity'!$C$18,'Monthly Cash Flow'!DT6,"Y"),0))</f>
        <v>-547.75076061855907</v>
      </c>
      <c r="DU19" s="470">
        <f>$F19*((1+'Control | Sensitivity'!$L$36)^ROUNDDOWN(DATEDIF('Control | Sensitivity'!$C$18,'Monthly Cash Flow'!DU6,"Y"),0))</f>
        <v>-547.75076061855907</v>
      </c>
      <c r="DV19" s="470">
        <f>$F19*((1+'Control | Sensitivity'!$L$36)^ROUNDDOWN(DATEDIF('Control | Sensitivity'!$C$18,'Monthly Cash Flow'!DV6,"Y"),0))</f>
        <v>-558.70577583093029</v>
      </c>
      <c r="DW19" s="470">
        <f>$F19*((1+'Control | Sensitivity'!$L$36)^ROUNDDOWN(DATEDIF('Control | Sensitivity'!$C$18,'Monthly Cash Flow'!DW6,"Y"),0))</f>
        <v>-558.70577583093029</v>
      </c>
      <c r="DX19" s="470">
        <f>$F19*((1+'Control | Sensitivity'!$L$36)^ROUNDDOWN(DATEDIF('Control | Sensitivity'!$C$18,'Monthly Cash Flow'!DX6,"Y"),0))</f>
        <v>-558.70577583093029</v>
      </c>
      <c r="DY19" s="470">
        <f>$F19*((1+'Control | Sensitivity'!$L$36)^ROUNDDOWN(DATEDIF('Control | Sensitivity'!$C$18,'Monthly Cash Flow'!DY6,"Y"),0))</f>
        <v>-558.70577583093029</v>
      </c>
      <c r="DZ19" s="470">
        <f>$F19*((1+'Control | Sensitivity'!$L$36)^ROUNDDOWN(DATEDIF('Control | Sensitivity'!$C$18,'Monthly Cash Flow'!DZ6,"Y"),0))</f>
        <v>-558.70577583093029</v>
      </c>
      <c r="EA19" s="470">
        <f>$F19*((1+'Control | Sensitivity'!$L$36)^ROUNDDOWN(DATEDIF('Control | Sensitivity'!$C$18,'Monthly Cash Flow'!EA6,"Y"),0))</f>
        <v>-558.70577583093029</v>
      </c>
      <c r="EB19" s="470">
        <f>$F19*((1+'Control | Sensitivity'!$L$36)^ROUNDDOWN(DATEDIF('Control | Sensitivity'!$C$18,'Monthly Cash Flow'!EB6,"Y"),0))</f>
        <v>-558.70577583093029</v>
      </c>
      <c r="EC19" s="470">
        <f>$F19*((1+'Control | Sensitivity'!$L$36)^ROUNDDOWN(DATEDIF('Control | Sensitivity'!$C$18,'Monthly Cash Flow'!EC6,"Y"),0))</f>
        <v>-558.70577583093029</v>
      </c>
      <c r="ED19" s="470">
        <f>$F19*((1+'Control | Sensitivity'!$L$36)^ROUNDDOWN(DATEDIF('Control | Sensitivity'!$C$18,'Monthly Cash Flow'!ED6,"Y"),0))</f>
        <v>-558.70577583093029</v>
      </c>
      <c r="EE19" s="470">
        <f>$F19*((1+'Control | Sensitivity'!$L$36)^ROUNDDOWN(DATEDIF('Control | Sensitivity'!$C$18,'Monthly Cash Flow'!EE6,"Y"),0))</f>
        <v>-558.70577583093029</v>
      </c>
      <c r="EF19" s="470">
        <f>$F19*((1+'Control | Sensitivity'!$L$36)^ROUNDDOWN(DATEDIF('Control | Sensitivity'!$C$18,'Monthly Cash Flow'!EF6,"Y"),0))</f>
        <v>-558.70577583093029</v>
      </c>
      <c r="EG19" s="488">
        <f>$F19*((1+'Control | Sensitivity'!$L$36)^ROUNDDOWN(DATEDIF('Control | Sensitivity'!$C$18,'Monthly Cash Flow'!EG6,"Y"),0))</f>
        <v>-558.70577583093029</v>
      </c>
      <c r="EH19" s="424" t="s">
        <v>109</v>
      </c>
    </row>
    <row r="20" spans="2:138" ht="15" customHeight="1" x14ac:dyDescent="0.2">
      <c r="B20" s="468"/>
      <c r="C20" s="461" t="s">
        <v>5</v>
      </c>
      <c r="D20" s="462">
        <f t="shared" si="45"/>
        <v>-66927.93480852939</v>
      </c>
      <c r="E20" s="377"/>
      <c r="F20" s="470">
        <f>-'Control | Sensitivity'!L44/12</f>
        <v>-458.33333333333331</v>
      </c>
      <c r="G20" s="470">
        <f>$F20*((1+'Control | Sensitivity'!$L$36)^ROUNDDOWN(DATEDIF('Control | Sensitivity'!$C$18,'Monthly Cash Flow'!G$6,"Y"),0))</f>
        <v>-458.33333333333331</v>
      </c>
      <c r="H20" s="470">
        <f>$F20*((1+'Control | Sensitivity'!$L$36)^ROUNDDOWN(DATEDIF('Control | Sensitivity'!$C$18,'Monthly Cash Flow'!H$6,"Y"),0))</f>
        <v>-458.33333333333331</v>
      </c>
      <c r="I20" s="470">
        <f>$F20*((1+'Control | Sensitivity'!$L$36)^ROUNDDOWN(DATEDIF('Control | Sensitivity'!$C$18,'Monthly Cash Flow'!I$6,"Y"),0))</f>
        <v>-458.33333333333331</v>
      </c>
      <c r="J20" s="470">
        <f>$F20*((1+'Control | Sensitivity'!$L$36)^ROUNDDOWN(DATEDIF('Control | Sensitivity'!$C$18,'Monthly Cash Flow'!J$6,"Y"),0))</f>
        <v>-458.33333333333331</v>
      </c>
      <c r="K20" s="470">
        <f>$F20*((1+'Control | Sensitivity'!$L$36)^ROUNDDOWN(DATEDIF('Control | Sensitivity'!$C$18,'Monthly Cash Flow'!K$6,"Y"),0))</f>
        <v>-458.33333333333331</v>
      </c>
      <c r="L20" s="470">
        <f>$F20*((1+'Control | Sensitivity'!$L$36)^ROUNDDOWN(DATEDIF('Control | Sensitivity'!$C$18,'Monthly Cash Flow'!L$6,"Y"),0))</f>
        <v>-458.33333333333331</v>
      </c>
      <c r="M20" s="470">
        <f>$F20*((1+'Control | Sensitivity'!$L$36)^ROUNDDOWN(DATEDIF('Control | Sensitivity'!$C$18,'Monthly Cash Flow'!M$6,"Y"),0))</f>
        <v>-458.33333333333331</v>
      </c>
      <c r="N20" s="470">
        <f>$F20*((1+'Control | Sensitivity'!$L$36)^ROUNDDOWN(DATEDIF('Control | Sensitivity'!$C$18,'Monthly Cash Flow'!N$6,"Y"),0))</f>
        <v>-458.33333333333331</v>
      </c>
      <c r="O20" s="470">
        <f>$F20*((1+'Control | Sensitivity'!$L$36)^ROUNDDOWN(DATEDIF('Control | Sensitivity'!$C$18,'Monthly Cash Flow'!O$6,"Y"),0))</f>
        <v>-458.33333333333331</v>
      </c>
      <c r="P20" s="470">
        <f>$F20*((1+'Control | Sensitivity'!$L$36)^ROUNDDOWN(DATEDIF('Control | Sensitivity'!$C$18,'Monthly Cash Flow'!P$6,"Y"),0))</f>
        <v>-458.33333333333331</v>
      </c>
      <c r="Q20" s="470">
        <f>$F20*((1+'Control | Sensitivity'!$L$36)^ROUNDDOWN(DATEDIF('Control | Sensitivity'!$C$18,'Monthly Cash Flow'!Q$6,"Y"),0))</f>
        <v>-458.33333333333331</v>
      </c>
      <c r="R20" s="470">
        <f>$F20*((1+'Control | Sensitivity'!$L$36)^ROUNDDOWN(DATEDIF('Control | Sensitivity'!$C$18,'Monthly Cash Flow'!R$6,"Y"),0))</f>
        <v>-467.5</v>
      </c>
      <c r="S20" s="470">
        <f>$F20*((1+'Control | Sensitivity'!$L$36)^ROUNDDOWN(DATEDIF('Control | Sensitivity'!$C$18,'Monthly Cash Flow'!S$6,"Y"),0))</f>
        <v>-467.5</v>
      </c>
      <c r="T20" s="470">
        <f>$F20*((1+'Control | Sensitivity'!$L$36)^ROUNDDOWN(DATEDIF('Control | Sensitivity'!$C$18,'Monthly Cash Flow'!T$6,"Y"),0))</f>
        <v>-467.5</v>
      </c>
      <c r="U20" s="470">
        <f>$F20*((1+'Control | Sensitivity'!$L$36)^ROUNDDOWN(DATEDIF('Control | Sensitivity'!$C$18,'Monthly Cash Flow'!U$6,"Y"),0))</f>
        <v>-467.5</v>
      </c>
      <c r="V20" s="470">
        <f>$F20*((1+'Control | Sensitivity'!$L$36)^ROUNDDOWN(DATEDIF('Control | Sensitivity'!$C$18,'Monthly Cash Flow'!V$6,"Y"),0))</f>
        <v>-467.5</v>
      </c>
      <c r="W20" s="470">
        <f>$F20*((1+'Control | Sensitivity'!$L$36)^ROUNDDOWN(DATEDIF('Control | Sensitivity'!$C$18,'Monthly Cash Flow'!W$6,"Y"),0))</f>
        <v>-467.5</v>
      </c>
      <c r="X20" s="470">
        <f>$F20*((1+'Control | Sensitivity'!$L$36)^ROUNDDOWN(DATEDIF('Control | Sensitivity'!$C$18,'Monthly Cash Flow'!X$6,"Y"),0))</f>
        <v>-467.5</v>
      </c>
      <c r="Y20" s="470">
        <f>$F20*((1+'Control | Sensitivity'!$L$36)^ROUNDDOWN(DATEDIF('Control | Sensitivity'!$C$18,'Monthly Cash Flow'!Y$6,"Y"),0))</f>
        <v>-467.5</v>
      </c>
      <c r="Z20" s="470">
        <f>$F20*((1+'Control | Sensitivity'!$L$36)^ROUNDDOWN(DATEDIF('Control | Sensitivity'!$C$18,'Monthly Cash Flow'!Z$6,"Y"),0))</f>
        <v>-467.5</v>
      </c>
      <c r="AA20" s="470">
        <f>$F20*((1+'Control | Sensitivity'!$L$36)^ROUNDDOWN(DATEDIF('Control | Sensitivity'!$C$18,'Monthly Cash Flow'!AA$6,"Y"),0))</f>
        <v>-467.5</v>
      </c>
      <c r="AB20" s="470">
        <f>$F20*((1+'Control | Sensitivity'!$L$36)^ROUNDDOWN(DATEDIF('Control | Sensitivity'!$C$18,'Monthly Cash Flow'!AB$6,"Y"),0))</f>
        <v>-467.5</v>
      </c>
      <c r="AC20" s="470">
        <f>$F20*((1+'Control | Sensitivity'!$L$36)^ROUNDDOWN(DATEDIF('Control | Sensitivity'!$C$18,'Monthly Cash Flow'!AC$6,"Y"),0))</f>
        <v>-467.5</v>
      </c>
      <c r="AD20" s="470">
        <f>$F20*((1+'Control | Sensitivity'!$L$36)^ROUNDDOWN(DATEDIF('Control | Sensitivity'!$C$18,'Monthly Cash Flow'!AD$6,"Y"),0))</f>
        <v>-476.84999999999997</v>
      </c>
      <c r="AE20" s="470">
        <f>$F20*((1+'Control | Sensitivity'!$L$36)^ROUNDDOWN(DATEDIF('Control | Sensitivity'!$C$18,'Monthly Cash Flow'!AE$6,"Y"),0))</f>
        <v>-476.84999999999997</v>
      </c>
      <c r="AF20" s="470">
        <f>$F20*((1+'Control | Sensitivity'!$L$36)^ROUNDDOWN(DATEDIF('Control | Sensitivity'!$C$18,'Monthly Cash Flow'!AF$6,"Y"),0))</f>
        <v>-476.84999999999997</v>
      </c>
      <c r="AG20" s="470">
        <f>$F20*((1+'Control | Sensitivity'!$L$36)^ROUNDDOWN(DATEDIF('Control | Sensitivity'!$C$18,'Monthly Cash Flow'!AG$6,"Y"),0))</f>
        <v>-476.84999999999997</v>
      </c>
      <c r="AH20" s="470">
        <f>$F20*((1+'Control | Sensitivity'!$L$36)^ROUNDDOWN(DATEDIF('Control | Sensitivity'!$C$18,'Monthly Cash Flow'!AH$6,"Y"),0))</f>
        <v>-476.84999999999997</v>
      </c>
      <c r="AI20" s="470">
        <f>$F20*((1+'Control | Sensitivity'!$L$36)^ROUNDDOWN(DATEDIF('Control | Sensitivity'!$C$18,'Monthly Cash Flow'!AI$6,"Y"),0))</f>
        <v>-476.84999999999997</v>
      </c>
      <c r="AJ20" s="470">
        <f>$F20*((1+'Control | Sensitivity'!$L$36)^ROUNDDOWN(DATEDIF('Control | Sensitivity'!$C$18,'Monthly Cash Flow'!AJ$6,"Y"),0))</f>
        <v>-476.84999999999997</v>
      </c>
      <c r="AK20" s="470">
        <f>$F20*((1+'Control | Sensitivity'!$L$36)^ROUNDDOWN(DATEDIF('Control | Sensitivity'!$C$18,'Monthly Cash Flow'!AK$6,"Y"),0))</f>
        <v>-476.84999999999997</v>
      </c>
      <c r="AL20" s="470">
        <f>$F20*((1+'Control | Sensitivity'!$L$36)^ROUNDDOWN(DATEDIF('Control | Sensitivity'!$C$18,'Monthly Cash Flow'!AL$6,"Y"),0))</f>
        <v>-476.84999999999997</v>
      </c>
      <c r="AM20" s="470">
        <f>$F20*((1+'Control | Sensitivity'!$L$36)^ROUNDDOWN(DATEDIF('Control | Sensitivity'!$C$18,'Monthly Cash Flow'!AM$6,"Y"),0))</f>
        <v>-476.84999999999997</v>
      </c>
      <c r="AN20" s="470">
        <f>$F20*((1+'Control | Sensitivity'!$L$36)^ROUNDDOWN(DATEDIF('Control | Sensitivity'!$C$18,'Monthly Cash Flow'!AN$6,"Y"),0))</f>
        <v>-476.84999999999997</v>
      </c>
      <c r="AO20" s="470">
        <f>$F20*((1+'Control | Sensitivity'!$L$36)^ROUNDDOWN(DATEDIF('Control | Sensitivity'!$C$18,'Monthly Cash Flow'!AO$6,"Y"),0))</f>
        <v>-476.84999999999997</v>
      </c>
      <c r="AP20" s="470">
        <f>$F20*((1+'Control | Sensitivity'!$L$36)^ROUNDDOWN(DATEDIF('Control | Sensitivity'!$C$18,'Monthly Cash Flow'!AP$6,"Y"),0))</f>
        <v>-486.38699999999994</v>
      </c>
      <c r="AQ20" s="470">
        <f>$F20*((1+'Control | Sensitivity'!$L$36)^ROUNDDOWN(DATEDIF('Control | Sensitivity'!$C$18,'Monthly Cash Flow'!AQ$6,"Y"),0))</f>
        <v>-486.38699999999994</v>
      </c>
      <c r="AR20" s="470">
        <f>$F20*((1+'Control | Sensitivity'!$L$36)^ROUNDDOWN(DATEDIF('Control | Sensitivity'!$C$18,'Monthly Cash Flow'!AR$6,"Y"),0))</f>
        <v>-486.38699999999994</v>
      </c>
      <c r="AS20" s="470">
        <f>$F20*((1+'Control | Sensitivity'!$L$36)^ROUNDDOWN(DATEDIF('Control | Sensitivity'!$C$18,'Monthly Cash Flow'!AS$6,"Y"),0))</f>
        <v>-486.38699999999994</v>
      </c>
      <c r="AT20" s="470">
        <f>$F20*((1+'Control | Sensitivity'!$L$36)^ROUNDDOWN(DATEDIF('Control | Sensitivity'!$C$18,'Monthly Cash Flow'!AT$6,"Y"),0))</f>
        <v>-486.38699999999994</v>
      </c>
      <c r="AU20" s="470">
        <f>$F20*((1+'Control | Sensitivity'!$L$36)^ROUNDDOWN(DATEDIF('Control | Sensitivity'!$C$18,'Monthly Cash Flow'!AU$6,"Y"),0))</f>
        <v>-486.38699999999994</v>
      </c>
      <c r="AV20" s="470">
        <f>$F20*((1+'Control | Sensitivity'!$L$36)^ROUNDDOWN(DATEDIF('Control | Sensitivity'!$C$18,'Monthly Cash Flow'!AV$6,"Y"),0))</f>
        <v>-486.38699999999994</v>
      </c>
      <c r="AW20" s="470">
        <f>$F20*((1+'Control | Sensitivity'!$L$36)^ROUNDDOWN(DATEDIF('Control | Sensitivity'!$C$18,'Monthly Cash Flow'!AW$6,"Y"),0))</f>
        <v>-486.38699999999994</v>
      </c>
      <c r="AX20" s="470">
        <f>$F20*((1+'Control | Sensitivity'!$L$36)^ROUNDDOWN(DATEDIF('Control | Sensitivity'!$C$18,'Monthly Cash Flow'!AX$6,"Y"),0))</f>
        <v>-486.38699999999994</v>
      </c>
      <c r="AY20" s="470">
        <f>$F20*((1+'Control | Sensitivity'!$L$36)^ROUNDDOWN(DATEDIF('Control | Sensitivity'!$C$18,'Monthly Cash Flow'!AY$6,"Y"),0))</f>
        <v>-486.38699999999994</v>
      </c>
      <c r="AZ20" s="470">
        <f>$F20*((1+'Control | Sensitivity'!$L$36)^ROUNDDOWN(DATEDIF('Control | Sensitivity'!$C$18,'Monthly Cash Flow'!AZ$6,"Y"),0))</f>
        <v>-486.38699999999994</v>
      </c>
      <c r="BA20" s="470">
        <f>$F20*((1+'Control | Sensitivity'!$L$36)^ROUNDDOWN(DATEDIF('Control | Sensitivity'!$C$18,'Monthly Cash Flow'!BA$6,"Y"),0))</f>
        <v>-486.38699999999994</v>
      </c>
      <c r="BB20" s="470">
        <f>$F20*((1+'Control | Sensitivity'!$L$36)^ROUNDDOWN(DATEDIF('Control | Sensitivity'!$C$18,'Monthly Cash Flow'!BB$6,"Y"),0))</f>
        <v>-496.11473999999998</v>
      </c>
      <c r="BC20" s="470">
        <f>$F20*((1+'Control | Sensitivity'!$L$36)^ROUNDDOWN(DATEDIF('Control | Sensitivity'!$C$18,'Monthly Cash Flow'!BC$6,"Y"),0))</f>
        <v>-496.11473999999998</v>
      </c>
      <c r="BD20" s="470">
        <f>$F20*((1+'Control | Sensitivity'!$L$36)^ROUNDDOWN(DATEDIF('Control | Sensitivity'!$C$18,'Monthly Cash Flow'!BD$6,"Y"),0))</f>
        <v>-496.11473999999998</v>
      </c>
      <c r="BE20" s="470">
        <f>$F20*((1+'Control | Sensitivity'!$L$36)^ROUNDDOWN(DATEDIF('Control | Sensitivity'!$C$18,'Monthly Cash Flow'!BE$6,"Y"),0))</f>
        <v>-496.11473999999998</v>
      </c>
      <c r="BF20" s="470">
        <f>$F20*((1+'Control | Sensitivity'!$L$36)^ROUNDDOWN(DATEDIF('Control | Sensitivity'!$C$18,'Monthly Cash Flow'!BF$6,"Y"),0))</f>
        <v>-496.11473999999998</v>
      </c>
      <c r="BG20" s="470">
        <f>$F20*((1+'Control | Sensitivity'!$L$36)^ROUNDDOWN(DATEDIF('Control | Sensitivity'!$C$18,'Monthly Cash Flow'!BG$6,"Y"),0))</f>
        <v>-496.11473999999998</v>
      </c>
      <c r="BH20" s="470">
        <f>$F20*((1+'Control | Sensitivity'!$L$36)^ROUNDDOWN(DATEDIF('Control | Sensitivity'!$C$18,'Monthly Cash Flow'!BH$6,"Y"),0))</f>
        <v>-496.11473999999998</v>
      </c>
      <c r="BI20" s="470">
        <f>$F20*((1+'Control | Sensitivity'!$L$36)^ROUNDDOWN(DATEDIF('Control | Sensitivity'!$C$18,'Monthly Cash Flow'!BI$6,"Y"),0))</f>
        <v>-496.11473999999998</v>
      </c>
      <c r="BJ20" s="470">
        <f>$F20*((1+'Control | Sensitivity'!$L$36)^ROUNDDOWN(DATEDIF('Control | Sensitivity'!$C$18,'Monthly Cash Flow'!BJ$6,"Y"),0))</f>
        <v>-496.11473999999998</v>
      </c>
      <c r="BK20" s="470">
        <f>$F20*((1+'Control | Sensitivity'!$L$36)^ROUNDDOWN(DATEDIF('Control | Sensitivity'!$C$18,'Monthly Cash Flow'!BK$6,"Y"),0))</f>
        <v>-496.11473999999998</v>
      </c>
      <c r="BL20" s="470">
        <f>$F20*((1+'Control | Sensitivity'!$L$36)^ROUNDDOWN(DATEDIF('Control | Sensitivity'!$C$18,'Monthly Cash Flow'!BL$6,"Y"),0))</f>
        <v>-496.11473999999998</v>
      </c>
      <c r="BM20" s="470">
        <f>$F20*((1+'Control | Sensitivity'!$L$36)^ROUNDDOWN(DATEDIF('Control | Sensitivity'!$C$18,'Monthly Cash Flow'!BM$6,"Y"),0))</f>
        <v>-496.11473999999998</v>
      </c>
      <c r="BN20" s="470">
        <f>$F20*((1+'Control | Sensitivity'!$L$36)^ROUNDDOWN(DATEDIF('Control | Sensitivity'!$C$18,'Monthly Cash Flow'!BN$6,"Y"),0))</f>
        <v>-506.03703479999996</v>
      </c>
      <c r="BO20" s="470">
        <f>$F20*((1+'Control | Sensitivity'!$L$36)^ROUNDDOWN(DATEDIF('Control | Sensitivity'!$C$18,'Monthly Cash Flow'!BO$6,"Y"),0))</f>
        <v>-506.03703479999996</v>
      </c>
      <c r="BP20" s="470">
        <f>$F20*((1+'Control | Sensitivity'!$L$36)^ROUNDDOWN(DATEDIF('Control | Sensitivity'!$C$18,'Monthly Cash Flow'!BP$6,"Y"),0))</f>
        <v>-506.03703479999996</v>
      </c>
      <c r="BQ20" s="470">
        <f>$F20*((1+'Control | Sensitivity'!$L$36)^ROUNDDOWN(DATEDIF('Control | Sensitivity'!$C$18,'Monthly Cash Flow'!BQ$6,"Y"),0))</f>
        <v>-506.03703479999996</v>
      </c>
      <c r="BR20" s="470">
        <f>$F20*((1+'Control | Sensitivity'!$L$36)^ROUNDDOWN(DATEDIF('Control | Sensitivity'!$C$18,'Monthly Cash Flow'!BR$6,"Y"),0))</f>
        <v>-506.03703479999996</v>
      </c>
      <c r="BS20" s="470">
        <f>$F20*((1+'Control | Sensitivity'!$L$36)^ROUNDDOWN(DATEDIF('Control | Sensitivity'!$C$18,'Monthly Cash Flow'!BS$6,"Y"),0))</f>
        <v>-506.03703479999996</v>
      </c>
      <c r="BT20" s="470">
        <f>$F20*((1+'Control | Sensitivity'!$L$36)^ROUNDDOWN(DATEDIF('Control | Sensitivity'!$C$18,'Monthly Cash Flow'!BT$6,"Y"),0))</f>
        <v>-506.03703479999996</v>
      </c>
      <c r="BU20" s="470">
        <f>$F20*((1+'Control | Sensitivity'!$L$36)^ROUNDDOWN(DATEDIF('Control | Sensitivity'!$C$18,'Monthly Cash Flow'!BU$6,"Y"),0))</f>
        <v>-506.03703479999996</v>
      </c>
      <c r="BV20" s="470">
        <f>$F20*((1+'Control | Sensitivity'!$L$36)^ROUNDDOWN(DATEDIF('Control | Sensitivity'!$C$18,'Monthly Cash Flow'!BV$6,"Y"),0))</f>
        <v>-506.03703479999996</v>
      </c>
      <c r="BW20" s="470">
        <f>$F20*((1+'Control | Sensitivity'!$L$36)^ROUNDDOWN(DATEDIF('Control | Sensitivity'!$C$18,'Monthly Cash Flow'!BW$6,"Y"),0))</f>
        <v>-506.03703479999996</v>
      </c>
      <c r="BX20" s="470">
        <f>$F20*((1+'Control | Sensitivity'!$L$36)^ROUNDDOWN(DATEDIF('Control | Sensitivity'!$C$18,'Monthly Cash Flow'!BX$6,"Y"),0))</f>
        <v>-506.03703479999996</v>
      </c>
      <c r="BY20" s="470">
        <f>$F20*((1+'Control | Sensitivity'!$L$36)^ROUNDDOWN(DATEDIF('Control | Sensitivity'!$C$18,'Monthly Cash Flow'!BY$6,"Y"),0))</f>
        <v>-506.03703479999996</v>
      </c>
      <c r="BZ20" s="470">
        <f>$F20*((1+'Control | Sensitivity'!$L$36)^ROUNDDOWN(DATEDIF('Control | Sensitivity'!$C$18,'Monthly Cash Flow'!BZ$6,"Y"),0))</f>
        <v>-516.157775496</v>
      </c>
      <c r="CA20" s="470">
        <f>$F20*((1+'Control | Sensitivity'!$L$36)^ROUNDDOWN(DATEDIF('Control | Sensitivity'!$C$18,'Monthly Cash Flow'!CA$6,"Y"),0))</f>
        <v>-516.157775496</v>
      </c>
      <c r="CB20" s="470">
        <f>$F20*((1+'Control | Sensitivity'!$L$36)^ROUNDDOWN(DATEDIF('Control | Sensitivity'!$C$18,'Monthly Cash Flow'!CB$6,"Y"),0))</f>
        <v>-516.157775496</v>
      </c>
      <c r="CC20" s="470">
        <f>$F20*((1+'Control | Sensitivity'!$L$36)^ROUNDDOWN(DATEDIF('Control | Sensitivity'!$C$18,'Monthly Cash Flow'!CC$6,"Y"),0))</f>
        <v>-516.157775496</v>
      </c>
      <c r="CD20" s="470">
        <f>$F20*((1+'Control | Sensitivity'!$L$36)^ROUNDDOWN(DATEDIF('Control | Sensitivity'!$C$18,'Monthly Cash Flow'!CD$6,"Y"),0))</f>
        <v>-516.157775496</v>
      </c>
      <c r="CE20" s="470">
        <f>$F20*((1+'Control | Sensitivity'!$L$36)^ROUNDDOWN(DATEDIF('Control | Sensitivity'!$C$18,'Monthly Cash Flow'!CE$6,"Y"),0))</f>
        <v>-516.157775496</v>
      </c>
      <c r="CF20" s="470">
        <f>$F20*((1+'Control | Sensitivity'!$L$36)^ROUNDDOWN(DATEDIF('Control | Sensitivity'!$C$18,'Monthly Cash Flow'!CF$6,"Y"),0))</f>
        <v>-516.157775496</v>
      </c>
      <c r="CG20" s="470">
        <f>$F20*((1+'Control | Sensitivity'!$L$36)^ROUNDDOWN(DATEDIF('Control | Sensitivity'!$C$18,'Monthly Cash Flow'!CG$6,"Y"),0))</f>
        <v>-516.157775496</v>
      </c>
      <c r="CH20" s="470">
        <f>$F20*((1+'Control | Sensitivity'!$L$36)^ROUNDDOWN(DATEDIF('Control | Sensitivity'!$C$18,'Monthly Cash Flow'!CH$6,"Y"),0))</f>
        <v>-516.157775496</v>
      </c>
      <c r="CI20" s="470">
        <f>$F20*((1+'Control | Sensitivity'!$L$36)^ROUNDDOWN(DATEDIF('Control | Sensitivity'!$C$18,'Monthly Cash Flow'!CI$6,"Y"),0))</f>
        <v>-516.157775496</v>
      </c>
      <c r="CJ20" s="470">
        <f>$F20*((1+'Control | Sensitivity'!$L$36)^ROUNDDOWN(DATEDIF('Control | Sensitivity'!$C$18,'Monthly Cash Flow'!CJ$6,"Y"),0))</f>
        <v>-516.157775496</v>
      </c>
      <c r="CK20" s="470">
        <f>$F20*((1+'Control | Sensitivity'!$L$36)^ROUNDDOWN(DATEDIF('Control | Sensitivity'!$C$18,'Monthly Cash Flow'!CK$6,"Y"),0))</f>
        <v>-516.157775496</v>
      </c>
      <c r="CL20" s="470">
        <f>$F20*((1+'Control | Sensitivity'!$L$36)^ROUNDDOWN(DATEDIF('Control | Sensitivity'!$C$18,'Monthly Cash Flow'!CL$6,"Y"),0))</f>
        <v>-526.48093100591984</v>
      </c>
      <c r="CM20" s="470">
        <f>$F20*((1+'Control | Sensitivity'!$L$36)^ROUNDDOWN(DATEDIF('Control | Sensitivity'!$C$18,'Monthly Cash Flow'!CM$6,"Y"),0))</f>
        <v>-526.48093100591984</v>
      </c>
      <c r="CN20" s="470">
        <f>$F20*((1+'Control | Sensitivity'!$L$36)^ROUNDDOWN(DATEDIF('Control | Sensitivity'!$C$18,'Monthly Cash Flow'!CN$6,"Y"),0))</f>
        <v>-526.48093100591984</v>
      </c>
      <c r="CO20" s="470">
        <f>$F20*((1+'Control | Sensitivity'!$L$36)^ROUNDDOWN(DATEDIF('Control | Sensitivity'!$C$18,'Monthly Cash Flow'!CO$6,"Y"),0))</f>
        <v>-526.48093100591984</v>
      </c>
      <c r="CP20" s="470">
        <f>$F20*((1+'Control | Sensitivity'!$L$36)^ROUNDDOWN(DATEDIF('Control | Sensitivity'!$C$18,'Monthly Cash Flow'!CP$6,"Y"),0))</f>
        <v>-526.48093100591984</v>
      </c>
      <c r="CQ20" s="470">
        <f>$F20*((1+'Control | Sensitivity'!$L$36)^ROUNDDOWN(DATEDIF('Control | Sensitivity'!$C$18,'Monthly Cash Flow'!CQ$6,"Y"),0))</f>
        <v>-526.48093100591984</v>
      </c>
      <c r="CR20" s="470">
        <f>$F20*((1+'Control | Sensitivity'!$L$36)^ROUNDDOWN(DATEDIF('Control | Sensitivity'!$C$18,'Monthly Cash Flow'!CR$6,"Y"),0))</f>
        <v>-526.48093100591984</v>
      </c>
      <c r="CS20" s="470">
        <f>$F20*((1+'Control | Sensitivity'!$L$36)^ROUNDDOWN(DATEDIF('Control | Sensitivity'!$C$18,'Monthly Cash Flow'!CS$6,"Y"),0))</f>
        <v>-526.48093100591984</v>
      </c>
      <c r="CT20" s="470">
        <f>$F20*((1+'Control | Sensitivity'!$L$36)^ROUNDDOWN(DATEDIF('Control | Sensitivity'!$C$18,'Monthly Cash Flow'!CT$6,"Y"),0))</f>
        <v>-526.48093100591984</v>
      </c>
      <c r="CU20" s="470">
        <f>$F20*((1+'Control | Sensitivity'!$L$36)^ROUNDDOWN(DATEDIF('Control | Sensitivity'!$C$18,'Monthly Cash Flow'!CU$6,"Y"),0))</f>
        <v>-526.48093100591984</v>
      </c>
      <c r="CV20" s="470">
        <f>$F20*((1+'Control | Sensitivity'!$L$36)^ROUNDDOWN(DATEDIF('Control | Sensitivity'!$C$18,'Monthly Cash Flow'!CV$6,"Y"),0))</f>
        <v>-526.48093100591984</v>
      </c>
      <c r="CW20" s="470">
        <f>$F20*((1+'Control | Sensitivity'!$L$36)^ROUNDDOWN(DATEDIF('Control | Sensitivity'!$C$18,'Monthly Cash Flow'!CW$6,"Y"),0))</f>
        <v>-526.48093100591984</v>
      </c>
      <c r="CX20" s="470">
        <f>$F20*((1+'Control | Sensitivity'!$L$36)^ROUNDDOWN(DATEDIF('Control | Sensitivity'!$C$18,'Monthly Cash Flow'!CX$6,"Y"),0))</f>
        <v>-537.01054962603837</v>
      </c>
      <c r="CY20" s="470">
        <f>$F20*((1+'Control | Sensitivity'!$L$36)^ROUNDDOWN(DATEDIF('Control | Sensitivity'!$C$18,'Monthly Cash Flow'!CY$6,"Y"),0))</f>
        <v>-537.01054962603837</v>
      </c>
      <c r="CZ20" s="470">
        <f>$F20*((1+'Control | Sensitivity'!$L$36)^ROUNDDOWN(DATEDIF('Control | Sensitivity'!$C$18,'Monthly Cash Flow'!CZ$6,"Y"),0))</f>
        <v>-537.01054962603837</v>
      </c>
      <c r="DA20" s="470">
        <f>$F20*((1+'Control | Sensitivity'!$L$36)^ROUNDDOWN(DATEDIF('Control | Sensitivity'!$C$18,'Monthly Cash Flow'!DA$6,"Y"),0))</f>
        <v>-537.01054962603837</v>
      </c>
      <c r="DB20" s="470">
        <f>$F20*((1+'Control | Sensitivity'!$L$36)^ROUNDDOWN(DATEDIF('Control | Sensitivity'!$C$18,'Monthly Cash Flow'!DB$6,"Y"),0))</f>
        <v>-537.01054962603837</v>
      </c>
      <c r="DC20" s="470">
        <f>$F20*((1+'Control | Sensitivity'!$L$36)^ROUNDDOWN(DATEDIF('Control | Sensitivity'!$C$18,'Monthly Cash Flow'!DC$6,"Y"),0))</f>
        <v>-537.01054962603837</v>
      </c>
      <c r="DD20" s="470">
        <f>$F20*((1+'Control | Sensitivity'!$L$36)^ROUNDDOWN(DATEDIF('Control | Sensitivity'!$C$18,'Monthly Cash Flow'!DD$6,"Y"),0))</f>
        <v>-537.01054962603837</v>
      </c>
      <c r="DE20" s="470">
        <f>$F20*((1+'Control | Sensitivity'!$L$36)^ROUNDDOWN(DATEDIF('Control | Sensitivity'!$C$18,'Monthly Cash Flow'!DE$6,"Y"),0))</f>
        <v>-537.01054962603837</v>
      </c>
      <c r="DF20" s="470">
        <f>$F20*((1+'Control | Sensitivity'!$L$36)^ROUNDDOWN(DATEDIF('Control | Sensitivity'!$C$18,'Monthly Cash Flow'!DF$6,"Y"),0))</f>
        <v>-537.01054962603837</v>
      </c>
      <c r="DG20" s="470">
        <f>$F20*((1+'Control | Sensitivity'!$L$36)^ROUNDDOWN(DATEDIF('Control | Sensitivity'!$C$18,'Monthly Cash Flow'!DG$6,"Y"),0))</f>
        <v>-537.01054962603837</v>
      </c>
      <c r="DH20" s="470">
        <f>$F20*((1+'Control | Sensitivity'!$L$36)^ROUNDDOWN(DATEDIF('Control | Sensitivity'!$C$18,'Monthly Cash Flow'!DH$6,"Y"),0))</f>
        <v>-537.01054962603837</v>
      </c>
      <c r="DI20" s="470">
        <f>$F20*((1+'Control | Sensitivity'!$L$36)^ROUNDDOWN(DATEDIF('Control | Sensitivity'!$C$18,'Monthly Cash Flow'!DI$6,"Y"),0))</f>
        <v>-537.01054962603837</v>
      </c>
      <c r="DJ20" s="470">
        <f>$F20*((1+'Control | Sensitivity'!$L$36)^ROUNDDOWN(DATEDIF('Control | Sensitivity'!$C$18,'Monthly Cash Flow'!DJ$6,"Y"),0))</f>
        <v>-547.75076061855907</v>
      </c>
      <c r="DK20" s="470">
        <f>$F20*((1+'Control | Sensitivity'!$L$36)^ROUNDDOWN(DATEDIF('Control | Sensitivity'!$C$18,'Monthly Cash Flow'!DK$6,"Y"),0))</f>
        <v>-547.75076061855907</v>
      </c>
      <c r="DL20" s="470">
        <f>$F20*((1+'Control | Sensitivity'!$L$36)^ROUNDDOWN(DATEDIF('Control | Sensitivity'!$C$18,'Monthly Cash Flow'!DL$6,"Y"),0))</f>
        <v>-547.75076061855907</v>
      </c>
      <c r="DM20" s="470">
        <f>$F20*((1+'Control | Sensitivity'!$L$36)^ROUNDDOWN(DATEDIF('Control | Sensitivity'!$C$18,'Monthly Cash Flow'!DM$6,"Y"),0))</f>
        <v>-547.75076061855907</v>
      </c>
      <c r="DN20" s="470">
        <f>$F20*((1+'Control | Sensitivity'!$L$36)^ROUNDDOWN(DATEDIF('Control | Sensitivity'!$C$18,'Monthly Cash Flow'!DN$6,"Y"),0))</f>
        <v>-547.75076061855907</v>
      </c>
      <c r="DO20" s="470">
        <f>$F20*((1+'Control | Sensitivity'!$L$36)^ROUNDDOWN(DATEDIF('Control | Sensitivity'!$C$18,'Monthly Cash Flow'!DO$6,"Y"),0))</f>
        <v>-547.75076061855907</v>
      </c>
      <c r="DP20" s="470">
        <f>$F20*((1+'Control | Sensitivity'!$L$36)^ROUNDDOWN(DATEDIF('Control | Sensitivity'!$C$18,'Monthly Cash Flow'!DP$6,"Y"),0))</f>
        <v>-547.75076061855907</v>
      </c>
      <c r="DQ20" s="470">
        <f>$F20*((1+'Control | Sensitivity'!$L$36)^ROUNDDOWN(DATEDIF('Control | Sensitivity'!$C$18,'Monthly Cash Flow'!DQ$6,"Y"),0))</f>
        <v>-547.75076061855907</v>
      </c>
      <c r="DR20" s="470">
        <f>$F20*((1+'Control | Sensitivity'!$L$36)^ROUNDDOWN(DATEDIF('Control | Sensitivity'!$C$18,'Monthly Cash Flow'!DR$6,"Y"),0))</f>
        <v>-547.75076061855907</v>
      </c>
      <c r="DS20" s="470">
        <f>$F20*((1+'Control | Sensitivity'!$L$36)^ROUNDDOWN(DATEDIF('Control | Sensitivity'!$C$18,'Monthly Cash Flow'!DS$6,"Y"),0))</f>
        <v>-547.75076061855907</v>
      </c>
      <c r="DT20" s="470">
        <f>$F20*((1+'Control | Sensitivity'!$L$36)^ROUNDDOWN(DATEDIF('Control | Sensitivity'!$C$18,'Monthly Cash Flow'!DT$6,"Y"),0))</f>
        <v>-547.75076061855907</v>
      </c>
      <c r="DU20" s="470">
        <f>$F20*((1+'Control | Sensitivity'!$L$36)^ROUNDDOWN(DATEDIF('Control | Sensitivity'!$C$18,'Monthly Cash Flow'!DU$6,"Y"),0))</f>
        <v>-547.75076061855907</v>
      </c>
      <c r="DV20" s="470">
        <f>$F20*((1+'Control | Sensitivity'!$L$36)^ROUNDDOWN(DATEDIF('Control | Sensitivity'!$C$18,'Monthly Cash Flow'!DV$6,"Y"),0))</f>
        <v>-558.70577583093029</v>
      </c>
      <c r="DW20" s="470">
        <f>$F20*((1+'Control | Sensitivity'!$L$36)^ROUNDDOWN(DATEDIF('Control | Sensitivity'!$C$18,'Monthly Cash Flow'!DW$6,"Y"),0))</f>
        <v>-558.70577583093029</v>
      </c>
      <c r="DX20" s="470">
        <f>$F20*((1+'Control | Sensitivity'!$L$36)^ROUNDDOWN(DATEDIF('Control | Sensitivity'!$C$18,'Monthly Cash Flow'!DX$6,"Y"),0))</f>
        <v>-558.70577583093029</v>
      </c>
      <c r="DY20" s="470">
        <f>$F20*((1+'Control | Sensitivity'!$L$36)^ROUNDDOWN(DATEDIF('Control | Sensitivity'!$C$18,'Monthly Cash Flow'!DY$6,"Y"),0))</f>
        <v>-558.70577583093029</v>
      </c>
      <c r="DZ20" s="470">
        <f>$F20*((1+'Control | Sensitivity'!$L$36)^ROUNDDOWN(DATEDIF('Control | Sensitivity'!$C$18,'Monthly Cash Flow'!DZ$6,"Y"),0))</f>
        <v>-558.70577583093029</v>
      </c>
      <c r="EA20" s="470">
        <f>$F20*((1+'Control | Sensitivity'!$L$36)^ROUNDDOWN(DATEDIF('Control | Sensitivity'!$C$18,'Monthly Cash Flow'!EA$6,"Y"),0))</f>
        <v>-558.70577583093029</v>
      </c>
      <c r="EB20" s="470">
        <f>$F20*((1+'Control | Sensitivity'!$L$36)^ROUNDDOWN(DATEDIF('Control | Sensitivity'!$C$18,'Monthly Cash Flow'!EB$6,"Y"),0))</f>
        <v>-558.70577583093029</v>
      </c>
      <c r="EC20" s="470">
        <f>$F20*((1+'Control | Sensitivity'!$L$36)^ROUNDDOWN(DATEDIF('Control | Sensitivity'!$C$18,'Monthly Cash Flow'!EC$6,"Y"),0))</f>
        <v>-558.70577583093029</v>
      </c>
      <c r="ED20" s="470">
        <f>$F20*((1+'Control | Sensitivity'!$L$36)^ROUNDDOWN(DATEDIF('Control | Sensitivity'!$C$18,'Monthly Cash Flow'!ED$6,"Y"),0))</f>
        <v>-558.70577583093029</v>
      </c>
      <c r="EE20" s="470">
        <f>$F20*((1+'Control | Sensitivity'!$L$36)^ROUNDDOWN(DATEDIF('Control | Sensitivity'!$C$18,'Monthly Cash Flow'!EE$6,"Y"),0))</f>
        <v>-558.70577583093029</v>
      </c>
      <c r="EF20" s="470">
        <f>$F20*((1+'Control | Sensitivity'!$L$36)^ROUNDDOWN(DATEDIF('Control | Sensitivity'!$C$18,'Monthly Cash Flow'!EF$6,"Y"),0))</f>
        <v>-558.70577583093029</v>
      </c>
      <c r="EG20" s="488">
        <f>$F20*((1+'Control | Sensitivity'!$L$36)^ROUNDDOWN(DATEDIF('Control | Sensitivity'!$C$18,'Monthly Cash Flow'!EG$6,"Y"),0))</f>
        <v>-558.70577583093029</v>
      </c>
      <c r="EH20" s="424" t="s">
        <v>109</v>
      </c>
    </row>
    <row r="21" spans="2:138" ht="15" customHeight="1" x14ac:dyDescent="0.2">
      <c r="B21" s="468"/>
      <c r="C21" s="461" t="s">
        <v>211</v>
      </c>
      <c r="D21" s="462">
        <f t="shared" si="45"/>
        <v>-36506.146259197827</v>
      </c>
      <c r="E21" s="377"/>
      <c r="F21" s="470">
        <f>-'Control | Sensitivity'!L45/12</f>
        <v>-250</v>
      </c>
      <c r="G21" s="470">
        <f>$F21*((1+'Control | Sensitivity'!$L$36)^ROUNDDOWN(DATEDIF('Control | Sensitivity'!$C$18,'Monthly Cash Flow'!G$6,"Y"),0))</f>
        <v>-250</v>
      </c>
      <c r="H21" s="470">
        <f>$F21*((1+'Control | Sensitivity'!$L$36)^ROUNDDOWN(DATEDIF('Control | Sensitivity'!$C$18,'Monthly Cash Flow'!H$6,"Y"),0))</f>
        <v>-250</v>
      </c>
      <c r="I21" s="470">
        <f>$F21*((1+'Control | Sensitivity'!$L$36)^ROUNDDOWN(DATEDIF('Control | Sensitivity'!$C$18,'Monthly Cash Flow'!I$6,"Y"),0))</f>
        <v>-250</v>
      </c>
      <c r="J21" s="470">
        <f>$F21*((1+'Control | Sensitivity'!$L$36)^ROUNDDOWN(DATEDIF('Control | Sensitivity'!$C$18,'Monthly Cash Flow'!J$6,"Y"),0))</f>
        <v>-250</v>
      </c>
      <c r="K21" s="470">
        <f>$F21*((1+'Control | Sensitivity'!$L$36)^ROUNDDOWN(DATEDIF('Control | Sensitivity'!$C$18,'Monthly Cash Flow'!K$6,"Y"),0))</f>
        <v>-250</v>
      </c>
      <c r="L21" s="470">
        <f>$F21*((1+'Control | Sensitivity'!$L$36)^ROUNDDOWN(DATEDIF('Control | Sensitivity'!$C$18,'Monthly Cash Flow'!L$6,"Y"),0))</f>
        <v>-250</v>
      </c>
      <c r="M21" s="470">
        <f>$F21*((1+'Control | Sensitivity'!$L$36)^ROUNDDOWN(DATEDIF('Control | Sensitivity'!$C$18,'Monthly Cash Flow'!M$6,"Y"),0))</f>
        <v>-250</v>
      </c>
      <c r="N21" s="470">
        <f>$F21*((1+'Control | Sensitivity'!$L$36)^ROUNDDOWN(DATEDIF('Control | Sensitivity'!$C$18,'Monthly Cash Flow'!N$6,"Y"),0))</f>
        <v>-250</v>
      </c>
      <c r="O21" s="470">
        <f>$F21*((1+'Control | Sensitivity'!$L$36)^ROUNDDOWN(DATEDIF('Control | Sensitivity'!$C$18,'Monthly Cash Flow'!O$6,"Y"),0))</f>
        <v>-250</v>
      </c>
      <c r="P21" s="470">
        <f>$F21*((1+'Control | Sensitivity'!$L$36)^ROUNDDOWN(DATEDIF('Control | Sensitivity'!$C$18,'Monthly Cash Flow'!P$6,"Y"),0))</f>
        <v>-250</v>
      </c>
      <c r="Q21" s="470">
        <f>$F21*((1+'Control | Sensitivity'!$L$36)^ROUNDDOWN(DATEDIF('Control | Sensitivity'!$C$18,'Monthly Cash Flow'!Q$6,"Y"),0))</f>
        <v>-250</v>
      </c>
      <c r="R21" s="470">
        <f>$F21*((1+'Control | Sensitivity'!$L$36)^ROUNDDOWN(DATEDIF('Control | Sensitivity'!$C$18,'Monthly Cash Flow'!R$6,"Y"),0))</f>
        <v>-255</v>
      </c>
      <c r="S21" s="470">
        <f>$F21*((1+'Control | Sensitivity'!$L$36)^ROUNDDOWN(DATEDIF('Control | Sensitivity'!$C$18,'Monthly Cash Flow'!S$6,"Y"),0))</f>
        <v>-255</v>
      </c>
      <c r="T21" s="470">
        <f>$F21*((1+'Control | Sensitivity'!$L$36)^ROUNDDOWN(DATEDIF('Control | Sensitivity'!$C$18,'Monthly Cash Flow'!T$6,"Y"),0))</f>
        <v>-255</v>
      </c>
      <c r="U21" s="470">
        <f>$F21*((1+'Control | Sensitivity'!$L$36)^ROUNDDOWN(DATEDIF('Control | Sensitivity'!$C$18,'Monthly Cash Flow'!U$6,"Y"),0))</f>
        <v>-255</v>
      </c>
      <c r="V21" s="470">
        <f>$F21*((1+'Control | Sensitivity'!$L$36)^ROUNDDOWN(DATEDIF('Control | Sensitivity'!$C$18,'Monthly Cash Flow'!V$6,"Y"),0))</f>
        <v>-255</v>
      </c>
      <c r="W21" s="470">
        <f>$F21*((1+'Control | Sensitivity'!$L$36)^ROUNDDOWN(DATEDIF('Control | Sensitivity'!$C$18,'Monthly Cash Flow'!W$6,"Y"),0))</f>
        <v>-255</v>
      </c>
      <c r="X21" s="470">
        <f>$F21*((1+'Control | Sensitivity'!$L$36)^ROUNDDOWN(DATEDIF('Control | Sensitivity'!$C$18,'Monthly Cash Flow'!X$6,"Y"),0))</f>
        <v>-255</v>
      </c>
      <c r="Y21" s="470">
        <f>$F21*((1+'Control | Sensitivity'!$L$36)^ROUNDDOWN(DATEDIF('Control | Sensitivity'!$C$18,'Monthly Cash Flow'!Y$6,"Y"),0))</f>
        <v>-255</v>
      </c>
      <c r="Z21" s="470">
        <f>$F21*((1+'Control | Sensitivity'!$L$36)^ROUNDDOWN(DATEDIF('Control | Sensitivity'!$C$18,'Monthly Cash Flow'!Z$6,"Y"),0))</f>
        <v>-255</v>
      </c>
      <c r="AA21" s="470">
        <f>$F21*((1+'Control | Sensitivity'!$L$36)^ROUNDDOWN(DATEDIF('Control | Sensitivity'!$C$18,'Monthly Cash Flow'!AA$6,"Y"),0))</f>
        <v>-255</v>
      </c>
      <c r="AB21" s="470">
        <f>$F21*((1+'Control | Sensitivity'!$L$36)^ROUNDDOWN(DATEDIF('Control | Sensitivity'!$C$18,'Monthly Cash Flow'!AB$6,"Y"),0))</f>
        <v>-255</v>
      </c>
      <c r="AC21" s="470">
        <f>$F21*((1+'Control | Sensitivity'!$L$36)^ROUNDDOWN(DATEDIF('Control | Sensitivity'!$C$18,'Monthly Cash Flow'!AC$6,"Y"),0))</f>
        <v>-255</v>
      </c>
      <c r="AD21" s="470">
        <f>$F21*((1+'Control | Sensitivity'!$L$36)^ROUNDDOWN(DATEDIF('Control | Sensitivity'!$C$18,'Monthly Cash Flow'!AD$6,"Y"),0))</f>
        <v>-260.10000000000002</v>
      </c>
      <c r="AE21" s="470">
        <f>$F21*((1+'Control | Sensitivity'!$L$36)^ROUNDDOWN(DATEDIF('Control | Sensitivity'!$C$18,'Monthly Cash Flow'!AE$6,"Y"),0))</f>
        <v>-260.10000000000002</v>
      </c>
      <c r="AF21" s="470">
        <f>$F21*((1+'Control | Sensitivity'!$L$36)^ROUNDDOWN(DATEDIF('Control | Sensitivity'!$C$18,'Monthly Cash Flow'!AF$6,"Y"),0))</f>
        <v>-260.10000000000002</v>
      </c>
      <c r="AG21" s="470">
        <f>$F21*((1+'Control | Sensitivity'!$L$36)^ROUNDDOWN(DATEDIF('Control | Sensitivity'!$C$18,'Monthly Cash Flow'!AG$6,"Y"),0))</f>
        <v>-260.10000000000002</v>
      </c>
      <c r="AH21" s="470">
        <f>$F21*((1+'Control | Sensitivity'!$L$36)^ROUNDDOWN(DATEDIF('Control | Sensitivity'!$C$18,'Monthly Cash Flow'!AH$6,"Y"),0))</f>
        <v>-260.10000000000002</v>
      </c>
      <c r="AI21" s="470">
        <f>$F21*((1+'Control | Sensitivity'!$L$36)^ROUNDDOWN(DATEDIF('Control | Sensitivity'!$C$18,'Monthly Cash Flow'!AI$6,"Y"),0))</f>
        <v>-260.10000000000002</v>
      </c>
      <c r="AJ21" s="470">
        <f>$F21*((1+'Control | Sensitivity'!$L$36)^ROUNDDOWN(DATEDIF('Control | Sensitivity'!$C$18,'Monthly Cash Flow'!AJ$6,"Y"),0))</f>
        <v>-260.10000000000002</v>
      </c>
      <c r="AK21" s="470">
        <f>$F21*((1+'Control | Sensitivity'!$L$36)^ROUNDDOWN(DATEDIF('Control | Sensitivity'!$C$18,'Monthly Cash Flow'!AK$6,"Y"),0))</f>
        <v>-260.10000000000002</v>
      </c>
      <c r="AL21" s="470">
        <f>$F21*((1+'Control | Sensitivity'!$L$36)^ROUNDDOWN(DATEDIF('Control | Sensitivity'!$C$18,'Monthly Cash Flow'!AL$6,"Y"),0))</f>
        <v>-260.10000000000002</v>
      </c>
      <c r="AM21" s="470">
        <f>$F21*((1+'Control | Sensitivity'!$L$36)^ROUNDDOWN(DATEDIF('Control | Sensitivity'!$C$18,'Monthly Cash Flow'!AM$6,"Y"),0))</f>
        <v>-260.10000000000002</v>
      </c>
      <c r="AN21" s="470">
        <f>$F21*((1+'Control | Sensitivity'!$L$36)^ROUNDDOWN(DATEDIF('Control | Sensitivity'!$C$18,'Monthly Cash Flow'!AN$6,"Y"),0))</f>
        <v>-260.10000000000002</v>
      </c>
      <c r="AO21" s="470">
        <f>$F21*((1+'Control | Sensitivity'!$L$36)^ROUNDDOWN(DATEDIF('Control | Sensitivity'!$C$18,'Monthly Cash Flow'!AO$6,"Y"),0))</f>
        <v>-260.10000000000002</v>
      </c>
      <c r="AP21" s="470">
        <f>$F21*((1+'Control | Sensitivity'!$L$36)^ROUNDDOWN(DATEDIF('Control | Sensitivity'!$C$18,'Monthly Cash Flow'!AP$6,"Y"),0))</f>
        <v>-265.30199999999996</v>
      </c>
      <c r="AQ21" s="470">
        <f>$F21*((1+'Control | Sensitivity'!$L$36)^ROUNDDOWN(DATEDIF('Control | Sensitivity'!$C$18,'Monthly Cash Flow'!AQ$6,"Y"),0))</f>
        <v>-265.30199999999996</v>
      </c>
      <c r="AR21" s="470">
        <f>$F21*((1+'Control | Sensitivity'!$L$36)^ROUNDDOWN(DATEDIF('Control | Sensitivity'!$C$18,'Monthly Cash Flow'!AR$6,"Y"),0))</f>
        <v>-265.30199999999996</v>
      </c>
      <c r="AS21" s="470">
        <f>$F21*((1+'Control | Sensitivity'!$L$36)^ROUNDDOWN(DATEDIF('Control | Sensitivity'!$C$18,'Monthly Cash Flow'!AS$6,"Y"),0))</f>
        <v>-265.30199999999996</v>
      </c>
      <c r="AT21" s="470">
        <f>$F21*((1+'Control | Sensitivity'!$L$36)^ROUNDDOWN(DATEDIF('Control | Sensitivity'!$C$18,'Monthly Cash Flow'!AT$6,"Y"),0))</f>
        <v>-265.30199999999996</v>
      </c>
      <c r="AU21" s="470">
        <f>$F21*((1+'Control | Sensitivity'!$L$36)^ROUNDDOWN(DATEDIF('Control | Sensitivity'!$C$18,'Monthly Cash Flow'!AU$6,"Y"),0))</f>
        <v>-265.30199999999996</v>
      </c>
      <c r="AV21" s="470">
        <f>$F21*((1+'Control | Sensitivity'!$L$36)^ROUNDDOWN(DATEDIF('Control | Sensitivity'!$C$18,'Monthly Cash Flow'!AV$6,"Y"),0))</f>
        <v>-265.30199999999996</v>
      </c>
      <c r="AW21" s="470">
        <f>$F21*((1+'Control | Sensitivity'!$L$36)^ROUNDDOWN(DATEDIF('Control | Sensitivity'!$C$18,'Monthly Cash Flow'!AW$6,"Y"),0))</f>
        <v>-265.30199999999996</v>
      </c>
      <c r="AX21" s="470">
        <f>$F21*((1+'Control | Sensitivity'!$L$36)^ROUNDDOWN(DATEDIF('Control | Sensitivity'!$C$18,'Monthly Cash Flow'!AX$6,"Y"),0))</f>
        <v>-265.30199999999996</v>
      </c>
      <c r="AY21" s="470">
        <f>$F21*((1+'Control | Sensitivity'!$L$36)^ROUNDDOWN(DATEDIF('Control | Sensitivity'!$C$18,'Monthly Cash Flow'!AY$6,"Y"),0))</f>
        <v>-265.30199999999996</v>
      </c>
      <c r="AZ21" s="470">
        <f>$F21*((1+'Control | Sensitivity'!$L$36)^ROUNDDOWN(DATEDIF('Control | Sensitivity'!$C$18,'Monthly Cash Flow'!AZ$6,"Y"),0))</f>
        <v>-265.30199999999996</v>
      </c>
      <c r="BA21" s="470">
        <f>$F21*((1+'Control | Sensitivity'!$L$36)^ROUNDDOWN(DATEDIF('Control | Sensitivity'!$C$18,'Monthly Cash Flow'!BA$6,"Y"),0))</f>
        <v>-265.30199999999996</v>
      </c>
      <c r="BB21" s="470">
        <f>$F21*((1+'Control | Sensitivity'!$L$36)^ROUNDDOWN(DATEDIF('Control | Sensitivity'!$C$18,'Monthly Cash Flow'!BB$6,"Y"),0))</f>
        <v>-270.60804000000002</v>
      </c>
      <c r="BC21" s="470">
        <f>$F21*((1+'Control | Sensitivity'!$L$36)^ROUNDDOWN(DATEDIF('Control | Sensitivity'!$C$18,'Monthly Cash Flow'!BC$6,"Y"),0))</f>
        <v>-270.60804000000002</v>
      </c>
      <c r="BD21" s="470">
        <f>$F21*((1+'Control | Sensitivity'!$L$36)^ROUNDDOWN(DATEDIF('Control | Sensitivity'!$C$18,'Monthly Cash Flow'!BD$6,"Y"),0))</f>
        <v>-270.60804000000002</v>
      </c>
      <c r="BE21" s="470">
        <f>$F21*((1+'Control | Sensitivity'!$L$36)^ROUNDDOWN(DATEDIF('Control | Sensitivity'!$C$18,'Monthly Cash Flow'!BE$6,"Y"),0))</f>
        <v>-270.60804000000002</v>
      </c>
      <c r="BF21" s="470">
        <f>$F21*((1+'Control | Sensitivity'!$L$36)^ROUNDDOWN(DATEDIF('Control | Sensitivity'!$C$18,'Monthly Cash Flow'!BF$6,"Y"),0))</f>
        <v>-270.60804000000002</v>
      </c>
      <c r="BG21" s="470">
        <f>$F21*((1+'Control | Sensitivity'!$L$36)^ROUNDDOWN(DATEDIF('Control | Sensitivity'!$C$18,'Monthly Cash Flow'!BG$6,"Y"),0))</f>
        <v>-270.60804000000002</v>
      </c>
      <c r="BH21" s="470">
        <f>$F21*((1+'Control | Sensitivity'!$L$36)^ROUNDDOWN(DATEDIF('Control | Sensitivity'!$C$18,'Monthly Cash Flow'!BH$6,"Y"),0))</f>
        <v>-270.60804000000002</v>
      </c>
      <c r="BI21" s="470">
        <f>$F21*((1+'Control | Sensitivity'!$L$36)^ROUNDDOWN(DATEDIF('Control | Sensitivity'!$C$18,'Monthly Cash Flow'!BI$6,"Y"),0))</f>
        <v>-270.60804000000002</v>
      </c>
      <c r="BJ21" s="470">
        <f>$F21*((1+'Control | Sensitivity'!$L$36)^ROUNDDOWN(DATEDIF('Control | Sensitivity'!$C$18,'Monthly Cash Flow'!BJ$6,"Y"),0))</f>
        <v>-270.60804000000002</v>
      </c>
      <c r="BK21" s="470">
        <f>$F21*((1+'Control | Sensitivity'!$L$36)^ROUNDDOWN(DATEDIF('Control | Sensitivity'!$C$18,'Monthly Cash Flow'!BK$6,"Y"),0))</f>
        <v>-270.60804000000002</v>
      </c>
      <c r="BL21" s="470">
        <f>$F21*((1+'Control | Sensitivity'!$L$36)^ROUNDDOWN(DATEDIF('Control | Sensitivity'!$C$18,'Monthly Cash Flow'!BL$6,"Y"),0))</f>
        <v>-270.60804000000002</v>
      </c>
      <c r="BM21" s="470">
        <f>$F21*((1+'Control | Sensitivity'!$L$36)^ROUNDDOWN(DATEDIF('Control | Sensitivity'!$C$18,'Monthly Cash Flow'!BM$6,"Y"),0))</f>
        <v>-270.60804000000002</v>
      </c>
      <c r="BN21" s="470">
        <f>$F21*((1+'Control | Sensitivity'!$L$36)^ROUNDDOWN(DATEDIF('Control | Sensitivity'!$C$18,'Monthly Cash Flow'!BN$6,"Y"),0))</f>
        <v>-276.0202008</v>
      </c>
      <c r="BO21" s="470">
        <f>$F21*((1+'Control | Sensitivity'!$L$36)^ROUNDDOWN(DATEDIF('Control | Sensitivity'!$C$18,'Monthly Cash Flow'!BO$6,"Y"),0))</f>
        <v>-276.0202008</v>
      </c>
      <c r="BP21" s="470">
        <f>$F21*((1+'Control | Sensitivity'!$L$36)^ROUNDDOWN(DATEDIF('Control | Sensitivity'!$C$18,'Monthly Cash Flow'!BP$6,"Y"),0))</f>
        <v>-276.0202008</v>
      </c>
      <c r="BQ21" s="470">
        <f>$F21*((1+'Control | Sensitivity'!$L$36)^ROUNDDOWN(DATEDIF('Control | Sensitivity'!$C$18,'Monthly Cash Flow'!BQ$6,"Y"),0))</f>
        <v>-276.0202008</v>
      </c>
      <c r="BR21" s="470">
        <f>$F21*((1+'Control | Sensitivity'!$L$36)^ROUNDDOWN(DATEDIF('Control | Sensitivity'!$C$18,'Monthly Cash Flow'!BR$6,"Y"),0))</f>
        <v>-276.0202008</v>
      </c>
      <c r="BS21" s="470">
        <f>$F21*((1+'Control | Sensitivity'!$L$36)^ROUNDDOWN(DATEDIF('Control | Sensitivity'!$C$18,'Monthly Cash Flow'!BS$6,"Y"),0))</f>
        <v>-276.0202008</v>
      </c>
      <c r="BT21" s="470">
        <f>$F21*((1+'Control | Sensitivity'!$L$36)^ROUNDDOWN(DATEDIF('Control | Sensitivity'!$C$18,'Monthly Cash Flow'!BT$6,"Y"),0))</f>
        <v>-276.0202008</v>
      </c>
      <c r="BU21" s="470">
        <f>$F21*((1+'Control | Sensitivity'!$L$36)^ROUNDDOWN(DATEDIF('Control | Sensitivity'!$C$18,'Monthly Cash Flow'!BU$6,"Y"),0))</f>
        <v>-276.0202008</v>
      </c>
      <c r="BV21" s="470">
        <f>$F21*((1+'Control | Sensitivity'!$L$36)^ROUNDDOWN(DATEDIF('Control | Sensitivity'!$C$18,'Monthly Cash Flow'!BV$6,"Y"),0))</f>
        <v>-276.0202008</v>
      </c>
      <c r="BW21" s="470">
        <f>$F21*((1+'Control | Sensitivity'!$L$36)^ROUNDDOWN(DATEDIF('Control | Sensitivity'!$C$18,'Monthly Cash Flow'!BW$6,"Y"),0))</f>
        <v>-276.0202008</v>
      </c>
      <c r="BX21" s="470">
        <f>$F21*((1+'Control | Sensitivity'!$L$36)^ROUNDDOWN(DATEDIF('Control | Sensitivity'!$C$18,'Monthly Cash Flow'!BX$6,"Y"),0))</f>
        <v>-276.0202008</v>
      </c>
      <c r="BY21" s="470">
        <f>$F21*((1+'Control | Sensitivity'!$L$36)^ROUNDDOWN(DATEDIF('Control | Sensitivity'!$C$18,'Monthly Cash Flow'!BY$6,"Y"),0))</f>
        <v>-276.0202008</v>
      </c>
      <c r="BZ21" s="470">
        <f>$F21*((1+'Control | Sensitivity'!$L$36)^ROUNDDOWN(DATEDIF('Control | Sensitivity'!$C$18,'Monthly Cash Flow'!BZ$6,"Y"),0))</f>
        <v>-281.54060481600004</v>
      </c>
      <c r="CA21" s="470">
        <f>$F21*((1+'Control | Sensitivity'!$L$36)^ROUNDDOWN(DATEDIF('Control | Sensitivity'!$C$18,'Monthly Cash Flow'!CA$6,"Y"),0))</f>
        <v>-281.54060481600004</v>
      </c>
      <c r="CB21" s="470">
        <f>$F21*((1+'Control | Sensitivity'!$L$36)^ROUNDDOWN(DATEDIF('Control | Sensitivity'!$C$18,'Monthly Cash Flow'!CB$6,"Y"),0))</f>
        <v>-281.54060481600004</v>
      </c>
      <c r="CC21" s="470">
        <f>$F21*((1+'Control | Sensitivity'!$L$36)^ROUNDDOWN(DATEDIF('Control | Sensitivity'!$C$18,'Monthly Cash Flow'!CC$6,"Y"),0))</f>
        <v>-281.54060481600004</v>
      </c>
      <c r="CD21" s="470">
        <f>$F21*((1+'Control | Sensitivity'!$L$36)^ROUNDDOWN(DATEDIF('Control | Sensitivity'!$C$18,'Monthly Cash Flow'!CD$6,"Y"),0))</f>
        <v>-281.54060481600004</v>
      </c>
      <c r="CE21" s="470">
        <f>$F21*((1+'Control | Sensitivity'!$L$36)^ROUNDDOWN(DATEDIF('Control | Sensitivity'!$C$18,'Monthly Cash Flow'!CE$6,"Y"),0))</f>
        <v>-281.54060481600004</v>
      </c>
      <c r="CF21" s="470">
        <f>$F21*((1+'Control | Sensitivity'!$L$36)^ROUNDDOWN(DATEDIF('Control | Sensitivity'!$C$18,'Monthly Cash Flow'!CF$6,"Y"),0))</f>
        <v>-281.54060481600004</v>
      </c>
      <c r="CG21" s="470">
        <f>$F21*((1+'Control | Sensitivity'!$L$36)^ROUNDDOWN(DATEDIF('Control | Sensitivity'!$C$18,'Monthly Cash Flow'!CG$6,"Y"),0))</f>
        <v>-281.54060481600004</v>
      </c>
      <c r="CH21" s="470">
        <f>$F21*((1+'Control | Sensitivity'!$L$36)^ROUNDDOWN(DATEDIF('Control | Sensitivity'!$C$18,'Monthly Cash Flow'!CH$6,"Y"),0))</f>
        <v>-281.54060481600004</v>
      </c>
      <c r="CI21" s="470">
        <f>$F21*((1+'Control | Sensitivity'!$L$36)^ROUNDDOWN(DATEDIF('Control | Sensitivity'!$C$18,'Monthly Cash Flow'!CI$6,"Y"),0))</f>
        <v>-281.54060481600004</v>
      </c>
      <c r="CJ21" s="470">
        <f>$F21*((1+'Control | Sensitivity'!$L$36)^ROUNDDOWN(DATEDIF('Control | Sensitivity'!$C$18,'Monthly Cash Flow'!CJ$6,"Y"),0))</f>
        <v>-281.54060481600004</v>
      </c>
      <c r="CK21" s="470">
        <f>$F21*((1+'Control | Sensitivity'!$L$36)^ROUNDDOWN(DATEDIF('Control | Sensitivity'!$C$18,'Monthly Cash Flow'!CK$6,"Y"),0))</f>
        <v>-281.54060481600004</v>
      </c>
      <c r="CL21" s="470">
        <f>$F21*((1+'Control | Sensitivity'!$L$36)^ROUNDDOWN(DATEDIF('Control | Sensitivity'!$C$18,'Monthly Cash Flow'!CL$6,"Y"),0))</f>
        <v>-287.17141691231996</v>
      </c>
      <c r="CM21" s="470">
        <f>$F21*((1+'Control | Sensitivity'!$L$36)^ROUNDDOWN(DATEDIF('Control | Sensitivity'!$C$18,'Monthly Cash Flow'!CM$6,"Y"),0))</f>
        <v>-287.17141691231996</v>
      </c>
      <c r="CN21" s="470">
        <f>$F21*((1+'Control | Sensitivity'!$L$36)^ROUNDDOWN(DATEDIF('Control | Sensitivity'!$C$18,'Monthly Cash Flow'!CN$6,"Y"),0))</f>
        <v>-287.17141691231996</v>
      </c>
      <c r="CO21" s="470">
        <f>$F21*((1+'Control | Sensitivity'!$L$36)^ROUNDDOWN(DATEDIF('Control | Sensitivity'!$C$18,'Monthly Cash Flow'!CO$6,"Y"),0))</f>
        <v>-287.17141691231996</v>
      </c>
      <c r="CP21" s="470">
        <f>$F21*((1+'Control | Sensitivity'!$L$36)^ROUNDDOWN(DATEDIF('Control | Sensitivity'!$C$18,'Monthly Cash Flow'!CP$6,"Y"),0))</f>
        <v>-287.17141691231996</v>
      </c>
      <c r="CQ21" s="470">
        <f>$F21*((1+'Control | Sensitivity'!$L$36)^ROUNDDOWN(DATEDIF('Control | Sensitivity'!$C$18,'Monthly Cash Flow'!CQ$6,"Y"),0))</f>
        <v>-287.17141691231996</v>
      </c>
      <c r="CR21" s="470">
        <f>$F21*((1+'Control | Sensitivity'!$L$36)^ROUNDDOWN(DATEDIF('Control | Sensitivity'!$C$18,'Monthly Cash Flow'!CR$6,"Y"),0))</f>
        <v>-287.17141691231996</v>
      </c>
      <c r="CS21" s="470">
        <f>$F21*((1+'Control | Sensitivity'!$L$36)^ROUNDDOWN(DATEDIF('Control | Sensitivity'!$C$18,'Monthly Cash Flow'!CS$6,"Y"),0))</f>
        <v>-287.17141691231996</v>
      </c>
      <c r="CT21" s="470">
        <f>$F21*((1+'Control | Sensitivity'!$L$36)^ROUNDDOWN(DATEDIF('Control | Sensitivity'!$C$18,'Monthly Cash Flow'!CT$6,"Y"),0))</f>
        <v>-287.17141691231996</v>
      </c>
      <c r="CU21" s="470">
        <f>$F21*((1+'Control | Sensitivity'!$L$36)^ROUNDDOWN(DATEDIF('Control | Sensitivity'!$C$18,'Monthly Cash Flow'!CU$6,"Y"),0))</f>
        <v>-287.17141691231996</v>
      </c>
      <c r="CV21" s="470">
        <f>$F21*((1+'Control | Sensitivity'!$L$36)^ROUNDDOWN(DATEDIF('Control | Sensitivity'!$C$18,'Monthly Cash Flow'!CV$6,"Y"),0))</f>
        <v>-287.17141691231996</v>
      </c>
      <c r="CW21" s="470">
        <f>$F21*((1+'Control | Sensitivity'!$L$36)^ROUNDDOWN(DATEDIF('Control | Sensitivity'!$C$18,'Monthly Cash Flow'!CW$6,"Y"),0))</f>
        <v>-287.17141691231996</v>
      </c>
      <c r="CX21" s="470">
        <f>$F21*((1+'Control | Sensitivity'!$L$36)^ROUNDDOWN(DATEDIF('Control | Sensitivity'!$C$18,'Monthly Cash Flow'!CX$6,"Y"),0))</f>
        <v>-292.91484525056637</v>
      </c>
      <c r="CY21" s="470">
        <f>$F21*((1+'Control | Sensitivity'!$L$36)^ROUNDDOWN(DATEDIF('Control | Sensitivity'!$C$18,'Monthly Cash Flow'!CY$6,"Y"),0))</f>
        <v>-292.91484525056637</v>
      </c>
      <c r="CZ21" s="470">
        <f>$F21*((1+'Control | Sensitivity'!$L$36)^ROUNDDOWN(DATEDIF('Control | Sensitivity'!$C$18,'Monthly Cash Flow'!CZ$6,"Y"),0))</f>
        <v>-292.91484525056637</v>
      </c>
      <c r="DA21" s="470">
        <f>$F21*((1+'Control | Sensitivity'!$L$36)^ROUNDDOWN(DATEDIF('Control | Sensitivity'!$C$18,'Monthly Cash Flow'!DA$6,"Y"),0))</f>
        <v>-292.91484525056637</v>
      </c>
      <c r="DB21" s="470">
        <f>$F21*((1+'Control | Sensitivity'!$L$36)^ROUNDDOWN(DATEDIF('Control | Sensitivity'!$C$18,'Monthly Cash Flow'!DB$6,"Y"),0))</f>
        <v>-292.91484525056637</v>
      </c>
      <c r="DC21" s="470">
        <f>$F21*((1+'Control | Sensitivity'!$L$36)^ROUNDDOWN(DATEDIF('Control | Sensitivity'!$C$18,'Monthly Cash Flow'!DC$6,"Y"),0))</f>
        <v>-292.91484525056637</v>
      </c>
      <c r="DD21" s="470">
        <f>$F21*((1+'Control | Sensitivity'!$L$36)^ROUNDDOWN(DATEDIF('Control | Sensitivity'!$C$18,'Monthly Cash Flow'!DD$6,"Y"),0))</f>
        <v>-292.91484525056637</v>
      </c>
      <c r="DE21" s="470">
        <f>$F21*((1+'Control | Sensitivity'!$L$36)^ROUNDDOWN(DATEDIF('Control | Sensitivity'!$C$18,'Monthly Cash Flow'!DE$6,"Y"),0))</f>
        <v>-292.91484525056637</v>
      </c>
      <c r="DF21" s="470">
        <f>$F21*((1+'Control | Sensitivity'!$L$36)^ROUNDDOWN(DATEDIF('Control | Sensitivity'!$C$18,'Monthly Cash Flow'!DF$6,"Y"),0))</f>
        <v>-292.91484525056637</v>
      </c>
      <c r="DG21" s="470">
        <f>$F21*((1+'Control | Sensitivity'!$L$36)^ROUNDDOWN(DATEDIF('Control | Sensitivity'!$C$18,'Monthly Cash Flow'!DG$6,"Y"),0))</f>
        <v>-292.91484525056637</v>
      </c>
      <c r="DH21" s="470">
        <f>$F21*((1+'Control | Sensitivity'!$L$36)^ROUNDDOWN(DATEDIF('Control | Sensitivity'!$C$18,'Monthly Cash Flow'!DH$6,"Y"),0))</f>
        <v>-292.91484525056637</v>
      </c>
      <c r="DI21" s="470">
        <f>$F21*((1+'Control | Sensitivity'!$L$36)^ROUNDDOWN(DATEDIF('Control | Sensitivity'!$C$18,'Monthly Cash Flow'!DI$6,"Y"),0))</f>
        <v>-292.91484525056637</v>
      </c>
      <c r="DJ21" s="470">
        <f>$F21*((1+'Control | Sensitivity'!$L$36)^ROUNDDOWN(DATEDIF('Control | Sensitivity'!$C$18,'Monthly Cash Flow'!DJ$6,"Y"),0))</f>
        <v>-298.77314215557772</v>
      </c>
      <c r="DK21" s="470">
        <f>$F21*((1+'Control | Sensitivity'!$L$36)^ROUNDDOWN(DATEDIF('Control | Sensitivity'!$C$18,'Monthly Cash Flow'!DK$6,"Y"),0))</f>
        <v>-298.77314215557772</v>
      </c>
      <c r="DL21" s="470">
        <f>$F21*((1+'Control | Sensitivity'!$L$36)^ROUNDDOWN(DATEDIF('Control | Sensitivity'!$C$18,'Monthly Cash Flow'!DL$6,"Y"),0))</f>
        <v>-298.77314215557772</v>
      </c>
      <c r="DM21" s="470">
        <f>$F21*((1+'Control | Sensitivity'!$L$36)^ROUNDDOWN(DATEDIF('Control | Sensitivity'!$C$18,'Monthly Cash Flow'!DM$6,"Y"),0))</f>
        <v>-298.77314215557772</v>
      </c>
      <c r="DN21" s="470">
        <f>$F21*((1+'Control | Sensitivity'!$L$36)^ROUNDDOWN(DATEDIF('Control | Sensitivity'!$C$18,'Monthly Cash Flow'!DN$6,"Y"),0))</f>
        <v>-298.77314215557772</v>
      </c>
      <c r="DO21" s="470">
        <f>$F21*((1+'Control | Sensitivity'!$L$36)^ROUNDDOWN(DATEDIF('Control | Sensitivity'!$C$18,'Monthly Cash Flow'!DO$6,"Y"),0))</f>
        <v>-298.77314215557772</v>
      </c>
      <c r="DP21" s="470">
        <f>$F21*((1+'Control | Sensitivity'!$L$36)^ROUNDDOWN(DATEDIF('Control | Sensitivity'!$C$18,'Monthly Cash Flow'!DP$6,"Y"),0))</f>
        <v>-298.77314215557772</v>
      </c>
      <c r="DQ21" s="470">
        <f>$F21*((1+'Control | Sensitivity'!$L$36)^ROUNDDOWN(DATEDIF('Control | Sensitivity'!$C$18,'Monthly Cash Flow'!DQ$6,"Y"),0))</f>
        <v>-298.77314215557772</v>
      </c>
      <c r="DR21" s="470">
        <f>$F21*((1+'Control | Sensitivity'!$L$36)^ROUNDDOWN(DATEDIF('Control | Sensitivity'!$C$18,'Monthly Cash Flow'!DR$6,"Y"),0))</f>
        <v>-298.77314215557772</v>
      </c>
      <c r="DS21" s="470">
        <f>$F21*((1+'Control | Sensitivity'!$L$36)^ROUNDDOWN(DATEDIF('Control | Sensitivity'!$C$18,'Monthly Cash Flow'!DS$6,"Y"),0))</f>
        <v>-298.77314215557772</v>
      </c>
      <c r="DT21" s="470">
        <f>$F21*((1+'Control | Sensitivity'!$L$36)^ROUNDDOWN(DATEDIF('Control | Sensitivity'!$C$18,'Monthly Cash Flow'!DT$6,"Y"),0))</f>
        <v>-298.77314215557772</v>
      </c>
      <c r="DU21" s="470">
        <f>$F21*((1+'Control | Sensitivity'!$L$36)^ROUNDDOWN(DATEDIF('Control | Sensitivity'!$C$18,'Monthly Cash Flow'!DU$6,"Y"),0))</f>
        <v>-298.77314215557772</v>
      </c>
      <c r="DV21" s="470">
        <f>$F21*((1+'Control | Sensitivity'!$L$36)^ROUNDDOWN(DATEDIF('Control | Sensitivity'!$C$18,'Monthly Cash Flow'!DV$6,"Y"),0))</f>
        <v>-304.7486049986893</v>
      </c>
      <c r="DW21" s="470">
        <f>$F21*((1+'Control | Sensitivity'!$L$36)^ROUNDDOWN(DATEDIF('Control | Sensitivity'!$C$18,'Monthly Cash Flow'!DW$6,"Y"),0))</f>
        <v>-304.7486049986893</v>
      </c>
      <c r="DX21" s="470">
        <f>$F21*((1+'Control | Sensitivity'!$L$36)^ROUNDDOWN(DATEDIF('Control | Sensitivity'!$C$18,'Monthly Cash Flow'!DX$6,"Y"),0))</f>
        <v>-304.7486049986893</v>
      </c>
      <c r="DY21" s="470">
        <f>$F21*((1+'Control | Sensitivity'!$L$36)^ROUNDDOWN(DATEDIF('Control | Sensitivity'!$C$18,'Monthly Cash Flow'!DY$6,"Y"),0))</f>
        <v>-304.7486049986893</v>
      </c>
      <c r="DZ21" s="470">
        <f>$F21*((1+'Control | Sensitivity'!$L$36)^ROUNDDOWN(DATEDIF('Control | Sensitivity'!$C$18,'Monthly Cash Flow'!DZ$6,"Y"),0))</f>
        <v>-304.7486049986893</v>
      </c>
      <c r="EA21" s="470">
        <f>$F21*((1+'Control | Sensitivity'!$L$36)^ROUNDDOWN(DATEDIF('Control | Sensitivity'!$C$18,'Monthly Cash Flow'!EA$6,"Y"),0))</f>
        <v>-304.7486049986893</v>
      </c>
      <c r="EB21" s="470">
        <f>$F21*((1+'Control | Sensitivity'!$L$36)^ROUNDDOWN(DATEDIF('Control | Sensitivity'!$C$18,'Monthly Cash Flow'!EB$6,"Y"),0))</f>
        <v>-304.7486049986893</v>
      </c>
      <c r="EC21" s="470">
        <f>$F21*((1+'Control | Sensitivity'!$L$36)^ROUNDDOWN(DATEDIF('Control | Sensitivity'!$C$18,'Monthly Cash Flow'!EC$6,"Y"),0))</f>
        <v>-304.7486049986893</v>
      </c>
      <c r="ED21" s="470">
        <f>$F21*((1+'Control | Sensitivity'!$L$36)^ROUNDDOWN(DATEDIF('Control | Sensitivity'!$C$18,'Monthly Cash Flow'!ED$6,"Y"),0))</f>
        <v>-304.7486049986893</v>
      </c>
      <c r="EE21" s="470">
        <f>$F21*((1+'Control | Sensitivity'!$L$36)^ROUNDDOWN(DATEDIF('Control | Sensitivity'!$C$18,'Monthly Cash Flow'!EE$6,"Y"),0))</f>
        <v>-304.7486049986893</v>
      </c>
      <c r="EF21" s="470">
        <f>$F21*((1+'Control | Sensitivity'!$L$36)^ROUNDDOWN(DATEDIF('Control | Sensitivity'!$C$18,'Monthly Cash Flow'!EF$6,"Y"),0))</f>
        <v>-304.7486049986893</v>
      </c>
      <c r="EG21" s="488">
        <f>$F21*((1+'Control | Sensitivity'!$L$36)^ROUNDDOWN(DATEDIF('Control | Sensitivity'!$C$18,'Monthly Cash Flow'!EG$6,"Y"),0))</f>
        <v>-304.7486049986893</v>
      </c>
      <c r="EH21" s="424" t="s">
        <v>109</v>
      </c>
    </row>
    <row r="22" spans="2:138" ht="15" customHeight="1" x14ac:dyDescent="0.2">
      <c r="B22" s="468"/>
      <c r="C22" s="461" t="s">
        <v>215</v>
      </c>
      <c r="D22" s="462">
        <f t="shared" si="45"/>
        <v>-36506.146259197827</v>
      </c>
      <c r="E22" s="377"/>
      <c r="F22" s="470">
        <f>-'Control | Sensitivity'!L46/12</f>
        <v>-250</v>
      </c>
      <c r="G22" s="470">
        <f>$F22*((1+'Control | Sensitivity'!$L$36)^ROUNDDOWN(DATEDIF('Control | Sensitivity'!$C$18,'Monthly Cash Flow'!G$6,"Y"),0))</f>
        <v>-250</v>
      </c>
      <c r="H22" s="470">
        <f>$F22*((1+'Control | Sensitivity'!$L$36)^ROUNDDOWN(DATEDIF('Control | Sensitivity'!$C$18,'Monthly Cash Flow'!H$6,"Y"),0))</f>
        <v>-250</v>
      </c>
      <c r="I22" s="470">
        <f>$F22*((1+'Control | Sensitivity'!$L$36)^ROUNDDOWN(DATEDIF('Control | Sensitivity'!$C$18,'Monthly Cash Flow'!I$6,"Y"),0))</f>
        <v>-250</v>
      </c>
      <c r="J22" s="470">
        <f>$F22*((1+'Control | Sensitivity'!$L$36)^ROUNDDOWN(DATEDIF('Control | Sensitivity'!$C$18,'Monthly Cash Flow'!J$6,"Y"),0))</f>
        <v>-250</v>
      </c>
      <c r="K22" s="470">
        <f>$F22*((1+'Control | Sensitivity'!$L$36)^ROUNDDOWN(DATEDIF('Control | Sensitivity'!$C$18,'Monthly Cash Flow'!K$6,"Y"),0))</f>
        <v>-250</v>
      </c>
      <c r="L22" s="470">
        <f>$F22*((1+'Control | Sensitivity'!$L$36)^ROUNDDOWN(DATEDIF('Control | Sensitivity'!$C$18,'Monthly Cash Flow'!L$6,"Y"),0))</f>
        <v>-250</v>
      </c>
      <c r="M22" s="470">
        <f>$F22*((1+'Control | Sensitivity'!$L$36)^ROUNDDOWN(DATEDIF('Control | Sensitivity'!$C$18,'Monthly Cash Flow'!M$6,"Y"),0))</f>
        <v>-250</v>
      </c>
      <c r="N22" s="470">
        <f>$F22*((1+'Control | Sensitivity'!$L$36)^ROUNDDOWN(DATEDIF('Control | Sensitivity'!$C$18,'Monthly Cash Flow'!N$6,"Y"),0))</f>
        <v>-250</v>
      </c>
      <c r="O22" s="470">
        <f>$F22*((1+'Control | Sensitivity'!$L$36)^ROUNDDOWN(DATEDIF('Control | Sensitivity'!$C$18,'Monthly Cash Flow'!O$6,"Y"),0))</f>
        <v>-250</v>
      </c>
      <c r="P22" s="470">
        <f>$F22*((1+'Control | Sensitivity'!$L$36)^ROUNDDOWN(DATEDIF('Control | Sensitivity'!$C$18,'Monthly Cash Flow'!P$6,"Y"),0))</f>
        <v>-250</v>
      </c>
      <c r="Q22" s="470">
        <f>$F22*((1+'Control | Sensitivity'!$L$36)^ROUNDDOWN(DATEDIF('Control | Sensitivity'!$C$18,'Monthly Cash Flow'!Q$6,"Y"),0))</f>
        <v>-250</v>
      </c>
      <c r="R22" s="470">
        <f>$F22*((1+'Control | Sensitivity'!$L$36)^ROUNDDOWN(DATEDIF('Control | Sensitivity'!$C$18,'Monthly Cash Flow'!R$6,"Y"),0))</f>
        <v>-255</v>
      </c>
      <c r="S22" s="470">
        <f>$F22*((1+'Control | Sensitivity'!$L$36)^ROUNDDOWN(DATEDIF('Control | Sensitivity'!$C$18,'Monthly Cash Flow'!S$6,"Y"),0))</f>
        <v>-255</v>
      </c>
      <c r="T22" s="470">
        <f>$F22*((1+'Control | Sensitivity'!$L$36)^ROUNDDOWN(DATEDIF('Control | Sensitivity'!$C$18,'Monthly Cash Flow'!T$6,"Y"),0))</f>
        <v>-255</v>
      </c>
      <c r="U22" s="470">
        <f>$F22*((1+'Control | Sensitivity'!$L$36)^ROUNDDOWN(DATEDIF('Control | Sensitivity'!$C$18,'Monthly Cash Flow'!U$6,"Y"),0))</f>
        <v>-255</v>
      </c>
      <c r="V22" s="470">
        <f>$F22*((1+'Control | Sensitivity'!$L$36)^ROUNDDOWN(DATEDIF('Control | Sensitivity'!$C$18,'Monthly Cash Flow'!V$6,"Y"),0))</f>
        <v>-255</v>
      </c>
      <c r="W22" s="470">
        <f>$F22*((1+'Control | Sensitivity'!$L$36)^ROUNDDOWN(DATEDIF('Control | Sensitivity'!$C$18,'Monthly Cash Flow'!W$6,"Y"),0))</f>
        <v>-255</v>
      </c>
      <c r="X22" s="470">
        <f>$F22*((1+'Control | Sensitivity'!$L$36)^ROUNDDOWN(DATEDIF('Control | Sensitivity'!$C$18,'Monthly Cash Flow'!X$6,"Y"),0))</f>
        <v>-255</v>
      </c>
      <c r="Y22" s="470">
        <f>$F22*((1+'Control | Sensitivity'!$L$36)^ROUNDDOWN(DATEDIF('Control | Sensitivity'!$C$18,'Monthly Cash Flow'!Y$6,"Y"),0))</f>
        <v>-255</v>
      </c>
      <c r="Z22" s="470">
        <f>$F22*((1+'Control | Sensitivity'!$L$36)^ROUNDDOWN(DATEDIF('Control | Sensitivity'!$C$18,'Monthly Cash Flow'!Z$6,"Y"),0))</f>
        <v>-255</v>
      </c>
      <c r="AA22" s="470">
        <f>$F22*((1+'Control | Sensitivity'!$L$36)^ROUNDDOWN(DATEDIF('Control | Sensitivity'!$C$18,'Monthly Cash Flow'!AA$6,"Y"),0))</f>
        <v>-255</v>
      </c>
      <c r="AB22" s="470">
        <f>$F22*((1+'Control | Sensitivity'!$L$36)^ROUNDDOWN(DATEDIF('Control | Sensitivity'!$C$18,'Monthly Cash Flow'!AB$6,"Y"),0))</f>
        <v>-255</v>
      </c>
      <c r="AC22" s="470">
        <f>$F22*((1+'Control | Sensitivity'!$L$36)^ROUNDDOWN(DATEDIF('Control | Sensitivity'!$C$18,'Monthly Cash Flow'!AC$6,"Y"),0))</f>
        <v>-255</v>
      </c>
      <c r="AD22" s="470">
        <f>$F22*((1+'Control | Sensitivity'!$L$36)^ROUNDDOWN(DATEDIF('Control | Sensitivity'!$C$18,'Monthly Cash Flow'!AD$6,"Y"),0))</f>
        <v>-260.10000000000002</v>
      </c>
      <c r="AE22" s="470">
        <f>$F22*((1+'Control | Sensitivity'!$L$36)^ROUNDDOWN(DATEDIF('Control | Sensitivity'!$C$18,'Monthly Cash Flow'!AE$6,"Y"),0))</f>
        <v>-260.10000000000002</v>
      </c>
      <c r="AF22" s="470">
        <f>$F22*((1+'Control | Sensitivity'!$L$36)^ROUNDDOWN(DATEDIF('Control | Sensitivity'!$C$18,'Monthly Cash Flow'!AF$6,"Y"),0))</f>
        <v>-260.10000000000002</v>
      </c>
      <c r="AG22" s="470">
        <f>$F22*((1+'Control | Sensitivity'!$L$36)^ROUNDDOWN(DATEDIF('Control | Sensitivity'!$C$18,'Monthly Cash Flow'!AG$6,"Y"),0))</f>
        <v>-260.10000000000002</v>
      </c>
      <c r="AH22" s="470">
        <f>$F22*((1+'Control | Sensitivity'!$L$36)^ROUNDDOWN(DATEDIF('Control | Sensitivity'!$C$18,'Monthly Cash Flow'!AH$6,"Y"),0))</f>
        <v>-260.10000000000002</v>
      </c>
      <c r="AI22" s="470">
        <f>$F22*((1+'Control | Sensitivity'!$L$36)^ROUNDDOWN(DATEDIF('Control | Sensitivity'!$C$18,'Monthly Cash Flow'!AI$6,"Y"),0))</f>
        <v>-260.10000000000002</v>
      </c>
      <c r="AJ22" s="470">
        <f>$F22*((1+'Control | Sensitivity'!$L$36)^ROUNDDOWN(DATEDIF('Control | Sensitivity'!$C$18,'Monthly Cash Flow'!AJ$6,"Y"),0))</f>
        <v>-260.10000000000002</v>
      </c>
      <c r="AK22" s="470">
        <f>$F22*((1+'Control | Sensitivity'!$L$36)^ROUNDDOWN(DATEDIF('Control | Sensitivity'!$C$18,'Monthly Cash Flow'!AK$6,"Y"),0))</f>
        <v>-260.10000000000002</v>
      </c>
      <c r="AL22" s="470">
        <f>$F22*((1+'Control | Sensitivity'!$L$36)^ROUNDDOWN(DATEDIF('Control | Sensitivity'!$C$18,'Monthly Cash Flow'!AL$6,"Y"),0))</f>
        <v>-260.10000000000002</v>
      </c>
      <c r="AM22" s="470">
        <f>$F22*((1+'Control | Sensitivity'!$L$36)^ROUNDDOWN(DATEDIF('Control | Sensitivity'!$C$18,'Monthly Cash Flow'!AM$6,"Y"),0))</f>
        <v>-260.10000000000002</v>
      </c>
      <c r="AN22" s="470">
        <f>$F22*((1+'Control | Sensitivity'!$L$36)^ROUNDDOWN(DATEDIF('Control | Sensitivity'!$C$18,'Monthly Cash Flow'!AN$6,"Y"),0))</f>
        <v>-260.10000000000002</v>
      </c>
      <c r="AO22" s="470">
        <f>$F22*((1+'Control | Sensitivity'!$L$36)^ROUNDDOWN(DATEDIF('Control | Sensitivity'!$C$18,'Monthly Cash Flow'!AO$6,"Y"),0))</f>
        <v>-260.10000000000002</v>
      </c>
      <c r="AP22" s="470">
        <f>$F22*((1+'Control | Sensitivity'!$L$36)^ROUNDDOWN(DATEDIF('Control | Sensitivity'!$C$18,'Monthly Cash Flow'!AP$6,"Y"),0))</f>
        <v>-265.30199999999996</v>
      </c>
      <c r="AQ22" s="470">
        <f>$F22*((1+'Control | Sensitivity'!$L$36)^ROUNDDOWN(DATEDIF('Control | Sensitivity'!$C$18,'Monthly Cash Flow'!AQ$6,"Y"),0))</f>
        <v>-265.30199999999996</v>
      </c>
      <c r="AR22" s="470">
        <f>$F22*((1+'Control | Sensitivity'!$L$36)^ROUNDDOWN(DATEDIF('Control | Sensitivity'!$C$18,'Monthly Cash Flow'!AR$6,"Y"),0))</f>
        <v>-265.30199999999996</v>
      </c>
      <c r="AS22" s="470">
        <f>$F22*((1+'Control | Sensitivity'!$L$36)^ROUNDDOWN(DATEDIF('Control | Sensitivity'!$C$18,'Monthly Cash Flow'!AS$6,"Y"),0))</f>
        <v>-265.30199999999996</v>
      </c>
      <c r="AT22" s="470">
        <f>$F22*((1+'Control | Sensitivity'!$L$36)^ROUNDDOWN(DATEDIF('Control | Sensitivity'!$C$18,'Monthly Cash Flow'!AT$6,"Y"),0))</f>
        <v>-265.30199999999996</v>
      </c>
      <c r="AU22" s="470">
        <f>$F22*((1+'Control | Sensitivity'!$L$36)^ROUNDDOWN(DATEDIF('Control | Sensitivity'!$C$18,'Monthly Cash Flow'!AU$6,"Y"),0))</f>
        <v>-265.30199999999996</v>
      </c>
      <c r="AV22" s="470">
        <f>$F22*((1+'Control | Sensitivity'!$L$36)^ROUNDDOWN(DATEDIF('Control | Sensitivity'!$C$18,'Monthly Cash Flow'!AV$6,"Y"),0))</f>
        <v>-265.30199999999996</v>
      </c>
      <c r="AW22" s="470">
        <f>$F22*((1+'Control | Sensitivity'!$L$36)^ROUNDDOWN(DATEDIF('Control | Sensitivity'!$C$18,'Monthly Cash Flow'!AW$6,"Y"),0))</f>
        <v>-265.30199999999996</v>
      </c>
      <c r="AX22" s="470">
        <f>$F22*((1+'Control | Sensitivity'!$L$36)^ROUNDDOWN(DATEDIF('Control | Sensitivity'!$C$18,'Monthly Cash Flow'!AX$6,"Y"),0))</f>
        <v>-265.30199999999996</v>
      </c>
      <c r="AY22" s="470">
        <f>$F22*((1+'Control | Sensitivity'!$L$36)^ROUNDDOWN(DATEDIF('Control | Sensitivity'!$C$18,'Monthly Cash Flow'!AY$6,"Y"),0))</f>
        <v>-265.30199999999996</v>
      </c>
      <c r="AZ22" s="470">
        <f>$F22*((1+'Control | Sensitivity'!$L$36)^ROUNDDOWN(DATEDIF('Control | Sensitivity'!$C$18,'Monthly Cash Flow'!AZ$6,"Y"),0))</f>
        <v>-265.30199999999996</v>
      </c>
      <c r="BA22" s="470">
        <f>$F22*((1+'Control | Sensitivity'!$L$36)^ROUNDDOWN(DATEDIF('Control | Sensitivity'!$C$18,'Monthly Cash Flow'!BA$6,"Y"),0))</f>
        <v>-265.30199999999996</v>
      </c>
      <c r="BB22" s="470">
        <f>$F22*((1+'Control | Sensitivity'!$L$36)^ROUNDDOWN(DATEDIF('Control | Sensitivity'!$C$18,'Monthly Cash Flow'!BB$6,"Y"),0))</f>
        <v>-270.60804000000002</v>
      </c>
      <c r="BC22" s="470">
        <f>$F22*((1+'Control | Sensitivity'!$L$36)^ROUNDDOWN(DATEDIF('Control | Sensitivity'!$C$18,'Monthly Cash Flow'!BC$6,"Y"),0))</f>
        <v>-270.60804000000002</v>
      </c>
      <c r="BD22" s="470">
        <f>$F22*((1+'Control | Sensitivity'!$L$36)^ROUNDDOWN(DATEDIF('Control | Sensitivity'!$C$18,'Monthly Cash Flow'!BD$6,"Y"),0))</f>
        <v>-270.60804000000002</v>
      </c>
      <c r="BE22" s="470">
        <f>$F22*((1+'Control | Sensitivity'!$L$36)^ROUNDDOWN(DATEDIF('Control | Sensitivity'!$C$18,'Monthly Cash Flow'!BE$6,"Y"),0))</f>
        <v>-270.60804000000002</v>
      </c>
      <c r="BF22" s="470">
        <f>$F22*((1+'Control | Sensitivity'!$L$36)^ROUNDDOWN(DATEDIF('Control | Sensitivity'!$C$18,'Monthly Cash Flow'!BF$6,"Y"),0))</f>
        <v>-270.60804000000002</v>
      </c>
      <c r="BG22" s="470">
        <f>$F22*((1+'Control | Sensitivity'!$L$36)^ROUNDDOWN(DATEDIF('Control | Sensitivity'!$C$18,'Monthly Cash Flow'!BG$6,"Y"),0))</f>
        <v>-270.60804000000002</v>
      </c>
      <c r="BH22" s="470">
        <f>$F22*((1+'Control | Sensitivity'!$L$36)^ROUNDDOWN(DATEDIF('Control | Sensitivity'!$C$18,'Monthly Cash Flow'!BH$6,"Y"),0))</f>
        <v>-270.60804000000002</v>
      </c>
      <c r="BI22" s="470">
        <f>$F22*((1+'Control | Sensitivity'!$L$36)^ROUNDDOWN(DATEDIF('Control | Sensitivity'!$C$18,'Monthly Cash Flow'!BI$6,"Y"),0))</f>
        <v>-270.60804000000002</v>
      </c>
      <c r="BJ22" s="470">
        <f>$F22*((1+'Control | Sensitivity'!$L$36)^ROUNDDOWN(DATEDIF('Control | Sensitivity'!$C$18,'Monthly Cash Flow'!BJ$6,"Y"),0))</f>
        <v>-270.60804000000002</v>
      </c>
      <c r="BK22" s="470">
        <f>$F22*((1+'Control | Sensitivity'!$L$36)^ROUNDDOWN(DATEDIF('Control | Sensitivity'!$C$18,'Monthly Cash Flow'!BK$6,"Y"),0))</f>
        <v>-270.60804000000002</v>
      </c>
      <c r="BL22" s="470">
        <f>$F22*((1+'Control | Sensitivity'!$L$36)^ROUNDDOWN(DATEDIF('Control | Sensitivity'!$C$18,'Monthly Cash Flow'!BL$6,"Y"),0))</f>
        <v>-270.60804000000002</v>
      </c>
      <c r="BM22" s="470">
        <f>$F22*((1+'Control | Sensitivity'!$L$36)^ROUNDDOWN(DATEDIF('Control | Sensitivity'!$C$18,'Monthly Cash Flow'!BM$6,"Y"),0))</f>
        <v>-270.60804000000002</v>
      </c>
      <c r="BN22" s="470">
        <f>$F22*((1+'Control | Sensitivity'!$L$36)^ROUNDDOWN(DATEDIF('Control | Sensitivity'!$C$18,'Monthly Cash Flow'!BN$6,"Y"),0))</f>
        <v>-276.0202008</v>
      </c>
      <c r="BO22" s="470">
        <f>$F22*((1+'Control | Sensitivity'!$L$36)^ROUNDDOWN(DATEDIF('Control | Sensitivity'!$C$18,'Monthly Cash Flow'!BO$6,"Y"),0))</f>
        <v>-276.0202008</v>
      </c>
      <c r="BP22" s="470">
        <f>$F22*((1+'Control | Sensitivity'!$L$36)^ROUNDDOWN(DATEDIF('Control | Sensitivity'!$C$18,'Monthly Cash Flow'!BP$6,"Y"),0))</f>
        <v>-276.0202008</v>
      </c>
      <c r="BQ22" s="470">
        <f>$F22*((1+'Control | Sensitivity'!$L$36)^ROUNDDOWN(DATEDIF('Control | Sensitivity'!$C$18,'Monthly Cash Flow'!BQ$6,"Y"),0))</f>
        <v>-276.0202008</v>
      </c>
      <c r="BR22" s="470">
        <f>$F22*((1+'Control | Sensitivity'!$L$36)^ROUNDDOWN(DATEDIF('Control | Sensitivity'!$C$18,'Monthly Cash Flow'!BR$6,"Y"),0))</f>
        <v>-276.0202008</v>
      </c>
      <c r="BS22" s="470">
        <f>$F22*((1+'Control | Sensitivity'!$L$36)^ROUNDDOWN(DATEDIF('Control | Sensitivity'!$C$18,'Monthly Cash Flow'!BS$6,"Y"),0))</f>
        <v>-276.0202008</v>
      </c>
      <c r="BT22" s="470">
        <f>$F22*((1+'Control | Sensitivity'!$L$36)^ROUNDDOWN(DATEDIF('Control | Sensitivity'!$C$18,'Monthly Cash Flow'!BT$6,"Y"),0))</f>
        <v>-276.0202008</v>
      </c>
      <c r="BU22" s="470">
        <f>$F22*((1+'Control | Sensitivity'!$L$36)^ROUNDDOWN(DATEDIF('Control | Sensitivity'!$C$18,'Monthly Cash Flow'!BU$6,"Y"),0))</f>
        <v>-276.0202008</v>
      </c>
      <c r="BV22" s="470">
        <f>$F22*((1+'Control | Sensitivity'!$L$36)^ROUNDDOWN(DATEDIF('Control | Sensitivity'!$C$18,'Monthly Cash Flow'!BV$6,"Y"),0))</f>
        <v>-276.0202008</v>
      </c>
      <c r="BW22" s="470">
        <f>$F22*((1+'Control | Sensitivity'!$L$36)^ROUNDDOWN(DATEDIF('Control | Sensitivity'!$C$18,'Monthly Cash Flow'!BW$6,"Y"),0))</f>
        <v>-276.0202008</v>
      </c>
      <c r="BX22" s="470">
        <f>$F22*((1+'Control | Sensitivity'!$L$36)^ROUNDDOWN(DATEDIF('Control | Sensitivity'!$C$18,'Monthly Cash Flow'!BX$6,"Y"),0))</f>
        <v>-276.0202008</v>
      </c>
      <c r="BY22" s="470">
        <f>$F22*((1+'Control | Sensitivity'!$L$36)^ROUNDDOWN(DATEDIF('Control | Sensitivity'!$C$18,'Monthly Cash Flow'!BY$6,"Y"),0))</f>
        <v>-276.0202008</v>
      </c>
      <c r="BZ22" s="470">
        <f>$F22*((1+'Control | Sensitivity'!$L$36)^ROUNDDOWN(DATEDIF('Control | Sensitivity'!$C$18,'Monthly Cash Flow'!BZ$6,"Y"),0))</f>
        <v>-281.54060481600004</v>
      </c>
      <c r="CA22" s="470">
        <f>$F22*((1+'Control | Sensitivity'!$L$36)^ROUNDDOWN(DATEDIF('Control | Sensitivity'!$C$18,'Monthly Cash Flow'!CA$6,"Y"),0))</f>
        <v>-281.54060481600004</v>
      </c>
      <c r="CB22" s="470">
        <f>$F22*((1+'Control | Sensitivity'!$L$36)^ROUNDDOWN(DATEDIF('Control | Sensitivity'!$C$18,'Monthly Cash Flow'!CB$6,"Y"),0))</f>
        <v>-281.54060481600004</v>
      </c>
      <c r="CC22" s="470">
        <f>$F22*((1+'Control | Sensitivity'!$L$36)^ROUNDDOWN(DATEDIF('Control | Sensitivity'!$C$18,'Monthly Cash Flow'!CC$6,"Y"),0))</f>
        <v>-281.54060481600004</v>
      </c>
      <c r="CD22" s="470">
        <f>$F22*((1+'Control | Sensitivity'!$L$36)^ROUNDDOWN(DATEDIF('Control | Sensitivity'!$C$18,'Monthly Cash Flow'!CD$6,"Y"),0))</f>
        <v>-281.54060481600004</v>
      </c>
      <c r="CE22" s="470">
        <f>$F22*((1+'Control | Sensitivity'!$L$36)^ROUNDDOWN(DATEDIF('Control | Sensitivity'!$C$18,'Monthly Cash Flow'!CE$6,"Y"),0))</f>
        <v>-281.54060481600004</v>
      </c>
      <c r="CF22" s="470">
        <f>$F22*((1+'Control | Sensitivity'!$L$36)^ROUNDDOWN(DATEDIF('Control | Sensitivity'!$C$18,'Monthly Cash Flow'!CF$6,"Y"),0))</f>
        <v>-281.54060481600004</v>
      </c>
      <c r="CG22" s="470">
        <f>$F22*((1+'Control | Sensitivity'!$L$36)^ROUNDDOWN(DATEDIF('Control | Sensitivity'!$C$18,'Monthly Cash Flow'!CG$6,"Y"),0))</f>
        <v>-281.54060481600004</v>
      </c>
      <c r="CH22" s="470">
        <f>$F22*((1+'Control | Sensitivity'!$L$36)^ROUNDDOWN(DATEDIF('Control | Sensitivity'!$C$18,'Monthly Cash Flow'!CH$6,"Y"),0))</f>
        <v>-281.54060481600004</v>
      </c>
      <c r="CI22" s="470">
        <f>$F22*((1+'Control | Sensitivity'!$L$36)^ROUNDDOWN(DATEDIF('Control | Sensitivity'!$C$18,'Monthly Cash Flow'!CI$6,"Y"),0))</f>
        <v>-281.54060481600004</v>
      </c>
      <c r="CJ22" s="470">
        <f>$F22*((1+'Control | Sensitivity'!$L$36)^ROUNDDOWN(DATEDIF('Control | Sensitivity'!$C$18,'Monthly Cash Flow'!CJ$6,"Y"),0))</f>
        <v>-281.54060481600004</v>
      </c>
      <c r="CK22" s="470">
        <f>$F22*((1+'Control | Sensitivity'!$L$36)^ROUNDDOWN(DATEDIF('Control | Sensitivity'!$C$18,'Monthly Cash Flow'!CK$6,"Y"),0))</f>
        <v>-281.54060481600004</v>
      </c>
      <c r="CL22" s="470">
        <f>$F22*((1+'Control | Sensitivity'!$L$36)^ROUNDDOWN(DATEDIF('Control | Sensitivity'!$C$18,'Monthly Cash Flow'!CL$6,"Y"),0))</f>
        <v>-287.17141691231996</v>
      </c>
      <c r="CM22" s="470">
        <f>$F22*((1+'Control | Sensitivity'!$L$36)^ROUNDDOWN(DATEDIF('Control | Sensitivity'!$C$18,'Monthly Cash Flow'!CM$6,"Y"),0))</f>
        <v>-287.17141691231996</v>
      </c>
      <c r="CN22" s="470">
        <f>$F22*((1+'Control | Sensitivity'!$L$36)^ROUNDDOWN(DATEDIF('Control | Sensitivity'!$C$18,'Monthly Cash Flow'!CN$6,"Y"),0))</f>
        <v>-287.17141691231996</v>
      </c>
      <c r="CO22" s="470">
        <f>$F22*((1+'Control | Sensitivity'!$L$36)^ROUNDDOWN(DATEDIF('Control | Sensitivity'!$C$18,'Monthly Cash Flow'!CO$6,"Y"),0))</f>
        <v>-287.17141691231996</v>
      </c>
      <c r="CP22" s="470">
        <f>$F22*((1+'Control | Sensitivity'!$L$36)^ROUNDDOWN(DATEDIF('Control | Sensitivity'!$C$18,'Monthly Cash Flow'!CP$6,"Y"),0))</f>
        <v>-287.17141691231996</v>
      </c>
      <c r="CQ22" s="470">
        <f>$F22*((1+'Control | Sensitivity'!$L$36)^ROUNDDOWN(DATEDIF('Control | Sensitivity'!$C$18,'Monthly Cash Flow'!CQ$6,"Y"),0))</f>
        <v>-287.17141691231996</v>
      </c>
      <c r="CR22" s="470">
        <f>$F22*((1+'Control | Sensitivity'!$L$36)^ROUNDDOWN(DATEDIF('Control | Sensitivity'!$C$18,'Monthly Cash Flow'!CR$6,"Y"),0))</f>
        <v>-287.17141691231996</v>
      </c>
      <c r="CS22" s="470">
        <f>$F22*((1+'Control | Sensitivity'!$L$36)^ROUNDDOWN(DATEDIF('Control | Sensitivity'!$C$18,'Monthly Cash Flow'!CS$6,"Y"),0))</f>
        <v>-287.17141691231996</v>
      </c>
      <c r="CT22" s="470">
        <f>$F22*((1+'Control | Sensitivity'!$L$36)^ROUNDDOWN(DATEDIF('Control | Sensitivity'!$C$18,'Monthly Cash Flow'!CT$6,"Y"),0))</f>
        <v>-287.17141691231996</v>
      </c>
      <c r="CU22" s="470">
        <f>$F22*((1+'Control | Sensitivity'!$L$36)^ROUNDDOWN(DATEDIF('Control | Sensitivity'!$C$18,'Monthly Cash Flow'!CU$6,"Y"),0))</f>
        <v>-287.17141691231996</v>
      </c>
      <c r="CV22" s="470">
        <f>$F22*((1+'Control | Sensitivity'!$L$36)^ROUNDDOWN(DATEDIF('Control | Sensitivity'!$C$18,'Monthly Cash Flow'!CV$6,"Y"),0))</f>
        <v>-287.17141691231996</v>
      </c>
      <c r="CW22" s="470">
        <f>$F22*((1+'Control | Sensitivity'!$L$36)^ROUNDDOWN(DATEDIF('Control | Sensitivity'!$C$18,'Monthly Cash Flow'!CW$6,"Y"),0))</f>
        <v>-287.17141691231996</v>
      </c>
      <c r="CX22" s="470">
        <f>$F22*((1+'Control | Sensitivity'!$L$36)^ROUNDDOWN(DATEDIF('Control | Sensitivity'!$C$18,'Monthly Cash Flow'!CX$6,"Y"),0))</f>
        <v>-292.91484525056637</v>
      </c>
      <c r="CY22" s="470">
        <f>$F22*((1+'Control | Sensitivity'!$L$36)^ROUNDDOWN(DATEDIF('Control | Sensitivity'!$C$18,'Monthly Cash Flow'!CY$6,"Y"),0))</f>
        <v>-292.91484525056637</v>
      </c>
      <c r="CZ22" s="470">
        <f>$F22*((1+'Control | Sensitivity'!$L$36)^ROUNDDOWN(DATEDIF('Control | Sensitivity'!$C$18,'Monthly Cash Flow'!CZ$6,"Y"),0))</f>
        <v>-292.91484525056637</v>
      </c>
      <c r="DA22" s="470">
        <f>$F22*((1+'Control | Sensitivity'!$L$36)^ROUNDDOWN(DATEDIF('Control | Sensitivity'!$C$18,'Monthly Cash Flow'!DA$6,"Y"),0))</f>
        <v>-292.91484525056637</v>
      </c>
      <c r="DB22" s="470">
        <f>$F22*((1+'Control | Sensitivity'!$L$36)^ROUNDDOWN(DATEDIF('Control | Sensitivity'!$C$18,'Monthly Cash Flow'!DB$6,"Y"),0))</f>
        <v>-292.91484525056637</v>
      </c>
      <c r="DC22" s="470">
        <f>$F22*((1+'Control | Sensitivity'!$L$36)^ROUNDDOWN(DATEDIF('Control | Sensitivity'!$C$18,'Monthly Cash Flow'!DC$6,"Y"),0))</f>
        <v>-292.91484525056637</v>
      </c>
      <c r="DD22" s="470">
        <f>$F22*((1+'Control | Sensitivity'!$L$36)^ROUNDDOWN(DATEDIF('Control | Sensitivity'!$C$18,'Monthly Cash Flow'!DD$6,"Y"),0))</f>
        <v>-292.91484525056637</v>
      </c>
      <c r="DE22" s="470">
        <f>$F22*((1+'Control | Sensitivity'!$L$36)^ROUNDDOWN(DATEDIF('Control | Sensitivity'!$C$18,'Monthly Cash Flow'!DE$6,"Y"),0))</f>
        <v>-292.91484525056637</v>
      </c>
      <c r="DF22" s="470">
        <f>$F22*((1+'Control | Sensitivity'!$L$36)^ROUNDDOWN(DATEDIF('Control | Sensitivity'!$C$18,'Monthly Cash Flow'!DF$6,"Y"),0))</f>
        <v>-292.91484525056637</v>
      </c>
      <c r="DG22" s="470">
        <f>$F22*((1+'Control | Sensitivity'!$L$36)^ROUNDDOWN(DATEDIF('Control | Sensitivity'!$C$18,'Monthly Cash Flow'!DG$6,"Y"),0))</f>
        <v>-292.91484525056637</v>
      </c>
      <c r="DH22" s="470">
        <f>$F22*((1+'Control | Sensitivity'!$L$36)^ROUNDDOWN(DATEDIF('Control | Sensitivity'!$C$18,'Monthly Cash Flow'!DH$6,"Y"),0))</f>
        <v>-292.91484525056637</v>
      </c>
      <c r="DI22" s="470">
        <f>$F22*((1+'Control | Sensitivity'!$L$36)^ROUNDDOWN(DATEDIF('Control | Sensitivity'!$C$18,'Monthly Cash Flow'!DI$6,"Y"),0))</f>
        <v>-292.91484525056637</v>
      </c>
      <c r="DJ22" s="470">
        <f>$F22*((1+'Control | Sensitivity'!$L$36)^ROUNDDOWN(DATEDIF('Control | Sensitivity'!$C$18,'Monthly Cash Flow'!DJ$6,"Y"),0))</f>
        <v>-298.77314215557772</v>
      </c>
      <c r="DK22" s="470">
        <f>$F22*((1+'Control | Sensitivity'!$L$36)^ROUNDDOWN(DATEDIF('Control | Sensitivity'!$C$18,'Monthly Cash Flow'!DK$6,"Y"),0))</f>
        <v>-298.77314215557772</v>
      </c>
      <c r="DL22" s="470">
        <f>$F22*((1+'Control | Sensitivity'!$L$36)^ROUNDDOWN(DATEDIF('Control | Sensitivity'!$C$18,'Monthly Cash Flow'!DL$6,"Y"),0))</f>
        <v>-298.77314215557772</v>
      </c>
      <c r="DM22" s="470">
        <f>$F22*((1+'Control | Sensitivity'!$L$36)^ROUNDDOWN(DATEDIF('Control | Sensitivity'!$C$18,'Monthly Cash Flow'!DM$6,"Y"),0))</f>
        <v>-298.77314215557772</v>
      </c>
      <c r="DN22" s="470">
        <f>$F22*((1+'Control | Sensitivity'!$L$36)^ROUNDDOWN(DATEDIF('Control | Sensitivity'!$C$18,'Monthly Cash Flow'!DN$6,"Y"),0))</f>
        <v>-298.77314215557772</v>
      </c>
      <c r="DO22" s="470">
        <f>$F22*((1+'Control | Sensitivity'!$L$36)^ROUNDDOWN(DATEDIF('Control | Sensitivity'!$C$18,'Monthly Cash Flow'!DO$6,"Y"),0))</f>
        <v>-298.77314215557772</v>
      </c>
      <c r="DP22" s="470">
        <f>$F22*((1+'Control | Sensitivity'!$L$36)^ROUNDDOWN(DATEDIF('Control | Sensitivity'!$C$18,'Monthly Cash Flow'!DP$6,"Y"),0))</f>
        <v>-298.77314215557772</v>
      </c>
      <c r="DQ22" s="470">
        <f>$F22*((1+'Control | Sensitivity'!$L$36)^ROUNDDOWN(DATEDIF('Control | Sensitivity'!$C$18,'Monthly Cash Flow'!DQ$6,"Y"),0))</f>
        <v>-298.77314215557772</v>
      </c>
      <c r="DR22" s="470">
        <f>$F22*((1+'Control | Sensitivity'!$L$36)^ROUNDDOWN(DATEDIF('Control | Sensitivity'!$C$18,'Monthly Cash Flow'!DR$6,"Y"),0))</f>
        <v>-298.77314215557772</v>
      </c>
      <c r="DS22" s="470">
        <f>$F22*((1+'Control | Sensitivity'!$L$36)^ROUNDDOWN(DATEDIF('Control | Sensitivity'!$C$18,'Monthly Cash Flow'!DS$6,"Y"),0))</f>
        <v>-298.77314215557772</v>
      </c>
      <c r="DT22" s="470">
        <f>$F22*((1+'Control | Sensitivity'!$L$36)^ROUNDDOWN(DATEDIF('Control | Sensitivity'!$C$18,'Monthly Cash Flow'!DT$6,"Y"),0))</f>
        <v>-298.77314215557772</v>
      </c>
      <c r="DU22" s="470">
        <f>$F22*((1+'Control | Sensitivity'!$L$36)^ROUNDDOWN(DATEDIF('Control | Sensitivity'!$C$18,'Monthly Cash Flow'!DU$6,"Y"),0))</f>
        <v>-298.77314215557772</v>
      </c>
      <c r="DV22" s="470">
        <f>$F22*((1+'Control | Sensitivity'!$L$36)^ROUNDDOWN(DATEDIF('Control | Sensitivity'!$C$18,'Monthly Cash Flow'!DV$6,"Y"),0))</f>
        <v>-304.7486049986893</v>
      </c>
      <c r="DW22" s="470">
        <f>$F22*((1+'Control | Sensitivity'!$L$36)^ROUNDDOWN(DATEDIF('Control | Sensitivity'!$C$18,'Monthly Cash Flow'!DW$6,"Y"),0))</f>
        <v>-304.7486049986893</v>
      </c>
      <c r="DX22" s="470">
        <f>$F22*((1+'Control | Sensitivity'!$L$36)^ROUNDDOWN(DATEDIF('Control | Sensitivity'!$C$18,'Monthly Cash Flow'!DX$6,"Y"),0))</f>
        <v>-304.7486049986893</v>
      </c>
      <c r="DY22" s="470">
        <f>$F22*((1+'Control | Sensitivity'!$L$36)^ROUNDDOWN(DATEDIF('Control | Sensitivity'!$C$18,'Monthly Cash Flow'!DY$6,"Y"),0))</f>
        <v>-304.7486049986893</v>
      </c>
      <c r="DZ22" s="470">
        <f>$F22*((1+'Control | Sensitivity'!$L$36)^ROUNDDOWN(DATEDIF('Control | Sensitivity'!$C$18,'Monthly Cash Flow'!DZ$6,"Y"),0))</f>
        <v>-304.7486049986893</v>
      </c>
      <c r="EA22" s="470">
        <f>$F22*((1+'Control | Sensitivity'!$L$36)^ROUNDDOWN(DATEDIF('Control | Sensitivity'!$C$18,'Monthly Cash Flow'!EA$6,"Y"),0))</f>
        <v>-304.7486049986893</v>
      </c>
      <c r="EB22" s="470">
        <f>$F22*((1+'Control | Sensitivity'!$L$36)^ROUNDDOWN(DATEDIF('Control | Sensitivity'!$C$18,'Monthly Cash Flow'!EB$6,"Y"),0))</f>
        <v>-304.7486049986893</v>
      </c>
      <c r="EC22" s="470">
        <f>$F22*((1+'Control | Sensitivity'!$L$36)^ROUNDDOWN(DATEDIF('Control | Sensitivity'!$C$18,'Monthly Cash Flow'!EC$6,"Y"),0))</f>
        <v>-304.7486049986893</v>
      </c>
      <c r="ED22" s="470">
        <f>$F22*((1+'Control | Sensitivity'!$L$36)^ROUNDDOWN(DATEDIF('Control | Sensitivity'!$C$18,'Monthly Cash Flow'!ED$6,"Y"),0))</f>
        <v>-304.7486049986893</v>
      </c>
      <c r="EE22" s="470">
        <f>$F22*((1+'Control | Sensitivity'!$L$36)^ROUNDDOWN(DATEDIF('Control | Sensitivity'!$C$18,'Monthly Cash Flow'!EE$6,"Y"),0))</f>
        <v>-304.7486049986893</v>
      </c>
      <c r="EF22" s="470">
        <f>$F22*((1+'Control | Sensitivity'!$L$36)^ROUNDDOWN(DATEDIF('Control | Sensitivity'!$C$18,'Monthly Cash Flow'!EF$6,"Y"),0))</f>
        <v>-304.7486049986893</v>
      </c>
      <c r="EG22" s="488">
        <f>$F22*((1+'Control | Sensitivity'!$L$36)^ROUNDDOWN(DATEDIF('Control | Sensitivity'!$C$18,'Monthly Cash Flow'!EG$6,"Y"),0))</f>
        <v>-304.7486049986893</v>
      </c>
      <c r="EH22" s="424" t="s">
        <v>109</v>
      </c>
    </row>
    <row r="23" spans="2:138" s="95" customFormat="1" ht="15" customHeight="1" x14ac:dyDescent="0.2">
      <c r="B23" s="489"/>
      <c r="C23" s="461" t="s">
        <v>6</v>
      </c>
      <c r="D23" s="462">
        <f t="shared" si="45"/>
        <v>0</v>
      </c>
      <c r="E23" s="377"/>
      <c r="F23" s="470">
        <f>-'Control | Sensitivity'!L47/12</f>
        <v>0</v>
      </c>
      <c r="G23" s="470">
        <f>$F23*((1+'Control | Sensitivity'!$L$36)^ROUNDDOWN(DATEDIF('Control | Sensitivity'!$C$18,'Monthly Cash Flow'!G$6,"Y"),0))</f>
        <v>0</v>
      </c>
      <c r="H23" s="470">
        <f>$F23*((1+'Control | Sensitivity'!$L$36)^ROUNDDOWN(DATEDIF('Control | Sensitivity'!$C$18,'Monthly Cash Flow'!H$6,"Y"),0))</f>
        <v>0</v>
      </c>
      <c r="I23" s="470">
        <f>$F23*((1+'Control | Sensitivity'!$L$36)^ROUNDDOWN(DATEDIF('Control | Sensitivity'!$C$18,'Monthly Cash Flow'!I$6,"Y"),0))</f>
        <v>0</v>
      </c>
      <c r="J23" s="470">
        <f>$F23*((1+'Control | Sensitivity'!$L$36)^ROUNDDOWN(DATEDIF('Control | Sensitivity'!$C$18,'Monthly Cash Flow'!J$6,"Y"),0))</f>
        <v>0</v>
      </c>
      <c r="K23" s="470">
        <f>$F23*((1+'Control | Sensitivity'!$L$36)^ROUNDDOWN(DATEDIF('Control | Sensitivity'!$C$18,'Monthly Cash Flow'!K$6,"Y"),0))</f>
        <v>0</v>
      </c>
      <c r="L23" s="470">
        <f>$F23*((1+'Control | Sensitivity'!$L$36)^ROUNDDOWN(DATEDIF('Control | Sensitivity'!$C$18,'Monthly Cash Flow'!L$6,"Y"),0))</f>
        <v>0</v>
      </c>
      <c r="M23" s="470">
        <f>$F23*((1+'Control | Sensitivity'!$L$36)^ROUNDDOWN(DATEDIF('Control | Sensitivity'!$C$18,'Monthly Cash Flow'!M$6,"Y"),0))</f>
        <v>0</v>
      </c>
      <c r="N23" s="470">
        <f>$F23*((1+'Control | Sensitivity'!$L$36)^ROUNDDOWN(DATEDIF('Control | Sensitivity'!$C$18,'Monthly Cash Flow'!N$6,"Y"),0))</f>
        <v>0</v>
      </c>
      <c r="O23" s="470">
        <f>$F23*((1+'Control | Sensitivity'!$L$36)^ROUNDDOWN(DATEDIF('Control | Sensitivity'!$C$18,'Monthly Cash Flow'!O$6,"Y"),0))</f>
        <v>0</v>
      </c>
      <c r="P23" s="470">
        <f>$F23*((1+'Control | Sensitivity'!$L$36)^ROUNDDOWN(DATEDIF('Control | Sensitivity'!$C$18,'Monthly Cash Flow'!P$6,"Y"),0))</f>
        <v>0</v>
      </c>
      <c r="Q23" s="470">
        <f>$F23*((1+'Control | Sensitivity'!$L$36)^ROUNDDOWN(DATEDIF('Control | Sensitivity'!$C$18,'Monthly Cash Flow'!Q$6,"Y"),0))</f>
        <v>0</v>
      </c>
      <c r="R23" s="470">
        <f>$F23*((1+'Control | Sensitivity'!$L$36)^ROUNDDOWN(DATEDIF('Control | Sensitivity'!$C$18,'Monthly Cash Flow'!R$6,"Y"),0))</f>
        <v>0</v>
      </c>
      <c r="S23" s="470">
        <f>$F23*((1+'Control | Sensitivity'!$L$36)^ROUNDDOWN(DATEDIF('Control | Sensitivity'!$C$18,'Monthly Cash Flow'!S$6,"Y"),0))</f>
        <v>0</v>
      </c>
      <c r="T23" s="470">
        <f>$F23*((1+'Control | Sensitivity'!$L$36)^ROUNDDOWN(DATEDIF('Control | Sensitivity'!$C$18,'Monthly Cash Flow'!T$6,"Y"),0))</f>
        <v>0</v>
      </c>
      <c r="U23" s="470">
        <f>$F23*((1+'Control | Sensitivity'!$L$36)^ROUNDDOWN(DATEDIF('Control | Sensitivity'!$C$18,'Monthly Cash Flow'!U$6,"Y"),0))</f>
        <v>0</v>
      </c>
      <c r="V23" s="470">
        <f>$F23*((1+'Control | Sensitivity'!$L$36)^ROUNDDOWN(DATEDIF('Control | Sensitivity'!$C$18,'Monthly Cash Flow'!V$6,"Y"),0))</f>
        <v>0</v>
      </c>
      <c r="W23" s="470">
        <f>$F23*((1+'Control | Sensitivity'!$L$36)^ROUNDDOWN(DATEDIF('Control | Sensitivity'!$C$18,'Monthly Cash Flow'!W$6,"Y"),0))</f>
        <v>0</v>
      </c>
      <c r="X23" s="470">
        <f>$F23*((1+'Control | Sensitivity'!$L$36)^ROUNDDOWN(DATEDIF('Control | Sensitivity'!$C$18,'Monthly Cash Flow'!X$6,"Y"),0))</f>
        <v>0</v>
      </c>
      <c r="Y23" s="470">
        <f>$F23*((1+'Control | Sensitivity'!$L$36)^ROUNDDOWN(DATEDIF('Control | Sensitivity'!$C$18,'Monthly Cash Flow'!Y$6,"Y"),0))</f>
        <v>0</v>
      </c>
      <c r="Z23" s="470">
        <f>$F23*((1+'Control | Sensitivity'!$L$36)^ROUNDDOWN(DATEDIF('Control | Sensitivity'!$C$18,'Monthly Cash Flow'!Z$6,"Y"),0))</f>
        <v>0</v>
      </c>
      <c r="AA23" s="470">
        <f>$F23*((1+'Control | Sensitivity'!$L$36)^ROUNDDOWN(DATEDIF('Control | Sensitivity'!$C$18,'Monthly Cash Flow'!AA$6,"Y"),0))</f>
        <v>0</v>
      </c>
      <c r="AB23" s="470">
        <f>$F23*((1+'Control | Sensitivity'!$L$36)^ROUNDDOWN(DATEDIF('Control | Sensitivity'!$C$18,'Monthly Cash Flow'!AB$6,"Y"),0))</f>
        <v>0</v>
      </c>
      <c r="AC23" s="470">
        <f>$F23*((1+'Control | Sensitivity'!$L$36)^ROUNDDOWN(DATEDIF('Control | Sensitivity'!$C$18,'Monthly Cash Flow'!AC$6,"Y"),0))</f>
        <v>0</v>
      </c>
      <c r="AD23" s="470">
        <f>$F23*((1+'Control | Sensitivity'!$L$36)^ROUNDDOWN(DATEDIF('Control | Sensitivity'!$C$18,'Monthly Cash Flow'!AD$6,"Y"),0))</f>
        <v>0</v>
      </c>
      <c r="AE23" s="470">
        <f>$F23*((1+'Control | Sensitivity'!$L$36)^ROUNDDOWN(DATEDIF('Control | Sensitivity'!$C$18,'Monthly Cash Flow'!AE$6,"Y"),0))</f>
        <v>0</v>
      </c>
      <c r="AF23" s="470">
        <f>$F23*((1+'Control | Sensitivity'!$L$36)^ROUNDDOWN(DATEDIF('Control | Sensitivity'!$C$18,'Monthly Cash Flow'!AF$6,"Y"),0))</f>
        <v>0</v>
      </c>
      <c r="AG23" s="470">
        <f>$F23*((1+'Control | Sensitivity'!$L$36)^ROUNDDOWN(DATEDIF('Control | Sensitivity'!$C$18,'Monthly Cash Flow'!AG$6,"Y"),0))</f>
        <v>0</v>
      </c>
      <c r="AH23" s="470">
        <f>$F23*((1+'Control | Sensitivity'!$L$36)^ROUNDDOWN(DATEDIF('Control | Sensitivity'!$C$18,'Monthly Cash Flow'!AH$6,"Y"),0))</f>
        <v>0</v>
      </c>
      <c r="AI23" s="470">
        <f>$F23*((1+'Control | Sensitivity'!$L$36)^ROUNDDOWN(DATEDIF('Control | Sensitivity'!$C$18,'Monthly Cash Flow'!AI$6,"Y"),0))</f>
        <v>0</v>
      </c>
      <c r="AJ23" s="470">
        <f>$F23*((1+'Control | Sensitivity'!$L$36)^ROUNDDOWN(DATEDIF('Control | Sensitivity'!$C$18,'Monthly Cash Flow'!AJ$6,"Y"),0))</f>
        <v>0</v>
      </c>
      <c r="AK23" s="470">
        <f>$F23*((1+'Control | Sensitivity'!$L$36)^ROUNDDOWN(DATEDIF('Control | Sensitivity'!$C$18,'Monthly Cash Flow'!AK$6,"Y"),0))</f>
        <v>0</v>
      </c>
      <c r="AL23" s="470">
        <f>$F23*((1+'Control | Sensitivity'!$L$36)^ROUNDDOWN(DATEDIF('Control | Sensitivity'!$C$18,'Monthly Cash Flow'!AL$6,"Y"),0))</f>
        <v>0</v>
      </c>
      <c r="AM23" s="470">
        <f>$F23*((1+'Control | Sensitivity'!$L$36)^ROUNDDOWN(DATEDIF('Control | Sensitivity'!$C$18,'Monthly Cash Flow'!AM$6,"Y"),0))</f>
        <v>0</v>
      </c>
      <c r="AN23" s="470">
        <f>$F23*((1+'Control | Sensitivity'!$L$36)^ROUNDDOWN(DATEDIF('Control | Sensitivity'!$C$18,'Monthly Cash Flow'!AN$6,"Y"),0))</f>
        <v>0</v>
      </c>
      <c r="AO23" s="470">
        <f>$F23*((1+'Control | Sensitivity'!$L$36)^ROUNDDOWN(DATEDIF('Control | Sensitivity'!$C$18,'Monthly Cash Flow'!AO$6,"Y"),0))</f>
        <v>0</v>
      </c>
      <c r="AP23" s="470">
        <f>$F23*((1+'Control | Sensitivity'!$L$36)^ROUNDDOWN(DATEDIF('Control | Sensitivity'!$C$18,'Monthly Cash Flow'!AP$6,"Y"),0))</f>
        <v>0</v>
      </c>
      <c r="AQ23" s="470">
        <f>$F23*((1+'Control | Sensitivity'!$L$36)^ROUNDDOWN(DATEDIF('Control | Sensitivity'!$C$18,'Monthly Cash Flow'!AQ$6,"Y"),0))</f>
        <v>0</v>
      </c>
      <c r="AR23" s="470">
        <f>$F23*((1+'Control | Sensitivity'!$L$36)^ROUNDDOWN(DATEDIF('Control | Sensitivity'!$C$18,'Monthly Cash Flow'!AR$6,"Y"),0))</f>
        <v>0</v>
      </c>
      <c r="AS23" s="470">
        <f>$F23*((1+'Control | Sensitivity'!$L$36)^ROUNDDOWN(DATEDIF('Control | Sensitivity'!$C$18,'Monthly Cash Flow'!AS$6,"Y"),0))</f>
        <v>0</v>
      </c>
      <c r="AT23" s="470">
        <f>$F23*((1+'Control | Sensitivity'!$L$36)^ROUNDDOWN(DATEDIF('Control | Sensitivity'!$C$18,'Monthly Cash Flow'!AT$6,"Y"),0))</f>
        <v>0</v>
      </c>
      <c r="AU23" s="470">
        <f>$F23*((1+'Control | Sensitivity'!$L$36)^ROUNDDOWN(DATEDIF('Control | Sensitivity'!$C$18,'Monthly Cash Flow'!AU$6,"Y"),0))</f>
        <v>0</v>
      </c>
      <c r="AV23" s="470">
        <f>$F23*((1+'Control | Sensitivity'!$L$36)^ROUNDDOWN(DATEDIF('Control | Sensitivity'!$C$18,'Monthly Cash Flow'!AV$6,"Y"),0))</f>
        <v>0</v>
      </c>
      <c r="AW23" s="470">
        <f>$F23*((1+'Control | Sensitivity'!$L$36)^ROUNDDOWN(DATEDIF('Control | Sensitivity'!$C$18,'Monthly Cash Flow'!AW$6,"Y"),0))</f>
        <v>0</v>
      </c>
      <c r="AX23" s="470">
        <f>$F23*((1+'Control | Sensitivity'!$L$36)^ROUNDDOWN(DATEDIF('Control | Sensitivity'!$C$18,'Monthly Cash Flow'!AX$6,"Y"),0))</f>
        <v>0</v>
      </c>
      <c r="AY23" s="470">
        <f>$F23*((1+'Control | Sensitivity'!$L$36)^ROUNDDOWN(DATEDIF('Control | Sensitivity'!$C$18,'Monthly Cash Flow'!AY$6,"Y"),0))</f>
        <v>0</v>
      </c>
      <c r="AZ23" s="470">
        <f>$F23*((1+'Control | Sensitivity'!$L$36)^ROUNDDOWN(DATEDIF('Control | Sensitivity'!$C$18,'Monthly Cash Flow'!AZ$6,"Y"),0))</f>
        <v>0</v>
      </c>
      <c r="BA23" s="470">
        <f>$F23*((1+'Control | Sensitivity'!$L$36)^ROUNDDOWN(DATEDIF('Control | Sensitivity'!$C$18,'Monthly Cash Flow'!BA$6,"Y"),0))</f>
        <v>0</v>
      </c>
      <c r="BB23" s="470">
        <f>$F23*((1+'Control | Sensitivity'!$L$36)^ROUNDDOWN(DATEDIF('Control | Sensitivity'!$C$18,'Monthly Cash Flow'!BB$6,"Y"),0))</f>
        <v>0</v>
      </c>
      <c r="BC23" s="470">
        <f>$F23*((1+'Control | Sensitivity'!$L$36)^ROUNDDOWN(DATEDIF('Control | Sensitivity'!$C$18,'Monthly Cash Flow'!BC$6,"Y"),0))</f>
        <v>0</v>
      </c>
      <c r="BD23" s="470">
        <f>$F23*((1+'Control | Sensitivity'!$L$36)^ROUNDDOWN(DATEDIF('Control | Sensitivity'!$C$18,'Monthly Cash Flow'!BD$6,"Y"),0))</f>
        <v>0</v>
      </c>
      <c r="BE23" s="470">
        <f>$F23*((1+'Control | Sensitivity'!$L$36)^ROUNDDOWN(DATEDIF('Control | Sensitivity'!$C$18,'Monthly Cash Flow'!BE$6,"Y"),0))</f>
        <v>0</v>
      </c>
      <c r="BF23" s="470">
        <f>$F23*((1+'Control | Sensitivity'!$L$36)^ROUNDDOWN(DATEDIF('Control | Sensitivity'!$C$18,'Monthly Cash Flow'!BF$6,"Y"),0))</f>
        <v>0</v>
      </c>
      <c r="BG23" s="470">
        <f>$F23*((1+'Control | Sensitivity'!$L$36)^ROUNDDOWN(DATEDIF('Control | Sensitivity'!$C$18,'Monthly Cash Flow'!BG$6,"Y"),0))</f>
        <v>0</v>
      </c>
      <c r="BH23" s="470">
        <f>$F23*((1+'Control | Sensitivity'!$L$36)^ROUNDDOWN(DATEDIF('Control | Sensitivity'!$C$18,'Monthly Cash Flow'!BH$6,"Y"),0))</f>
        <v>0</v>
      </c>
      <c r="BI23" s="470">
        <f>$F23*((1+'Control | Sensitivity'!$L$36)^ROUNDDOWN(DATEDIF('Control | Sensitivity'!$C$18,'Monthly Cash Flow'!BI$6,"Y"),0))</f>
        <v>0</v>
      </c>
      <c r="BJ23" s="470">
        <f>$F23*((1+'Control | Sensitivity'!$L$36)^ROUNDDOWN(DATEDIF('Control | Sensitivity'!$C$18,'Monthly Cash Flow'!BJ$6,"Y"),0))</f>
        <v>0</v>
      </c>
      <c r="BK23" s="470">
        <f>$F23*((1+'Control | Sensitivity'!$L$36)^ROUNDDOWN(DATEDIF('Control | Sensitivity'!$C$18,'Monthly Cash Flow'!BK$6,"Y"),0))</f>
        <v>0</v>
      </c>
      <c r="BL23" s="470">
        <f>$F23*((1+'Control | Sensitivity'!$L$36)^ROUNDDOWN(DATEDIF('Control | Sensitivity'!$C$18,'Monthly Cash Flow'!BL$6,"Y"),0))</f>
        <v>0</v>
      </c>
      <c r="BM23" s="470">
        <f>$F23*((1+'Control | Sensitivity'!$L$36)^ROUNDDOWN(DATEDIF('Control | Sensitivity'!$C$18,'Monthly Cash Flow'!BM$6,"Y"),0))</f>
        <v>0</v>
      </c>
      <c r="BN23" s="470">
        <f>$F23*((1+'Control | Sensitivity'!$L$36)^ROUNDDOWN(DATEDIF('Control | Sensitivity'!$C$18,'Monthly Cash Flow'!BN$6,"Y"),0))</f>
        <v>0</v>
      </c>
      <c r="BO23" s="470">
        <f>$F23*((1+'Control | Sensitivity'!$L$36)^ROUNDDOWN(DATEDIF('Control | Sensitivity'!$C$18,'Monthly Cash Flow'!BO$6,"Y"),0))</f>
        <v>0</v>
      </c>
      <c r="BP23" s="470">
        <f>$F23*((1+'Control | Sensitivity'!$L$36)^ROUNDDOWN(DATEDIF('Control | Sensitivity'!$C$18,'Monthly Cash Flow'!BP$6,"Y"),0))</f>
        <v>0</v>
      </c>
      <c r="BQ23" s="470">
        <f>$F23*((1+'Control | Sensitivity'!$L$36)^ROUNDDOWN(DATEDIF('Control | Sensitivity'!$C$18,'Monthly Cash Flow'!BQ$6,"Y"),0))</f>
        <v>0</v>
      </c>
      <c r="BR23" s="470">
        <f>$F23*((1+'Control | Sensitivity'!$L$36)^ROUNDDOWN(DATEDIF('Control | Sensitivity'!$C$18,'Monthly Cash Flow'!BR$6,"Y"),0))</f>
        <v>0</v>
      </c>
      <c r="BS23" s="470">
        <f>$F23*((1+'Control | Sensitivity'!$L$36)^ROUNDDOWN(DATEDIF('Control | Sensitivity'!$C$18,'Monthly Cash Flow'!BS$6,"Y"),0))</f>
        <v>0</v>
      </c>
      <c r="BT23" s="470">
        <f>$F23*((1+'Control | Sensitivity'!$L$36)^ROUNDDOWN(DATEDIF('Control | Sensitivity'!$C$18,'Monthly Cash Flow'!BT$6,"Y"),0))</f>
        <v>0</v>
      </c>
      <c r="BU23" s="470">
        <f>$F23*((1+'Control | Sensitivity'!$L$36)^ROUNDDOWN(DATEDIF('Control | Sensitivity'!$C$18,'Monthly Cash Flow'!BU$6,"Y"),0))</f>
        <v>0</v>
      </c>
      <c r="BV23" s="470">
        <f>$F23*((1+'Control | Sensitivity'!$L$36)^ROUNDDOWN(DATEDIF('Control | Sensitivity'!$C$18,'Monthly Cash Flow'!BV$6,"Y"),0))</f>
        <v>0</v>
      </c>
      <c r="BW23" s="470">
        <f>$F23*((1+'Control | Sensitivity'!$L$36)^ROUNDDOWN(DATEDIF('Control | Sensitivity'!$C$18,'Monthly Cash Flow'!BW$6,"Y"),0))</f>
        <v>0</v>
      </c>
      <c r="BX23" s="470">
        <f>$F23*((1+'Control | Sensitivity'!$L$36)^ROUNDDOWN(DATEDIF('Control | Sensitivity'!$C$18,'Monthly Cash Flow'!BX$6,"Y"),0))</f>
        <v>0</v>
      </c>
      <c r="BY23" s="470">
        <f>$F23*((1+'Control | Sensitivity'!$L$36)^ROUNDDOWN(DATEDIF('Control | Sensitivity'!$C$18,'Monthly Cash Flow'!BY$6,"Y"),0))</f>
        <v>0</v>
      </c>
      <c r="BZ23" s="470">
        <f>$F23*((1+'Control | Sensitivity'!$L$36)^ROUNDDOWN(DATEDIF('Control | Sensitivity'!$C$18,'Monthly Cash Flow'!BZ$6,"Y"),0))</f>
        <v>0</v>
      </c>
      <c r="CA23" s="470">
        <f>$F23*((1+'Control | Sensitivity'!$L$36)^ROUNDDOWN(DATEDIF('Control | Sensitivity'!$C$18,'Monthly Cash Flow'!CA$6,"Y"),0))</f>
        <v>0</v>
      </c>
      <c r="CB23" s="470">
        <f>$F23*((1+'Control | Sensitivity'!$L$36)^ROUNDDOWN(DATEDIF('Control | Sensitivity'!$C$18,'Monthly Cash Flow'!CB$6,"Y"),0))</f>
        <v>0</v>
      </c>
      <c r="CC23" s="470">
        <f>$F23*((1+'Control | Sensitivity'!$L$36)^ROUNDDOWN(DATEDIF('Control | Sensitivity'!$C$18,'Monthly Cash Flow'!CC$6,"Y"),0))</f>
        <v>0</v>
      </c>
      <c r="CD23" s="470">
        <f>$F23*((1+'Control | Sensitivity'!$L$36)^ROUNDDOWN(DATEDIF('Control | Sensitivity'!$C$18,'Monthly Cash Flow'!CD$6,"Y"),0))</f>
        <v>0</v>
      </c>
      <c r="CE23" s="470">
        <f>$F23*((1+'Control | Sensitivity'!$L$36)^ROUNDDOWN(DATEDIF('Control | Sensitivity'!$C$18,'Monthly Cash Flow'!CE$6,"Y"),0))</f>
        <v>0</v>
      </c>
      <c r="CF23" s="470">
        <f>$F23*((1+'Control | Sensitivity'!$L$36)^ROUNDDOWN(DATEDIF('Control | Sensitivity'!$C$18,'Monthly Cash Flow'!CF$6,"Y"),0))</f>
        <v>0</v>
      </c>
      <c r="CG23" s="470">
        <f>$F23*((1+'Control | Sensitivity'!$L$36)^ROUNDDOWN(DATEDIF('Control | Sensitivity'!$C$18,'Monthly Cash Flow'!CG$6,"Y"),0))</f>
        <v>0</v>
      </c>
      <c r="CH23" s="470">
        <f>$F23*((1+'Control | Sensitivity'!$L$36)^ROUNDDOWN(DATEDIF('Control | Sensitivity'!$C$18,'Monthly Cash Flow'!CH$6,"Y"),0))</f>
        <v>0</v>
      </c>
      <c r="CI23" s="470">
        <f>$F23*((1+'Control | Sensitivity'!$L$36)^ROUNDDOWN(DATEDIF('Control | Sensitivity'!$C$18,'Monthly Cash Flow'!CI$6,"Y"),0))</f>
        <v>0</v>
      </c>
      <c r="CJ23" s="470">
        <f>$F23*((1+'Control | Sensitivity'!$L$36)^ROUNDDOWN(DATEDIF('Control | Sensitivity'!$C$18,'Monthly Cash Flow'!CJ$6,"Y"),0))</f>
        <v>0</v>
      </c>
      <c r="CK23" s="470">
        <f>$F23*((1+'Control | Sensitivity'!$L$36)^ROUNDDOWN(DATEDIF('Control | Sensitivity'!$C$18,'Monthly Cash Flow'!CK$6,"Y"),0))</f>
        <v>0</v>
      </c>
      <c r="CL23" s="470">
        <f>$F23*((1+'Control | Sensitivity'!$L$36)^ROUNDDOWN(DATEDIF('Control | Sensitivity'!$C$18,'Monthly Cash Flow'!CL$6,"Y"),0))</f>
        <v>0</v>
      </c>
      <c r="CM23" s="470">
        <f>$F23*((1+'Control | Sensitivity'!$L$36)^ROUNDDOWN(DATEDIF('Control | Sensitivity'!$C$18,'Monthly Cash Flow'!CM$6,"Y"),0))</f>
        <v>0</v>
      </c>
      <c r="CN23" s="470">
        <f>$F23*((1+'Control | Sensitivity'!$L$36)^ROUNDDOWN(DATEDIF('Control | Sensitivity'!$C$18,'Monthly Cash Flow'!CN$6,"Y"),0))</f>
        <v>0</v>
      </c>
      <c r="CO23" s="470">
        <f>$F23*((1+'Control | Sensitivity'!$L$36)^ROUNDDOWN(DATEDIF('Control | Sensitivity'!$C$18,'Monthly Cash Flow'!CO$6,"Y"),0))</f>
        <v>0</v>
      </c>
      <c r="CP23" s="470">
        <f>$F23*((1+'Control | Sensitivity'!$L$36)^ROUNDDOWN(DATEDIF('Control | Sensitivity'!$C$18,'Monthly Cash Flow'!CP$6,"Y"),0))</f>
        <v>0</v>
      </c>
      <c r="CQ23" s="470">
        <f>$F23*((1+'Control | Sensitivity'!$L$36)^ROUNDDOWN(DATEDIF('Control | Sensitivity'!$C$18,'Monthly Cash Flow'!CQ$6,"Y"),0))</f>
        <v>0</v>
      </c>
      <c r="CR23" s="470">
        <f>$F23*((1+'Control | Sensitivity'!$L$36)^ROUNDDOWN(DATEDIF('Control | Sensitivity'!$C$18,'Monthly Cash Flow'!CR$6,"Y"),0))</f>
        <v>0</v>
      </c>
      <c r="CS23" s="470">
        <f>$F23*((1+'Control | Sensitivity'!$L$36)^ROUNDDOWN(DATEDIF('Control | Sensitivity'!$C$18,'Monthly Cash Flow'!CS$6,"Y"),0))</f>
        <v>0</v>
      </c>
      <c r="CT23" s="470">
        <f>$F23*((1+'Control | Sensitivity'!$L$36)^ROUNDDOWN(DATEDIF('Control | Sensitivity'!$C$18,'Monthly Cash Flow'!CT$6,"Y"),0))</f>
        <v>0</v>
      </c>
      <c r="CU23" s="470">
        <f>$F23*((1+'Control | Sensitivity'!$L$36)^ROUNDDOWN(DATEDIF('Control | Sensitivity'!$C$18,'Monthly Cash Flow'!CU$6,"Y"),0))</f>
        <v>0</v>
      </c>
      <c r="CV23" s="470">
        <f>$F23*((1+'Control | Sensitivity'!$L$36)^ROUNDDOWN(DATEDIF('Control | Sensitivity'!$C$18,'Monthly Cash Flow'!CV$6,"Y"),0))</f>
        <v>0</v>
      </c>
      <c r="CW23" s="470">
        <f>$F23*((1+'Control | Sensitivity'!$L$36)^ROUNDDOWN(DATEDIF('Control | Sensitivity'!$C$18,'Monthly Cash Flow'!CW$6,"Y"),0))</f>
        <v>0</v>
      </c>
      <c r="CX23" s="470">
        <f>$F23*((1+'Control | Sensitivity'!$L$36)^ROUNDDOWN(DATEDIF('Control | Sensitivity'!$C$18,'Monthly Cash Flow'!CX$6,"Y"),0))</f>
        <v>0</v>
      </c>
      <c r="CY23" s="470">
        <f>$F23*((1+'Control | Sensitivity'!$L$36)^ROUNDDOWN(DATEDIF('Control | Sensitivity'!$C$18,'Monthly Cash Flow'!CY$6,"Y"),0))</f>
        <v>0</v>
      </c>
      <c r="CZ23" s="470">
        <f>$F23*((1+'Control | Sensitivity'!$L$36)^ROUNDDOWN(DATEDIF('Control | Sensitivity'!$C$18,'Monthly Cash Flow'!CZ$6,"Y"),0))</f>
        <v>0</v>
      </c>
      <c r="DA23" s="470">
        <f>$F23*((1+'Control | Sensitivity'!$L$36)^ROUNDDOWN(DATEDIF('Control | Sensitivity'!$C$18,'Monthly Cash Flow'!DA$6,"Y"),0))</f>
        <v>0</v>
      </c>
      <c r="DB23" s="470">
        <f>$F23*((1+'Control | Sensitivity'!$L$36)^ROUNDDOWN(DATEDIF('Control | Sensitivity'!$C$18,'Monthly Cash Flow'!DB$6,"Y"),0))</f>
        <v>0</v>
      </c>
      <c r="DC23" s="470">
        <f>$F23*((1+'Control | Sensitivity'!$L$36)^ROUNDDOWN(DATEDIF('Control | Sensitivity'!$C$18,'Monthly Cash Flow'!DC$6,"Y"),0))</f>
        <v>0</v>
      </c>
      <c r="DD23" s="470">
        <f>$F23*((1+'Control | Sensitivity'!$L$36)^ROUNDDOWN(DATEDIF('Control | Sensitivity'!$C$18,'Monthly Cash Flow'!DD$6,"Y"),0))</f>
        <v>0</v>
      </c>
      <c r="DE23" s="470">
        <f>$F23*((1+'Control | Sensitivity'!$L$36)^ROUNDDOWN(DATEDIF('Control | Sensitivity'!$C$18,'Monthly Cash Flow'!DE$6,"Y"),0))</f>
        <v>0</v>
      </c>
      <c r="DF23" s="470">
        <f>$F23*((1+'Control | Sensitivity'!$L$36)^ROUNDDOWN(DATEDIF('Control | Sensitivity'!$C$18,'Monthly Cash Flow'!DF$6,"Y"),0))</f>
        <v>0</v>
      </c>
      <c r="DG23" s="470">
        <f>$F23*((1+'Control | Sensitivity'!$L$36)^ROUNDDOWN(DATEDIF('Control | Sensitivity'!$C$18,'Monthly Cash Flow'!DG$6,"Y"),0))</f>
        <v>0</v>
      </c>
      <c r="DH23" s="470">
        <f>$F23*((1+'Control | Sensitivity'!$L$36)^ROUNDDOWN(DATEDIF('Control | Sensitivity'!$C$18,'Monthly Cash Flow'!DH$6,"Y"),0))</f>
        <v>0</v>
      </c>
      <c r="DI23" s="470">
        <f>$F23*((1+'Control | Sensitivity'!$L$36)^ROUNDDOWN(DATEDIF('Control | Sensitivity'!$C$18,'Monthly Cash Flow'!DI$6,"Y"),0))</f>
        <v>0</v>
      </c>
      <c r="DJ23" s="470">
        <f>$F23*((1+'Control | Sensitivity'!$L$36)^ROUNDDOWN(DATEDIF('Control | Sensitivity'!$C$18,'Monthly Cash Flow'!DJ$6,"Y"),0))</f>
        <v>0</v>
      </c>
      <c r="DK23" s="470">
        <f>$F23*((1+'Control | Sensitivity'!$L$36)^ROUNDDOWN(DATEDIF('Control | Sensitivity'!$C$18,'Monthly Cash Flow'!DK$6,"Y"),0))</f>
        <v>0</v>
      </c>
      <c r="DL23" s="470">
        <f>$F23*((1+'Control | Sensitivity'!$L$36)^ROUNDDOWN(DATEDIF('Control | Sensitivity'!$C$18,'Monthly Cash Flow'!DL$6,"Y"),0))</f>
        <v>0</v>
      </c>
      <c r="DM23" s="470">
        <f>$F23*((1+'Control | Sensitivity'!$L$36)^ROUNDDOWN(DATEDIF('Control | Sensitivity'!$C$18,'Monthly Cash Flow'!DM$6,"Y"),0))</f>
        <v>0</v>
      </c>
      <c r="DN23" s="470">
        <f>$F23*((1+'Control | Sensitivity'!$L$36)^ROUNDDOWN(DATEDIF('Control | Sensitivity'!$C$18,'Monthly Cash Flow'!DN$6,"Y"),0))</f>
        <v>0</v>
      </c>
      <c r="DO23" s="470">
        <f>$F23*((1+'Control | Sensitivity'!$L$36)^ROUNDDOWN(DATEDIF('Control | Sensitivity'!$C$18,'Monthly Cash Flow'!DO$6,"Y"),0))</f>
        <v>0</v>
      </c>
      <c r="DP23" s="470">
        <f>$F23*((1+'Control | Sensitivity'!$L$36)^ROUNDDOWN(DATEDIF('Control | Sensitivity'!$C$18,'Monthly Cash Flow'!DP$6,"Y"),0))</f>
        <v>0</v>
      </c>
      <c r="DQ23" s="470">
        <f>$F23*((1+'Control | Sensitivity'!$L$36)^ROUNDDOWN(DATEDIF('Control | Sensitivity'!$C$18,'Monthly Cash Flow'!DQ$6,"Y"),0))</f>
        <v>0</v>
      </c>
      <c r="DR23" s="470">
        <f>$F23*((1+'Control | Sensitivity'!$L$36)^ROUNDDOWN(DATEDIF('Control | Sensitivity'!$C$18,'Monthly Cash Flow'!DR$6,"Y"),0))</f>
        <v>0</v>
      </c>
      <c r="DS23" s="470">
        <f>$F23*((1+'Control | Sensitivity'!$L$36)^ROUNDDOWN(DATEDIF('Control | Sensitivity'!$C$18,'Monthly Cash Flow'!DS$6,"Y"),0))</f>
        <v>0</v>
      </c>
      <c r="DT23" s="470">
        <f>$F23*((1+'Control | Sensitivity'!$L$36)^ROUNDDOWN(DATEDIF('Control | Sensitivity'!$C$18,'Monthly Cash Flow'!DT$6,"Y"),0))</f>
        <v>0</v>
      </c>
      <c r="DU23" s="470">
        <f>$F23*((1+'Control | Sensitivity'!$L$36)^ROUNDDOWN(DATEDIF('Control | Sensitivity'!$C$18,'Monthly Cash Flow'!DU$6,"Y"),0))</f>
        <v>0</v>
      </c>
      <c r="DV23" s="470">
        <f>$F23*((1+'Control | Sensitivity'!$L$36)^ROUNDDOWN(DATEDIF('Control | Sensitivity'!$C$18,'Monthly Cash Flow'!DV$6,"Y"),0))</f>
        <v>0</v>
      </c>
      <c r="DW23" s="470">
        <f>$F23*((1+'Control | Sensitivity'!$L$36)^ROUNDDOWN(DATEDIF('Control | Sensitivity'!$C$18,'Monthly Cash Flow'!DW$6,"Y"),0))</f>
        <v>0</v>
      </c>
      <c r="DX23" s="470">
        <f>$F23*((1+'Control | Sensitivity'!$L$36)^ROUNDDOWN(DATEDIF('Control | Sensitivity'!$C$18,'Monthly Cash Flow'!DX$6,"Y"),0))</f>
        <v>0</v>
      </c>
      <c r="DY23" s="470">
        <f>$F23*((1+'Control | Sensitivity'!$L$36)^ROUNDDOWN(DATEDIF('Control | Sensitivity'!$C$18,'Monthly Cash Flow'!DY$6,"Y"),0))</f>
        <v>0</v>
      </c>
      <c r="DZ23" s="470">
        <f>$F23*((1+'Control | Sensitivity'!$L$36)^ROUNDDOWN(DATEDIF('Control | Sensitivity'!$C$18,'Monthly Cash Flow'!DZ$6,"Y"),0))</f>
        <v>0</v>
      </c>
      <c r="EA23" s="470">
        <f>$F23*((1+'Control | Sensitivity'!$L$36)^ROUNDDOWN(DATEDIF('Control | Sensitivity'!$C$18,'Monthly Cash Flow'!EA$6,"Y"),0))</f>
        <v>0</v>
      </c>
      <c r="EB23" s="470">
        <f>$F23*((1+'Control | Sensitivity'!$L$36)^ROUNDDOWN(DATEDIF('Control | Sensitivity'!$C$18,'Monthly Cash Flow'!EB$6,"Y"),0))</f>
        <v>0</v>
      </c>
      <c r="EC23" s="470">
        <f>$F23*((1+'Control | Sensitivity'!$L$36)^ROUNDDOWN(DATEDIF('Control | Sensitivity'!$C$18,'Monthly Cash Flow'!EC$6,"Y"),0))</f>
        <v>0</v>
      </c>
      <c r="ED23" s="470">
        <f>$F23*((1+'Control | Sensitivity'!$L$36)^ROUNDDOWN(DATEDIF('Control | Sensitivity'!$C$18,'Monthly Cash Flow'!ED$6,"Y"),0))</f>
        <v>0</v>
      </c>
      <c r="EE23" s="470">
        <f>$F23*((1+'Control | Sensitivity'!$L$36)^ROUNDDOWN(DATEDIF('Control | Sensitivity'!$C$18,'Monthly Cash Flow'!EE$6,"Y"),0))</f>
        <v>0</v>
      </c>
      <c r="EF23" s="470">
        <f>$F23*((1+'Control | Sensitivity'!$L$36)^ROUNDDOWN(DATEDIF('Control | Sensitivity'!$C$18,'Monthly Cash Flow'!EF$6,"Y"),0))</f>
        <v>0</v>
      </c>
      <c r="EG23" s="488">
        <f>$F23*((1+'Control | Sensitivity'!$L$36)^ROUNDDOWN(DATEDIF('Control | Sensitivity'!$C$18,'Monthly Cash Flow'!EG$6,"Y"),0))</f>
        <v>0</v>
      </c>
      <c r="EH23" s="424" t="s">
        <v>109</v>
      </c>
    </row>
    <row r="24" spans="2:138" s="95" customFormat="1" ht="15" customHeight="1" x14ac:dyDescent="0.2">
      <c r="B24" s="489"/>
      <c r="C24" s="461" t="s">
        <v>213</v>
      </c>
      <c r="D24" s="462">
        <f t="shared" si="45"/>
        <v>0</v>
      </c>
      <c r="E24" s="377"/>
      <c r="F24" s="470">
        <f>-'Control | Sensitivity'!L48/12</f>
        <v>0</v>
      </c>
      <c r="G24" s="470">
        <f>$F24*((1+'Control | Sensitivity'!$L$36)^ROUNDDOWN(DATEDIF('Control | Sensitivity'!$C$18,'Monthly Cash Flow'!G$6,"Y"),0))</f>
        <v>0</v>
      </c>
      <c r="H24" s="470">
        <f>$F24*((1+'Control | Sensitivity'!$L$36)^ROUNDDOWN(DATEDIF('Control | Sensitivity'!$C$18,'Monthly Cash Flow'!H$6,"Y"),0))</f>
        <v>0</v>
      </c>
      <c r="I24" s="470">
        <f>$F24*((1+'Control | Sensitivity'!$L$36)^ROUNDDOWN(DATEDIF('Control | Sensitivity'!$C$18,'Monthly Cash Flow'!I$6,"Y"),0))</f>
        <v>0</v>
      </c>
      <c r="J24" s="470">
        <f>$F24*((1+'Control | Sensitivity'!$L$36)^ROUNDDOWN(DATEDIF('Control | Sensitivity'!$C$18,'Monthly Cash Flow'!J$6,"Y"),0))</f>
        <v>0</v>
      </c>
      <c r="K24" s="470">
        <f>$F24*((1+'Control | Sensitivity'!$L$36)^ROUNDDOWN(DATEDIF('Control | Sensitivity'!$C$18,'Monthly Cash Flow'!K$6,"Y"),0))</f>
        <v>0</v>
      </c>
      <c r="L24" s="470">
        <f>$F24*((1+'Control | Sensitivity'!$L$36)^ROUNDDOWN(DATEDIF('Control | Sensitivity'!$C$18,'Monthly Cash Flow'!L$6,"Y"),0))</f>
        <v>0</v>
      </c>
      <c r="M24" s="470">
        <f>$F24*((1+'Control | Sensitivity'!$L$36)^ROUNDDOWN(DATEDIF('Control | Sensitivity'!$C$18,'Monthly Cash Flow'!M$6,"Y"),0))</f>
        <v>0</v>
      </c>
      <c r="N24" s="470">
        <f>$F24*((1+'Control | Sensitivity'!$L$36)^ROUNDDOWN(DATEDIF('Control | Sensitivity'!$C$18,'Monthly Cash Flow'!N$6,"Y"),0))</f>
        <v>0</v>
      </c>
      <c r="O24" s="470">
        <f>$F24*((1+'Control | Sensitivity'!$L$36)^ROUNDDOWN(DATEDIF('Control | Sensitivity'!$C$18,'Monthly Cash Flow'!O$6,"Y"),0))</f>
        <v>0</v>
      </c>
      <c r="P24" s="470">
        <f>$F24*((1+'Control | Sensitivity'!$L$36)^ROUNDDOWN(DATEDIF('Control | Sensitivity'!$C$18,'Monthly Cash Flow'!P$6,"Y"),0))</f>
        <v>0</v>
      </c>
      <c r="Q24" s="470">
        <f>$F24*((1+'Control | Sensitivity'!$L$36)^ROUNDDOWN(DATEDIF('Control | Sensitivity'!$C$18,'Monthly Cash Flow'!Q$6,"Y"),0))</f>
        <v>0</v>
      </c>
      <c r="R24" s="470">
        <f>$F24*((1+'Control | Sensitivity'!$L$36)^ROUNDDOWN(DATEDIF('Control | Sensitivity'!$C$18,'Monthly Cash Flow'!R$6,"Y"),0))</f>
        <v>0</v>
      </c>
      <c r="S24" s="470">
        <f>$F24*((1+'Control | Sensitivity'!$L$36)^ROUNDDOWN(DATEDIF('Control | Sensitivity'!$C$18,'Monthly Cash Flow'!S$6,"Y"),0))</f>
        <v>0</v>
      </c>
      <c r="T24" s="470">
        <f>$F24*((1+'Control | Sensitivity'!$L$36)^ROUNDDOWN(DATEDIF('Control | Sensitivity'!$C$18,'Monthly Cash Flow'!T$6,"Y"),0))</f>
        <v>0</v>
      </c>
      <c r="U24" s="470">
        <f>$F24*((1+'Control | Sensitivity'!$L$36)^ROUNDDOWN(DATEDIF('Control | Sensitivity'!$C$18,'Monthly Cash Flow'!U$6,"Y"),0))</f>
        <v>0</v>
      </c>
      <c r="V24" s="470">
        <f>$F24*((1+'Control | Sensitivity'!$L$36)^ROUNDDOWN(DATEDIF('Control | Sensitivity'!$C$18,'Monthly Cash Flow'!V$6,"Y"),0))</f>
        <v>0</v>
      </c>
      <c r="W24" s="470">
        <f>$F24*((1+'Control | Sensitivity'!$L$36)^ROUNDDOWN(DATEDIF('Control | Sensitivity'!$C$18,'Monthly Cash Flow'!W$6,"Y"),0))</f>
        <v>0</v>
      </c>
      <c r="X24" s="470">
        <f>$F24*((1+'Control | Sensitivity'!$L$36)^ROUNDDOWN(DATEDIF('Control | Sensitivity'!$C$18,'Monthly Cash Flow'!X$6,"Y"),0))</f>
        <v>0</v>
      </c>
      <c r="Y24" s="470">
        <f>$F24*((1+'Control | Sensitivity'!$L$36)^ROUNDDOWN(DATEDIF('Control | Sensitivity'!$C$18,'Monthly Cash Flow'!Y$6,"Y"),0))</f>
        <v>0</v>
      </c>
      <c r="Z24" s="470">
        <f>$F24*((1+'Control | Sensitivity'!$L$36)^ROUNDDOWN(DATEDIF('Control | Sensitivity'!$C$18,'Monthly Cash Flow'!Z$6,"Y"),0))</f>
        <v>0</v>
      </c>
      <c r="AA24" s="470">
        <f>$F24*((1+'Control | Sensitivity'!$L$36)^ROUNDDOWN(DATEDIF('Control | Sensitivity'!$C$18,'Monthly Cash Flow'!AA$6,"Y"),0))</f>
        <v>0</v>
      </c>
      <c r="AB24" s="470">
        <f>$F24*((1+'Control | Sensitivity'!$L$36)^ROUNDDOWN(DATEDIF('Control | Sensitivity'!$C$18,'Monthly Cash Flow'!AB$6,"Y"),0))</f>
        <v>0</v>
      </c>
      <c r="AC24" s="470">
        <f>$F24*((1+'Control | Sensitivity'!$L$36)^ROUNDDOWN(DATEDIF('Control | Sensitivity'!$C$18,'Monthly Cash Flow'!AC$6,"Y"),0))</f>
        <v>0</v>
      </c>
      <c r="AD24" s="470">
        <f>$F24*((1+'Control | Sensitivity'!$L$36)^ROUNDDOWN(DATEDIF('Control | Sensitivity'!$C$18,'Monthly Cash Flow'!AD$6,"Y"),0))</f>
        <v>0</v>
      </c>
      <c r="AE24" s="470">
        <f>$F24*((1+'Control | Sensitivity'!$L$36)^ROUNDDOWN(DATEDIF('Control | Sensitivity'!$C$18,'Monthly Cash Flow'!AE$6,"Y"),0))</f>
        <v>0</v>
      </c>
      <c r="AF24" s="470">
        <f>$F24*((1+'Control | Sensitivity'!$L$36)^ROUNDDOWN(DATEDIF('Control | Sensitivity'!$C$18,'Monthly Cash Flow'!AF$6,"Y"),0))</f>
        <v>0</v>
      </c>
      <c r="AG24" s="470">
        <f>$F24*((1+'Control | Sensitivity'!$L$36)^ROUNDDOWN(DATEDIF('Control | Sensitivity'!$C$18,'Monthly Cash Flow'!AG$6,"Y"),0))</f>
        <v>0</v>
      </c>
      <c r="AH24" s="470">
        <f>$F24*((1+'Control | Sensitivity'!$L$36)^ROUNDDOWN(DATEDIF('Control | Sensitivity'!$C$18,'Monthly Cash Flow'!AH$6,"Y"),0))</f>
        <v>0</v>
      </c>
      <c r="AI24" s="470">
        <f>$F24*((1+'Control | Sensitivity'!$L$36)^ROUNDDOWN(DATEDIF('Control | Sensitivity'!$C$18,'Monthly Cash Flow'!AI$6,"Y"),0))</f>
        <v>0</v>
      </c>
      <c r="AJ24" s="470">
        <f>$F24*((1+'Control | Sensitivity'!$L$36)^ROUNDDOWN(DATEDIF('Control | Sensitivity'!$C$18,'Monthly Cash Flow'!AJ$6,"Y"),0))</f>
        <v>0</v>
      </c>
      <c r="AK24" s="470">
        <f>$F24*((1+'Control | Sensitivity'!$L$36)^ROUNDDOWN(DATEDIF('Control | Sensitivity'!$C$18,'Monthly Cash Flow'!AK$6,"Y"),0))</f>
        <v>0</v>
      </c>
      <c r="AL24" s="470">
        <f>$F24*((1+'Control | Sensitivity'!$L$36)^ROUNDDOWN(DATEDIF('Control | Sensitivity'!$C$18,'Monthly Cash Flow'!AL$6,"Y"),0))</f>
        <v>0</v>
      </c>
      <c r="AM24" s="470">
        <f>$F24*((1+'Control | Sensitivity'!$L$36)^ROUNDDOWN(DATEDIF('Control | Sensitivity'!$C$18,'Monthly Cash Flow'!AM$6,"Y"),0))</f>
        <v>0</v>
      </c>
      <c r="AN24" s="470">
        <f>$F24*((1+'Control | Sensitivity'!$L$36)^ROUNDDOWN(DATEDIF('Control | Sensitivity'!$C$18,'Monthly Cash Flow'!AN$6,"Y"),0))</f>
        <v>0</v>
      </c>
      <c r="AO24" s="470">
        <f>$F24*((1+'Control | Sensitivity'!$L$36)^ROUNDDOWN(DATEDIF('Control | Sensitivity'!$C$18,'Monthly Cash Flow'!AO$6,"Y"),0))</f>
        <v>0</v>
      </c>
      <c r="AP24" s="470">
        <f>$F24*((1+'Control | Sensitivity'!$L$36)^ROUNDDOWN(DATEDIF('Control | Sensitivity'!$C$18,'Monthly Cash Flow'!AP$6,"Y"),0))</f>
        <v>0</v>
      </c>
      <c r="AQ24" s="470">
        <f>$F24*((1+'Control | Sensitivity'!$L$36)^ROUNDDOWN(DATEDIF('Control | Sensitivity'!$C$18,'Monthly Cash Flow'!AQ$6,"Y"),0))</f>
        <v>0</v>
      </c>
      <c r="AR24" s="470">
        <f>$F24*((1+'Control | Sensitivity'!$L$36)^ROUNDDOWN(DATEDIF('Control | Sensitivity'!$C$18,'Monthly Cash Flow'!AR$6,"Y"),0))</f>
        <v>0</v>
      </c>
      <c r="AS24" s="470">
        <f>$F24*((1+'Control | Sensitivity'!$L$36)^ROUNDDOWN(DATEDIF('Control | Sensitivity'!$C$18,'Monthly Cash Flow'!AS$6,"Y"),0))</f>
        <v>0</v>
      </c>
      <c r="AT24" s="470">
        <f>$F24*((1+'Control | Sensitivity'!$L$36)^ROUNDDOWN(DATEDIF('Control | Sensitivity'!$C$18,'Monthly Cash Flow'!AT$6,"Y"),0))</f>
        <v>0</v>
      </c>
      <c r="AU24" s="470">
        <f>$F24*((1+'Control | Sensitivity'!$L$36)^ROUNDDOWN(DATEDIF('Control | Sensitivity'!$C$18,'Monthly Cash Flow'!AU$6,"Y"),0))</f>
        <v>0</v>
      </c>
      <c r="AV24" s="470">
        <f>$F24*((1+'Control | Sensitivity'!$L$36)^ROUNDDOWN(DATEDIF('Control | Sensitivity'!$C$18,'Monthly Cash Flow'!AV$6,"Y"),0))</f>
        <v>0</v>
      </c>
      <c r="AW24" s="470">
        <f>$F24*((1+'Control | Sensitivity'!$L$36)^ROUNDDOWN(DATEDIF('Control | Sensitivity'!$C$18,'Monthly Cash Flow'!AW$6,"Y"),0))</f>
        <v>0</v>
      </c>
      <c r="AX24" s="470">
        <f>$F24*((1+'Control | Sensitivity'!$L$36)^ROUNDDOWN(DATEDIF('Control | Sensitivity'!$C$18,'Monthly Cash Flow'!AX$6,"Y"),0))</f>
        <v>0</v>
      </c>
      <c r="AY24" s="470">
        <f>$F24*((1+'Control | Sensitivity'!$L$36)^ROUNDDOWN(DATEDIF('Control | Sensitivity'!$C$18,'Monthly Cash Flow'!AY$6,"Y"),0))</f>
        <v>0</v>
      </c>
      <c r="AZ24" s="470">
        <f>$F24*((1+'Control | Sensitivity'!$L$36)^ROUNDDOWN(DATEDIF('Control | Sensitivity'!$C$18,'Monthly Cash Flow'!AZ$6,"Y"),0))</f>
        <v>0</v>
      </c>
      <c r="BA24" s="470">
        <f>$F24*((1+'Control | Sensitivity'!$L$36)^ROUNDDOWN(DATEDIF('Control | Sensitivity'!$C$18,'Monthly Cash Flow'!BA$6,"Y"),0))</f>
        <v>0</v>
      </c>
      <c r="BB24" s="470">
        <f>$F24*((1+'Control | Sensitivity'!$L$36)^ROUNDDOWN(DATEDIF('Control | Sensitivity'!$C$18,'Monthly Cash Flow'!BB$6,"Y"),0))</f>
        <v>0</v>
      </c>
      <c r="BC24" s="470">
        <f>$F24*((1+'Control | Sensitivity'!$L$36)^ROUNDDOWN(DATEDIF('Control | Sensitivity'!$C$18,'Monthly Cash Flow'!BC$6,"Y"),0))</f>
        <v>0</v>
      </c>
      <c r="BD24" s="470">
        <f>$F24*((1+'Control | Sensitivity'!$L$36)^ROUNDDOWN(DATEDIF('Control | Sensitivity'!$C$18,'Monthly Cash Flow'!BD$6,"Y"),0))</f>
        <v>0</v>
      </c>
      <c r="BE24" s="470">
        <f>$F24*((1+'Control | Sensitivity'!$L$36)^ROUNDDOWN(DATEDIF('Control | Sensitivity'!$C$18,'Monthly Cash Flow'!BE$6,"Y"),0))</f>
        <v>0</v>
      </c>
      <c r="BF24" s="470">
        <f>$F24*((1+'Control | Sensitivity'!$L$36)^ROUNDDOWN(DATEDIF('Control | Sensitivity'!$C$18,'Monthly Cash Flow'!BF$6,"Y"),0))</f>
        <v>0</v>
      </c>
      <c r="BG24" s="470">
        <f>$F24*((1+'Control | Sensitivity'!$L$36)^ROUNDDOWN(DATEDIF('Control | Sensitivity'!$C$18,'Monthly Cash Flow'!BG$6,"Y"),0))</f>
        <v>0</v>
      </c>
      <c r="BH24" s="470">
        <f>$F24*((1+'Control | Sensitivity'!$L$36)^ROUNDDOWN(DATEDIF('Control | Sensitivity'!$C$18,'Monthly Cash Flow'!BH$6,"Y"),0))</f>
        <v>0</v>
      </c>
      <c r="BI24" s="470">
        <f>$F24*((1+'Control | Sensitivity'!$L$36)^ROUNDDOWN(DATEDIF('Control | Sensitivity'!$C$18,'Monthly Cash Flow'!BI$6,"Y"),0))</f>
        <v>0</v>
      </c>
      <c r="BJ24" s="470">
        <f>$F24*((1+'Control | Sensitivity'!$L$36)^ROUNDDOWN(DATEDIF('Control | Sensitivity'!$C$18,'Monthly Cash Flow'!BJ$6,"Y"),0))</f>
        <v>0</v>
      </c>
      <c r="BK24" s="470">
        <f>$F24*((1+'Control | Sensitivity'!$L$36)^ROUNDDOWN(DATEDIF('Control | Sensitivity'!$C$18,'Monthly Cash Flow'!BK$6,"Y"),0))</f>
        <v>0</v>
      </c>
      <c r="BL24" s="470">
        <f>$F24*((1+'Control | Sensitivity'!$L$36)^ROUNDDOWN(DATEDIF('Control | Sensitivity'!$C$18,'Monthly Cash Flow'!BL$6,"Y"),0))</f>
        <v>0</v>
      </c>
      <c r="BM24" s="470">
        <f>$F24*((1+'Control | Sensitivity'!$L$36)^ROUNDDOWN(DATEDIF('Control | Sensitivity'!$C$18,'Monthly Cash Flow'!BM$6,"Y"),0))</f>
        <v>0</v>
      </c>
      <c r="BN24" s="470">
        <f>$F24*((1+'Control | Sensitivity'!$L$36)^ROUNDDOWN(DATEDIF('Control | Sensitivity'!$C$18,'Monthly Cash Flow'!BN$6,"Y"),0))</f>
        <v>0</v>
      </c>
      <c r="BO24" s="470">
        <f>$F24*((1+'Control | Sensitivity'!$L$36)^ROUNDDOWN(DATEDIF('Control | Sensitivity'!$C$18,'Monthly Cash Flow'!BO$6,"Y"),0))</f>
        <v>0</v>
      </c>
      <c r="BP24" s="470">
        <f>$F24*((1+'Control | Sensitivity'!$L$36)^ROUNDDOWN(DATEDIF('Control | Sensitivity'!$C$18,'Monthly Cash Flow'!BP$6,"Y"),0))</f>
        <v>0</v>
      </c>
      <c r="BQ24" s="470">
        <f>$F24*((1+'Control | Sensitivity'!$L$36)^ROUNDDOWN(DATEDIF('Control | Sensitivity'!$C$18,'Monthly Cash Flow'!BQ$6,"Y"),0))</f>
        <v>0</v>
      </c>
      <c r="BR24" s="470">
        <f>$F24*((1+'Control | Sensitivity'!$L$36)^ROUNDDOWN(DATEDIF('Control | Sensitivity'!$C$18,'Monthly Cash Flow'!BR$6,"Y"),0))</f>
        <v>0</v>
      </c>
      <c r="BS24" s="470">
        <f>$F24*((1+'Control | Sensitivity'!$L$36)^ROUNDDOWN(DATEDIF('Control | Sensitivity'!$C$18,'Monthly Cash Flow'!BS$6,"Y"),0))</f>
        <v>0</v>
      </c>
      <c r="BT24" s="470">
        <f>$F24*((1+'Control | Sensitivity'!$L$36)^ROUNDDOWN(DATEDIF('Control | Sensitivity'!$C$18,'Monthly Cash Flow'!BT$6,"Y"),0))</f>
        <v>0</v>
      </c>
      <c r="BU24" s="470">
        <f>$F24*((1+'Control | Sensitivity'!$L$36)^ROUNDDOWN(DATEDIF('Control | Sensitivity'!$C$18,'Monthly Cash Flow'!BU$6,"Y"),0))</f>
        <v>0</v>
      </c>
      <c r="BV24" s="470">
        <f>$F24*((1+'Control | Sensitivity'!$L$36)^ROUNDDOWN(DATEDIF('Control | Sensitivity'!$C$18,'Monthly Cash Flow'!BV$6,"Y"),0))</f>
        <v>0</v>
      </c>
      <c r="BW24" s="470">
        <f>$F24*((1+'Control | Sensitivity'!$L$36)^ROUNDDOWN(DATEDIF('Control | Sensitivity'!$C$18,'Monthly Cash Flow'!BW$6,"Y"),0))</f>
        <v>0</v>
      </c>
      <c r="BX24" s="470">
        <f>$F24*((1+'Control | Sensitivity'!$L$36)^ROUNDDOWN(DATEDIF('Control | Sensitivity'!$C$18,'Monthly Cash Flow'!BX$6,"Y"),0))</f>
        <v>0</v>
      </c>
      <c r="BY24" s="470">
        <f>$F24*((1+'Control | Sensitivity'!$L$36)^ROUNDDOWN(DATEDIF('Control | Sensitivity'!$C$18,'Monthly Cash Flow'!BY$6,"Y"),0))</f>
        <v>0</v>
      </c>
      <c r="BZ24" s="470">
        <f>$F24*((1+'Control | Sensitivity'!$L$36)^ROUNDDOWN(DATEDIF('Control | Sensitivity'!$C$18,'Monthly Cash Flow'!BZ$6,"Y"),0))</f>
        <v>0</v>
      </c>
      <c r="CA24" s="470">
        <f>$F24*((1+'Control | Sensitivity'!$L$36)^ROUNDDOWN(DATEDIF('Control | Sensitivity'!$C$18,'Monthly Cash Flow'!CA$6,"Y"),0))</f>
        <v>0</v>
      </c>
      <c r="CB24" s="470">
        <f>$F24*((1+'Control | Sensitivity'!$L$36)^ROUNDDOWN(DATEDIF('Control | Sensitivity'!$C$18,'Monthly Cash Flow'!CB$6,"Y"),0))</f>
        <v>0</v>
      </c>
      <c r="CC24" s="470">
        <f>$F24*((1+'Control | Sensitivity'!$L$36)^ROUNDDOWN(DATEDIF('Control | Sensitivity'!$C$18,'Monthly Cash Flow'!CC$6,"Y"),0))</f>
        <v>0</v>
      </c>
      <c r="CD24" s="470">
        <f>$F24*((1+'Control | Sensitivity'!$L$36)^ROUNDDOWN(DATEDIF('Control | Sensitivity'!$C$18,'Monthly Cash Flow'!CD$6,"Y"),0))</f>
        <v>0</v>
      </c>
      <c r="CE24" s="470">
        <f>$F24*((1+'Control | Sensitivity'!$L$36)^ROUNDDOWN(DATEDIF('Control | Sensitivity'!$C$18,'Monthly Cash Flow'!CE$6,"Y"),0))</f>
        <v>0</v>
      </c>
      <c r="CF24" s="470">
        <f>$F24*((1+'Control | Sensitivity'!$L$36)^ROUNDDOWN(DATEDIF('Control | Sensitivity'!$C$18,'Monthly Cash Flow'!CF$6,"Y"),0))</f>
        <v>0</v>
      </c>
      <c r="CG24" s="470">
        <f>$F24*((1+'Control | Sensitivity'!$L$36)^ROUNDDOWN(DATEDIF('Control | Sensitivity'!$C$18,'Monthly Cash Flow'!CG$6,"Y"),0))</f>
        <v>0</v>
      </c>
      <c r="CH24" s="470">
        <f>$F24*((1+'Control | Sensitivity'!$L$36)^ROUNDDOWN(DATEDIF('Control | Sensitivity'!$C$18,'Monthly Cash Flow'!CH$6,"Y"),0))</f>
        <v>0</v>
      </c>
      <c r="CI24" s="470">
        <f>$F24*((1+'Control | Sensitivity'!$L$36)^ROUNDDOWN(DATEDIF('Control | Sensitivity'!$C$18,'Monthly Cash Flow'!CI$6,"Y"),0))</f>
        <v>0</v>
      </c>
      <c r="CJ24" s="470">
        <f>$F24*((1+'Control | Sensitivity'!$L$36)^ROUNDDOWN(DATEDIF('Control | Sensitivity'!$C$18,'Monthly Cash Flow'!CJ$6,"Y"),0))</f>
        <v>0</v>
      </c>
      <c r="CK24" s="470">
        <f>$F24*((1+'Control | Sensitivity'!$L$36)^ROUNDDOWN(DATEDIF('Control | Sensitivity'!$C$18,'Monthly Cash Flow'!CK$6,"Y"),0))</f>
        <v>0</v>
      </c>
      <c r="CL24" s="470">
        <f>$F24*((1+'Control | Sensitivity'!$L$36)^ROUNDDOWN(DATEDIF('Control | Sensitivity'!$C$18,'Monthly Cash Flow'!CL$6,"Y"),0))</f>
        <v>0</v>
      </c>
      <c r="CM24" s="470">
        <f>$F24*((1+'Control | Sensitivity'!$L$36)^ROUNDDOWN(DATEDIF('Control | Sensitivity'!$C$18,'Monthly Cash Flow'!CM$6,"Y"),0))</f>
        <v>0</v>
      </c>
      <c r="CN24" s="470">
        <f>$F24*((1+'Control | Sensitivity'!$L$36)^ROUNDDOWN(DATEDIF('Control | Sensitivity'!$C$18,'Monthly Cash Flow'!CN$6,"Y"),0))</f>
        <v>0</v>
      </c>
      <c r="CO24" s="470">
        <f>$F24*((1+'Control | Sensitivity'!$L$36)^ROUNDDOWN(DATEDIF('Control | Sensitivity'!$C$18,'Monthly Cash Flow'!CO$6,"Y"),0))</f>
        <v>0</v>
      </c>
      <c r="CP24" s="470">
        <f>$F24*((1+'Control | Sensitivity'!$L$36)^ROUNDDOWN(DATEDIF('Control | Sensitivity'!$C$18,'Monthly Cash Flow'!CP$6,"Y"),0))</f>
        <v>0</v>
      </c>
      <c r="CQ24" s="470">
        <f>$F24*((1+'Control | Sensitivity'!$L$36)^ROUNDDOWN(DATEDIF('Control | Sensitivity'!$C$18,'Monthly Cash Flow'!CQ$6,"Y"),0))</f>
        <v>0</v>
      </c>
      <c r="CR24" s="470">
        <f>$F24*((1+'Control | Sensitivity'!$L$36)^ROUNDDOWN(DATEDIF('Control | Sensitivity'!$C$18,'Monthly Cash Flow'!CR$6,"Y"),0))</f>
        <v>0</v>
      </c>
      <c r="CS24" s="470">
        <f>$F24*((1+'Control | Sensitivity'!$L$36)^ROUNDDOWN(DATEDIF('Control | Sensitivity'!$C$18,'Monthly Cash Flow'!CS$6,"Y"),0))</f>
        <v>0</v>
      </c>
      <c r="CT24" s="470">
        <f>$F24*((1+'Control | Sensitivity'!$L$36)^ROUNDDOWN(DATEDIF('Control | Sensitivity'!$C$18,'Monthly Cash Flow'!CT$6,"Y"),0))</f>
        <v>0</v>
      </c>
      <c r="CU24" s="470">
        <f>$F24*((1+'Control | Sensitivity'!$L$36)^ROUNDDOWN(DATEDIF('Control | Sensitivity'!$C$18,'Monthly Cash Flow'!CU$6,"Y"),0))</f>
        <v>0</v>
      </c>
      <c r="CV24" s="470">
        <f>$F24*((1+'Control | Sensitivity'!$L$36)^ROUNDDOWN(DATEDIF('Control | Sensitivity'!$C$18,'Monthly Cash Flow'!CV$6,"Y"),0))</f>
        <v>0</v>
      </c>
      <c r="CW24" s="470">
        <f>$F24*((1+'Control | Sensitivity'!$L$36)^ROUNDDOWN(DATEDIF('Control | Sensitivity'!$C$18,'Monthly Cash Flow'!CW$6,"Y"),0))</f>
        <v>0</v>
      </c>
      <c r="CX24" s="470">
        <f>$F24*((1+'Control | Sensitivity'!$L$36)^ROUNDDOWN(DATEDIF('Control | Sensitivity'!$C$18,'Monthly Cash Flow'!CX$6,"Y"),0))</f>
        <v>0</v>
      </c>
      <c r="CY24" s="470">
        <f>$F24*((1+'Control | Sensitivity'!$L$36)^ROUNDDOWN(DATEDIF('Control | Sensitivity'!$C$18,'Monthly Cash Flow'!CY$6,"Y"),0))</f>
        <v>0</v>
      </c>
      <c r="CZ24" s="470">
        <f>$F24*((1+'Control | Sensitivity'!$L$36)^ROUNDDOWN(DATEDIF('Control | Sensitivity'!$C$18,'Monthly Cash Flow'!CZ$6,"Y"),0))</f>
        <v>0</v>
      </c>
      <c r="DA24" s="470">
        <f>$F24*((1+'Control | Sensitivity'!$L$36)^ROUNDDOWN(DATEDIF('Control | Sensitivity'!$C$18,'Monthly Cash Flow'!DA$6,"Y"),0))</f>
        <v>0</v>
      </c>
      <c r="DB24" s="470">
        <f>$F24*((1+'Control | Sensitivity'!$L$36)^ROUNDDOWN(DATEDIF('Control | Sensitivity'!$C$18,'Monthly Cash Flow'!DB$6,"Y"),0))</f>
        <v>0</v>
      </c>
      <c r="DC24" s="470">
        <f>$F24*((1+'Control | Sensitivity'!$L$36)^ROUNDDOWN(DATEDIF('Control | Sensitivity'!$C$18,'Monthly Cash Flow'!DC$6,"Y"),0))</f>
        <v>0</v>
      </c>
      <c r="DD24" s="470">
        <f>$F24*((1+'Control | Sensitivity'!$L$36)^ROUNDDOWN(DATEDIF('Control | Sensitivity'!$C$18,'Monthly Cash Flow'!DD$6,"Y"),0))</f>
        <v>0</v>
      </c>
      <c r="DE24" s="470">
        <f>$F24*((1+'Control | Sensitivity'!$L$36)^ROUNDDOWN(DATEDIF('Control | Sensitivity'!$C$18,'Monthly Cash Flow'!DE$6,"Y"),0))</f>
        <v>0</v>
      </c>
      <c r="DF24" s="470">
        <f>$F24*((1+'Control | Sensitivity'!$L$36)^ROUNDDOWN(DATEDIF('Control | Sensitivity'!$C$18,'Monthly Cash Flow'!DF$6,"Y"),0))</f>
        <v>0</v>
      </c>
      <c r="DG24" s="470">
        <f>$F24*((1+'Control | Sensitivity'!$L$36)^ROUNDDOWN(DATEDIF('Control | Sensitivity'!$C$18,'Monthly Cash Flow'!DG$6,"Y"),0))</f>
        <v>0</v>
      </c>
      <c r="DH24" s="470">
        <f>$F24*((1+'Control | Sensitivity'!$L$36)^ROUNDDOWN(DATEDIF('Control | Sensitivity'!$C$18,'Monthly Cash Flow'!DH$6,"Y"),0))</f>
        <v>0</v>
      </c>
      <c r="DI24" s="470">
        <f>$F24*((1+'Control | Sensitivity'!$L$36)^ROUNDDOWN(DATEDIF('Control | Sensitivity'!$C$18,'Monthly Cash Flow'!DI$6,"Y"),0))</f>
        <v>0</v>
      </c>
      <c r="DJ24" s="470">
        <f>$F24*((1+'Control | Sensitivity'!$L$36)^ROUNDDOWN(DATEDIF('Control | Sensitivity'!$C$18,'Monthly Cash Flow'!DJ$6,"Y"),0))</f>
        <v>0</v>
      </c>
      <c r="DK24" s="470">
        <f>$F24*((1+'Control | Sensitivity'!$L$36)^ROUNDDOWN(DATEDIF('Control | Sensitivity'!$C$18,'Monthly Cash Flow'!DK$6,"Y"),0))</f>
        <v>0</v>
      </c>
      <c r="DL24" s="470">
        <f>$F24*((1+'Control | Sensitivity'!$L$36)^ROUNDDOWN(DATEDIF('Control | Sensitivity'!$C$18,'Monthly Cash Flow'!DL$6,"Y"),0))</f>
        <v>0</v>
      </c>
      <c r="DM24" s="470">
        <f>$F24*((1+'Control | Sensitivity'!$L$36)^ROUNDDOWN(DATEDIF('Control | Sensitivity'!$C$18,'Monthly Cash Flow'!DM$6,"Y"),0))</f>
        <v>0</v>
      </c>
      <c r="DN24" s="470">
        <f>$F24*((1+'Control | Sensitivity'!$L$36)^ROUNDDOWN(DATEDIF('Control | Sensitivity'!$C$18,'Monthly Cash Flow'!DN$6,"Y"),0))</f>
        <v>0</v>
      </c>
      <c r="DO24" s="470">
        <f>$F24*((1+'Control | Sensitivity'!$L$36)^ROUNDDOWN(DATEDIF('Control | Sensitivity'!$C$18,'Monthly Cash Flow'!DO$6,"Y"),0))</f>
        <v>0</v>
      </c>
      <c r="DP24" s="470">
        <f>$F24*((1+'Control | Sensitivity'!$L$36)^ROUNDDOWN(DATEDIF('Control | Sensitivity'!$C$18,'Monthly Cash Flow'!DP$6,"Y"),0))</f>
        <v>0</v>
      </c>
      <c r="DQ24" s="470">
        <f>$F24*((1+'Control | Sensitivity'!$L$36)^ROUNDDOWN(DATEDIF('Control | Sensitivity'!$C$18,'Monthly Cash Flow'!DQ$6,"Y"),0))</f>
        <v>0</v>
      </c>
      <c r="DR24" s="470">
        <f>$F24*((1+'Control | Sensitivity'!$L$36)^ROUNDDOWN(DATEDIF('Control | Sensitivity'!$C$18,'Monthly Cash Flow'!DR$6,"Y"),0))</f>
        <v>0</v>
      </c>
      <c r="DS24" s="470">
        <f>$F24*((1+'Control | Sensitivity'!$L$36)^ROUNDDOWN(DATEDIF('Control | Sensitivity'!$C$18,'Monthly Cash Flow'!DS$6,"Y"),0))</f>
        <v>0</v>
      </c>
      <c r="DT24" s="470">
        <f>$F24*((1+'Control | Sensitivity'!$L$36)^ROUNDDOWN(DATEDIF('Control | Sensitivity'!$C$18,'Monthly Cash Flow'!DT$6,"Y"),0))</f>
        <v>0</v>
      </c>
      <c r="DU24" s="470">
        <f>$F24*((1+'Control | Sensitivity'!$L$36)^ROUNDDOWN(DATEDIF('Control | Sensitivity'!$C$18,'Monthly Cash Flow'!DU$6,"Y"),0))</f>
        <v>0</v>
      </c>
      <c r="DV24" s="470">
        <f>$F24*((1+'Control | Sensitivity'!$L$36)^ROUNDDOWN(DATEDIF('Control | Sensitivity'!$C$18,'Monthly Cash Flow'!DV$6,"Y"),0))</f>
        <v>0</v>
      </c>
      <c r="DW24" s="470">
        <f>$F24*((1+'Control | Sensitivity'!$L$36)^ROUNDDOWN(DATEDIF('Control | Sensitivity'!$C$18,'Monthly Cash Flow'!DW$6,"Y"),0))</f>
        <v>0</v>
      </c>
      <c r="DX24" s="470">
        <f>$F24*((1+'Control | Sensitivity'!$L$36)^ROUNDDOWN(DATEDIF('Control | Sensitivity'!$C$18,'Monthly Cash Flow'!DX$6,"Y"),0))</f>
        <v>0</v>
      </c>
      <c r="DY24" s="470">
        <f>$F24*((1+'Control | Sensitivity'!$L$36)^ROUNDDOWN(DATEDIF('Control | Sensitivity'!$C$18,'Monthly Cash Flow'!DY$6,"Y"),0))</f>
        <v>0</v>
      </c>
      <c r="DZ24" s="470">
        <f>$F24*((1+'Control | Sensitivity'!$L$36)^ROUNDDOWN(DATEDIF('Control | Sensitivity'!$C$18,'Monthly Cash Flow'!DZ$6,"Y"),0))</f>
        <v>0</v>
      </c>
      <c r="EA24" s="470">
        <f>$F24*((1+'Control | Sensitivity'!$L$36)^ROUNDDOWN(DATEDIF('Control | Sensitivity'!$C$18,'Monthly Cash Flow'!EA$6,"Y"),0))</f>
        <v>0</v>
      </c>
      <c r="EB24" s="470">
        <f>$F24*((1+'Control | Sensitivity'!$L$36)^ROUNDDOWN(DATEDIF('Control | Sensitivity'!$C$18,'Monthly Cash Flow'!EB$6,"Y"),0))</f>
        <v>0</v>
      </c>
      <c r="EC24" s="470">
        <f>$F24*((1+'Control | Sensitivity'!$L$36)^ROUNDDOWN(DATEDIF('Control | Sensitivity'!$C$18,'Monthly Cash Flow'!EC$6,"Y"),0))</f>
        <v>0</v>
      </c>
      <c r="ED24" s="470">
        <f>$F24*((1+'Control | Sensitivity'!$L$36)^ROUNDDOWN(DATEDIF('Control | Sensitivity'!$C$18,'Monthly Cash Flow'!ED$6,"Y"),0))</f>
        <v>0</v>
      </c>
      <c r="EE24" s="470">
        <f>$F24*((1+'Control | Sensitivity'!$L$36)^ROUNDDOWN(DATEDIF('Control | Sensitivity'!$C$18,'Monthly Cash Flow'!EE$6,"Y"),0))</f>
        <v>0</v>
      </c>
      <c r="EF24" s="470">
        <f>$F24*((1+'Control | Sensitivity'!$L$36)^ROUNDDOWN(DATEDIF('Control | Sensitivity'!$C$18,'Monthly Cash Flow'!EF$6,"Y"),0))</f>
        <v>0</v>
      </c>
      <c r="EG24" s="488">
        <f>$F24*((1+'Control | Sensitivity'!$L$36)^ROUNDDOWN(DATEDIF('Control | Sensitivity'!$C$18,'Monthly Cash Flow'!EG$6,"Y"),0))</f>
        <v>0</v>
      </c>
      <c r="EH24" s="424" t="s">
        <v>109</v>
      </c>
    </row>
    <row r="25" spans="2:138" ht="15" customHeight="1" x14ac:dyDescent="0.2">
      <c r="B25" s="468"/>
      <c r="C25" s="461" t="s">
        <v>212</v>
      </c>
      <c r="D25" s="462">
        <f t="shared" si="45"/>
        <v>0</v>
      </c>
      <c r="E25" s="377"/>
      <c r="F25" s="470">
        <f>-'Control | Sensitivity'!L49/12</f>
        <v>0</v>
      </c>
      <c r="G25" s="470">
        <f>$F25*((1+'Control | Sensitivity'!$L$36)^ROUNDDOWN(DATEDIF('Control | Sensitivity'!$C$18,'Monthly Cash Flow'!G$6,"Y"),0))</f>
        <v>0</v>
      </c>
      <c r="H25" s="470">
        <f>$F25*((1+'Control | Sensitivity'!$L$36)^ROUNDDOWN(DATEDIF('Control | Sensitivity'!$C$18,'Monthly Cash Flow'!H$6,"Y"),0))</f>
        <v>0</v>
      </c>
      <c r="I25" s="470">
        <f>$F25*((1+'Control | Sensitivity'!$L$36)^ROUNDDOWN(DATEDIF('Control | Sensitivity'!$C$18,'Monthly Cash Flow'!I$6,"Y"),0))</f>
        <v>0</v>
      </c>
      <c r="J25" s="470">
        <f>$F25*((1+'Control | Sensitivity'!$L$36)^ROUNDDOWN(DATEDIF('Control | Sensitivity'!$C$18,'Monthly Cash Flow'!J$6,"Y"),0))</f>
        <v>0</v>
      </c>
      <c r="K25" s="470">
        <f>$F25*((1+'Control | Sensitivity'!$L$36)^ROUNDDOWN(DATEDIF('Control | Sensitivity'!$C$18,'Monthly Cash Flow'!K$6,"Y"),0))</f>
        <v>0</v>
      </c>
      <c r="L25" s="470">
        <f>$F25*((1+'Control | Sensitivity'!$L$36)^ROUNDDOWN(DATEDIF('Control | Sensitivity'!$C$18,'Monthly Cash Flow'!L$6,"Y"),0))</f>
        <v>0</v>
      </c>
      <c r="M25" s="470">
        <f>$F25*((1+'Control | Sensitivity'!$L$36)^ROUNDDOWN(DATEDIF('Control | Sensitivity'!$C$18,'Monthly Cash Flow'!M$6,"Y"),0))</f>
        <v>0</v>
      </c>
      <c r="N25" s="470">
        <f>$F25*((1+'Control | Sensitivity'!$L$36)^ROUNDDOWN(DATEDIF('Control | Sensitivity'!$C$18,'Monthly Cash Flow'!N$6,"Y"),0))</f>
        <v>0</v>
      </c>
      <c r="O25" s="470">
        <f>$F25*((1+'Control | Sensitivity'!$L$36)^ROUNDDOWN(DATEDIF('Control | Sensitivity'!$C$18,'Monthly Cash Flow'!O$6,"Y"),0))</f>
        <v>0</v>
      </c>
      <c r="P25" s="470">
        <f>$F25*((1+'Control | Sensitivity'!$L$36)^ROUNDDOWN(DATEDIF('Control | Sensitivity'!$C$18,'Monthly Cash Flow'!P$6,"Y"),0))</f>
        <v>0</v>
      </c>
      <c r="Q25" s="470">
        <f>$F25*((1+'Control | Sensitivity'!$L$36)^ROUNDDOWN(DATEDIF('Control | Sensitivity'!$C$18,'Monthly Cash Flow'!Q$6,"Y"),0))</f>
        <v>0</v>
      </c>
      <c r="R25" s="470">
        <f>$F25*((1+'Control | Sensitivity'!$L$36)^ROUNDDOWN(DATEDIF('Control | Sensitivity'!$C$18,'Monthly Cash Flow'!R$6,"Y"),0))</f>
        <v>0</v>
      </c>
      <c r="S25" s="470">
        <f>$F25*((1+'Control | Sensitivity'!$L$36)^ROUNDDOWN(DATEDIF('Control | Sensitivity'!$C$18,'Monthly Cash Flow'!S$6,"Y"),0))</f>
        <v>0</v>
      </c>
      <c r="T25" s="470">
        <f>$F25*((1+'Control | Sensitivity'!$L$36)^ROUNDDOWN(DATEDIF('Control | Sensitivity'!$C$18,'Monthly Cash Flow'!T$6,"Y"),0))</f>
        <v>0</v>
      </c>
      <c r="U25" s="470">
        <f>$F25*((1+'Control | Sensitivity'!$L$36)^ROUNDDOWN(DATEDIF('Control | Sensitivity'!$C$18,'Monthly Cash Flow'!U$6,"Y"),0))</f>
        <v>0</v>
      </c>
      <c r="V25" s="470">
        <f>$F25*((1+'Control | Sensitivity'!$L$36)^ROUNDDOWN(DATEDIF('Control | Sensitivity'!$C$18,'Monthly Cash Flow'!V$6,"Y"),0))</f>
        <v>0</v>
      </c>
      <c r="W25" s="470">
        <f>$F25*((1+'Control | Sensitivity'!$L$36)^ROUNDDOWN(DATEDIF('Control | Sensitivity'!$C$18,'Monthly Cash Flow'!W$6,"Y"),0))</f>
        <v>0</v>
      </c>
      <c r="X25" s="470">
        <f>$F25*((1+'Control | Sensitivity'!$L$36)^ROUNDDOWN(DATEDIF('Control | Sensitivity'!$C$18,'Monthly Cash Flow'!X$6,"Y"),0))</f>
        <v>0</v>
      </c>
      <c r="Y25" s="470">
        <f>$F25*((1+'Control | Sensitivity'!$L$36)^ROUNDDOWN(DATEDIF('Control | Sensitivity'!$C$18,'Monthly Cash Flow'!Y$6,"Y"),0))</f>
        <v>0</v>
      </c>
      <c r="Z25" s="470">
        <f>$F25*((1+'Control | Sensitivity'!$L$36)^ROUNDDOWN(DATEDIF('Control | Sensitivity'!$C$18,'Monthly Cash Flow'!Z$6,"Y"),0))</f>
        <v>0</v>
      </c>
      <c r="AA25" s="470">
        <f>$F25*((1+'Control | Sensitivity'!$L$36)^ROUNDDOWN(DATEDIF('Control | Sensitivity'!$C$18,'Monthly Cash Flow'!AA$6,"Y"),0))</f>
        <v>0</v>
      </c>
      <c r="AB25" s="470">
        <f>$F25*((1+'Control | Sensitivity'!$L$36)^ROUNDDOWN(DATEDIF('Control | Sensitivity'!$C$18,'Monthly Cash Flow'!AB$6,"Y"),0))</f>
        <v>0</v>
      </c>
      <c r="AC25" s="470">
        <f>$F25*((1+'Control | Sensitivity'!$L$36)^ROUNDDOWN(DATEDIF('Control | Sensitivity'!$C$18,'Monthly Cash Flow'!AC$6,"Y"),0))</f>
        <v>0</v>
      </c>
      <c r="AD25" s="470">
        <f>$F25*((1+'Control | Sensitivity'!$L$36)^ROUNDDOWN(DATEDIF('Control | Sensitivity'!$C$18,'Monthly Cash Flow'!AD$6,"Y"),0))</f>
        <v>0</v>
      </c>
      <c r="AE25" s="470">
        <f>$F25*((1+'Control | Sensitivity'!$L$36)^ROUNDDOWN(DATEDIF('Control | Sensitivity'!$C$18,'Monthly Cash Flow'!AE$6,"Y"),0))</f>
        <v>0</v>
      </c>
      <c r="AF25" s="470">
        <f>$F25*((1+'Control | Sensitivity'!$L$36)^ROUNDDOWN(DATEDIF('Control | Sensitivity'!$C$18,'Monthly Cash Flow'!AF$6,"Y"),0))</f>
        <v>0</v>
      </c>
      <c r="AG25" s="470">
        <f>$F25*((1+'Control | Sensitivity'!$L$36)^ROUNDDOWN(DATEDIF('Control | Sensitivity'!$C$18,'Monthly Cash Flow'!AG$6,"Y"),0))</f>
        <v>0</v>
      </c>
      <c r="AH25" s="470">
        <f>$F25*((1+'Control | Sensitivity'!$L$36)^ROUNDDOWN(DATEDIF('Control | Sensitivity'!$C$18,'Monthly Cash Flow'!AH$6,"Y"),0))</f>
        <v>0</v>
      </c>
      <c r="AI25" s="470">
        <f>$F25*((1+'Control | Sensitivity'!$L$36)^ROUNDDOWN(DATEDIF('Control | Sensitivity'!$C$18,'Monthly Cash Flow'!AI$6,"Y"),0))</f>
        <v>0</v>
      </c>
      <c r="AJ25" s="470">
        <f>$F25*((1+'Control | Sensitivity'!$L$36)^ROUNDDOWN(DATEDIF('Control | Sensitivity'!$C$18,'Monthly Cash Flow'!AJ$6,"Y"),0))</f>
        <v>0</v>
      </c>
      <c r="AK25" s="470">
        <f>$F25*((1+'Control | Sensitivity'!$L$36)^ROUNDDOWN(DATEDIF('Control | Sensitivity'!$C$18,'Monthly Cash Flow'!AK$6,"Y"),0))</f>
        <v>0</v>
      </c>
      <c r="AL25" s="470">
        <f>$F25*((1+'Control | Sensitivity'!$L$36)^ROUNDDOWN(DATEDIF('Control | Sensitivity'!$C$18,'Monthly Cash Flow'!AL$6,"Y"),0))</f>
        <v>0</v>
      </c>
      <c r="AM25" s="470">
        <f>$F25*((1+'Control | Sensitivity'!$L$36)^ROUNDDOWN(DATEDIF('Control | Sensitivity'!$C$18,'Monthly Cash Flow'!AM$6,"Y"),0))</f>
        <v>0</v>
      </c>
      <c r="AN25" s="470">
        <f>$F25*((1+'Control | Sensitivity'!$L$36)^ROUNDDOWN(DATEDIF('Control | Sensitivity'!$C$18,'Monthly Cash Flow'!AN$6,"Y"),0))</f>
        <v>0</v>
      </c>
      <c r="AO25" s="470">
        <f>$F25*((1+'Control | Sensitivity'!$L$36)^ROUNDDOWN(DATEDIF('Control | Sensitivity'!$C$18,'Monthly Cash Flow'!AO$6,"Y"),0))</f>
        <v>0</v>
      </c>
      <c r="AP25" s="470">
        <f>$F25*((1+'Control | Sensitivity'!$L$36)^ROUNDDOWN(DATEDIF('Control | Sensitivity'!$C$18,'Monthly Cash Flow'!AP$6,"Y"),0))</f>
        <v>0</v>
      </c>
      <c r="AQ25" s="470">
        <f>$F25*((1+'Control | Sensitivity'!$L$36)^ROUNDDOWN(DATEDIF('Control | Sensitivity'!$C$18,'Monthly Cash Flow'!AQ$6,"Y"),0))</f>
        <v>0</v>
      </c>
      <c r="AR25" s="470">
        <f>$F25*((1+'Control | Sensitivity'!$L$36)^ROUNDDOWN(DATEDIF('Control | Sensitivity'!$C$18,'Monthly Cash Flow'!AR$6,"Y"),0))</f>
        <v>0</v>
      </c>
      <c r="AS25" s="470">
        <f>$F25*((1+'Control | Sensitivity'!$L$36)^ROUNDDOWN(DATEDIF('Control | Sensitivity'!$C$18,'Monthly Cash Flow'!AS$6,"Y"),0))</f>
        <v>0</v>
      </c>
      <c r="AT25" s="470">
        <f>$F25*((1+'Control | Sensitivity'!$L$36)^ROUNDDOWN(DATEDIF('Control | Sensitivity'!$C$18,'Monthly Cash Flow'!AT$6,"Y"),0))</f>
        <v>0</v>
      </c>
      <c r="AU25" s="470">
        <f>$F25*((1+'Control | Sensitivity'!$L$36)^ROUNDDOWN(DATEDIF('Control | Sensitivity'!$C$18,'Monthly Cash Flow'!AU$6,"Y"),0))</f>
        <v>0</v>
      </c>
      <c r="AV25" s="470">
        <f>$F25*((1+'Control | Sensitivity'!$L$36)^ROUNDDOWN(DATEDIF('Control | Sensitivity'!$C$18,'Monthly Cash Flow'!AV$6,"Y"),0))</f>
        <v>0</v>
      </c>
      <c r="AW25" s="470">
        <f>$F25*((1+'Control | Sensitivity'!$L$36)^ROUNDDOWN(DATEDIF('Control | Sensitivity'!$C$18,'Monthly Cash Flow'!AW$6,"Y"),0))</f>
        <v>0</v>
      </c>
      <c r="AX25" s="470">
        <f>$F25*((1+'Control | Sensitivity'!$L$36)^ROUNDDOWN(DATEDIF('Control | Sensitivity'!$C$18,'Monthly Cash Flow'!AX$6,"Y"),0))</f>
        <v>0</v>
      </c>
      <c r="AY25" s="470">
        <f>$F25*((1+'Control | Sensitivity'!$L$36)^ROUNDDOWN(DATEDIF('Control | Sensitivity'!$C$18,'Monthly Cash Flow'!AY$6,"Y"),0))</f>
        <v>0</v>
      </c>
      <c r="AZ25" s="470">
        <f>$F25*((1+'Control | Sensitivity'!$L$36)^ROUNDDOWN(DATEDIF('Control | Sensitivity'!$C$18,'Monthly Cash Flow'!AZ$6,"Y"),0))</f>
        <v>0</v>
      </c>
      <c r="BA25" s="470">
        <f>$F25*((1+'Control | Sensitivity'!$L$36)^ROUNDDOWN(DATEDIF('Control | Sensitivity'!$C$18,'Monthly Cash Flow'!BA$6,"Y"),0))</f>
        <v>0</v>
      </c>
      <c r="BB25" s="470">
        <f>$F25*((1+'Control | Sensitivity'!$L$36)^ROUNDDOWN(DATEDIF('Control | Sensitivity'!$C$18,'Monthly Cash Flow'!BB$6,"Y"),0))</f>
        <v>0</v>
      </c>
      <c r="BC25" s="470">
        <f>$F25*((1+'Control | Sensitivity'!$L$36)^ROUNDDOWN(DATEDIF('Control | Sensitivity'!$C$18,'Monthly Cash Flow'!BC$6,"Y"),0))</f>
        <v>0</v>
      </c>
      <c r="BD25" s="470">
        <f>$F25*((1+'Control | Sensitivity'!$L$36)^ROUNDDOWN(DATEDIF('Control | Sensitivity'!$C$18,'Monthly Cash Flow'!BD$6,"Y"),0))</f>
        <v>0</v>
      </c>
      <c r="BE25" s="470">
        <f>$F25*((1+'Control | Sensitivity'!$L$36)^ROUNDDOWN(DATEDIF('Control | Sensitivity'!$C$18,'Monthly Cash Flow'!BE$6,"Y"),0))</f>
        <v>0</v>
      </c>
      <c r="BF25" s="470">
        <f>$F25*((1+'Control | Sensitivity'!$L$36)^ROUNDDOWN(DATEDIF('Control | Sensitivity'!$C$18,'Monthly Cash Flow'!BF$6,"Y"),0))</f>
        <v>0</v>
      </c>
      <c r="BG25" s="470">
        <f>$F25*((1+'Control | Sensitivity'!$L$36)^ROUNDDOWN(DATEDIF('Control | Sensitivity'!$C$18,'Monthly Cash Flow'!BG$6,"Y"),0))</f>
        <v>0</v>
      </c>
      <c r="BH25" s="470">
        <f>$F25*((1+'Control | Sensitivity'!$L$36)^ROUNDDOWN(DATEDIF('Control | Sensitivity'!$C$18,'Monthly Cash Flow'!BH$6,"Y"),0))</f>
        <v>0</v>
      </c>
      <c r="BI25" s="470">
        <f>$F25*((1+'Control | Sensitivity'!$L$36)^ROUNDDOWN(DATEDIF('Control | Sensitivity'!$C$18,'Monthly Cash Flow'!BI$6,"Y"),0))</f>
        <v>0</v>
      </c>
      <c r="BJ25" s="470">
        <f>$F25*((1+'Control | Sensitivity'!$L$36)^ROUNDDOWN(DATEDIF('Control | Sensitivity'!$C$18,'Monthly Cash Flow'!BJ$6,"Y"),0))</f>
        <v>0</v>
      </c>
      <c r="BK25" s="470">
        <f>$F25*((1+'Control | Sensitivity'!$L$36)^ROUNDDOWN(DATEDIF('Control | Sensitivity'!$C$18,'Monthly Cash Flow'!BK$6,"Y"),0))</f>
        <v>0</v>
      </c>
      <c r="BL25" s="470">
        <f>$F25*((1+'Control | Sensitivity'!$L$36)^ROUNDDOWN(DATEDIF('Control | Sensitivity'!$C$18,'Monthly Cash Flow'!BL$6,"Y"),0))</f>
        <v>0</v>
      </c>
      <c r="BM25" s="470">
        <f>$F25*((1+'Control | Sensitivity'!$L$36)^ROUNDDOWN(DATEDIF('Control | Sensitivity'!$C$18,'Monthly Cash Flow'!BM$6,"Y"),0))</f>
        <v>0</v>
      </c>
      <c r="BN25" s="470">
        <f>$F25*((1+'Control | Sensitivity'!$L$36)^ROUNDDOWN(DATEDIF('Control | Sensitivity'!$C$18,'Monthly Cash Flow'!BN$6,"Y"),0))</f>
        <v>0</v>
      </c>
      <c r="BO25" s="470">
        <f>$F25*((1+'Control | Sensitivity'!$L$36)^ROUNDDOWN(DATEDIF('Control | Sensitivity'!$C$18,'Monthly Cash Flow'!BO$6,"Y"),0))</f>
        <v>0</v>
      </c>
      <c r="BP25" s="470">
        <f>$F25*((1+'Control | Sensitivity'!$L$36)^ROUNDDOWN(DATEDIF('Control | Sensitivity'!$C$18,'Monthly Cash Flow'!BP$6,"Y"),0))</f>
        <v>0</v>
      </c>
      <c r="BQ25" s="470">
        <f>$F25*((1+'Control | Sensitivity'!$L$36)^ROUNDDOWN(DATEDIF('Control | Sensitivity'!$C$18,'Monthly Cash Flow'!BQ$6,"Y"),0))</f>
        <v>0</v>
      </c>
      <c r="BR25" s="470">
        <f>$F25*((1+'Control | Sensitivity'!$L$36)^ROUNDDOWN(DATEDIF('Control | Sensitivity'!$C$18,'Monthly Cash Flow'!BR$6,"Y"),0))</f>
        <v>0</v>
      </c>
      <c r="BS25" s="470">
        <f>$F25*((1+'Control | Sensitivity'!$L$36)^ROUNDDOWN(DATEDIF('Control | Sensitivity'!$C$18,'Monthly Cash Flow'!BS$6,"Y"),0))</f>
        <v>0</v>
      </c>
      <c r="BT25" s="470">
        <f>$F25*((1+'Control | Sensitivity'!$L$36)^ROUNDDOWN(DATEDIF('Control | Sensitivity'!$C$18,'Monthly Cash Flow'!BT$6,"Y"),0))</f>
        <v>0</v>
      </c>
      <c r="BU25" s="470">
        <f>$F25*((1+'Control | Sensitivity'!$L$36)^ROUNDDOWN(DATEDIF('Control | Sensitivity'!$C$18,'Monthly Cash Flow'!BU$6,"Y"),0))</f>
        <v>0</v>
      </c>
      <c r="BV25" s="470">
        <f>$F25*((1+'Control | Sensitivity'!$L$36)^ROUNDDOWN(DATEDIF('Control | Sensitivity'!$C$18,'Monthly Cash Flow'!BV$6,"Y"),0))</f>
        <v>0</v>
      </c>
      <c r="BW25" s="470">
        <f>$F25*((1+'Control | Sensitivity'!$L$36)^ROUNDDOWN(DATEDIF('Control | Sensitivity'!$C$18,'Monthly Cash Flow'!BW$6,"Y"),0))</f>
        <v>0</v>
      </c>
      <c r="BX25" s="470">
        <f>$F25*((1+'Control | Sensitivity'!$L$36)^ROUNDDOWN(DATEDIF('Control | Sensitivity'!$C$18,'Monthly Cash Flow'!BX$6,"Y"),0))</f>
        <v>0</v>
      </c>
      <c r="BY25" s="470">
        <f>$F25*((1+'Control | Sensitivity'!$L$36)^ROUNDDOWN(DATEDIF('Control | Sensitivity'!$C$18,'Monthly Cash Flow'!BY$6,"Y"),0))</f>
        <v>0</v>
      </c>
      <c r="BZ25" s="470">
        <f>$F25*((1+'Control | Sensitivity'!$L$36)^ROUNDDOWN(DATEDIF('Control | Sensitivity'!$C$18,'Monthly Cash Flow'!BZ$6,"Y"),0))</f>
        <v>0</v>
      </c>
      <c r="CA25" s="470">
        <f>$F25*((1+'Control | Sensitivity'!$L$36)^ROUNDDOWN(DATEDIF('Control | Sensitivity'!$C$18,'Monthly Cash Flow'!CA$6,"Y"),0))</f>
        <v>0</v>
      </c>
      <c r="CB25" s="470">
        <f>$F25*((1+'Control | Sensitivity'!$L$36)^ROUNDDOWN(DATEDIF('Control | Sensitivity'!$C$18,'Monthly Cash Flow'!CB$6,"Y"),0))</f>
        <v>0</v>
      </c>
      <c r="CC25" s="470">
        <f>$F25*((1+'Control | Sensitivity'!$L$36)^ROUNDDOWN(DATEDIF('Control | Sensitivity'!$C$18,'Monthly Cash Flow'!CC$6,"Y"),0))</f>
        <v>0</v>
      </c>
      <c r="CD25" s="470">
        <f>$F25*((1+'Control | Sensitivity'!$L$36)^ROUNDDOWN(DATEDIF('Control | Sensitivity'!$C$18,'Monthly Cash Flow'!CD$6,"Y"),0))</f>
        <v>0</v>
      </c>
      <c r="CE25" s="470">
        <f>$F25*((1+'Control | Sensitivity'!$L$36)^ROUNDDOWN(DATEDIF('Control | Sensitivity'!$C$18,'Monthly Cash Flow'!CE$6,"Y"),0))</f>
        <v>0</v>
      </c>
      <c r="CF25" s="470">
        <f>$F25*((1+'Control | Sensitivity'!$L$36)^ROUNDDOWN(DATEDIF('Control | Sensitivity'!$C$18,'Monthly Cash Flow'!CF$6,"Y"),0))</f>
        <v>0</v>
      </c>
      <c r="CG25" s="470">
        <f>$F25*((1+'Control | Sensitivity'!$L$36)^ROUNDDOWN(DATEDIF('Control | Sensitivity'!$C$18,'Monthly Cash Flow'!CG$6,"Y"),0))</f>
        <v>0</v>
      </c>
      <c r="CH25" s="470">
        <f>$F25*((1+'Control | Sensitivity'!$L$36)^ROUNDDOWN(DATEDIF('Control | Sensitivity'!$C$18,'Monthly Cash Flow'!CH$6,"Y"),0))</f>
        <v>0</v>
      </c>
      <c r="CI25" s="470">
        <f>$F25*((1+'Control | Sensitivity'!$L$36)^ROUNDDOWN(DATEDIF('Control | Sensitivity'!$C$18,'Monthly Cash Flow'!CI$6,"Y"),0))</f>
        <v>0</v>
      </c>
      <c r="CJ25" s="470">
        <f>$F25*((1+'Control | Sensitivity'!$L$36)^ROUNDDOWN(DATEDIF('Control | Sensitivity'!$C$18,'Monthly Cash Flow'!CJ$6,"Y"),0))</f>
        <v>0</v>
      </c>
      <c r="CK25" s="470">
        <f>$F25*((1+'Control | Sensitivity'!$L$36)^ROUNDDOWN(DATEDIF('Control | Sensitivity'!$C$18,'Monthly Cash Flow'!CK$6,"Y"),0))</f>
        <v>0</v>
      </c>
      <c r="CL25" s="470">
        <f>$F25*((1+'Control | Sensitivity'!$L$36)^ROUNDDOWN(DATEDIF('Control | Sensitivity'!$C$18,'Monthly Cash Flow'!CL$6,"Y"),0))</f>
        <v>0</v>
      </c>
      <c r="CM25" s="470">
        <f>$F25*((1+'Control | Sensitivity'!$L$36)^ROUNDDOWN(DATEDIF('Control | Sensitivity'!$C$18,'Monthly Cash Flow'!CM$6,"Y"),0))</f>
        <v>0</v>
      </c>
      <c r="CN25" s="470">
        <f>$F25*((1+'Control | Sensitivity'!$L$36)^ROUNDDOWN(DATEDIF('Control | Sensitivity'!$C$18,'Monthly Cash Flow'!CN$6,"Y"),0))</f>
        <v>0</v>
      </c>
      <c r="CO25" s="470">
        <f>$F25*((1+'Control | Sensitivity'!$L$36)^ROUNDDOWN(DATEDIF('Control | Sensitivity'!$C$18,'Monthly Cash Flow'!CO$6,"Y"),0))</f>
        <v>0</v>
      </c>
      <c r="CP25" s="470">
        <f>$F25*((1+'Control | Sensitivity'!$L$36)^ROUNDDOWN(DATEDIF('Control | Sensitivity'!$C$18,'Monthly Cash Flow'!CP$6,"Y"),0))</f>
        <v>0</v>
      </c>
      <c r="CQ25" s="470">
        <f>$F25*((1+'Control | Sensitivity'!$L$36)^ROUNDDOWN(DATEDIF('Control | Sensitivity'!$C$18,'Monthly Cash Flow'!CQ$6,"Y"),0))</f>
        <v>0</v>
      </c>
      <c r="CR25" s="470">
        <f>$F25*((1+'Control | Sensitivity'!$L$36)^ROUNDDOWN(DATEDIF('Control | Sensitivity'!$C$18,'Monthly Cash Flow'!CR$6,"Y"),0))</f>
        <v>0</v>
      </c>
      <c r="CS25" s="470">
        <f>$F25*((1+'Control | Sensitivity'!$L$36)^ROUNDDOWN(DATEDIF('Control | Sensitivity'!$C$18,'Monthly Cash Flow'!CS$6,"Y"),0))</f>
        <v>0</v>
      </c>
      <c r="CT25" s="470">
        <f>$F25*((1+'Control | Sensitivity'!$L$36)^ROUNDDOWN(DATEDIF('Control | Sensitivity'!$C$18,'Monthly Cash Flow'!CT$6,"Y"),0))</f>
        <v>0</v>
      </c>
      <c r="CU25" s="470">
        <f>$F25*((1+'Control | Sensitivity'!$L$36)^ROUNDDOWN(DATEDIF('Control | Sensitivity'!$C$18,'Monthly Cash Flow'!CU$6,"Y"),0))</f>
        <v>0</v>
      </c>
      <c r="CV25" s="470">
        <f>$F25*((1+'Control | Sensitivity'!$L$36)^ROUNDDOWN(DATEDIF('Control | Sensitivity'!$C$18,'Monthly Cash Flow'!CV$6,"Y"),0))</f>
        <v>0</v>
      </c>
      <c r="CW25" s="470">
        <f>$F25*((1+'Control | Sensitivity'!$L$36)^ROUNDDOWN(DATEDIF('Control | Sensitivity'!$C$18,'Monthly Cash Flow'!CW$6,"Y"),0))</f>
        <v>0</v>
      </c>
      <c r="CX25" s="470">
        <f>$F25*((1+'Control | Sensitivity'!$L$36)^ROUNDDOWN(DATEDIF('Control | Sensitivity'!$C$18,'Monthly Cash Flow'!CX$6,"Y"),0))</f>
        <v>0</v>
      </c>
      <c r="CY25" s="470">
        <f>$F25*((1+'Control | Sensitivity'!$L$36)^ROUNDDOWN(DATEDIF('Control | Sensitivity'!$C$18,'Monthly Cash Flow'!CY$6,"Y"),0))</f>
        <v>0</v>
      </c>
      <c r="CZ25" s="470">
        <f>$F25*((1+'Control | Sensitivity'!$L$36)^ROUNDDOWN(DATEDIF('Control | Sensitivity'!$C$18,'Monthly Cash Flow'!CZ$6,"Y"),0))</f>
        <v>0</v>
      </c>
      <c r="DA25" s="470">
        <f>$F25*((1+'Control | Sensitivity'!$L$36)^ROUNDDOWN(DATEDIF('Control | Sensitivity'!$C$18,'Monthly Cash Flow'!DA$6,"Y"),0))</f>
        <v>0</v>
      </c>
      <c r="DB25" s="470">
        <f>$F25*((1+'Control | Sensitivity'!$L$36)^ROUNDDOWN(DATEDIF('Control | Sensitivity'!$C$18,'Monthly Cash Flow'!DB$6,"Y"),0))</f>
        <v>0</v>
      </c>
      <c r="DC25" s="470">
        <f>$F25*((1+'Control | Sensitivity'!$L$36)^ROUNDDOWN(DATEDIF('Control | Sensitivity'!$C$18,'Monthly Cash Flow'!DC$6,"Y"),0))</f>
        <v>0</v>
      </c>
      <c r="DD25" s="470">
        <f>$F25*((1+'Control | Sensitivity'!$L$36)^ROUNDDOWN(DATEDIF('Control | Sensitivity'!$C$18,'Monthly Cash Flow'!DD$6,"Y"),0))</f>
        <v>0</v>
      </c>
      <c r="DE25" s="470">
        <f>$F25*((1+'Control | Sensitivity'!$L$36)^ROUNDDOWN(DATEDIF('Control | Sensitivity'!$C$18,'Monthly Cash Flow'!DE$6,"Y"),0))</f>
        <v>0</v>
      </c>
      <c r="DF25" s="470">
        <f>$F25*((1+'Control | Sensitivity'!$L$36)^ROUNDDOWN(DATEDIF('Control | Sensitivity'!$C$18,'Monthly Cash Flow'!DF$6,"Y"),0))</f>
        <v>0</v>
      </c>
      <c r="DG25" s="470">
        <f>$F25*((1+'Control | Sensitivity'!$L$36)^ROUNDDOWN(DATEDIF('Control | Sensitivity'!$C$18,'Monthly Cash Flow'!DG$6,"Y"),0))</f>
        <v>0</v>
      </c>
      <c r="DH25" s="470">
        <f>$F25*((1+'Control | Sensitivity'!$L$36)^ROUNDDOWN(DATEDIF('Control | Sensitivity'!$C$18,'Monthly Cash Flow'!DH$6,"Y"),0))</f>
        <v>0</v>
      </c>
      <c r="DI25" s="470">
        <f>$F25*((1+'Control | Sensitivity'!$L$36)^ROUNDDOWN(DATEDIF('Control | Sensitivity'!$C$18,'Monthly Cash Flow'!DI$6,"Y"),0))</f>
        <v>0</v>
      </c>
      <c r="DJ25" s="470">
        <f>$F25*((1+'Control | Sensitivity'!$L$36)^ROUNDDOWN(DATEDIF('Control | Sensitivity'!$C$18,'Monthly Cash Flow'!DJ$6,"Y"),0))</f>
        <v>0</v>
      </c>
      <c r="DK25" s="470">
        <f>$F25*((1+'Control | Sensitivity'!$L$36)^ROUNDDOWN(DATEDIF('Control | Sensitivity'!$C$18,'Monthly Cash Flow'!DK$6,"Y"),0))</f>
        <v>0</v>
      </c>
      <c r="DL25" s="470">
        <f>$F25*((1+'Control | Sensitivity'!$L$36)^ROUNDDOWN(DATEDIF('Control | Sensitivity'!$C$18,'Monthly Cash Flow'!DL$6,"Y"),0))</f>
        <v>0</v>
      </c>
      <c r="DM25" s="470">
        <f>$F25*((1+'Control | Sensitivity'!$L$36)^ROUNDDOWN(DATEDIF('Control | Sensitivity'!$C$18,'Monthly Cash Flow'!DM$6,"Y"),0))</f>
        <v>0</v>
      </c>
      <c r="DN25" s="470">
        <f>$F25*((1+'Control | Sensitivity'!$L$36)^ROUNDDOWN(DATEDIF('Control | Sensitivity'!$C$18,'Monthly Cash Flow'!DN$6,"Y"),0))</f>
        <v>0</v>
      </c>
      <c r="DO25" s="470">
        <f>$F25*((1+'Control | Sensitivity'!$L$36)^ROUNDDOWN(DATEDIF('Control | Sensitivity'!$C$18,'Monthly Cash Flow'!DO$6,"Y"),0))</f>
        <v>0</v>
      </c>
      <c r="DP25" s="470">
        <f>$F25*((1+'Control | Sensitivity'!$L$36)^ROUNDDOWN(DATEDIF('Control | Sensitivity'!$C$18,'Monthly Cash Flow'!DP$6,"Y"),0))</f>
        <v>0</v>
      </c>
      <c r="DQ25" s="470">
        <f>$F25*((1+'Control | Sensitivity'!$L$36)^ROUNDDOWN(DATEDIF('Control | Sensitivity'!$C$18,'Monthly Cash Flow'!DQ$6,"Y"),0))</f>
        <v>0</v>
      </c>
      <c r="DR25" s="470">
        <f>$F25*((1+'Control | Sensitivity'!$L$36)^ROUNDDOWN(DATEDIF('Control | Sensitivity'!$C$18,'Monthly Cash Flow'!DR$6,"Y"),0))</f>
        <v>0</v>
      </c>
      <c r="DS25" s="470">
        <f>$F25*((1+'Control | Sensitivity'!$L$36)^ROUNDDOWN(DATEDIF('Control | Sensitivity'!$C$18,'Monthly Cash Flow'!DS$6,"Y"),0))</f>
        <v>0</v>
      </c>
      <c r="DT25" s="470">
        <f>$F25*((1+'Control | Sensitivity'!$L$36)^ROUNDDOWN(DATEDIF('Control | Sensitivity'!$C$18,'Monthly Cash Flow'!DT$6,"Y"),0))</f>
        <v>0</v>
      </c>
      <c r="DU25" s="470">
        <f>$F25*((1+'Control | Sensitivity'!$L$36)^ROUNDDOWN(DATEDIF('Control | Sensitivity'!$C$18,'Monthly Cash Flow'!DU$6,"Y"),0))</f>
        <v>0</v>
      </c>
      <c r="DV25" s="470">
        <f>$F25*((1+'Control | Sensitivity'!$L$36)^ROUNDDOWN(DATEDIF('Control | Sensitivity'!$C$18,'Monthly Cash Flow'!DV$6,"Y"),0))</f>
        <v>0</v>
      </c>
      <c r="DW25" s="470">
        <f>$F25*((1+'Control | Sensitivity'!$L$36)^ROUNDDOWN(DATEDIF('Control | Sensitivity'!$C$18,'Monthly Cash Flow'!DW$6,"Y"),0))</f>
        <v>0</v>
      </c>
      <c r="DX25" s="470">
        <f>$F25*((1+'Control | Sensitivity'!$L$36)^ROUNDDOWN(DATEDIF('Control | Sensitivity'!$C$18,'Monthly Cash Flow'!DX$6,"Y"),0))</f>
        <v>0</v>
      </c>
      <c r="DY25" s="470">
        <f>$F25*((1+'Control | Sensitivity'!$L$36)^ROUNDDOWN(DATEDIF('Control | Sensitivity'!$C$18,'Monthly Cash Flow'!DY$6,"Y"),0))</f>
        <v>0</v>
      </c>
      <c r="DZ25" s="470">
        <f>$F25*((1+'Control | Sensitivity'!$L$36)^ROUNDDOWN(DATEDIF('Control | Sensitivity'!$C$18,'Monthly Cash Flow'!DZ$6,"Y"),0))</f>
        <v>0</v>
      </c>
      <c r="EA25" s="470">
        <f>$F25*((1+'Control | Sensitivity'!$L$36)^ROUNDDOWN(DATEDIF('Control | Sensitivity'!$C$18,'Monthly Cash Flow'!EA$6,"Y"),0))</f>
        <v>0</v>
      </c>
      <c r="EB25" s="470">
        <f>$F25*((1+'Control | Sensitivity'!$L$36)^ROUNDDOWN(DATEDIF('Control | Sensitivity'!$C$18,'Monthly Cash Flow'!EB$6,"Y"),0))</f>
        <v>0</v>
      </c>
      <c r="EC25" s="470">
        <f>$F25*((1+'Control | Sensitivity'!$L$36)^ROUNDDOWN(DATEDIF('Control | Sensitivity'!$C$18,'Monthly Cash Flow'!EC$6,"Y"),0))</f>
        <v>0</v>
      </c>
      <c r="ED25" s="470">
        <f>$F25*((1+'Control | Sensitivity'!$L$36)^ROUNDDOWN(DATEDIF('Control | Sensitivity'!$C$18,'Monthly Cash Flow'!ED$6,"Y"),0))</f>
        <v>0</v>
      </c>
      <c r="EE25" s="470">
        <f>$F25*((1+'Control | Sensitivity'!$L$36)^ROUNDDOWN(DATEDIF('Control | Sensitivity'!$C$18,'Monthly Cash Flow'!EE$6,"Y"),0))</f>
        <v>0</v>
      </c>
      <c r="EF25" s="470">
        <f>$F25*((1+'Control | Sensitivity'!$L$36)^ROUNDDOWN(DATEDIF('Control | Sensitivity'!$C$18,'Monthly Cash Flow'!EF$6,"Y"),0))</f>
        <v>0</v>
      </c>
      <c r="EG25" s="488">
        <f>$F25*((1+'Control | Sensitivity'!$L$36)^ROUNDDOWN(DATEDIF('Control | Sensitivity'!$C$18,'Monthly Cash Flow'!EG$6,"Y"),0))</f>
        <v>0</v>
      </c>
      <c r="EH25" s="424" t="s">
        <v>109</v>
      </c>
    </row>
    <row r="26" spans="2:138" ht="15" customHeight="1" x14ac:dyDescent="0.2">
      <c r="B26" s="468"/>
      <c r="C26" s="461" t="s">
        <v>214</v>
      </c>
      <c r="D26" s="462">
        <f t="shared" si="45"/>
        <v>-12168.715419732631</v>
      </c>
      <c r="E26" s="377"/>
      <c r="F26" s="470">
        <f>-'Control | Sensitivity'!L50/12</f>
        <v>-83.333333333333329</v>
      </c>
      <c r="G26" s="470">
        <f>$F26*((1+'Control | Sensitivity'!$L$36)^ROUNDDOWN(DATEDIF('Control | Sensitivity'!$C$18,'Monthly Cash Flow'!G$6,"Y"),0))</f>
        <v>-83.333333333333329</v>
      </c>
      <c r="H26" s="470">
        <f>$F26*((1+'Control | Sensitivity'!$L$36)^ROUNDDOWN(DATEDIF('Control | Sensitivity'!$C$18,'Monthly Cash Flow'!H$6,"Y"),0))</f>
        <v>-83.333333333333329</v>
      </c>
      <c r="I26" s="470">
        <f>$F26*((1+'Control | Sensitivity'!$L$36)^ROUNDDOWN(DATEDIF('Control | Sensitivity'!$C$18,'Monthly Cash Flow'!I$6,"Y"),0))</f>
        <v>-83.333333333333329</v>
      </c>
      <c r="J26" s="470">
        <f>$F26*((1+'Control | Sensitivity'!$L$36)^ROUNDDOWN(DATEDIF('Control | Sensitivity'!$C$18,'Monthly Cash Flow'!J$6,"Y"),0))</f>
        <v>-83.333333333333329</v>
      </c>
      <c r="K26" s="470">
        <f>$F26*((1+'Control | Sensitivity'!$L$36)^ROUNDDOWN(DATEDIF('Control | Sensitivity'!$C$18,'Monthly Cash Flow'!K$6,"Y"),0))</f>
        <v>-83.333333333333329</v>
      </c>
      <c r="L26" s="470">
        <f>$F26*((1+'Control | Sensitivity'!$L$36)^ROUNDDOWN(DATEDIF('Control | Sensitivity'!$C$18,'Monthly Cash Flow'!L$6,"Y"),0))</f>
        <v>-83.333333333333329</v>
      </c>
      <c r="M26" s="470">
        <f>$F26*((1+'Control | Sensitivity'!$L$36)^ROUNDDOWN(DATEDIF('Control | Sensitivity'!$C$18,'Monthly Cash Flow'!M$6,"Y"),0))</f>
        <v>-83.333333333333329</v>
      </c>
      <c r="N26" s="470">
        <f>$F26*((1+'Control | Sensitivity'!$L$36)^ROUNDDOWN(DATEDIF('Control | Sensitivity'!$C$18,'Monthly Cash Flow'!N$6,"Y"),0))</f>
        <v>-83.333333333333329</v>
      </c>
      <c r="O26" s="470">
        <f>$F26*((1+'Control | Sensitivity'!$L$36)^ROUNDDOWN(DATEDIF('Control | Sensitivity'!$C$18,'Monthly Cash Flow'!O$6,"Y"),0))</f>
        <v>-83.333333333333329</v>
      </c>
      <c r="P26" s="470">
        <f>$F26*((1+'Control | Sensitivity'!$L$36)^ROUNDDOWN(DATEDIF('Control | Sensitivity'!$C$18,'Monthly Cash Flow'!P$6,"Y"),0))</f>
        <v>-83.333333333333329</v>
      </c>
      <c r="Q26" s="470">
        <f>$F26*((1+'Control | Sensitivity'!$L$36)^ROUNDDOWN(DATEDIF('Control | Sensitivity'!$C$18,'Monthly Cash Flow'!Q$6,"Y"),0))</f>
        <v>-83.333333333333329</v>
      </c>
      <c r="R26" s="470">
        <f>$F26*((1+'Control | Sensitivity'!$L$36)^ROUNDDOWN(DATEDIF('Control | Sensitivity'!$C$18,'Monthly Cash Flow'!R$6,"Y"),0))</f>
        <v>-85</v>
      </c>
      <c r="S26" s="470">
        <f>$F26*((1+'Control | Sensitivity'!$L$36)^ROUNDDOWN(DATEDIF('Control | Sensitivity'!$C$18,'Monthly Cash Flow'!S$6,"Y"),0))</f>
        <v>-85</v>
      </c>
      <c r="T26" s="470">
        <f>$F26*((1+'Control | Sensitivity'!$L$36)^ROUNDDOWN(DATEDIF('Control | Sensitivity'!$C$18,'Monthly Cash Flow'!T$6,"Y"),0))</f>
        <v>-85</v>
      </c>
      <c r="U26" s="470">
        <f>$F26*((1+'Control | Sensitivity'!$L$36)^ROUNDDOWN(DATEDIF('Control | Sensitivity'!$C$18,'Monthly Cash Flow'!U$6,"Y"),0))</f>
        <v>-85</v>
      </c>
      <c r="V26" s="470">
        <f>$F26*((1+'Control | Sensitivity'!$L$36)^ROUNDDOWN(DATEDIF('Control | Sensitivity'!$C$18,'Monthly Cash Flow'!V$6,"Y"),0))</f>
        <v>-85</v>
      </c>
      <c r="W26" s="470">
        <f>$F26*((1+'Control | Sensitivity'!$L$36)^ROUNDDOWN(DATEDIF('Control | Sensitivity'!$C$18,'Monthly Cash Flow'!W$6,"Y"),0))</f>
        <v>-85</v>
      </c>
      <c r="X26" s="470">
        <f>$F26*((1+'Control | Sensitivity'!$L$36)^ROUNDDOWN(DATEDIF('Control | Sensitivity'!$C$18,'Monthly Cash Flow'!X$6,"Y"),0))</f>
        <v>-85</v>
      </c>
      <c r="Y26" s="470">
        <f>$F26*((1+'Control | Sensitivity'!$L$36)^ROUNDDOWN(DATEDIF('Control | Sensitivity'!$C$18,'Monthly Cash Flow'!Y$6,"Y"),0))</f>
        <v>-85</v>
      </c>
      <c r="Z26" s="470">
        <f>$F26*((1+'Control | Sensitivity'!$L$36)^ROUNDDOWN(DATEDIF('Control | Sensitivity'!$C$18,'Monthly Cash Flow'!Z$6,"Y"),0))</f>
        <v>-85</v>
      </c>
      <c r="AA26" s="470">
        <f>$F26*((1+'Control | Sensitivity'!$L$36)^ROUNDDOWN(DATEDIF('Control | Sensitivity'!$C$18,'Monthly Cash Flow'!AA$6,"Y"),0))</f>
        <v>-85</v>
      </c>
      <c r="AB26" s="470">
        <f>$F26*((1+'Control | Sensitivity'!$L$36)^ROUNDDOWN(DATEDIF('Control | Sensitivity'!$C$18,'Monthly Cash Flow'!AB$6,"Y"),0))</f>
        <v>-85</v>
      </c>
      <c r="AC26" s="470">
        <f>$F26*((1+'Control | Sensitivity'!$L$36)^ROUNDDOWN(DATEDIF('Control | Sensitivity'!$C$18,'Monthly Cash Flow'!AC$6,"Y"),0))</f>
        <v>-85</v>
      </c>
      <c r="AD26" s="470">
        <f>$F26*((1+'Control | Sensitivity'!$L$36)^ROUNDDOWN(DATEDIF('Control | Sensitivity'!$C$18,'Monthly Cash Flow'!AD$6,"Y"),0))</f>
        <v>-86.699999999999989</v>
      </c>
      <c r="AE26" s="470">
        <f>$F26*((1+'Control | Sensitivity'!$L$36)^ROUNDDOWN(DATEDIF('Control | Sensitivity'!$C$18,'Monthly Cash Flow'!AE$6,"Y"),0))</f>
        <v>-86.699999999999989</v>
      </c>
      <c r="AF26" s="470">
        <f>$F26*((1+'Control | Sensitivity'!$L$36)^ROUNDDOWN(DATEDIF('Control | Sensitivity'!$C$18,'Monthly Cash Flow'!AF$6,"Y"),0))</f>
        <v>-86.699999999999989</v>
      </c>
      <c r="AG26" s="470">
        <f>$F26*((1+'Control | Sensitivity'!$L$36)^ROUNDDOWN(DATEDIF('Control | Sensitivity'!$C$18,'Monthly Cash Flow'!AG$6,"Y"),0))</f>
        <v>-86.699999999999989</v>
      </c>
      <c r="AH26" s="470">
        <f>$F26*((1+'Control | Sensitivity'!$L$36)^ROUNDDOWN(DATEDIF('Control | Sensitivity'!$C$18,'Monthly Cash Flow'!AH$6,"Y"),0))</f>
        <v>-86.699999999999989</v>
      </c>
      <c r="AI26" s="470">
        <f>$F26*((1+'Control | Sensitivity'!$L$36)^ROUNDDOWN(DATEDIF('Control | Sensitivity'!$C$18,'Monthly Cash Flow'!AI$6,"Y"),0))</f>
        <v>-86.699999999999989</v>
      </c>
      <c r="AJ26" s="470">
        <f>$F26*((1+'Control | Sensitivity'!$L$36)^ROUNDDOWN(DATEDIF('Control | Sensitivity'!$C$18,'Monthly Cash Flow'!AJ$6,"Y"),0))</f>
        <v>-86.699999999999989</v>
      </c>
      <c r="AK26" s="470">
        <f>$F26*((1+'Control | Sensitivity'!$L$36)^ROUNDDOWN(DATEDIF('Control | Sensitivity'!$C$18,'Monthly Cash Flow'!AK$6,"Y"),0))</f>
        <v>-86.699999999999989</v>
      </c>
      <c r="AL26" s="470">
        <f>$F26*((1+'Control | Sensitivity'!$L$36)^ROUNDDOWN(DATEDIF('Control | Sensitivity'!$C$18,'Monthly Cash Flow'!AL$6,"Y"),0))</f>
        <v>-86.699999999999989</v>
      </c>
      <c r="AM26" s="470">
        <f>$F26*((1+'Control | Sensitivity'!$L$36)^ROUNDDOWN(DATEDIF('Control | Sensitivity'!$C$18,'Monthly Cash Flow'!AM$6,"Y"),0))</f>
        <v>-86.699999999999989</v>
      </c>
      <c r="AN26" s="470">
        <f>$F26*((1+'Control | Sensitivity'!$L$36)^ROUNDDOWN(DATEDIF('Control | Sensitivity'!$C$18,'Monthly Cash Flow'!AN$6,"Y"),0))</f>
        <v>-86.699999999999989</v>
      </c>
      <c r="AO26" s="470">
        <f>$F26*((1+'Control | Sensitivity'!$L$36)^ROUNDDOWN(DATEDIF('Control | Sensitivity'!$C$18,'Monthly Cash Flow'!AO$6,"Y"),0))</f>
        <v>-86.699999999999989</v>
      </c>
      <c r="AP26" s="470">
        <f>$F26*((1+'Control | Sensitivity'!$L$36)^ROUNDDOWN(DATEDIF('Control | Sensitivity'!$C$18,'Monthly Cash Flow'!AP$6,"Y"),0))</f>
        <v>-88.433999999999983</v>
      </c>
      <c r="AQ26" s="470">
        <f>$F26*((1+'Control | Sensitivity'!$L$36)^ROUNDDOWN(DATEDIF('Control | Sensitivity'!$C$18,'Monthly Cash Flow'!AQ$6,"Y"),0))</f>
        <v>-88.433999999999983</v>
      </c>
      <c r="AR26" s="470">
        <f>$F26*((1+'Control | Sensitivity'!$L$36)^ROUNDDOWN(DATEDIF('Control | Sensitivity'!$C$18,'Monthly Cash Flow'!AR$6,"Y"),0))</f>
        <v>-88.433999999999983</v>
      </c>
      <c r="AS26" s="470">
        <f>$F26*((1+'Control | Sensitivity'!$L$36)^ROUNDDOWN(DATEDIF('Control | Sensitivity'!$C$18,'Monthly Cash Flow'!AS$6,"Y"),0))</f>
        <v>-88.433999999999983</v>
      </c>
      <c r="AT26" s="470">
        <f>$F26*((1+'Control | Sensitivity'!$L$36)^ROUNDDOWN(DATEDIF('Control | Sensitivity'!$C$18,'Monthly Cash Flow'!AT$6,"Y"),0))</f>
        <v>-88.433999999999983</v>
      </c>
      <c r="AU26" s="470">
        <f>$F26*((1+'Control | Sensitivity'!$L$36)^ROUNDDOWN(DATEDIF('Control | Sensitivity'!$C$18,'Monthly Cash Flow'!AU$6,"Y"),0))</f>
        <v>-88.433999999999983</v>
      </c>
      <c r="AV26" s="470">
        <f>$F26*((1+'Control | Sensitivity'!$L$36)^ROUNDDOWN(DATEDIF('Control | Sensitivity'!$C$18,'Monthly Cash Flow'!AV$6,"Y"),0))</f>
        <v>-88.433999999999983</v>
      </c>
      <c r="AW26" s="470">
        <f>$F26*((1+'Control | Sensitivity'!$L$36)^ROUNDDOWN(DATEDIF('Control | Sensitivity'!$C$18,'Monthly Cash Flow'!AW$6,"Y"),0))</f>
        <v>-88.433999999999983</v>
      </c>
      <c r="AX26" s="470">
        <f>$F26*((1+'Control | Sensitivity'!$L$36)^ROUNDDOWN(DATEDIF('Control | Sensitivity'!$C$18,'Monthly Cash Flow'!AX$6,"Y"),0))</f>
        <v>-88.433999999999983</v>
      </c>
      <c r="AY26" s="470">
        <f>$F26*((1+'Control | Sensitivity'!$L$36)^ROUNDDOWN(DATEDIF('Control | Sensitivity'!$C$18,'Monthly Cash Flow'!AY$6,"Y"),0))</f>
        <v>-88.433999999999983</v>
      </c>
      <c r="AZ26" s="470">
        <f>$F26*((1+'Control | Sensitivity'!$L$36)^ROUNDDOWN(DATEDIF('Control | Sensitivity'!$C$18,'Monthly Cash Flow'!AZ$6,"Y"),0))</f>
        <v>-88.433999999999983</v>
      </c>
      <c r="BA26" s="470">
        <f>$F26*((1+'Control | Sensitivity'!$L$36)^ROUNDDOWN(DATEDIF('Control | Sensitivity'!$C$18,'Monthly Cash Flow'!BA$6,"Y"),0))</f>
        <v>-88.433999999999983</v>
      </c>
      <c r="BB26" s="470">
        <f>$F26*((1+'Control | Sensitivity'!$L$36)^ROUNDDOWN(DATEDIF('Control | Sensitivity'!$C$18,'Monthly Cash Flow'!BB$6,"Y"),0))</f>
        <v>-90.202679999999987</v>
      </c>
      <c r="BC26" s="470">
        <f>$F26*((1+'Control | Sensitivity'!$L$36)^ROUNDDOWN(DATEDIF('Control | Sensitivity'!$C$18,'Monthly Cash Flow'!BC$6,"Y"),0))</f>
        <v>-90.202679999999987</v>
      </c>
      <c r="BD26" s="470">
        <f>$F26*((1+'Control | Sensitivity'!$L$36)^ROUNDDOWN(DATEDIF('Control | Sensitivity'!$C$18,'Monthly Cash Flow'!BD$6,"Y"),0))</f>
        <v>-90.202679999999987</v>
      </c>
      <c r="BE26" s="470">
        <f>$F26*((1+'Control | Sensitivity'!$L$36)^ROUNDDOWN(DATEDIF('Control | Sensitivity'!$C$18,'Monthly Cash Flow'!BE$6,"Y"),0))</f>
        <v>-90.202679999999987</v>
      </c>
      <c r="BF26" s="470">
        <f>$F26*((1+'Control | Sensitivity'!$L$36)^ROUNDDOWN(DATEDIF('Control | Sensitivity'!$C$18,'Monthly Cash Flow'!BF$6,"Y"),0))</f>
        <v>-90.202679999999987</v>
      </c>
      <c r="BG26" s="470">
        <f>$F26*((1+'Control | Sensitivity'!$L$36)^ROUNDDOWN(DATEDIF('Control | Sensitivity'!$C$18,'Monthly Cash Flow'!BG$6,"Y"),0))</f>
        <v>-90.202679999999987</v>
      </c>
      <c r="BH26" s="470">
        <f>$F26*((1+'Control | Sensitivity'!$L$36)^ROUNDDOWN(DATEDIF('Control | Sensitivity'!$C$18,'Monthly Cash Flow'!BH$6,"Y"),0))</f>
        <v>-90.202679999999987</v>
      </c>
      <c r="BI26" s="470">
        <f>$F26*((1+'Control | Sensitivity'!$L$36)^ROUNDDOWN(DATEDIF('Control | Sensitivity'!$C$18,'Monthly Cash Flow'!BI$6,"Y"),0))</f>
        <v>-90.202679999999987</v>
      </c>
      <c r="BJ26" s="470">
        <f>$F26*((1+'Control | Sensitivity'!$L$36)^ROUNDDOWN(DATEDIF('Control | Sensitivity'!$C$18,'Monthly Cash Flow'!BJ$6,"Y"),0))</f>
        <v>-90.202679999999987</v>
      </c>
      <c r="BK26" s="470">
        <f>$F26*((1+'Control | Sensitivity'!$L$36)^ROUNDDOWN(DATEDIF('Control | Sensitivity'!$C$18,'Monthly Cash Flow'!BK$6,"Y"),0))</f>
        <v>-90.202679999999987</v>
      </c>
      <c r="BL26" s="470">
        <f>$F26*((1+'Control | Sensitivity'!$L$36)^ROUNDDOWN(DATEDIF('Control | Sensitivity'!$C$18,'Monthly Cash Flow'!BL$6,"Y"),0))</f>
        <v>-90.202679999999987</v>
      </c>
      <c r="BM26" s="470">
        <f>$F26*((1+'Control | Sensitivity'!$L$36)^ROUNDDOWN(DATEDIF('Control | Sensitivity'!$C$18,'Monthly Cash Flow'!BM$6,"Y"),0))</f>
        <v>-90.202679999999987</v>
      </c>
      <c r="BN26" s="470">
        <f>$F26*((1+'Control | Sensitivity'!$L$36)^ROUNDDOWN(DATEDIF('Control | Sensitivity'!$C$18,'Monthly Cash Flow'!BN$6,"Y"),0))</f>
        <v>-92.00673359999999</v>
      </c>
      <c r="BO26" s="470">
        <f>$F26*((1+'Control | Sensitivity'!$L$36)^ROUNDDOWN(DATEDIF('Control | Sensitivity'!$C$18,'Monthly Cash Flow'!BO$6,"Y"),0))</f>
        <v>-92.00673359999999</v>
      </c>
      <c r="BP26" s="470">
        <f>$F26*((1+'Control | Sensitivity'!$L$36)^ROUNDDOWN(DATEDIF('Control | Sensitivity'!$C$18,'Monthly Cash Flow'!BP$6,"Y"),0))</f>
        <v>-92.00673359999999</v>
      </c>
      <c r="BQ26" s="470">
        <f>$F26*((1+'Control | Sensitivity'!$L$36)^ROUNDDOWN(DATEDIF('Control | Sensitivity'!$C$18,'Monthly Cash Flow'!BQ$6,"Y"),0))</f>
        <v>-92.00673359999999</v>
      </c>
      <c r="BR26" s="470">
        <f>$F26*((1+'Control | Sensitivity'!$L$36)^ROUNDDOWN(DATEDIF('Control | Sensitivity'!$C$18,'Monthly Cash Flow'!BR$6,"Y"),0))</f>
        <v>-92.00673359999999</v>
      </c>
      <c r="BS26" s="470">
        <f>$F26*((1+'Control | Sensitivity'!$L$36)^ROUNDDOWN(DATEDIF('Control | Sensitivity'!$C$18,'Monthly Cash Flow'!BS$6,"Y"),0))</f>
        <v>-92.00673359999999</v>
      </c>
      <c r="BT26" s="470">
        <f>$F26*((1+'Control | Sensitivity'!$L$36)^ROUNDDOWN(DATEDIF('Control | Sensitivity'!$C$18,'Monthly Cash Flow'!BT$6,"Y"),0))</f>
        <v>-92.00673359999999</v>
      </c>
      <c r="BU26" s="470">
        <f>$F26*((1+'Control | Sensitivity'!$L$36)^ROUNDDOWN(DATEDIF('Control | Sensitivity'!$C$18,'Monthly Cash Flow'!BU$6,"Y"),0))</f>
        <v>-92.00673359999999</v>
      </c>
      <c r="BV26" s="470">
        <f>$F26*((1+'Control | Sensitivity'!$L$36)^ROUNDDOWN(DATEDIF('Control | Sensitivity'!$C$18,'Monthly Cash Flow'!BV$6,"Y"),0))</f>
        <v>-92.00673359999999</v>
      </c>
      <c r="BW26" s="470">
        <f>$F26*((1+'Control | Sensitivity'!$L$36)^ROUNDDOWN(DATEDIF('Control | Sensitivity'!$C$18,'Monthly Cash Flow'!BW$6,"Y"),0))</f>
        <v>-92.00673359999999</v>
      </c>
      <c r="BX26" s="470">
        <f>$F26*((1+'Control | Sensitivity'!$L$36)^ROUNDDOWN(DATEDIF('Control | Sensitivity'!$C$18,'Monthly Cash Flow'!BX$6,"Y"),0))</f>
        <v>-92.00673359999999</v>
      </c>
      <c r="BY26" s="470">
        <f>$F26*((1+'Control | Sensitivity'!$L$36)^ROUNDDOWN(DATEDIF('Control | Sensitivity'!$C$18,'Monthly Cash Flow'!BY$6,"Y"),0))</f>
        <v>-92.00673359999999</v>
      </c>
      <c r="BZ26" s="470">
        <f>$F26*((1+'Control | Sensitivity'!$L$36)^ROUNDDOWN(DATEDIF('Control | Sensitivity'!$C$18,'Monthly Cash Flow'!BZ$6,"Y"),0))</f>
        <v>-93.846868271999995</v>
      </c>
      <c r="CA26" s="470">
        <f>$F26*((1+'Control | Sensitivity'!$L$36)^ROUNDDOWN(DATEDIF('Control | Sensitivity'!$C$18,'Monthly Cash Flow'!CA$6,"Y"),0))</f>
        <v>-93.846868271999995</v>
      </c>
      <c r="CB26" s="470">
        <f>$F26*((1+'Control | Sensitivity'!$L$36)^ROUNDDOWN(DATEDIF('Control | Sensitivity'!$C$18,'Monthly Cash Flow'!CB$6,"Y"),0))</f>
        <v>-93.846868271999995</v>
      </c>
      <c r="CC26" s="470">
        <f>$F26*((1+'Control | Sensitivity'!$L$36)^ROUNDDOWN(DATEDIF('Control | Sensitivity'!$C$18,'Monthly Cash Flow'!CC$6,"Y"),0))</f>
        <v>-93.846868271999995</v>
      </c>
      <c r="CD26" s="470">
        <f>$F26*((1+'Control | Sensitivity'!$L$36)^ROUNDDOWN(DATEDIF('Control | Sensitivity'!$C$18,'Monthly Cash Flow'!CD$6,"Y"),0))</f>
        <v>-93.846868271999995</v>
      </c>
      <c r="CE26" s="470">
        <f>$F26*((1+'Control | Sensitivity'!$L$36)^ROUNDDOWN(DATEDIF('Control | Sensitivity'!$C$18,'Monthly Cash Flow'!CE$6,"Y"),0))</f>
        <v>-93.846868271999995</v>
      </c>
      <c r="CF26" s="470">
        <f>$F26*((1+'Control | Sensitivity'!$L$36)^ROUNDDOWN(DATEDIF('Control | Sensitivity'!$C$18,'Monthly Cash Flow'!CF$6,"Y"),0))</f>
        <v>-93.846868271999995</v>
      </c>
      <c r="CG26" s="470">
        <f>$F26*((1+'Control | Sensitivity'!$L$36)^ROUNDDOWN(DATEDIF('Control | Sensitivity'!$C$18,'Monthly Cash Flow'!CG$6,"Y"),0))</f>
        <v>-93.846868271999995</v>
      </c>
      <c r="CH26" s="470">
        <f>$F26*((1+'Control | Sensitivity'!$L$36)^ROUNDDOWN(DATEDIF('Control | Sensitivity'!$C$18,'Monthly Cash Flow'!CH$6,"Y"),0))</f>
        <v>-93.846868271999995</v>
      </c>
      <c r="CI26" s="470">
        <f>$F26*((1+'Control | Sensitivity'!$L$36)^ROUNDDOWN(DATEDIF('Control | Sensitivity'!$C$18,'Monthly Cash Flow'!CI$6,"Y"),0))</f>
        <v>-93.846868271999995</v>
      </c>
      <c r="CJ26" s="470">
        <f>$F26*((1+'Control | Sensitivity'!$L$36)^ROUNDDOWN(DATEDIF('Control | Sensitivity'!$C$18,'Monthly Cash Flow'!CJ$6,"Y"),0))</f>
        <v>-93.846868271999995</v>
      </c>
      <c r="CK26" s="470">
        <f>$F26*((1+'Control | Sensitivity'!$L$36)^ROUNDDOWN(DATEDIF('Control | Sensitivity'!$C$18,'Monthly Cash Flow'!CK$6,"Y"),0))</f>
        <v>-93.846868271999995</v>
      </c>
      <c r="CL26" s="470">
        <f>$F26*((1+'Control | Sensitivity'!$L$36)^ROUNDDOWN(DATEDIF('Control | Sensitivity'!$C$18,'Monthly Cash Flow'!CL$6,"Y"),0))</f>
        <v>-95.72380563743998</v>
      </c>
      <c r="CM26" s="470">
        <f>$F26*((1+'Control | Sensitivity'!$L$36)^ROUNDDOWN(DATEDIF('Control | Sensitivity'!$C$18,'Monthly Cash Flow'!CM$6,"Y"),0))</f>
        <v>-95.72380563743998</v>
      </c>
      <c r="CN26" s="470">
        <f>$F26*((1+'Control | Sensitivity'!$L$36)^ROUNDDOWN(DATEDIF('Control | Sensitivity'!$C$18,'Monthly Cash Flow'!CN$6,"Y"),0))</f>
        <v>-95.72380563743998</v>
      </c>
      <c r="CO26" s="470">
        <f>$F26*((1+'Control | Sensitivity'!$L$36)^ROUNDDOWN(DATEDIF('Control | Sensitivity'!$C$18,'Monthly Cash Flow'!CO$6,"Y"),0))</f>
        <v>-95.72380563743998</v>
      </c>
      <c r="CP26" s="470">
        <f>$F26*((1+'Control | Sensitivity'!$L$36)^ROUNDDOWN(DATEDIF('Control | Sensitivity'!$C$18,'Monthly Cash Flow'!CP$6,"Y"),0))</f>
        <v>-95.72380563743998</v>
      </c>
      <c r="CQ26" s="470">
        <f>$F26*((1+'Control | Sensitivity'!$L$36)^ROUNDDOWN(DATEDIF('Control | Sensitivity'!$C$18,'Monthly Cash Flow'!CQ$6,"Y"),0))</f>
        <v>-95.72380563743998</v>
      </c>
      <c r="CR26" s="470">
        <f>$F26*((1+'Control | Sensitivity'!$L$36)^ROUNDDOWN(DATEDIF('Control | Sensitivity'!$C$18,'Monthly Cash Flow'!CR$6,"Y"),0))</f>
        <v>-95.72380563743998</v>
      </c>
      <c r="CS26" s="470">
        <f>$F26*((1+'Control | Sensitivity'!$L$36)^ROUNDDOWN(DATEDIF('Control | Sensitivity'!$C$18,'Monthly Cash Flow'!CS$6,"Y"),0))</f>
        <v>-95.72380563743998</v>
      </c>
      <c r="CT26" s="470">
        <f>$F26*((1+'Control | Sensitivity'!$L$36)^ROUNDDOWN(DATEDIF('Control | Sensitivity'!$C$18,'Monthly Cash Flow'!CT$6,"Y"),0))</f>
        <v>-95.72380563743998</v>
      </c>
      <c r="CU26" s="470">
        <f>$F26*((1+'Control | Sensitivity'!$L$36)^ROUNDDOWN(DATEDIF('Control | Sensitivity'!$C$18,'Monthly Cash Flow'!CU$6,"Y"),0))</f>
        <v>-95.72380563743998</v>
      </c>
      <c r="CV26" s="470">
        <f>$F26*((1+'Control | Sensitivity'!$L$36)^ROUNDDOWN(DATEDIF('Control | Sensitivity'!$C$18,'Monthly Cash Flow'!CV$6,"Y"),0))</f>
        <v>-95.72380563743998</v>
      </c>
      <c r="CW26" s="470">
        <f>$F26*((1+'Control | Sensitivity'!$L$36)^ROUNDDOWN(DATEDIF('Control | Sensitivity'!$C$18,'Monthly Cash Flow'!CW$6,"Y"),0))</f>
        <v>-95.72380563743998</v>
      </c>
      <c r="CX26" s="470">
        <f>$F26*((1+'Control | Sensitivity'!$L$36)^ROUNDDOWN(DATEDIF('Control | Sensitivity'!$C$18,'Monthly Cash Flow'!CX$6,"Y"),0))</f>
        <v>-97.638281750188781</v>
      </c>
      <c r="CY26" s="470">
        <f>$F26*((1+'Control | Sensitivity'!$L$36)^ROUNDDOWN(DATEDIF('Control | Sensitivity'!$C$18,'Monthly Cash Flow'!CY$6,"Y"),0))</f>
        <v>-97.638281750188781</v>
      </c>
      <c r="CZ26" s="470">
        <f>$F26*((1+'Control | Sensitivity'!$L$36)^ROUNDDOWN(DATEDIF('Control | Sensitivity'!$C$18,'Monthly Cash Flow'!CZ$6,"Y"),0))</f>
        <v>-97.638281750188781</v>
      </c>
      <c r="DA26" s="470">
        <f>$F26*((1+'Control | Sensitivity'!$L$36)^ROUNDDOWN(DATEDIF('Control | Sensitivity'!$C$18,'Monthly Cash Flow'!DA$6,"Y"),0))</f>
        <v>-97.638281750188781</v>
      </c>
      <c r="DB26" s="470">
        <f>$F26*((1+'Control | Sensitivity'!$L$36)^ROUNDDOWN(DATEDIF('Control | Sensitivity'!$C$18,'Monthly Cash Flow'!DB$6,"Y"),0))</f>
        <v>-97.638281750188781</v>
      </c>
      <c r="DC26" s="470">
        <f>$F26*((1+'Control | Sensitivity'!$L$36)^ROUNDDOWN(DATEDIF('Control | Sensitivity'!$C$18,'Monthly Cash Flow'!DC$6,"Y"),0))</f>
        <v>-97.638281750188781</v>
      </c>
      <c r="DD26" s="470">
        <f>$F26*((1+'Control | Sensitivity'!$L$36)^ROUNDDOWN(DATEDIF('Control | Sensitivity'!$C$18,'Monthly Cash Flow'!DD$6,"Y"),0))</f>
        <v>-97.638281750188781</v>
      </c>
      <c r="DE26" s="470">
        <f>$F26*((1+'Control | Sensitivity'!$L$36)^ROUNDDOWN(DATEDIF('Control | Sensitivity'!$C$18,'Monthly Cash Flow'!DE$6,"Y"),0))</f>
        <v>-97.638281750188781</v>
      </c>
      <c r="DF26" s="470">
        <f>$F26*((1+'Control | Sensitivity'!$L$36)^ROUNDDOWN(DATEDIF('Control | Sensitivity'!$C$18,'Monthly Cash Flow'!DF$6,"Y"),0))</f>
        <v>-97.638281750188781</v>
      </c>
      <c r="DG26" s="470">
        <f>$F26*((1+'Control | Sensitivity'!$L$36)^ROUNDDOWN(DATEDIF('Control | Sensitivity'!$C$18,'Monthly Cash Flow'!DG$6,"Y"),0))</f>
        <v>-97.638281750188781</v>
      </c>
      <c r="DH26" s="470">
        <f>$F26*((1+'Control | Sensitivity'!$L$36)^ROUNDDOWN(DATEDIF('Control | Sensitivity'!$C$18,'Monthly Cash Flow'!DH$6,"Y"),0))</f>
        <v>-97.638281750188781</v>
      </c>
      <c r="DI26" s="470">
        <f>$F26*((1+'Control | Sensitivity'!$L$36)^ROUNDDOWN(DATEDIF('Control | Sensitivity'!$C$18,'Monthly Cash Flow'!DI$6,"Y"),0))</f>
        <v>-97.638281750188781</v>
      </c>
      <c r="DJ26" s="470">
        <f>$F26*((1+'Control | Sensitivity'!$L$36)^ROUNDDOWN(DATEDIF('Control | Sensitivity'!$C$18,'Monthly Cash Flow'!DJ$6,"Y"),0))</f>
        <v>-99.591047385192567</v>
      </c>
      <c r="DK26" s="470">
        <f>$F26*((1+'Control | Sensitivity'!$L$36)^ROUNDDOWN(DATEDIF('Control | Sensitivity'!$C$18,'Monthly Cash Flow'!DK$6,"Y"),0))</f>
        <v>-99.591047385192567</v>
      </c>
      <c r="DL26" s="470">
        <f>$F26*((1+'Control | Sensitivity'!$L$36)^ROUNDDOWN(DATEDIF('Control | Sensitivity'!$C$18,'Monthly Cash Flow'!DL$6,"Y"),0))</f>
        <v>-99.591047385192567</v>
      </c>
      <c r="DM26" s="470">
        <f>$F26*((1+'Control | Sensitivity'!$L$36)^ROUNDDOWN(DATEDIF('Control | Sensitivity'!$C$18,'Monthly Cash Flow'!DM$6,"Y"),0))</f>
        <v>-99.591047385192567</v>
      </c>
      <c r="DN26" s="470">
        <f>$F26*((1+'Control | Sensitivity'!$L$36)^ROUNDDOWN(DATEDIF('Control | Sensitivity'!$C$18,'Monthly Cash Flow'!DN$6,"Y"),0))</f>
        <v>-99.591047385192567</v>
      </c>
      <c r="DO26" s="470">
        <f>$F26*((1+'Control | Sensitivity'!$L$36)^ROUNDDOWN(DATEDIF('Control | Sensitivity'!$C$18,'Monthly Cash Flow'!DO$6,"Y"),0))</f>
        <v>-99.591047385192567</v>
      </c>
      <c r="DP26" s="470">
        <f>$F26*((1+'Control | Sensitivity'!$L$36)^ROUNDDOWN(DATEDIF('Control | Sensitivity'!$C$18,'Monthly Cash Flow'!DP$6,"Y"),0))</f>
        <v>-99.591047385192567</v>
      </c>
      <c r="DQ26" s="470">
        <f>$F26*((1+'Control | Sensitivity'!$L$36)^ROUNDDOWN(DATEDIF('Control | Sensitivity'!$C$18,'Monthly Cash Flow'!DQ$6,"Y"),0))</f>
        <v>-99.591047385192567</v>
      </c>
      <c r="DR26" s="470">
        <f>$F26*((1+'Control | Sensitivity'!$L$36)^ROUNDDOWN(DATEDIF('Control | Sensitivity'!$C$18,'Monthly Cash Flow'!DR$6,"Y"),0))</f>
        <v>-99.591047385192567</v>
      </c>
      <c r="DS26" s="470">
        <f>$F26*((1+'Control | Sensitivity'!$L$36)^ROUNDDOWN(DATEDIF('Control | Sensitivity'!$C$18,'Monthly Cash Flow'!DS$6,"Y"),0))</f>
        <v>-99.591047385192567</v>
      </c>
      <c r="DT26" s="470">
        <f>$F26*((1+'Control | Sensitivity'!$L$36)^ROUNDDOWN(DATEDIF('Control | Sensitivity'!$C$18,'Monthly Cash Flow'!DT$6,"Y"),0))</f>
        <v>-99.591047385192567</v>
      </c>
      <c r="DU26" s="470">
        <f>$F26*((1+'Control | Sensitivity'!$L$36)^ROUNDDOWN(DATEDIF('Control | Sensitivity'!$C$18,'Monthly Cash Flow'!DU$6,"Y"),0))</f>
        <v>-99.591047385192567</v>
      </c>
      <c r="DV26" s="470">
        <f>$F26*((1+'Control | Sensitivity'!$L$36)^ROUNDDOWN(DATEDIF('Control | Sensitivity'!$C$18,'Monthly Cash Flow'!DV$6,"Y"),0))</f>
        <v>-101.58286833289642</v>
      </c>
      <c r="DW26" s="470">
        <f>$F26*((1+'Control | Sensitivity'!$L$36)^ROUNDDOWN(DATEDIF('Control | Sensitivity'!$C$18,'Monthly Cash Flow'!DW$6,"Y"),0))</f>
        <v>-101.58286833289642</v>
      </c>
      <c r="DX26" s="470">
        <f>$F26*((1+'Control | Sensitivity'!$L$36)^ROUNDDOWN(DATEDIF('Control | Sensitivity'!$C$18,'Monthly Cash Flow'!DX$6,"Y"),0))</f>
        <v>-101.58286833289642</v>
      </c>
      <c r="DY26" s="470">
        <f>$F26*((1+'Control | Sensitivity'!$L$36)^ROUNDDOWN(DATEDIF('Control | Sensitivity'!$C$18,'Monthly Cash Flow'!DY$6,"Y"),0))</f>
        <v>-101.58286833289642</v>
      </c>
      <c r="DZ26" s="470">
        <f>$F26*((1+'Control | Sensitivity'!$L$36)^ROUNDDOWN(DATEDIF('Control | Sensitivity'!$C$18,'Monthly Cash Flow'!DZ$6,"Y"),0))</f>
        <v>-101.58286833289642</v>
      </c>
      <c r="EA26" s="470">
        <f>$F26*((1+'Control | Sensitivity'!$L$36)^ROUNDDOWN(DATEDIF('Control | Sensitivity'!$C$18,'Monthly Cash Flow'!EA$6,"Y"),0))</f>
        <v>-101.58286833289642</v>
      </c>
      <c r="EB26" s="470">
        <f>$F26*((1+'Control | Sensitivity'!$L$36)^ROUNDDOWN(DATEDIF('Control | Sensitivity'!$C$18,'Monthly Cash Flow'!EB$6,"Y"),0))</f>
        <v>-101.58286833289642</v>
      </c>
      <c r="EC26" s="470">
        <f>$F26*((1+'Control | Sensitivity'!$L$36)^ROUNDDOWN(DATEDIF('Control | Sensitivity'!$C$18,'Monthly Cash Flow'!EC$6,"Y"),0))</f>
        <v>-101.58286833289642</v>
      </c>
      <c r="ED26" s="470">
        <f>$F26*((1+'Control | Sensitivity'!$L$36)^ROUNDDOWN(DATEDIF('Control | Sensitivity'!$C$18,'Monthly Cash Flow'!ED$6,"Y"),0))</f>
        <v>-101.58286833289642</v>
      </c>
      <c r="EE26" s="470">
        <f>$F26*((1+'Control | Sensitivity'!$L$36)^ROUNDDOWN(DATEDIF('Control | Sensitivity'!$C$18,'Monthly Cash Flow'!EE$6,"Y"),0))</f>
        <v>-101.58286833289642</v>
      </c>
      <c r="EF26" s="470">
        <f>$F26*((1+'Control | Sensitivity'!$L$36)^ROUNDDOWN(DATEDIF('Control | Sensitivity'!$C$18,'Monthly Cash Flow'!EF$6,"Y"),0))</f>
        <v>-101.58286833289642</v>
      </c>
      <c r="EG26" s="488">
        <f>$F26*((1+'Control | Sensitivity'!$L$36)^ROUNDDOWN(DATEDIF('Control | Sensitivity'!$C$18,'Monthly Cash Flow'!EG$6,"Y"),0))</f>
        <v>-101.58286833289642</v>
      </c>
      <c r="EH26" s="424" t="s">
        <v>109</v>
      </c>
    </row>
    <row r="27" spans="2:138" ht="15" customHeight="1" x14ac:dyDescent="0.2">
      <c r="B27" s="468"/>
      <c r="C27" s="461" t="s">
        <v>7</v>
      </c>
      <c r="D27" s="462">
        <f t="shared" si="45"/>
        <v>-60843.577098662987</v>
      </c>
      <c r="E27" s="377"/>
      <c r="F27" s="470">
        <f>-'Control | Sensitivity'!L51/12</f>
        <v>-416.66666666666669</v>
      </c>
      <c r="G27" s="470">
        <f>$F27*((1+'Control | Sensitivity'!$L$36)^ROUNDDOWN(DATEDIF('Control | Sensitivity'!$C$18,'Monthly Cash Flow'!G$6,"Y"),0))</f>
        <v>-416.66666666666669</v>
      </c>
      <c r="H27" s="470">
        <f>$F27*((1+'Control | Sensitivity'!$L$36)^ROUNDDOWN(DATEDIF('Control | Sensitivity'!$C$18,'Monthly Cash Flow'!H$6,"Y"),0))</f>
        <v>-416.66666666666669</v>
      </c>
      <c r="I27" s="470">
        <f>$F27*((1+'Control | Sensitivity'!$L$36)^ROUNDDOWN(DATEDIF('Control | Sensitivity'!$C$18,'Monthly Cash Flow'!I$6,"Y"),0))</f>
        <v>-416.66666666666669</v>
      </c>
      <c r="J27" s="470">
        <f>$F27*((1+'Control | Sensitivity'!$L$36)^ROUNDDOWN(DATEDIF('Control | Sensitivity'!$C$18,'Monthly Cash Flow'!J$6,"Y"),0))</f>
        <v>-416.66666666666669</v>
      </c>
      <c r="K27" s="470">
        <f>$F27*((1+'Control | Sensitivity'!$L$36)^ROUNDDOWN(DATEDIF('Control | Sensitivity'!$C$18,'Monthly Cash Flow'!K$6,"Y"),0))</f>
        <v>-416.66666666666669</v>
      </c>
      <c r="L27" s="470">
        <f>$F27*((1+'Control | Sensitivity'!$L$36)^ROUNDDOWN(DATEDIF('Control | Sensitivity'!$C$18,'Monthly Cash Flow'!L$6,"Y"),0))</f>
        <v>-416.66666666666669</v>
      </c>
      <c r="M27" s="470">
        <f>$F27*((1+'Control | Sensitivity'!$L$36)^ROUNDDOWN(DATEDIF('Control | Sensitivity'!$C$18,'Monthly Cash Flow'!M$6,"Y"),0))</f>
        <v>-416.66666666666669</v>
      </c>
      <c r="N27" s="470">
        <f>$F27*((1+'Control | Sensitivity'!$L$36)^ROUNDDOWN(DATEDIF('Control | Sensitivity'!$C$18,'Monthly Cash Flow'!N$6,"Y"),0))</f>
        <v>-416.66666666666669</v>
      </c>
      <c r="O27" s="470">
        <f>$F27*((1+'Control | Sensitivity'!$L$36)^ROUNDDOWN(DATEDIF('Control | Sensitivity'!$C$18,'Monthly Cash Flow'!O$6,"Y"),0))</f>
        <v>-416.66666666666669</v>
      </c>
      <c r="P27" s="470">
        <f>$F27*((1+'Control | Sensitivity'!$L$36)^ROUNDDOWN(DATEDIF('Control | Sensitivity'!$C$18,'Monthly Cash Flow'!P$6,"Y"),0))</f>
        <v>-416.66666666666669</v>
      </c>
      <c r="Q27" s="470">
        <f>$F27*((1+'Control | Sensitivity'!$L$36)^ROUNDDOWN(DATEDIF('Control | Sensitivity'!$C$18,'Monthly Cash Flow'!Q$6,"Y"),0))</f>
        <v>-416.66666666666669</v>
      </c>
      <c r="R27" s="470">
        <f>$F27*((1+'Control | Sensitivity'!$L$36)^ROUNDDOWN(DATEDIF('Control | Sensitivity'!$C$18,'Monthly Cash Flow'!R$6,"Y"),0))</f>
        <v>-425</v>
      </c>
      <c r="S27" s="470">
        <f>$F27*((1+'Control | Sensitivity'!$L$36)^ROUNDDOWN(DATEDIF('Control | Sensitivity'!$C$18,'Monthly Cash Flow'!S$6,"Y"),0))</f>
        <v>-425</v>
      </c>
      <c r="T27" s="470">
        <f>$F27*((1+'Control | Sensitivity'!$L$36)^ROUNDDOWN(DATEDIF('Control | Sensitivity'!$C$18,'Monthly Cash Flow'!T$6,"Y"),0))</f>
        <v>-425</v>
      </c>
      <c r="U27" s="470">
        <f>$F27*((1+'Control | Sensitivity'!$L$36)^ROUNDDOWN(DATEDIF('Control | Sensitivity'!$C$18,'Monthly Cash Flow'!U$6,"Y"),0))</f>
        <v>-425</v>
      </c>
      <c r="V27" s="470">
        <f>$F27*((1+'Control | Sensitivity'!$L$36)^ROUNDDOWN(DATEDIF('Control | Sensitivity'!$C$18,'Monthly Cash Flow'!V$6,"Y"),0))</f>
        <v>-425</v>
      </c>
      <c r="W27" s="470">
        <f>$F27*((1+'Control | Sensitivity'!$L$36)^ROUNDDOWN(DATEDIF('Control | Sensitivity'!$C$18,'Monthly Cash Flow'!W$6,"Y"),0))</f>
        <v>-425</v>
      </c>
      <c r="X27" s="470">
        <f>$F27*((1+'Control | Sensitivity'!$L$36)^ROUNDDOWN(DATEDIF('Control | Sensitivity'!$C$18,'Monthly Cash Flow'!X$6,"Y"),0))</f>
        <v>-425</v>
      </c>
      <c r="Y27" s="470">
        <f>$F27*((1+'Control | Sensitivity'!$L$36)^ROUNDDOWN(DATEDIF('Control | Sensitivity'!$C$18,'Monthly Cash Flow'!Y$6,"Y"),0))</f>
        <v>-425</v>
      </c>
      <c r="Z27" s="470">
        <f>$F27*((1+'Control | Sensitivity'!$L$36)^ROUNDDOWN(DATEDIF('Control | Sensitivity'!$C$18,'Monthly Cash Flow'!Z$6,"Y"),0))</f>
        <v>-425</v>
      </c>
      <c r="AA27" s="470">
        <f>$F27*((1+'Control | Sensitivity'!$L$36)^ROUNDDOWN(DATEDIF('Control | Sensitivity'!$C$18,'Monthly Cash Flow'!AA$6,"Y"),0))</f>
        <v>-425</v>
      </c>
      <c r="AB27" s="470">
        <f>$F27*((1+'Control | Sensitivity'!$L$36)^ROUNDDOWN(DATEDIF('Control | Sensitivity'!$C$18,'Monthly Cash Flow'!AB$6,"Y"),0))</f>
        <v>-425</v>
      </c>
      <c r="AC27" s="470">
        <f>$F27*((1+'Control | Sensitivity'!$L$36)^ROUNDDOWN(DATEDIF('Control | Sensitivity'!$C$18,'Monthly Cash Flow'!AC$6,"Y"),0))</f>
        <v>-425</v>
      </c>
      <c r="AD27" s="470">
        <f>$F27*((1+'Control | Sensitivity'!$L$36)^ROUNDDOWN(DATEDIF('Control | Sensitivity'!$C$18,'Monthly Cash Flow'!AD$6,"Y"),0))</f>
        <v>-433.5</v>
      </c>
      <c r="AE27" s="470">
        <f>$F27*((1+'Control | Sensitivity'!$L$36)^ROUNDDOWN(DATEDIF('Control | Sensitivity'!$C$18,'Monthly Cash Flow'!AE$6,"Y"),0))</f>
        <v>-433.5</v>
      </c>
      <c r="AF27" s="470">
        <f>$F27*((1+'Control | Sensitivity'!$L$36)^ROUNDDOWN(DATEDIF('Control | Sensitivity'!$C$18,'Monthly Cash Flow'!AF$6,"Y"),0))</f>
        <v>-433.5</v>
      </c>
      <c r="AG27" s="470">
        <f>$F27*((1+'Control | Sensitivity'!$L$36)^ROUNDDOWN(DATEDIF('Control | Sensitivity'!$C$18,'Monthly Cash Flow'!AG$6,"Y"),0))</f>
        <v>-433.5</v>
      </c>
      <c r="AH27" s="470">
        <f>$F27*((1+'Control | Sensitivity'!$L$36)^ROUNDDOWN(DATEDIF('Control | Sensitivity'!$C$18,'Monthly Cash Flow'!AH$6,"Y"),0))</f>
        <v>-433.5</v>
      </c>
      <c r="AI27" s="470">
        <f>$F27*((1+'Control | Sensitivity'!$L$36)^ROUNDDOWN(DATEDIF('Control | Sensitivity'!$C$18,'Monthly Cash Flow'!AI$6,"Y"),0))</f>
        <v>-433.5</v>
      </c>
      <c r="AJ27" s="470">
        <f>$F27*((1+'Control | Sensitivity'!$L$36)^ROUNDDOWN(DATEDIF('Control | Sensitivity'!$C$18,'Monthly Cash Flow'!AJ$6,"Y"),0))</f>
        <v>-433.5</v>
      </c>
      <c r="AK27" s="470">
        <f>$F27*((1+'Control | Sensitivity'!$L$36)^ROUNDDOWN(DATEDIF('Control | Sensitivity'!$C$18,'Monthly Cash Flow'!AK$6,"Y"),0))</f>
        <v>-433.5</v>
      </c>
      <c r="AL27" s="470">
        <f>$F27*((1+'Control | Sensitivity'!$L$36)^ROUNDDOWN(DATEDIF('Control | Sensitivity'!$C$18,'Monthly Cash Flow'!AL$6,"Y"),0))</f>
        <v>-433.5</v>
      </c>
      <c r="AM27" s="470">
        <f>$F27*((1+'Control | Sensitivity'!$L$36)^ROUNDDOWN(DATEDIF('Control | Sensitivity'!$C$18,'Monthly Cash Flow'!AM$6,"Y"),0))</f>
        <v>-433.5</v>
      </c>
      <c r="AN27" s="470">
        <f>$F27*((1+'Control | Sensitivity'!$L$36)^ROUNDDOWN(DATEDIF('Control | Sensitivity'!$C$18,'Monthly Cash Flow'!AN$6,"Y"),0))</f>
        <v>-433.5</v>
      </c>
      <c r="AO27" s="470">
        <f>$F27*((1+'Control | Sensitivity'!$L$36)^ROUNDDOWN(DATEDIF('Control | Sensitivity'!$C$18,'Monthly Cash Flow'!AO$6,"Y"),0))</f>
        <v>-433.5</v>
      </c>
      <c r="AP27" s="470">
        <f>$F27*((1+'Control | Sensitivity'!$L$36)^ROUNDDOWN(DATEDIF('Control | Sensitivity'!$C$18,'Monthly Cash Flow'!AP$6,"Y"),0))</f>
        <v>-442.17</v>
      </c>
      <c r="AQ27" s="470">
        <f>$F27*((1+'Control | Sensitivity'!$L$36)^ROUNDDOWN(DATEDIF('Control | Sensitivity'!$C$18,'Monthly Cash Flow'!AQ$6,"Y"),0))</f>
        <v>-442.17</v>
      </c>
      <c r="AR27" s="470">
        <f>$F27*((1+'Control | Sensitivity'!$L$36)^ROUNDDOWN(DATEDIF('Control | Sensitivity'!$C$18,'Monthly Cash Flow'!AR$6,"Y"),0))</f>
        <v>-442.17</v>
      </c>
      <c r="AS27" s="470">
        <f>$F27*((1+'Control | Sensitivity'!$L$36)^ROUNDDOWN(DATEDIF('Control | Sensitivity'!$C$18,'Monthly Cash Flow'!AS$6,"Y"),0))</f>
        <v>-442.17</v>
      </c>
      <c r="AT27" s="470">
        <f>$F27*((1+'Control | Sensitivity'!$L$36)^ROUNDDOWN(DATEDIF('Control | Sensitivity'!$C$18,'Monthly Cash Flow'!AT$6,"Y"),0))</f>
        <v>-442.17</v>
      </c>
      <c r="AU27" s="470">
        <f>$F27*((1+'Control | Sensitivity'!$L$36)^ROUNDDOWN(DATEDIF('Control | Sensitivity'!$C$18,'Monthly Cash Flow'!AU$6,"Y"),0))</f>
        <v>-442.17</v>
      </c>
      <c r="AV27" s="470">
        <f>$F27*((1+'Control | Sensitivity'!$L$36)^ROUNDDOWN(DATEDIF('Control | Sensitivity'!$C$18,'Monthly Cash Flow'!AV$6,"Y"),0))</f>
        <v>-442.17</v>
      </c>
      <c r="AW27" s="470">
        <f>$F27*((1+'Control | Sensitivity'!$L$36)^ROUNDDOWN(DATEDIF('Control | Sensitivity'!$C$18,'Monthly Cash Flow'!AW$6,"Y"),0))</f>
        <v>-442.17</v>
      </c>
      <c r="AX27" s="470">
        <f>$F27*((1+'Control | Sensitivity'!$L$36)^ROUNDDOWN(DATEDIF('Control | Sensitivity'!$C$18,'Monthly Cash Flow'!AX$6,"Y"),0))</f>
        <v>-442.17</v>
      </c>
      <c r="AY27" s="470">
        <f>$F27*((1+'Control | Sensitivity'!$L$36)^ROUNDDOWN(DATEDIF('Control | Sensitivity'!$C$18,'Monthly Cash Flow'!AY$6,"Y"),0))</f>
        <v>-442.17</v>
      </c>
      <c r="AZ27" s="470">
        <f>$F27*((1+'Control | Sensitivity'!$L$36)^ROUNDDOWN(DATEDIF('Control | Sensitivity'!$C$18,'Monthly Cash Flow'!AZ$6,"Y"),0))</f>
        <v>-442.17</v>
      </c>
      <c r="BA27" s="470">
        <f>$F27*((1+'Control | Sensitivity'!$L$36)^ROUNDDOWN(DATEDIF('Control | Sensitivity'!$C$18,'Monthly Cash Flow'!BA$6,"Y"),0))</f>
        <v>-442.17</v>
      </c>
      <c r="BB27" s="470">
        <f>$F27*((1+'Control | Sensitivity'!$L$36)^ROUNDDOWN(DATEDIF('Control | Sensitivity'!$C$18,'Monthly Cash Flow'!BB$6,"Y"),0))</f>
        <v>-451.01339999999999</v>
      </c>
      <c r="BC27" s="470">
        <f>$F27*((1+'Control | Sensitivity'!$L$36)^ROUNDDOWN(DATEDIF('Control | Sensitivity'!$C$18,'Monthly Cash Flow'!BC$6,"Y"),0))</f>
        <v>-451.01339999999999</v>
      </c>
      <c r="BD27" s="470">
        <f>$F27*((1+'Control | Sensitivity'!$L$36)^ROUNDDOWN(DATEDIF('Control | Sensitivity'!$C$18,'Monthly Cash Flow'!BD$6,"Y"),0))</f>
        <v>-451.01339999999999</v>
      </c>
      <c r="BE27" s="470">
        <f>$F27*((1+'Control | Sensitivity'!$L$36)^ROUNDDOWN(DATEDIF('Control | Sensitivity'!$C$18,'Monthly Cash Flow'!BE$6,"Y"),0))</f>
        <v>-451.01339999999999</v>
      </c>
      <c r="BF27" s="470">
        <f>$F27*((1+'Control | Sensitivity'!$L$36)^ROUNDDOWN(DATEDIF('Control | Sensitivity'!$C$18,'Monthly Cash Flow'!BF$6,"Y"),0))</f>
        <v>-451.01339999999999</v>
      </c>
      <c r="BG27" s="470">
        <f>$F27*((1+'Control | Sensitivity'!$L$36)^ROUNDDOWN(DATEDIF('Control | Sensitivity'!$C$18,'Monthly Cash Flow'!BG$6,"Y"),0))</f>
        <v>-451.01339999999999</v>
      </c>
      <c r="BH27" s="470">
        <f>$F27*((1+'Control | Sensitivity'!$L$36)^ROUNDDOWN(DATEDIF('Control | Sensitivity'!$C$18,'Monthly Cash Flow'!BH$6,"Y"),0))</f>
        <v>-451.01339999999999</v>
      </c>
      <c r="BI27" s="470">
        <f>$F27*((1+'Control | Sensitivity'!$L$36)^ROUNDDOWN(DATEDIF('Control | Sensitivity'!$C$18,'Monthly Cash Flow'!BI$6,"Y"),0))</f>
        <v>-451.01339999999999</v>
      </c>
      <c r="BJ27" s="470">
        <f>$F27*((1+'Control | Sensitivity'!$L$36)^ROUNDDOWN(DATEDIF('Control | Sensitivity'!$C$18,'Monthly Cash Flow'!BJ$6,"Y"),0))</f>
        <v>-451.01339999999999</v>
      </c>
      <c r="BK27" s="470">
        <f>$F27*((1+'Control | Sensitivity'!$L$36)^ROUNDDOWN(DATEDIF('Control | Sensitivity'!$C$18,'Monthly Cash Flow'!BK$6,"Y"),0))</f>
        <v>-451.01339999999999</v>
      </c>
      <c r="BL27" s="470">
        <f>$F27*((1+'Control | Sensitivity'!$L$36)^ROUNDDOWN(DATEDIF('Control | Sensitivity'!$C$18,'Monthly Cash Flow'!BL$6,"Y"),0))</f>
        <v>-451.01339999999999</v>
      </c>
      <c r="BM27" s="470">
        <f>$F27*((1+'Control | Sensitivity'!$L$36)^ROUNDDOWN(DATEDIF('Control | Sensitivity'!$C$18,'Monthly Cash Flow'!BM$6,"Y"),0))</f>
        <v>-451.01339999999999</v>
      </c>
      <c r="BN27" s="470">
        <f>$F27*((1+'Control | Sensitivity'!$L$36)^ROUNDDOWN(DATEDIF('Control | Sensitivity'!$C$18,'Monthly Cash Flow'!BN$6,"Y"),0))</f>
        <v>-460.03366800000003</v>
      </c>
      <c r="BO27" s="470">
        <f>$F27*((1+'Control | Sensitivity'!$L$36)^ROUNDDOWN(DATEDIF('Control | Sensitivity'!$C$18,'Monthly Cash Flow'!BO$6,"Y"),0))</f>
        <v>-460.03366800000003</v>
      </c>
      <c r="BP27" s="470">
        <f>$F27*((1+'Control | Sensitivity'!$L$36)^ROUNDDOWN(DATEDIF('Control | Sensitivity'!$C$18,'Monthly Cash Flow'!BP$6,"Y"),0))</f>
        <v>-460.03366800000003</v>
      </c>
      <c r="BQ27" s="470">
        <f>$F27*((1+'Control | Sensitivity'!$L$36)^ROUNDDOWN(DATEDIF('Control | Sensitivity'!$C$18,'Monthly Cash Flow'!BQ$6,"Y"),0))</f>
        <v>-460.03366800000003</v>
      </c>
      <c r="BR27" s="470">
        <f>$F27*((1+'Control | Sensitivity'!$L$36)^ROUNDDOWN(DATEDIF('Control | Sensitivity'!$C$18,'Monthly Cash Flow'!BR$6,"Y"),0))</f>
        <v>-460.03366800000003</v>
      </c>
      <c r="BS27" s="470">
        <f>$F27*((1+'Control | Sensitivity'!$L$36)^ROUNDDOWN(DATEDIF('Control | Sensitivity'!$C$18,'Monthly Cash Flow'!BS$6,"Y"),0))</f>
        <v>-460.03366800000003</v>
      </c>
      <c r="BT27" s="470">
        <f>$F27*((1+'Control | Sensitivity'!$L$36)^ROUNDDOWN(DATEDIF('Control | Sensitivity'!$C$18,'Monthly Cash Flow'!BT$6,"Y"),0))</f>
        <v>-460.03366800000003</v>
      </c>
      <c r="BU27" s="470">
        <f>$F27*((1+'Control | Sensitivity'!$L$36)^ROUNDDOWN(DATEDIF('Control | Sensitivity'!$C$18,'Monthly Cash Flow'!BU$6,"Y"),0))</f>
        <v>-460.03366800000003</v>
      </c>
      <c r="BV27" s="470">
        <f>$F27*((1+'Control | Sensitivity'!$L$36)^ROUNDDOWN(DATEDIF('Control | Sensitivity'!$C$18,'Monthly Cash Flow'!BV$6,"Y"),0))</f>
        <v>-460.03366800000003</v>
      </c>
      <c r="BW27" s="470">
        <f>$F27*((1+'Control | Sensitivity'!$L$36)^ROUNDDOWN(DATEDIF('Control | Sensitivity'!$C$18,'Monthly Cash Flow'!BW$6,"Y"),0))</f>
        <v>-460.03366800000003</v>
      </c>
      <c r="BX27" s="470">
        <f>$F27*((1+'Control | Sensitivity'!$L$36)^ROUNDDOWN(DATEDIF('Control | Sensitivity'!$C$18,'Monthly Cash Flow'!BX$6,"Y"),0))</f>
        <v>-460.03366800000003</v>
      </c>
      <c r="BY27" s="470">
        <f>$F27*((1+'Control | Sensitivity'!$L$36)^ROUNDDOWN(DATEDIF('Control | Sensitivity'!$C$18,'Monthly Cash Flow'!BY$6,"Y"),0))</f>
        <v>-460.03366800000003</v>
      </c>
      <c r="BZ27" s="470">
        <f>$F27*((1+'Control | Sensitivity'!$L$36)^ROUNDDOWN(DATEDIF('Control | Sensitivity'!$C$18,'Monthly Cash Flow'!BZ$6,"Y"),0))</f>
        <v>-469.23434136000003</v>
      </c>
      <c r="CA27" s="470">
        <f>$F27*((1+'Control | Sensitivity'!$L$36)^ROUNDDOWN(DATEDIF('Control | Sensitivity'!$C$18,'Monthly Cash Flow'!CA$6,"Y"),0))</f>
        <v>-469.23434136000003</v>
      </c>
      <c r="CB27" s="470">
        <f>$F27*((1+'Control | Sensitivity'!$L$36)^ROUNDDOWN(DATEDIF('Control | Sensitivity'!$C$18,'Monthly Cash Flow'!CB$6,"Y"),0))</f>
        <v>-469.23434136000003</v>
      </c>
      <c r="CC27" s="470">
        <f>$F27*((1+'Control | Sensitivity'!$L$36)^ROUNDDOWN(DATEDIF('Control | Sensitivity'!$C$18,'Monthly Cash Flow'!CC$6,"Y"),0))</f>
        <v>-469.23434136000003</v>
      </c>
      <c r="CD27" s="470">
        <f>$F27*((1+'Control | Sensitivity'!$L$36)^ROUNDDOWN(DATEDIF('Control | Sensitivity'!$C$18,'Monthly Cash Flow'!CD$6,"Y"),0))</f>
        <v>-469.23434136000003</v>
      </c>
      <c r="CE27" s="470">
        <f>$F27*((1+'Control | Sensitivity'!$L$36)^ROUNDDOWN(DATEDIF('Control | Sensitivity'!$C$18,'Monthly Cash Flow'!CE$6,"Y"),0))</f>
        <v>-469.23434136000003</v>
      </c>
      <c r="CF27" s="470">
        <f>$F27*((1+'Control | Sensitivity'!$L$36)^ROUNDDOWN(DATEDIF('Control | Sensitivity'!$C$18,'Monthly Cash Flow'!CF$6,"Y"),0))</f>
        <v>-469.23434136000003</v>
      </c>
      <c r="CG27" s="470">
        <f>$F27*((1+'Control | Sensitivity'!$L$36)^ROUNDDOWN(DATEDIF('Control | Sensitivity'!$C$18,'Monthly Cash Flow'!CG$6,"Y"),0))</f>
        <v>-469.23434136000003</v>
      </c>
      <c r="CH27" s="470">
        <f>$F27*((1+'Control | Sensitivity'!$L$36)^ROUNDDOWN(DATEDIF('Control | Sensitivity'!$C$18,'Monthly Cash Flow'!CH$6,"Y"),0))</f>
        <v>-469.23434136000003</v>
      </c>
      <c r="CI27" s="470">
        <f>$F27*((1+'Control | Sensitivity'!$L$36)^ROUNDDOWN(DATEDIF('Control | Sensitivity'!$C$18,'Monthly Cash Flow'!CI$6,"Y"),0))</f>
        <v>-469.23434136000003</v>
      </c>
      <c r="CJ27" s="470">
        <f>$F27*((1+'Control | Sensitivity'!$L$36)^ROUNDDOWN(DATEDIF('Control | Sensitivity'!$C$18,'Monthly Cash Flow'!CJ$6,"Y"),0))</f>
        <v>-469.23434136000003</v>
      </c>
      <c r="CK27" s="470">
        <f>$F27*((1+'Control | Sensitivity'!$L$36)^ROUNDDOWN(DATEDIF('Control | Sensitivity'!$C$18,'Monthly Cash Flow'!CK$6,"Y"),0))</f>
        <v>-469.23434136000003</v>
      </c>
      <c r="CL27" s="470">
        <f>$F27*((1+'Control | Sensitivity'!$L$36)^ROUNDDOWN(DATEDIF('Control | Sensitivity'!$C$18,'Monthly Cash Flow'!CL$6,"Y"),0))</f>
        <v>-478.61902818719994</v>
      </c>
      <c r="CM27" s="470">
        <f>$F27*((1+'Control | Sensitivity'!$L$36)^ROUNDDOWN(DATEDIF('Control | Sensitivity'!$C$18,'Monthly Cash Flow'!CM$6,"Y"),0))</f>
        <v>-478.61902818719994</v>
      </c>
      <c r="CN27" s="470">
        <f>$F27*((1+'Control | Sensitivity'!$L$36)^ROUNDDOWN(DATEDIF('Control | Sensitivity'!$C$18,'Monthly Cash Flow'!CN$6,"Y"),0))</f>
        <v>-478.61902818719994</v>
      </c>
      <c r="CO27" s="470">
        <f>$F27*((1+'Control | Sensitivity'!$L$36)^ROUNDDOWN(DATEDIF('Control | Sensitivity'!$C$18,'Monthly Cash Flow'!CO$6,"Y"),0))</f>
        <v>-478.61902818719994</v>
      </c>
      <c r="CP27" s="470">
        <f>$F27*((1+'Control | Sensitivity'!$L$36)^ROUNDDOWN(DATEDIF('Control | Sensitivity'!$C$18,'Monthly Cash Flow'!CP$6,"Y"),0))</f>
        <v>-478.61902818719994</v>
      </c>
      <c r="CQ27" s="470">
        <f>$F27*((1+'Control | Sensitivity'!$L$36)^ROUNDDOWN(DATEDIF('Control | Sensitivity'!$C$18,'Monthly Cash Flow'!CQ$6,"Y"),0))</f>
        <v>-478.61902818719994</v>
      </c>
      <c r="CR27" s="470">
        <f>$F27*((1+'Control | Sensitivity'!$L$36)^ROUNDDOWN(DATEDIF('Control | Sensitivity'!$C$18,'Monthly Cash Flow'!CR$6,"Y"),0))</f>
        <v>-478.61902818719994</v>
      </c>
      <c r="CS27" s="470">
        <f>$F27*((1+'Control | Sensitivity'!$L$36)^ROUNDDOWN(DATEDIF('Control | Sensitivity'!$C$18,'Monthly Cash Flow'!CS$6,"Y"),0))</f>
        <v>-478.61902818719994</v>
      </c>
      <c r="CT27" s="470">
        <f>$F27*((1+'Control | Sensitivity'!$L$36)^ROUNDDOWN(DATEDIF('Control | Sensitivity'!$C$18,'Monthly Cash Flow'!CT$6,"Y"),0))</f>
        <v>-478.61902818719994</v>
      </c>
      <c r="CU27" s="470">
        <f>$F27*((1+'Control | Sensitivity'!$L$36)^ROUNDDOWN(DATEDIF('Control | Sensitivity'!$C$18,'Monthly Cash Flow'!CU$6,"Y"),0))</f>
        <v>-478.61902818719994</v>
      </c>
      <c r="CV27" s="470">
        <f>$F27*((1+'Control | Sensitivity'!$L$36)^ROUNDDOWN(DATEDIF('Control | Sensitivity'!$C$18,'Monthly Cash Flow'!CV$6,"Y"),0))</f>
        <v>-478.61902818719994</v>
      </c>
      <c r="CW27" s="470">
        <f>$F27*((1+'Control | Sensitivity'!$L$36)^ROUNDDOWN(DATEDIF('Control | Sensitivity'!$C$18,'Monthly Cash Flow'!CW$6,"Y"),0))</f>
        <v>-478.61902818719994</v>
      </c>
      <c r="CX27" s="470">
        <f>$F27*((1+'Control | Sensitivity'!$L$36)^ROUNDDOWN(DATEDIF('Control | Sensitivity'!$C$18,'Monthly Cash Flow'!CX$6,"Y"),0))</f>
        <v>-488.19140875094399</v>
      </c>
      <c r="CY27" s="470">
        <f>$F27*((1+'Control | Sensitivity'!$L$36)^ROUNDDOWN(DATEDIF('Control | Sensitivity'!$C$18,'Monthly Cash Flow'!CY$6,"Y"),0))</f>
        <v>-488.19140875094399</v>
      </c>
      <c r="CZ27" s="470">
        <f>$F27*((1+'Control | Sensitivity'!$L$36)^ROUNDDOWN(DATEDIF('Control | Sensitivity'!$C$18,'Monthly Cash Flow'!CZ$6,"Y"),0))</f>
        <v>-488.19140875094399</v>
      </c>
      <c r="DA27" s="470">
        <f>$F27*((1+'Control | Sensitivity'!$L$36)^ROUNDDOWN(DATEDIF('Control | Sensitivity'!$C$18,'Monthly Cash Flow'!DA$6,"Y"),0))</f>
        <v>-488.19140875094399</v>
      </c>
      <c r="DB27" s="470">
        <f>$F27*((1+'Control | Sensitivity'!$L$36)^ROUNDDOWN(DATEDIF('Control | Sensitivity'!$C$18,'Monthly Cash Flow'!DB$6,"Y"),0))</f>
        <v>-488.19140875094399</v>
      </c>
      <c r="DC27" s="470">
        <f>$F27*((1+'Control | Sensitivity'!$L$36)^ROUNDDOWN(DATEDIF('Control | Sensitivity'!$C$18,'Monthly Cash Flow'!DC$6,"Y"),0))</f>
        <v>-488.19140875094399</v>
      </c>
      <c r="DD27" s="470">
        <f>$F27*((1+'Control | Sensitivity'!$L$36)^ROUNDDOWN(DATEDIF('Control | Sensitivity'!$C$18,'Monthly Cash Flow'!DD$6,"Y"),0))</f>
        <v>-488.19140875094399</v>
      </c>
      <c r="DE27" s="470">
        <f>$F27*((1+'Control | Sensitivity'!$L$36)^ROUNDDOWN(DATEDIF('Control | Sensitivity'!$C$18,'Monthly Cash Flow'!DE$6,"Y"),0))</f>
        <v>-488.19140875094399</v>
      </c>
      <c r="DF27" s="470">
        <f>$F27*((1+'Control | Sensitivity'!$L$36)^ROUNDDOWN(DATEDIF('Control | Sensitivity'!$C$18,'Monthly Cash Flow'!DF$6,"Y"),0))</f>
        <v>-488.19140875094399</v>
      </c>
      <c r="DG27" s="470">
        <f>$F27*((1+'Control | Sensitivity'!$L$36)^ROUNDDOWN(DATEDIF('Control | Sensitivity'!$C$18,'Monthly Cash Flow'!DG$6,"Y"),0))</f>
        <v>-488.19140875094399</v>
      </c>
      <c r="DH27" s="470">
        <f>$F27*((1+'Control | Sensitivity'!$L$36)^ROUNDDOWN(DATEDIF('Control | Sensitivity'!$C$18,'Monthly Cash Flow'!DH$6,"Y"),0))</f>
        <v>-488.19140875094399</v>
      </c>
      <c r="DI27" s="470">
        <f>$F27*((1+'Control | Sensitivity'!$L$36)^ROUNDDOWN(DATEDIF('Control | Sensitivity'!$C$18,'Monthly Cash Flow'!DI$6,"Y"),0))</f>
        <v>-488.19140875094399</v>
      </c>
      <c r="DJ27" s="470">
        <f>$F27*((1+'Control | Sensitivity'!$L$36)^ROUNDDOWN(DATEDIF('Control | Sensitivity'!$C$18,'Monthly Cash Flow'!DJ$6,"Y"),0))</f>
        <v>-497.95523692596288</v>
      </c>
      <c r="DK27" s="470">
        <f>$F27*((1+'Control | Sensitivity'!$L$36)^ROUNDDOWN(DATEDIF('Control | Sensitivity'!$C$18,'Monthly Cash Flow'!DK$6,"Y"),0))</f>
        <v>-497.95523692596288</v>
      </c>
      <c r="DL27" s="470">
        <f>$F27*((1+'Control | Sensitivity'!$L$36)^ROUNDDOWN(DATEDIF('Control | Sensitivity'!$C$18,'Monthly Cash Flow'!DL$6,"Y"),0))</f>
        <v>-497.95523692596288</v>
      </c>
      <c r="DM27" s="470">
        <f>$F27*((1+'Control | Sensitivity'!$L$36)^ROUNDDOWN(DATEDIF('Control | Sensitivity'!$C$18,'Monthly Cash Flow'!DM$6,"Y"),0))</f>
        <v>-497.95523692596288</v>
      </c>
      <c r="DN27" s="470">
        <f>$F27*((1+'Control | Sensitivity'!$L$36)^ROUNDDOWN(DATEDIF('Control | Sensitivity'!$C$18,'Monthly Cash Flow'!DN$6,"Y"),0))</f>
        <v>-497.95523692596288</v>
      </c>
      <c r="DO27" s="470">
        <f>$F27*((1+'Control | Sensitivity'!$L$36)^ROUNDDOWN(DATEDIF('Control | Sensitivity'!$C$18,'Monthly Cash Flow'!DO$6,"Y"),0))</f>
        <v>-497.95523692596288</v>
      </c>
      <c r="DP27" s="470">
        <f>$F27*((1+'Control | Sensitivity'!$L$36)^ROUNDDOWN(DATEDIF('Control | Sensitivity'!$C$18,'Monthly Cash Flow'!DP$6,"Y"),0))</f>
        <v>-497.95523692596288</v>
      </c>
      <c r="DQ27" s="470">
        <f>$F27*((1+'Control | Sensitivity'!$L$36)^ROUNDDOWN(DATEDIF('Control | Sensitivity'!$C$18,'Monthly Cash Flow'!DQ$6,"Y"),0))</f>
        <v>-497.95523692596288</v>
      </c>
      <c r="DR27" s="470">
        <f>$F27*((1+'Control | Sensitivity'!$L$36)^ROUNDDOWN(DATEDIF('Control | Sensitivity'!$C$18,'Monthly Cash Flow'!DR$6,"Y"),0))</f>
        <v>-497.95523692596288</v>
      </c>
      <c r="DS27" s="470">
        <f>$F27*((1+'Control | Sensitivity'!$L$36)^ROUNDDOWN(DATEDIF('Control | Sensitivity'!$C$18,'Monthly Cash Flow'!DS$6,"Y"),0))</f>
        <v>-497.95523692596288</v>
      </c>
      <c r="DT27" s="470">
        <f>$F27*((1+'Control | Sensitivity'!$L$36)^ROUNDDOWN(DATEDIF('Control | Sensitivity'!$C$18,'Monthly Cash Flow'!DT$6,"Y"),0))</f>
        <v>-497.95523692596288</v>
      </c>
      <c r="DU27" s="470">
        <f>$F27*((1+'Control | Sensitivity'!$L$36)^ROUNDDOWN(DATEDIF('Control | Sensitivity'!$C$18,'Monthly Cash Flow'!DU$6,"Y"),0))</f>
        <v>-497.95523692596288</v>
      </c>
      <c r="DV27" s="470">
        <f>$F27*((1+'Control | Sensitivity'!$L$36)^ROUNDDOWN(DATEDIF('Control | Sensitivity'!$C$18,'Monthly Cash Flow'!DV$6,"Y"),0))</f>
        <v>-507.91434166448215</v>
      </c>
      <c r="DW27" s="470">
        <f>$F27*((1+'Control | Sensitivity'!$L$36)^ROUNDDOWN(DATEDIF('Control | Sensitivity'!$C$18,'Monthly Cash Flow'!DW$6,"Y"),0))</f>
        <v>-507.91434166448215</v>
      </c>
      <c r="DX27" s="470">
        <f>$F27*((1+'Control | Sensitivity'!$L$36)^ROUNDDOWN(DATEDIF('Control | Sensitivity'!$C$18,'Monthly Cash Flow'!DX$6,"Y"),0))</f>
        <v>-507.91434166448215</v>
      </c>
      <c r="DY27" s="470">
        <f>$F27*((1+'Control | Sensitivity'!$L$36)^ROUNDDOWN(DATEDIF('Control | Sensitivity'!$C$18,'Monthly Cash Flow'!DY$6,"Y"),0))</f>
        <v>-507.91434166448215</v>
      </c>
      <c r="DZ27" s="470">
        <f>$F27*((1+'Control | Sensitivity'!$L$36)^ROUNDDOWN(DATEDIF('Control | Sensitivity'!$C$18,'Monthly Cash Flow'!DZ$6,"Y"),0))</f>
        <v>-507.91434166448215</v>
      </c>
      <c r="EA27" s="470">
        <f>$F27*((1+'Control | Sensitivity'!$L$36)^ROUNDDOWN(DATEDIF('Control | Sensitivity'!$C$18,'Monthly Cash Flow'!EA$6,"Y"),0))</f>
        <v>-507.91434166448215</v>
      </c>
      <c r="EB27" s="470">
        <f>$F27*((1+'Control | Sensitivity'!$L$36)^ROUNDDOWN(DATEDIF('Control | Sensitivity'!$C$18,'Monthly Cash Flow'!EB$6,"Y"),0))</f>
        <v>-507.91434166448215</v>
      </c>
      <c r="EC27" s="470">
        <f>$F27*((1+'Control | Sensitivity'!$L$36)^ROUNDDOWN(DATEDIF('Control | Sensitivity'!$C$18,'Monthly Cash Flow'!EC$6,"Y"),0))</f>
        <v>-507.91434166448215</v>
      </c>
      <c r="ED27" s="470">
        <f>$F27*((1+'Control | Sensitivity'!$L$36)^ROUNDDOWN(DATEDIF('Control | Sensitivity'!$C$18,'Monthly Cash Flow'!ED$6,"Y"),0))</f>
        <v>-507.91434166448215</v>
      </c>
      <c r="EE27" s="470">
        <f>$F27*((1+'Control | Sensitivity'!$L$36)^ROUNDDOWN(DATEDIF('Control | Sensitivity'!$C$18,'Monthly Cash Flow'!EE$6,"Y"),0))</f>
        <v>-507.91434166448215</v>
      </c>
      <c r="EF27" s="470">
        <f>$F27*((1+'Control | Sensitivity'!$L$36)^ROUNDDOWN(DATEDIF('Control | Sensitivity'!$C$18,'Monthly Cash Flow'!EF$6,"Y"),0))</f>
        <v>-507.91434166448215</v>
      </c>
      <c r="EG27" s="488">
        <f>$F27*((1+'Control | Sensitivity'!$L$36)^ROUNDDOWN(DATEDIF('Control | Sensitivity'!$C$18,'Monthly Cash Flow'!EG$6,"Y"),0))</f>
        <v>-507.91434166448215</v>
      </c>
      <c r="EH27" s="424" t="s">
        <v>109</v>
      </c>
    </row>
    <row r="28" spans="2:138" ht="15" customHeight="1" x14ac:dyDescent="0.2">
      <c r="B28" s="490"/>
      <c r="C28" s="461" t="s">
        <v>128</v>
      </c>
      <c r="D28" s="462">
        <f t="shared" ca="1" si="45"/>
        <v>-76648.614704582738</v>
      </c>
      <c r="E28" s="377"/>
      <c r="F28" s="470">
        <f>-SUM(F11:F12)*'Control | Sensitivity'!$K$52</f>
        <v>-549.6</v>
      </c>
      <c r="G28" s="470">
        <f ca="1">-SUM(G11:G12)*'Control | Sensitivity'!$K$52</f>
        <v>-549.6</v>
      </c>
      <c r="H28" s="470">
        <f ca="1">-SUM(H11:H12)*'Control | Sensitivity'!$K$52</f>
        <v>-549.6</v>
      </c>
      <c r="I28" s="470">
        <f ca="1">-SUM(I11:I12)*'Control | Sensitivity'!$K$52</f>
        <v>-549.6</v>
      </c>
      <c r="J28" s="470">
        <f ca="1">-SUM(J11:J12)*'Control | Sensitivity'!$K$52</f>
        <v>-549.6</v>
      </c>
      <c r="K28" s="470">
        <f ca="1">-SUM(K11:K12)*'Control | Sensitivity'!$K$52</f>
        <v>-549.6</v>
      </c>
      <c r="L28" s="470">
        <f ca="1">-SUM(L11:L12)*'Control | Sensitivity'!$K$52</f>
        <v>-549.6</v>
      </c>
      <c r="M28" s="470">
        <f ca="1">-SUM(M11:M12)*'Control | Sensitivity'!$K$52</f>
        <v>-549.6</v>
      </c>
      <c r="N28" s="470">
        <f ca="1">-SUM(N11:N12)*'Control | Sensitivity'!$K$52</f>
        <v>-549.6</v>
      </c>
      <c r="O28" s="470">
        <f ca="1">-SUM(O11:O12)*'Control | Sensitivity'!$K$52</f>
        <v>-549.6</v>
      </c>
      <c r="P28" s="470">
        <f ca="1">-SUM(P11:P12)*'Control | Sensitivity'!$K$52</f>
        <v>-549.6</v>
      </c>
      <c r="Q28" s="470">
        <f ca="1">-SUM(Q11:Q12)*'Control | Sensitivity'!$K$52</f>
        <v>-549.6</v>
      </c>
      <c r="R28" s="470">
        <f ca="1">-SUM(R11:R12)*'Control | Sensitivity'!$K$52</f>
        <v>-566.08800000000008</v>
      </c>
      <c r="S28" s="470">
        <f ca="1">-SUM(S11:S12)*'Control | Sensitivity'!$K$52</f>
        <v>-566.08800000000008</v>
      </c>
      <c r="T28" s="470">
        <f ca="1">-SUM(T11:T12)*'Control | Sensitivity'!$K$52</f>
        <v>-566.08800000000008</v>
      </c>
      <c r="U28" s="470">
        <f ca="1">-SUM(U11:U12)*'Control | Sensitivity'!$K$52</f>
        <v>-566.08800000000008</v>
      </c>
      <c r="V28" s="470">
        <f ca="1">-SUM(V11:V12)*'Control | Sensitivity'!$K$52</f>
        <v>-566.08800000000008</v>
      </c>
      <c r="W28" s="470">
        <f ca="1">-SUM(W11:W12)*'Control | Sensitivity'!$K$52</f>
        <v>-566.08800000000008</v>
      </c>
      <c r="X28" s="470">
        <f ca="1">-SUM(X11:X12)*'Control | Sensitivity'!$K$52</f>
        <v>-566.08800000000008</v>
      </c>
      <c r="Y28" s="470">
        <f ca="1">-SUM(Y11:Y12)*'Control | Sensitivity'!$K$52</f>
        <v>-566.08800000000008</v>
      </c>
      <c r="Z28" s="470">
        <f ca="1">-SUM(Z11:Z12)*'Control | Sensitivity'!$K$52</f>
        <v>-566.08800000000008</v>
      </c>
      <c r="AA28" s="470">
        <f ca="1">-SUM(AA11:AA12)*'Control | Sensitivity'!$K$52</f>
        <v>-566.08800000000008</v>
      </c>
      <c r="AB28" s="470">
        <f ca="1">-SUM(AB11:AB12)*'Control | Sensitivity'!$K$52</f>
        <v>-566.08800000000008</v>
      </c>
      <c r="AC28" s="470">
        <f ca="1">-SUM(AC11:AC12)*'Control | Sensitivity'!$K$52</f>
        <v>-566.08800000000008</v>
      </c>
      <c r="AD28" s="470">
        <f ca="1">-SUM(AD11:AD12)*'Control | Sensitivity'!$K$52</f>
        <v>-583.07064000000003</v>
      </c>
      <c r="AE28" s="470">
        <f ca="1">-SUM(AE11:AE12)*'Control | Sensitivity'!$K$52</f>
        <v>-583.07064000000003</v>
      </c>
      <c r="AF28" s="470">
        <f ca="1">-SUM(AF11:AF12)*'Control | Sensitivity'!$K$52</f>
        <v>-583.07064000000003</v>
      </c>
      <c r="AG28" s="470">
        <f ca="1">-SUM(AG11:AG12)*'Control | Sensitivity'!$K$52</f>
        <v>-583.07064000000003</v>
      </c>
      <c r="AH28" s="470">
        <f ca="1">-SUM(AH11:AH12)*'Control | Sensitivity'!$K$52</f>
        <v>-583.07064000000003</v>
      </c>
      <c r="AI28" s="470">
        <f ca="1">-SUM(AI11:AI12)*'Control | Sensitivity'!$K$52</f>
        <v>-583.07064000000003</v>
      </c>
      <c r="AJ28" s="470">
        <f ca="1">-SUM(AJ11:AJ12)*'Control | Sensitivity'!$K$52</f>
        <v>-583.07064000000003</v>
      </c>
      <c r="AK28" s="470">
        <f ca="1">-SUM(AK11:AK12)*'Control | Sensitivity'!$K$52</f>
        <v>-583.07064000000003</v>
      </c>
      <c r="AL28" s="470">
        <f ca="1">-SUM(AL11:AL12)*'Control | Sensitivity'!$K$52</f>
        <v>-583.07064000000003</v>
      </c>
      <c r="AM28" s="470">
        <f ca="1">-SUM(AM11:AM12)*'Control | Sensitivity'!$K$52</f>
        <v>-583.07064000000003</v>
      </c>
      <c r="AN28" s="470">
        <f ca="1">-SUM(AN11:AN12)*'Control | Sensitivity'!$K$52</f>
        <v>-583.07064000000003</v>
      </c>
      <c r="AO28" s="470">
        <f ca="1">-SUM(AO11:AO12)*'Control | Sensitivity'!$K$52</f>
        <v>-583.07064000000003</v>
      </c>
      <c r="AP28" s="470">
        <f ca="1">-SUM(AP11:AP12)*'Control | Sensitivity'!$K$52</f>
        <v>-600.56275919999996</v>
      </c>
      <c r="AQ28" s="470">
        <f ca="1">-SUM(AQ11:AQ12)*'Control | Sensitivity'!$K$52</f>
        <v>-600.56275919999996</v>
      </c>
      <c r="AR28" s="470">
        <f ca="1">-SUM(AR11:AR12)*'Control | Sensitivity'!$K$52</f>
        <v>-600.56275919999996</v>
      </c>
      <c r="AS28" s="470">
        <f ca="1">-SUM(AS11:AS12)*'Control | Sensitivity'!$K$52</f>
        <v>-600.56275919999996</v>
      </c>
      <c r="AT28" s="470">
        <f ca="1">-SUM(AT11:AT12)*'Control | Sensitivity'!$K$52</f>
        <v>-600.56275919999996</v>
      </c>
      <c r="AU28" s="470">
        <f ca="1">-SUM(AU11:AU12)*'Control | Sensitivity'!$K$52</f>
        <v>-600.56275919999996</v>
      </c>
      <c r="AV28" s="470">
        <f ca="1">-SUM(AV11:AV12)*'Control | Sensitivity'!$K$52</f>
        <v>-600.56275919999996</v>
      </c>
      <c r="AW28" s="470">
        <f ca="1">-SUM(AW11:AW12)*'Control | Sensitivity'!$K$52</f>
        <v>-600.56275919999996</v>
      </c>
      <c r="AX28" s="470">
        <f ca="1">-SUM(AX11:AX12)*'Control | Sensitivity'!$K$52</f>
        <v>-600.56275919999996</v>
      </c>
      <c r="AY28" s="470">
        <f ca="1">-SUM(AY11:AY12)*'Control | Sensitivity'!$K$52</f>
        <v>-600.56275919999996</v>
      </c>
      <c r="AZ28" s="470">
        <f ca="1">-SUM(AZ11:AZ12)*'Control | Sensitivity'!$K$52</f>
        <v>-600.56275919999996</v>
      </c>
      <c r="BA28" s="470">
        <f ca="1">-SUM(BA11:BA12)*'Control | Sensitivity'!$K$52</f>
        <v>-600.56275919999996</v>
      </c>
      <c r="BB28" s="470">
        <f ca="1">-SUM(BB11:BB12)*'Control | Sensitivity'!$K$52</f>
        <v>-618.57964197599995</v>
      </c>
      <c r="BC28" s="470">
        <f ca="1">-SUM(BC11:BC12)*'Control | Sensitivity'!$K$52</f>
        <v>-618.57964197599995</v>
      </c>
      <c r="BD28" s="470">
        <f ca="1">-SUM(BD11:BD12)*'Control | Sensitivity'!$K$52</f>
        <v>-618.57964197599995</v>
      </c>
      <c r="BE28" s="470">
        <f ca="1">-SUM(BE11:BE12)*'Control | Sensitivity'!$K$52</f>
        <v>-618.57964197599995</v>
      </c>
      <c r="BF28" s="470">
        <f ca="1">-SUM(BF11:BF12)*'Control | Sensitivity'!$K$52</f>
        <v>-618.57964197599995</v>
      </c>
      <c r="BG28" s="470">
        <f ca="1">-SUM(BG11:BG12)*'Control | Sensitivity'!$K$52</f>
        <v>-618.57964197599995</v>
      </c>
      <c r="BH28" s="470">
        <f ca="1">-SUM(BH11:BH12)*'Control | Sensitivity'!$K$52</f>
        <v>-618.57964197599995</v>
      </c>
      <c r="BI28" s="470">
        <f ca="1">-SUM(BI11:BI12)*'Control | Sensitivity'!$K$52</f>
        <v>-618.57964197599995</v>
      </c>
      <c r="BJ28" s="470">
        <f ca="1">-SUM(BJ11:BJ12)*'Control | Sensitivity'!$K$52</f>
        <v>-618.57964197599995</v>
      </c>
      <c r="BK28" s="470">
        <f ca="1">-SUM(BK11:BK12)*'Control | Sensitivity'!$K$52</f>
        <v>-618.57964197599995</v>
      </c>
      <c r="BL28" s="470">
        <f ca="1">-SUM(BL11:BL12)*'Control | Sensitivity'!$K$52</f>
        <v>-618.57964197599995</v>
      </c>
      <c r="BM28" s="470">
        <f ca="1">-SUM(BM11:BM12)*'Control | Sensitivity'!$K$52</f>
        <v>-618.57964197599995</v>
      </c>
      <c r="BN28" s="470">
        <f ca="1">-SUM(BN11:BN12)*'Control | Sensitivity'!$K$52</f>
        <v>-637.13703123528001</v>
      </c>
      <c r="BO28" s="470">
        <f ca="1">-SUM(BO11:BO12)*'Control | Sensitivity'!$K$52</f>
        <v>-637.13703123528001</v>
      </c>
      <c r="BP28" s="470">
        <f ca="1">-SUM(BP11:BP12)*'Control | Sensitivity'!$K$52</f>
        <v>-637.13703123528001</v>
      </c>
      <c r="BQ28" s="470">
        <f ca="1">-SUM(BQ11:BQ12)*'Control | Sensitivity'!$K$52</f>
        <v>-637.13703123528001</v>
      </c>
      <c r="BR28" s="470">
        <f ca="1">-SUM(BR11:BR12)*'Control | Sensitivity'!$K$52</f>
        <v>-637.13703123528001</v>
      </c>
      <c r="BS28" s="470">
        <f ca="1">-SUM(BS11:BS12)*'Control | Sensitivity'!$K$52</f>
        <v>-637.13703123528001</v>
      </c>
      <c r="BT28" s="470">
        <f ca="1">-SUM(BT11:BT12)*'Control | Sensitivity'!$K$52</f>
        <v>-637.13703123528001</v>
      </c>
      <c r="BU28" s="470">
        <f ca="1">-SUM(BU11:BU12)*'Control | Sensitivity'!$K$52</f>
        <v>-637.13703123528001</v>
      </c>
      <c r="BV28" s="470">
        <f ca="1">-SUM(BV11:BV12)*'Control | Sensitivity'!$K$52</f>
        <v>-637.13703123528001</v>
      </c>
      <c r="BW28" s="470">
        <f ca="1">-SUM(BW11:BW12)*'Control | Sensitivity'!$K$52</f>
        <v>-637.13703123528001</v>
      </c>
      <c r="BX28" s="470">
        <f ca="1">-SUM(BX11:BX12)*'Control | Sensitivity'!$K$52</f>
        <v>-637.13703123528001</v>
      </c>
      <c r="BY28" s="470">
        <f ca="1">-SUM(BY11:BY12)*'Control | Sensitivity'!$K$52</f>
        <v>-637.13703123528001</v>
      </c>
      <c r="BZ28" s="470">
        <f ca="1">-SUM(BZ11:BZ12)*'Control | Sensitivity'!$K$52</f>
        <v>-656.2511421723384</v>
      </c>
      <c r="CA28" s="470">
        <f ca="1">-SUM(CA11:CA12)*'Control | Sensitivity'!$K$52</f>
        <v>-656.2511421723384</v>
      </c>
      <c r="CB28" s="470">
        <f ca="1">-SUM(CB11:CB12)*'Control | Sensitivity'!$K$52</f>
        <v>-656.2511421723384</v>
      </c>
      <c r="CC28" s="470">
        <f ca="1">-SUM(CC11:CC12)*'Control | Sensitivity'!$K$52</f>
        <v>-656.2511421723384</v>
      </c>
      <c r="CD28" s="470">
        <f ca="1">-SUM(CD11:CD12)*'Control | Sensitivity'!$K$52</f>
        <v>-656.2511421723384</v>
      </c>
      <c r="CE28" s="470">
        <f ca="1">-SUM(CE11:CE12)*'Control | Sensitivity'!$K$52</f>
        <v>-656.2511421723384</v>
      </c>
      <c r="CF28" s="470">
        <f ca="1">-SUM(CF11:CF12)*'Control | Sensitivity'!$K$52</f>
        <v>-656.2511421723384</v>
      </c>
      <c r="CG28" s="470">
        <f ca="1">-SUM(CG11:CG12)*'Control | Sensitivity'!$K$52</f>
        <v>-656.2511421723384</v>
      </c>
      <c r="CH28" s="470">
        <f ca="1">-SUM(CH11:CH12)*'Control | Sensitivity'!$K$52</f>
        <v>-656.2511421723384</v>
      </c>
      <c r="CI28" s="470">
        <f ca="1">-SUM(CI11:CI12)*'Control | Sensitivity'!$K$52</f>
        <v>-656.2511421723384</v>
      </c>
      <c r="CJ28" s="470">
        <f ca="1">-SUM(CJ11:CJ12)*'Control | Sensitivity'!$K$52</f>
        <v>-656.2511421723384</v>
      </c>
      <c r="CK28" s="470">
        <f ca="1">-SUM(CK11:CK12)*'Control | Sensitivity'!$K$52</f>
        <v>-656.2511421723384</v>
      </c>
      <c r="CL28" s="470">
        <f ca="1">-SUM(CL11:CL12)*'Control | Sensitivity'!$K$52</f>
        <v>-675.93867643750855</v>
      </c>
      <c r="CM28" s="470">
        <f ca="1">-SUM(CM11:CM12)*'Control | Sensitivity'!$K$52</f>
        <v>-517.95546004154289</v>
      </c>
      <c r="CN28" s="470">
        <f ca="1">-SUM(CN11:CN12)*'Control | Sensitivity'!$K$52</f>
        <v>-517.95546004154289</v>
      </c>
      <c r="CO28" s="470">
        <f ca="1">-SUM(CO11:CO12)*'Control | Sensitivity'!$K$52</f>
        <v>-517.95546004154289</v>
      </c>
      <c r="CP28" s="470">
        <f ca="1">-SUM(CP11:CP12)*'Control | Sensitivity'!$K$52</f>
        <v>-517.95546004154289</v>
      </c>
      <c r="CQ28" s="470">
        <f ca="1">-SUM(CQ11:CQ12)*'Control | Sensitivity'!$K$52</f>
        <v>-517.95546004154289</v>
      </c>
      <c r="CR28" s="470">
        <f ca="1">-SUM(CR11:CR12)*'Control | Sensitivity'!$K$52</f>
        <v>-517.95546004154289</v>
      </c>
      <c r="CS28" s="470">
        <f ca="1">-SUM(CS11:CS12)*'Control | Sensitivity'!$K$52</f>
        <v>-517.95546004154289</v>
      </c>
      <c r="CT28" s="470">
        <f ca="1">-SUM(CT11:CT12)*'Control | Sensitivity'!$K$52</f>
        <v>-517.95546004154289</v>
      </c>
      <c r="CU28" s="470">
        <f ca="1">-SUM(CU11:CU12)*'Control | Sensitivity'!$K$52</f>
        <v>-517.95546004154289</v>
      </c>
      <c r="CV28" s="470">
        <f ca="1">-SUM(CV11:CV12)*'Control | Sensitivity'!$K$52</f>
        <v>-517.95546004154289</v>
      </c>
      <c r="CW28" s="470">
        <f ca="1">-SUM(CW11:CW12)*'Control | Sensitivity'!$K$52</f>
        <v>-517.95546004154289</v>
      </c>
      <c r="CX28" s="470">
        <f ca="1">-SUM(CX11:CX12)*'Control | Sensitivity'!$K$52</f>
        <v>-517.95546004154289</v>
      </c>
      <c r="CY28" s="470">
        <f ca="1">-SUM(CY11:CY12)*'Control | Sensitivity'!$K$52</f>
        <v>-533.49412384278912</v>
      </c>
      <c r="CZ28" s="470">
        <f ca="1">-SUM(CZ11:CZ12)*'Control | Sensitivity'!$K$52</f>
        <v>-533.49412384278912</v>
      </c>
      <c r="DA28" s="470">
        <f ca="1">-SUM(DA11:DA12)*'Control | Sensitivity'!$K$52</f>
        <v>-533.49412384278912</v>
      </c>
      <c r="DB28" s="470">
        <f ca="1">-SUM(DB11:DB12)*'Control | Sensitivity'!$K$52</f>
        <v>-533.49412384278912</v>
      </c>
      <c r="DC28" s="470">
        <f ca="1">-SUM(DC11:DC12)*'Control | Sensitivity'!$K$52</f>
        <v>-533.49412384278912</v>
      </c>
      <c r="DD28" s="470">
        <f ca="1">-SUM(DD11:DD12)*'Control | Sensitivity'!$K$52</f>
        <v>-533.49412384278912</v>
      </c>
      <c r="DE28" s="470">
        <f ca="1">-SUM(DE11:DE12)*'Control | Sensitivity'!$K$52</f>
        <v>-533.49412384278912</v>
      </c>
      <c r="DF28" s="470">
        <f ca="1">-SUM(DF11:DF12)*'Control | Sensitivity'!$K$52</f>
        <v>-533.49412384278912</v>
      </c>
      <c r="DG28" s="470">
        <f ca="1">-SUM(DG11:DG12)*'Control | Sensitivity'!$K$52</f>
        <v>-533.49412384278912</v>
      </c>
      <c r="DH28" s="470">
        <f ca="1">-SUM(DH11:DH12)*'Control | Sensitivity'!$K$52</f>
        <v>-533.49412384278912</v>
      </c>
      <c r="DI28" s="470">
        <f ca="1">-SUM(DI11:DI12)*'Control | Sensitivity'!$K$52</f>
        <v>-533.49412384278912</v>
      </c>
      <c r="DJ28" s="470">
        <f ca="1">-SUM(DJ11:DJ12)*'Control | Sensitivity'!$K$52</f>
        <v>-533.49412384278912</v>
      </c>
      <c r="DK28" s="470">
        <f ca="1">-SUM(DK11:DK12)*'Control | Sensitivity'!$K$52</f>
        <v>-549.49894755807281</v>
      </c>
      <c r="DL28" s="470">
        <f ca="1">-SUM(DL11:DL12)*'Control | Sensitivity'!$K$52</f>
        <v>-549.49894755807281</v>
      </c>
      <c r="DM28" s="470">
        <f ca="1">-SUM(DM11:DM12)*'Control | Sensitivity'!$K$52</f>
        <v>-549.49894755807281</v>
      </c>
      <c r="DN28" s="470">
        <f ca="1">-SUM(DN11:DN12)*'Control | Sensitivity'!$K$52</f>
        <v>-549.49894755807281</v>
      </c>
      <c r="DO28" s="470">
        <f ca="1">-SUM(DO11:DO12)*'Control | Sensitivity'!$K$52</f>
        <v>-549.49894755807281</v>
      </c>
      <c r="DP28" s="470">
        <f ca="1">-SUM(DP11:DP12)*'Control | Sensitivity'!$K$52</f>
        <v>-549.49894755807281</v>
      </c>
      <c r="DQ28" s="470">
        <f ca="1">-SUM(DQ11:DQ12)*'Control | Sensitivity'!$K$52</f>
        <v>-549.49894755807281</v>
      </c>
      <c r="DR28" s="470">
        <f ca="1">-SUM(DR11:DR12)*'Control | Sensitivity'!$K$52</f>
        <v>-549.49894755807281</v>
      </c>
      <c r="DS28" s="470">
        <f ca="1">-SUM(DS11:DS12)*'Control | Sensitivity'!$K$52</f>
        <v>-549.49894755807281</v>
      </c>
      <c r="DT28" s="470">
        <f ca="1">-SUM(DT11:DT12)*'Control | Sensitivity'!$K$52</f>
        <v>-549.49894755807281</v>
      </c>
      <c r="DU28" s="470">
        <f ca="1">-SUM(DU11:DU12)*'Control | Sensitivity'!$K$52</f>
        <v>-549.49894755807281</v>
      </c>
      <c r="DV28" s="470">
        <f ca="1">-SUM(DV11:DV12)*'Control | Sensitivity'!$K$52</f>
        <v>-549.49894755807281</v>
      </c>
      <c r="DW28" s="470">
        <f ca="1">-SUM(DW11:DW12)*'Control | Sensitivity'!$K$52</f>
        <v>-565.9839159848151</v>
      </c>
      <c r="DX28" s="470">
        <f ca="1">-SUM(DX11:DX12)*'Control | Sensitivity'!$K$52</f>
        <v>-565.9839159848151</v>
      </c>
      <c r="DY28" s="470">
        <f ca="1">-SUM(DY11:DY12)*'Control | Sensitivity'!$K$52</f>
        <v>-565.9839159848151</v>
      </c>
      <c r="DZ28" s="470">
        <f ca="1">-SUM(DZ11:DZ12)*'Control | Sensitivity'!$K$52</f>
        <v>-565.9839159848151</v>
      </c>
      <c r="EA28" s="470">
        <f ca="1">-SUM(EA11:EA12)*'Control | Sensitivity'!$K$52</f>
        <v>-565.9839159848151</v>
      </c>
      <c r="EB28" s="470">
        <f ca="1">-SUM(EB11:EB12)*'Control | Sensitivity'!$K$52</f>
        <v>-565.9839159848151</v>
      </c>
      <c r="EC28" s="470">
        <f ca="1">-SUM(EC11:EC12)*'Control | Sensitivity'!$K$52</f>
        <v>-565.9839159848151</v>
      </c>
      <c r="ED28" s="470">
        <f ca="1">-SUM(ED11:ED12)*'Control | Sensitivity'!$K$52</f>
        <v>-565.9839159848151</v>
      </c>
      <c r="EE28" s="470">
        <f ca="1">-SUM(EE11:EE12)*'Control | Sensitivity'!$K$52</f>
        <v>-565.9839159848151</v>
      </c>
      <c r="EF28" s="470">
        <f ca="1">-SUM(EF11:EF12)*'Control | Sensitivity'!$K$52</f>
        <v>-565.9839159848151</v>
      </c>
      <c r="EG28" s="488">
        <f ca="1">-SUM(EG11:EG12)*'Control | Sensitivity'!$K$52</f>
        <v>-565.9839159848151</v>
      </c>
      <c r="EH28" s="424" t="s">
        <v>109</v>
      </c>
    </row>
    <row r="29" spans="2:138" ht="15" customHeight="1" thickBot="1" x14ac:dyDescent="0.25">
      <c r="B29" s="491" t="s">
        <v>29</v>
      </c>
      <c r="C29" s="492"/>
      <c r="D29" s="493">
        <f t="shared" ca="1" si="45"/>
        <v>-477368.26111588406</v>
      </c>
      <c r="E29" s="494"/>
      <c r="F29" s="480">
        <f>SUM(F18:F28)</f>
        <v>-2466.2666666666664</v>
      </c>
      <c r="G29" s="480">
        <f t="shared" ref="G29:BR29" ca="1" si="46">SUM(G18:G28)</f>
        <v>-2466.2666666666664</v>
      </c>
      <c r="H29" s="480">
        <f t="shared" ca="1" si="46"/>
        <v>-2466.2666666666664</v>
      </c>
      <c r="I29" s="480">
        <f t="shared" ca="1" si="46"/>
        <v>-2466.2666666666664</v>
      </c>
      <c r="J29" s="480">
        <f t="shared" ca="1" si="46"/>
        <v>-2466.2666666666664</v>
      </c>
      <c r="K29" s="480">
        <f t="shared" ca="1" si="46"/>
        <v>-2466.2666666666664</v>
      </c>
      <c r="L29" s="480">
        <f t="shared" ca="1" si="46"/>
        <v>-2466.2666666666664</v>
      </c>
      <c r="M29" s="480">
        <f t="shared" ca="1" si="46"/>
        <v>-2466.2666666666664</v>
      </c>
      <c r="N29" s="480">
        <f t="shared" ca="1" si="46"/>
        <v>-2466.2666666666664</v>
      </c>
      <c r="O29" s="480">
        <f t="shared" ca="1" si="46"/>
        <v>-2466.2666666666664</v>
      </c>
      <c r="P29" s="480">
        <f t="shared" ca="1" si="46"/>
        <v>-2466.2666666666664</v>
      </c>
      <c r="Q29" s="480">
        <f t="shared" ca="1" si="46"/>
        <v>-12652.266666666668</v>
      </c>
      <c r="R29" s="480">
        <f t="shared" ca="1" si="46"/>
        <v>-2521.0880000000002</v>
      </c>
      <c r="S29" s="480">
        <f t="shared" ca="1" si="46"/>
        <v>-2521.0880000000002</v>
      </c>
      <c r="T29" s="480">
        <f t="shared" ca="1" si="46"/>
        <v>-2521.0880000000002</v>
      </c>
      <c r="U29" s="480">
        <f t="shared" ca="1" si="46"/>
        <v>-2521.0880000000002</v>
      </c>
      <c r="V29" s="480">
        <f t="shared" ca="1" si="46"/>
        <v>-2521.0880000000002</v>
      </c>
      <c r="W29" s="480">
        <f t="shared" ca="1" si="46"/>
        <v>-2521.0880000000002</v>
      </c>
      <c r="X29" s="480">
        <f t="shared" ca="1" si="46"/>
        <v>-2521.0880000000002</v>
      </c>
      <c r="Y29" s="480">
        <f t="shared" ca="1" si="46"/>
        <v>-2521.0880000000002</v>
      </c>
      <c r="Z29" s="480">
        <f t="shared" ca="1" si="46"/>
        <v>-2521.0880000000002</v>
      </c>
      <c r="AA29" s="480">
        <f t="shared" ca="1" si="46"/>
        <v>-2521.0880000000002</v>
      </c>
      <c r="AB29" s="480">
        <f t="shared" ca="1" si="46"/>
        <v>-2521.0880000000002</v>
      </c>
      <c r="AC29" s="480">
        <f t="shared" ca="1" si="46"/>
        <v>-12859.877999999999</v>
      </c>
      <c r="AD29" s="480">
        <f t="shared" ca="1" si="46"/>
        <v>-2577.1706400000003</v>
      </c>
      <c r="AE29" s="480">
        <f t="shared" ca="1" si="46"/>
        <v>-2577.1706400000003</v>
      </c>
      <c r="AF29" s="480">
        <f t="shared" ca="1" si="46"/>
        <v>-2577.1706400000003</v>
      </c>
      <c r="AG29" s="480">
        <f t="shared" ca="1" si="46"/>
        <v>-2577.1706400000003</v>
      </c>
      <c r="AH29" s="480">
        <f t="shared" ca="1" si="46"/>
        <v>-2577.1706400000003</v>
      </c>
      <c r="AI29" s="480">
        <f t="shared" ca="1" si="46"/>
        <v>-2577.1706400000003</v>
      </c>
      <c r="AJ29" s="480">
        <f t="shared" ca="1" si="46"/>
        <v>-2577.1706400000003</v>
      </c>
      <c r="AK29" s="480">
        <f t="shared" ca="1" si="46"/>
        <v>-2577.1706400000003</v>
      </c>
      <c r="AL29" s="480">
        <f t="shared" ca="1" si="46"/>
        <v>-2577.1706400000003</v>
      </c>
      <c r="AM29" s="480">
        <f t="shared" ca="1" si="46"/>
        <v>-2577.1706400000003</v>
      </c>
      <c r="AN29" s="480">
        <f t="shared" ca="1" si="46"/>
        <v>-2577.1706400000003</v>
      </c>
      <c r="AO29" s="480">
        <f t="shared" ca="1" si="46"/>
        <v>-13071.04249</v>
      </c>
      <c r="AP29" s="480">
        <f t="shared" ca="1" si="46"/>
        <v>-2634.5447591999996</v>
      </c>
      <c r="AQ29" s="480">
        <f t="shared" ca="1" si="46"/>
        <v>-2634.5447591999996</v>
      </c>
      <c r="AR29" s="480">
        <f t="shared" ca="1" si="46"/>
        <v>-2634.5447591999996</v>
      </c>
      <c r="AS29" s="480">
        <f t="shared" ca="1" si="46"/>
        <v>-2634.5447591999996</v>
      </c>
      <c r="AT29" s="480">
        <f t="shared" ca="1" si="46"/>
        <v>-2634.5447591999996</v>
      </c>
      <c r="AU29" s="480">
        <f t="shared" ca="1" si="46"/>
        <v>-2634.5447591999996</v>
      </c>
      <c r="AV29" s="480">
        <f t="shared" ca="1" si="46"/>
        <v>-2634.5447591999996</v>
      </c>
      <c r="AW29" s="480">
        <f t="shared" ca="1" si="46"/>
        <v>-2634.5447591999996</v>
      </c>
      <c r="AX29" s="480">
        <f t="shared" ca="1" si="46"/>
        <v>-2634.5447591999996</v>
      </c>
      <c r="AY29" s="480">
        <f t="shared" ca="1" si="46"/>
        <v>-2634.5447591999996</v>
      </c>
      <c r="AZ29" s="480">
        <f t="shared" ca="1" si="46"/>
        <v>-2634.5447591999996</v>
      </c>
      <c r="BA29" s="480">
        <f t="shared" ca="1" si="46"/>
        <v>-13285.824686949996</v>
      </c>
      <c r="BB29" s="480">
        <f t="shared" ca="1" si="46"/>
        <v>-2693.2412819759998</v>
      </c>
      <c r="BC29" s="480">
        <f t="shared" ca="1" si="46"/>
        <v>-2693.2412819759998</v>
      </c>
      <c r="BD29" s="480">
        <f t="shared" ca="1" si="46"/>
        <v>-2693.2412819759998</v>
      </c>
      <c r="BE29" s="480">
        <f t="shared" ca="1" si="46"/>
        <v>-2693.2412819759998</v>
      </c>
      <c r="BF29" s="480">
        <f t="shared" ca="1" si="46"/>
        <v>-2693.2412819759998</v>
      </c>
      <c r="BG29" s="480">
        <f t="shared" ca="1" si="46"/>
        <v>-2693.2412819759998</v>
      </c>
      <c r="BH29" s="480">
        <f t="shared" ca="1" si="46"/>
        <v>-2693.2412819759998</v>
      </c>
      <c r="BI29" s="480">
        <f t="shared" ca="1" si="46"/>
        <v>-2693.2412819759998</v>
      </c>
      <c r="BJ29" s="480">
        <f t="shared" ca="1" si="46"/>
        <v>-2693.2412819759998</v>
      </c>
      <c r="BK29" s="480">
        <f t="shared" ca="1" si="46"/>
        <v>-2693.2412819759998</v>
      </c>
      <c r="BL29" s="480">
        <f t="shared" ca="1" si="46"/>
        <v>-2693.2412819759998</v>
      </c>
      <c r="BM29" s="480">
        <f t="shared" ca="1" si="46"/>
        <v>-13504.290408642242</v>
      </c>
      <c r="BN29" s="480">
        <f t="shared" ca="1" si="46"/>
        <v>-2753.2919040352799</v>
      </c>
      <c r="BO29" s="480">
        <f t="shared" ca="1" si="46"/>
        <v>-2753.2919040352799</v>
      </c>
      <c r="BP29" s="480">
        <f t="shared" ca="1" si="46"/>
        <v>-2753.2919040352799</v>
      </c>
      <c r="BQ29" s="480">
        <f t="shared" ca="1" si="46"/>
        <v>-2753.2919040352799</v>
      </c>
      <c r="BR29" s="480">
        <f t="shared" ca="1" si="46"/>
        <v>-2753.2919040352799</v>
      </c>
      <c r="BS29" s="480">
        <f t="shared" ref="BS29:ED29" ca="1" si="47">SUM(BS18:BS28)</f>
        <v>-2753.2919040352799</v>
      </c>
      <c r="BT29" s="480">
        <f t="shared" ca="1" si="47"/>
        <v>-2753.2919040352799</v>
      </c>
      <c r="BU29" s="480">
        <f t="shared" ca="1" si="47"/>
        <v>-2753.2919040352799</v>
      </c>
      <c r="BV29" s="480">
        <f t="shared" ca="1" si="47"/>
        <v>-2753.2919040352799</v>
      </c>
      <c r="BW29" s="480">
        <f t="shared" ca="1" si="47"/>
        <v>-2753.2919040352799</v>
      </c>
      <c r="BX29" s="480">
        <f t="shared" ca="1" si="47"/>
        <v>-2753.2919040352799</v>
      </c>
      <c r="BY29" s="480">
        <f t="shared" ca="1" si="47"/>
        <v>-13726.506767601513</v>
      </c>
      <c r="BZ29" s="480">
        <f t="shared" ca="1" si="47"/>
        <v>-2814.7291124283383</v>
      </c>
      <c r="CA29" s="480">
        <f t="shared" ca="1" si="47"/>
        <v>-2814.7291124283383</v>
      </c>
      <c r="CB29" s="480">
        <f t="shared" ca="1" si="47"/>
        <v>-2814.7291124283383</v>
      </c>
      <c r="CC29" s="480">
        <f t="shared" ca="1" si="47"/>
        <v>-2814.7291124283383</v>
      </c>
      <c r="CD29" s="480">
        <f t="shared" ca="1" si="47"/>
        <v>-2814.7291124283383</v>
      </c>
      <c r="CE29" s="480">
        <f t="shared" ca="1" si="47"/>
        <v>-2814.7291124283383</v>
      </c>
      <c r="CF29" s="480">
        <f t="shared" ca="1" si="47"/>
        <v>-2814.7291124283383</v>
      </c>
      <c r="CG29" s="480">
        <f t="shared" ca="1" si="47"/>
        <v>-2814.7291124283383</v>
      </c>
      <c r="CH29" s="480">
        <f t="shared" ca="1" si="47"/>
        <v>-2814.7291124283383</v>
      </c>
      <c r="CI29" s="480">
        <f t="shared" ca="1" si="47"/>
        <v>-2814.7291124283383</v>
      </c>
      <c r="CJ29" s="480">
        <f t="shared" ca="1" si="47"/>
        <v>-2814.7291124283383</v>
      </c>
      <c r="CK29" s="480">
        <f t="shared" ca="1" si="47"/>
        <v>-13952.542198948064</v>
      </c>
      <c r="CL29" s="480">
        <f t="shared" ca="1" si="47"/>
        <v>-2877.5862060986278</v>
      </c>
      <c r="CM29" s="480">
        <f t="shared" ca="1" si="47"/>
        <v>-2719.6029897026619</v>
      </c>
      <c r="CN29" s="480">
        <f t="shared" ca="1" si="47"/>
        <v>-2719.6029897026619</v>
      </c>
      <c r="CO29" s="480">
        <f t="shared" ca="1" si="47"/>
        <v>-2719.6029897026619</v>
      </c>
      <c r="CP29" s="480">
        <f t="shared" ca="1" si="47"/>
        <v>-2719.6029897026619</v>
      </c>
      <c r="CQ29" s="480">
        <f t="shared" ca="1" si="47"/>
        <v>-2719.6029897026619</v>
      </c>
      <c r="CR29" s="480">
        <f t="shared" ca="1" si="47"/>
        <v>-2719.6029897026619</v>
      </c>
      <c r="CS29" s="480">
        <f t="shared" ca="1" si="47"/>
        <v>-2719.6029897026619</v>
      </c>
      <c r="CT29" s="480">
        <f t="shared" ca="1" si="47"/>
        <v>-2719.6029897026619</v>
      </c>
      <c r="CU29" s="480">
        <f t="shared" ca="1" si="47"/>
        <v>-2719.6029897026619</v>
      </c>
      <c r="CV29" s="480">
        <f t="shared" ca="1" si="47"/>
        <v>-2719.6029897026619</v>
      </c>
      <c r="CW29" s="480">
        <f t="shared" ca="1" si="47"/>
        <v>-14024.483272520185</v>
      </c>
      <c r="CX29" s="480">
        <f t="shared" ca="1" si="47"/>
        <v>-2763.6359402958851</v>
      </c>
      <c r="CY29" s="480">
        <f t="shared" ca="1" si="47"/>
        <v>-2779.1746040971311</v>
      </c>
      <c r="CZ29" s="480">
        <f t="shared" ca="1" si="47"/>
        <v>-2779.1746040971311</v>
      </c>
      <c r="DA29" s="480">
        <f t="shared" ca="1" si="47"/>
        <v>-2779.1746040971311</v>
      </c>
      <c r="DB29" s="480">
        <f t="shared" ca="1" si="47"/>
        <v>-2779.1746040971311</v>
      </c>
      <c r="DC29" s="480">
        <f t="shared" ca="1" si="47"/>
        <v>-2779.1746040971311</v>
      </c>
      <c r="DD29" s="480">
        <f t="shared" ca="1" si="47"/>
        <v>-2779.1746040971311</v>
      </c>
      <c r="DE29" s="480">
        <f t="shared" ca="1" si="47"/>
        <v>-2779.1746040971311</v>
      </c>
      <c r="DF29" s="480">
        <f t="shared" ca="1" si="47"/>
        <v>-2779.1746040971311</v>
      </c>
      <c r="DG29" s="480">
        <f t="shared" ca="1" si="47"/>
        <v>-2779.1746040971311</v>
      </c>
      <c r="DH29" s="480">
        <f t="shared" ca="1" si="47"/>
        <v>-2779.1746040971311</v>
      </c>
      <c r="DI29" s="480">
        <f t="shared" ca="1" si="47"/>
        <v>-14253.628091156916</v>
      </c>
      <c r="DJ29" s="480">
        <f t="shared" ca="1" si="47"/>
        <v>-2824.0882137022181</v>
      </c>
      <c r="DK29" s="480">
        <f t="shared" ca="1" si="47"/>
        <v>-2840.0930374175018</v>
      </c>
      <c r="DL29" s="480">
        <f t="shared" ca="1" si="47"/>
        <v>-2840.0930374175018</v>
      </c>
      <c r="DM29" s="480">
        <f t="shared" ca="1" si="47"/>
        <v>-2840.0930374175018</v>
      </c>
      <c r="DN29" s="480">
        <f t="shared" ca="1" si="47"/>
        <v>-2840.0930374175018</v>
      </c>
      <c r="DO29" s="480">
        <f t="shared" ca="1" si="47"/>
        <v>-2840.0930374175018</v>
      </c>
      <c r="DP29" s="480">
        <f t="shared" ca="1" si="47"/>
        <v>-2840.0930374175018</v>
      </c>
      <c r="DQ29" s="480">
        <f t="shared" ca="1" si="47"/>
        <v>-2840.0930374175018</v>
      </c>
      <c r="DR29" s="480">
        <f t="shared" ca="1" si="47"/>
        <v>-2840.0930374175018</v>
      </c>
      <c r="DS29" s="480">
        <f t="shared" ca="1" si="47"/>
        <v>-2840.0930374175018</v>
      </c>
      <c r="DT29" s="480">
        <f t="shared" ca="1" si="47"/>
        <v>-2840.0930374175018</v>
      </c>
      <c r="DU29" s="480">
        <f t="shared" ca="1" si="47"/>
        <v>-14486.663326783184</v>
      </c>
      <c r="DV29" s="480">
        <f t="shared" ca="1" si="47"/>
        <v>-2885.9049192146904</v>
      </c>
      <c r="DW29" s="480">
        <f t="shared" ca="1" si="47"/>
        <v>-2902.3898876414328</v>
      </c>
      <c r="DX29" s="480">
        <f t="shared" ca="1" si="47"/>
        <v>-2902.3898876414328</v>
      </c>
      <c r="DY29" s="480">
        <f t="shared" ca="1" si="47"/>
        <v>-2902.3898876414328</v>
      </c>
      <c r="DZ29" s="480">
        <f t="shared" ca="1" si="47"/>
        <v>-2902.3898876414328</v>
      </c>
      <c r="EA29" s="480">
        <f t="shared" ca="1" si="47"/>
        <v>-2902.3898876414328</v>
      </c>
      <c r="EB29" s="480">
        <f t="shared" ca="1" si="47"/>
        <v>-2902.3898876414328</v>
      </c>
      <c r="EC29" s="480">
        <f t="shared" ca="1" si="47"/>
        <v>-2902.3898876414328</v>
      </c>
      <c r="ED29" s="480">
        <f t="shared" ca="1" si="47"/>
        <v>-2902.3898876414328</v>
      </c>
      <c r="EE29" s="480">
        <f t="shared" ref="EE29:EG29" ca="1" si="48">SUM(EE18:EE28)</f>
        <v>-2902.3898876414328</v>
      </c>
      <c r="EF29" s="480">
        <f t="shared" ca="1" si="48"/>
        <v>-2902.3898876414328</v>
      </c>
      <c r="EG29" s="481">
        <f t="shared" ca="1" si="48"/>
        <v>-14723.658731347596</v>
      </c>
      <c r="EH29" s="424" t="s">
        <v>109</v>
      </c>
    </row>
    <row r="30" spans="2:138" ht="15" customHeight="1" thickTop="1" x14ac:dyDescent="0.2">
      <c r="B30" s="495"/>
      <c r="D30" s="482"/>
      <c r="E30" s="483"/>
      <c r="F30" s="470"/>
      <c r="G30" s="470"/>
      <c r="H30" s="470"/>
      <c r="I30" s="470"/>
      <c r="J30" s="470"/>
      <c r="K30" s="470"/>
      <c r="L30" s="470"/>
      <c r="M30" s="470"/>
      <c r="N30" s="470"/>
      <c r="O30" s="470"/>
      <c r="P30" s="470"/>
      <c r="Q30" s="470"/>
      <c r="R30" s="470"/>
      <c r="S30" s="470"/>
      <c r="T30" s="470"/>
      <c r="U30" s="470"/>
      <c r="V30" s="470"/>
      <c r="W30" s="470"/>
      <c r="X30" s="470"/>
      <c r="Y30" s="470"/>
      <c r="Z30" s="470"/>
      <c r="AA30" s="470"/>
      <c r="AB30" s="470"/>
      <c r="AC30" s="470"/>
      <c r="AD30" s="470"/>
      <c r="AE30" s="470"/>
      <c r="AF30" s="470"/>
      <c r="AG30" s="470"/>
      <c r="AH30" s="470"/>
      <c r="AI30" s="470"/>
      <c r="AJ30" s="470"/>
      <c r="AK30" s="470"/>
      <c r="AL30" s="470"/>
      <c r="AM30" s="470"/>
      <c r="AN30" s="470"/>
      <c r="AO30" s="470"/>
      <c r="AP30" s="470"/>
      <c r="AQ30" s="470"/>
      <c r="AR30" s="470"/>
      <c r="AS30" s="470"/>
      <c r="AT30" s="470"/>
      <c r="AU30" s="470"/>
      <c r="AV30" s="470"/>
      <c r="AW30" s="470"/>
      <c r="AX30" s="470"/>
      <c r="AY30" s="470"/>
      <c r="AZ30" s="470"/>
      <c r="BA30" s="470"/>
      <c r="BB30" s="470"/>
      <c r="BC30" s="470"/>
      <c r="BD30" s="470"/>
      <c r="BE30" s="470"/>
      <c r="BF30" s="470"/>
      <c r="BG30" s="470"/>
      <c r="BH30" s="470"/>
      <c r="BI30" s="470"/>
      <c r="BJ30" s="470"/>
      <c r="BK30" s="470"/>
      <c r="BL30" s="470"/>
      <c r="BM30" s="470"/>
      <c r="BN30" s="470"/>
      <c r="BO30" s="470"/>
      <c r="BP30" s="470"/>
      <c r="BQ30" s="470"/>
      <c r="BR30" s="470"/>
      <c r="BS30" s="470"/>
      <c r="BT30" s="470"/>
      <c r="BU30" s="470"/>
      <c r="BV30" s="470"/>
      <c r="BW30" s="470"/>
      <c r="BX30" s="470"/>
      <c r="BY30" s="470"/>
      <c r="BZ30" s="470"/>
      <c r="CA30" s="470"/>
      <c r="CB30" s="470"/>
      <c r="CC30" s="470"/>
      <c r="CD30" s="470"/>
      <c r="CE30" s="470"/>
      <c r="CF30" s="470"/>
      <c r="CG30" s="470"/>
      <c r="CH30" s="470"/>
      <c r="CI30" s="470"/>
      <c r="CJ30" s="470"/>
      <c r="CK30" s="470"/>
      <c r="CL30" s="470"/>
      <c r="CM30" s="470"/>
      <c r="CN30" s="470"/>
      <c r="CO30" s="470"/>
      <c r="CP30" s="470"/>
      <c r="CQ30" s="470"/>
      <c r="CR30" s="470"/>
      <c r="CS30" s="470"/>
      <c r="CT30" s="470"/>
      <c r="CU30" s="470"/>
      <c r="CV30" s="470"/>
      <c r="CW30" s="470"/>
      <c r="CX30" s="470"/>
      <c r="CY30" s="470"/>
      <c r="CZ30" s="470"/>
      <c r="DA30" s="470"/>
      <c r="DB30" s="470"/>
      <c r="DC30" s="470"/>
      <c r="DD30" s="470"/>
      <c r="DE30" s="470"/>
      <c r="DF30" s="470"/>
      <c r="DG30" s="470"/>
      <c r="DH30" s="470"/>
      <c r="DI30" s="470"/>
      <c r="DJ30" s="470"/>
      <c r="DK30" s="470"/>
      <c r="DL30" s="470"/>
      <c r="DM30" s="470"/>
      <c r="DN30" s="470"/>
      <c r="DO30" s="470"/>
      <c r="DP30" s="470"/>
      <c r="DQ30" s="470"/>
      <c r="DR30" s="470"/>
      <c r="DS30" s="470"/>
      <c r="DT30" s="470"/>
      <c r="DU30" s="470"/>
      <c r="DV30" s="470"/>
      <c r="DW30" s="470"/>
      <c r="DX30" s="470"/>
      <c r="DY30" s="470"/>
      <c r="DZ30" s="470"/>
      <c r="EA30" s="470"/>
      <c r="EB30" s="470"/>
      <c r="EC30" s="470"/>
      <c r="ED30" s="470"/>
      <c r="EE30" s="470"/>
      <c r="EF30" s="470"/>
      <c r="EG30" s="488"/>
      <c r="EH30" s="424" t="s">
        <v>109</v>
      </c>
    </row>
    <row r="31" spans="2:138" ht="15" customHeight="1" thickBot="1" x14ac:dyDescent="0.25">
      <c r="B31" s="496" t="s">
        <v>31</v>
      </c>
      <c r="C31" s="497"/>
      <c r="D31" s="498">
        <f t="shared" ref="D31" ca="1" si="49">SUM(E31:EH31)</f>
        <v>1532972.2940916538</v>
      </c>
      <c r="E31" s="499"/>
      <c r="F31" s="500">
        <f t="shared" ref="F31:AK31" si="50">F15+F29</f>
        <v>8525.7333333333336</v>
      </c>
      <c r="G31" s="500">
        <f t="shared" ca="1" si="50"/>
        <v>8525.7333333333336</v>
      </c>
      <c r="H31" s="500">
        <f t="shared" ca="1" si="50"/>
        <v>8525.7333333333336</v>
      </c>
      <c r="I31" s="500">
        <f t="shared" ca="1" si="50"/>
        <v>8525.7333333333336</v>
      </c>
      <c r="J31" s="500">
        <f t="shared" ca="1" si="50"/>
        <v>8525.7333333333336</v>
      </c>
      <c r="K31" s="500">
        <f t="shared" ca="1" si="50"/>
        <v>8525.7333333333336</v>
      </c>
      <c r="L31" s="500">
        <f t="shared" ca="1" si="50"/>
        <v>8525.7333333333336</v>
      </c>
      <c r="M31" s="500">
        <f t="shared" ca="1" si="50"/>
        <v>8525.7333333333336</v>
      </c>
      <c r="N31" s="500">
        <f t="shared" ca="1" si="50"/>
        <v>48306.933333333334</v>
      </c>
      <c r="O31" s="500">
        <f t="shared" ca="1" si="50"/>
        <v>8525.7333333333336</v>
      </c>
      <c r="P31" s="500">
        <f t="shared" ca="1" si="50"/>
        <v>8525.7333333333336</v>
      </c>
      <c r="Q31" s="500">
        <f t="shared" ca="1" si="50"/>
        <v>-1660.2666666666682</v>
      </c>
      <c r="R31" s="500">
        <f t="shared" ca="1" si="50"/>
        <v>8800.6720000000005</v>
      </c>
      <c r="S31" s="500">
        <f t="shared" ca="1" si="50"/>
        <v>8800.6720000000005</v>
      </c>
      <c r="T31" s="500">
        <f t="shared" ca="1" si="50"/>
        <v>8800.6720000000005</v>
      </c>
      <c r="U31" s="500">
        <f t="shared" ca="1" si="50"/>
        <v>8800.6720000000005</v>
      </c>
      <c r="V31" s="500">
        <f t="shared" ca="1" si="50"/>
        <v>8800.6720000000005</v>
      </c>
      <c r="W31" s="500">
        <f t="shared" ca="1" si="50"/>
        <v>8800.6720000000005</v>
      </c>
      <c r="X31" s="500">
        <f t="shared" ca="1" si="50"/>
        <v>8800.6720000000005</v>
      </c>
      <c r="Y31" s="500">
        <f t="shared" ca="1" si="50"/>
        <v>8800.6720000000005</v>
      </c>
      <c r="Z31" s="500">
        <f t="shared" ca="1" si="50"/>
        <v>49392.517999999996</v>
      </c>
      <c r="AA31" s="500">
        <f t="shared" ca="1" si="50"/>
        <v>8800.6720000000005</v>
      </c>
      <c r="AB31" s="500">
        <f t="shared" ca="1" si="50"/>
        <v>8800.6720000000005</v>
      </c>
      <c r="AC31" s="500">
        <f t="shared" ca="1" si="50"/>
        <v>-1538.1179999999986</v>
      </c>
      <c r="AD31" s="500">
        <f t="shared" ca="1" si="50"/>
        <v>9084.2421599999998</v>
      </c>
      <c r="AE31" s="500">
        <f t="shared" ca="1" si="50"/>
        <v>9084.2421599999998</v>
      </c>
      <c r="AF31" s="500">
        <f t="shared" ca="1" si="50"/>
        <v>9084.2421599999998</v>
      </c>
      <c r="AG31" s="500">
        <f t="shared" ca="1" si="50"/>
        <v>9084.2421599999998</v>
      </c>
      <c r="AH31" s="500">
        <f t="shared" ca="1" si="50"/>
        <v>9084.2421599999998</v>
      </c>
      <c r="AI31" s="500">
        <f t="shared" ca="1" si="50"/>
        <v>9084.2421599999998</v>
      </c>
      <c r="AJ31" s="500">
        <f t="shared" ca="1" si="50"/>
        <v>9084.2421599999998</v>
      </c>
      <c r="AK31" s="500">
        <f t="shared" ca="1" si="50"/>
        <v>9084.2421599999998</v>
      </c>
      <c r="AL31" s="500">
        <f t="shared" ref="AL31:BQ31" ca="1" si="51">AL15+AL29</f>
        <v>50504.161689999994</v>
      </c>
      <c r="AM31" s="500">
        <f t="shared" ca="1" si="51"/>
        <v>9084.2421599999998</v>
      </c>
      <c r="AN31" s="500">
        <f t="shared" ca="1" si="51"/>
        <v>9084.2421599999998</v>
      </c>
      <c r="AO31" s="500">
        <f t="shared" ca="1" si="51"/>
        <v>-1409.6296899999998</v>
      </c>
      <c r="AP31" s="500">
        <f t="shared" ca="1" si="51"/>
        <v>9376.7104247999996</v>
      </c>
      <c r="AQ31" s="500">
        <f t="shared" ca="1" si="51"/>
        <v>9376.7104247999996</v>
      </c>
      <c r="AR31" s="500">
        <f t="shared" ca="1" si="51"/>
        <v>9376.7104247999996</v>
      </c>
      <c r="AS31" s="500">
        <f t="shared" ca="1" si="51"/>
        <v>9376.7104247999996</v>
      </c>
      <c r="AT31" s="500">
        <f t="shared" ca="1" si="51"/>
        <v>9376.7104247999996</v>
      </c>
      <c r="AU31" s="500">
        <f t="shared" ca="1" si="51"/>
        <v>9376.7104247999996</v>
      </c>
      <c r="AV31" s="500">
        <f t="shared" ca="1" si="51"/>
        <v>9376.7104247999996</v>
      </c>
      <c r="AW31" s="500">
        <f t="shared" ca="1" si="51"/>
        <v>9376.7104247999996</v>
      </c>
      <c r="AX31" s="500">
        <f t="shared" ca="1" si="51"/>
        <v>51642.527462949991</v>
      </c>
      <c r="AY31" s="500">
        <f t="shared" ca="1" si="51"/>
        <v>9376.7104247999996</v>
      </c>
      <c r="AZ31" s="500">
        <f t="shared" ca="1" si="51"/>
        <v>9376.7104247999996</v>
      </c>
      <c r="BA31" s="500">
        <f t="shared" ca="1" si="51"/>
        <v>-1274.5695029499966</v>
      </c>
      <c r="BB31" s="500">
        <f t="shared" ca="1" si="51"/>
        <v>9678.3515575439997</v>
      </c>
      <c r="BC31" s="500">
        <f t="shared" ca="1" si="51"/>
        <v>9678.3515575439997</v>
      </c>
      <c r="BD31" s="500">
        <f t="shared" ca="1" si="51"/>
        <v>9678.3515575439997</v>
      </c>
      <c r="BE31" s="500">
        <f t="shared" ca="1" si="51"/>
        <v>9678.3515575439997</v>
      </c>
      <c r="BF31" s="500">
        <f t="shared" ca="1" si="51"/>
        <v>9678.3515575439997</v>
      </c>
      <c r="BG31" s="500">
        <f t="shared" ca="1" si="51"/>
        <v>9678.3515575439997</v>
      </c>
      <c r="BH31" s="500">
        <f t="shared" ca="1" si="51"/>
        <v>9678.3515575439997</v>
      </c>
      <c r="BI31" s="500">
        <f t="shared" ca="1" si="51"/>
        <v>9678.3515575439997</v>
      </c>
      <c r="BJ31" s="500">
        <f t="shared" ca="1" si="51"/>
        <v>52808.296067922238</v>
      </c>
      <c r="BK31" s="500">
        <f t="shared" ca="1" si="51"/>
        <v>9678.3515575439997</v>
      </c>
      <c r="BL31" s="500">
        <f t="shared" ca="1" si="51"/>
        <v>9678.3515575439997</v>
      </c>
      <c r="BM31" s="500">
        <f t="shared" ca="1" si="51"/>
        <v>-1132.6975691222433</v>
      </c>
      <c r="BN31" s="500">
        <f t="shared" ca="1" si="51"/>
        <v>9989.4487206703197</v>
      </c>
      <c r="BO31" s="500">
        <f t="shared" ca="1" si="51"/>
        <v>9989.4487206703197</v>
      </c>
      <c r="BP31" s="500">
        <f t="shared" ca="1" si="51"/>
        <v>9989.4487206703197</v>
      </c>
      <c r="BQ31" s="500">
        <f t="shared" ca="1" si="51"/>
        <v>9989.4487206703197</v>
      </c>
      <c r="BR31" s="500">
        <f t="shared" ref="BR31:CW31" ca="1" si="52">BR15+BR29</f>
        <v>9989.4487206703197</v>
      </c>
      <c r="BS31" s="500">
        <f t="shared" ca="1" si="52"/>
        <v>9989.4487206703197</v>
      </c>
      <c r="BT31" s="500">
        <f t="shared" ca="1" si="52"/>
        <v>9989.4487206703197</v>
      </c>
      <c r="BU31" s="500">
        <f t="shared" ca="1" si="52"/>
        <v>9989.4487206703197</v>
      </c>
      <c r="BV31" s="500">
        <f t="shared" ca="1" si="52"/>
        <v>54002.166432659906</v>
      </c>
      <c r="BW31" s="500">
        <f t="shared" ca="1" si="52"/>
        <v>9989.4487206703197</v>
      </c>
      <c r="BX31" s="500">
        <f t="shared" ca="1" si="52"/>
        <v>9989.4487206703197</v>
      </c>
      <c r="BY31" s="500">
        <f t="shared" ca="1" si="52"/>
        <v>-983.76614289591453</v>
      </c>
      <c r="BZ31" s="500">
        <f t="shared" ca="1" si="52"/>
        <v>10310.293731018428</v>
      </c>
      <c r="CA31" s="500">
        <f t="shared" ca="1" si="52"/>
        <v>10310.293731018428</v>
      </c>
      <c r="CB31" s="500">
        <f t="shared" ca="1" si="52"/>
        <v>10310.293731018428</v>
      </c>
      <c r="CC31" s="500">
        <f t="shared" ca="1" si="52"/>
        <v>10310.293731018428</v>
      </c>
      <c r="CD31" s="500">
        <f t="shared" ca="1" si="52"/>
        <v>10310.293731018428</v>
      </c>
      <c r="CE31" s="500">
        <f t="shared" ca="1" si="52"/>
        <v>10310.293731018428</v>
      </c>
      <c r="CF31" s="500">
        <f t="shared" ca="1" si="52"/>
        <v>10310.293731018428</v>
      </c>
      <c r="CG31" s="500">
        <f t="shared" ca="1" si="52"/>
        <v>10310.293731018428</v>
      </c>
      <c r="CH31" s="500">
        <f t="shared" ca="1" si="52"/>
        <v>55224.856166678212</v>
      </c>
      <c r="CI31" s="500">
        <f t="shared" ca="1" si="52"/>
        <v>10310.293731018428</v>
      </c>
      <c r="CJ31" s="500">
        <f t="shared" ca="1" si="52"/>
        <v>10310.293731018428</v>
      </c>
      <c r="CK31" s="500">
        <f t="shared" ca="1" si="52"/>
        <v>-827.51935550129747</v>
      </c>
      <c r="CL31" s="500">
        <f t="shared" ca="1" si="52"/>
        <v>10641.187322651544</v>
      </c>
      <c r="CM31" s="500">
        <f t="shared" ca="1" si="52"/>
        <v>7639.506211128195</v>
      </c>
      <c r="CN31" s="500">
        <f t="shared" ca="1" si="52"/>
        <v>7639.506211128195</v>
      </c>
      <c r="CO31" s="500">
        <f t="shared" ca="1" si="52"/>
        <v>7639.506211128195</v>
      </c>
      <c r="CP31" s="500">
        <f t="shared" ca="1" si="52"/>
        <v>7639.506211128195</v>
      </c>
      <c r="CQ31" s="500">
        <f t="shared" ca="1" si="52"/>
        <v>7639.506211128195</v>
      </c>
      <c r="CR31" s="500">
        <f t="shared" ca="1" si="52"/>
        <v>7639.506211128195</v>
      </c>
      <c r="CS31" s="500">
        <f t="shared" ca="1" si="52"/>
        <v>7639.506211128195</v>
      </c>
      <c r="CT31" s="500">
        <f t="shared" ca="1" si="52"/>
        <v>51737.605586773621</v>
      </c>
      <c r="CU31" s="500">
        <f t="shared" ca="1" si="52"/>
        <v>7639.506211128195</v>
      </c>
      <c r="CV31" s="500">
        <f t="shared" ca="1" si="52"/>
        <v>7639.506211128195</v>
      </c>
      <c r="CW31" s="500">
        <f t="shared" ca="1" si="52"/>
        <v>-3665.374071689328</v>
      </c>
      <c r="CX31" s="500">
        <f t="shared" ref="CX31:EG31" ca="1" si="53">CX15+CX29</f>
        <v>7595.4732605349718</v>
      </c>
      <c r="CY31" s="500">
        <f t="shared" ca="1" si="53"/>
        <v>7890.7078727586513</v>
      </c>
      <c r="CZ31" s="500">
        <f t="shared" ca="1" si="53"/>
        <v>7890.7078727586513</v>
      </c>
      <c r="DA31" s="500">
        <f t="shared" ca="1" si="53"/>
        <v>7890.7078727586513</v>
      </c>
      <c r="DB31" s="500">
        <f t="shared" ca="1" si="53"/>
        <v>7890.7078727586513</v>
      </c>
      <c r="DC31" s="500">
        <f t="shared" ca="1" si="53"/>
        <v>7890.7078727586513</v>
      </c>
      <c r="DD31" s="500">
        <f t="shared" ca="1" si="53"/>
        <v>7890.7078727586513</v>
      </c>
      <c r="DE31" s="500">
        <f t="shared" ca="1" si="53"/>
        <v>7890.7078727586513</v>
      </c>
      <c r="DF31" s="500">
        <f t="shared" ca="1" si="53"/>
        <v>52699.717945182754</v>
      </c>
      <c r="DG31" s="500">
        <f t="shared" ca="1" si="53"/>
        <v>7890.7078727586513</v>
      </c>
      <c r="DH31" s="500">
        <f t="shared" ca="1" si="53"/>
        <v>7890.7078727586513</v>
      </c>
      <c r="DI31" s="500">
        <f t="shared" ca="1" si="53"/>
        <v>-3583.7456143011332</v>
      </c>
      <c r="DJ31" s="500">
        <f t="shared" ca="1" si="53"/>
        <v>7845.7942631535643</v>
      </c>
      <c r="DK31" s="500">
        <f t="shared" ca="1" si="53"/>
        <v>8149.885913743954</v>
      </c>
      <c r="DL31" s="500">
        <f t="shared" ca="1" si="53"/>
        <v>8149.885913743954</v>
      </c>
      <c r="DM31" s="500">
        <f t="shared" ca="1" si="53"/>
        <v>8149.885913743954</v>
      </c>
      <c r="DN31" s="500">
        <f t="shared" ca="1" si="53"/>
        <v>8149.885913743954</v>
      </c>
      <c r="DO31" s="500">
        <f t="shared" ca="1" si="53"/>
        <v>8149.885913743954</v>
      </c>
      <c r="DP31" s="500">
        <f t="shared" ca="1" si="53"/>
        <v>8149.885913743954</v>
      </c>
      <c r="DQ31" s="500">
        <f t="shared" ca="1" si="53"/>
        <v>8149.885913743954</v>
      </c>
      <c r="DR31" s="500">
        <f t="shared" ca="1" si="53"/>
        <v>53861.567828404375</v>
      </c>
      <c r="DS31" s="500">
        <f t="shared" ca="1" si="53"/>
        <v>8149.885913743954</v>
      </c>
      <c r="DT31" s="500">
        <f t="shared" ca="1" si="53"/>
        <v>8149.885913743954</v>
      </c>
      <c r="DU31" s="500">
        <f t="shared" ca="1" si="53"/>
        <v>-3496.6843756217277</v>
      </c>
      <c r="DV31" s="500">
        <f t="shared" ca="1" si="53"/>
        <v>8104.0740319467659</v>
      </c>
      <c r="DW31" s="500">
        <f t="shared" ca="1" si="53"/>
        <v>8417.2884320548674</v>
      </c>
      <c r="DX31" s="500">
        <f t="shared" ca="1" si="53"/>
        <v>8417.2884320548674</v>
      </c>
      <c r="DY31" s="500">
        <f t="shared" ca="1" si="53"/>
        <v>8417.2884320548674</v>
      </c>
      <c r="DZ31" s="500">
        <f t="shared" ca="1" si="53"/>
        <v>8417.2884320548674</v>
      </c>
      <c r="EA31" s="500">
        <f t="shared" ca="1" si="53"/>
        <v>8417.2884320548674</v>
      </c>
      <c r="EB31" s="500">
        <f t="shared" ca="1" si="53"/>
        <v>8417.2884320548674</v>
      </c>
      <c r="EC31" s="500">
        <f t="shared" ca="1" si="53"/>
        <v>8417.2884320548674</v>
      </c>
      <c r="ED31" s="500">
        <f t="shared" ca="1" si="53"/>
        <v>55050.75095903148</v>
      </c>
      <c r="EE31" s="500">
        <f t="shared" ca="1" si="53"/>
        <v>8417.2884320548674</v>
      </c>
      <c r="EF31" s="500">
        <f t="shared" ca="1" si="53"/>
        <v>8417.2884320548674</v>
      </c>
      <c r="EG31" s="501">
        <f t="shared" ca="1" si="53"/>
        <v>-3403.9804116512951</v>
      </c>
      <c r="EH31" s="424" t="s">
        <v>109</v>
      </c>
    </row>
    <row r="32" spans="2:138" s="95" customFormat="1" ht="15" customHeight="1" thickTop="1" x14ac:dyDescent="0.2">
      <c r="B32" s="240"/>
      <c r="D32" s="482"/>
      <c r="E32" s="483"/>
      <c r="EG32" s="502"/>
      <c r="EH32" s="424" t="s">
        <v>109</v>
      </c>
    </row>
    <row r="33" spans="2:139" ht="15" customHeight="1" x14ac:dyDescent="0.2">
      <c r="B33" s="463" t="s">
        <v>33</v>
      </c>
      <c r="C33" s="503"/>
      <c r="D33" s="465"/>
      <c r="E33" s="466"/>
      <c r="F33" s="473"/>
      <c r="G33" s="466"/>
      <c r="H33" s="466"/>
      <c r="I33" s="466"/>
      <c r="J33" s="466"/>
      <c r="K33" s="466"/>
      <c r="L33" s="466"/>
      <c r="M33" s="466"/>
      <c r="N33" s="466"/>
      <c r="O33" s="466"/>
      <c r="P33" s="466"/>
      <c r="Q33" s="466"/>
      <c r="R33" s="466"/>
      <c r="S33" s="466"/>
      <c r="T33" s="466"/>
      <c r="U33" s="466"/>
      <c r="V33" s="466"/>
      <c r="W33" s="466"/>
      <c r="X33" s="466"/>
      <c r="Y33" s="466"/>
      <c r="Z33" s="466"/>
      <c r="AA33" s="466"/>
      <c r="AB33" s="466"/>
      <c r="AC33" s="466"/>
      <c r="AD33" s="466"/>
      <c r="AE33" s="466"/>
      <c r="AF33" s="466"/>
      <c r="AG33" s="466"/>
      <c r="AH33" s="466"/>
      <c r="AI33" s="466"/>
      <c r="AJ33" s="466"/>
      <c r="AK33" s="466"/>
      <c r="AL33" s="466"/>
      <c r="AM33" s="466"/>
      <c r="AN33" s="466"/>
      <c r="AO33" s="466"/>
      <c r="AP33" s="466"/>
      <c r="AQ33" s="466"/>
      <c r="AR33" s="466"/>
      <c r="AS33" s="466"/>
      <c r="AT33" s="466"/>
      <c r="AU33" s="466"/>
      <c r="AV33" s="466"/>
      <c r="AW33" s="466"/>
      <c r="AX33" s="466"/>
      <c r="AY33" s="466"/>
      <c r="AZ33" s="466"/>
      <c r="BA33" s="466"/>
      <c r="BB33" s="466"/>
      <c r="BC33" s="466"/>
      <c r="BD33" s="466"/>
      <c r="BE33" s="466"/>
      <c r="BF33" s="466"/>
      <c r="BG33" s="466"/>
      <c r="BH33" s="466"/>
      <c r="BI33" s="466"/>
      <c r="BJ33" s="466"/>
      <c r="BK33" s="466"/>
      <c r="BL33" s="466"/>
      <c r="BM33" s="466"/>
      <c r="BN33" s="466"/>
      <c r="BO33" s="466"/>
      <c r="BP33" s="466"/>
      <c r="BQ33" s="466"/>
      <c r="BR33" s="466"/>
      <c r="BS33" s="466"/>
      <c r="BT33" s="466"/>
      <c r="BU33" s="466"/>
      <c r="BV33" s="466"/>
      <c r="BW33" s="466"/>
      <c r="BX33" s="466"/>
      <c r="BY33" s="466"/>
      <c r="BZ33" s="466"/>
      <c r="CA33" s="466"/>
      <c r="CB33" s="466"/>
      <c r="CC33" s="466"/>
      <c r="CD33" s="466"/>
      <c r="CE33" s="466"/>
      <c r="CF33" s="466"/>
      <c r="CG33" s="466"/>
      <c r="CH33" s="466"/>
      <c r="CI33" s="466"/>
      <c r="CJ33" s="466"/>
      <c r="CK33" s="466"/>
      <c r="CL33" s="466"/>
      <c r="CM33" s="466"/>
      <c r="CN33" s="466"/>
      <c r="CO33" s="466"/>
      <c r="CP33" s="466"/>
      <c r="CQ33" s="466"/>
      <c r="CR33" s="466"/>
      <c r="CS33" s="466"/>
      <c r="CT33" s="466"/>
      <c r="CU33" s="466"/>
      <c r="CV33" s="466"/>
      <c r="CW33" s="466"/>
      <c r="CX33" s="466"/>
      <c r="CY33" s="466"/>
      <c r="CZ33" s="466"/>
      <c r="DA33" s="466"/>
      <c r="DB33" s="466"/>
      <c r="DC33" s="466"/>
      <c r="DD33" s="466"/>
      <c r="DE33" s="466"/>
      <c r="DF33" s="466"/>
      <c r="DG33" s="466"/>
      <c r="DH33" s="466"/>
      <c r="DI33" s="466"/>
      <c r="DJ33" s="466"/>
      <c r="DK33" s="466"/>
      <c r="DL33" s="466"/>
      <c r="DM33" s="466"/>
      <c r="DN33" s="466"/>
      <c r="DO33" s="466"/>
      <c r="DP33" s="466"/>
      <c r="DQ33" s="466"/>
      <c r="DR33" s="466"/>
      <c r="DS33" s="466"/>
      <c r="DT33" s="466"/>
      <c r="DU33" s="466"/>
      <c r="DV33" s="466"/>
      <c r="DW33" s="466"/>
      <c r="DX33" s="466"/>
      <c r="DY33" s="466"/>
      <c r="DZ33" s="466"/>
      <c r="EA33" s="466"/>
      <c r="EB33" s="466"/>
      <c r="EC33" s="466"/>
      <c r="ED33" s="466"/>
      <c r="EE33" s="466"/>
      <c r="EF33" s="466"/>
      <c r="EG33" s="467"/>
      <c r="EH33" s="424" t="s">
        <v>109</v>
      </c>
    </row>
    <row r="34" spans="2:139" ht="15" customHeight="1" x14ac:dyDescent="0.2">
      <c r="B34" s="468"/>
      <c r="C34" s="461" t="s">
        <v>19</v>
      </c>
      <c r="D34" s="462">
        <f t="shared" ref="D34:D36" si="54">SUM(E34:EH34)</f>
        <v>0</v>
      </c>
      <c r="E34" s="377"/>
      <c r="F34" s="470">
        <f>IF('Control | Sensitivity'!$C$21&gt;=F$6,'Commercial Lease'!E89,"")</f>
        <v>0</v>
      </c>
      <c r="G34" s="470">
        <f>IF('Control | Sensitivity'!$C$21&gt;=G$6,'Commercial Lease'!F89,"")</f>
        <v>0</v>
      </c>
      <c r="H34" s="470">
        <f>IF('Control | Sensitivity'!$C$21&gt;=H$6,'Commercial Lease'!G89,"")</f>
        <v>0</v>
      </c>
      <c r="I34" s="470">
        <f>IF('Control | Sensitivity'!$C$21&gt;=I$6,'Commercial Lease'!H89,"")</f>
        <v>0</v>
      </c>
      <c r="J34" s="470">
        <f>IF('Control | Sensitivity'!$C$21&gt;=J$6,'Commercial Lease'!I89,"")</f>
        <v>0</v>
      </c>
      <c r="K34" s="470">
        <f>IF('Control | Sensitivity'!$C$21&gt;=K$6,'Commercial Lease'!J89,"")</f>
        <v>0</v>
      </c>
      <c r="L34" s="470">
        <f>IF('Control | Sensitivity'!$C$21&gt;=L$6,'Commercial Lease'!K89,"")</f>
        <v>0</v>
      </c>
      <c r="M34" s="470">
        <f>IF('Control | Sensitivity'!$C$21&gt;=M$6,'Commercial Lease'!L89,"")</f>
        <v>0</v>
      </c>
      <c r="N34" s="470">
        <f>IF('Control | Sensitivity'!$C$21&gt;=N$6,'Commercial Lease'!M89,"")</f>
        <v>0</v>
      </c>
      <c r="O34" s="470">
        <f>IF('Control | Sensitivity'!$C$21&gt;=O$6,'Commercial Lease'!N89,"")</f>
        <v>0</v>
      </c>
      <c r="P34" s="470">
        <f>IF('Control | Sensitivity'!$C$21&gt;=P$6,'Commercial Lease'!O89,"")</f>
        <v>0</v>
      </c>
      <c r="Q34" s="470">
        <f>IF('Control | Sensitivity'!$C$21&gt;=Q$6,'Commercial Lease'!P89,"")</f>
        <v>0</v>
      </c>
      <c r="R34" s="470">
        <f>IF('Control | Sensitivity'!$C$21&gt;=R$6,'Commercial Lease'!Q89,"")</f>
        <v>0</v>
      </c>
      <c r="S34" s="470">
        <f>IF('Control | Sensitivity'!$C$21&gt;=S$6,'Commercial Lease'!R89,"")</f>
        <v>0</v>
      </c>
      <c r="T34" s="470">
        <f>IF('Control | Sensitivity'!$C$21&gt;=T$6,'Commercial Lease'!S89,"")</f>
        <v>0</v>
      </c>
      <c r="U34" s="470">
        <f>IF('Control | Sensitivity'!$C$21&gt;=U$6,'Commercial Lease'!T89,"")</f>
        <v>0</v>
      </c>
      <c r="V34" s="470">
        <f>IF('Control | Sensitivity'!$C$21&gt;=V$6,'Commercial Lease'!U89,"")</f>
        <v>0</v>
      </c>
      <c r="W34" s="470">
        <f>IF('Control | Sensitivity'!$C$21&gt;=W$6,'Commercial Lease'!V89,"")</f>
        <v>0</v>
      </c>
      <c r="X34" s="470">
        <f>IF('Control | Sensitivity'!$C$21&gt;=X$6,'Commercial Lease'!W89,"")</f>
        <v>0</v>
      </c>
      <c r="Y34" s="470">
        <f>IF('Control | Sensitivity'!$C$21&gt;=Y$6,'Commercial Lease'!X89,"")</f>
        <v>0</v>
      </c>
      <c r="Z34" s="470">
        <f>IF('Control | Sensitivity'!$C$21&gt;=Z$6,'Commercial Lease'!Y89,"")</f>
        <v>0</v>
      </c>
      <c r="AA34" s="470">
        <f>IF('Control | Sensitivity'!$C$21&gt;=AA$6,'Commercial Lease'!Z89,"")</f>
        <v>0</v>
      </c>
      <c r="AB34" s="470">
        <f>IF('Control | Sensitivity'!$C$21&gt;=AB$6,'Commercial Lease'!AA89,"")</f>
        <v>0</v>
      </c>
      <c r="AC34" s="470">
        <f>IF('Control | Sensitivity'!$C$21&gt;=AC$6,'Commercial Lease'!AB89,"")</f>
        <v>0</v>
      </c>
      <c r="AD34" s="470">
        <f>IF('Control | Sensitivity'!$C$21&gt;=AD$6,'Commercial Lease'!AC89,"")</f>
        <v>0</v>
      </c>
      <c r="AE34" s="470">
        <f>IF('Control | Sensitivity'!$C$21&gt;=AE$6,'Commercial Lease'!AD89,"")</f>
        <v>0</v>
      </c>
      <c r="AF34" s="470">
        <f>IF('Control | Sensitivity'!$C$21&gt;=AF$6,'Commercial Lease'!AE89,"")</f>
        <v>0</v>
      </c>
      <c r="AG34" s="470">
        <f>IF('Control | Sensitivity'!$C$21&gt;=AG$6,'Commercial Lease'!AF89,"")</f>
        <v>0</v>
      </c>
      <c r="AH34" s="470">
        <f>IF('Control | Sensitivity'!$C$21&gt;=AH$6,'Commercial Lease'!AG89,"")</f>
        <v>0</v>
      </c>
      <c r="AI34" s="470">
        <f>IF('Control | Sensitivity'!$C$21&gt;=AI$6,'Commercial Lease'!AH89,"")</f>
        <v>0</v>
      </c>
      <c r="AJ34" s="470">
        <f>IF('Control | Sensitivity'!$C$21&gt;=AJ$6,'Commercial Lease'!AI89,"")</f>
        <v>0</v>
      </c>
      <c r="AK34" s="470">
        <f>IF('Control | Sensitivity'!$C$21&gt;=AK$6,'Commercial Lease'!AJ89,"")</f>
        <v>0</v>
      </c>
      <c r="AL34" s="470">
        <f>IF('Control | Sensitivity'!$C$21&gt;=AL$6,'Commercial Lease'!AK89,"")</f>
        <v>0</v>
      </c>
      <c r="AM34" s="470">
        <f>IF('Control | Sensitivity'!$C$21&gt;=AM$6,'Commercial Lease'!AL89,"")</f>
        <v>0</v>
      </c>
      <c r="AN34" s="470">
        <f>IF('Control | Sensitivity'!$C$21&gt;=AN$6,'Commercial Lease'!AM89,"")</f>
        <v>0</v>
      </c>
      <c r="AO34" s="470">
        <f>IF('Control | Sensitivity'!$C$21&gt;=AO$6,'Commercial Lease'!AN89,"")</f>
        <v>0</v>
      </c>
      <c r="AP34" s="470">
        <f>IF('Control | Sensitivity'!$C$21&gt;=AP$6,'Commercial Lease'!AO89,"")</f>
        <v>0</v>
      </c>
      <c r="AQ34" s="470">
        <f>IF('Control | Sensitivity'!$C$21&gt;=AQ$6,'Commercial Lease'!AP89,"")</f>
        <v>0</v>
      </c>
      <c r="AR34" s="470">
        <f>IF('Control | Sensitivity'!$C$21&gt;=AR$6,'Commercial Lease'!AQ89,"")</f>
        <v>0</v>
      </c>
      <c r="AS34" s="470">
        <f>IF('Control | Sensitivity'!$C$21&gt;=AS$6,'Commercial Lease'!AR89,"")</f>
        <v>0</v>
      </c>
      <c r="AT34" s="470">
        <f>IF('Control | Sensitivity'!$C$21&gt;=AT$6,'Commercial Lease'!AS89,"")</f>
        <v>0</v>
      </c>
      <c r="AU34" s="470">
        <f>IF('Control | Sensitivity'!$C$21&gt;=AU$6,'Commercial Lease'!AT89,"")</f>
        <v>0</v>
      </c>
      <c r="AV34" s="470">
        <f>IF('Control | Sensitivity'!$C$21&gt;=AV$6,'Commercial Lease'!AU89,"")</f>
        <v>0</v>
      </c>
      <c r="AW34" s="470">
        <f>IF('Control | Sensitivity'!$C$21&gt;=AW$6,'Commercial Lease'!AV89,"")</f>
        <v>0</v>
      </c>
      <c r="AX34" s="470">
        <f>IF('Control | Sensitivity'!$C$21&gt;=AX$6,'Commercial Lease'!AW89,"")</f>
        <v>0</v>
      </c>
      <c r="AY34" s="470">
        <f>IF('Control | Sensitivity'!$C$21&gt;=AY$6,'Commercial Lease'!AX89,"")</f>
        <v>0</v>
      </c>
      <c r="AZ34" s="470">
        <f>IF('Control | Sensitivity'!$C$21&gt;=AZ$6,'Commercial Lease'!AY89,"")</f>
        <v>0</v>
      </c>
      <c r="BA34" s="470">
        <f>IF('Control | Sensitivity'!$C$21&gt;=BA$6,'Commercial Lease'!AZ89,"")</f>
        <v>0</v>
      </c>
      <c r="BB34" s="470">
        <f>IF('Control | Sensitivity'!$C$21&gt;=BB$6,'Commercial Lease'!BA89,"")</f>
        <v>0</v>
      </c>
      <c r="BC34" s="470">
        <f>IF('Control | Sensitivity'!$C$21&gt;=BC$6,'Commercial Lease'!BB89,"")</f>
        <v>0</v>
      </c>
      <c r="BD34" s="470">
        <f>IF('Control | Sensitivity'!$C$21&gt;=BD$6,'Commercial Lease'!BC89,"")</f>
        <v>0</v>
      </c>
      <c r="BE34" s="470">
        <f>IF('Control | Sensitivity'!$C$21&gt;=BE$6,'Commercial Lease'!BD89,"")</f>
        <v>0</v>
      </c>
      <c r="BF34" s="470">
        <f>IF('Control | Sensitivity'!$C$21&gt;=BF$6,'Commercial Lease'!BE89,"")</f>
        <v>0</v>
      </c>
      <c r="BG34" s="470">
        <f>IF('Control | Sensitivity'!$C$21&gt;=BG$6,'Commercial Lease'!BF89,"")</f>
        <v>0</v>
      </c>
      <c r="BH34" s="470">
        <f>IF('Control | Sensitivity'!$C$21&gt;=BH$6,'Commercial Lease'!BG89,"")</f>
        <v>0</v>
      </c>
      <c r="BI34" s="470">
        <f>IF('Control | Sensitivity'!$C$21&gt;=BI$6,'Commercial Lease'!BH89,"")</f>
        <v>0</v>
      </c>
      <c r="BJ34" s="470">
        <f>IF('Control | Sensitivity'!$C$21&gt;=BJ$6,'Commercial Lease'!BI89,"")</f>
        <v>0</v>
      </c>
      <c r="BK34" s="470">
        <f>IF('Control | Sensitivity'!$C$21&gt;=BK$6,'Commercial Lease'!BJ89,"")</f>
        <v>0</v>
      </c>
      <c r="BL34" s="470">
        <f>IF('Control | Sensitivity'!$C$21&gt;=BL$6,'Commercial Lease'!BK89,"")</f>
        <v>0</v>
      </c>
      <c r="BM34" s="470">
        <f>IF('Control | Sensitivity'!$C$21&gt;=BM$6,'Commercial Lease'!BL89,"")</f>
        <v>0</v>
      </c>
      <c r="BN34" s="470">
        <f>IF('Control | Sensitivity'!$C$21&gt;=BN$6,'Commercial Lease'!BM89,"")</f>
        <v>0</v>
      </c>
      <c r="BO34" s="470">
        <f>IF('Control | Sensitivity'!$C$21&gt;=BO$6,'Commercial Lease'!BN89,"")</f>
        <v>0</v>
      </c>
      <c r="BP34" s="470">
        <f>IF('Control | Sensitivity'!$C$21&gt;=BP$6,'Commercial Lease'!BO89,"")</f>
        <v>0</v>
      </c>
      <c r="BQ34" s="470">
        <f>IF('Control | Sensitivity'!$C$21&gt;=BQ$6,'Commercial Lease'!BP89,"")</f>
        <v>0</v>
      </c>
      <c r="BR34" s="470">
        <f>IF('Control | Sensitivity'!$C$21&gt;=BR$6,'Commercial Lease'!BQ89,"")</f>
        <v>0</v>
      </c>
      <c r="BS34" s="470">
        <f>IF('Control | Sensitivity'!$C$21&gt;=BS$6,'Commercial Lease'!BR89,"")</f>
        <v>0</v>
      </c>
      <c r="BT34" s="470">
        <f>IF('Control | Sensitivity'!$C$21&gt;=BT$6,'Commercial Lease'!BS89,"")</f>
        <v>0</v>
      </c>
      <c r="BU34" s="470">
        <f>IF('Control | Sensitivity'!$C$21&gt;=BU$6,'Commercial Lease'!BT89,"")</f>
        <v>0</v>
      </c>
      <c r="BV34" s="470">
        <f>IF('Control | Sensitivity'!$C$21&gt;=BV$6,'Commercial Lease'!BU89,"")</f>
        <v>0</v>
      </c>
      <c r="BW34" s="470">
        <f>IF('Control | Sensitivity'!$C$21&gt;=BW$6,'Commercial Lease'!BV89,"")</f>
        <v>0</v>
      </c>
      <c r="BX34" s="470">
        <f>IF('Control | Sensitivity'!$C$21&gt;=BX$6,'Commercial Lease'!BW89,"")</f>
        <v>0</v>
      </c>
      <c r="BY34" s="470">
        <f>IF('Control | Sensitivity'!$C$21&gt;=BY$6,'Commercial Lease'!BX89,"")</f>
        <v>0</v>
      </c>
      <c r="BZ34" s="470">
        <f>IF('Control | Sensitivity'!$C$21&gt;=BZ$6,'Commercial Lease'!BY89,"")</f>
        <v>0</v>
      </c>
      <c r="CA34" s="470">
        <f>IF('Control | Sensitivity'!$C$21&gt;=CA$6,'Commercial Lease'!BZ89,"")</f>
        <v>0</v>
      </c>
      <c r="CB34" s="470">
        <f>IF('Control | Sensitivity'!$C$21&gt;=CB$6,'Commercial Lease'!CA89,"")</f>
        <v>0</v>
      </c>
      <c r="CC34" s="470">
        <f>IF('Control | Sensitivity'!$C$21&gt;=CC$6,'Commercial Lease'!CB89,"")</f>
        <v>0</v>
      </c>
      <c r="CD34" s="470">
        <f>IF('Control | Sensitivity'!$C$21&gt;=CD$6,'Commercial Lease'!CC89,"")</f>
        <v>0</v>
      </c>
      <c r="CE34" s="470">
        <f>IF('Control | Sensitivity'!$C$21&gt;=CE$6,'Commercial Lease'!CD89,"")</f>
        <v>0</v>
      </c>
      <c r="CF34" s="470">
        <f>IF('Control | Sensitivity'!$C$21&gt;=CF$6,'Commercial Lease'!CE89,"")</f>
        <v>0</v>
      </c>
      <c r="CG34" s="470">
        <f>IF('Control | Sensitivity'!$C$21&gt;=CG$6,'Commercial Lease'!CF89,"")</f>
        <v>0</v>
      </c>
      <c r="CH34" s="470">
        <f>IF('Control | Sensitivity'!$C$21&gt;=CH$6,'Commercial Lease'!CG89,"")</f>
        <v>0</v>
      </c>
      <c r="CI34" s="470">
        <f>IF('Control | Sensitivity'!$C$21&gt;=CI$6,'Commercial Lease'!CH89,"")</f>
        <v>0</v>
      </c>
      <c r="CJ34" s="470">
        <f>IF('Control | Sensitivity'!$C$21&gt;=CJ$6,'Commercial Lease'!CI89,"")</f>
        <v>0</v>
      </c>
      <c r="CK34" s="470">
        <f>IF('Control | Sensitivity'!$C$21&gt;=CK$6,'Commercial Lease'!CJ89,"")</f>
        <v>0</v>
      </c>
      <c r="CL34" s="470" t="str">
        <f>IF('Control | Sensitivity'!$C$21&gt;=CL$6,'Commercial Lease'!CK89,"")</f>
        <v/>
      </c>
      <c r="CM34" s="470" t="str">
        <f>IF('Control | Sensitivity'!$C$21&gt;=CM$6,'Commercial Lease'!CL89,"")</f>
        <v/>
      </c>
      <c r="CN34" s="470" t="str">
        <f>IF('Control | Sensitivity'!$C$21&gt;=CN$6,'Commercial Lease'!CM89,"")</f>
        <v/>
      </c>
      <c r="CO34" s="470" t="str">
        <f>IF('Control | Sensitivity'!$C$21&gt;=CO$6,'Commercial Lease'!CN89,"")</f>
        <v/>
      </c>
      <c r="CP34" s="470" t="str">
        <f>IF('Control | Sensitivity'!$C$21&gt;=CP$6,'Commercial Lease'!CO89,"")</f>
        <v/>
      </c>
      <c r="CQ34" s="470" t="str">
        <f>IF('Control | Sensitivity'!$C$21&gt;=CQ$6,'Commercial Lease'!CP89,"")</f>
        <v/>
      </c>
      <c r="CR34" s="470" t="str">
        <f>IF('Control | Sensitivity'!$C$21&gt;=CR$6,'Commercial Lease'!CQ89,"")</f>
        <v/>
      </c>
      <c r="CS34" s="470" t="str">
        <f>IF('Control | Sensitivity'!$C$21&gt;=CS$6,'Commercial Lease'!CR89,"")</f>
        <v/>
      </c>
      <c r="CT34" s="470" t="str">
        <f>IF('Control | Sensitivity'!$C$21&gt;=CT$6,'Commercial Lease'!CS89,"")</f>
        <v/>
      </c>
      <c r="CU34" s="470" t="str">
        <f>IF('Control | Sensitivity'!$C$21&gt;=CU$6,'Commercial Lease'!CT89,"")</f>
        <v/>
      </c>
      <c r="CV34" s="470" t="str">
        <f>IF('Control | Sensitivity'!$C$21&gt;=CV$6,'Commercial Lease'!CU89,"")</f>
        <v/>
      </c>
      <c r="CW34" s="470" t="str">
        <f>IF('Control | Sensitivity'!$C$21&gt;=CW$6,'Commercial Lease'!CV89,"")</f>
        <v/>
      </c>
      <c r="CX34" s="470" t="str">
        <f>IF('Control | Sensitivity'!$C$21&gt;=CX$6,'Commercial Lease'!CW89,"")</f>
        <v/>
      </c>
      <c r="CY34" s="470" t="str">
        <f>IF('Control | Sensitivity'!$C$21&gt;=CY$6,'Commercial Lease'!CX89,"")</f>
        <v/>
      </c>
      <c r="CZ34" s="470" t="str">
        <f>IF('Control | Sensitivity'!$C$21&gt;=CZ$6,'Commercial Lease'!CY89,"")</f>
        <v/>
      </c>
      <c r="DA34" s="470" t="str">
        <f>IF('Control | Sensitivity'!$C$21&gt;=DA$6,'Commercial Lease'!CZ89,"")</f>
        <v/>
      </c>
      <c r="DB34" s="470" t="str">
        <f>IF('Control | Sensitivity'!$C$21&gt;=DB$6,'Commercial Lease'!DA89,"")</f>
        <v/>
      </c>
      <c r="DC34" s="470" t="str">
        <f>IF('Control | Sensitivity'!$C$21&gt;=DC$6,'Commercial Lease'!DB89,"")</f>
        <v/>
      </c>
      <c r="DD34" s="470" t="str">
        <f>IF('Control | Sensitivity'!$C$21&gt;=DD$6,'Commercial Lease'!DC89,"")</f>
        <v/>
      </c>
      <c r="DE34" s="470" t="str">
        <f>IF('Control | Sensitivity'!$C$21&gt;=DE$6,'Commercial Lease'!DD89,"")</f>
        <v/>
      </c>
      <c r="DF34" s="470" t="str">
        <f>IF('Control | Sensitivity'!$C$21&gt;=DF$6,'Commercial Lease'!DE89,"")</f>
        <v/>
      </c>
      <c r="DG34" s="470" t="str">
        <f>IF('Control | Sensitivity'!$C$21&gt;=DG$6,'Commercial Lease'!DF89,"")</f>
        <v/>
      </c>
      <c r="DH34" s="470" t="str">
        <f>IF('Control | Sensitivity'!$C$21&gt;=DH$6,'Commercial Lease'!DG89,"")</f>
        <v/>
      </c>
      <c r="DI34" s="470" t="str">
        <f>IF('Control | Sensitivity'!$C$21&gt;=DI$6,'Commercial Lease'!DH89,"")</f>
        <v/>
      </c>
      <c r="DJ34" s="470" t="str">
        <f>IF('Control | Sensitivity'!$C$21&gt;=DJ$6,'Commercial Lease'!DI89,"")</f>
        <v/>
      </c>
      <c r="DK34" s="470" t="str">
        <f>IF('Control | Sensitivity'!$C$21&gt;=DK$6,'Commercial Lease'!DJ89,"")</f>
        <v/>
      </c>
      <c r="DL34" s="470" t="str">
        <f>IF('Control | Sensitivity'!$C$21&gt;=DL$6,'Commercial Lease'!DK89,"")</f>
        <v/>
      </c>
      <c r="DM34" s="470" t="str">
        <f>IF('Control | Sensitivity'!$C$21&gt;=DM$6,'Commercial Lease'!DL89,"")</f>
        <v/>
      </c>
      <c r="DN34" s="470" t="str">
        <f>IF('Control | Sensitivity'!$C$21&gt;=DN$6,'Commercial Lease'!DM89,"")</f>
        <v/>
      </c>
      <c r="DO34" s="470" t="str">
        <f>IF('Control | Sensitivity'!$C$21&gt;=DO$6,'Commercial Lease'!DN89,"")</f>
        <v/>
      </c>
      <c r="DP34" s="470" t="str">
        <f>IF('Control | Sensitivity'!$C$21&gt;=DP$6,'Commercial Lease'!DO89,"")</f>
        <v/>
      </c>
      <c r="DQ34" s="470" t="str">
        <f>IF('Control | Sensitivity'!$C$21&gt;=DQ$6,'Commercial Lease'!DP89,"")</f>
        <v/>
      </c>
      <c r="DR34" s="470" t="str">
        <f>IF('Control | Sensitivity'!$C$21&gt;=DR$6,'Commercial Lease'!DQ89,"")</f>
        <v/>
      </c>
      <c r="DS34" s="470" t="str">
        <f>IF('Control | Sensitivity'!$C$21&gt;=DS$6,'Commercial Lease'!DR89,"")</f>
        <v/>
      </c>
      <c r="DT34" s="470" t="str">
        <f>IF('Control | Sensitivity'!$C$21&gt;=DT$6,'Commercial Lease'!DS89,"")</f>
        <v/>
      </c>
      <c r="DU34" s="470" t="str">
        <f>IF('Control | Sensitivity'!$C$21&gt;=DU$6,'Commercial Lease'!DT89,"")</f>
        <v/>
      </c>
      <c r="DV34" s="470"/>
      <c r="DW34" s="470"/>
      <c r="DX34" s="470"/>
      <c r="DY34" s="470"/>
      <c r="DZ34" s="470"/>
      <c r="EA34" s="470"/>
      <c r="EB34" s="470"/>
      <c r="EC34" s="470"/>
      <c r="ED34" s="470"/>
      <c r="EE34" s="470"/>
      <c r="EF34" s="470"/>
      <c r="EG34" s="488"/>
      <c r="EH34" s="424" t="s">
        <v>109</v>
      </c>
    </row>
    <row r="35" spans="2:139" ht="15" customHeight="1" x14ac:dyDescent="0.2">
      <c r="B35" s="468"/>
      <c r="C35" s="461" t="s">
        <v>12</v>
      </c>
      <c r="D35" s="462">
        <f t="shared" si="54"/>
        <v>0</v>
      </c>
      <c r="E35" s="377"/>
      <c r="F35" s="470">
        <f>IF('Control | Sensitivity'!$C$21&gt;=F$6,'Commercial Lease'!E114,"")</f>
        <v>0</v>
      </c>
      <c r="G35" s="377">
        <f>IF('Control | Sensitivity'!$C$21&gt;=G$6,'Commercial Lease'!F114,"")</f>
        <v>0</v>
      </c>
      <c r="H35" s="377">
        <f>IF('Control | Sensitivity'!$C$21&gt;=H$6,'Commercial Lease'!G114,"")</f>
        <v>0</v>
      </c>
      <c r="I35" s="377">
        <f>IF('Control | Sensitivity'!$C$21&gt;=I$6,'Commercial Lease'!H114,"")</f>
        <v>0</v>
      </c>
      <c r="J35" s="377">
        <f>IF('Control | Sensitivity'!$C$21&gt;=J$6,'Commercial Lease'!I114,"")</f>
        <v>0</v>
      </c>
      <c r="K35" s="377">
        <f>IF('Control | Sensitivity'!$C$21&gt;=K$6,'Commercial Lease'!J114,"")</f>
        <v>0</v>
      </c>
      <c r="L35" s="377">
        <f>IF('Control | Sensitivity'!$C$21&gt;=L$6,'Commercial Lease'!K114,"")</f>
        <v>0</v>
      </c>
      <c r="M35" s="377">
        <f>IF('Control | Sensitivity'!$C$21&gt;=M$6,'Commercial Lease'!L114,"")</f>
        <v>0</v>
      </c>
      <c r="N35" s="377">
        <f>IF('Control | Sensitivity'!$C$21&gt;=N$6,'Commercial Lease'!M114,"")</f>
        <v>0</v>
      </c>
      <c r="O35" s="377">
        <f>IF('Control | Sensitivity'!$C$21&gt;=O$6,'Commercial Lease'!N114,"")</f>
        <v>0</v>
      </c>
      <c r="P35" s="377">
        <f>IF('Control | Sensitivity'!$C$21&gt;=P$6,'Commercial Lease'!O114,"")</f>
        <v>0</v>
      </c>
      <c r="Q35" s="377">
        <f>IF('Control | Sensitivity'!$C$21&gt;=Q$6,'Commercial Lease'!P114,"")</f>
        <v>0</v>
      </c>
      <c r="R35" s="377">
        <f>IF('Control | Sensitivity'!$C$21&gt;=R$6,'Commercial Lease'!Q114,"")</f>
        <v>0</v>
      </c>
      <c r="S35" s="377">
        <f>IF('Control | Sensitivity'!$C$21&gt;=S$6,'Commercial Lease'!R114,"")</f>
        <v>0</v>
      </c>
      <c r="T35" s="377">
        <f>IF('Control | Sensitivity'!$C$21&gt;=T$6,'Commercial Lease'!S114,"")</f>
        <v>0</v>
      </c>
      <c r="U35" s="377">
        <f>IF('Control | Sensitivity'!$C$21&gt;=U$6,'Commercial Lease'!T114,"")</f>
        <v>0</v>
      </c>
      <c r="V35" s="377">
        <f>IF('Control | Sensitivity'!$C$21&gt;=V$6,'Commercial Lease'!U114,"")</f>
        <v>0</v>
      </c>
      <c r="W35" s="377">
        <f>IF('Control | Sensitivity'!$C$21&gt;=W$6,'Commercial Lease'!V114,"")</f>
        <v>0</v>
      </c>
      <c r="X35" s="377">
        <f>IF('Control | Sensitivity'!$C$21&gt;=X$6,'Commercial Lease'!W114,"")</f>
        <v>0</v>
      </c>
      <c r="Y35" s="377">
        <f>IF('Control | Sensitivity'!$C$21&gt;=Y$6,'Commercial Lease'!X114,"")</f>
        <v>0</v>
      </c>
      <c r="Z35" s="377">
        <f>IF('Control | Sensitivity'!$C$21&gt;=Z$6,'Commercial Lease'!Y114,"")</f>
        <v>0</v>
      </c>
      <c r="AA35" s="377">
        <f>IF('Control | Sensitivity'!$C$21&gt;=AA$6,'Commercial Lease'!Z114,"")</f>
        <v>0</v>
      </c>
      <c r="AB35" s="377">
        <f>IF('Control | Sensitivity'!$C$21&gt;=AB$6,'Commercial Lease'!AA114,"")</f>
        <v>0</v>
      </c>
      <c r="AC35" s="377">
        <f>IF('Control | Sensitivity'!$C$21&gt;=AC$6,'Commercial Lease'!AB114,"")</f>
        <v>0</v>
      </c>
      <c r="AD35" s="377">
        <f>IF('Control | Sensitivity'!$C$21&gt;=AD$6,'Commercial Lease'!AC114,"")</f>
        <v>0</v>
      </c>
      <c r="AE35" s="377">
        <f>IF('Control | Sensitivity'!$C$21&gt;=AE$6,'Commercial Lease'!AD114,"")</f>
        <v>0</v>
      </c>
      <c r="AF35" s="377">
        <f>IF('Control | Sensitivity'!$C$21&gt;=AF$6,'Commercial Lease'!AE114,"")</f>
        <v>0</v>
      </c>
      <c r="AG35" s="377">
        <f>IF('Control | Sensitivity'!$C$21&gt;=AG$6,'Commercial Lease'!AF114,"")</f>
        <v>0</v>
      </c>
      <c r="AH35" s="377">
        <f>IF('Control | Sensitivity'!$C$21&gt;=AH$6,'Commercial Lease'!AG114,"")</f>
        <v>0</v>
      </c>
      <c r="AI35" s="377">
        <f>IF('Control | Sensitivity'!$C$21&gt;=AI$6,'Commercial Lease'!AH114,"")</f>
        <v>0</v>
      </c>
      <c r="AJ35" s="377">
        <f>IF('Control | Sensitivity'!$C$21&gt;=AJ$6,'Commercial Lease'!AI114,"")</f>
        <v>0</v>
      </c>
      <c r="AK35" s="377">
        <f>IF('Control | Sensitivity'!$C$21&gt;=AK$6,'Commercial Lease'!AJ114,"")</f>
        <v>0</v>
      </c>
      <c r="AL35" s="377">
        <f>IF('Control | Sensitivity'!$C$21&gt;=AL$6,'Commercial Lease'!AK114,"")</f>
        <v>0</v>
      </c>
      <c r="AM35" s="377">
        <f>IF('Control | Sensitivity'!$C$21&gt;=AM$6,'Commercial Lease'!AL114,"")</f>
        <v>0</v>
      </c>
      <c r="AN35" s="377">
        <f>IF('Control | Sensitivity'!$C$21&gt;=AN$6,'Commercial Lease'!AM114,"")</f>
        <v>0</v>
      </c>
      <c r="AO35" s="377">
        <f>IF('Control | Sensitivity'!$C$21&gt;=AO$6,'Commercial Lease'!AN114,"")</f>
        <v>0</v>
      </c>
      <c r="AP35" s="377">
        <f>IF('Control | Sensitivity'!$C$21&gt;=AP$6,'Commercial Lease'!AO114,"")</f>
        <v>0</v>
      </c>
      <c r="AQ35" s="377">
        <f>IF('Control | Sensitivity'!$C$21&gt;=AQ$6,'Commercial Lease'!AP114,"")</f>
        <v>0</v>
      </c>
      <c r="AR35" s="377">
        <f>IF('Control | Sensitivity'!$C$21&gt;=AR$6,'Commercial Lease'!AQ114,"")</f>
        <v>0</v>
      </c>
      <c r="AS35" s="377">
        <f>IF('Control | Sensitivity'!$C$21&gt;=AS$6,'Commercial Lease'!AR114,"")</f>
        <v>0</v>
      </c>
      <c r="AT35" s="377">
        <f>IF('Control | Sensitivity'!$C$21&gt;=AT$6,'Commercial Lease'!AS114,"")</f>
        <v>0</v>
      </c>
      <c r="AU35" s="377">
        <f>IF('Control | Sensitivity'!$C$21&gt;=AU$6,'Commercial Lease'!AT114,"")</f>
        <v>0</v>
      </c>
      <c r="AV35" s="377">
        <f>IF('Control | Sensitivity'!$C$21&gt;=AV$6,'Commercial Lease'!AU114,"")</f>
        <v>0</v>
      </c>
      <c r="AW35" s="377">
        <f>IF('Control | Sensitivity'!$C$21&gt;=AW$6,'Commercial Lease'!AV114,"")</f>
        <v>0</v>
      </c>
      <c r="AX35" s="377">
        <f>IF('Control | Sensitivity'!$C$21&gt;=AX$6,'Commercial Lease'!AW114,"")</f>
        <v>0</v>
      </c>
      <c r="AY35" s="377">
        <f>IF('Control | Sensitivity'!$C$21&gt;=AY$6,'Commercial Lease'!AX114,"")</f>
        <v>0</v>
      </c>
      <c r="AZ35" s="377">
        <f>IF('Control | Sensitivity'!$C$21&gt;=AZ$6,'Commercial Lease'!AY114,"")</f>
        <v>0</v>
      </c>
      <c r="BA35" s="377">
        <f>IF('Control | Sensitivity'!$C$21&gt;=BA$6,'Commercial Lease'!AZ114,"")</f>
        <v>0</v>
      </c>
      <c r="BB35" s="377">
        <f>IF('Control | Sensitivity'!$C$21&gt;=BB$6,'Commercial Lease'!BA114,"")</f>
        <v>0</v>
      </c>
      <c r="BC35" s="377">
        <f>IF('Control | Sensitivity'!$C$21&gt;=BC$6,'Commercial Lease'!BB114,"")</f>
        <v>0</v>
      </c>
      <c r="BD35" s="377">
        <f>IF('Control | Sensitivity'!$C$21&gt;=BD$6,'Commercial Lease'!BC114,"")</f>
        <v>0</v>
      </c>
      <c r="BE35" s="377">
        <f>IF('Control | Sensitivity'!$C$21&gt;=BE$6,'Commercial Lease'!BD114,"")</f>
        <v>0</v>
      </c>
      <c r="BF35" s="377">
        <f>IF('Control | Sensitivity'!$C$21&gt;=BF$6,'Commercial Lease'!BE114,"")</f>
        <v>0</v>
      </c>
      <c r="BG35" s="377">
        <f>IF('Control | Sensitivity'!$C$21&gt;=BG$6,'Commercial Lease'!BF114,"")</f>
        <v>0</v>
      </c>
      <c r="BH35" s="377">
        <f>IF('Control | Sensitivity'!$C$21&gt;=BH$6,'Commercial Lease'!BG114,"")</f>
        <v>0</v>
      </c>
      <c r="BI35" s="377">
        <f>IF('Control | Sensitivity'!$C$21&gt;=BI$6,'Commercial Lease'!BH114,"")</f>
        <v>0</v>
      </c>
      <c r="BJ35" s="377">
        <f>IF('Control | Sensitivity'!$C$21&gt;=BJ$6,'Commercial Lease'!BI114,"")</f>
        <v>0</v>
      </c>
      <c r="BK35" s="377">
        <f>IF('Control | Sensitivity'!$C$21&gt;=BK$6,'Commercial Lease'!BJ114,"")</f>
        <v>0</v>
      </c>
      <c r="BL35" s="377">
        <f>IF('Control | Sensitivity'!$C$21&gt;=BL$6,'Commercial Lease'!BK114,"")</f>
        <v>0</v>
      </c>
      <c r="BM35" s="377">
        <f>IF('Control | Sensitivity'!$C$21&gt;=BM$6,'Commercial Lease'!BL114,"")</f>
        <v>0</v>
      </c>
      <c r="BN35" s="377">
        <f>IF('Control | Sensitivity'!$C$21&gt;=BN$6,'Commercial Lease'!BM114,"")</f>
        <v>0</v>
      </c>
      <c r="BO35" s="377">
        <f>IF('Control | Sensitivity'!$C$21&gt;=BO$6,'Commercial Lease'!BN114,"")</f>
        <v>0</v>
      </c>
      <c r="BP35" s="377">
        <f>IF('Control | Sensitivity'!$C$21&gt;=BP$6,'Commercial Lease'!BO114,"")</f>
        <v>0</v>
      </c>
      <c r="BQ35" s="377">
        <f>IF('Control | Sensitivity'!$C$21&gt;=BQ$6,'Commercial Lease'!BP114,"")</f>
        <v>0</v>
      </c>
      <c r="BR35" s="377">
        <f>IF('Control | Sensitivity'!$C$21&gt;=BR$6,'Commercial Lease'!BQ114,"")</f>
        <v>0</v>
      </c>
      <c r="BS35" s="377">
        <f>IF('Control | Sensitivity'!$C$21&gt;=BS$6,'Commercial Lease'!BR114,"")</f>
        <v>0</v>
      </c>
      <c r="BT35" s="377">
        <f>IF('Control | Sensitivity'!$C$21&gt;=BT$6,'Commercial Lease'!BS114,"")</f>
        <v>0</v>
      </c>
      <c r="BU35" s="377">
        <f>IF('Control | Sensitivity'!$C$21&gt;=BU$6,'Commercial Lease'!BT114,"")</f>
        <v>0</v>
      </c>
      <c r="BV35" s="377">
        <f>IF('Control | Sensitivity'!$C$21&gt;=BV$6,'Commercial Lease'!BU114,"")</f>
        <v>0</v>
      </c>
      <c r="BW35" s="377">
        <f>IF('Control | Sensitivity'!$C$21&gt;=BW$6,'Commercial Lease'!BV114,"")</f>
        <v>0</v>
      </c>
      <c r="BX35" s="377">
        <f>IF('Control | Sensitivity'!$C$21&gt;=BX$6,'Commercial Lease'!BW114,"")</f>
        <v>0</v>
      </c>
      <c r="BY35" s="377">
        <f>IF('Control | Sensitivity'!$C$21&gt;=BY$6,'Commercial Lease'!BX114,"")</f>
        <v>0</v>
      </c>
      <c r="BZ35" s="377">
        <f>IF('Control | Sensitivity'!$C$21&gt;=BZ$6,'Commercial Lease'!BY114,"")</f>
        <v>0</v>
      </c>
      <c r="CA35" s="377">
        <f>IF('Control | Sensitivity'!$C$21&gt;=CA$6,'Commercial Lease'!BZ114,"")</f>
        <v>0</v>
      </c>
      <c r="CB35" s="377">
        <f>IF('Control | Sensitivity'!$C$21&gt;=CB$6,'Commercial Lease'!CA114,"")</f>
        <v>0</v>
      </c>
      <c r="CC35" s="377">
        <f>IF('Control | Sensitivity'!$C$21&gt;=CC$6,'Commercial Lease'!CB114,"")</f>
        <v>0</v>
      </c>
      <c r="CD35" s="377">
        <f>IF('Control | Sensitivity'!$C$21&gt;=CD$6,'Commercial Lease'!CC114,"")</f>
        <v>0</v>
      </c>
      <c r="CE35" s="377">
        <f>IF('Control | Sensitivity'!$C$21&gt;=CE$6,'Commercial Lease'!CD114,"")</f>
        <v>0</v>
      </c>
      <c r="CF35" s="377">
        <f>IF('Control | Sensitivity'!$C$21&gt;=CF$6,'Commercial Lease'!CE114,"")</f>
        <v>0</v>
      </c>
      <c r="CG35" s="377">
        <f>IF('Control | Sensitivity'!$C$21&gt;=CG$6,'Commercial Lease'!CF114,"")</f>
        <v>0</v>
      </c>
      <c r="CH35" s="377">
        <f>IF('Control | Sensitivity'!$C$21&gt;=CH$6,'Commercial Lease'!CG114,"")</f>
        <v>0</v>
      </c>
      <c r="CI35" s="377">
        <f>IF('Control | Sensitivity'!$C$21&gt;=CI$6,'Commercial Lease'!CH114,"")</f>
        <v>0</v>
      </c>
      <c r="CJ35" s="377">
        <f>IF('Control | Sensitivity'!$C$21&gt;=CJ$6,'Commercial Lease'!CI114,"")</f>
        <v>0</v>
      </c>
      <c r="CK35" s="377">
        <f>IF('Control | Sensitivity'!$C$21&gt;=CK$6,'Commercial Lease'!CJ114,"")</f>
        <v>0</v>
      </c>
      <c r="CL35" s="377" t="str">
        <f>IF('Control | Sensitivity'!$C$21&gt;=CL$6,'Commercial Lease'!CK114,"")</f>
        <v/>
      </c>
      <c r="CM35" s="377" t="str">
        <f>IF('Control | Sensitivity'!$C$21&gt;=CM$6,'Commercial Lease'!CL114,"")</f>
        <v/>
      </c>
      <c r="CN35" s="377" t="str">
        <f>IF('Control | Sensitivity'!$C$21&gt;=CN$6,'Commercial Lease'!CM114,"")</f>
        <v/>
      </c>
      <c r="CO35" s="377" t="str">
        <f>IF('Control | Sensitivity'!$C$21&gt;=CO$6,'Commercial Lease'!CN114,"")</f>
        <v/>
      </c>
      <c r="CP35" s="377" t="str">
        <f>IF('Control | Sensitivity'!$C$21&gt;=CP$6,'Commercial Lease'!CO114,"")</f>
        <v/>
      </c>
      <c r="CQ35" s="377" t="str">
        <f>IF('Control | Sensitivity'!$C$21&gt;=CQ$6,'Commercial Lease'!CP114,"")</f>
        <v/>
      </c>
      <c r="CR35" s="377" t="str">
        <f>IF('Control | Sensitivity'!$C$21&gt;=CR$6,'Commercial Lease'!CQ114,"")</f>
        <v/>
      </c>
      <c r="CS35" s="377" t="str">
        <f>IF('Control | Sensitivity'!$C$21&gt;=CS$6,'Commercial Lease'!CR114,"")</f>
        <v/>
      </c>
      <c r="CT35" s="377" t="str">
        <f>IF('Control | Sensitivity'!$C$21&gt;=CT$6,'Commercial Lease'!CS114,"")</f>
        <v/>
      </c>
      <c r="CU35" s="377" t="str">
        <f>IF('Control | Sensitivity'!$C$21&gt;=CU$6,'Commercial Lease'!CT114,"")</f>
        <v/>
      </c>
      <c r="CV35" s="377" t="str">
        <f>IF('Control | Sensitivity'!$C$21&gt;=CV$6,'Commercial Lease'!CU114,"")</f>
        <v/>
      </c>
      <c r="CW35" s="377" t="str">
        <f>IF('Control | Sensitivity'!$C$21&gt;=CW$6,'Commercial Lease'!CV114,"")</f>
        <v/>
      </c>
      <c r="CX35" s="377" t="str">
        <f>IF('Control | Sensitivity'!$C$21&gt;=CX$6,'Commercial Lease'!CW114,"")</f>
        <v/>
      </c>
      <c r="CY35" s="377" t="str">
        <f>IF('Control | Sensitivity'!$C$21&gt;=CY$6,'Commercial Lease'!CX114,"")</f>
        <v/>
      </c>
      <c r="CZ35" s="377" t="str">
        <f>IF('Control | Sensitivity'!$C$21&gt;=CZ$6,'Commercial Lease'!CY114,"")</f>
        <v/>
      </c>
      <c r="DA35" s="377" t="str">
        <f>IF('Control | Sensitivity'!$C$21&gt;=DA$6,'Commercial Lease'!CZ114,"")</f>
        <v/>
      </c>
      <c r="DB35" s="377" t="str">
        <f>IF('Control | Sensitivity'!$C$21&gt;=DB$6,'Commercial Lease'!DA114,"")</f>
        <v/>
      </c>
      <c r="DC35" s="377" t="str">
        <f>IF('Control | Sensitivity'!$C$21&gt;=DC$6,'Commercial Lease'!DB114,"")</f>
        <v/>
      </c>
      <c r="DD35" s="377" t="str">
        <f>IF('Control | Sensitivity'!$C$21&gt;=DD$6,'Commercial Lease'!DC114,"")</f>
        <v/>
      </c>
      <c r="DE35" s="377" t="str">
        <f>IF('Control | Sensitivity'!$C$21&gt;=DE$6,'Commercial Lease'!DD114,"")</f>
        <v/>
      </c>
      <c r="DF35" s="377" t="str">
        <f>IF('Control | Sensitivity'!$C$21&gt;=DF$6,'Commercial Lease'!DE114,"")</f>
        <v/>
      </c>
      <c r="DG35" s="377" t="str">
        <f>IF('Control | Sensitivity'!$C$21&gt;=DG$6,'Commercial Lease'!DF114,"")</f>
        <v/>
      </c>
      <c r="DH35" s="377" t="str">
        <f>IF('Control | Sensitivity'!$C$21&gt;=DH$6,'Commercial Lease'!DG114,"")</f>
        <v/>
      </c>
      <c r="DI35" s="377" t="str">
        <f>IF('Control | Sensitivity'!$C$21&gt;=DI$6,'Commercial Lease'!DH114,"")</f>
        <v/>
      </c>
      <c r="DJ35" s="377" t="str">
        <f>IF('Control | Sensitivity'!$C$21&gt;=DJ$6,'Commercial Lease'!DI114,"")</f>
        <v/>
      </c>
      <c r="DK35" s="377" t="str">
        <f>IF('Control | Sensitivity'!$C$21&gt;=DK$6,'Commercial Lease'!DJ114,"")</f>
        <v/>
      </c>
      <c r="DL35" s="377" t="str">
        <f>IF('Control | Sensitivity'!$C$21&gt;=DL$6,'Commercial Lease'!DK114,"")</f>
        <v/>
      </c>
      <c r="DM35" s="377" t="str">
        <f>IF('Control | Sensitivity'!$C$21&gt;=DM$6,'Commercial Lease'!DL114,"")</f>
        <v/>
      </c>
      <c r="DN35" s="377" t="str">
        <f>IF('Control | Sensitivity'!$C$21&gt;=DN$6,'Commercial Lease'!DM114,"")</f>
        <v/>
      </c>
      <c r="DO35" s="377" t="str">
        <f>IF('Control | Sensitivity'!$C$21&gt;=DO$6,'Commercial Lease'!DN114,"")</f>
        <v/>
      </c>
      <c r="DP35" s="377" t="str">
        <f>IF('Control | Sensitivity'!$C$21&gt;=DP$6,'Commercial Lease'!DO114,"")</f>
        <v/>
      </c>
      <c r="DQ35" s="377" t="str">
        <f>IF('Control | Sensitivity'!$C$21&gt;=DQ$6,'Commercial Lease'!DP114,"")</f>
        <v/>
      </c>
      <c r="DR35" s="377" t="str">
        <f>IF('Control | Sensitivity'!$C$21&gt;=DR$6,'Commercial Lease'!DQ114,"")</f>
        <v/>
      </c>
      <c r="DS35" s="377" t="str">
        <f>IF('Control | Sensitivity'!$C$21&gt;=DS$6,'Commercial Lease'!DR114,"")</f>
        <v/>
      </c>
      <c r="DT35" s="377" t="str">
        <f>IF('Control | Sensitivity'!$C$21&gt;=DT$6,'Commercial Lease'!DS114,"")</f>
        <v/>
      </c>
      <c r="DU35" s="377" t="str">
        <f>IF('Control | Sensitivity'!$C$21&gt;=DU$6,'Commercial Lease'!DT114,"")</f>
        <v/>
      </c>
      <c r="DV35" s="377"/>
      <c r="DW35" s="377"/>
      <c r="DX35" s="377"/>
      <c r="DY35" s="377"/>
      <c r="DZ35" s="377"/>
      <c r="EA35" s="377"/>
      <c r="EB35" s="377"/>
      <c r="EC35" s="377"/>
      <c r="ED35" s="377"/>
      <c r="EE35" s="377"/>
      <c r="EF35" s="377"/>
      <c r="EG35" s="378"/>
      <c r="EH35" s="424" t="s">
        <v>109</v>
      </c>
    </row>
    <row r="36" spans="2:139" ht="15" customHeight="1" x14ac:dyDescent="0.2">
      <c r="B36" s="468"/>
      <c r="C36" s="469" t="s">
        <v>30</v>
      </c>
      <c r="D36" s="462">
        <f t="shared" si="54"/>
        <v>-28854</v>
      </c>
      <c r="E36" s="377"/>
      <c r="F36" s="470">
        <f>IF('Control | Sensitivity'!$C$21&gt;=F$6,-'Control | Sensitivity'!$L$35*'Control | Sensitivity'!$C$25/12,"")</f>
        <v>-343.5</v>
      </c>
      <c r="G36" s="377">
        <f>IF('Control | Sensitivity'!$C$21&gt;=G$6,-'Control | Sensitivity'!$L$35*'Control | Sensitivity'!$C$25/12,"")</f>
        <v>-343.5</v>
      </c>
      <c r="H36" s="377">
        <f>IF('Control | Sensitivity'!$C$21&gt;=H$6,-'Control | Sensitivity'!$L$35*'Control | Sensitivity'!$C$25/12,"")</f>
        <v>-343.5</v>
      </c>
      <c r="I36" s="377">
        <f>IF('Control | Sensitivity'!$C$21&gt;=I$6,-'Control | Sensitivity'!$L$35*'Control | Sensitivity'!$C$25/12,"")</f>
        <v>-343.5</v>
      </c>
      <c r="J36" s="377">
        <f>IF('Control | Sensitivity'!$C$21&gt;=J$6,-'Control | Sensitivity'!$L$35*'Control | Sensitivity'!$C$25/12,"")</f>
        <v>-343.5</v>
      </c>
      <c r="K36" s="377">
        <f>IF('Control | Sensitivity'!$C$21&gt;=K$6,-'Control | Sensitivity'!$L$35*'Control | Sensitivity'!$C$25/12,"")</f>
        <v>-343.5</v>
      </c>
      <c r="L36" s="377">
        <f>IF('Control | Sensitivity'!$C$21&gt;=L$6,-'Control | Sensitivity'!$L$35*'Control | Sensitivity'!$C$25/12,"")</f>
        <v>-343.5</v>
      </c>
      <c r="M36" s="377">
        <f>IF('Control | Sensitivity'!$C$21&gt;=M$6,-'Control | Sensitivity'!$L$35*'Control | Sensitivity'!$C$25/12,"")</f>
        <v>-343.5</v>
      </c>
      <c r="N36" s="377">
        <f>IF('Control | Sensitivity'!$C$21&gt;=N$6,-'Control | Sensitivity'!$L$35*'Control | Sensitivity'!$C$25/12,"")</f>
        <v>-343.5</v>
      </c>
      <c r="O36" s="377">
        <f>IF('Control | Sensitivity'!$C$21&gt;=O$6,-'Control | Sensitivity'!$L$35*'Control | Sensitivity'!$C$25/12,"")</f>
        <v>-343.5</v>
      </c>
      <c r="P36" s="377">
        <f>IF('Control | Sensitivity'!$C$21&gt;=P$6,-'Control | Sensitivity'!$L$35*'Control | Sensitivity'!$C$25/12,"")</f>
        <v>-343.5</v>
      </c>
      <c r="Q36" s="377">
        <f>IF('Control | Sensitivity'!$C$21&gt;=Q$6,-'Control | Sensitivity'!$L$35*'Control | Sensitivity'!$C$25/12,"")</f>
        <v>-343.5</v>
      </c>
      <c r="R36" s="377">
        <f>IF('Control | Sensitivity'!$C$21&gt;=R$6,-'Control | Sensitivity'!$L$35*'Control | Sensitivity'!$C$25/12,"")</f>
        <v>-343.5</v>
      </c>
      <c r="S36" s="377">
        <f>IF('Control | Sensitivity'!$C$21&gt;=S$6,-'Control | Sensitivity'!$L$35*'Control | Sensitivity'!$C$25/12,"")</f>
        <v>-343.5</v>
      </c>
      <c r="T36" s="377">
        <f>IF('Control | Sensitivity'!$C$21&gt;=T$6,-'Control | Sensitivity'!$L$35*'Control | Sensitivity'!$C$25/12,"")</f>
        <v>-343.5</v>
      </c>
      <c r="U36" s="377">
        <f>IF('Control | Sensitivity'!$C$21&gt;=U$6,-'Control | Sensitivity'!$L$35*'Control | Sensitivity'!$C$25/12,"")</f>
        <v>-343.5</v>
      </c>
      <c r="V36" s="377">
        <f>IF('Control | Sensitivity'!$C$21&gt;=V$6,-'Control | Sensitivity'!$L$35*'Control | Sensitivity'!$C$25/12,"")</f>
        <v>-343.5</v>
      </c>
      <c r="W36" s="377">
        <f>IF('Control | Sensitivity'!$C$21&gt;=W$6,-'Control | Sensitivity'!$L$35*'Control | Sensitivity'!$C$25/12,"")</f>
        <v>-343.5</v>
      </c>
      <c r="X36" s="377">
        <f>IF('Control | Sensitivity'!$C$21&gt;=X$6,-'Control | Sensitivity'!$L$35*'Control | Sensitivity'!$C$25/12,"")</f>
        <v>-343.5</v>
      </c>
      <c r="Y36" s="377">
        <f>IF('Control | Sensitivity'!$C$21&gt;=Y$6,-'Control | Sensitivity'!$L$35*'Control | Sensitivity'!$C$25/12,"")</f>
        <v>-343.5</v>
      </c>
      <c r="Z36" s="377">
        <f>IF('Control | Sensitivity'!$C$21&gt;=Z$6,-'Control | Sensitivity'!$L$35*'Control | Sensitivity'!$C$25/12,"")</f>
        <v>-343.5</v>
      </c>
      <c r="AA36" s="377">
        <f>IF('Control | Sensitivity'!$C$21&gt;=AA$6,-'Control | Sensitivity'!$L$35*'Control | Sensitivity'!$C$25/12,"")</f>
        <v>-343.5</v>
      </c>
      <c r="AB36" s="377">
        <f>IF('Control | Sensitivity'!$C$21&gt;=AB$6,-'Control | Sensitivity'!$L$35*'Control | Sensitivity'!$C$25/12,"")</f>
        <v>-343.5</v>
      </c>
      <c r="AC36" s="377">
        <f>IF('Control | Sensitivity'!$C$21&gt;=AC$6,-'Control | Sensitivity'!$L$35*'Control | Sensitivity'!$C$25/12,"")</f>
        <v>-343.5</v>
      </c>
      <c r="AD36" s="377">
        <f>IF('Control | Sensitivity'!$C$21&gt;=AD$6,-'Control | Sensitivity'!$L$35*'Control | Sensitivity'!$C$25/12,"")</f>
        <v>-343.5</v>
      </c>
      <c r="AE36" s="377">
        <f>IF('Control | Sensitivity'!$C$21&gt;=AE$6,-'Control | Sensitivity'!$L$35*'Control | Sensitivity'!$C$25/12,"")</f>
        <v>-343.5</v>
      </c>
      <c r="AF36" s="377">
        <f>IF('Control | Sensitivity'!$C$21&gt;=AF$6,-'Control | Sensitivity'!$L$35*'Control | Sensitivity'!$C$25/12,"")</f>
        <v>-343.5</v>
      </c>
      <c r="AG36" s="377">
        <f>IF('Control | Sensitivity'!$C$21&gt;=AG$6,-'Control | Sensitivity'!$L$35*'Control | Sensitivity'!$C$25/12,"")</f>
        <v>-343.5</v>
      </c>
      <c r="AH36" s="377">
        <f>IF('Control | Sensitivity'!$C$21&gt;=AH$6,-'Control | Sensitivity'!$L$35*'Control | Sensitivity'!$C$25/12,"")</f>
        <v>-343.5</v>
      </c>
      <c r="AI36" s="377">
        <f>IF('Control | Sensitivity'!$C$21&gt;=AI$6,-'Control | Sensitivity'!$L$35*'Control | Sensitivity'!$C$25/12,"")</f>
        <v>-343.5</v>
      </c>
      <c r="AJ36" s="377">
        <f>IF('Control | Sensitivity'!$C$21&gt;=AJ$6,-'Control | Sensitivity'!$L$35*'Control | Sensitivity'!$C$25/12,"")</f>
        <v>-343.5</v>
      </c>
      <c r="AK36" s="377">
        <f>IF('Control | Sensitivity'!$C$21&gt;=AK$6,-'Control | Sensitivity'!$L$35*'Control | Sensitivity'!$C$25/12,"")</f>
        <v>-343.5</v>
      </c>
      <c r="AL36" s="377">
        <f>IF('Control | Sensitivity'!$C$21&gt;=AL$6,-'Control | Sensitivity'!$L$35*'Control | Sensitivity'!$C$25/12,"")</f>
        <v>-343.5</v>
      </c>
      <c r="AM36" s="377">
        <f>IF('Control | Sensitivity'!$C$21&gt;=AM$6,-'Control | Sensitivity'!$L$35*'Control | Sensitivity'!$C$25/12,"")</f>
        <v>-343.5</v>
      </c>
      <c r="AN36" s="377">
        <f>IF('Control | Sensitivity'!$C$21&gt;=AN$6,-'Control | Sensitivity'!$L$35*'Control | Sensitivity'!$C$25/12,"")</f>
        <v>-343.5</v>
      </c>
      <c r="AO36" s="377">
        <f>IF('Control | Sensitivity'!$C$21&gt;=AO$6,-'Control | Sensitivity'!$L$35*'Control | Sensitivity'!$C$25/12,"")</f>
        <v>-343.5</v>
      </c>
      <c r="AP36" s="377">
        <f>IF('Control | Sensitivity'!$C$21&gt;=AP$6,-'Control | Sensitivity'!$L$35*'Control | Sensitivity'!$C$25/12,"")</f>
        <v>-343.5</v>
      </c>
      <c r="AQ36" s="377">
        <f>IF('Control | Sensitivity'!$C$21&gt;=AQ$6,-'Control | Sensitivity'!$L$35*'Control | Sensitivity'!$C$25/12,"")</f>
        <v>-343.5</v>
      </c>
      <c r="AR36" s="377">
        <f>IF('Control | Sensitivity'!$C$21&gt;=AR$6,-'Control | Sensitivity'!$L$35*'Control | Sensitivity'!$C$25/12,"")</f>
        <v>-343.5</v>
      </c>
      <c r="AS36" s="377">
        <f>IF('Control | Sensitivity'!$C$21&gt;=AS$6,-'Control | Sensitivity'!$L$35*'Control | Sensitivity'!$C$25/12,"")</f>
        <v>-343.5</v>
      </c>
      <c r="AT36" s="377">
        <f>IF('Control | Sensitivity'!$C$21&gt;=AT$6,-'Control | Sensitivity'!$L$35*'Control | Sensitivity'!$C$25/12,"")</f>
        <v>-343.5</v>
      </c>
      <c r="AU36" s="377">
        <f>IF('Control | Sensitivity'!$C$21&gt;=AU$6,-'Control | Sensitivity'!$L$35*'Control | Sensitivity'!$C$25/12,"")</f>
        <v>-343.5</v>
      </c>
      <c r="AV36" s="377">
        <f>IF('Control | Sensitivity'!$C$21&gt;=AV$6,-'Control | Sensitivity'!$L$35*'Control | Sensitivity'!$C$25/12,"")</f>
        <v>-343.5</v>
      </c>
      <c r="AW36" s="377">
        <f>IF('Control | Sensitivity'!$C$21&gt;=AW$6,-'Control | Sensitivity'!$L$35*'Control | Sensitivity'!$C$25/12,"")</f>
        <v>-343.5</v>
      </c>
      <c r="AX36" s="377">
        <f>IF('Control | Sensitivity'!$C$21&gt;=AX$6,-'Control | Sensitivity'!$L$35*'Control | Sensitivity'!$C$25/12,"")</f>
        <v>-343.5</v>
      </c>
      <c r="AY36" s="377">
        <f>IF('Control | Sensitivity'!$C$21&gt;=AY$6,-'Control | Sensitivity'!$L$35*'Control | Sensitivity'!$C$25/12,"")</f>
        <v>-343.5</v>
      </c>
      <c r="AZ36" s="377">
        <f>IF('Control | Sensitivity'!$C$21&gt;=AZ$6,-'Control | Sensitivity'!$L$35*'Control | Sensitivity'!$C$25/12,"")</f>
        <v>-343.5</v>
      </c>
      <c r="BA36" s="377">
        <f>IF('Control | Sensitivity'!$C$21&gt;=BA$6,-'Control | Sensitivity'!$L$35*'Control | Sensitivity'!$C$25/12,"")</f>
        <v>-343.5</v>
      </c>
      <c r="BB36" s="377">
        <f>IF('Control | Sensitivity'!$C$21&gt;=BB$6,-'Control | Sensitivity'!$L$35*'Control | Sensitivity'!$C$25/12,"")</f>
        <v>-343.5</v>
      </c>
      <c r="BC36" s="377">
        <f>IF('Control | Sensitivity'!$C$21&gt;=BC$6,-'Control | Sensitivity'!$L$35*'Control | Sensitivity'!$C$25/12,"")</f>
        <v>-343.5</v>
      </c>
      <c r="BD36" s="377">
        <f>IF('Control | Sensitivity'!$C$21&gt;=BD$6,-'Control | Sensitivity'!$L$35*'Control | Sensitivity'!$C$25/12,"")</f>
        <v>-343.5</v>
      </c>
      <c r="BE36" s="377">
        <f>IF('Control | Sensitivity'!$C$21&gt;=BE$6,-'Control | Sensitivity'!$L$35*'Control | Sensitivity'!$C$25/12,"")</f>
        <v>-343.5</v>
      </c>
      <c r="BF36" s="377">
        <f>IF('Control | Sensitivity'!$C$21&gt;=BF$6,-'Control | Sensitivity'!$L$35*'Control | Sensitivity'!$C$25/12,"")</f>
        <v>-343.5</v>
      </c>
      <c r="BG36" s="377">
        <f>IF('Control | Sensitivity'!$C$21&gt;=BG$6,-'Control | Sensitivity'!$L$35*'Control | Sensitivity'!$C$25/12,"")</f>
        <v>-343.5</v>
      </c>
      <c r="BH36" s="377">
        <f>IF('Control | Sensitivity'!$C$21&gt;=BH$6,-'Control | Sensitivity'!$L$35*'Control | Sensitivity'!$C$25/12,"")</f>
        <v>-343.5</v>
      </c>
      <c r="BI36" s="377">
        <f>IF('Control | Sensitivity'!$C$21&gt;=BI$6,-'Control | Sensitivity'!$L$35*'Control | Sensitivity'!$C$25/12,"")</f>
        <v>-343.5</v>
      </c>
      <c r="BJ36" s="377">
        <f>IF('Control | Sensitivity'!$C$21&gt;=BJ$6,-'Control | Sensitivity'!$L$35*'Control | Sensitivity'!$C$25/12,"")</f>
        <v>-343.5</v>
      </c>
      <c r="BK36" s="377">
        <f>IF('Control | Sensitivity'!$C$21&gt;=BK$6,-'Control | Sensitivity'!$L$35*'Control | Sensitivity'!$C$25/12,"")</f>
        <v>-343.5</v>
      </c>
      <c r="BL36" s="377">
        <f>IF('Control | Sensitivity'!$C$21&gt;=BL$6,-'Control | Sensitivity'!$L$35*'Control | Sensitivity'!$C$25/12,"")</f>
        <v>-343.5</v>
      </c>
      <c r="BM36" s="377">
        <f>IF('Control | Sensitivity'!$C$21&gt;=BM$6,-'Control | Sensitivity'!$L$35*'Control | Sensitivity'!$C$25/12,"")</f>
        <v>-343.5</v>
      </c>
      <c r="BN36" s="377">
        <f>IF('Control | Sensitivity'!$C$21&gt;=BN$6,-'Control | Sensitivity'!$L$35*'Control | Sensitivity'!$C$25/12,"")</f>
        <v>-343.5</v>
      </c>
      <c r="BO36" s="377">
        <f>IF('Control | Sensitivity'!$C$21&gt;=BO$6,-'Control | Sensitivity'!$L$35*'Control | Sensitivity'!$C$25/12,"")</f>
        <v>-343.5</v>
      </c>
      <c r="BP36" s="377">
        <f>IF('Control | Sensitivity'!$C$21&gt;=BP$6,-'Control | Sensitivity'!$L$35*'Control | Sensitivity'!$C$25/12,"")</f>
        <v>-343.5</v>
      </c>
      <c r="BQ36" s="377">
        <f>IF('Control | Sensitivity'!$C$21&gt;=BQ$6,-'Control | Sensitivity'!$L$35*'Control | Sensitivity'!$C$25/12,"")</f>
        <v>-343.5</v>
      </c>
      <c r="BR36" s="377">
        <f>IF('Control | Sensitivity'!$C$21&gt;=BR$6,-'Control | Sensitivity'!$L$35*'Control | Sensitivity'!$C$25/12,"")</f>
        <v>-343.5</v>
      </c>
      <c r="BS36" s="377">
        <f>IF('Control | Sensitivity'!$C$21&gt;=BS$6,-'Control | Sensitivity'!$L$35*'Control | Sensitivity'!$C$25/12,"")</f>
        <v>-343.5</v>
      </c>
      <c r="BT36" s="377">
        <f>IF('Control | Sensitivity'!$C$21&gt;=BT$6,-'Control | Sensitivity'!$L$35*'Control | Sensitivity'!$C$25/12,"")</f>
        <v>-343.5</v>
      </c>
      <c r="BU36" s="377">
        <f>IF('Control | Sensitivity'!$C$21&gt;=BU$6,-'Control | Sensitivity'!$L$35*'Control | Sensitivity'!$C$25/12,"")</f>
        <v>-343.5</v>
      </c>
      <c r="BV36" s="377">
        <f>IF('Control | Sensitivity'!$C$21&gt;=BV$6,-'Control | Sensitivity'!$L$35*'Control | Sensitivity'!$C$25/12,"")</f>
        <v>-343.5</v>
      </c>
      <c r="BW36" s="377">
        <f>IF('Control | Sensitivity'!$C$21&gt;=BW$6,-'Control | Sensitivity'!$L$35*'Control | Sensitivity'!$C$25/12,"")</f>
        <v>-343.5</v>
      </c>
      <c r="BX36" s="377">
        <f>IF('Control | Sensitivity'!$C$21&gt;=BX$6,-'Control | Sensitivity'!$L$35*'Control | Sensitivity'!$C$25/12,"")</f>
        <v>-343.5</v>
      </c>
      <c r="BY36" s="377">
        <f>IF('Control | Sensitivity'!$C$21&gt;=BY$6,-'Control | Sensitivity'!$L$35*'Control | Sensitivity'!$C$25/12,"")</f>
        <v>-343.5</v>
      </c>
      <c r="BZ36" s="377">
        <f>IF('Control | Sensitivity'!$C$21&gt;=BZ$6,-'Control | Sensitivity'!$L$35*'Control | Sensitivity'!$C$25/12,"")</f>
        <v>-343.5</v>
      </c>
      <c r="CA36" s="377">
        <f>IF('Control | Sensitivity'!$C$21&gt;=CA$6,-'Control | Sensitivity'!$L$35*'Control | Sensitivity'!$C$25/12,"")</f>
        <v>-343.5</v>
      </c>
      <c r="CB36" s="377">
        <f>IF('Control | Sensitivity'!$C$21&gt;=CB$6,-'Control | Sensitivity'!$L$35*'Control | Sensitivity'!$C$25/12,"")</f>
        <v>-343.5</v>
      </c>
      <c r="CC36" s="377">
        <f>IF('Control | Sensitivity'!$C$21&gt;=CC$6,-'Control | Sensitivity'!$L$35*'Control | Sensitivity'!$C$25/12,"")</f>
        <v>-343.5</v>
      </c>
      <c r="CD36" s="377">
        <f>IF('Control | Sensitivity'!$C$21&gt;=CD$6,-'Control | Sensitivity'!$L$35*'Control | Sensitivity'!$C$25/12,"")</f>
        <v>-343.5</v>
      </c>
      <c r="CE36" s="377">
        <f>IF('Control | Sensitivity'!$C$21&gt;=CE$6,-'Control | Sensitivity'!$L$35*'Control | Sensitivity'!$C$25/12,"")</f>
        <v>-343.5</v>
      </c>
      <c r="CF36" s="377">
        <f>IF('Control | Sensitivity'!$C$21&gt;=CF$6,-'Control | Sensitivity'!$L$35*'Control | Sensitivity'!$C$25/12,"")</f>
        <v>-343.5</v>
      </c>
      <c r="CG36" s="377">
        <f>IF('Control | Sensitivity'!$C$21&gt;=CG$6,-'Control | Sensitivity'!$L$35*'Control | Sensitivity'!$C$25/12,"")</f>
        <v>-343.5</v>
      </c>
      <c r="CH36" s="377">
        <f>IF('Control | Sensitivity'!$C$21&gt;=CH$6,-'Control | Sensitivity'!$L$35*'Control | Sensitivity'!$C$25/12,"")</f>
        <v>-343.5</v>
      </c>
      <c r="CI36" s="377">
        <f>IF('Control | Sensitivity'!$C$21&gt;=CI$6,-'Control | Sensitivity'!$L$35*'Control | Sensitivity'!$C$25/12,"")</f>
        <v>-343.5</v>
      </c>
      <c r="CJ36" s="377">
        <f>IF('Control | Sensitivity'!$C$21&gt;=CJ$6,-'Control | Sensitivity'!$L$35*'Control | Sensitivity'!$C$25/12,"")</f>
        <v>-343.5</v>
      </c>
      <c r="CK36" s="377">
        <f>IF('Control | Sensitivity'!$C$21&gt;=CK$6,-'Control | Sensitivity'!$L$35*'Control | Sensitivity'!$C$25/12,"")</f>
        <v>-343.5</v>
      </c>
      <c r="CL36" s="377" t="str">
        <f>IF('Control | Sensitivity'!$C$21&gt;=CL$6,-'Control | Sensitivity'!$L$35*'Control | Sensitivity'!$C$25/12,"")</f>
        <v/>
      </c>
      <c r="CM36" s="377" t="str">
        <f>IF('Control | Sensitivity'!$C$21&gt;=CM$6,-'Control | Sensitivity'!$L$35*'Control | Sensitivity'!$C$25/12,"")</f>
        <v/>
      </c>
      <c r="CN36" s="377" t="str">
        <f>IF('Control | Sensitivity'!$C$21&gt;=CN$6,-'Control | Sensitivity'!$L$35*'Control | Sensitivity'!$C$25/12,"")</f>
        <v/>
      </c>
      <c r="CO36" s="377" t="str">
        <f>IF('Control | Sensitivity'!$C$21&gt;=CO$6,-'Control | Sensitivity'!$L$35*'Control | Sensitivity'!$C$25/12,"")</f>
        <v/>
      </c>
      <c r="CP36" s="377" t="str">
        <f>IF('Control | Sensitivity'!$C$21&gt;=CP$6,-'Control | Sensitivity'!$L$35*'Control | Sensitivity'!$C$25/12,"")</f>
        <v/>
      </c>
      <c r="CQ36" s="377" t="str">
        <f>IF('Control | Sensitivity'!$C$21&gt;=CQ$6,-'Control | Sensitivity'!$L$35*'Control | Sensitivity'!$C$25/12,"")</f>
        <v/>
      </c>
      <c r="CR36" s="377" t="str">
        <f>IF('Control | Sensitivity'!$C$21&gt;=CR$6,-'Control | Sensitivity'!$L$35*'Control | Sensitivity'!$C$25/12,"")</f>
        <v/>
      </c>
      <c r="CS36" s="377" t="str">
        <f>IF('Control | Sensitivity'!$C$21&gt;=CS$6,-'Control | Sensitivity'!$L$35*'Control | Sensitivity'!$C$25/12,"")</f>
        <v/>
      </c>
      <c r="CT36" s="377" t="str">
        <f>IF('Control | Sensitivity'!$C$21&gt;=CT$6,-'Control | Sensitivity'!$L$35*'Control | Sensitivity'!$C$25/12,"")</f>
        <v/>
      </c>
      <c r="CU36" s="377" t="str">
        <f>IF('Control | Sensitivity'!$C$21&gt;=CU$6,-'Control | Sensitivity'!$L$35*'Control | Sensitivity'!$C$25/12,"")</f>
        <v/>
      </c>
      <c r="CV36" s="377" t="str">
        <f>IF('Control | Sensitivity'!$C$21&gt;=CV$6,-'Control | Sensitivity'!$L$35*'Control | Sensitivity'!$C$25/12,"")</f>
        <v/>
      </c>
      <c r="CW36" s="377" t="str">
        <f>IF('Control | Sensitivity'!$C$21&gt;=CW$6,-'Control | Sensitivity'!$L$35*'Control | Sensitivity'!$C$25/12,"")</f>
        <v/>
      </c>
      <c r="CX36" s="377" t="str">
        <f>IF('Control | Sensitivity'!$C$21&gt;=CX$6,-'Control | Sensitivity'!$L$35*'Control | Sensitivity'!$C$25/12,"")</f>
        <v/>
      </c>
      <c r="CY36" s="377" t="str">
        <f>IF('Control | Sensitivity'!$C$21&gt;=CY$6,-'Control | Sensitivity'!$L$35*'Control | Sensitivity'!$C$25/12,"")</f>
        <v/>
      </c>
      <c r="CZ36" s="377" t="str">
        <f>IF('Control | Sensitivity'!$C$21&gt;=CZ$6,-'Control | Sensitivity'!$L$35*'Control | Sensitivity'!$C$25/12,"")</f>
        <v/>
      </c>
      <c r="DA36" s="377" t="str">
        <f>IF('Control | Sensitivity'!$C$21&gt;=DA$6,-'Control | Sensitivity'!$L$35*'Control | Sensitivity'!$C$25/12,"")</f>
        <v/>
      </c>
      <c r="DB36" s="377" t="str">
        <f>IF('Control | Sensitivity'!$C$21&gt;=DB$6,-'Control | Sensitivity'!$L$35*'Control | Sensitivity'!$C$25/12,"")</f>
        <v/>
      </c>
      <c r="DC36" s="377" t="str">
        <f>IF('Control | Sensitivity'!$C$21&gt;=DC$6,-'Control | Sensitivity'!$L$35*'Control | Sensitivity'!$C$25/12,"")</f>
        <v/>
      </c>
      <c r="DD36" s="377" t="str">
        <f>IF('Control | Sensitivity'!$C$21&gt;=DD$6,-'Control | Sensitivity'!$L$35*'Control | Sensitivity'!$C$25/12,"")</f>
        <v/>
      </c>
      <c r="DE36" s="377" t="str">
        <f>IF('Control | Sensitivity'!$C$21&gt;=DE$6,-'Control | Sensitivity'!$L$35*'Control | Sensitivity'!$C$25/12,"")</f>
        <v/>
      </c>
      <c r="DF36" s="377" t="str">
        <f>IF('Control | Sensitivity'!$C$21&gt;=DF$6,-'Control | Sensitivity'!$L$35*'Control | Sensitivity'!$C$25/12,"")</f>
        <v/>
      </c>
      <c r="DG36" s="377" t="str">
        <f>IF('Control | Sensitivity'!$C$21&gt;=DG$6,-'Control | Sensitivity'!$L$35*'Control | Sensitivity'!$C$25/12,"")</f>
        <v/>
      </c>
      <c r="DH36" s="377" t="str">
        <f>IF('Control | Sensitivity'!$C$21&gt;=DH$6,-'Control | Sensitivity'!$L$35*'Control | Sensitivity'!$C$25/12,"")</f>
        <v/>
      </c>
      <c r="DI36" s="377" t="str">
        <f>IF('Control | Sensitivity'!$C$21&gt;=DI$6,-'Control | Sensitivity'!$L$35*'Control | Sensitivity'!$C$25/12,"")</f>
        <v/>
      </c>
      <c r="DJ36" s="377" t="str">
        <f>IF('Control | Sensitivity'!$C$21&gt;=DJ$6,-'Control | Sensitivity'!$L$35*'Control | Sensitivity'!$C$25/12,"")</f>
        <v/>
      </c>
      <c r="DK36" s="377" t="str">
        <f>IF('Control | Sensitivity'!$C$21&gt;=DK$6,-'Control | Sensitivity'!$L$35*'Control | Sensitivity'!$C$25/12,"")</f>
        <v/>
      </c>
      <c r="DL36" s="377" t="str">
        <f>IF('Control | Sensitivity'!$C$21&gt;=DL$6,-'Control | Sensitivity'!$L$35*'Control | Sensitivity'!$C$25/12,"")</f>
        <v/>
      </c>
      <c r="DM36" s="377" t="str">
        <f>IF('Control | Sensitivity'!$C$21&gt;=DM$6,-'Control | Sensitivity'!$L$35*'Control | Sensitivity'!$C$25/12,"")</f>
        <v/>
      </c>
      <c r="DN36" s="377" t="str">
        <f>IF('Control | Sensitivity'!$C$21&gt;=DN$6,-'Control | Sensitivity'!$L$35*'Control | Sensitivity'!$C$25/12,"")</f>
        <v/>
      </c>
      <c r="DO36" s="377" t="str">
        <f>IF('Control | Sensitivity'!$C$21&gt;=DO$6,-'Control | Sensitivity'!$L$35*'Control | Sensitivity'!$C$25/12,"")</f>
        <v/>
      </c>
      <c r="DP36" s="377" t="str">
        <f>IF('Control | Sensitivity'!$C$21&gt;=DP$6,-'Control | Sensitivity'!$L$35*'Control | Sensitivity'!$C$25/12,"")</f>
        <v/>
      </c>
      <c r="DQ36" s="377" t="str">
        <f>IF('Control | Sensitivity'!$C$21&gt;=DQ$6,-'Control | Sensitivity'!$L$35*'Control | Sensitivity'!$C$25/12,"")</f>
        <v/>
      </c>
      <c r="DR36" s="377" t="str">
        <f>IF('Control | Sensitivity'!$C$21&gt;=DR$6,-'Control | Sensitivity'!$L$35*'Control | Sensitivity'!$C$25/12,"")</f>
        <v/>
      </c>
      <c r="DS36" s="377" t="str">
        <f>IF('Control | Sensitivity'!$C$21&gt;=DS$6,-'Control | Sensitivity'!$L$35*'Control | Sensitivity'!$C$25/12,"")</f>
        <v/>
      </c>
      <c r="DT36" s="377" t="str">
        <f>IF('Control | Sensitivity'!$C$21&gt;=DT$6,-'Control | Sensitivity'!$L$35*'Control | Sensitivity'!$C$25/12,"")</f>
        <v/>
      </c>
      <c r="DU36" s="377" t="str">
        <f>IF('Control | Sensitivity'!$C$21&gt;=DU$6,-'Control | Sensitivity'!$L$35*'Control | Sensitivity'!$C$25/12,"")</f>
        <v/>
      </c>
      <c r="DV36" s="377"/>
      <c r="DW36" s="377"/>
      <c r="DX36" s="377"/>
      <c r="DY36" s="377"/>
      <c r="DZ36" s="377"/>
      <c r="EA36" s="377"/>
      <c r="EB36" s="377"/>
      <c r="EC36" s="377"/>
      <c r="ED36" s="377"/>
      <c r="EE36" s="377"/>
      <c r="EF36" s="377"/>
      <c r="EG36" s="378"/>
      <c r="EH36" s="424" t="s">
        <v>109</v>
      </c>
    </row>
    <row r="37" spans="2:139" ht="15" customHeight="1" thickBot="1" x14ac:dyDescent="0.25">
      <c r="B37" s="496" t="s">
        <v>34</v>
      </c>
      <c r="C37" s="492"/>
      <c r="D37" s="493">
        <f>SUM(E37:EH37)</f>
        <v>-28854</v>
      </c>
      <c r="E37" s="494"/>
      <c r="F37" s="480">
        <f>IF('Control | Sensitivity'!$C$21&gt;=F$6,SUM(F34:F36),"")</f>
        <v>-343.5</v>
      </c>
      <c r="G37" s="480">
        <f>IF('Control | Sensitivity'!$C$21&gt;=G$6,SUM(G34:G36),"")</f>
        <v>-343.5</v>
      </c>
      <c r="H37" s="480">
        <f>IF('Control | Sensitivity'!$C$21&gt;=H$6,SUM(H34:H36),"")</f>
        <v>-343.5</v>
      </c>
      <c r="I37" s="480">
        <f>IF('Control | Sensitivity'!$C$21&gt;=I$6,SUM(I34:I36),"")</f>
        <v>-343.5</v>
      </c>
      <c r="J37" s="480">
        <f>IF('Control | Sensitivity'!$C$21&gt;=J$6,SUM(J34:J36),"")</f>
        <v>-343.5</v>
      </c>
      <c r="K37" s="480">
        <f>IF('Control | Sensitivity'!$C$21&gt;=K$6,SUM(K34:K36),"")</f>
        <v>-343.5</v>
      </c>
      <c r="L37" s="480">
        <f>IF('Control | Sensitivity'!$C$21&gt;=L$6,SUM(L34:L36),"")</f>
        <v>-343.5</v>
      </c>
      <c r="M37" s="480">
        <f>IF('Control | Sensitivity'!$C$21&gt;=M$6,SUM(M34:M36),"")</f>
        <v>-343.5</v>
      </c>
      <c r="N37" s="480">
        <f>IF('Control | Sensitivity'!$C$21&gt;=N$6,SUM(N34:N36),"")</f>
        <v>-343.5</v>
      </c>
      <c r="O37" s="480">
        <f>IF('Control | Sensitivity'!$C$21&gt;=O$6,SUM(O34:O36),"")</f>
        <v>-343.5</v>
      </c>
      <c r="P37" s="480">
        <f>IF('Control | Sensitivity'!$C$21&gt;=P$6,SUM(P34:P36),"")</f>
        <v>-343.5</v>
      </c>
      <c r="Q37" s="480">
        <f>IF('Control | Sensitivity'!$C$21&gt;=Q$6,SUM(Q34:Q36),"")</f>
        <v>-343.5</v>
      </c>
      <c r="R37" s="480">
        <f>IF('Control | Sensitivity'!$C$21&gt;=R$6,SUM(R34:R36),"")</f>
        <v>-343.5</v>
      </c>
      <c r="S37" s="480">
        <f>IF('Control | Sensitivity'!$C$21&gt;=S$6,SUM(S34:S36),"")</f>
        <v>-343.5</v>
      </c>
      <c r="T37" s="480">
        <f>IF('Control | Sensitivity'!$C$21&gt;=T$6,SUM(T34:T36),"")</f>
        <v>-343.5</v>
      </c>
      <c r="U37" s="480">
        <f>IF('Control | Sensitivity'!$C$21&gt;=U$6,SUM(U34:U36),"")</f>
        <v>-343.5</v>
      </c>
      <c r="V37" s="480">
        <f>IF('Control | Sensitivity'!$C$21&gt;=V$6,SUM(V34:V36),"")</f>
        <v>-343.5</v>
      </c>
      <c r="W37" s="480">
        <f>IF('Control | Sensitivity'!$C$21&gt;=W$6,SUM(W34:W36),"")</f>
        <v>-343.5</v>
      </c>
      <c r="X37" s="480">
        <f>IF('Control | Sensitivity'!$C$21&gt;=X$6,SUM(X34:X36),"")</f>
        <v>-343.5</v>
      </c>
      <c r="Y37" s="480">
        <f>IF('Control | Sensitivity'!$C$21&gt;=Y$6,SUM(Y34:Y36),"")</f>
        <v>-343.5</v>
      </c>
      <c r="Z37" s="480">
        <f>IF('Control | Sensitivity'!$C$21&gt;=Z$6,SUM(Z34:Z36),"")</f>
        <v>-343.5</v>
      </c>
      <c r="AA37" s="480">
        <f>IF('Control | Sensitivity'!$C$21&gt;=AA$6,SUM(AA34:AA36),"")</f>
        <v>-343.5</v>
      </c>
      <c r="AB37" s="480">
        <f>IF('Control | Sensitivity'!$C$21&gt;=AB$6,SUM(AB34:AB36),"")</f>
        <v>-343.5</v>
      </c>
      <c r="AC37" s="480">
        <f>IF('Control | Sensitivity'!$C$21&gt;=AC$6,SUM(AC34:AC36),"")</f>
        <v>-343.5</v>
      </c>
      <c r="AD37" s="480">
        <f>IF('Control | Sensitivity'!$C$21&gt;=AD$6,SUM(AD34:AD36),"")</f>
        <v>-343.5</v>
      </c>
      <c r="AE37" s="480">
        <f>IF('Control | Sensitivity'!$C$21&gt;=AE$6,SUM(AE34:AE36),"")</f>
        <v>-343.5</v>
      </c>
      <c r="AF37" s="480">
        <f>IF('Control | Sensitivity'!$C$21&gt;=AF$6,SUM(AF34:AF36),"")</f>
        <v>-343.5</v>
      </c>
      <c r="AG37" s="480">
        <f>IF('Control | Sensitivity'!$C$21&gt;=AG$6,SUM(AG34:AG36),"")</f>
        <v>-343.5</v>
      </c>
      <c r="AH37" s="480">
        <f>IF('Control | Sensitivity'!$C$21&gt;=AH$6,SUM(AH34:AH36),"")</f>
        <v>-343.5</v>
      </c>
      <c r="AI37" s="480">
        <f>IF('Control | Sensitivity'!$C$21&gt;=AI$6,SUM(AI34:AI36),"")</f>
        <v>-343.5</v>
      </c>
      <c r="AJ37" s="480">
        <f>IF('Control | Sensitivity'!$C$21&gt;=AJ$6,SUM(AJ34:AJ36),"")</f>
        <v>-343.5</v>
      </c>
      <c r="AK37" s="480">
        <f>IF('Control | Sensitivity'!$C$21&gt;=AK$6,SUM(AK34:AK36),"")</f>
        <v>-343.5</v>
      </c>
      <c r="AL37" s="480">
        <f>IF('Control | Sensitivity'!$C$21&gt;=AL$6,SUM(AL34:AL36),"")</f>
        <v>-343.5</v>
      </c>
      <c r="AM37" s="480">
        <f>IF('Control | Sensitivity'!$C$21&gt;=AM$6,SUM(AM34:AM36),"")</f>
        <v>-343.5</v>
      </c>
      <c r="AN37" s="480">
        <f>IF('Control | Sensitivity'!$C$21&gt;=AN$6,SUM(AN34:AN36),"")</f>
        <v>-343.5</v>
      </c>
      <c r="AO37" s="480">
        <f>IF('Control | Sensitivity'!$C$21&gt;=AO$6,SUM(AO34:AO36),"")</f>
        <v>-343.5</v>
      </c>
      <c r="AP37" s="480">
        <f>IF('Control | Sensitivity'!$C$21&gt;=AP$6,SUM(AP34:AP36),"")</f>
        <v>-343.5</v>
      </c>
      <c r="AQ37" s="480">
        <f>IF('Control | Sensitivity'!$C$21&gt;=AQ$6,SUM(AQ34:AQ36),"")</f>
        <v>-343.5</v>
      </c>
      <c r="AR37" s="480">
        <f>IF('Control | Sensitivity'!$C$21&gt;=AR$6,SUM(AR34:AR36),"")</f>
        <v>-343.5</v>
      </c>
      <c r="AS37" s="480">
        <f>IF('Control | Sensitivity'!$C$21&gt;=AS$6,SUM(AS34:AS36),"")</f>
        <v>-343.5</v>
      </c>
      <c r="AT37" s="480">
        <f>IF('Control | Sensitivity'!$C$21&gt;=AT$6,SUM(AT34:AT36),"")</f>
        <v>-343.5</v>
      </c>
      <c r="AU37" s="480">
        <f>IF('Control | Sensitivity'!$C$21&gt;=AU$6,SUM(AU34:AU36),"")</f>
        <v>-343.5</v>
      </c>
      <c r="AV37" s="480">
        <f>IF('Control | Sensitivity'!$C$21&gt;=AV$6,SUM(AV34:AV36),"")</f>
        <v>-343.5</v>
      </c>
      <c r="AW37" s="480">
        <f>IF('Control | Sensitivity'!$C$21&gt;=AW$6,SUM(AW34:AW36),"")</f>
        <v>-343.5</v>
      </c>
      <c r="AX37" s="480">
        <f>IF('Control | Sensitivity'!$C$21&gt;=AX$6,SUM(AX34:AX36),"")</f>
        <v>-343.5</v>
      </c>
      <c r="AY37" s="480">
        <f>IF('Control | Sensitivity'!$C$21&gt;=AY$6,SUM(AY34:AY36),"")</f>
        <v>-343.5</v>
      </c>
      <c r="AZ37" s="480">
        <f>IF('Control | Sensitivity'!$C$21&gt;=AZ$6,SUM(AZ34:AZ36),"")</f>
        <v>-343.5</v>
      </c>
      <c r="BA37" s="480">
        <f>IF('Control | Sensitivity'!$C$21&gt;=BA$6,SUM(BA34:BA36),"")</f>
        <v>-343.5</v>
      </c>
      <c r="BB37" s="480">
        <f>IF('Control | Sensitivity'!$C$21&gt;=BB$6,SUM(BB34:BB36),"")</f>
        <v>-343.5</v>
      </c>
      <c r="BC37" s="480">
        <f>IF('Control | Sensitivity'!$C$21&gt;=BC$6,SUM(BC34:BC36),"")</f>
        <v>-343.5</v>
      </c>
      <c r="BD37" s="480">
        <f>IF('Control | Sensitivity'!$C$21&gt;=BD$6,SUM(BD34:BD36),"")</f>
        <v>-343.5</v>
      </c>
      <c r="BE37" s="480">
        <f>IF('Control | Sensitivity'!$C$21&gt;=BE$6,SUM(BE34:BE36),"")</f>
        <v>-343.5</v>
      </c>
      <c r="BF37" s="480">
        <f>IF('Control | Sensitivity'!$C$21&gt;=BF$6,SUM(BF34:BF36),"")</f>
        <v>-343.5</v>
      </c>
      <c r="BG37" s="480">
        <f>IF('Control | Sensitivity'!$C$21&gt;=BG$6,SUM(BG34:BG36),"")</f>
        <v>-343.5</v>
      </c>
      <c r="BH37" s="480">
        <f>IF('Control | Sensitivity'!$C$21&gt;=BH$6,SUM(BH34:BH36),"")</f>
        <v>-343.5</v>
      </c>
      <c r="BI37" s="480">
        <f>IF('Control | Sensitivity'!$C$21&gt;=BI$6,SUM(BI34:BI36),"")</f>
        <v>-343.5</v>
      </c>
      <c r="BJ37" s="480">
        <f>IF('Control | Sensitivity'!$C$21&gt;=BJ$6,SUM(BJ34:BJ36),"")</f>
        <v>-343.5</v>
      </c>
      <c r="BK37" s="480">
        <f>IF('Control | Sensitivity'!$C$21&gt;=BK$6,SUM(BK34:BK36),"")</f>
        <v>-343.5</v>
      </c>
      <c r="BL37" s="480">
        <f>IF('Control | Sensitivity'!$C$21&gt;=BL$6,SUM(BL34:BL36),"")</f>
        <v>-343.5</v>
      </c>
      <c r="BM37" s="480">
        <f>IF('Control | Sensitivity'!$C$21&gt;=BM$6,SUM(BM34:BM36),"")</f>
        <v>-343.5</v>
      </c>
      <c r="BN37" s="480">
        <f>IF('Control | Sensitivity'!$C$21&gt;=BN$6,SUM(BN34:BN36),"")</f>
        <v>-343.5</v>
      </c>
      <c r="BO37" s="480">
        <f>IF('Control | Sensitivity'!$C$21&gt;=BO$6,SUM(BO34:BO36),"")</f>
        <v>-343.5</v>
      </c>
      <c r="BP37" s="480">
        <f>IF('Control | Sensitivity'!$C$21&gt;=BP$6,SUM(BP34:BP36),"")</f>
        <v>-343.5</v>
      </c>
      <c r="BQ37" s="480">
        <f>IF('Control | Sensitivity'!$C$21&gt;=BQ$6,SUM(BQ34:BQ36),"")</f>
        <v>-343.5</v>
      </c>
      <c r="BR37" s="480">
        <f>IF('Control | Sensitivity'!$C$21&gt;=BR$6,SUM(BR34:BR36),"")</f>
        <v>-343.5</v>
      </c>
      <c r="BS37" s="480">
        <f>IF('Control | Sensitivity'!$C$21&gt;=BS$6,SUM(BS34:BS36),"")</f>
        <v>-343.5</v>
      </c>
      <c r="BT37" s="480">
        <f>IF('Control | Sensitivity'!$C$21&gt;=BT$6,SUM(BT34:BT36),"")</f>
        <v>-343.5</v>
      </c>
      <c r="BU37" s="480">
        <f>IF('Control | Sensitivity'!$C$21&gt;=BU$6,SUM(BU34:BU36),"")</f>
        <v>-343.5</v>
      </c>
      <c r="BV37" s="480">
        <f>IF('Control | Sensitivity'!$C$21&gt;=BV$6,SUM(BV34:BV36),"")</f>
        <v>-343.5</v>
      </c>
      <c r="BW37" s="480">
        <f>IF('Control | Sensitivity'!$C$21&gt;=BW$6,SUM(BW34:BW36),"")</f>
        <v>-343.5</v>
      </c>
      <c r="BX37" s="480">
        <f>IF('Control | Sensitivity'!$C$21&gt;=BX$6,SUM(BX34:BX36),"")</f>
        <v>-343.5</v>
      </c>
      <c r="BY37" s="480">
        <f>IF('Control | Sensitivity'!$C$21&gt;=BY$6,SUM(BY34:BY36),"")</f>
        <v>-343.5</v>
      </c>
      <c r="BZ37" s="480">
        <f>IF('Control | Sensitivity'!$C$21&gt;=BZ$6,SUM(BZ34:BZ36),"")</f>
        <v>-343.5</v>
      </c>
      <c r="CA37" s="480">
        <f>IF('Control | Sensitivity'!$C$21&gt;=CA$6,SUM(CA34:CA36),"")</f>
        <v>-343.5</v>
      </c>
      <c r="CB37" s="480">
        <f>IF('Control | Sensitivity'!$C$21&gt;=CB$6,SUM(CB34:CB36),"")</f>
        <v>-343.5</v>
      </c>
      <c r="CC37" s="480">
        <f>IF('Control | Sensitivity'!$C$21&gt;=CC$6,SUM(CC34:CC36),"")</f>
        <v>-343.5</v>
      </c>
      <c r="CD37" s="480">
        <f>IF('Control | Sensitivity'!$C$21&gt;=CD$6,SUM(CD34:CD36),"")</f>
        <v>-343.5</v>
      </c>
      <c r="CE37" s="480">
        <f>IF('Control | Sensitivity'!$C$21&gt;=CE$6,SUM(CE34:CE36),"")</f>
        <v>-343.5</v>
      </c>
      <c r="CF37" s="480">
        <f>IF('Control | Sensitivity'!$C$21&gt;=CF$6,SUM(CF34:CF36),"")</f>
        <v>-343.5</v>
      </c>
      <c r="CG37" s="480">
        <f>IF('Control | Sensitivity'!$C$21&gt;=CG$6,SUM(CG34:CG36),"")</f>
        <v>-343.5</v>
      </c>
      <c r="CH37" s="480">
        <f>IF('Control | Sensitivity'!$C$21&gt;=CH$6,SUM(CH34:CH36),"")</f>
        <v>-343.5</v>
      </c>
      <c r="CI37" s="480">
        <f>IF('Control | Sensitivity'!$C$21&gt;=CI$6,SUM(CI34:CI36),"")</f>
        <v>-343.5</v>
      </c>
      <c r="CJ37" s="480">
        <f>IF('Control | Sensitivity'!$C$21&gt;=CJ$6,SUM(CJ34:CJ36),"")</f>
        <v>-343.5</v>
      </c>
      <c r="CK37" s="480">
        <f>IF('Control | Sensitivity'!$C$21&gt;=CK$6,SUM(CK34:CK36),"")</f>
        <v>-343.5</v>
      </c>
      <c r="CL37" s="480" t="str">
        <f>IF('Control | Sensitivity'!$C$21&gt;=CL$6,SUM(CL34:CL36),"")</f>
        <v/>
      </c>
      <c r="CM37" s="480" t="str">
        <f>IF('Control | Sensitivity'!$C$21&gt;=CM$6,SUM(CM34:CM36),"")</f>
        <v/>
      </c>
      <c r="CN37" s="480" t="str">
        <f>IF('Control | Sensitivity'!$C$21&gt;=CN$6,SUM(CN34:CN36),"")</f>
        <v/>
      </c>
      <c r="CO37" s="480" t="str">
        <f>IF('Control | Sensitivity'!$C$21&gt;=CO$6,SUM(CO34:CO36),"")</f>
        <v/>
      </c>
      <c r="CP37" s="480" t="str">
        <f>IF('Control | Sensitivity'!$C$21&gt;=CP$6,SUM(CP34:CP36),"")</f>
        <v/>
      </c>
      <c r="CQ37" s="480" t="str">
        <f>IF('Control | Sensitivity'!$C$21&gt;=CQ$6,SUM(CQ34:CQ36),"")</f>
        <v/>
      </c>
      <c r="CR37" s="480" t="str">
        <f>IF('Control | Sensitivity'!$C$21&gt;=CR$6,SUM(CR34:CR36),"")</f>
        <v/>
      </c>
      <c r="CS37" s="480" t="str">
        <f>IF('Control | Sensitivity'!$C$21&gt;=CS$6,SUM(CS34:CS36),"")</f>
        <v/>
      </c>
      <c r="CT37" s="480" t="str">
        <f>IF('Control | Sensitivity'!$C$21&gt;=CT$6,SUM(CT34:CT36),"")</f>
        <v/>
      </c>
      <c r="CU37" s="480" t="str">
        <f>IF('Control | Sensitivity'!$C$21&gt;=CU$6,SUM(CU34:CU36),"")</f>
        <v/>
      </c>
      <c r="CV37" s="480" t="str">
        <f>IF('Control | Sensitivity'!$C$21&gt;=CV$6,SUM(CV34:CV36),"")</f>
        <v/>
      </c>
      <c r="CW37" s="480" t="str">
        <f>IF('Control | Sensitivity'!$C$21&gt;=CW$6,SUM(CW34:CW36),"")</f>
        <v/>
      </c>
      <c r="CX37" s="480" t="str">
        <f>IF('Control | Sensitivity'!$C$21&gt;=CX$6,SUM(CX34:CX36),"")</f>
        <v/>
      </c>
      <c r="CY37" s="480" t="str">
        <f>IF('Control | Sensitivity'!$C$21&gt;=CY$6,SUM(CY34:CY36),"")</f>
        <v/>
      </c>
      <c r="CZ37" s="480" t="str">
        <f>IF('Control | Sensitivity'!$C$21&gt;=CZ$6,SUM(CZ34:CZ36),"")</f>
        <v/>
      </c>
      <c r="DA37" s="480" t="str">
        <f>IF('Control | Sensitivity'!$C$21&gt;=DA$6,SUM(DA34:DA36),"")</f>
        <v/>
      </c>
      <c r="DB37" s="480" t="str">
        <f>IF('Control | Sensitivity'!$C$21&gt;=DB$6,SUM(DB34:DB36),"")</f>
        <v/>
      </c>
      <c r="DC37" s="480" t="str">
        <f>IF('Control | Sensitivity'!$C$21&gt;=DC$6,SUM(DC34:DC36),"")</f>
        <v/>
      </c>
      <c r="DD37" s="480" t="str">
        <f>IF('Control | Sensitivity'!$C$21&gt;=DD$6,SUM(DD34:DD36),"")</f>
        <v/>
      </c>
      <c r="DE37" s="480" t="str">
        <f>IF('Control | Sensitivity'!$C$21&gt;=DE$6,SUM(DE34:DE36),"")</f>
        <v/>
      </c>
      <c r="DF37" s="480" t="str">
        <f>IF('Control | Sensitivity'!$C$21&gt;=DF$6,SUM(DF34:DF36),"")</f>
        <v/>
      </c>
      <c r="DG37" s="480" t="str">
        <f>IF('Control | Sensitivity'!$C$21&gt;=DG$6,SUM(DG34:DG36),"")</f>
        <v/>
      </c>
      <c r="DH37" s="480" t="str">
        <f>IF('Control | Sensitivity'!$C$21&gt;=DH$6,SUM(DH34:DH36),"")</f>
        <v/>
      </c>
      <c r="DI37" s="480" t="str">
        <f>IF('Control | Sensitivity'!$C$21&gt;=DI$6,SUM(DI34:DI36),"")</f>
        <v/>
      </c>
      <c r="DJ37" s="480" t="str">
        <f>IF('Control | Sensitivity'!$C$21&gt;=DJ$6,SUM(DJ34:DJ36),"")</f>
        <v/>
      </c>
      <c r="DK37" s="480" t="str">
        <f>IF('Control | Sensitivity'!$C$21&gt;=DK$6,SUM(DK34:DK36),"")</f>
        <v/>
      </c>
      <c r="DL37" s="480" t="str">
        <f>IF('Control | Sensitivity'!$C$21&gt;=DL$6,SUM(DL34:DL36),"")</f>
        <v/>
      </c>
      <c r="DM37" s="480" t="str">
        <f>IF('Control | Sensitivity'!$C$21&gt;=DM$6,SUM(DM34:DM36),"")</f>
        <v/>
      </c>
      <c r="DN37" s="480" t="str">
        <f>IF('Control | Sensitivity'!$C$21&gt;=DN$6,SUM(DN34:DN36),"")</f>
        <v/>
      </c>
      <c r="DO37" s="480" t="str">
        <f>IF('Control | Sensitivity'!$C$21&gt;=DO$6,SUM(DO34:DO36),"")</f>
        <v/>
      </c>
      <c r="DP37" s="480" t="str">
        <f>IF('Control | Sensitivity'!$C$21&gt;=DP$6,SUM(DP34:DP36),"")</f>
        <v/>
      </c>
      <c r="DQ37" s="480" t="str">
        <f>IF('Control | Sensitivity'!$C$21&gt;=DQ$6,SUM(DQ34:DQ36),"")</f>
        <v/>
      </c>
      <c r="DR37" s="480" t="str">
        <f>IF('Control | Sensitivity'!$C$21&gt;=DR$6,SUM(DR34:DR36),"")</f>
        <v/>
      </c>
      <c r="DS37" s="480" t="str">
        <f>IF('Control | Sensitivity'!$C$21&gt;=DS$6,SUM(DS34:DS36),"")</f>
        <v/>
      </c>
      <c r="DT37" s="480" t="str">
        <f>IF('Control | Sensitivity'!$C$21&gt;=DT$6,SUM(DT34:DT36),"")</f>
        <v/>
      </c>
      <c r="DU37" s="480" t="str">
        <f>IF('Control | Sensitivity'!$C$21&gt;=DU$6,SUM(DU34:DU36),"")</f>
        <v/>
      </c>
      <c r="DV37" s="480"/>
      <c r="DW37" s="480"/>
      <c r="DX37" s="480"/>
      <c r="DY37" s="480"/>
      <c r="DZ37" s="480"/>
      <c r="EA37" s="480"/>
      <c r="EB37" s="480"/>
      <c r="EC37" s="480"/>
      <c r="ED37" s="480"/>
      <c r="EE37" s="480"/>
      <c r="EF37" s="480"/>
      <c r="EG37" s="481"/>
      <c r="EH37" s="424" t="s">
        <v>109</v>
      </c>
    </row>
    <row r="38" spans="2:139" ht="15" customHeight="1" thickTop="1" x14ac:dyDescent="0.2">
      <c r="B38" s="240"/>
      <c r="C38" s="95"/>
      <c r="D38" s="96"/>
      <c r="E38" s="97"/>
      <c r="F38" s="97"/>
      <c r="G38" s="97"/>
      <c r="H38" s="97"/>
      <c r="I38" s="97"/>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c r="AW38" s="97"/>
      <c r="AX38" s="97"/>
      <c r="AY38" s="97"/>
      <c r="AZ38" s="97"/>
      <c r="BA38" s="97"/>
      <c r="BB38" s="97"/>
      <c r="BC38" s="97"/>
      <c r="BD38" s="97"/>
      <c r="BE38" s="97"/>
      <c r="BF38" s="97"/>
      <c r="BG38" s="97"/>
      <c r="BH38" s="97"/>
      <c r="BI38" s="97"/>
      <c r="BJ38" s="97"/>
      <c r="BK38" s="97"/>
      <c r="BL38" s="97"/>
      <c r="BM38" s="97"/>
      <c r="BN38" s="97"/>
      <c r="BO38" s="97"/>
      <c r="BP38" s="97"/>
      <c r="BQ38" s="97"/>
      <c r="BR38" s="97"/>
      <c r="BS38" s="97"/>
      <c r="BT38" s="97"/>
      <c r="BU38" s="97"/>
      <c r="BV38" s="97"/>
      <c r="BW38" s="97"/>
      <c r="BX38" s="97"/>
      <c r="BY38" s="97"/>
      <c r="BZ38" s="97"/>
      <c r="CA38" s="97"/>
      <c r="CB38" s="97"/>
      <c r="CC38" s="97"/>
      <c r="CD38" s="97"/>
      <c r="CE38" s="97"/>
      <c r="CF38" s="97"/>
      <c r="CG38" s="97"/>
      <c r="CH38" s="97"/>
      <c r="CI38" s="97"/>
      <c r="CJ38" s="97"/>
      <c r="CK38" s="97"/>
      <c r="CL38" s="97"/>
      <c r="CM38" s="97"/>
      <c r="CN38" s="97"/>
      <c r="CO38" s="97"/>
      <c r="CP38" s="97"/>
      <c r="CQ38" s="97"/>
      <c r="CR38" s="97"/>
      <c r="CS38" s="97"/>
      <c r="CT38" s="97"/>
      <c r="CU38" s="97"/>
      <c r="CV38" s="97"/>
      <c r="CW38" s="97"/>
      <c r="CX38" s="97"/>
      <c r="CY38" s="97"/>
      <c r="CZ38" s="97"/>
      <c r="DA38" s="97"/>
      <c r="DB38" s="97"/>
      <c r="DC38" s="97"/>
      <c r="DD38" s="97"/>
      <c r="DE38" s="97"/>
      <c r="DF38" s="97"/>
      <c r="DG38" s="97"/>
      <c r="DH38" s="97"/>
      <c r="DI38" s="97"/>
      <c r="DJ38" s="97"/>
      <c r="DK38" s="97"/>
      <c r="DL38" s="97"/>
      <c r="DM38" s="97"/>
      <c r="DN38" s="97"/>
      <c r="DO38" s="97"/>
      <c r="DP38" s="97"/>
      <c r="DQ38" s="97"/>
      <c r="DR38" s="97"/>
      <c r="DS38" s="97"/>
      <c r="DT38" s="97"/>
      <c r="DU38" s="97"/>
      <c r="DV38" s="97"/>
      <c r="DW38" s="97"/>
      <c r="DX38" s="97"/>
      <c r="DY38" s="97"/>
      <c r="DZ38" s="97"/>
      <c r="EA38" s="97"/>
      <c r="EB38" s="97"/>
      <c r="EC38" s="97"/>
      <c r="ED38" s="97"/>
      <c r="EE38" s="97"/>
      <c r="EF38" s="97"/>
      <c r="EG38" s="241"/>
      <c r="EH38" s="424" t="s">
        <v>109</v>
      </c>
      <c r="EI38" s="424" t="s">
        <v>109</v>
      </c>
    </row>
    <row r="39" spans="2:139" ht="15" customHeight="1" x14ac:dyDescent="0.2">
      <c r="B39" s="463" t="s">
        <v>73</v>
      </c>
      <c r="C39" s="503"/>
      <c r="D39" s="465"/>
      <c r="E39" s="504"/>
      <c r="F39" s="504"/>
      <c r="G39" s="504"/>
      <c r="H39" s="504"/>
      <c r="I39" s="504"/>
      <c r="J39" s="504"/>
      <c r="K39" s="504"/>
      <c r="L39" s="504"/>
      <c r="M39" s="504"/>
      <c r="N39" s="504"/>
      <c r="O39" s="504"/>
      <c r="P39" s="504"/>
      <c r="Q39" s="504"/>
      <c r="R39" s="504"/>
      <c r="S39" s="504"/>
      <c r="T39" s="504"/>
      <c r="U39" s="504"/>
      <c r="V39" s="504"/>
      <c r="W39" s="504"/>
      <c r="X39" s="504"/>
      <c r="Y39" s="504"/>
      <c r="Z39" s="504"/>
      <c r="AA39" s="504"/>
      <c r="AB39" s="504"/>
      <c r="AC39" s="504"/>
      <c r="AD39" s="504"/>
      <c r="AE39" s="504"/>
      <c r="AF39" s="504"/>
      <c r="AG39" s="504"/>
      <c r="AH39" s="504"/>
      <c r="AI39" s="504"/>
      <c r="AJ39" s="504"/>
      <c r="AK39" s="504"/>
      <c r="AL39" s="504"/>
      <c r="AM39" s="504"/>
      <c r="AN39" s="504"/>
      <c r="AO39" s="504"/>
      <c r="AP39" s="504"/>
      <c r="AQ39" s="504"/>
      <c r="AR39" s="504"/>
      <c r="AS39" s="504"/>
      <c r="AT39" s="504"/>
      <c r="AU39" s="504"/>
      <c r="AV39" s="504"/>
      <c r="AW39" s="504"/>
      <c r="AX39" s="504"/>
      <c r="AY39" s="504"/>
      <c r="AZ39" s="504"/>
      <c r="BA39" s="504"/>
      <c r="BB39" s="504"/>
      <c r="BC39" s="504"/>
      <c r="BD39" s="504"/>
      <c r="BE39" s="504"/>
      <c r="BF39" s="504"/>
      <c r="BG39" s="504"/>
      <c r="BH39" s="504"/>
      <c r="BI39" s="504"/>
      <c r="BJ39" s="504"/>
      <c r="BK39" s="504"/>
      <c r="BL39" s="504"/>
      <c r="BM39" s="504"/>
      <c r="BN39" s="504"/>
      <c r="BO39" s="504"/>
      <c r="BP39" s="504"/>
      <c r="BQ39" s="504"/>
      <c r="BR39" s="504"/>
      <c r="BS39" s="504"/>
      <c r="BT39" s="504"/>
      <c r="BU39" s="504"/>
      <c r="BV39" s="504"/>
      <c r="BW39" s="504"/>
      <c r="BX39" s="504"/>
      <c r="BY39" s="504"/>
      <c r="BZ39" s="504"/>
      <c r="CA39" s="504"/>
      <c r="CB39" s="504"/>
      <c r="CC39" s="504"/>
      <c r="CD39" s="504"/>
      <c r="CE39" s="504"/>
      <c r="CF39" s="504"/>
      <c r="CG39" s="504"/>
      <c r="CH39" s="504"/>
      <c r="CI39" s="504"/>
      <c r="CJ39" s="504"/>
      <c r="CK39" s="504"/>
      <c r="CL39" s="504"/>
      <c r="CM39" s="504"/>
      <c r="CN39" s="504"/>
      <c r="CO39" s="504"/>
      <c r="CP39" s="504"/>
      <c r="CQ39" s="504"/>
      <c r="CR39" s="504"/>
      <c r="CS39" s="504"/>
      <c r="CT39" s="504"/>
      <c r="CU39" s="504"/>
      <c r="CV39" s="504"/>
      <c r="CW39" s="504"/>
      <c r="CX39" s="504"/>
      <c r="CY39" s="504"/>
      <c r="CZ39" s="504"/>
      <c r="DA39" s="504"/>
      <c r="DB39" s="504"/>
      <c r="DC39" s="504"/>
      <c r="DD39" s="504"/>
      <c r="DE39" s="504"/>
      <c r="DF39" s="504"/>
      <c r="DG39" s="504"/>
      <c r="DH39" s="504"/>
      <c r="DI39" s="504"/>
      <c r="DJ39" s="504"/>
      <c r="DK39" s="504"/>
      <c r="DL39" s="504"/>
      <c r="DM39" s="504"/>
      <c r="DN39" s="504"/>
      <c r="DO39" s="504"/>
      <c r="DP39" s="504"/>
      <c r="DQ39" s="504"/>
      <c r="DR39" s="504"/>
      <c r="DS39" s="504"/>
      <c r="DT39" s="504"/>
      <c r="DU39" s="504"/>
      <c r="DV39" s="504"/>
      <c r="DW39" s="504"/>
      <c r="DX39" s="504"/>
      <c r="DY39" s="504"/>
      <c r="DZ39" s="504"/>
      <c r="EA39" s="504"/>
      <c r="EB39" s="504"/>
      <c r="EC39" s="504"/>
      <c r="ED39" s="504"/>
      <c r="EE39" s="504"/>
      <c r="EF39" s="504"/>
      <c r="EG39" s="505"/>
      <c r="EH39" s="424" t="s">
        <v>109</v>
      </c>
      <c r="EI39" s="424" t="s">
        <v>109</v>
      </c>
    </row>
    <row r="40" spans="2:139" ht="15" customHeight="1" x14ac:dyDescent="0.2">
      <c r="B40" s="468"/>
      <c r="C40" s="461" t="s">
        <v>68</v>
      </c>
      <c r="D40" s="462">
        <f>SUM(E40:EG40)</f>
        <v>-1100000</v>
      </c>
      <c r="E40" s="377">
        <f>-'Control | Sensitivity'!F18</f>
        <v>-1100000</v>
      </c>
      <c r="F40" s="242"/>
      <c r="G40" s="377"/>
      <c r="H40" s="377"/>
      <c r="I40" s="377"/>
      <c r="J40" s="377"/>
      <c r="K40" s="377"/>
      <c r="L40" s="377"/>
      <c r="M40" s="377"/>
      <c r="N40" s="377"/>
      <c r="O40" s="377"/>
      <c r="P40" s="377"/>
      <c r="Q40" s="377"/>
      <c r="R40" s="377"/>
      <c r="S40" s="377"/>
      <c r="T40" s="377"/>
      <c r="U40" s="377"/>
      <c r="V40" s="377"/>
      <c r="W40" s="377"/>
      <c r="X40" s="377"/>
      <c r="Y40" s="377"/>
      <c r="Z40" s="377"/>
      <c r="AA40" s="377"/>
      <c r="AB40" s="377"/>
      <c r="AC40" s="377"/>
      <c r="AD40" s="377"/>
      <c r="AE40" s="377"/>
      <c r="AF40" s="377"/>
      <c r="AG40" s="377"/>
      <c r="AH40" s="377"/>
      <c r="AI40" s="377"/>
      <c r="AJ40" s="377"/>
      <c r="AK40" s="377"/>
      <c r="AL40" s="377"/>
      <c r="AM40" s="377"/>
      <c r="AN40" s="377"/>
      <c r="AO40" s="377"/>
      <c r="AP40" s="377"/>
      <c r="AQ40" s="377"/>
      <c r="AR40" s="377"/>
      <c r="AS40" s="377"/>
      <c r="AT40" s="377"/>
      <c r="AU40" s="377"/>
      <c r="AV40" s="377"/>
      <c r="AW40" s="377"/>
      <c r="AX40" s="377"/>
      <c r="AY40" s="377"/>
      <c r="AZ40" s="377"/>
      <c r="BA40" s="377"/>
      <c r="BB40" s="377"/>
      <c r="BC40" s="377"/>
      <c r="BD40" s="377"/>
      <c r="BE40" s="377"/>
      <c r="BF40" s="377"/>
      <c r="BG40" s="377"/>
      <c r="BH40" s="377"/>
      <c r="BI40" s="377"/>
      <c r="BJ40" s="377"/>
      <c r="BK40" s="377"/>
      <c r="BL40" s="377"/>
      <c r="BM40" s="377"/>
      <c r="BN40" s="377"/>
      <c r="BO40" s="377"/>
      <c r="BP40" s="377"/>
      <c r="BQ40" s="377"/>
      <c r="BR40" s="377"/>
      <c r="BS40" s="377"/>
      <c r="BT40" s="377"/>
      <c r="BU40" s="377"/>
      <c r="BV40" s="377"/>
      <c r="BW40" s="377"/>
      <c r="BX40" s="377"/>
      <c r="BY40" s="377"/>
      <c r="BZ40" s="377"/>
      <c r="CA40" s="377"/>
      <c r="CB40" s="377"/>
      <c r="CC40" s="377"/>
      <c r="CD40" s="377"/>
      <c r="CE40" s="377"/>
      <c r="CF40" s="377"/>
      <c r="CG40" s="377"/>
      <c r="CH40" s="377"/>
      <c r="CI40" s="377"/>
      <c r="CJ40" s="377"/>
      <c r="CK40" s="377"/>
      <c r="CL40" s="377"/>
      <c r="CM40" s="377"/>
      <c r="CN40" s="377"/>
      <c r="CO40" s="377"/>
      <c r="CP40" s="377"/>
      <c r="CQ40" s="377"/>
      <c r="CR40" s="377"/>
      <c r="CS40" s="377"/>
      <c r="CT40" s="377"/>
      <c r="CU40" s="377"/>
      <c r="CV40" s="377"/>
      <c r="CW40" s="377"/>
      <c r="CX40" s="377"/>
      <c r="CY40" s="377"/>
      <c r="CZ40" s="377"/>
      <c r="DA40" s="377"/>
      <c r="DB40" s="377"/>
      <c r="DC40" s="377"/>
      <c r="DD40" s="377"/>
      <c r="DE40" s="377"/>
      <c r="DF40" s="377"/>
      <c r="DG40" s="377"/>
      <c r="DH40" s="377"/>
      <c r="DI40" s="377"/>
      <c r="DJ40" s="377"/>
      <c r="DK40" s="377"/>
      <c r="DL40" s="377"/>
      <c r="DM40" s="377"/>
      <c r="DN40" s="377"/>
      <c r="DO40" s="377"/>
      <c r="DP40" s="377"/>
      <c r="DQ40" s="377"/>
      <c r="DR40" s="377"/>
      <c r="DS40" s="377"/>
      <c r="DT40" s="377"/>
      <c r="DU40" s="377"/>
      <c r="DV40" s="377"/>
      <c r="DW40" s="377"/>
      <c r="DX40" s="377"/>
      <c r="DY40" s="377"/>
      <c r="DZ40" s="377"/>
      <c r="EA40" s="377"/>
      <c r="EB40" s="377"/>
      <c r="EC40" s="377"/>
      <c r="ED40" s="377"/>
      <c r="EE40" s="377"/>
      <c r="EF40" s="377"/>
      <c r="EG40" s="378"/>
      <c r="EH40" s="424" t="s">
        <v>109</v>
      </c>
      <c r="EI40" s="424" t="s">
        <v>109</v>
      </c>
    </row>
    <row r="41" spans="2:139" ht="15" customHeight="1" x14ac:dyDescent="0.2">
      <c r="B41" s="468"/>
      <c r="C41" s="461" t="s">
        <v>69</v>
      </c>
      <c r="D41" s="462">
        <f t="shared" ref="D41:D45" si="55">SUM(E41:EG41)</f>
        <v>-66000</v>
      </c>
      <c r="E41" s="377">
        <f>-'Control | Sensitivity'!F18*'Control | Sensitivity'!F19</f>
        <v>-66000</v>
      </c>
      <c r="F41" s="242"/>
      <c r="G41" s="377"/>
      <c r="H41" s="377"/>
      <c r="I41" s="377"/>
      <c r="J41" s="377"/>
      <c r="K41" s="377"/>
      <c r="L41" s="377"/>
      <c r="M41" s="377"/>
      <c r="N41" s="377"/>
      <c r="O41" s="377"/>
      <c r="P41" s="377"/>
      <c r="Q41" s="377"/>
      <c r="R41" s="377"/>
      <c r="S41" s="377"/>
      <c r="T41" s="377"/>
      <c r="U41" s="377"/>
      <c r="V41" s="377"/>
      <c r="W41" s="377"/>
      <c r="X41" s="377"/>
      <c r="Y41" s="377"/>
      <c r="Z41" s="377"/>
      <c r="AA41" s="377"/>
      <c r="AB41" s="377"/>
      <c r="AC41" s="377"/>
      <c r="AD41" s="377"/>
      <c r="AE41" s="377"/>
      <c r="AF41" s="377"/>
      <c r="AG41" s="377"/>
      <c r="AH41" s="377"/>
      <c r="AI41" s="377"/>
      <c r="AJ41" s="377"/>
      <c r="AK41" s="377"/>
      <c r="AL41" s="377"/>
      <c r="AM41" s="377"/>
      <c r="AN41" s="377"/>
      <c r="AO41" s="377"/>
      <c r="AP41" s="377"/>
      <c r="AQ41" s="377"/>
      <c r="AR41" s="377"/>
      <c r="AS41" s="377"/>
      <c r="AT41" s="377"/>
      <c r="AU41" s="377"/>
      <c r="AV41" s="377"/>
      <c r="AW41" s="377"/>
      <c r="AX41" s="377"/>
      <c r="AY41" s="377"/>
      <c r="AZ41" s="377"/>
      <c r="BA41" s="377"/>
      <c r="BB41" s="377"/>
      <c r="BC41" s="377"/>
      <c r="BD41" s="377"/>
      <c r="BE41" s="377"/>
      <c r="BF41" s="377"/>
      <c r="BG41" s="377"/>
      <c r="BH41" s="377"/>
      <c r="BI41" s="377"/>
      <c r="BJ41" s="377"/>
      <c r="BK41" s="377"/>
      <c r="BL41" s="377"/>
      <c r="BM41" s="377"/>
      <c r="BN41" s="377"/>
      <c r="BO41" s="377"/>
      <c r="BP41" s="377"/>
      <c r="BQ41" s="377"/>
      <c r="BR41" s="377"/>
      <c r="BS41" s="377"/>
      <c r="BT41" s="377"/>
      <c r="BU41" s="377"/>
      <c r="BV41" s="377"/>
      <c r="BW41" s="377"/>
      <c r="BX41" s="377"/>
      <c r="BY41" s="377"/>
      <c r="BZ41" s="377"/>
      <c r="CA41" s="377"/>
      <c r="CB41" s="377"/>
      <c r="CC41" s="377"/>
      <c r="CD41" s="377"/>
      <c r="CE41" s="377"/>
      <c r="CF41" s="377"/>
      <c r="CG41" s="377"/>
      <c r="CH41" s="377"/>
      <c r="CI41" s="377"/>
      <c r="CJ41" s="377"/>
      <c r="CK41" s="377"/>
      <c r="CL41" s="377"/>
      <c r="CM41" s="377"/>
      <c r="CN41" s="377"/>
      <c r="CO41" s="377"/>
      <c r="CP41" s="377"/>
      <c r="CQ41" s="377"/>
      <c r="CR41" s="377"/>
      <c r="CS41" s="377"/>
      <c r="CT41" s="377"/>
      <c r="CU41" s="377"/>
      <c r="CV41" s="377"/>
      <c r="CW41" s="377"/>
      <c r="CX41" s="377"/>
      <c r="CY41" s="377"/>
      <c r="CZ41" s="377"/>
      <c r="DA41" s="377"/>
      <c r="DB41" s="377"/>
      <c r="DC41" s="377"/>
      <c r="DD41" s="377"/>
      <c r="DE41" s="377"/>
      <c r="DF41" s="377"/>
      <c r="DG41" s="377"/>
      <c r="DH41" s="377"/>
      <c r="DI41" s="377"/>
      <c r="DJ41" s="377"/>
      <c r="DK41" s="377"/>
      <c r="DL41" s="377"/>
      <c r="DM41" s="377"/>
      <c r="DN41" s="377"/>
      <c r="DO41" s="377"/>
      <c r="DP41" s="377"/>
      <c r="DQ41" s="377"/>
      <c r="DR41" s="377"/>
      <c r="DS41" s="377"/>
      <c r="DT41" s="377"/>
      <c r="DU41" s="377"/>
      <c r="DV41" s="377"/>
      <c r="DW41" s="377"/>
      <c r="DX41" s="377"/>
      <c r="DY41" s="377"/>
      <c r="DZ41" s="377"/>
      <c r="EA41" s="377"/>
      <c r="EB41" s="377"/>
      <c r="EC41" s="377"/>
      <c r="ED41" s="377"/>
      <c r="EE41" s="377"/>
      <c r="EF41" s="377"/>
      <c r="EG41" s="378"/>
      <c r="EH41" s="424" t="s">
        <v>109</v>
      </c>
      <c r="EI41" s="424" t="s">
        <v>109</v>
      </c>
    </row>
    <row r="42" spans="2:139" ht="15" customHeight="1" x14ac:dyDescent="0.2">
      <c r="B42" s="468"/>
      <c r="C42" s="461" t="s">
        <v>354</v>
      </c>
      <c r="D42" s="462">
        <f t="shared" si="55"/>
        <v>-16500</v>
      </c>
      <c r="E42" s="377">
        <f>-'Control | Sensitivity'!F48*'Control | Sensitivity'!F18</f>
        <v>-16500</v>
      </c>
      <c r="F42" s="377" t="str">
        <f>IF('Control | Sensitivity'!$C$20&lt;F$2,"",IF(F$6='Control | Sensitivity'!$C$21,-'Control | Sensitivity'!$F$50*'Control | Sensitivity'!$H$20,""))</f>
        <v/>
      </c>
      <c r="G42" s="377" t="str">
        <f>IF('Control | Sensitivity'!$C$20&lt;G$2,"",IF(G$6='Control | Sensitivity'!$C$21,-'Control | Sensitivity'!$F$50*'Control | Sensitivity'!$H$20,""))</f>
        <v/>
      </c>
      <c r="H42" s="377" t="str">
        <f>IF('Control | Sensitivity'!$C$20&lt;H$2,"",IF(H$6='Control | Sensitivity'!$C$21,-'Control | Sensitivity'!$F$50*'Control | Sensitivity'!$H$20,""))</f>
        <v/>
      </c>
      <c r="I42" s="377" t="str">
        <f>IF('Control | Sensitivity'!$C$20&lt;I$2,"",IF(I$6='Control | Sensitivity'!$C$21,-'Control | Sensitivity'!$F$50*'Control | Sensitivity'!$H$20,""))</f>
        <v/>
      </c>
      <c r="J42" s="377" t="str">
        <f>IF('Control | Sensitivity'!$C$20&lt;J$2,"",IF(J$6='Control | Sensitivity'!$C$21,-'Control | Sensitivity'!$F$50*'Control | Sensitivity'!$H$20,""))</f>
        <v/>
      </c>
      <c r="K42" s="377" t="str">
        <f>IF('Control | Sensitivity'!$C$20&lt;K$2,"",IF(K$6='Control | Sensitivity'!$C$21,-'Control | Sensitivity'!$F$50*'Control | Sensitivity'!$H$20,""))</f>
        <v/>
      </c>
      <c r="L42" s="377" t="str">
        <f>IF('Control | Sensitivity'!$C$20&lt;L$2,"",IF(L$6='Control | Sensitivity'!$C$21,-'Control | Sensitivity'!$F$50*'Control | Sensitivity'!$H$20,""))</f>
        <v/>
      </c>
      <c r="M42" s="377" t="str">
        <f>IF('Control | Sensitivity'!$C$20&lt;M$2,"",IF(M$6='Control | Sensitivity'!$C$21,-'Control | Sensitivity'!$F$50*'Control | Sensitivity'!$H$20,""))</f>
        <v/>
      </c>
      <c r="N42" s="377" t="str">
        <f>IF('Control | Sensitivity'!$C$20&lt;N$2,"",IF(N$6='Control | Sensitivity'!$C$21,-'Control | Sensitivity'!$F$50*'Control | Sensitivity'!$H$20,""))</f>
        <v/>
      </c>
      <c r="O42" s="377" t="str">
        <f>IF('Control | Sensitivity'!$C$20&lt;O$2,"",IF(O$6='Control | Sensitivity'!$C$21,-'Control | Sensitivity'!$F$50*'Control | Sensitivity'!$H$20,""))</f>
        <v/>
      </c>
      <c r="P42" s="377" t="str">
        <f>IF('Control | Sensitivity'!$C$20&lt;P$2,"",IF(P$6='Control | Sensitivity'!$C$21,-'Control | Sensitivity'!$F$50*'Control | Sensitivity'!$H$20,""))</f>
        <v/>
      </c>
      <c r="Q42" s="377" t="str">
        <f>IF('Control | Sensitivity'!$C$20&lt;Q$2,"",IF(Q$6='Control | Sensitivity'!$C$21,-'Control | Sensitivity'!$F$50*'Control | Sensitivity'!$H$20,""))</f>
        <v/>
      </c>
      <c r="R42" s="377" t="str">
        <f>IF('Control | Sensitivity'!$C$20&lt;R$2,"",IF(R$6='Control | Sensitivity'!$C$21,-'Control | Sensitivity'!$F$50*'Control | Sensitivity'!$H$20,""))</f>
        <v/>
      </c>
      <c r="S42" s="377" t="str">
        <f>IF('Control | Sensitivity'!$C$20&lt;S$2,"",IF(S$6='Control | Sensitivity'!$C$21,-'Control | Sensitivity'!$F$50*'Control | Sensitivity'!$H$20,""))</f>
        <v/>
      </c>
      <c r="T42" s="377" t="str">
        <f>IF('Control | Sensitivity'!$C$20&lt;T$2,"",IF(T$6='Control | Sensitivity'!$C$21,-'Control | Sensitivity'!$F$50*'Control | Sensitivity'!$H$20,""))</f>
        <v/>
      </c>
      <c r="U42" s="377" t="str">
        <f>IF('Control | Sensitivity'!$C$20&lt;U$2,"",IF(U$6='Control | Sensitivity'!$C$21,-'Control | Sensitivity'!$F$50*'Control | Sensitivity'!$H$20,""))</f>
        <v/>
      </c>
      <c r="V42" s="377" t="str">
        <f>IF('Control | Sensitivity'!$C$20&lt;V$2,"",IF(V$6='Control | Sensitivity'!$C$21,-'Control | Sensitivity'!$F$50*'Control | Sensitivity'!$H$20,""))</f>
        <v/>
      </c>
      <c r="W42" s="377" t="str">
        <f>IF('Control | Sensitivity'!$C$20&lt;W$2,"",IF(W$6='Control | Sensitivity'!$C$21,-'Control | Sensitivity'!$F$50*'Control | Sensitivity'!$H$20,""))</f>
        <v/>
      </c>
      <c r="X42" s="377" t="str">
        <f>IF('Control | Sensitivity'!$C$20&lt;X$2,"",IF(X$6='Control | Sensitivity'!$C$21,-'Control | Sensitivity'!$F$50*'Control | Sensitivity'!$H$20,""))</f>
        <v/>
      </c>
      <c r="Y42" s="377" t="str">
        <f>IF('Control | Sensitivity'!$C$20&lt;Y$2,"",IF(Y$6='Control | Sensitivity'!$C$21,-'Control | Sensitivity'!$F$50*'Control | Sensitivity'!$H$20,""))</f>
        <v/>
      </c>
      <c r="Z42" s="377" t="str">
        <f>IF('Control | Sensitivity'!$C$20&lt;Z$2,"",IF(Z$6='Control | Sensitivity'!$C$21,-'Control | Sensitivity'!$F$50*'Control | Sensitivity'!$H$20,""))</f>
        <v/>
      </c>
      <c r="AA42" s="377" t="str">
        <f>IF('Control | Sensitivity'!$C$20&lt;AA$2,"",IF(AA$6='Control | Sensitivity'!$C$21,-'Control | Sensitivity'!$F$50*'Control | Sensitivity'!$H$20,""))</f>
        <v/>
      </c>
      <c r="AB42" s="377" t="str">
        <f>IF('Control | Sensitivity'!$C$20&lt;AB$2,"",IF(AB$6='Control | Sensitivity'!$C$21,-'Control | Sensitivity'!$F$50*'Control | Sensitivity'!$H$20,""))</f>
        <v/>
      </c>
      <c r="AC42" s="377" t="str">
        <f>IF('Control | Sensitivity'!$C$20&lt;AC$2,"",IF(AC$6='Control | Sensitivity'!$C$21,-'Control | Sensitivity'!$F$50*'Control | Sensitivity'!$H$20,""))</f>
        <v/>
      </c>
      <c r="AD42" s="377" t="str">
        <f>IF('Control | Sensitivity'!$C$20&lt;AD$2,"",IF(AD$6='Control | Sensitivity'!$C$21,-'Control | Sensitivity'!$F$50*'Control | Sensitivity'!$H$20,""))</f>
        <v/>
      </c>
      <c r="AE42" s="377" t="str">
        <f>IF('Control | Sensitivity'!$C$20&lt;AE$2,"",IF(AE$6='Control | Sensitivity'!$C$21,-'Control | Sensitivity'!$F$50*'Control | Sensitivity'!$H$20,""))</f>
        <v/>
      </c>
      <c r="AF42" s="377" t="str">
        <f>IF('Control | Sensitivity'!$C$20&lt;AF$2,"",IF(AF$6='Control | Sensitivity'!$C$21,-'Control | Sensitivity'!$F$50*'Control | Sensitivity'!$H$20,""))</f>
        <v/>
      </c>
      <c r="AG42" s="377" t="str">
        <f>IF('Control | Sensitivity'!$C$20&lt;AG$2,"",IF(AG$6='Control | Sensitivity'!$C$21,-'Control | Sensitivity'!$F$50*'Control | Sensitivity'!$H$20,""))</f>
        <v/>
      </c>
      <c r="AH42" s="377" t="str">
        <f>IF('Control | Sensitivity'!$C$20&lt;AH$2,"",IF(AH$6='Control | Sensitivity'!$C$21,-'Control | Sensitivity'!$F$50*'Control | Sensitivity'!$H$20,""))</f>
        <v/>
      </c>
      <c r="AI42" s="377" t="str">
        <f>IF('Control | Sensitivity'!$C$20&lt;AI$2,"",IF(AI$6='Control | Sensitivity'!$C$21,-'Control | Sensitivity'!$F$50*'Control | Sensitivity'!$H$20,""))</f>
        <v/>
      </c>
      <c r="AJ42" s="377" t="str">
        <f>IF('Control | Sensitivity'!$C$20&lt;AJ$2,"",IF(AJ$6='Control | Sensitivity'!$C$21,-'Control | Sensitivity'!$F$50*'Control | Sensitivity'!$H$20,""))</f>
        <v/>
      </c>
      <c r="AK42" s="377" t="str">
        <f>IF('Control | Sensitivity'!$C$20&lt;AK$2,"",IF(AK$6='Control | Sensitivity'!$C$21,-'Control | Sensitivity'!$F$50*'Control | Sensitivity'!$H$20,""))</f>
        <v/>
      </c>
      <c r="AL42" s="377" t="str">
        <f>IF('Control | Sensitivity'!$C$20&lt;AL$2,"",IF(AL$6='Control | Sensitivity'!$C$21,-'Control | Sensitivity'!$F$50*'Control | Sensitivity'!$H$20,""))</f>
        <v/>
      </c>
      <c r="AM42" s="377" t="str">
        <f>IF('Control | Sensitivity'!$C$20&lt;AM$2,"",IF(AM$6='Control | Sensitivity'!$C$21,-'Control | Sensitivity'!$F$50*'Control | Sensitivity'!$H$20,""))</f>
        <v/>
      </c>
      <c r="AN42" s="377" t="str">
        <f>IF('Control | Sensitivity'!$C$20&lt;AN$2,"",IF(AN$6='Control | Sensitivity'!$C$21,-'Control | Sensitivity'!$F$50*'Control | Sensitivity'!$H$20,""))</f>
        <v/>
      </c>
      <c r="AO42" s="377" t="str">
        <f>IF('Control | Sensitivity'!$C$20&lt;AO$2,"",IF(AO$6='Control | Sensitivity'!$C$21,-'Control | Sensitivity'!$F$50*'Control | Sensitivity'!$H$20,""))</f>
        <v/>
      </c>
      <c r="AP42" s="377" t="str">
        <f>IF('Control | Sensitivity'!$C$20&lt;AP$2,"",IF(AP$6='Control | Sensitivity'!$C$21,-'Control | Sensitivity'!$F$50*'Control | Sensitivity'!$H$20,""))</f>
        <v/>
      </c>
      <c r="AQ42" s="377" t="str">
        <f>IF('Control | Sensitivity'!$C$20&lt;AQ$2,"",IF(AQ$6='Control | Sensitivity'!$C$21,-'Control | Sensitivity'!$F$50*'Control | Sensitivity'!$H$20,""))</f>
        <v/>
      </c>
      <c r="AR42" s="377" t="str">
        <f>IF('Control | Sensitivity'!$C$20&lt;AR$2,"",IF(AR$6='Control | Sensitivity'!$C$21,-'Control | Sensitivity'!$F$50*'Control | Sensitivity'!$H$20,""))</f>
        <v/>
      </c>
      <c r="AS42" s="377" t="str">
        <f>IF('Control | Sensitivity'!$C$20&lt;AS$2,"",IF(AS$6='Control | Sensitivity'!$C$21,-'Control | Sensitivity'!$F$50*'Control | Sensitivity'!$H$20,""))</f>
        <v/>
      </c>
      <c r="AT42" s="377" t="str">
        <f>IF('Control | Sensitivity'!$C$20&lt;AT$2,"",IF(AT$6='Control | Sensitivity'!$C$21,-'Control | Sensitivity'!$F$50*'Control | Sensitivity'!$H$20,""))</f>
        <v/>
      </c>
      <c r="AU42" s="377" t="str">
        <f>IF('Control | Sensitivity'!$C$20&lt;AU$2,"",IF(AU$6='Control | Sensitivity'!$C$21,-'Control | Sensitivity'!$F$50*'Control | Sensitivity'!$H$20,""))</f>
        <v/>
      </c>
      <c r="AV42" s="377" t="str">
        <f>IF('Control | Sensitivity'!$C$20&lt;AV$2,"",IF(AV$6='Control | Sensitivity'!$C$21,-'Control | Sensitivity'!$F$50*'Control | Sensitivity'!$H$20,""))</f>
        <v/>
      </c>
      <c r="AW42" s="377" t="str">
        <f>IF('Control | Sensitivity'!$C$20&lt;AW$2,"",IF(AW$6='Control | Sensitivity'!$C$21,-'Control | Sensitivity'!$F$50*'Control | Sensitivity'!$H$20,""))</f>
        <v/>
      </c>
      <c r="AX42" s="377" t="str">
        <f>IF('Control | Sensitivity'!$C$20&lt;AX$2,"",IF(AX$6='Control | Sensitivity'!$C$21,-'Control | Sensitivity'!$F$50*'Control | Sensitivity'!$H$20,""))</f>
        <v/>
      </c>
      <c r="AY42" s="377" t="str">
        <f>IF('Control | Sensitivity'!$C$20&lt;AY$2,"",IF(AY$6='Control | Sensitivity'!$C$21,-'Control | Sensitivity'!$F$50*'Control | Sensitivity'!$H$20,""))</f>
        <v/>
      </c>
      <c r="AZ42" s="377" t="str">
        <f>IF('Control | Sensitivity'!$C$20&lt;AZ$2,"",IF(AZ$6='Control | Sensitivity'!$C$21,-'Control | Sensitivity'!$F$50*'Control | Sensitivity'!$H$20,""))</f>
        <v/>
      </c>
      <c r="BA42" s="377" t="str">
        <f>IF('Control | Sensitivity'!$C$20&lt;BA$2,"",IF(BA$6='Control | Sensitivity'!$C$21,-'Control | Sensitivity'!$F$50*'Control | Sensitivity'!$H$20,""))</f>
        <v/>
      </c>
      <c r="BB42" s="377" t="str">
        <f>IF('Control | Sensitivity'!$C$20&lt;BB$2,"",IF(BB$6='Control | Sensitivity'!$C$21,-'Control | Sensitivity'!$F$50*'Control | Sensitivity'!$H$20,""))</f>
        <v/>
      </c>
      <c r="BC42" s="377" t="str">
        <f>IF('Control | Sensitivity'!$C$20&lt;BC$2,"",IF(BC$6='Control | Sensitivity'!$C$21,-'Control | Sensitivity'!$F$50*'Control | Sensitivity'!$H$20,""))</f>
        <v/>
      </c>
      <c r="BD42" s="377" t="str">
        <f>IF('Control | Sensitivity'!$C$20&lt;BD$2,"",IF(BD$6='Control | Sensitivity'!$C$21,-'Control | Sensitivity'!$F$50*'Control | Sensitivity'!$H$20,""))</f>
        <v/>
      </c>
      <c r="BE42" s="377" t="str">
        <f>IF('Control | Sensitivity'!$C$20&lt;BE$2,"",IF(BE$6='Control | Sensitivity'!$C$21,-'Control | Sensitivity'!$F$50*'Control | Sensitivity'!$H$20,""))</f>
        <v/>
      </c>
      <c r="BF42" s="377" t="str">
        <f>IF('Control | Sensitivity'!$C$20&lt;BF$2,"",IF(BF$6='Control | Sensitivity'!$C$21,-'Control | Sensitivity'!$F$50*'Control | Sensitivity'!$H$20,""))</f>
        <v/>
      </c>
      <c r="BG42" s="377" t="str">
        <f>IF('Control | Sensitivity'!$C$20&lt;BG$2,"",IF(BG$6='Control | Sensitivity'!$C$21,-'Control | Sensitivity'!$F$50*'Control | Sensitivity'!$H$20,""))</f>
        <v/>
      </c>
      <c r="BH42" s="377" t="str">
        <f>IF('Control | Sensitivity'!$C$20&lt;BH$2,"",IF(BH$6='Control | Sensitivity'!$C$21,-'Control | Sensitivity'!$F$50*'Control | Sensitivity'!$H$20,""))</f>
        <v/>
      </c>
      <c r="BI42" s="377" t="str">
        <f>IF('Control | Sensitivity'!$C$20&lt;BI$2,"",IF(BI$6='Control | Sensitivity'!$C$21,-'Control | Sensitivity'!$F$50*'Control | Sensitivity'!$H$20,""))</f>
        <v/>
      </c>
      <c r="BJ42" s="377" t="str">
        <f>IF('Control | Sensitivity'!$C$20&lt;BJ$2,"",IF(BJ$6='Control | Sensitivity'!$C$21,-'Control | Sensitivity'!$F$50*'Control | Sensitivity'!$H$20,""))</f>
        <v/>
      </c>
      <c r="BK42" s="377" t="str">
        <f>IF('Control | Sensitivity'!$C$20&lt;BK$2,"",IF(BK$6='Control | Sensitivity'!$C$21,-'Control | Sensitivity'!$F$50*'Control | Sensitivity'!$H$20,""))</f>
        <v/>
      </c>
      <c r="BL42" s="377" t="str">
        <f>IF('Control | Sensitivity'!$C$20&lt;BL$2,"",IF(BL$6='Control | Sensitivity'!$C$21,-'Control | Sensitivity'!$F$50*'Control | Sensitivity'!$H$20,""))</f>
        <v/>
      </c>
      <c r="BM42" s="377" t="str">
        <f>IF('Control | Sensitivity'!$C$20&lt;BM$2,"",IF(BM$6='Control | Sensitivity'!$C$21,-'Control | Sensitivity'!$F$50*'Control | Sensitivity'!$H$20,""))</f>
        <v/>
      </c>
      <c r="BN42" s="377" t="str">
        <f>IF('Control | Sensitivity'!$C$20&lt;BN$2,"",IF(BN$6='Control | Sensitivity'!$C$21,-'Control | Sensitivity'!$F$50*'Control | Sensitivity'!$H$20,""))</f>
        <v/>
      </c>
      <c r="BO42" s="377" t="str">
        <f>IF('Control | Sensitivity'!$C$20&lt;BO$2,"",IF(BO$6='Control | Sensitivity'!$C$21,-'Control | Sensitivity'!$F$50*'Control | Sensitivity'!$H$20,""))</f>
        <v/>
      </c>
      <c r="BP42" s="377" t="str">
        <f>IF('Control | Sensitivity'!$C$20&lt;BP$2,"",IF(BP$6='Control | Sensitivity'!$C$21,-'Control | Sensitivity'!$F$50*'Control | Sensitivity'!$H$20,""))</f>
        <v/>
      </c>
      <c r="BQ42" s="377" t="str">
        <f>IF('Control | Sensitivity'!$C$20&lt;BQ$2,"",IF(BQ$6='Control | Sensitivity'!$C$21,-'Control | Sensitivity'!$F$50*'Control | Sensitivity'!$H$20,""))</f>
        <v/>
      </c>
      <c r="BR42" s="377" t="str">
        <f>IF('Control | Sensitivity'!$C$20&lt;BR$2,"",IF(BR$6='Control | Sensitivity'!$C$21,-'Control | Sensitivity'!$F$50*'Control | Sensitivity'!$H$20,""))</f>
        <v/>
      </c>
      <c r="BS42" s="377" t="str">
        <f>IF('Control | Sensitivity'!$C$20&lt;BS$2,"",IF(BS$6='Control | Sensitivity'!$C$21,-'Control | Sensitivity'!$F$50*'Control | Sensitivity'!$H$20,""))</f>
        <v/>
      </c>
      <c r="BT42" s="377" t="str">
        <f>IF('Control | Sensitivity'!$C$20&lt;BT$2,"",IF(BT$6='Control | Sensitivity'!$C$21,-'Control | Sensitivity'!$F$50*'Control | Sensitivity'!$H$20,""))</f>
        <v/>
      </c>
      <c r="BU42" s="377" t="str">
        <f>IF('Control | Sensitivity'!$C$20&lt;BU$2,"",IF(BU$6='Control | Sensitivity'!$C$21,-'Control | Sensitivity'!$F$50*'Control | Sensitivity'!$H$20,""))</f>
        <v/>
      </c>
      <c r="BV42" s="377" t="str">
        <f>IF('Control | Sensitivity'!$C$20&lt;BV$2,"",IF(BV$6='Control | Sensitivity'!$C$21,-'Control | Sensitivity'!$F$50*'Control | Sensitivity'!$H$20,""))</f>
        <v/>
      </c>
      <c r="BW42" s="377" t="str">
        <f>IF('Control | Sensitivity'!$C$20&lt;BW$2,"",IF(BW$6='Control | Sensitivity'!$C$21,-'Control | Sensitivity'!$F$50*'Control | Sensitivity'!$H$20,""))</f>
        <v/>
      </c>
      <c r="BX42" s="377" t="str">
        <f>IF('Control | Sensitivity'!$C$20&lt;BX$2,"",IF(BX$6='Control | Sensitivity'!$C$21,-'Control | Sensitivity'!$F$50*'Control | Sensitivity'!$H$20,""))</f>
        <v/>
      </c>
      <c r="BY42" s="377" t="str">
        <f>IF('Control | Sensitivity'!$C$20&lt;BY$2,"",IF(BY$6='Control | Sensitivity'!$C$21,-'Control | Sensitivity'!$F$50*'Control | Sensitivity'!$H$20,""))</f>
        <v/>
      </c>
      <c r="BZ42" s="377" t="str">
        <f>IF('Control | Sensitivity'!$C$20&lt;BZ$2,"",IF(BZ$6='Control | Sensitivity'!$C$21,-'Control | Sensitivity'!$F$50*'Control | Sensitivity'!$H$20,""))</f>
        <v/>
      </c>
      <c r="CA42" s="377" t="str">
        <f>IF('Control | Sensitivity'!$C$20&lt;CA$2,"",IF(CA$6='Control | Sensitivity'!$C$21,-'Control | Sensitivity'!$F$50*'Control | Sensitivity'!$H$20,""))</f>
        <v/>
      </c>
      <c r="CB42" s="377" t="str">
        <f>IF('Control | Sensitivity'!$C$20&lt;CB$2,"",IF(CB$6='Control | Sensitivity'!$C$21,-'Control | Sensitivity'!$F$50*'Control | Sensitivity'!$H$20,""))</f>
        <v/>
      </c>
      <c r="CC42" s="377" t="str">
        <f>IF('Control | Sensitivity'!$C$20&lt;CC$2,"",IF(CC$6='Control | Sensitivity'!$C$21,-'Control | Sensitivity'!$F$50*'Control | Sensitivity'!$H$20,""))</f>
        <v/>
      </c>
      <c r="CD42" s="377" t="str">
        <f>IF('Control | Sensitivity'!$C$20&lt;CD$2,"",IF(CD$6='Control | Sensitivity'!$C$21,-'Control | Sensitivity'!$F$50*'Control | Sensitivity'!$H$20,""))</f>
        <v/>
      </c>
      <c r="CE42" s="377" t="str">
        <f>IF('Control | Sensitivity'!$C$20&lt;CE$2,"",IF(CE$6='Control | Sensitivity'!$C$21,-'Control | Sensitivity'!$F$50*'Control | Sensitivity'!$H$20,""))</f>
        <v/>
      </c>
      <c r="CF42" s="377" t="str">
        <f>IF('Control | Sensitivity'!$C$20&lt;CF$2,"",IF(CF$6='Control | Sensitivity'!$C$21,-'Control | Sensitivity'!$F$50*'Control | Sensitivity'!$H$20,""))</f>
        <v/>
      </c>
      <c r="CG42" s="377" t="str">
        <f>IF('Control | Sensitivity'!$C$20&lt;CG$2,"",IF(CG$6='Control | Sensitivity'!$C$21,-'Control | Sensitivity'!$F$50*'Control | Sensitivity'!$H$20,""))</f>
        <v/>
      </c>
      <c r="CH42" s="377" t="str">
        <f>IF('Control | Sensitivity'!$C$20&lt;CH$2,"",IF(CH$6='Control | Sensitivity'!$C$21,-'Control | Sensitivity'!$F$50*'Control | Sensitivity'!$H$20,""))</f>
        <v/>
      </c>
      <c r="CI42" s="377" t="str">
        <f>IF('Control | Sensitivity'!$C$20&lt;CI$2,"",IF(CI$6='Control | Sensitivity'!$C$21,-'Control | Sensitivity'!$F$50*'Control | Sensitivity'!$H$20,""))</f>
        <v/>
      </c>
      <c r="CJ42" s="377" t="str">
        <f>IF('Control | Sensitivity'!$C$20&lt;CJ$2,"",IF(CJ$6='Control | Sensitivity'!$C$21,-'Control | Sensitivity'!$F$50*'Control | Sensitivity'!$H$20,""))</f>
        <v/>
      </c>
      <c r="CK42" s="377">
        <f>IF('Control | Sensitivity'!$C$20&lt;CK$2,"",IF(CK$6='Control | Sensitivity'!$C$21,-'Control | Sensitivity'!$F$50*'Control | Sensitivity'!$H$20,""))</f>
        <v>0</v>
      </c>
      <c r="CL42" s="377" t="str">
        <f>IF('Control | Sensitivity'!$C$20&lt;CL$2,"",IF(CL$6='Control | Sensitivity'!$C$21,-'Control | Sensitivity'!$F$50*'Control | Sensitivity'!$H$20,""))</f>
        <v/>
      </c>
      <c r="CM42" s="377" t="str">
        <f>IF('Control | Sensitivity'!$C$20&lt;CM$2,"",IF(CM$6='Control | Sensitivity'!$C$21,-'Control | Sensitivity'!$F$50*'Control | Sensitivity'!$H$20,""))</f>
        <v/>
      </c>
      <c r="CN42" s="377" t="str">
        <f>IF('Control | Sensitivity'!$C$20&lt;CN$2,"",IF(CN$6='Control | Sensitivity'!$C$21,-'Control | Sensitivity'!$F$50*'Control | Sensitivity'!$H$20,""))</f>
        <v/>
      </c>
      <c r="CO42" s="377" t="str">
        <f>IF('Control | Sensitivity'!$C$20&lt;CO$2,"",IF(CO$6='Control | Sensitivity'!$C$21,-'Control | Sensitivity'!$F$50*'Control | Sensitivity'!$H$20,""))</f>
        <v/>
      </c>
      <c r="CP42" s="377" t="str">
        <f>IF('Control | Sensitivity'!$C$20&lt;CP$2,"",IF(CP$6='Control | Sensitivity'!$C$21,-'Control | Sensitivity'!$F$50*'Control | Sensitivity'!$H$20,""))</f>
        <v/>
      </c>
      <c r="CQ42" s="377" t="str">
        <f>IF('Control | Sensitivity'!$C$20&lt;CQ$2,"",IF(CQ$6='Control | Sensitivity'!$C$21,-'Control | Sensitivity'!$F$50*'Control | Sensitivity'!$H$20,""))</f>
        <v/>
      </c>
      <c r="CR42" s="377" t="str">
        <f>IF('Control | Sensitivity'!$C$20&lt;CR$2,"",IF(CR$6='Control | Sensitivity'!$C$21,-'Control | Sensitivity'!$F$50*'Control | Sensitivity'!$H$20,""))</f>
        <v/>
      </c>
      <c r="CS42" s="377" t="str">
        <f>IF('Control | Sensitivity'!$C$20&lt;CS$2,"",IF(CS$6='Control | Sensitivity'!$C$21,-'Control | Sensitivity'!$F$50*'Control | Sensitivity'!$H$20,""))</f>
        <v/>
      </c>
      <c r="CT42" s="377" t="str">
        <f>IF('Control | Sensitivity'!$C$20&lt;CT$2,"",IF(CT$6='Control | Sensitivity'!$C$21,-'Control | Sensitivity'!$F$50*'Control | Sensitivity'!$H$20,""))</f>
        <v/>
      </c>
      <c r="CU42" s="377" t="str">
        <f>IF('Control | Sensitivity'!$C$20&lt;CU$2,"",IF(CU$6='Control | Sensitivity'!$C$21,-'Control | Sensitivity'!$F$50*'Control | Sensitivity'!$H$20,""))</f>
        <v/>
      </c>
      <c r="CV42" s="377" t="str">
        <f>IF('Control | Sensitivity'!$C$20&lt;CV$2,"",IF(CV$6='Control | Sensitivity'!$C$21,-'Control | Sensitivity'!$F$50*'Control | Sensitivity'!$H$20,""))</f>
        <v/>
      </c>
      <c r="CW42" s="377" t="str">
        <f>IF('Control | Sensitivity'!$C$20&lt;CW$2,"",IF(CW$6='Control | Sensitivity'!$C$21,-'Control | Sensitivity'!$F$50*'Control | Sensitivity'!$H$20,""))</f>
        <v/>
      </c>
      <c r="CX42" s="377" t="str">
        <f>IF('Control | Sensitivity'!$C$20&lt;CX$2,"",IF(CX$6='Control | Sensitivity'!$C$21,-'Control | Sensitivity'!$F$50*'Control | Sensitivity'!$H$20,""))</f>
        <v/>
      </c>
      <c r="CY42" s="377" t="str">
        <f>IF('Control | Sensitivity'!$C$20&lt;CY$2,"",IF(CY$6='Control | Sensitivity'!$C$21,-'Control | Sensitivity'!$F$50*'Control | Sensitivity'!$H$20,""))</f>
        <v/>
      </c>
      <c r="CZ42" s="377" t="str">
        <f>IF('Control | Sensitivity'!$C$20&lt;CZ$2,"",IF(CZ$6='Control | Sensitivity'!$C$21,-'Control | Sensitivity'!$F$50*'Control | Sensitivity'!$H$20,""))</f>
        <v/>
      </c>
      <c r="DA42" s="377" t="str">
        <f>IF('Control | Sensitivity'!$C$20&lt;DA$2,"",IF(DA$6='Control | Sensitivity'!$C$21,-'Control | Sensitivity'!$F$50*'Control | Sensitivity'!$H$20,""))</f>
        <v/>
      </c>
      <c r="DB42" s="377" t="str">
        <f>IF('Control | Sensitivity'!$C$20&lt;DB$2,"",IF(DB$6='Control | Sensitivity'!$C$21,-'Control | Sensitivity'!$F$50*'Control | Sensitivity'!$H$20,""))</f>
        <v/>
      </c>
      <c r="DC42" s="377" t="str">
        <f>IF('Control | Sensitivity'!$C$20&lt;DC$2,"",IF(DC$6='Control | Sensitivity'!$C$21,-'Control | Sensitivity'!$F$50*'Control | Sensitivity'!$H$20,""))</f>
        <v/>
      </c>
      <c r="DD42" s="377" t="str">
        <f>IF('Control | Sensitivity'!$C$20&lt;DD$2,"",IF(DD$6='Control | Sensitivity'!$C$21,-'Control | Sensitivity'!$F$50*'Control | Sensitivity'!$H$20,""))</f>
        <v/>
      </c>
      <c r="DE42" s="377" t="str">
        <f>IF('Control | Sensitivity'!$C$20&lt;DE$2,"",IF(DE$6='Control | Sensitivity'!$C$21,-'Control | Sensitivity'!$F$50*'Control | Sensitivity'!$H$20,""))</f>
        <v/>
      </c>
      <c r="DF42" s="377" t="str">
        <f>IF('Control | Sensitivity'!$C$20&lt;DF$2,"",IF(DF$6='Control | Sensitivity'!$C$21,-'Control | Sensitivity'!$F$50*'Control | Sensitivity'!$H$20,""))</f>
        <v/>
      </c>
      <c r="DG42" s="377" t="str">
        <f>IF('Control | Sensitivity'!$C$20&lt;DG$2,"",IF(DG$6='Control | Sensitivity'!$C$21,-'Control | Sensitivity'!$F$50*'Control | Sensitivity'!$H$20,""))</f>
        <v/>
      </c>
      <c r="DH42" s="377" t="str">
        <f>IF('Control | Sensitivity'!$C$20&lt;DH$2,"",IF(DH$6='Control | Sensitivity'!$C$21,-'Control | Sensitivity'!$F$50*'Control | Sensitivity'!$H$20,""))</f>
        <v/>
      </c>
      <c r="DI42" s="377" t="str">
        <f>IF('Control | Sensitivity'!$C$20&lt;DI$2,"",IF(DI$6='Control | Sensitivity'!$C$21,-'Control | Sensitivity'!$F$50*'Control | Sensitivity'!$H$20,""))</f>
        <v/>
      </c>
      <c r="DJ42" s="377" t="str">
        <f>IF('Control | Sensitivity'!$C$20&lt;DJ$2,"",IF(DJ$6='Control | Sensitivity'!$C$21,-'Control | Sensitivity'!$F$50*'Control | Sensitivity'!$H$20,""))</f>
        <v/>
      </c>
      <c r="DK42" s="377" t="str">
        <f>IF('Control | Sensitivity'!$C$20&lt;DK$2,"",IF(DK$6='Control | Sensitivity'!$C$21,-'Control | Sensitivity'!$F$50*'Control | Sensitivity'!$H$20,""))</f>
        <v/>
      </c>
      <c r="DL42" s="377" t="str">
        <f>IF('Control | Sensitivity'!$C$20&lt;DL$2,"",IF(DL$6='Control | Sensitivity'!$C$21,-'Control | Sensitivity'!$F$50*'Control | Sensitivity'!$H$20,""))</f>
        <v/>
      </c>
      <c r="DM42" s="377" t="str">
        <f>IF('Control | Sensitivity'!$C$20&lt;DM$2,"",IF(DM$6='Control | Sensitivity'!$C$21,-'Control | Sensitivity'!$F$50*'Control | Sensitivity'!$H$20,""))</f>
        <v/>
      </c>
      <c r="DN42" s="377" t="str">
        <f>IF('Control | Sensitivity'!$C$20&lt;DN$2,"",IF(DN$6='Control | Sensitivity'!$C$21,-'Control | Sensitivity'!$F$50*'Control | Sensitivity'!$H$20,""))</f>
        <v/>
      </c>
      <c r="DO42" s="377" t="str">
        <f>IF('Control | Sensitivity'!$C$20&lt;DO$2,"",IF(DO$6='Control | Sensitivity'!$C$21,-'Control | Sensitivity'!$F$50*'Control | Sensitivity'!$H$20,""))</f>
        <v/>
      </c>
      <c r="DP42" s="377" t="str">
        <f>IF('Control | Sensitivity'!$C$20&lt;DP$2,"",IF(DP$6='Control | Sensitivity'!$C$21,-'Control | Sensitivity'!$F$50*'Control | Sensitivity'!$H$20,""))</f>
        <v/>
      </c>
      <c r="DQ42" s="377" t="str">
        <f>IF('Control | Sensitivity'!$C$20&lt;DQ$2,"",IF(DQ$6='Control | Sensitivity'!$C$21,-'Control | Sensitivity'!$F$50*'Control | Sensitivity'!$H$20,""))</f>
        <v/>
      </c>
      <c r="DR42" s="377" t="str">
        <f>IF('Control | Sensitivity'!$C$20&lt;DR$2,"",IF(DR$6='Control | Sensitivity'!$C$21,-'Control | Sensitivity'!$F$50*'Control | Sensitivity'!$H$20,""))</f>
        <v/>
      </c>
      <c r="DS42" s="377" t="str">
        <f>IF('Control | Sensitivity'!$C$20&lt;DS$2,"",IF(DS$6='Control | Sensitivity'!$C$21,-'Control | Sensitivity'!$F$50*'Control | Sensitivity'!$H$20,""))</f>
        <v/>
      </c>
      <c r="DT42" s="377" t="str">
        <f>IF('Control | Sensitivity'!$C$20&lt;DT$2,"",IF(DT$6='Control | Sensitivity'!$C$21,-'Control | Sensitivity'!$F$50*'Control | Sensitivity'!$H$20,""))</f>
        <v/>
      </c>
      <c r="DU42" s="377" t="str">
        <f>IF('Control | Sensitivity'!$C$20&lt;DU$2,"",IF(DU$6='Control | Sensitivity'!$C$21,-'Control | Sensitivity'!$F$50*'Control | Sensitivity'!$H$20,""))</f>
        <v/>
      </c>
      <c r="DV42" s="377" t="str">
        <f>IF('Control | Sensitivity'!$C$20&lt;DV$2,"",IF(DV$6='Control | Sensitivity'!$C$21,-'Control | Sensitivity'!$F$50*'Control | Sensitivity'!$H$20,""))</f>
        <v/>
      </c>
      <c r="DW42" s="377" t="str">
        <f>IF('Control | Sensitivity'!$C$20&lt;DW$2,"",IF(DW$6='Control | Sensitivity'!$C$21,-'Control | Sensitivity'!$F$50*'Control | Sensitivity'!$H$20,""))</f>
        <v/>
      </c>
      <c r="DX42" s="377" t="str">
        <f>IF('Control | Sensitivity'!$C$20&lt;DX$2,"",IF(DX$6='Control | Sensitivity'!$C$21,-'Control | Sensitivity'!$F$50*'Control | Sensitivity'!$H$20,""))</f>
        <v/>
      </c>
      <c r="DY42" s="377" t="str">
        <f>IF('Control | Sensitivity'!$C$20&lt;DY$2,"",IF(DY$6='Control | Sensitivity'!$C$21,-'Control | Sensitivity'!$F$50*'Control | Sensitivity'!$H$20,""))</f>
        <v/>
      </c>
      <c r="DZ42" s="377" t="str">
        <f>IF('Control | Sensitivity'!$C$20&lt;DZ$2,"",IF(DZ$6='Control | Sensitivity'!$C$21,-'Control | Sensitivity'!$F$50*'Control | Sensitivity'!$H$20,""))</f>
        <v/>
      </c>
      <c r="EA42" s="377" t="str">
        <f>IF('Control | Sensitivity'!$C$20&lt;EA$2,"",IF(EA$6='Control | Sensitivity'!$C$21,-'Control | Sensitivity'!$F$50*'Control | Sensitivity'!$H$20,""))</f>
        <v/>
      </c>
      <c r="EB42" s="377" t="str">
        <f>IF('Control | Sensitivity'!$C$20&lt;EB$2,"",IF(EB$6='Control | Sensitivity'!$C$21,-'Control | Sensitivity'!$F$50*'Control | Sensitivity'!$H$20,""))</f>
        <v/>
      </c>
      <c r="EC42" s="377" t="str">
        <f>IF('Control | Sensitivity'!$C$20&lt;EC$2,"",IF(EC$6='Control | Sensitivity'!$C$21,-'Control | Sensitivity'!$F$50*'Control | Sensitivity'!$H$20,""))</f>
        <v/>
      </c>
      <c r="ED42" s="377" t="str">
        <f>IF('Control | Sensitivity'!$C$20&lt;ED$2,"",IF(ED$6='Control | Sensitivity'!$C$21,-'Control | Sensitivity'!$F$50*'Control | Sensitivity'!$H$20,""))</f>
        <v/>
      </c>
      <c r="EE42" s="377" t="str">
        <f>IF('Control | Sensitivity'!$C$20&lt;EE$2,"",IF(EE$6='Control | Sensitivity'!$C$21,-'Control | Sensitivity'!$F$50*'Control | Sensitivity'!$H$20,""))</f>
        <v/>
      </c>
      <c r="EF42" s="377" t="str">
        <f>IF('Control | Sensitivity'!$C$20&lt;EF$2,"",IF(EF$6='Control | Sensitivity'!$C$21,-'Control | Sensitivity'!$F$50*'Control | Sensitivity'!$H$20,""))</f>
        <v/>
      </c>
      <c r="EG42" s="378" t="str">
        <f>IF('Control | Sensitivity'!$C$20&lt;EG$2,"",IF(EG$6='Control | Sensitivity'!$C$21,-'Control | Sensitivity'!$F$50*'Control | Sensitivity'!$H$20,""))</f>
        <v/>
      </c>
      <c r="EH42" s="424" t="s">
        <v>109</v>
      </c>
      <c r="EI42" s="424"/>
    </row>
    <row r="43" spans="2:139" ht="15" customHeight="1" x14ac:dyDescent="0.2">
      <c r="B43" s="468"/>
      <c r="C43" s="461" t="s">
        <v>351</v>
      </c>
      <c r="D43" s="462">
        <f t="shared" ca="1" si="55"/>
        <v>-32571</v>
      </c>
      <c r="E43" s="377"/>
      <c r="F43" s="377">
        <f ca="1">IF('Control | Sensitivity'!$C$21&lt;F$6,"",+IF('Monthly Cash Flow'!F$4=MONTH('Control | Sensitivity'!$C$18),-'Control | Sensitivity'!$C$46*'Control | Sensitivity'!$F$49,""))</f>
        <v>-4653</v>
      </c>
      <c r="G43" s="377" t="str">
        <f>IF('Control | Sensitivity'!$C$21&lt;G$6,"",+IF('Monthly Cash Flow'!G$4=MONTH('Control | Sensitivity'!$C$18),-'Control | Sensitivity'!$C$46*'Control | Sensitivity'!$F$49,""))</f>
        <v/>
      </c>
      <c r="H43" s="377" t="str">
        <f>IF('Control | Sensitivity'!$C$21&lt;H$6,"",+IF('Monthly Cash Flow'!H$4=MONTH('Control | Sensitivity'!$C$18),-'Control | Sensitivity'!$C$46*'Control | Sensitivity'!$F$49,""))</f>
        <v/>
      </c>
      <c r="I43" s="377" t="str">
        <f>IF('Control | Sensitivity'!$C$21&lt;I$6,"",+IF('Monthly Cash Flow'!I$4=MONTH('Control | Sensitivity'!$C$18),-'Control | Sensitivity'!$C$46*'Control | Sensitivity'!$F$49,""))</f>
        <v/>
      </c>
      <c r="J43" s="377" t="str">
        <f>IF('Control | Sensitivity'!$C$21&lt;J$6,"",+IF('Monthly Cash Flow'!J$4=MONTH('Control | Sensitivity'!$C$18),-'Control | Sensitivity'!$C$46*'Control | Sensitivity'!$F$49,""))</f>
        <v/>
      </c>
      <c r="K43" s="377" t="str">
        <f>IF('Control | Sensitivity'!$C$21&lt;K$6,"",+IF('Monthly Cash Flow'!K$4=MONTH('Control | Sensitivity'!$C$18),-'Control | Sensitivity'!$C$46*'Control | Sensitivity'!$F$49,""))</f>
        <v/>
      </c>
      <c r="L43" s="377" t="str">
        <f>IF('Control | Sensitivity'!$C$21&lt;L$6,"",+IF('Monthly Cash Flow'!L$4=MONTH('Control | Sensitivity'!$C$18),-'Control | Sensitivity'!$C$46*'Control | Sensitivity'!$F$49,""))</f>
        <v/>
      </c>
      <c r="M43" s="377" t="str">
        <f>IF('Control | Sensitivity'!$C$21&lt;M$6,"",+IF('Monthly Cash Flow'!M$4=MONTH('Control | Sensitivity'!$C$18),-'Control | Sensitivity'!$C$46*'Control | Sensitivity'!$F$49,""))</f>
        <v/>
      </c>
      <c r="N43" s="377" t="str">
        <f>IF('Control | Sensitivity'!$C$21&lt;N$6,"",+IF('Monthly Cash Flow'!N$4=MONTH('Control | Sensitivity'!$C$18),-'Control | Sensitivity'!$C$46*'Control | Sensitivity'!$F$49,""))</f>
        <v/>
      </c>
      <c r="O43" s="377" t="str">
        <f>IF('Control | Sensitivity'!$C$21&lt;O$6,"",+IF('Monthly Cash Flow'!O$4=MONTH('Control | Sensitivity'!$C$18),-'Control | Sensitivity'!$C$46*'Control | Sensitivity'!$F$49,""))</f>
        <v/>
      </c>
      <c r="P43" s="377" t="str">
        <f>IF('Control | Sensitivity'!$C$21&lt;P$6,"",+IF('Monthly Cash Flow'!P$4=MONTH('Control | Sensitivity'!$C$18),-'Control | Sensitivity'!$C$46*'Control | Sensitivity'!$F$49,""))</f>
        <v/>
      </c>
      <c r="Q43" s="377" t="str">
        <f>IF('Control | Sensitivity'!$C$21&lt;Q$6,"",+IF('Monthly Cash Flow'!Q$4=MONTH('Control | Sensitivity'!$C$18),-'Control | Sensitivity'!$C$46*'Control | Sensitivity'!$F$49,""))</f>
        <v/>
      </c>
      <c r="R43" s="377">
        <f ca="1">IF('Control | Sensitivity'!$C$21&lt;R$6,"",+IF('Monthly Cash Flow'!R$4=MONTH('Control | Sensitivity'!$C$18),-'Control | Sensitivity'!$C$46*'Control | Sensitivity'!$F$49,""))</f>
        <v>-4653</v>
      </c>
      <c r="S43" s="377" t="str">
        <f>IF('Control | Sensitivity'!$C$21&lt;S$6,"",+IF('Monthly Cash Flow'!S$4=MONTH('Control | Sensitivity'!$C$18),-'Control | Sensitivity'!$C$46*'Control | Sensitivity'!$F$49,""))</f>
        <v/>
      </c>
      <c r="T43" s="377" t="str">
        <f>IF('Control | Sensitivity'!$C$21&lt;T$6,"",+IF('Monthly Cash Flow'!T$4=MONTH('Control | Sensitivity'!$C$18),-'Control | Sensitivity'!$C$46*'Control | Sensitivity'!$F$49,""))</f>
        <v/>
      </c>
      <c r="U43" s="377" t="str">
        <f>IF('Control | Sensitivity'!$C$21&lt;U$6,"",+IF('Monthly Cash Flow'!U$4=MONTH('Control | Sensitivity'!$C$18),-'Control | Sensitivity'!$C$46*'Control | Sensitivity'!$F$49,""))</f>
        <v/>
      </c>
      <c r="V43" s="377" t="str">
        <f>IF('Control | Sensitivity'!$C$21&lt;V$6,"",+IF('Monthly Cash Flow'!V$4=MONTH('Control | Sensitivity'!$C$18),-'Control | Sensitivity'!$C$46*'Control | Sensitivity'!$F$49,""))</f>
        <v/>
      </c>
      <c r="W43" s="377" t="str">
        <f>IF('Control | Sensitivity'!$C$21&lt;W$6,"",+IF('Monthly Cash Flow'!W$4=MONTH('Control | Sensitivity'!$C$18),-'Control | Sensitivity'!$C$46*'Control | Sensitivity'!$F$49,""))</f>
        <v/>
      </c>
      <c r="X43" s="377" t="str">
        <f>IF('Control | Sensitivity'!$C$21&lt;X$6,"",+IF('Monthly Cash Flow'!X$4=MONTH('Control | Sensitivity'!$C$18),-'Control | Sensitivity'!$C$46*'Control | Sensitivity'!$F$49,""))</f>
        <v/>
      </c>
      <c r="Y43" s="377" t="str">
        <f>IF('Control | Sensitivity'!$C$21&lt;Y$6,"",+IF('Monthly Cash Flow'!Y$4=MONTH('Control | Sensitivity'!$C$18),-'Control | Sensitivity'!$C$46*'Control | Sensitivity'!$F$49,""))</f>
        <v/>
      </c>
      <c r="Z43" s="377" t="str">
        <f>IF('Control | Sensitivity'!$C$21&lt;Z$6,"",+IF('Monthly Cash Flow'!Z$4=MONTH('Control | Sensitivity'!$C$18),-'Control | Sensitivity'!$C$46*'Control | Sensitivity'!$F$49,""))</f>
        <v/>
      </c>
      <c r="AA43" s="377" t="str">
        <f>IF('Control | Sensitivity'!$C$21&lt;AA$6,"",+IF('Monthly Cash Flow'!AA$4=MONTH('Control | Sensitivity'!$C$18),-'Control | Sensitivity'!$C$46*'Control | Sensitivity'!$F$49,""))</f>
        <v/>
      </c>
      <c r="AB43" s="377" t="str">
        <f>IF('Control | Sensitivity'!$C$21&lt;AB$6,"",+IF('Monthly Cash Flow'!AB$4=MONTH('Control | Sensitivity'!$C$18),-'Control | Sensitivity'!$C$46*'Control | Sensitivity'!$F$49,""))</f>
        <v/>
      </c>
      <c r="AC43" s="377" t="str">
        <f>IF('Control | Sensitivity'!$C$21&lt;AC$6,"",+IF('Monthly Cash Flow'!AC$4=MONTH('Control | Sensitivity'!$C$18),-'Control | Sensitivity'!$C$46*'Control | Sensitivity'!$F$49,""))</f>
        <v/>
      </c>
      <c r="AD43" s="377">
        <f ca="1">IF('Control | Sensitivity'!$C$21&lt;AD$6,"",+IF('Monthly Cash Flow'!AD$4=MONTH('Control | Sensitivity'!$C$18),-'Control | Sensitivity'!$C$46*'Control | Sensitivity'!$F$49,""))</f>
        <v>-4653</v>
      </c>
      <c r="AE43" s="377" t="str">
        <f>IF('Control | Sensitivity'!$C$21&lt;AE$6,"",+IF('Monthly Cash Flow'!AE$4=MONTH('Control | Sensitivity'!$C$18),-'Control | Sensitivity'!$C$46*'Control | Sensitivity'!$F$49,""))</f>
        <v/>
      </c>
      <c r="AF43" s="377" t="str">
        <f>IF('Control | Sensitivity'!$C$21&lt;AF$6,"",+IF('Monthly Cash Flow'!AF$4=MONTH('Control | Sensitivity'!$C$18),-'Control | Sensitivity'!$C$46*'Control | Sensitivity'!$F$49,""))</f>
        <v/>
      </c>
      <c r="AG43" s="377" t="str">
        <f>IF('Control | Sensitivity'!$C$21&lt;AG$6,"",+IF('Monthly Cash Flow'!AG$4=MONTH('Control | Sensitivity'!$C$18),-'Control | Sensitivity'!$C$46*'Control | Sensitivity'!$F$49,""))</f>
        <v/>
      </c>
      <c r="AH43" s="377" t="str">
        <f>IF('Control | Sensitivity'!$C$21&lt;AH$6,"",+IF('Monthly Cash Flow'!AH$4=MONTH('Control | Sensitivity'!$C$18),-'Control | Sensitivity'!$C$46*'Control | Sensitivity'!$F$49,""))</f>
        <v/>
      </c>
      <c r="AI43" s="377" t="str">
        <f>IF('Control | Sensitivity'!$C$21&lt;AI$6,"",+IF('Monthly Cash Flow'!AI$4=MONTH('Control | Sensitivity'!$C$18),-'Control | Sensitivity'!$C$46*'Control | Sensitivity'!$F$49,""))</f>
        <v/>
      </c>
      <c r="AJ43" s="377" t="str">
        <f>IF('Control | Sensitivity'!$C$21&lt;AJ$6,"",+IF('Monthly Cash Flow'!AJ$4=MONTH('Control | Sensitivity'!$C$18),-'Control | Sensitivity'!$C$46*'Control | Sensitivity'!$F$49,""))</f>
        <v/>
      </c>
      <c r="AK43" s="377" t="str">
        <f>IF('Control | Sensitivity'!$C$21&lt;AK$6,"",+IF('Monthly Cash Flow'!AK$4=MONTH('Control | Sensitivity'!$C$18),-'Control | Sensitivity'!$C$46*'Control | Sensitivity'!$F$49,""))</f>
        <v/>
      </c>
      <c r="AL43" s="377" t="str">
        <f>IF('Control | Sensitivity'!$C$21&lt;AL$6,"",+IF('Monthly Cash Flow'!AL$4=MONTH('Control | Sensitivity'!$C$18),-'Control | Sensitivity'!$C$46*'Control | Sensitivity'!$F$49,""))</f>
        <v/>
      </c>
      <c r="AM43" s="377" t="str">
        <f>IF('Control | Sensitivity'!$C$21&lt;AM$6,"",+IF('Monthly Cash Flow'!AM$4=MONTH('Control | Sensitivity'!$C$18),-'Control | Sensitivity'!$C$46*'Control | Sensitivity'!$F$49,""))</f>
        <v/>
      </c>
      <c r="AN43" s="377" t="str">
        <f>IF('Control | Sensitivity'!$C$21&lt;AN$6,"",+IF('Monthly Cash Flow'!AN$4=MONTH('Control | Sensitivity'!$C$18),-'Control | Sensitivity'!$C$46*'Control | Sensitivity'!$F$49,""))</f>
        <v/>
      </c>
      <c r="AO43" s="377" t="str">
        <f>IF('Control | Sensitivity'!$C$21&lt;AO$6,"",+IF('Monthly Cash Flow'!AO$4=MONTH('Control | Sensitivity'!$C$18),-'Control | Sensitivity'!$C$46*'Control | Sensitivity'!$F$49,""))</f>
        <v/>
      </c>
      <c r="AP43" s="377">
        <f ca="1">IF('Control | Sensitivity'!$C$21&lt;AP$6,"",+IF('Monthly Cash Flow'!AP$4=MONTH('Control | Sensitivity'!$C$18),-'Control | Sensitivity'!$C$46*'Control | Sensitivity'!$F$49,""))</f>
        <v>-4653</v>
      </c>
      <c r="AQ43" s="377" t="str">
        <f>IF('Control | Sensitivity'!$C$21&lt;AQ$6,"",+IF('Monthly Cash Flow'!AQ$4=MONTH('Control | Sensitivity'!$C$18),-'Control | Sensitivity'!$C$46*'Control | Sensitivity'!$F$49,""))</f>
        <v/>
      </c>
      <c r="AR43" s="377" t="str">
        <f>IF('Control | Sensitivity'!$C$21&lt;AR$6,"",+IF('Monthly Cash Flow'!AR$4=MONTH('Control | Sensitivity'!$C$18),-'Control | Sensitivity'!$C$46*'Control | Sensitivity'!$F$49,""))</f>
        <v/>
      </c>
      <c r="AS43" s="377" t="str">
        <f>IF('Control | Sensitivity'!$C$21&lt;AS$6,"",+IF('Monthly Cash Flow'!AS$4=MONTH('Control | Sensitivity'!$C$18),-'Control | Sensitivity'!$C$46*'Control | Sensitivity'!$F$49,""))</f>
        <v/>
      </c>
      <c r="AT43" s="377" t="str">
        <f>IF('Control | Sensitivity'!$C$21&lt;AT$6,"",+IF('Monthly Cash Flow'!AT$4=MONTH('Control | Sensitivity'!$C$18),-'Control | Sensitivity'!$C$46*'Control | Sensitivity'!$F$49,""))</f>
        <v/>
      </c>
      <c r="AU43" s="377" t="str">
        <f>IF('Control | Sensitivity'!$C$21&lt;AU$6,"",+IF('Monthly Cash Flow'!AU$4=MONTH('Control | Sensitivity'!$C$18),-'Control | Sensitivity'!$C$46*'Control | Sensitivity'!$F$49,""))</f>
        <v/>
      </c>
      <c r="AV43" s="377" t="str">
        <f>IF('Control | Sensitivity'!$C$21&lt;AV$6,"",+IF('Monthly Cash Flow'!AV$4=MONTH('Control | Sensitivity'!$C$18),-'Control | Sensitivity'!$C$46*'Control | Sensitivity'!$F$49,""))</f>
        <v/>
      </c>
      <c r="AW43" s="377" t="str">
        <f>IF('Control | Sensitivity'!$C$21&lt;AW$6,"",+IF('Monthly Cash Flow'!AW$4=MONTH('Control | Sensitivity'!$C$18),-'Control | Sensitivity'!$C$46*'Control | Sensitivity'!$F$49,""))</f>
        <v/>
      </c>
      <c r="AX43" s="377" t="str">
        <f>IF('Control | Sensitivity'!$C$21&lt;AX$6,"",+IF('Monthly Cash Flow'!AX$4=MONTH('Control | Sensitivity'!$C$18),-'Control | Sensitivity'!$C$46*'Control | Sensitivity'!$F$49,""))</f>
        <v/>
      </c>
      <c r="AY43" s="377" t="str">
        <f>IF('Control | Sensitivity'!$C$21&lt;AY$6,"",+IF('Monthly Cash Flow'!AY$4=MONTH('Control | Sensitivity'!$C$18),-'Control | Sensitivity'!$C$46*'Control | Sensitivity'!$F$49,""))</f>
        <v/>
      </c>
      <c r="AZ43" s="377" t="str">
        <f>IF('Control | Sensitivity'!$C$21&lt;AZ$6,"",+IF('Monthly Cash Flow'!AZ$4=MONTH('Control | Sensitivity'!$C$18),-'Control | Sensitivity'!$C$46*'Control | Sensitivity'!$F$49,""))</f>
        <v/>
      </c>
      <c r="BA43" s="377" t="str">
        <f>IF('Control | Sensitivity'!$C$21&lt;BA$6,"",+IF('Monthly Cash Flow'!BA$4=MONTH('Control | Sensitivity'!$C$18),-'Control | Sensitivity'!$C$46*'Control | Sensitivity'!$F$49,""))</f>
        <v/>
      </c>
      <c r="BB43" s="377">
        <f ca="1">IF('Control | Sensitivity'!$C$21&lt;BB$6,"",+IF('Monthly Cash Flow'!BB$4=MONTH('Control | Sensitivity'!$C$18),-'Control | Sensitivity'!$C$46*'Control | Sensitivity'!$F$49,""))</f>
        <v>-4653</v>
      </c>
      <c r="BC43" s="377" t="str">
        <f>IF('Control | Sensitivity'!$C$21&lt;BC$6,"",+IF('Monthly Cash Flow'!BC$4=MONTH('Control | Sensitivity'!$C$18),-'Control | Sensitivity'!$C$46*'Control | Sensitivity'!$F$49,""))</f>
        <v/>
      </c>
      <c r="BD43" s="377" t="str">
        <f>IF('Control | Sensitivity'!$C$21&lt;BD$6,"",+IF('Monthly Cash Flow'!BD$4=MONTH('Control | Sensitivity'!$C$18),-'Control | Sensitivity'!$C$46*'Control | Sensitivity'!$F$49,""))</f>
        <v/>
      </c>
      <c r="BE43" s="377" t="str">
        <f>IF('Control | Sensitivity'!$C$21&lt;BE$6,"",+IF('Monthly Cash Flow'!BE$4=MONTH('Control | Sensitivity'!$C$18),-'Control | Sensitivity'!$C$46*'Control | Sensitivity'!$F$49,""))</f>
        <v/>
      </c>
      <c r="BF43" s="377" t="str">
        <f>IF('Control | Sensitivity'!$C$21&lt;BF$6,"",+IF('Monthly Cash Flow'!BF$4=MONTH('Control | Sensitivity'!$C$18),-'Control | Sensitivity'!$C$46*'Control | Sensitivity'!$F$49,""))</f>
        <v/>
      </c>
      <c r="BG43" s="377" t="str">
        <f>IF('Control | Sensitivity'!$C$21&lt;BG$6,"",+IF('Monthly Cash Flow'!BG$4=MONTH('Control | Sensitivity'!$C$18),-'Control | Sensitivity'!$C$46*'Control | Sensitivity'!$F$49,""))</f>
        <v/>
      </c>
      <c r="BH43" s="377" t="str">
        <f>IF('Control | Sensitivity'!$C$21&lt;BH$6,"",+IF('Monthly Cash Flow'!BH$4=MONTH('Control | Sensitivity'!$C$18),-'Control | Sensitivity'!$C$46*'Control | Sensitivity'!$F$49,""))</f>
        <v/>
      </c>
      <c r="BI43" s="377" t="str">
        <f>IF('Control | Sensitivity'!$C$21&lt;BI$6,"",+IF('Monthly Cash Flow'!BI$4=MONTH('Control | Sensitivity'!$C$18),-'Control | Sensitivity'!$C$46*'Control | Sensitivity'!$F$49,""))</f>
        <v/>
      </c>
      <c r="BJ43" s="377" t="str">
        <f>IF('Control | Sensitivity'!$C$21&lt;BJ$6,"",+IF('Monthly Cash Flow'!BJ$4=MONTH('Control | Sensitivity'!$C$18),-'Control | Sensitivity'!$C$46*'Control | Sensitivity'!$F$49,""))</f>
        <v/>
      </c>
      <c r="BK43" s="377" t="str">
        <f>IF('Control | Sensitivity'!$C$21&lt;BK$6,"",+IF('Monthly Cash Flow'!BK$4=MONTH('Control | Sensitivity'!$C$18),-'Control | Sensitivity'!$C$46*'Control | Sensitivity'!$F$49,""))</f>
        <v/>
      </c>
      <c r="BL43" s="377" t="str">
        <f>IF('Control | Sensitivity'!$C$21&lt;BL$6,"",+IF('Monthly Cash Flow'!BL$4=MONTH('Control | Sensitivity'!$C$18),-'Control | Sensitivity'!$C$46*'Control | Sensitivity'!$F$49,""))</f>
        <v/>
      </c>
      <c r="BM43" s="377" t="str">
        <f>IF('Control | Sensitivity'!$C$21&lt;BM$6,"",+IF('Monthly Cash Flow'!BM$4=MONTH('Control | Sensitivity'!$C$18),-'Control | Sensitivity'!$C$46*'Control | Sensitivity'!$F$49,""))</f>
        <v/>
      </c>
      <c r="BN43" s="377">
        <f ca="1">IF('Control | Sensitivity'!$C$21&lt;BN$6,"",+IF('Monthly Cash Flow'!BN$4=MONTH('Control | Sensitivity'!$C$18),-'Control | Sensitivity'!$C$46*'Control | Sensitivity'!$F$49,""))</f>
        <v>-4653</v>
      </c>
      <c r="BO43" s="377" t="str">
        <f>IF('Control | Sensitivity'!$C$21&lt;BO$6,"",+IF('Monthly Cash Flow'!BO$4=MONTH('Control | Sensitivity'!$C$18),-'Control | Sensitivity'!$C$46*'Control | Sensitivity'!$F$49,""))</f>
        <v/>
      </c>
      <c r="BP43" s="377" t="str">
        <f>IF('Control | Sensitivity'!$C$21&lt;BP$6,"",+IF('Monthly Cash Flow'!BP$4=MONTH('Control | Sensitivity'!$C$18),-'Control | Sensitivity'!$C$46*'Control | Sensitivity'!$F$49,""))</f>
        <v/>
      </c>
      <c r="BQ43" s="377" t="str">
        <f>IF('Control | Sensitivity'!$C$21&lt;BQ$6,"",+IF('Monthly Cash Flow'!BQ$4=MONTH('Control | Sensitivity'!$C$18),-'Control | Sensitivity'!$C$46*'Control | Sensitivity'!$F$49,""))</f>
        <v/>
      </c>
      <c r="BR43" s="377" t="str">
        <f>IF('Control | Sensitivity'!$C$21&lt;BR$6,"",+IF('Monthly Cash Flow'!BR$4=MONTH('Control | Sensitivity'!$C$18),-'Control | Sensitivity'!$C$46*'Control | Sensitivity'!$F$49,""))</f>
        <v/>
      </c>
      <c r="BS43" s="377" t="str">
        <f>IF('Control | Sensitivity'!$C$21&lt;BS$6,"",+IF('Monthly Cash Flow'!BS$4=MONTH('Control | Sensitivity'!$C$18),-'Control | Sensitivity'!$C$46*'Control | Sensitivity'!$F$49,""))</f>
        <v/>
      </c>
      <c r="BT43" s="377" t="str">
        <f>IF('Control | Sensitivity'!$C$21&lt;BT$6,"",+IF('Monthly Cash Flow'!BT$4=MONTH('Control | Sensitivity'!$C$18),-'Control | Sensitivity'!$C$46*'Control | Sensitivity'!$F$49,""))</f>
        <v/>
      </c>
      <c r="BU43" s="377" t="str">
        <f>IF('Control | Sensitivity'!$C$21&lt;BU$6,"",+IF('Monthly Cash Flow'!BU$4=MONTH('Control | Sensitivity'!$C$18),-'Control | Sensitivity'!$C$46*'Control | Sensitivity'!$F$49,""))</f>
        <v/>
      </c>
      <c r="BV43" s="377" t="str">
        <f>IF('Control | Sensitivity'!$C$21&lt;BV$6,"",+IF('Monthly Cash Flow'!BV$4=MONTH('Control | Sensitivity'!$C$18),-'Control | Sensitivity'!$C$46*'Control | Sensitivity'!$F$49,""))</f>
        <v/>
      </c>
      <c r="BW43" s="377" t="str">
        <f>IF('Control | Sensitivity'!$C$21&lt;BW$6,"",+IF('Monthly Cash Flow'!BW$4=MONTH('Control | Sensitivity'!$C$18),-'Control | Sensitivity'!$C$46*'Control | Sensitivity'!$F$49,""))</f>
        <v/>
      </c>
      <c r="BX43" s="377" t="str">
        <f>IF('Control | Sensitivity'!$C$21&lt;BX$6,"",+IF('Monthly Cash Flow'!BX$4=MONTH('Control | Sensitivity'!$C$18),-'Control | Sensitivity'!$C$46*'Control | Sensitivity'!$F$49,""))</f>
        <v/>
      </c>
      <c r="BY43" s="377" t="str">
        <f>IF('Control | Sensitivity'!$C$21&lt;BY$6,"",+IF('Monthly Cash Flow'!BY$4=MONTH('Control | Sensitivity'!$C$18),-'Control | Sensitivity'!$C$46*'Control | Sensitivity'!$F$49,""))</f>
        <v/>
      </c>
      <c r="BZ43" s="377">
        <f ca="1">IF('Control | Sensitivity'!$C$21&lt;BZ$6,"",+IF('Monthly Cash Flow'!BZ$4=MONTH('Control | Sensitivity'!$C$18),-'Control | Sensitivity'!$C$46*'Control | Sensitivity'!$F$49,""))</f>
        <v>-4653</v>
      </c>
      <c r="CA43" s="377" t="str">
        <f>IF('Control | Sensitivity'!$C$21&lt;CA$6,"",+IF('Monthly Cash Flow'!CA$4=MONTH('Control | Sensitivity'!$C$18),-'Control | Sensitivity'!$C$46*'Control | Sensitivity'!$F$49,""))</f>
        <v/>
      </c>
      <c r="CB43" s="377" t="str">
        <f>IF('Control | Sensitivity'!$C$21&lt;CB$6,"",+IF('Monthly Cash Flow'!CB$4=MONTH('Control | Sensitivity'!$C$18),-'Control | Sensitivity'!$C$46*'Control | Sensitivity'!$F$49,""))</f>
        <v/>
      </c>
      <c r="CC43" s="377" t="str">
        <f>IF('Control | Sensitivity'!$C$21&lt;CC$6,"",+IF('Monthly Cash Flow'!CC$4=MONTH('Control | Sensitivity'!$C$18),-'Control | Sensitivity'!$C$46*'Control | Sensitivity'!$F$49,""))</f>
        <v/>
      </c>
      <c r="CD43" s="377" t="str">
        <f>IF('Control | Sensitivity'!$C$21&lt;CD$6,"",+IF('Monthly Cash Flow'!CD$4=MONTH('Control | Sensitivity'!$C$18),-'Control | Sensitivity'!$C$46*'Control | Sensitivity'!$F$49,""))</f>
        <v/>
      </c>
      <c r="CE43" s="377" t="str">
        <f>IF('Control | Sensitivity'!$C$21&lt;CE$6,"",+IF('Monthly Cash Flow'!CE$4=MONTH('Control | Sensitivity'!$C$18),-'Control | Sensitivity'!$C$46*'Control | Sensitivity'!$F$49,""))</f>
        <v/>
      </c>
      <c r="CF43" s="377" t="str">
        <f>IF('Control | Sensitivity'!$C$21&lt;CF$6,"",+IF('Monthly Cash Flow'!CF$4=MONTH('Control | Sensitivity'!$C$18),-'Control | Sensitivity'!$C$46*'Control | Sensitivity'!$F$49,""))</f>
        <v/>
      </c>
      <c r="CG43" s="377" t="str">
        <f>IF('Control | Sensitivity'!$C$21&lt;CG$6,"",+IF('Monthly Cash Flow'!CG$4=MONTH('Control | Sensitivity'!$C$18),-'Control | Sensitivity'!$C$46*'Control | Sensitivity'!$F$49,""))</f>
        <v/>
      </c>
      <c r="CH43" s="377" t="str">
        <f>IF('Control | Sensitivity'!$C$21&lt;CH$6,"",+IF('Monthly Cash Flow'!CH$4=MONTH('Control | Sensitivity'!$C$18),-'Control | Sensitivity'!$C$46*'Control | Sensitivity'!$F$49,""))</f>
        <v/>
      </c>
      <c r="CI43" s="377" t="str">
        <f>IF('Control | Sensitivity'!$C$21&lt;CI$6,"",+IF('Monthly Cash Flow'!CI$4=MONTH('Control | Sensitivity'!$C$18),-'Control | Sensitivity'!$C$46*'Control | Sensitivity'!$F$49,""))</f>
        <v/>
      </c>
      <c r="CJ43" s="377" t="str">
        <f>IF('Control | Sensitivity'!$C$21&lt;CJ$6,"",+IF('Monthly Cash Flow'!CJ$4=MONTH('Control | Sensitivity'!$C$18),-'Control | Sensitivity'!$C$46*'Control | Sensitivity'!$F$49,""))</f>
        <v/>
      </c>
      <c r="CK43" s="377" t="str">
        <f>IF('Control | Sensitivity'!$C$21&lt;CK$6,"",+IF('Monthly Cash Flow'!CK$4=MONTH('Control | Sensitivity'!$C$18),-'Control | Sensitivity'!$C$46*'Control | Sensitivity'!$F$49,""))</f>
        <v/>
      </c>
      <c r="CL43" s="377" t="str">
        <f>IF('Control | Sensitivity'!$C$21&lt;CL$6,"",+IF('Monthly Cash Flow'!CL$4=MONTH('Control | Sensitivity'!$C$18),-'Control | Sensitivity'!$C$46*'Control | Sensitivity'!$F$49,""))</f>
        <v/>
      </c>
      <c r="CM43" s="377" t="str">
        <f>IF('Control | Sensitivity'!$C$21&lt;CM$6,"",+IF('Monthly Cash Flow'!CM$4=MONTH('Control | Sensitivity'!$C$18),-'Control | Sensitivity'!$C$46*'Control | Sensitivity'!$F$49,""))</f>
        <v/>
      </c>
      <c r="CN43" s="377" t="str">
        <f>IF('Control | Sensitivity'!$C$21&lt;CN$6,"",+IF('Monthly Cash Flow'!CN$4=MONTH('Control | Sensitivity'!$C$18),-'Control | Sensitivity'!$C$46*'Control | Sensitivity'!$F$49,""))</f>
        <v/>
      </c>
      <c r="CO43" s="377" t="str">
        <f>IF('Control | Sensitivity'!$C$21&lt;CO$6,"",+IF('Monthly Cash Flow'!CO$4=MONTH('Control | Sensitivity'!$C$18),-'Control | Sensitivity'!$C$46*'Control | Sensitivity'!$F$49,""))</f>
        <v/>
      </c>
      <c r="CP43" s="377" t="str">
        <f>IF('Control | Sensitivity'!$C$21&lt;CP$6,"",+IF('Monthly Cash Flow'!CP$4=MONTH('Control | Sensitivity'!$C$18),-'Control | Sensitivity'!$C$46*'Control | Sensitivity'!$F$49,""))</f>
        <v/>
      </c>
      <c r="CQ43" s="377" t="str">
        <f>IF('Control | Sensitivity'!$C$21&lt;CQ$6,"",+IF('Monthly Cash Flow'!CQ$4=MONTH('Control | Sensitivity'!$C$18),-'Control | Sensitivity'!$C$46*'Control | Sensitivity'!$F$49,""))</f>
        <v/>
      </c>
      <c r="CR43" s="377" t="str">
        <f>IF('Control | Sensitivity'!$C$21&lt;CR$6,"",+IF('Monthly Cash Flow'!CR$4=MONTH('Control | Sensitivity'!$C$18),-'Control | Sensitivity'!$C$46*'Control | Sensitivity'!$F$49,""))</f>
        <v/>
      </c>
      <c r="CS43" s="377" t="str">
        <f>IF('Control | Sensitivity'!$C$21&lt;CS$6,"",+IF('Monthly Cash Flow'!CS$4=MONTH('Control | Sensitivity'!$C$18),-'Control | Sensitivity'!$C$46*'Control | Sensitivity'!$F$49,""))</f>
        <v/>
      </c>
      <c r="CT43" s="377" t="str">
        <f>IF('Control | Sensitivity'!$C$21&lt;CT$6,"",+IF('Monthly Cash Flow'!CT$4=MONTH('Control | Sensitivity'!$C$18),-'Control | Sensitivity'!$C$46*'Control | Sensitivity'!$F$49,""))</f>
        <v/>
      </c>
      <c r="CU43" s="377" t="str">
        <f>IF('Control | Sensitivity'!$C$21&lt;CU$6,"",+IF('Monthly Cash Flow'!CU$4=MONTH('Control | Sensitivity'!$C$18),-'Control | Sensitivity'!$C$46*'Control | Sensitivity'!$F$49,""))</f>
        <v/>
      </c>
      <c r="CV43" s="377" t="str">
        <f>IF('Control | Sensitivity'!$C$21&lt;CV$6,"",+IF('Monthly Cash Flow'!CV$4=MONTH('Control | Sensitivity'!$C$18),-'Control | Sensitivity'!$C$46*'Control | Sensitivity'!$F$49,""))</f>
        <v/>
      </c>
      <c r="CW43" s="377" t="str">
        <f>IF('Control | Sensitivity'!$C$21&lt;CW$6,"",+IF('Monthly Cash Flow'!CW$4=MONTH('Control | Sensitivity'!$C$18),-'Control | Sensitivity'!$C$46*'Control | Sensitivity'!$F$49,""))</f>
        <v/>
      </c>
      <c r="CX43" s="377" t="str">
        <f>IF('Control | Sensitivity'!$C$21&lt;CX$6,"",+IF('Monthly Cash Flow'!CX$4=MONTH('Control | Sensitivity'!$C$18),-'Control | Sensitivity'!$C$46*'Control | Sensitivity'!$F$49,""))</f>
        <v/>
      </c>
      <c r="CY43" s="377" t="str">
        <f>IF('Control | Sensitivity'!$C$21&lt;CY$6,"",+IF('Monthly Cash Flow'!CY$4=MONTH('Control | Sensitivity'!$C$18),-'Control | Sensitivity'!$C$46*'Control | Sensitivity'!$F$49,""))</f>
        <v/>
      </c>
      <c r="CZ43" s="377" t="str">
        <f>IF('Control | Sensitivity'!$C$21&lt;CZ$6,"",+IF('Monthly Cash Flow'!CZ$4=MONTH('Control | Sensitivity'!$C$18),-'Control | Sensitivity'!$C$46*'Control | Sensitivity'!$F$49,""))</f>
        <v/>
      </c>
      <c r="DA43" s="377" t="str">
        <f>IF('Control | Sensitivity'!$C$21&lt;DA$6,"",+IF('Monthly Cash Flow'!DA$4=MONTH('Control | Sensitivity'!$C$18),-'Control | Sensitivity'!$C$46*'Control | Sensitivity'!$F$49,""))</f>
        <v/>
      </c>
      <c r="DB43" s="377" t="str">
        <f>IF('Control | Sensitivity'!$C$21&lt;DB$6,"",+IF('Monthly Cash Flow'!DB$4=MONTH('Control | Sensitivity'!$C$18),-'Control | Sensitivity'!$C$46*'Control | Sensitivity'!$F$49,""))</f>
        <v/>
      </c>
      <c r="DC43" s="377" t="str">
        <f>IF('Control | Sensitivity'!$C$21&lt;DC$6,"",+IF('Monthly Cash Flow'!DC$4=MONTH('Control | Sensitivity'!$C$18),-'Control | Sensitivity'!$C$46*'Control | Sensitivity'!$F$49,""))</f>
        <v/>
      </c>
      <c r="DD43" s="377" t="str">
        <f>IF('Control | Sensitivity'!$C$21&lt;DD$6,"",+IF('Monthly Cash Flow'!DD$4=MONTH('Control | Sensitivity'!$C$18),-'Control | Sensitivity'!$C$46*'Control | Sensitivity'!$F$49,""))</f>
        <v/>
      </c>
      <c r="DE43" s="377" t="str">
        <f>IF('Control | Sensitivity'!$C$21&lt;DE$6,"",+IF('Monthly Cash Flow'!DE$4=MONTH('Control | Sensitivity'!$C$18),-'Control | Sensitivity'!$C$46*'Control | Sensitivity'!$F$49,""))</f>
        <v/>
      </c>
      <c r="DF43" s="377" t="str">
        <f>IF('Control | Sensitivity'!$C$21&lt;DF$6,"",+IF('Monthly Cash Flow'!DF$4=MONTH('Control | Sensitivity'!$C$18),-'Control | Sensitivity'!$C$46*'Control | Sensitivity'!$F$49,""))</f>
        <v/>
      </c>
      <c r="DG43" s="377" t="str">
        <f>IF('Control | Sensitivity'!$C$21&lt;DG$6,"",+IF('Monthly Cash Flow'!DG$4=MONTH('Control | Sensitivity'!$C$18),-'Control | Sensitivity'!$C$46*'Control | Sensitivity'!$F$49,""))</f>
        <v/>
      </c>
      <c r="DH43" s="377" t="str">
        <f>IF('Control | Sensitivity'!$C$21&lt;DH$6,"",+IF('Monthly Cash Flow'!DH$4=MONTH('Control | Sensitivity'!$C$18),-'Control | Sensitivity'!$C$46*'Control | Sensitivity'!$F$49,""))</f>
        <v/>
      </c>
      <c r="DI43" s="377" t="str">
        <f>IF('Control | Sensitivity'!$C$21&lt;DI$6,"",+IF('Monthly Cash Flow'!DI$4=MONTH('Control | Sensitivity'!$C$18),-'Control | Sensitivity'!$C$46*'Control | Sensitivity'!$F$49,""))</f>
        <v/>
      </c>
      <c r="DJ43" s="377" t="str">
        <f>IF('Control | Sensitivity'!$C$21&lt;DJ$6,"",+IF('Monthly Cash Flow'!DJ$4=MONTH('Control | Sensitivity'!$C$18),-'Control | Sensitivity'!$C$46*'Control | Sensitivity'!$F$49,""))</f>
        <v/>
      </c>
      <c r="DK43" s="377" t="str">
        <f>IF('Control | Sensitivity'!$C$21&lt;DK$6,"",+IF('Monthly Cash Flow'!DK$4=MONTH('Control | Sensitivity'!$C$18),-'Control | Sensitivity'!$C$46*'Control | Sensitivity'!$F$49,""))</f>
        <v/>
      </c>
      <c r="DL43" s="377" t="str">
        <f>IF('Control | Sensitivity'!$C$21&lt;DL$6,"",+IF('Monthly Cash Flow'!DL$4=MONTH('Control | Sensitivity'!$C$18),-'Control | Sensitivity'!$C$46*'Control | Sensitivity'!$F$49,""))</f>
        <v/>
      </c>
      <c r="DM43" s="377" t="str">
        <f>IF('Control | Sensitivity'!$C$21&lt;DM$6,"",+IF('Monthly Cash Flow'!DM$4=MONTH('Control | Sensitivity'!$C$18),-'Control | Sensitivity'!$C$46*'Control | Sensitivity'!$F$49,""))</f>
        <v/>
      </c>
      <c r="DN43" s="377" t="str">
        <f>IF('Control | Sensitivity'!$C$21&lt;DN$6,"",+IF('Monthly Cash Flow'!DN$4=MONTH('Control | Sensitivity'!$C$18),-'Control | Sensitivity'!$C$46*'Control | Sensitivity'!$F$49,""))</f>
        <v/>
      </c>
      <c r="DO43" s="377" t="str">
        <f>IF('Control | Sensitivity'!$C$21&lt;DO$6,"",+IF('Monthly Cash Flow'!DO$4=MONTH('Control | Sensitivity'!$C$18),-'Control | Sensitivity'!$C$46*'Control | Sensitivity'!$F$49,""))</f>
        <v/>
      </c>
      <c r="DP43" s="377" t="str">
        <f>IF('Control | Sensitivity'!$C$21&lt;DP$6,"",+IF('Monthly Cash Flow'!DP$4=MONTH('Control | Sensitivity'!$C$18),-'Control | Sensitivity'!$C$46*'Control | Sensitivity'!$F$49,""))</f>
        <v/>
      </c>
      <c r="DQ43" s="377" t="str">
        <f>IF('Control | Sensitivity'!$C$21&lt;DQ$6,"",+IF('Monthly Cash Flow'!DQ$4=MONTH('Control | Sensitivity'!$C$18),-'Control | Sensitivity'!$C$46*'Control | Sensitivity'!$F$49,""))</f>
        <v/>
      </c>
      <c r="DR43" s="377" t="str">
        <f>IF('Control | Sensitivity'!$C$21&lt;DR$6,"",+IF('Monthly Cash Flow'!DR$4=MONTH('Control | Sensitivity'!$C$18),-'Control | Sensitivity'!$C$46*'Control | Sensitivity'!$F$49,""))</f>
        <v/>
      </c>
      <c r="DS43" s="377" t="str">
        <f>IF('Control | Sensitivity'!$C$21&lt;DS$6,"",+IF('Monthly Cash Flow'!DS$4=MONTH('Control | Sensitivity'!$C$18),-'Control | Sensitivity'!$C$46*'Control | Sensitivity'!$F$49,""))</f>
        <v/>
      </c>
      <c r="DT43" s="377" t="str">
        <f>IF('Control | Sensitivity'!$C$21&lt;DT$6,"",+IF('Monthly Cash Flow'!DT$4=MONTH('Control | Sensitivity'!$C$18),-'Control | Sensitivity'!$C$46*'Control | Sensitivity'!$F$49,""))</f>
        <v/>
      </c>
      <c r="DU43" s="377" t="str">
        <f>IF('Control | Sensitivity'!$C$21&lt;DU$6,"",+IF('Monthly Cash Flow'!DU$4=MONTH('Control | Sensitivity'!$C$18),-'Control | Sensitivity'!$C$46*'Control | Sensitivity'!$F$49,""))</f>
        <v/>
      </c>
      <c r="DV43" s="377" t="str">
        <f>IF('Control | Sensitivity'!$C$21&lt;DV$6,"",+IF('Monthly Cash Flow'!DV$4=MONTH('Control | Sensitivity'!$C$18),-'Control | Sensitivity'!$C$46*'Control | Sensitivity'!$F$49,""))</f>
        <v/>
      </c>
      <c r="DW43" s="377" t="str">
        <f>IF('Control | Sensitivity'!$C$21&lt;DW$6,"",+IF('Monthly Cash Flow'!DW$4=MONTH('Control | Sensitivity'!$C$18),-'Control | Sensitivity'!$C$46*'Control | Sensitivity'!$F$49,""))</f>
        <v/>
      </c>
      <c r="DX43" s="377" t="str">
        <f>IF('Control | Sensitivity'!$C$21&lt;DX$6,"",+IF('Monthly Cash Flow'!DX$4=MONTH('Control | Sensitivity'!$C$18),-'Control | Sensitivity'!$C$46*'Control | Sensitivity'!$F$49,""))</f>
        <v/>
      </c>
      <c r="DY43" s="377" t="str">
        <f>IF('Control | Sensitivity'!$C$21&lt;DY$6,"",+IF('Monthly Cash Flow'!DY$4=MONTH('Control | Sensitivity'!$C$18),-'Control | Sensitivity'!$C$46*'Control | Sensitivity'!$F$49,""))</f>
        <v/>
      </c>
      <c r="DZ43" s="377" t="str">
        <f>IF('Control | Sensitivity'!$C$21&lt;DZ$6,"",+IF('Monthly Cash Flow'!DZ$4=MONTH('Control | Sensitivity'!$C$18),-'Control | Sensitivity'!$C$46*'Control | Sensitivity'!$F$49,""))</f>
        <v/>
      </c>
      <c r="EA43" s="377" t="str">
        <f>IF('Control | Sensitivity'!$C$21&lt;EA$6,"",+IF('Monthly Cash Flow'!EA$4=MONTH('Control | Sensitivity'!$C$18),-'Control | Sensitivity'!$C$46*'Control | Sensitivity'!$F$49,""))</f>
        <v/>
      </c>
      <c r="EB43" s="377" t="str">
        <f>IF('Control | Sensitivity'!$C$21&lt;EB$6,"",+IF('Monthly Cash Flow'!EB$4=MONTH('Control | Sensitivity'!$C$18),-'Control | Sensitivity'!$C$46*'Control | Sensitivity'!$F$49,""))</f>
        <v/>
      </c>
      <c r="EC43" s="377" t="str">
        <f>IF('Control | Sensitivity'!$C$21&lt;EC$6,"",+IF('Monthly Cash Flow'!EC$4=MONTH('Control | Sensitivity'!$C$18),-'Control | Sensitivity'!$C$46*'Control | Sensitivity'!$F$49,""))</f>
        <v/>
      </c>
      <c r="ED43" s="377" t="str">
        <f>IF('Control | Sensitivity'!$C$21&lt;ED$6,"",+IF('Monthly Cash Flow'!ED$4=MONTH('Control | Sensitivity'!$C$18),-'Control | Sensitivity'!$C$46*'Control | Sensitivity'!$F$49,""))</f>
        <v/>
      </c>
      <c r="EE43" s="377" t="str">
        <f>IF('Control | Sensitivity'!$C$21&lt;EE$6,"",+IF('Monthly Cash Flow'!EE$4=MONTH('Control | Sensitivity'!$C$18),-'Control | Sensitivity'!$C$46*'Control | Sensitivity'!$F$49,""))</f>
        <v/>
      </c>
      <c r="EF43" s="377" t="str">
        <f>IF('Control | Sensitivity'!$C$21&lt;EF$6,"",+IF('Monthly Cash Flow'!EF$4=MONTH('Control | Sensitivity'!$C$18),-'Control | Sensitivity'!$C$46*'Control | Sensitivity'!$F$49,""))</f>
        <v/>
      </c>
      <c r="EG43" s="378" t="str">
        <f>IF('Control | Sensitivity'!$C$21&lt;EG$6,"",+IF('Monthly Cash Flow'!EG$4=MONTH('Control | Sensitivity'!$C$18),-'Control | Sensitivity'!$C$46*'Control | Sensitivity'!$F$49,""))</f>
        <v/>
      </c>
      <c r="EH43" s="424" t="s">
        <v>109</v>
      </c>
      <c r="EI43" s="424"/>
    </row>
    <row r="44" spans="2:139" ht="15" customHeight="1" x14ac:dyDescent="0.2">
      <c r="B44" s="468"/>
      <c r="C44" s="469" t="s">
        <v>70</v>
      </c>
      <c r="D44" s="462">
        <f t="shared" si="55"/>
        <v>1075000</v>
      </c>
      <c r="E44" s="377"/>
      <c r="F44" s="377" t="str">
        <f>IF('Control | Sensitivity'!$C$21=F6,'Control | Sensitivity'!$H$20,"")</f>
        <v/>
      </c>
      <c r="G44" s="377" t="str">
        <f>IF('Control | Sensitivity'!$C$21=G6,'Control | Sensitivity'!$H$20,"")</f>
        <v/>
      </c>
      <c r="H44" s="377" t="str">
        <f>IF('Control | Sensitivity'!$C$21=H6,'Control | Sensitivity'!$H$20,"")</f>
        <v/>
      </c>
      <c r="I44" s="377" t="str">
        <f>IF('Control | Sensitivity'!$C$21=I6,'Control | Sensitivity'!$H$20,"")</f>
        <v/>
      </c>
      <c r="J44" s="377" t="str">
        <f>IF('Control | Sensitivity'!$C$21=J6,'Control | Sensitivity'!$H$20,"")</f>
        <v/>
      </c>
      <c r="K44" s="377" t="str">
        <f>IF('Control | Sensitivity'!$C$21=K6,'Control | Sensitivity'!$H$20,"")</f>
        <v/>
      </c>
      <c r="L44" s="377" t="str">
        <f>IF('Control | Sensitivity'!$C$21=L6,'Control | Sensitivity'!$H$20,"")</f>
        <v/>
      </c>
      <c r="M44" s="377" t="str">
        <f>IF('Control | Sensitivity'!$C$21=M6,'Control | Sensitivity'!$H$20,"")</f>
        <v/>
      </c>
      <c r="N44" s="377" t="str">
        <f>IF('Control | Sensitivity'!$C$21=N6,'Control | Sensitivity'!$H$20,"")</f>
        <v/>
      </c>
      <c r="O44" s="377" t="str">
        <f>IF('Control | Sensitivity'!$C$21=O6,'Control | Sensitivity'!$H$20,"")</f>
        <v/>
      </c>
      <c r="P44" s="377" t="str">
        <f>IF('Control | Sensitivity'!$C$21=P6,'Control | Sensitivity'!$H$20,"")</f>
        <v/>
      </c>
      <c r="Q44" s="377" t="str">
        <f>IF('Control | Sensitivity'!$C$21=Q6,'Control | Sensitivity'!$H$20,"")</f>
        <v/>
      </c>
      <c r="R44" s="377" t="str">
        <f>IF('Control | Sensitivity'!$C$21=R6,'Control | Sensitivity'!$H$20,"")</f>
        <v/>
      </c>
      <c r="S44" s="377" t="str">
        <f>IF('Control | Sensitivity'!$C$21=S6,'Control | Sensitivity'!$H$20,"")</f>
        <v/>
      </c>
      <c r="T44" s="377" t="str">
        <f>IF('Control | Sensitivity'!$C$21=T6,'Control | Sensitivity'!$H$20,"")</f>
        <v/>
      </c>
      <c r="U44" s="377" t="str">
        <f>IF('Control | Sensitivity'!$C$21=U6,'Control | Sensitivity'!$H$20,"")</f>
        <v/>
      </c>
      <c r="V44" s="377" t="str">
        <f>IF('Control | Sensitivity'!$C$21=V6,'Control | Sensitivity'!$H$20,"")</f>
        <v/>
      </c>
      <c r="W44" s="377" t="str">
        <f>IF('Control | Sensitivity'!$C$21=W6,'Control | Sensitivity'!$H$20,"")</f>
        <v/>
      </c>
      <c r="X44" s="377" t="str">
        <f>IF('Control | Sensitivity'!$C$21=X6,'Control | Sensitivity'!$H$20,"")</f>
        <v/>
      </c>
      <c r="Y44" s="377" t="str">
        <f>IF('Control | Sensitivity'!$C$21=Y6,'Control | Sensitivity'!$H$20,"")</f>
        <v/>
      </c>
      <c r="Z44" s="377" t="str">
        <f>IF('Control | Sensitivity'!$C$21=Z6,'Control | Sensitivity'!$H$20,"")</f>
        <v/>
      </c>
      <c r="AA44" s="377" t="str">
        <f>IF('Control | Sensitivity'!$C$21=AA6,'Control | Sensitivity'!$H$20,"")</f>
        <v/>
      </c>
      <c r="AB44" s="377" t="str">
        <f>IF('Control | Sensitivity'!$C$21=AB6,'Control | Sensitivity'!$H$20,"")</f>
        <v/>
      </c>
      <c r="AC44" s="377" t="str">
        <f>IF('Control | Sensitivity'!$C$21=AC6,'Control | Sensitivity'!$H$20,"")</f>
        <v/>
      </c>
      <c r="AD44" s="377" t="str">
        <f>IF('Control | Sensitivity'!$C$21=AD6,'Control | Sensitivity'!$H$20,"")</f>
        <v/>
      </c>
      <c r="AE44" s="377" t="str">
        <f>IF('Control | Sensitivity'!$C$21=AE6,'Control | Sensitivity'!$H$20,"")</f>
        <v/>
      </c>
      <c r="AF44" s="377" t="str">
        <f>IF('Control | Sensitivity'!$C$21=AF6,'Control | Sensitivity'!$H$20,"")</f>
        <v/>
      </c>
      <c r="AG44" s="377" t="str">
        <f>IF('Control | Sensitivity'!$C$21=AG6,'Control | Sensitivity'!$H$20,"")</f>
        <v/>
      </c>
      <c r="AH44" s="377" t="str">
        <f>IF('Control | Sensitivity'!$C$21=AH6,'Control | Sensitivity'!$H$20,"")</f>
        <v/>
      </c>
      <c r="AI44" s="377" t="str">
        <f>IF('Control | Sensitivity'!$C$21=AI6,'Control | Sensitivity'!$H$20,"")</f>
        <v/>
      </c>
      <c r="AJ44" s="377" t="str">
        <f>IF('Control | Sensitivity'!$C$21=AJ6,'Control | Sensitivity'!$H$20,"")</f>
        <v/>
      </c>
      <c r="AK44" s="377" t="str">
        <f>IF('Control | Sensitivity'!$C$21=AK6,'Control | Sensitivity'!$H$20,"")</f>
        <v/>
      </c>
      <c r="AL44" s="377" t="str">
        <f>IF('Control | Sensitivity'!$C$21=AL6,'Control | Sensitivity'!$H$20,"")</f>
        <v/>
      </c>
      <c r="AM44" s="377" t="str">
        <f>IF('Control | Sensitivity'!$C$21=AM6,'Control | Sensitivity'!$H$20,"")</f>
        <v/>
      </c>
      <c r="AN44" s="377" t="str">
        <f>IF('Control | Sensitivity'!$C$21=AN6,'Control | Sensitivity'!$H$20,"")</f>
        <v/>
      </c>
      <c r="AO44" s="377" t="str">
        <f>IF('Control | Sensitivity'!$C$21=AO6,'Control | Sensitivity'!$H$20,"")</f>
        <v/>
      </c>
      <c r="AP44" s="377" t="str">
        <f>IF('Control | Sensitivity'!$C$21=AP6,'Control | Sensitivity'!$H$20,"")</f>
        <v/>
      </c>
      <c r="AQ44" s="377" t="str">
        <f>IF('Control | Sensitivity'!$C$21=AQ6,'Control | Sensitivity'!$H$20,"")</f>
        <v/>
      </c>
      <c r="AR44" s="377" t="str">
        <f>IF('Control | Sensitivity'!$C$21=AR6,'Control | Sensitivity'!$H$20,"")</f>
        <v/>
      </c>
      <c r="AS44" s="377" t="str">
        <f>IF('Control | Sensitivity'!$C$21=AS6,'Control | Sensitivity'!$H$20,"")</f>
        <v/>
      </c>
      <c r="AT44" s="377" t="str">
        <f>IF('Control | Sensitivity'!$C$21=AT6,'Control | Sensitivity'!$H$20,"")</f>
        <v/>
      </c>
      <c r="AU44" s="377" t="str">
        <f>IF('Control | Sensitivity'!$C$21=AU6,'Control | Sensitivity'!$H$20,"")</f>
        <v/>
      </c>
      <c r="AV44" s="377" t="str">
        <f>IF('Control | Sensitivity'!$C$21=AV6,'Control | Sensitivity'!$H$20,"")</f>
        <v/>
      </c>
      <c r="AW44" s="377" t="str">
        <f>IF('Control | Sensitivity'!$C$21=AW6,'Control | Sensitivity'!$H$20,"")</f>
        <v/>
      </c>
      <c r="AX44" s="377" t="str">
        <f>IF('Control | Sensitivity'!$C$21=AX6,'Control | Sensitivity'!$H$20,"")</f>
        <v/>
      </c>
      <c r="AY44" s="377" t="str">
        <f>IF('Control | Sensitivity'!$C$21=AY6,'Control | Sensitivity'!$H$20,"")</f>
        <v/>
      </c>
      <c r="AZ44" s="377" t="str">
        <f>IF('Control | Sensitivity'!$C$21=AZ6,'Control | Sensitivity'!$H$20,"")</f>
        <v/>
      </c>
      <c r="BA44" s="377" t="str">
        <f>IF('Control | Sensitivity'!$C$21=BA6,'Control | Sensitivity'!$H$20,"")</f>
        <v/>
      </c>
      <c r="BB44" s="377" t="str">
        <f>IF('Control | Sensitivity'!$C$21=BB6,'Control | Sensitivity'!$H$20,"")</f>
        <v/>
      </c>
      <c r="BC44" s="377" t="str">
        <f>IF('Control | Sensitivity'!$C$21=BC6,'Control | Sensitivity'!$H$20,"")</f>
        <v/>
      </c>
      <c r="BD44" s="377" t="str">
        <f>IF('Control | Sensitivity'!$C$21=BD6,'Control | Sensitivity'!$H$20,"")</f>
        <v/>
      </c>
      <c r="BE44" s="377" t="str">
        <f>IF('Control | Sensitivity'!$C$21=BE6,'Control | Sensitivity'!$H$20,"")</f>
        <v/>
      </c>
      <c r="BF44" s="377" t="str">
        <f>IF('Control | Sensitivity'!$C$21=BF6,'Control | Sensitivity'!$H$20,"")</f>
        <v/>
      </c>
      <c r="BG44" s="377" t="str">
        <f>IF('Control | Sensitivity'!$C$21=BG6,'Control | Sensitivity'!$H$20,"")</f>
        <v/>
      </c>
      <c r="BH44" s="377" t="str">
        <f>IF('Control | Sensitivity'!$C$21=BH6,'Control | Sensitivity'!$H$20,"")</f>
        <v/>
      </c>
      <c r="BI44" s="377" t="str">
        <f>IF('Control | Sensitivity'!$C$21=BI6,'Control | Sensitivity'!$H$20,"")</f>
        <v/>
      </c>
      <c r="BJ44" s="377" t="str">
        <f>IF('Control | Sensitivity'!$C$21=BJ6,'Control | Sensitivity'!$H$20,"")</f>
        <v/>
      </c>
      <c r="BK44" s="377" t="str">
        <f>IF('Control | Sensitivity'!$C$21=BK6,'Control | Sensitivity'!$H$20,"")</f>
        <v/>
      </c>
      <c r="BL44" s="377" t="str">
        <f>IF('Control | Sensitivity'!$C$21=BL6,'Control | Sensitivity'!$H$20,"")</f>
        <v/>
      </c>
      <c r="BM44" s="377" t="str">
        <f>IF('Control | Sensitivity'!$C$21=BM6,'Control | Sensitivity'!$H$20,"")</f>
        <v/>
      </c>
      <c r="BN44" s="377" t="str">
        <f>IF('Control | Sensitivity'!$C$21=BN6,'Control | Sensitivity'!$H$20,"")</f>
        <v/>
      </c>
      <c r="BO44" s="377" t="str">
        <f>IF('Control | Sensitivity'!$C$21=BO6,'Control | Sensitivity'!$H$20,"")</f>
        <v/>
      </c>
      <c r="BP44" s="377" t="str">
        <f>IF('Control | Sensitivity'!$C$21=BP6,'Control | Sensitivity'!$H$20,"")</f>
        <v/>
      </c>
      <c r="BQ44" s="377" t="str">
        <f>IF('Control | Sensitivity'!$C$21=BQ6,'Control | Sensitivity'!$H$20,"")</f>
        <v/>
      </c>
      <c r="BR44" s="377" t="str">
        <f>IF('Control | Sensitivity'!$C$21=BR6,'Control | Sensitivity'!$H$20,"")</f>
        <v/>
      </c>
      <c r="BS44" s="377" t="str">
        <f>IF('Control | Sensitivity'!$C$21=BS6,'Control | Sensitivity'!$H$20,"")</f>
        <v/>
      </c>
      <c r="BT44" s="377" t="str">
        <f>IF('Control | Sensitivity'!$C$21=BT6,'Control | Sensitivity'!$H$20,"")</f>
        <v/>
      </c>
      <c r="BU44" s="377" t="str">
        <f>IF('Control | Sensitivity'!$C$21=BU6,'Control | Sensitivity'!$H$20,"")</f>
        <v/>
      </c>
      <c r="BV44" s="377" t="str">
        <f>IF('Control | Sensitivity'!$C$21=BV6,'Control | Sensitivity'!$H$20,"")</f>
        <v/>
      </c>
      <c r="BW44" s="377" t="str">
        <f>IF('Control | Sensitivity'!$C$21=BW6,'Control | Sensitivity'!$H$20,"")</f>
        <v/>
      </c>
      <c r="BX44" s="377" t="str">
        <f>IF('Control | Sensitivity'!$C$21=BX6,'Control | Sensitivity'!$H$20,"")</f>
        <v/>
      </c>
      <c r="BY44" s="377" t="str">
        <f>IF('Control | Sensitivity'!$C$21=BY6,'Control | Sensitivity'!$H$20,"")</f>
        <v/>
      </c>
      <c r="BZ44" s="377" t="str">
        <f>IF('Control | Sensitivity'!$C$21=BZ6,'Control | Sensitivity'!$H$20,"")</f>
        <v/>
      </c>
      <c r="CA44" s="377" t="str">
        <f>IF('Control | Sensitivity'!$C$21=CA6,'Control | Sensitivity'!$H$20,"")</f>
        <v/>
      </c>
      <c r="CB44" s="377" t="str">
        <f>IF('Control | Sensitivity'!$C$21=CB6,'Control | Sensitivity'!$H$20,"")</f>
        <v/>
      </c>
      <c r="CC44" s="377" t="str">
        <f>IF('Control | Sensitivity'!$C$21=CC6,'Control | Sensitivity'!$H$20,"")</f>
        <v/>
      </c>
      <c r="CD44" s="377" t="str">
        <f>IF('Control | Sensitivity'!$C$21=CD6,'Control | Sensitivity'!$H$20,"")</f>
        <v/>
      </c>
      <c r="CE44" s="377" t="str">
        <f>IF('Control | Sensitivity'!$C$21=CE6,'Control | Sensitivity'!$H$20,"")</f>
        <v/>
      </c>
      <c r="CF44" s="377" t="str">
        <f>IF('Control | Sensitivity'!$C$21=CF6,'Control | Sensitivity'!$H$20,"")</f>
        <v/>
      </c>
      <c r="CG44" s="377" t="str">
        <f>IF('Control | Sensitivity'!$C$21=CG6,'Control | Sensitivity'!$H$20,"")</f>
        <v/>
      </c>
      <c r="CH44" s="377" t="str">
        <f>IF('Control | Sensitivity'!$C$21=CH6,'Control | Sensitivity'!$H$20,"")</f>
        <v/>
      </c>
      <c r="CI44" s="377" t="str">
        <f>IF('Control | Sensitivity'!$C$21=CI6,'Control | Sensitivity'!$H$20,"")</f>
        <v/>
      </c>
      <c r="CJ44" s="377" t="str">
        <f>IF('Control | Sensitivity'!$C$21=CJ6,'Control | Sensitivity'!$H$20,"")</f>
        <v/>
      </c>
      <c r="CK44" s="377">
        <f>IF('Control | Sensitivity'!$C$21=CK6,'Control | Sensitivity'!$H$20,"")</f>
        <v>1075000</v>
      </c>
      <c r="CL44" s="377" t="str">
        <f>IF('Control | Sensitivity'!$C$21=CL6,'Control | Sensitivity'!$H$20,"")</f>
        <v/>
      </c>
      <c r="CM44" s="377" t="str">
        <f>IF('Control | Sensitivity'!$C$21=CM6,'Control | Sensitivity'!$H$20,"")</f>
        <v/>
      </c>
      <c r="CN44" s="377" t="str">
        <f>IF('Control | Sensitivity'!$C$21=CN6,'Control | Sensitivity'!$H$20,"")</f>
        <v/>
      </c>
      <c r="CO44" s="377" t="str">
        <f>IF('Control | Sensitivity'!$C$21=CO6,'Control | Sensitivity'!$H$20,"")</f>
        <v/>
      </c>
      <c r="CP44" s="377" t="str">
        <f>IF('Control | Sensitivity'!$C$21=CP6,'Control | Sensitivity'!$H$20,"")</f>
        <v/>
      </c>
      <c r="CQ44" s="377" t="str">
        <f>IF('Control | Sensitivity'!$C$21=CQ6,'Control | Sensitivity'!$H$20,"")</f>
        <v/>
      </c>
      <c r="CR44" s="377" t="str">
        <f>IF('Control | Sensitivity'!$C$21=CR6,'Control | Sensitivity'!$H$20,"")</f>
        <v/>
      </c>
      <c r="CS44" s="377" t="str">
        <f>IF('Control | Sensitivity'!$C$21=CS6,'Control | Sensitivity'!$H$20,"")</f>
        <v/>
      </c>
      <c r="CT44" s="377" t="str">
        <f>IF('Control | Sensitivity'!$C$21=CT6,'Control | Sensitivity'!$H$20,"")</f>
        <v/>
      </c>
      <c r="CU44" s="377" t="str">
        <f>IF('Control | Sensitivity'!$C$21=CU6,'Control | Sensitivity'!$H$20,"")</f>
        <v/>
      </c>
      <c r="CV44" s="377" t="str">
        <f>IF('Control | Sensitivity'!$C$21=CV6,'Control | Sensitivity'!$H$20,"")</f>
        <v/>
      </c>
      <c r="CW44" s="377" t="str">
        <f>IF('Control | Sensitivity'!$C$21=CW6,'Control | Sensitivity'!$H$20,"")</f>
        <v/>
      </c>
      <c r="CX44" s="377" t="str">
        <f>IF('Control | Sensitivity'!$C$21=CX6,'Control | Sensitivity'!$H$20,"")</f>
        <v/>
      </c>
      <c r="CY44" s="377" t="str">
        <f>IF('Control | Sensitivity'!$C$21=CY6,'Control | Sensitivity'!$H$20,"")</f>
        <v/>
      </c>
      <c r="CZ44" s="377" t="str">
        <f>IF('Control | Sensitivity'!$C$21=CZ6,'Control | Sensitivity'!$H$20,"")</f>
        <v/>
      </c>
      <c r="DA44" s="377" t="str">
        <f>IF('Control | Sensitivity'!$C$21=DA6,'Control | Sensitivity'!$H$20,"")</f>
        <v/>
      </c>
      <c r="DB44" s="377" t="str">
        <f>IF('Control | Sensitivity'!$C$21=DB6,'Control | Sensitivity'!$H$20,"")</f>
        <v/>
      </c>
      <c r="DC44" s="377" t="str">
        <f>IF('Control | Sensitivity'!$C$21=DC6,'Control | Sensitivity'!$H$20,"")</f>
        <v/>
      </c>
      <c r="DD44" s="377" t="str">
        <f>IF('Control | Sensitivity'!$C$21=DD6,'Control | Sensitivity'!$H$20,"")</f>
        <v/>
      </c>
      <c r="DE44" s="377" t="str">
        <f>IF('Control | Sensitivity'!$C$21=DE6,'Control | Sensitivity'!$H$20,"")</f>
        <v/>
      </c>
      <c r="DF44" s="377" t="str">
        <f>IF('Control | Sensitivity'!$C$21=DF6,'Control | Sensitivity'!$H$20,"")</f>
        <v/>
      </c>
      <c r="DG44" s="377" t="str">
        <f>IF('Control | Sensitivity'!$C$21=DG6,'Control | Sensitivity'!$H$20,"")</f>
        <v/>
      </c>
      <c r="DH44" s="377" t="str">
        <f>IF('Control | Sensitivity'!$C$21=DH6,'Control | Sensitivity'!$H$20,"")</f>
        <v/>
      </c>
      <c r="DI44" s="377" t="str">
        <f>IF('Control | Sensitivity'!$C$21=DI6,'Control | Sensitivity'!$H$20,"")</f>
        <v/>
      </c>
      <c r="DJ44" s="377" t="str">
        <f>IF('Control | Sensitivity'!$C$21=DJ6,'Control | Sensitivity'!$H$20,"")</f>
        <v/>
      </c>
      <c r="DK44" s="377" t="str">
        <f>IF('Control | Sensitivity'!$C$21=DK6,'Control | Sensitivity'!$H$20,"")</f>
        <v/>
      </c>
      <c r="DL44" s="377" t="str">
        <f>IF('Control | Sensitivity'!$C$21=DL6,'Control | Sensitivity'!$H$20,"")</f>
        <v/>
      </c>
      <c r="DM44" s="377" t="str">
        <f>IF('Control | Sensitivity'!$C$21=DM6,'Control | Sensitivity'!$H$20,"")</f>
        <v/>
      </c>
      <c r="DN44" s="377" t="str">
        <f>IF('Control | Sensitivity'!$C$21=DN6,'Control | Sensitivity'!$H$20,"")</f>
        <v/>
      </c>
      <c r="DO44" s="377" t="str">
        <f>IF('Control | Sensitivity'!$C$21=DO6,'Control | Sensitivity'!$H$20,"")</f>
        <v/>
      </c>
      <c r="DP44" s="377" t="str">
        <f>IF('Control | Sensitivity'!$C$21=DP6,'Control | Sensitivity'!$H$20,"")</f>
        <v/>
      </c>
      <c r="DQ44" s="377" t="str">
        <f>IF('Control | Sensitivity'!$C$21=DQ6,'Control | Sensitivity'!$H$20,"")</f>
        <v/>
      </c>
      <c r="DR44" s="377" t="str">
        <f>IF('Control | Sensitivity'!$C$21=DR6,'Control | Sensitivity'!$H$20,"")</f>
        <v/>
      </c>
      <c r="DS44" s="377" t="str">
        <f>IF('Control | Sensitivity'!$C$21=DS6,'Control | Sensitivity'!$H$20,"")</f>
        <v/>
      </c>
      <c r="DT44" s="377" t="str">
        <f>IF('Control | Sensitivity'!$C$21=DT6,'Control | Sensitivity'!$H$20,"")</f>
        <v/>
      </c>
      <c r="DU44" s="377" t="str">
        <f>IF('Control | Sensitivity'!$C$21=DU6,'Control | Sensitivity'!$H$20,"")</f>
        <v/>
      </c>
      <c r="DV44" s="377" t="str">
        <f>IF('Control | Sensitivity'!$C$21=DV6,'Control | Sensitivity'!$H$20,"")</f>
        <v/>
      </c>
      <c r="DW44" s="377" t="str">
        <f>IF('Control | Sensitivity'!$C$21=DW6,'Control | Sensitivity'!$H$20,"")</f>
        <v/>
      </c>
      <c r="DX44" s="377" t="str">
        <f>IF('Control | Sensitivity'!$C$21=DX6,'Control | Sensitivity'!$H$20,"")</f>
        <v/>
      </c>
      <c r="DY44" s="377" t="str">
        <f>IF('Control | Sensitivity'!$C$21=DY6,'Control | Sensitivity'!$H$20,"")</f>
        <v/>
      </c>
      <c r="DZ44" s="377" t="str">
        <f>IF('Control | Sensitivity'!$C$21=DZ6,'Control | Sensitivity'!$H$20,"")</f>
        <v/>
      </c>
      <c r="EA44" s="377" t="str">
        <f>IF('Control | Sensitivity'!$C$21=EA6,'Control | Sensitivity'!$H$20,"")</f>
        <v/>
      </c>
      <c r="EB44" s="377" t="str">
        <f>IF('Control | Sensitivity'!$C$21=EB6,'Control | Sensitivity'!$H$20,"")</f>
        <v/>
      </c>
      <c r="EC44" s="377" t="str">
        <f>IF('Control | Sensitivity'!$C$21=EC6,'Control | Sensitivity'!$H$20,"")</f>
        <v/>
      </c>
      <c r="ED44" s="377" t="str">
        <f>IF('Control | Sensitivity'!$C$21=ED6,'Control | Sensitivity'!$H$20,"")</f>
        <v/>
      </c>
      <c r="EE44" s="377" t="str">
        <f>IF('Control | Sensitivity'!$C$21=EE6,'Control | Sensitivity'!$H$20,"")</f>
        <v/>
      </c>
      <c r="EF44" s="377" t="str">
        <f>IF('Control | Sensitivity'!$C$21=EF6,'Control | Sensitivity'!$H$20,"")</f>
        <v/>
      </c>
      <c r="EG44" s="378" t="str">
        <f>IF('Control | Sensitivity'!$C$21=EG6,'Control | Sensitivity'!$H$20,"")</f>
        <v/>
      </c>
      <c r="EH44" s="424" t="s">
        <v>109</v>
      </c>
      <c r="EI44" s="424" t="s">
        <v>109</v>
      </c>
    </row>
    <row r="45" spans="2:139" ht="15" customHeight="1" x14ac:dyDescent="0.2">
      <c r="B45" s="490"/>
      <c r="C45" s="506" t="s">
        <v>71</v>
      </c>
      <c r="D45" s="507">
        <f t="shared" si="55"/>
        <v>-53750</v>
      </c>
      <c r="E45" s="384"/>
      <c r="F45" s="384" t="str">
        <f>IFERROR(-F44*'Control | Sensitivity'!$H$21,"")</f>
        <v/>
      </c>
      <c r="G45" s="384" t="str">
        <f>IFERROR(-G44*'Control | Sensitivity'!$H$21,"")</f>
        <v/>
      </c>
      <c r="H45" s="384" t="str">
        <f>IFERROR(-H44*'Control | Sensitivity'!$H$21,"")</f>
        <v/>
      </c>
      <c r="I45" s="384" t="str">
        <f>IFERROR(-I44*'Control | Sensitivity'!$H$21,"")</f>
        <v/>
      </c>
      <c r="J45" s="384" t="str">
        <f>IFERROR(-J44*'Control | Sensitivity'!$H$21,"")</f>
        <v/>
      </c>
      <c r="K45" s="384" t="str">
        <f>IFERROR(-K44*'Control | Sensitivity'!$H$21,"")</f>
        <v/>
      </c>
      <c r="L45" s="384" t="str">
        <f>IFERROR(-L44*'Control | Sensitivity'!$H$21,"")</f>
        <v/>
      </c>
      <c r="M45" s="384" t="str">
        <f>IFERROR(-M44*'Control | Sensitivity'!$H$21,"")</f>
        <v/>
      </c>
      <c r="N45" s="384" t="str">
        <f>IFERROR(-N44*'Control | Sensitivity'!$H$21,"")</f>
        <v/>
      </c>
      <c r="O45" s="384" t="str">
        <f>IFERROR(-O44*'Control | Sensitivity'!$H$21,"")</f>
        <v/>
      </c>
      <c r="P45" s="384" t="str">
        <f>IFERROR(-P44*'Control | Sensitivity'!$H$21,"")</f>
        <v/>
      </c>
      <c r="Q45" s="384" t="str">
        <f>IFERROR(-Q44*'Control | Sensitivity'!$H$21,"")</f>
        <v/>
      </c>
      <c r="R45" s="384" t="str">
        <f>IFERROR(-R44*'Control | Sensitivity'!$H$21,"")</f>
        <v/>
      </c>
      <c r="S45" s="384" t="str">
        <f>IFERROR(-S44*'Control | Sensitivity'!$H$21,"")</f>
        <v/>
      </c>
      <c r="T45" s="384" t="str">
        <f>IFERROR(-T44*'Control | Sensitivity'!$H$21,"")</f>
        <v/>
      </c>
      <c r="U45" s="384" t="str">
        <f>IFERROR(-U44*'Control | Sensitivity'!$H$21,"")</f>
        <v/>
      </c>
      <c r="V45" s="384" t="str">
        <f>IFERROR(-V44*'Control | Sensitivity'!$H$21,"")</f>
        <v/>
      </c>
      <c r="W45" s="384" t="str">
        <f>IFERROR(-W44*'Control | Sensitivity'!$H$21,"")</f>
        <v/>
      </c>
      <c r="X45" s="384" t="str">
        <f>IFERROR(-X44*'Control | Sensitivity'!$H$21,"")</f>
        <v/>
      </c>
      <c r="Y45" s="384" t="str">
        <f>IFERROR(-Y44*'Control | Sensitivity'!$H$21,"")</f>
        <v/>
      </c>
      <c r="Z45" s="384" t="str">
        <f>IFERROR(-Z44*'Control | Sensitivity'!$H$21,"")</f>
        <v/>
      </c>
      <c r="AA45" s="384" t="str">
        <f>IFERROR(-AA44*'Control | Sensitivity'!$H$21,"")</f>
        <v/>
      </c>
      <c r="AB45" s="384" t="str">
        <f>IFERROR(-AB44*'Control | Sensitivity'!$H$21,"")</f>
        <v/>
      </c>
      <c r="AC45" s="384" t="str">
        <f>IFERROR(-AC44*'Control | Sensitivity'!$H$21,"")</f>
        <v/>
      </c>
      <c r="AD45" s="384" t="str">
        <f>IFERROR(-AD44*'Control | Sensitivity'!$H$21,"")</f>
        <v/>
      </c>
      <c r="AE45" s="384" t="str">
        <f>IFERROR(-AE44*'Control | Sensitivity'!$H$21,"")</f>
        <v/>
      </c>
      <c r="AF45" s="384" t="str">
        <f>IFERROR(-AF44*'Control | Sensitivity'!$H$21,"")</f>
        <v/>
      </c>
      <c r="AG45" s="384" t="str">
        <f>IFERROR(-AG44*'Control | Sensitivity'!$H$21,"")</f>
        <v/>
      </c>
      <c r="AH45" s="384" t="str">
        <f>IFERROR(-AH44*'Control | Sensitivity'!$H$21,"")</f>
        <v/>
      </c>
      <c r="AI45" s="384" t="str">
        <f>IFERROR(-AI44*'Control | Sensitivity'!$H$21,"")</f>
        <v/>
      </c>
      <c r="AJ45" s="384" t="str">
        <f>IFERROR(-AJ44*'Control | Sensitivity'!$H$21,"")</f>
        <v/>
      </c>
      <c r="AK45" s="384" t="str">
        <f>IFERROR(-AK44*'Control | Sensitivity'!$H$21,"")</f>
        <v/>
      </c>
      <c r="AL45" s="384" t="str">
        <f>IFERROR(-AL44*'Control | Sensitivity'!$H$21,"")</f>
        <v/>
      </c>
      <c r="AM45" s="384" t="str">
        <f>IFERROR(-AM44*'Control | Sensitivity'!$H$21,"")</f>
        <v/>
      </c>
      <c r="AN45" s="384" t="str">
        <f>IFERROR(-AN44*'Control | Sensitivity'!$H$21,"")</f>
        <v/>
      </c>
      <c r="AO45" s="384" t="str">
        <f>IFERROR(-AO44*'Control | Sensitivity'!$H$21,"")</f>
        <v/>
      </c>
      <c r="AP45" s="384" t="str">
        <f>IFERROR(-AP44*'Control | Sensitivity'!$H$21,"")</f>
        <v/>
      </c>
      <c r="AQ45" s="384" t="str">
        <f>IFERROR(-AQ44*'Control | Sensitivity'!$H$21,"")</f>
        <v/>
      </c>
      <c r="AR45" s="384" t="str">
        <f>IFERROR(-AR44*'Control | Sensitivity'!$H$21,"")</f>
        <v/>
      </c>
      <c r="AS45" s="384" t="str">
        <f>IFERROR(-AS44*'Control | Sensitivity'!$H$21,"")</f>
        <v/>
      </c>
      <c r="AT45" s="384" t="str">
        <f>IFERROR(-AT44*'Control | Sensitivity'!$H$21,"")</f>
        <v/>
      </c>
      <c r="AU45" s="384" t="str">
        <f>IFERROR(-AU44*'Control | Sensitivity'!$H$21,"")</f>
        <v/>
      </c>
      <c r="AV45" s="384" t="str">
        <f>IFERROR(-AV44*'Control | Sensitivity'!$H$21,"")</f>
        <v/>
      </c>
      <c r="AW45" s="384" t="str">
        <f>IFERROR(-AW44*'Control | Sensitivity'!$H$21,"")</f>
        <v/>
      </c>
      <c r="AX45" s="384" t="str">
        <f>IFERROR(-AX44*'Control | Sensitivity'!$H$21,"")</f>
        <v/>
      </c>
      <c r="AY45" s="384" t="str">
        <f>IFERROR(-AY44*'Control | Sensitivity'!$H$21,"")</f>
        <v/>
      </c>
      <c r="AZ45" s="384" t="str">
        <f>IFERROR(-AZ44*'Control | Sensitivity'!$H$21,"")</f>
        <v/>
      </c>
      <c r="BA45" s="384" t="str">
        <f>IFERROR(-BA44*'Control | Sensitivity'!$H$21,"")</f>
        <v/>
      </c>
      <c r="BB45" s="384" t="str">
        <f>IFERROR(-BB44*'Control | Sensitivity'!$H$21,"")</f>
        <v/>
      </c>
      <c r="BC45" s="384" t="str">
        <f>IFERROR(-BC44*'Control | Sensitivity'!$H$21,"")</f>
        <v/>
      </c>
      <c r="BD45" s="384" t="str">
        <f>IFERROR(-BD44*'Control | Sensitivity'!$H$21,"")</f>
        <v/>
      </c>
      <c r="BE45" s="384" t="str">
        <f>IFERROR(-BE44*'Control | Sensitivity'!$H$21,"")</f>
        <v/>
      </c>
      <c r="BF45" s="384" t="str">
        <f>IFERROR(-BF44*'Control | Sensitivity'!$H$21,"")</f>
        <v/>
      </c>
      <c r="BG45" s="384" t="str">
        <f>IFERROR(-BG44*'Control | Sensitivity'!$H$21,"")</f>
        <v/>
      </c>
      <c r="BH45" s="384" t="str">
        <f>IFERROR(-BH44*'Control | Sensitivity'!$H$21,"")</f>
        <v/>
      </c>
      <c r="BI45" s="384" t="str">
        <f>IFERROR(-BI44*'Control | Sensitivity'!$H$21,"")</f>
        <v/>
      </c>
      <c r="BJ45" s="384" t="str">
        <f>IFERROR(-BJ44*'Control | Sensitivity'!$H$21,"")</f>
        <v/>
      </c>
      <c r="BK45" s="384" t="str">
        <f>IFERROR(-BK44*'Control | Sensitivity'!$H$21,"")</f>
        <v/>
      </c>
      <c r="BL45" s="384" t="str">
        <f>IFERROR(-BL44*'Control | Sensitivity'!$H$21,"")</f>
        <v/>
      </c>
      <c r="BM45" s="384" t="str">
        <f>IFERROR(-BM44*'Control | Sensitivity'!$H$21,"")</f>
        <v/>
      </c>
      <c r="BN45" s="384" t="str">
        <f>IFERROR(-BN44*'Control | Sensitivity'!$H$21,"")</f>
        <v/>
      </c>
      <c r="BO45" s="384" t="str">
        <f>IFERROR(-BO44*'Control | Sensitivity'!$H$21,"")</f>
        <v/>
      </c>
      <c r="BP45" s="384" t="str">
        <f>IFERROR(-BP44*'Control | Sensitivity'!$H$21,"")</f>
        <v/>
      </c>
      <c r="BQ45" s="384" t="str">
        <f>IFERROR(-BQ44*'Control | Sensitivity'!$H$21,"")</f>
        <v/>
      </c>
      <c r="BR45" s="384" t="str">
        <f>IFERROR(-BR44*'Control | Sensitivity'!$H$21,"")</f>
        <v/>
      </c>
      <c r="BS45" s="384" t="str">
        <f>IFERROR(-BS44*'Control | Sensitivity'!$H$21,"")</f>
        <v/>
      </c>
      <c r="BT45" s="384" t="str">
        <f>IFERROR(-BT44*'Control | Sensitivity'!$H$21,"")</f>
        <v/>
      </c>
      <c r="BU45" s="384" t="str">
        <f>IFERROR(-BU44*'Control | Sensitivity'!$H$21,"")</f>
        <v/>
      </c>
      <c r="BV45" s="384" t="str">
        <f>IFERROR(-BV44*'Control | Sensitivity'!$H$21,"")</f>
        <v/>
      </c>
      <c r="BW45" s="384" t="str">
        <f>IFERROR(-BW44*'Control | Sensitivity'!$H$21,"")</f>
        <v/>
      </c>
      <c r="BX45" s="384" t="str">
        <f>IFERROR(-BX44*'Control | Sensitivity'!$H$21,"")</f>
        <v/>
      </c>
      <c r="BY45" s="384" t="str">
        <f>IFERROR(-BY44*'Control | Sensitivity'!$H$21,"")</f>
        <v/>
      </c>
      <c r="BZ45" s="384" t="str">
        <f>IFERROR(-BZ44*'Control | Sensitivity'!$H$21,"")</f>
        <v/>
      </c>
      <c r="CA45" s="384" t="str">
        <f>IFERROR(-CA44*'Control | Sensitivity'!$H$21,"")</f>
        <v/>
      </c>
      <c r="CB45" s="384" t="str">
        <f>IFERROR(-CB44*'Control | Sensitivity'!$H$21,"")</f>
        <v/>
      </c>
      <c r="CC45" s="384" t="str">
        <f>IFERROR(-CC44*'Control | Sensitivity'!$H$21,"")</f>
        <v/>
      </c>
      <c r="CD45" s="384" t="str">
        <f>IFERROR(-CD44*'Control | Sensitivity'!$H$21,"")</f>
        <v/>
      </c>
      <c r="CE45" s="384" t="str">
        <f>IFERROR(-CE44*'Control | Sensitivity'!$H$21,"")</f>
        <v/>
      </c>
      <c r="CF45" s="384" t="str">
        <f>IFERROR(-CF44*'Control | Sensitivity'!$H$21,"")</f>
        <v/>
      </c>
      <c r="CG45" s="384" t="str">
        <f>IFERROR(-CG44*'Control | Sensitivity'!$H$21,"")</f>
        <v/>
      </c>
      <c r="CH45" s="384" t="str">
        <f>IFERROR(-CH44*'Control | Sensitivity'!$H$21,"")</f>
        <v/>
      </c>
      <c r="CI45" s="384" t="str">
        <f>IFERROR(-CI44*'Control | Sensitivity'!$H$21,"")</f>
        <v/>
      </c>
      <c r="CJ45" s="384" t="str">
        <f>IFERROR(-CJ44*'Control | Sensitivity'!$H$21,"")</f>
        <v/>
      </c>
      <c r="CK45" s="384">
        <f>IFERROR(-CK44*'Control | Sensitivity'!$H$21,"")</f>
        <v>-53750</v>
      </c>
      <c r="CL45" s="384" t="str">
        <f>IFERROR(-CL44*'Control | Sensitivity'!$H$21,"")</f>
        <v/>
      </c>
      <c r="CM45" s="384" t="str">
        <f>IFERROR(-CM44*'Control | Sensitivity'!$H$21,"")</f>
        <v/>
      </c>
      <c r="CN45" s="384" t="str">
        <f>IFERROR(-CN44*'Control | Sensitivity'!$H$21,"")</f>
        <v/>
      </c>
      <c r="CO45" s="384" t="str">
        <f>IFERROR(-CO44*'Control | Sensitivity'!$H$21,"")</f>
        <v/>
      </c>
      <c r="CP45" s="384" t="str">
        <f>IFERROR(-CP44*'Control | Sensitivity'!$H$21,"")</f>
        <v/>
      </c>
      <c r="CQ45" s="384" t="str">
        <f>IFERROR(-CQ44*'Control | Sensitivity'!$H$21,"")</f>
        <v/>
      </c>
      <c r="CR45" s="384" t="str">
        <f>IFERROR(-CR44*'Control | Sensitivity'!$H$21,"")</f>
        <v/>
      </c>
      <c r="CS45" s="384" t="str">
        <f>IFERROR(-CS44*'Control | Sensitivity'!$H$21,"")</f>
        <v/>
      </c>
      <c r="CT45" s="384" t="str">
        <f>IFERROR(-CT44*'Control | Sensitivity'!$H$21,"")</f>
        <v/>
      </c>
      <c r="CU45" s="384" t="str">
        <f>IFERROR(-CU44*'Control | Sensitivity'!$H$21,"")</f>
        <v/>
      </c>
      <c r="CV45" s="384" t="str">
        <f>IFERROR(-CV44*'Control | Sensitivity'!$H$21,"")</f>
        <v/>
      </c>
      <c r="CW45" s="384" t="str">
        <f>IFERROR(-CW44*'Control | Sensitivity'!$H$21,"")</f>
        <v/>
      </c>
      <c r="CX45" s="384" t="str">
        <f>IFERROR(-CX44*'Control | Sensitivity'!$H$21,"")</f>
        <v/>
      </c>
      <c r="CY45" s="384" t="str">
        <f>IFERROR(-CY44*'Control | Sensitivity'!$H$21,"")</f>
        <v/>
      </c>
      <c r="CZ45" s="384" t="str">
        <f>IFERROR(-CZ44*'Control | Sensitivity'!$H$21,"")</f>
        <v/>
      </c>
      <c r="DA45" s="384" t="str">
        <f>IFERROR(-DA44*'Control | Sensitivity'!$H$21,"")</f>
        <v/>
      </c>
      <c r="DB45" s="384" t="str">
        <f>IFERROR(-DB44*'Control | Sensitivity'!$H$21,"")</f>
        <v/>
      </c>
      <c r="DC45" s="384" t="str">
        <f>IFERROR(-DC44*'Control | Sensitivity'!$H$21,"")</f>
        <v/>
      </c>
      <c r="DD45" s="384" t="str">
        <f>IFERROR(-DD44*'Control | Sensitivity'!$H$21,"")</f>
        <v/>
      </c>
      <c r="DE45" s="384" t="str">
        <f>IFERROR(-DE44*'Control | Sensitivity'!$H$21,"")</f>
        <v/>
      </c>
      <c r="DF45" s="384" t="str">
        <f>IFERROR(-DF44*'Control | Sensitivity'!$H$21,"")</f>
        <v/>
      </c>
      <c r="DG45" s="384" t="str">
        <f>IFERROR(-DG44*'Control | Sensitivity'!$H$21,"")</f>
        <v/>
      </c>
      <c r="DH45" s="384" t="str">
        <f>IFERROR(-DH44*'Control | Sensitivity'!$H$21,"")</f>
        <v/>
      </c>
      <c r="DI45" s="384" t="str">
        <f>IFERROR(-DI44*'Control | Sensitivity'!$H$21,"")</f>
        <v/>
      </c>
      <c r="DJ45" s="384" t="str">
        <f>IFERROR(-DJ44*'Control | Sensitivity'!$H$21,"")</f>
        <v/>
      </c>
      <c r="DK45" s="384" t="str">
        <f>IFERROR(-DK44*'Control | Sensitivity'!$H$21,"")</f>
        <v/>
      </c>
      <c r="DL45" s="384" t="str">
        <f>IFERROR(-DL44*'Control | Sensitivity'!$H$21,"")</f>
        <v/>
      </c>
      <c r="DM45" s="384" t="str">
        <f>IFERROR(-DM44*'Control | Sensitivity'!$H$21,"")</f>
        <v/>
      </c>
      <c r="DN45" s="384" t="str">
        <f>IFERROR(-DN44*'Control | Sensitivity'!$H$21,"")</f>
        <v/>
      </c>
      <c r="DO45" s="384" t="str">
        <f>IFERROR(-DO44*'Control | Sensitivity'!$H$21,"")</f>
        <v/>
      </c>
      <c r="DP45" s="384" t="str">
        <f>IFERROR(-DP44*'Control | Sensitivity'!$H$21,"")</f>
        <v/>
      </c>
      <c r="DQ45" s="384" t="str">
        <f>IFERROR(-DQ44*'Control | Sensitivity'!$H$21,"")</f>
        <v/>
      </c>
      <c r="DR45" s="384" t="str">
        <f>IFERROR(-DR44*'Control | Sensitivity'!$H$21,"")</f>
        <v/>
      </c>
      <c r="DS45" s="384" t="str">
        <f>IFERROR(-DS44*'Control | Sensitivity'!$H$21,"")</f>
        <v/>
      </c>
      <c r="DT45" s="384" t="str">
        <f>IFERROR(-DT44*'Control | Sensitivity'!$H$21,"")</f>
        <v/>
      </c>
      <c r="DU45" s="384" t="str">
        <f>IFERROR(-DU44*'Control | Sensitivity'!$H$21,"")</f>
        <v/>
      </c>
      <c r="DV45" s="384" t="str">
        <f>IFERROR(-DV44*'Control | Sensitivity'!$H$21,"")</f>
        <v/>
      </c>
      <c r="DW45" s="384" t="str">
        <f>IFERROR(-DW44*'Control | Sensitivity'!$H$21,"")</f>
        <v/>
      </c>
      <c r="DX45" s="384" t="str">
        <f>IFERROR(-DX44*'Control | Sensitivity'!$H$21,"")</f>
        <v/>
      </c>
      <c r="DY45" s="384" t="str">
        <f>IFERROR(-DY44*'Control | Sensitivity'!$H$21,"")</f>
        <v/>
      </c>
      <c r="DZ45" s="384" t="str">
        <f>IFERROR(-DZ44*'Control | Sensitivity'!$H$21,"")</f>
        <v/>
      </c>
      <c r="EA45" s="384" t="str">
        <f>IFERROR(-EA44*'Control | Sensitivity'!$H$21,"")</f>
        <v/>
      </c>
      <c r="EB45" s="384" t="str">
        <f>IFERROR(-EB44*'Control | Sensitivity'!$H$21,"")</f>
        <v/>
      </c>
      <c r="EC45" s="384" t="str">
        <f>IFERROR(-EC44*'Control | Sensitivity'!$H$21,"")</f>
        <v/>
      </c>
      <c r="ED45" s="384" t="str">
        <f>IFERROR(-ED44*'Control | Sensitivity'!$H$21,"")</f>
        <v/>
      </c>
      <c r="EE45" s="384" t="str">
        <f>IFERROR(-EE44*'Control | Sensitivity'!$H$21,"")</f>
        <v/>
      </c>
      <c r="EF45" s="384" t="str">
        <f>IFERROR(-EF44*'Control | Sensitivity'!$H$21,"")</f>
        <v/>
      </c>
      <c r="EG45" s="385" t="str">
        <f>IFERROR(-EG44*'Control | Sensitivity'!$H$21,"")</f>
        <v/>
      </c>
      <c r="EH45" s="424" t="s">
        <v>109</v>
      </c>
      <c r="EI45" s="424" t="s">
        <v>109</v>
      </c>
    </row>
    <row r="46" spans="2:139" ht="15" customHeight="1" thickBot="1" x14ac:dyDescent="0.25">
      <c r="B46" s="496" t="s">
        <v>43</v>
      </c>
      <c r="C46" s="492"/>
      <c r="D46" s="498">
        <f ca="1">SUM(E46:EH46)</f>
        <v>788034.41150006978</v>
      </c>
      <c r="E46" s="500">
        <f>E31+SUM(E37:E45)</f>
        <v>-1182500</v>
      </c>
      <c r="F46" s="500">
        <f ca="1">IF('Control | Sensitivity'!$C$21&gt;=F$6,F31+SUM(F37:F45),"")</f>
        <v>3529.2333333333336</v>
      </c>
      <c r="G46" s="500">
        <f ca="1">IF('Control | Sensitivity'!$C$21&gt;=G$6,G31+SUM(G37:G45),"")</f>
        <v>8182.2333333333336</v>
      </c>
      <c r="H46" s="500">
        <f ca="1">IF('Control | Sensitivity'!$C$21&gt;=H$6,H31+SUM(H37:H45),"")</f>
        <v>8182.2333333333336</v>
      </c>
      <c r="I46" s="500">
        <f ca="1">IF('Control | Sensitivity'!$C$21&gt;=I$6,I31+SUM(I37:I45),"")</f>
        <v>8182.2333333333336</v>
      </c>
      <c r="J46" s="500">
        <f ca="1">IF('Control | Sensitivity'!$C$21&gt;=J$6,J31+SUM(J37:J45),"")</f>
        <v>8182.2333333333336</v>
      </c>
      <c r="K46" s="500">
        <f ca="1">IF('Control | Sensitivity'!$C$21&gt;=K$6,K31+SUM(K37:K45),"")</f>
        <v>8182.2333333333336</v>
      </c>
      <c r="L46" s="500">
        <f ca="1">IF('Control | Sensitivity'!$C$21&gt;=L$6,L31+SUM(L37:L45),"")</f>
        <v>8182.2333333333336</v>
      </c>
      <c r="M46" s="500">
        <f ca="1">IF('Control | Sensitivity'!$C$21&gt;=M$6,M31+SUM(M37:M45),"")</f>
        <v>8182.2333333333336</v>
      </c>
      <c r="N46" s="500">
        <f ca="1">IF('Control | Sensitivity'!$C$21&gt;=N$6,N31+SUM(N37:N45),"")</f>
        <v>47963.433333333334</v>
      </c>
      <c r="O46" s="500">
        <f ca="1">IF('Control | Sensitivity'!$C$21&gt;=O$6,O31+SUM(O37:O45),"")</f>
        <v>8182.2333333333336</v>
      </c>
      <c r="P46" s="500">
        <f ca="1">IF('Control | Sensitivity'!$C$21&gt;=P$6,P31+SUM(P37:P45),"")</f>
        <v>8182.2333333333336</v>
      </c>
      <c r="Q46" s="500">
        <f ca="1">IF('Control | Sensitivity'!$C$21&gt;=Q$6,Q31+SUM(Q37:Q45),"")</f>
        <v>-2003.7666666666682</v>
      </c>
      <c r="R46" s="500">
        <f ca="1">IF('Control | Sensitivity'!$C$21&gt;=R$6,R31+SUM(R37:R45),"")</f>
        <v>3804.1720000000005</v>
      </c>
      <c r="S46" s="500">
        <f ca="1">IF('Control | Sensitivity'!$C$21&gt;=S$6,S31+SUM(S37:S45),"")</f>
        <v>8457.1720000000005</v>
      </c>
      <c r="T46" s="500">
        <f ca="1">IF('Control | Sensitivity'!$C$21&gt;=T$6,T31+SUM(T37:T45),"")</f>
        <v>8457.1720000000005</v>
      </c>
      <c r="U46" s="500">
        <f ca="1">IF('Control | Sensitivity'!$C$21&gt;=U$6,U31+SUM(U37:U45),"")</f>
        <v>8457.1720000000005</v>
      </c>
      <c r="V46" s="500">
        <f ca="1">IF('Control | Sensitivity'!$C$21&gt;=V$6,V31+SUM(V37:V45),"")</f>
        <v>8457.1720000000005</v>
      </c>
      <c r="W46" s="500">
        <f ca="1">IF('Control | Sensitivity'!$C$21&gt;=W$6,W31+SUM(W37:W45),"")</f>
        <v>8457.1720000000005</v>
      </c>
      <c r="X46" s="500">
        <f ca="1">IF('Control | Sensitivity'!$C$21&gt;=X$6,X31+SUM(X37:X45),"")</f>
        <v>8457.1720000000005</v>
      </c>
      <c r="Y46" s="500">
        <f ca="1">IF('Control | Sensitivity'!$C$21&gt;=Y$6,Y31+SUM(Y37:Y45),"")</f>
        <v>8457.1720000000005</v>
      </c>
      <c r="Z46" s="500">
        <f ca="1">IF('Control | Sensitivity'!$C$21&gt;=Z$6,Z31+SUM(Z37:Z45),"")</f>
        <v>49049.017999999996</v>
      </c>
      <c r="AA46" s="500">
        <f ca="1">IF('Control | Sensitivity'!$C$21&gt;=AA$6,AA31+SUM(AA37:AA45),"")</f>
        <v>8457.1720000000005</v>
      </c>
      <c r="AB46" s="500">
        <f ca="1">IF('Control | Sensitivity'!$C$21&gt;=AB$6,AB31+SUM(AB37:AB45),"")</f>
        <v>8457.1720000000005</v>
      </c>
      <c r="AC46" s="500">
        <f ca="1">IF('Control | Sensitivity'!$C$21&gt;=AC$6,AC31+SUM(AC37:AC45),"")</f>
        <v>-1881.6179999999986</v>
      </c>
      <c r="AD46" s="500">
        <f ca="1">IF('Control | Sensitivity'!$C$21&gt;=AD$6,AD31+SUM(AD37:AD45),"")</f>
        <v>4087.7421599999998</v>
      </c>
      <c r="AE46" s="500">
        <f ca="1">IF('Control | Sensitivity'!$C$21&gt;=AE$6,AE31+SUM(AE37:AE45),"")</f>
        <v>8740.7421599999998</v>
      </c>
      <c r="AF46" s="500">
        <f ca="1">IF('Control | Sensitivity'!$C$21&gt;=AF$6,AF31+SUM(AF37:AF45),"")</f>
        <v>8740.7421599999998</v>
      </c>
      <c r="AG46" s="500">
        <f ca="1">IF('Control | Sensitivity'!$C$21&gt;=AG$6,AG31+SUM(AG37:AG45),"")</f>
        <v>8740.7421599999998</v>
      </c>
      <c r="AH46" s="500">
        <f ca="1">IF('Control | Sensitivity'!$C$21&gt;=AH$6,AH31+SUM(AH37:AH45),"")</f>
        <v>8740.7421599999998</v>
      </c>
      <c r="AI46" s="500">
        <f ca="1">IF('Control | Sensitivity'!$C$21&gt;=AI$6,AI31+SUM(AI37:AI45),"")</f>
        <v>8740.7421599999998</v>
      </c>
      <c r="AJ46" s="500">
        <f ca="1">IF('Control | Sensitivity'!$C$21&gt;=AJ$6,AJ31+SUM(AJ37:AJ45),"")</f>
        <v>8740.7421599999998</v>
      </c>
      <c r="AK46" s="500">
        <f ca="1">IF('Control | Sensitivity'!$C$21&gt;=AK$6,AK31+SUM(AK37:AK45),"")</f>
        <v>8740.7421599999998</v>
      </c>
      <c r="AL46" s="500">
        <f ca="1">IF('Control | Sensitivity'!$C$21&gt;=AL$6,AL31+SUM(AL37:AL45),"")</f>
        <v>50160.661689999994</v>
      </c>
      <c r="AM46" s="500">
        <f ca="1">IF('Control | Sensitivity'!$C$21&gt;=AM$6,AM31+SUM(AM37:AM45),"")</f>
        <v>8740.7421599999998</v>
      </c>
      <c r="AN46" s="500">
        <f ca="1">IF('Control | Sensitivity'!$C$21&gt;=AN$6,AN31+SUM(AN37:AN45),"")</f>
        <v>8740.7421599999998</v>
      </c>
      <c r="AO46" s="500">
        <f ca="1">IF('Control | Sensitivity'!$C$21&gt;=AO$6,AO31+SUM(AO37:AO45),"")</f>
        <v>-1753.1296899999998</v>
      </c>
      <c r="AP46" s="500">
        <f ca="1">IF('Control | Sensitivity'!$C$21&gt;=AP$6,AP31+SUM(AP37:AP45),"")</f>
        <v>4380.2104247999996</v>
      </c>
      <c r="AQ46" s="500">
        <f ca="1">IF('Control | Sensitivity'!$C$21&gt;=AQ$6,AQ31+SUM(AQ37:AQ45),"")</f>
        <v>9033.2104247999996</v>
      </c>
      <c r="AR46" s="500">
        <f ca="1">IF('Control | Sensitivity'!$C$21&gt;=AR$6,AR31+SUM(AR37:AR45),"")</f>
        <v>9033.2104247999996</v>
      </c>
      <c r="AS46" s="500">
        <f ca="1">IF('Control | Sensitivity'!$C$21&gt;=AS$6,AS31+SUM(AS37:AS45),"")</f>
        <v>9033.2104247999996</v>
      </c>
      <c r="AT46" s="500">
        <f ca="1">IF('Control | Sensitivity'!$C$21&gt;=AT$6,AT31+SUM(AT37:AT45),"")</f>
        <v>9033.2104247999996</v>
      </c>
      <c r="AU46" s="500">
        <f ca="1">IF('Control | Sensitivity'!$C$21&gt;=AU$6,AU31+SUM(AU37:AU45),"")</f>
        <v>9033.2104247999996</v>
      </c>
      <c r="AV46" s="500">
        <f ca="1">IF('Control | Sensitivity'!$C$21&gt;=AV$6,AV31+SUM(AV37:AV45),"")</f>
        <v>9033.2104247999996</v>
      </c>
      <c r="AW46" s="500">
        <f ca="1">IF('Control | Sensitivity'!$C$21&gt;=AW$6,AW31+SUM(AW37:AW45),"")</f>
        <v>9033.2104247999996</v>
      </c>
      <c r="AX46" s="500">
        <f ca="1">IF('Control | Sensitivity'!$C$21&gt;=AX$6,AX31+SUM(AX37:AX45),"")</f>
        <v>51299.027462949991</v>
      </c>
      <c r="AY46" s="500">
        <f ca="1">IF('Control | Sensitivity'!$C$21&gt;=AY$6,AY31+SUM(AY37:AY45),"")</f>
        <v>9033.2104247999996</v>
      </c>
      <c r="AZ46" s="500">
        <f ca="1">IF('Control | Sensitivity'!$C$21&gt;=AZ$6,AZ31+SUM(AZ37:AZ45),"")</f>
        <v>9033.2104247999996</v>
      </c>
      <c r="BA46" s="500">
        <f ca="1">IF('Control | Sensitivity'!$C$21&gt;=BA$6,BA31+SUM(BA37:BA45),"")</f>
        <v>-1618.0695029499966</v>
      </c>
      <c r="BB46" s="500">
        <f ca="1">IF('Control | Sensitivity'!$C$21&gt;=BB$6,BB31+SUM(BB37:BB45),"")</f>
        <v>4681.8515575439997</v>
      </c>
      <c r="BC46" s="500">
        <f ca="1">IF('Control | Sensitivity'!$C$21&gt;=BC$6,BC31+SUM(BC37:BC45),"")</f>
        <v>9334.8515575439997</v>
      </c>
      <c r="BD46" s="500">
        <f ca="1">IF('Control | Sensitivity'!$C$21&gt;=BD$6,BD31+SUM(BD37:BD45),"")</f>
        <v>9334.8515575439997</v>
      </c>
      <c r="BE46" s="500">
        <f ca="1">IF('Control | Sensitivity'!$C$21&gt;=BE$6,BE31+SUM(BE37:BE45),"")</f>
        <v>9334.8515575439997</v>
      </c>
      <c r="BF46" s="500">
        <f ca="1">IF('Control | Sensitivity'!$C$21&gt;=BF$6,BF31+SUM(BF37:BF45),"")</f>
        <v>9334.8515575439997</v>
      </c>
      <c r="BG46" s="500">
        <f ca="1">IF('Control | Sensitivity'!$C$21&gt;=BG$6,BG31+SUM(BG37:BG45),"")</f>
        <v>9334.8515575439997</v>
      </c>
      <c r="BH46" s="500">
        <f ca="1">IF('Control | Sensitivity'!$C$21&gt;=BH$6,BH31+SUM(BH37:BH45),"")</f>
        <v>9334.8515575439997</v>
      </c>
      <c r="BI46" s="500">
        <f ca="1">IF('Control | Sensitivity'!$C$21&gt;=BI$6,BI31+SUM(BI37:BI45),"")</f>
        <v>9334.8515575439997</v>
      </c>
      <c r="BJ46" s="500">
        <f ca="1">IF('Control | Sensitivity'!$C$21&gt;=BJ$6,BJ31+SUM(BJ37:BJ45),"")</f>
        <v>52464.796067922238</v>
      </c>
      <c r="BK46" s="500">
        <f ca="1">IF('Control | Sensitivity'!$C$21&gt;=BK$6,BK31+SUM(BK37:BK45),"")</f>
        <v>9334.8515575439997</v>
      </c>
      <c r="BL46" s="500">
        <f ca="1">IF('Control | Sensitivity'!$C$21&gt;=BL$6,BL31+SUM(BL37:BL45),"")</f>
        <v>9334.8515575439997</v>
      </c>
      <c r="BM46" s="500">
        <f ca="1">IF('Control | Sensitivity'!$C$21&gt;=BM$6,BM31+SUM(BM37:BM45),"")</f>
        <v>-1476.1975691222433</v>
      </c>
      <c r="BN46" s="500">
        <f ca="1">IF('Control | Sensitivity'!$C$21&gt;=BN$6,BN31+SUM(BN37:BN45),"")</f>
        <v>4992.9487206703197</v>
      </c>
      <c r="BO46" s="500">
        <f ca="1">IF('Control | Sensitivity'!$C$21&gt;=BO$6,BO31+SUM(BO37:BO45),"")</f>
        <v>9645.9487206703197</v>
      </c>
      <c r="BP46" s="500">
        <f ca="1">IF('Control | Sensitivity'!$C$21&gt;=BP$6,BP31+SUM(BP37:BP45),"")</f>
        <v>9645.9487206703197</v>
      </c>
      <c r="BQ46" s="500">
        <f ca="1">IF('Control | Sensitivity'!$C$21&gt;=BQ$6,BQ31+SUM(BQ37:BQ45),"")</f>
        <v>9645.9487206703197</v>
      </c>
      <c r="BR46" s="500">
        <f ca="1">IF('Control | Sensitivity'!$C$21&gt;=BR$6,BR31+SUM(BR37:BR45),"")</f>
        <v>9645.9487206703197</v>
      </c>
      <c r="BS46" s="500">
        <f ca="1">IF('Control | Sensitivity'!$C$21&gt;=BS$6,BS31+SUM(BS37:BS45),"")</f>
        <v>9645.9487206703197</v>
      </c>
      <c r="BT46" s="500">
        <f ca="1">IF('Control | Sensitivity'!$C$21&gt;=BT$6,BT31+SUM(BT37:BT45),"")</f>
        <v>9645.9487206703197</v>
      </c>
      <c r="BU46" s="500">
        <f ca="1">IF('Control | Sensitivity'!$C$21&gt;=BU$6,BU31+SUM(BU37:BU45),"")</f>
        <v>9645.9487206703197</v>
      </c>
      <c r="BV46" s="500">
        <f ca="1">IF('Control | Sensitivity'!$C$21&gt;=BV$6,BV31+SUM(BV37:BV45),"")</f>
        <v>53658.666432659906</v>
      </c>
      <c r="BW46" s="500">
        <f ca="1">IF('Control | Sensitivity'!$C$21&gt;=BW$6,BW31+SUM(BW37:BW45),"")</f>
        <v>9645.9487206703197</v>
      </c>
      <c r="BX46" s="500">
        <f ca="1">IF('Control | Sensitivity'!$C$21&gt;=BX$6,BX31+SUM(BX37:BX45),"")</f>
        <v>9645.9487206703197</v>
      </c>
      <c r="BY46" s="500">
        <f ca="1">IF('Control | Sensitivity'!$C$21&gt;=BY$6,BY31+SUM(BY37:BY45),"")</f>
        <v>-1327.2661428959145</v>
      </c>
      <c r="BZ46" s="500">
        <f ca="1">IF('Control | Sensitivity'!$C$21&gt;=BZ$6,BZ31+SUM(BZ37:BZ45),"")</f>
        <v>5313.7937310184279</v>
      </c>
      <c r="CA46" s="500">
        <f ca="1">IF('Control | Sensitivity'!$C$21&gt;=CA$6,CA31+SUM(CA37:CA45),"")</f>
        <v>9966.7937310184279</v>
      </c>
      <c r="CB46" s="500">
        <f ca="1">IF('Control | Sensitivity'!$C$21&gt;=CB$6,CB31+SUM(CB37:CB45),"")</f>
        <v>9966.7937310184279</v>
      </c>
      <c r="CC46" s="500">
        <f ca="1">IF('Control | Sensitivity'!$C$21&gt;=CC$6,CC31+SUM(CC37:CC45),"")</f>
        <v>9966.7937310184279</v>
      </c>
      <c r="CD46" s="500">
        <f ca="1">IF('Control | Sensitivity'!$C$21&gt;=CD$6,CD31+SUM(CD37:CD45),"")</f>
        <v>9966.7937310184279</v>
      </c>
      <c r="CE46" s="500">
        <f ca="1">IF('Control | Sensitivity'!$C$21&gt;=CE$6,CE31+SUM(CE37:CE45),"")</f>
        <v>9966.7937310184279</v>
      </c>
      <c r="CF46" s="500">
        <f ca="1">IF('Control | Sensitivity'!$C$21&gt;=CF$6,CF31+SUM(CF37:CF45),"")</f>
        <v>9966.7937310184279</v>
      </c>
      <c r="CG46" s="500">
        <f ca="1">IF('Control | Sensitivity'!$C$21&gt;=CG$6,CG31+SUM(CG37:CG45),"")</f>
        <v>9966.7937310184279</v>
      </c>
      <c r="CH46" s="500">
        <f ca="1">IF('Control | Sensitivity'!$C$21&gt;=CH$6,CH31+SUM(CH37:CH45),"")</f>
        <v>54881.356166678212</v>
      </c>
      <c r="CI46" s="500">
        <f ca="1">IF('Control | Sensitivity'!$C$21&gt;=CI$6,CI31+SUM(CI37:CI45),"")</f>
        <v>9966.7937310184279</v>
      </c>
      <c r="CJ46" s="500">
        <f ca="1">IF('Control | Sensitivity'!$C$21&gt;=CJ$6,CJ31+SUM(CJ37:CJ45),"")</f>
        <v>9966.7937310184279</v>
      </c>
      <c r="CK46" s="500">
        <f ca="1">IF('Control | Sensitivity'!$C$21&gt;=CK$6,CK31+SUM(CK37:CK45),"")</f>
        <v>1020078.9806444987</v>
      </c>
      <c r="CL46" s="500" t="str">
        <f>IF('Control | Sensitivity'!$C$21&gt;=CL$6,CL31+SUM(CL37:CL45),"")</f>
        <v/>
      </c>
      <c r="CM46" s="500" t="str">
        <f>IF('Control | Sensitivity'!$C$21&gt;=CM$6,CM31+SUM(CM37:CM45),"")</f>
        <v/>
      </c>
      <c r="CN46" s="500" t="str">
        <f>IF('Control | Sensitivity'!$C$21&gt;=CN$6,CN31+SUM(CN37:CN45),"")</f>
        <v/>
      </c>
      <c r="CO46" s="500" t="str">
        <f>IF('Control | Sensitivity'!$C$21&gt;=CO$6,CO31+SUM(CO37:CO45),"")</f>
        <v/>
      </c>
      <c r="CP46" s="500" t="str">
        <f>IF('Control | Sensitivity'!$C$21&gt;=CP$6,CP31+SUM(CP37:CP45),"")</f>
        <v/>
      </c>
      <c r="CQ46" s="500" t="str">
        <f>IF('Control | Sensitivity'!$C$21&gt;=CQ$6,CQ31+SUM(CQ37:CQ45),"")</f>
        <v/>
      </c>
      <c r="CR46" s="500" t="str">
        <f>IF('Control | Sensitivity'!$C$21&gt;=CR$6,CR31+SUM(CR37:CR45),"")</f>
        <v/>
      </c>
      <c r="CS46" s="500" t="str">
        <f>IF('Control | Sensitivity'!$C$21&gt;=CS$6,CS31+SUM(CS37:CS45),"")</f>
        <v/>
      </c>
      <c r="CT46" s="500" t="str">
        <f>IF('Control | Sensitivity'!$C$21&gt;=CT$6,CT31+SUM(CT37:CT45),"")</f>
        <v/>
      </c>
      <c r="CU46" s="500" t="str">
        <f>IF('Control | Sensitivity'!$C$21&gt;=CU$6,CU31+SUM(CU37:CU45),"")</f>
        <v/>
      </c>
      <c r="CV46" s="500" t="str">
        <f>IF('Control | Sensitivity'!$C$21&gt;=CV$6,CV31+SUM(CV37:CV45),"")</f>
        <v/>
      </c>
      <c r="CW46" s="500" t="str">
        <f>IF('Control | Sensitivity'!$C$21&gt;=CW$6,CW31+SUM(CW37:CW45),"")</f>
        <v/>
      </c>
      <c r="CX46" s="500" t="str">
        <f>IF('Control | Sensitivity'!$C$21&gt;=CX$6,CX31+SUM(CX37:CX45),"")</f>
        <v/>
      </c>
      <c r="CY46" s="500" t="str">
        <f>IF('Control | Sensitivity'!$C$21&gt;=CY$6,CY31+SUM(CY37:CY45),"")</f>
        <v/>
      </c>
      <c r="CZ46" s="500" t="str">
        <f>IF('Control | Sensitivity'!$C$21&gt;=CZ$6,CZ31+SUM(CZ37:CZ45),"")</f>
        <v/>
      </c>
      <c r="DA46" s="500" t="str">
        <f>IF('Control | Sensitivity'!$C$21&gt;=DA$6,DA31+SUM(DA37:DA45),"")</f>
        <v/>
      </c>
      <c r="DB46" s="500" t="str">
        <f>IF('Control | Sensitivity'!$C$21&gt;=DB$6,DB31+SUM(DB37:DB45),"")</f>
        <v/>
      </c>
      <c r="DC46" s="500" t="str">
        <f>IF('Control | Sensitivity'!$C$21&gt;=DC$6,DC31+SUM(DC37:DC45),"")</f>
        <v/>
      </c>
      <c r="DD46" s="500" t="str">
        <f>IF('Control | Sensitivity'!$C$21&gt;=DD$6,DD31+SUM(DD37:DD45),"")</f>
        <v/>
      </c>
      <c r="DE46" s="500" t="str">
        <f>IF('Control | Sensitivity'!$C$21&gt;=DE$6,DE31+SUM(DE37:DE45),"")</f>
        <v/>
      </c>
      <c r="DF46" s="500" t="str">
        <f>IF('Control | Sensitivity'!$C$21&gt;=DF$6,DF31+SUM(DF37:DF45),"")</f>
        <v/>
      </c>
      <c r="DG46" s="500" t="str">
        <f>IF('Control | Sensitivity'!$C$21&gt;=DG$6,DG31+SUM(DG37:DG45),"")</f>
        <v/>
      </c>
      <c r="DH46" s="500" t="str">
        <f>IF('Control | Sensitivity'!$C$21&gt;=DH$6,DH31+SUM(DH37:DH45),"")</f>
        <v/>
      </c>
      <c r="DI46" s="500" t="str">
        <f>IF('Control | Sensitivity'!$C$21&gt;=DI$6,DI31+SUM(DI37:DI45),"")</f>
        <v/>
      </c>
      <c r="DJ46" s="500" t="str">
        <f>IF('Control | Sensitivity'!$C$21&gt;=DJ$6,DJ31+SUM(DJ37:DJ45),"")</f>
        <v/>
      </c>
      <c r="DK46" s="500" t="str">
        <f>IF('Control | Sensitivity'!$C$21&gt;=DK$6,DK31+SUM(DK37:DK45),"")</f>
        <v/>
      </c>
      <c r="DL46" s="500" t="str">
        <f>IF('Control | Sensitivity'!$C$21&gt;=DL$6,DL31+SUM(DL37:DL45),"")</f>
        <v/>
      </c>
      <c r="DM46" s="500" t="str">
        <f>IF('Control | Sensitivity'!$C$21&gt;=DM$6,DM31+SUM(DM37:DM45),"")</f>
        <v/>
      </c>
      <c r="DN46" s="500" t="str">
        <f>IF('Control | Sensitivity'!$C$21&gt;=DN$6,DN31+SUM(DN37:DN45),"")</f>
        <v/>
      </c>
      <c r="DO46" s="500" t="str">
        <f>IF('Control | Sensitivity'!$C$21&gt;=DO$6,DO31+SUM(DO37:DO45),"")</f>
        <v/>
      </c>
      <c r="DP46" s="500" t="str">
        <f>IF('Control | Sensitivity'!$C$21&gt;=DP$6,DP31+SUM(DP37:DP45),"")</f>
        <v/>
      </c>
      <c r="DQ46" s="500" t="str">
        <f>IF('Control | Sensitivity'!$C$21&gt;=DQ$6,DQ31+SUM(DQ37:DQ45),"")</f>
        <v/>
      </c>
      <c r="DR46" s="500" t="str">
        <f>IF('Control | Sensitivity'!$C$21&gt;=DR$6,DR31+SUM(DR37:DR45),"")</f>
        <v/>
      </c>
      <c r="DS46" s="500" t="str">
        <f>IF('Control | Sensitivity'!$C$21&gt;=DS$6,DS31+SUM(DS37:DS45),"")</f>
        <v/>
      </c>
      <c r="DT46" s="500" t="str">
        <f>IF('Control | Sensitivity'!$C$21&gt;=DT$6,DT31+SUM(DT37:DT45),"")</f>
        <v/>
      </c>
      <c r="DU46" s="500" t="str">
        <f>IF('Control | Sensitivity'!$C$21&gt;=DU$6,DU31+SUM(DU37:DU45),"")</f>
        <v/>
      </c>
      <c r="DV46" s="500"/>
      <c r="DW46" s="500"/>
      <c r="DX46" s="500"/>
      <c r="DY46" s="500"/>
      <c r="DZ46" s="500"/>
      <c r="EA46" s="500"/>
      <c r="EB46" s="500"/>
      <c r="EC46" s="500"/>
      <c r="ED46" s="500"/>
      <c r="EE46" s="500"/>
      <c r="EF46" s="500"/>
      <c r="EG46" s="501"/>
      <c r="EH46" s="424" t="s">
        <v>109</v>
      </c>
    </row>
    <row r="47" spans="2:139" ht="15" customHeight="1" thickTop="1" x14ac:dyDescent="0.2">
      <c r="B47" s="508"/>
      <c r="D47" s="96"/>
      <c r="E47" s="377"/>
      <c r="F47" s="509"/>
      <c r="EG47" s="390"/>
      <c r="EH47" s="424" t="s">
        <v>109</v>
      </c>
    </row>
    <row r="48" spans="2:139" ht="15" customHeight="1" x14ac:dyDescent="0.2">
      <c r="B48" s="463" t="s">
        <v>44</v>
      </c>
      <c r="C48" s="510"/>
      <c r="D48" s="465"/>
      <c r="E48" s="466"/>
      <c r="F48" s="511"/>
      <c r="G48" s="510"/>
      <c r="H48" s="510"/>
      <c r="I48" s="510"/>
      <c r="J48" s="510"/>
      <c r="K48" s="510"/>
      <c r="L48" s="510"/>
      <c r="M48" s="510"/>
      <c r="N48" s="510"/>
      <c r="O48" s="510"/>
      <c r="P48" s="510"/>
      <c r="Q48" s="510"/>
      <c r="R48" s="510"/>
      <c r="S48" s="510"/>
      <c r="T48" s="510"/>
      <c r="U48" s="510"/>
      <c r="V48" s="510"/>
      <c r="W48" s="510"/>
      <c r="X48" s="510"/>
      <c r="Y48" s="510"/>
      <c r="Z48" s="510"/>
      <c r="AA48" s="510"/>
      <c r="AB48" s="510"/>
      <c r="AC48" s="510"/>
      <c r="AD48" s="510"/>
      <c r="AE48" s="510"/>
      <c r="AF48" s="510"/>
      <c r="AG48" s="510"/>
      <c r="AH48" s="510"/>
      <c r="AI48" s="510"/>
      <c r="AJ48" s="510"/>
      <c r="AK48" s="510"/>
      <c r="AL48" s="510"/>
      <c r="AM48" s="510"/>
      <c r="AN48" s="510"/>
      <c r="AO48" s="510"/>
      <c r="AP48" s="510"/>
      <c r="AQ48" s="510"/>
      <c r="AR48" s="510"/>
      <c r="AS48" s="510"/>
      <c r="AT48" s="510"/>
      <c r="AU48" s="510"/>
      <c r="AV48" s="510"/>
      <c r="AW48" s="510"/>
      <c r="AX48" s="510"/>
      <c r="AY48" s="510"/>
      <c r="AZ48" s="510"/>
      <c r="BA48" s="510"/>
      <c r="BB48" s="510"/>
      <c r="BC48" s="510"/>
      <c r="BD48" s="510"/>
      <c r="BE48" s="510"/>
      <c r="BF48" s="510"/>
      <c r="BG48" s="510"/>
      <c r="BH48" s="510"/>
      <c r="BI48" s="510"/>
      <c r="BJ48" s="510"/>
      <c r="BK48" s="510"/>
      <c r="BL48" s="510"/>
      <c r="BM48" s="510"/>
      <c r="BN48" s="510"/>
      <c r="BO48" s="510"/>
      <c r="BP48" s="510"/>
      <c r="BQ48" s="510"/>
      <c r="BR48" s="510"/>
      <c r="BS48" s="510"/>
      <c r="BT48" s="510"/>
      <c r="BU48" s="510"/>
      <c r="BV48" s="510"/>
      <c r="BW48" s="510"/>
      <c r="BX48" s="510"/>
      <c r="BY48" s="510"/>
      <c r="BZ48" s="510"/>
      <c r="CA48" s="510"/>
      <c r="CB48" s="510"/>
      <c r="CC48" s="510"/>
      <c r="CD48" s="510"/>
      <c r="CE48" s="510"/>
      <c r="CF48" s="510"/>
      <c r="CG48" s="510"/>
      <c r="CH48" s="510"/>
      <c r="CI48" s="510"/>
      <c r="CJ48" s="510"/>
      <c r="CK48" s="510"/>
      <c r="CL48" s="510"/>
      <c r="CM48" s="510"/>
      <c r="CN48" s="510"/>
      <c r="CO48" s="510"/>
      <c r="CP48" s="510"/>
      <c r="CQ48" s="510"/>
      <c r="CR48" s="510"/>
      <c r="CS48" s="510"/>
      <c r="CT48" s="510"/>
      <c r="CU48" s="510"/>
      <c r="CV48" s="510"/>
      <c r="CW48" s="510"/>
      <c r="CX48" s="510"/>
      <c r="CY48" s="510"/>
      <c r="CZ48" s="510"/>
      <c r="DA48" s="510"/>
      <c r="DB48" s="510"/>
      <c r="DC48" s="510"/>
      <c r="DD48" s="510"/>
      <c r="DE48" s="510"/>
      <c r="DF48" s="510"/>
      <c r="DG48" s="510"/>
      <c r="DH48" s="510"/>
      <c r="DI48" s="510"/>
      <c r="DJ48" s="510"/>
      <c r="DK48" s="510"/>
      <c r="DL48" s="510"/>
      <c r="DM48" s="510"/>
      <c r="DN48" s="510"/>
      <c r="DO48" s="510"/>
      <c r="DP48" s="510"/>
      <c r="DQ48" s="510"/>
      <c r="DR48" s="510"/>
      <c r="DS48" s="510"/>
      <c r="DT48" s="510"/>
      <c r="DU48" s="510"/>
      <c r="DV48" s="510"/>
      <c r="DW48" s="510"/>
      <c r="DX48" s="510"/>
      <c r="DY48" s="510"/>
      <c r="DZ48" s="510"/>
      <c r="EA48" s="510"/>
      <c r="EB48" s="510"/>
      <c r="EC48" s="510"/>
      <c r="ED48" s="510"/>
      <c r="EE48" s="510"/>
      <c r="EF48" s="510"/>
      <c r="EG48" s="512"/>
      <c r="EH48" s="424" t="s">
        <v>109</v>
      </c>
    </row>
    <row r="49" spans="2:138" ht="15" customHeight="1" x14ac:dyDescent="0.2">
      <c r="B49" s="489"/>
      <c r="C49" s="469" t="s">
        <v>300</v>
      </c>
      <c r="D49" s="462">
        <f t="shared" ref="D49:D50" ca="1" si="56">SUM(F49:EH49)</f>
        <v>-61388.152508940162</v>
      </c>
      <c r="E49" s="377">
        <v>0</v>
      </c>
      <c r="F49" s="470">
        <f ca="1">IF('Control | Sensitivity'!$C$21&gt;='Monthly Cash Flow'!F$6,
IF('Control | Sensitivity'!$F$38&gt;='Monthly Cash Flow'!F$7,
IF('Control | Sensitivity'!$F$37&gt;='Monthly Cash Flow'!F$7,0,-PPMT('Control | Sensitivity'!$F$30/12,'Monthly Cash Flow'!F7-'Control | Sensitivity'!$F$37,'Control | Sensitivity'!$F$36,-'Control | Sensitivity'!$F$34)),""),"")</f>
        <v>-564.39540088235526</v>
      </c>
      <c r="G49" s="377">
        <f ca="1">IF('Control | Sensitivity'!$C$21&gt;='Monthly Cash Flow'!G$6,
IF('Control | Sensitivity'!$F$38&gt;='Monthly Cash Flow'!G$7,
IF('Control | Sensitivity'!$F$37&gt;='Monthly Cash Flow'!G$7,0,-PPMT('Control | Sensitivity'!$F$30/12,'Monthly Cash Flow'!G7-'Control | Sensitivity'!$F$37,'Control | Sensitivity'!$F$36,-'Control | Sensitivity'!$F$34)),""),"")</f>
        <v>-567.77731926727733</v>
      </c>
      <c r="H49" s="377">
        <f ca="1">IF('Control | Sensitivity'!$C$21&gt;='Monthly Cash Flow'!H$6,
IF('Control | Sensitivity'!$F$38&gt;='Monthly Cash Flow'!H$7,
IF('Control | Sensitivity'!$F$37&gt;='Monthly Cash Flow'!H$7,0,-PPMT('Control | Sensitivity'!$F$30/12,'Monthly Cash Flow'!H7-'Control | Sensitivity'!$F$37,'Control | Sensitivity'!$F$36,-'Control | Sensitivity'!$F$34)),""),"")</f>
        <v>-571.17950247353644</v>
      </c>
      <c r="I49" s="377">
        <f ca="1">IF('Control | Sensitivity'!$C$21&gt;='Monthly Cash Flow'!I$6,
IF('Control | Sensitivity'!$F$38&gt;='Monthly Cash Flow'!I$7,
IF('Control | Sensitivity'!$F$37&gt;='Monthly Cash Flow'!I$7,0,-PPMT('Control | Sensitivity'!$F$30/12,'Monthly Cash Flow'!I7-'Control | Sensitivity'!$F$37,'Control | Sensitivity'!$F$36,-'Control | Sensitivity'!$F$34)),""),"")</f>
        <v>-574.6020719301373</v>
      </c>
      <c r="J49" s="377">
        <f ca="1">IF('Control | Sensitivity'!$C$21&gt;='Monthly Cash Flow'!J$6,
IF('Control | Sensitivity'!$F$38&gt;='Monthly Cash Flow'!J$7,
IF('Control | Sensitivity'!$F$37&gt;='Monthly Cash Flow'!J$7,0,-PPMT('Control | Sensitivity'!$F$30/12,'Monthly Cash Flow'!J7-'Control | Sensitivity'!$F$37,'Control | Sensitivity'!$F$36,-'Control | Sensitivity'!$F$34)),""),"")</f>
        <v>-578.04514979370038</v>
      </c>
      <c r="K49" s="377">
        <f ca="1">IF('Control | Sensitivity'!$C$21&gt;='Monthly Cash Flow'!K$6,
IF('Control | Sensitivity'!$F$38&gt;='Monthly Cash Flow'!K$7,
IF('Control | Sensitivity'!$F$37&gt;='Monthly Cash Flow'!K$7,0,-PPMT('Control | Sensitivity'!$F$30/12,'Monthly Cash Flow'!K7-'Control | Sensitivity'!$F$37,'Control | Sensitivity'!$F$36,-'Control | Sensitivity'!$F$34)),""),"")</f>
        <v>-581.50885895282238</v>
      </c>
      <c r="L49" s="377">
        <f ca="1">IF('Control | Sensitivity'!$C$21&gt;='Monthly Cash Flow'!L$6,
IF('Control | Sensitivity'!$F$38&gt;='Monthly Cash Flow'!L$7,
IF('Control | Sensitivity'!$F$37&gt;='Monthly Cash Flow'!L$7,0,-PPMT('Control | Sensitivity'!$F$30/12,'Monthly Cash Flow'!L7-'Control | Sensitivity'!$F$37,'Control | Sensitivity'!$F$36,-'Control | Sensitivity'!$F$34)),""),"")</f>
        <v>-584.99332303246069</v>
      </c>
      <c r="M49" s="377">
        <f ca="1">IF('Control | Sensitivity'!$C$21&gt;='Monthly Cash Flow'!M$6,
IF('Control | Sensitivity'!$F$38&gt;='Monthly Cash Flow'!M$7,
IF('Control | Sensitivity'!$F$37&gt;='Monthly Cash Flow'!M$7,0,-PPMT('Control | Sensitivity'!$F$30/12,'Monthly Cash Flow'!M7-'Control | Sensitivity'!$F$37,'Control | Sensitivity'!$F$36,-'Control | Sensitivity'!$F$34)),""),"")</f>
        <v>-588.49866639834784</v>
      </c>
      <c r="N49" s="377">
        <f ca="1">IF('Control | Sensitivity'!$C$21&gt;='Monthly Cash Flow'!N$6,
IF('Control | Sensitivity'!$F$38&gt;='Monthly Cash Flow'!N$7,
IF('Control | Sensitivity'!$F$37&gt;='Monthly Cash Flow'!N$7,0,-PPMT('Control | Sensitivity'!$F$30/12,'Monthly Cash Flow'!N7-'Control | Sensitivity'!$F$37,'Control | Sensitivity'!$F$36,-'Control | Sensitivity'!$F$34)),""),"")</f>
        <v>-592.02501416142877</v>
      </c>
      <c r="O49" s="377">
        <f ca="1">IF('Control | Sensitivity'!$C$21&gt;='Monthly Cash Flow'!O$6,
IF('Control | Sensitivity'!$F$38&gt;='Monthly Cash Flow'!O$7,
IF('Control | Sensitivity'!$F$37&gt;='Monthly Cash Flow'!O$7,0,-PPMT('Control | Sensitivity'!$F$30/12,'Monthly Cash Flow'!O7-'Control | Sensitivity'!$F$37,'Control | Sensitivity'!$F$36,-'Control | Sensitivity'!$F$34)),""),"")</f>
        <v>-595.57249218232721</v>
      </c>
      <c r="P49" s="377">
        <f ca="1">IF('Control | Sensitivity'!$C$21&gt;='Monthly Cash Flow'!P$6,
IF('Control | Sensitivity'!$F$38&gt;='Monthly Cash Flow'!P$7,
IF('Control | Sensitivity'!$F$37&gt;='Monthly Cash Flow'!P$7,0,-PPMT('Control | Sensitivity'!$F$30/12,'Monthly Cash Flow'!P7-'Control | Sensitivity'!$F$37,'Control | Sensitivity'!$F$36,-'Control | Sensitivity'!$F$34)),""),"")</f>
        <v>-599.14122707583726</v>
      </c>
      <c r="Q49" s="377">
        <f ca="1">IF('Control | Sensitivity'!$C$21&gt;='Monthly Cash Flow'!Q$6,
IF('Control | Sensitivity'!$F$38&gt;='Monthly Cash Flow'!Q$7,
IF('Control | Sensitivity'!$F$37&gt;='Monthly Cash Flow'!Q$7,0,-PPMT('Control | Sensitivity'!$F$30/12,'Monthly Cash Flow'!Q7-'Control | Sensitivity'!$F$37,'Control | Sensitivity'!$F$36,-'Control | Sensitivity'!$F$34)),""),"")</f>
        <v>-602.73134621544193</v>
      </c>
      <c r="R49" s="377">
        <f ca="1">IF('Control | Sensitivity'!$C$21&gt;='Monthly Cash Flow'!R$6,
IF('Control | Sensitivity'!$F$38&gt;='Monthly Cash Flow'!R$7,
IF('Control | Sensitivity'!$F$37&gt;='Monthly Cash Flow'!R$7,0,-PPMT('Control | Sensitivity'!$F$30/12,'Monthly Cash Flow'!R7-'Control | Sensitivity'!$F$37,'Control | Sensitivity'!$F$36,-'Control | Sensitivity'!$F$34)),""),"")</f>
        <v>-606.34297773786068</v>
      </c>
      <c r="S49" s="377">
        <f ca="1">IF('Control | Sensitivity'!$C$21&gt;='Monthly Cash Flow'!S$6,
IF('Control | Sensitivity'!$F$38&gt;='Monthly Cash Flow'!S$7,
IF('Control | Sensitivity'!$F$37&gt;='Monthly Cash Flow'!S$7,0,-PPMT('Control | Sensitivity'!$F$30/12,'Monthly Cash Flow'!S7-'Control | Sensitivity'!$F$37,'Control | Sensitivity'!$F$36,-'Control | Sensitivity'!$F$34)),""),"")</f>
        <v>-609.9762505476217</v>
      </c>
      <c r="T49" s="377">
        <f ca="1">IF('Control | Sensitivity'!$C$21&gt;='Monthly Cash Flow'!T$6,
IF('Control | Sensitivity'!$F$38&gt;='Monthly Cash Flow'!T$7,
IF('Control | Sensitivity'!$F$37&gt;='Monthly Cash Flow'!T$7,0,-PPMT('Control | Sensitivity'!$F$30/12,'Monthly Cash Flow'!T7-'Control | Sensitivity'!$F$37,'Control | Sensitivity'!$F$36,-'Control | Sensitivity'!$F$34)),""),"")</f>
        <v>-613.63129432166363</v>
      </c>
      <c r="U49" s="377">
        <f ca="1">IF('Control | Sensitivity'!$C$21&gt;='Monthly Cash Flow'!U$6,
IF('Control | Sensitivity'!$F$38&gt;='Monthly Cash Flow'!U$7,
IF('Control | Sensitivity'!$F$37&gt;='Monthly Cash Flow'!U$7,0,-PPMT('Control | Sensitivity'!$F$30/12,'Monthly Cash Flow'!U7-'Control | Sensitivity'!$F$37,'Control | Sensitivity'!$F$36,-'Control | Sensitivity'!$F$34)),""),"")</f>
        <v>-617.30823951396269</v>
      </c>
      <c r="V49" s="377">
        <f ca="1">IF('Control | Sensitivity'!$C$21&gt;='Monthly Cash Flow'!V$6,
IF('Control | Sensitivity'!$F$38&gt;='Monthly Cash Flow'!V$7,
IF('Control | Sensitivity'!$F$37&gt;='Monthly Cash Flow'!V$7,0,-PPMT('Control | Sensitivity'!$F$30/12,'Monthly Cash Flow'!V7-'Control | Sensitivity'!$F$37,'Control | Sensitivity'!$F$36,-'Control | Sensitivity'!$F$34)),""),"")</f>
        <v>-621.00721736018954</v>
      </c>
      <c r="W49" s="377">
        <f ca="1">IF('Control | Sensitivity'!$C$21&gt;='Monthly Cash Flow'!W$6,
IF('Control | Sensitivity'!$F$38&gt;='Monthly Cash Flow'!W$7,
IF('Control | Sensitivity'!$F$37&gt;='Monthly Cash Flow'!W$7,0,-PPMT('Control | Sensitivity'!$F$30/12,'Monthly Cash Flow'!W7-'Control | Sensitivity'!$F$37,'Control | Sensitivity'!$F$36,-'Control | Sensitivity'!$F$34)),""),"")</f>
        <v>-624.72835988239376</v>
      </c>
      <c r="X49" s="377">
        <f ca="1">IF('Control | Sensitivity'!$C$21&gt;='Monthly Cash Flow'!X$6,
IF('Control | Sensitivity'!$F$38&gt;='Monthly Cash Flow'!X$7,
IF('Control | Sensitivity'!$F$37&gt;='Monthly Cash Flow'!X$7,0,-PPMT('Control | Sensitivity'!$F$30/12,'Monthly Cash Flow'!X7-'Control | Sensitivity'!$F$37,'Control | Sensitivity'!$F$36,-'Control | Sensitivity'!$F$34)),""),"")</f>
        <v>-628.47179989371455</v>
      </c>
      <c r="Y49" s="377">
        <f ca="1">IF('Control | Sensitivity'!$C$21&gt;='Monthly Cash Flow'!Y$6,
IF('Control | Sensitivity'!$F$38&gt;='Monthly Cash Flow'!Y$7,
IF('Control | Sensitivity'!$F$37&gt;='Monthly Cash Flow'!Y$7,0,-PPMT('Control | Sensitivity'!$F$30/12,'Monthly Cash Flow'!Y7-'Control | Sensitivity'!$F$37,'Control | Sensitivity'!$F$36,-'Control | Sensitivity'!$F$34)),""),"")</f>
        <v>-632.23767100312261</v>
      </c>
      <c r="Z49" s="377">
        <f ca="1">IF('Control | Sensitivity'!$C$21&gt;='Monthly Cash Flow'!Z$6,
IF('Control | Sensitivity'!$F$38&gt;='Monthly Cash Flow'!Z$7,
IF('Control | Sensitivity'!$F$37&gt;='Monthly Cash Flow'!Z$7,0,-PPMT('Control | Sensitivity'!$F$30/12,'Monthly Cash Flow'!Z7-'Control | Sensitivity'!$F$37,'Control | Sensitivity'!$F$36,-'Control | Sensitivity'!$F$34)),""),"")</f>
        <v>-636.02610762018787</v>
      </c>
      <c r="AA49" s="377">
        <f ca="1">IF('Control | Sensitivity'!$C$21&gt;='Monthly Cash Flow'!AA$6,
IF('Control | Sensitivity'!$F$38&gt;='Monthly Cash Flow'!AA$7,
IF('Control | Sensitivity'!$F$37&gt;='Monthly Cash Flow'!AA$7,0,-PPMT('Control | Sensitivity'!$F$30/12,'Monthly Cash Flow'!AA7-'Control | Sensitivity'!$F$37,'Control | Sensitivity'!$F$36,-'Control | Sensitivity'!$F$34)),""),"")</f>
        <v>-639.83724495987644</v>
      </c>
      <c r="AB49" s="377">
        <f ca="1">IF('Control | Sensitivity'!$C$21&gt;='Monthly Cash Flow'!AB$6,
IF('Control | Sensitivity'!$F$38&gt;='Monthly Cash Flow'!AB$7,
IF('Control | Sensitivity'!$F$37&gt;='Monthly Cash Flow'!AB$7,0,-PPMT('Control | Sensitivity'!$F$30/12,'Monthly Cash Flow'!AB7-'Control | Sensitivity'!$F$37,'Control | Sensitivity'!$F$36,-'Control | Sensitivity'!$F$34)),""),"")</f>
        <v>-643.67121904737746</v>
      </c>
      <c r="AC49" s="377">
        <f ca="1">IF('Control | Sensitivity'!$C$21&gt;='Monthly Cash Flow'!AC$6,
IF('Control | Sensitivity'!$F$38&gt;='Monthly Cash Flow'!AC$7,
IF('Control | Sensitivity'!$F$37&gt;='Monthly Cash Flow'!AC$7,0,-PPMT('Control | Sensitivity'!$F$30/12,'Monthly Cash Flow'!AC7-'Control | Sensitivity'!$F$37,'Control | Sensitivity'!$F$36,-'Control | Sensitivity'!$F$34)),""),"")</f>
        <v>-647.52816672295796</v>
      </c>
      <c r="AD49" s="377">
        <f ca="1">IF('Control | Sensitivity'!$C$21&gt;='Monthly Cash Flow'!AD$6,
IF('Control | Sensitivity'!$F$38&gt;='Monthly Cash Flow'!AD$7,
IF('Control | Sensitivity'!$F$37&gt;='Monthly Cash Flow'!AD$7,0,-PPMT('Control | Sensitivity'!$F$30/12,'Monthly Cash Flow'!AD7-'Control | Sensitivity'!$F$37,'Control | Sensitivity'!$F$36,-'Control | Sensitivity'!$F$34)),""),"")</f>
        <v>-651.40822564684663</v>
      </c>
      <c r="AE49" s="377">
        <f ca="1">IF('Control | Sensitivity'!$C$21&gt;='Monthly Cash Flow'!AE$6,
IF('Control | Sensitivity'!$F$38&gt;='Monthly Cash Flow'!AE$7,
IF('Control | Sensitivity'!$F$37&gt;='Monthly Cash Flow'!AE$7,0,-PPMT('Control | Sensitivity'!$F$30/12,'Monthly Cash Flow'!AE7-'Control | Sensitivity'!$F$37,'Control | Sensitivity'!$F$36,-'Control | Sensitivity'!$F$34)),""),"")</f>
        <v>-655.31153430414713</v>
      </c>
      <c r="AF49" s="377">
        <f ca="1">IF('Control | Sensitivity'!$C$21&gt;='Monthly Cash Flow'!AF$6,
IF('Control | Sensitivity'!$F$38&gt;='Monthly Cash Flow'!AF$7,
IF('Control | Sensitivity'!$F$37&gt;='Monthly Cash Flow'!AF$7,0,-PPMT('Control | Sensitivity'!$F$30/12,'Monthly Cash Flow'!AF7-'Control | Sensitivity'!$F$37,'Control | Sensitivity'!$F$36,-'Control | Sensitivity'!$F$34)),""),"")</f>
        <v>-659.23823200978052</v>
      </c>
      <c r="AG49" s="377">
        <f ca="1">IF('Control | Sensitivity'!$C$21&gt;='Monthly Cash Flow'!AG$6,
IF('Control | Sensitivity'!$F$38&gt;='Monthly Cash Flow'!AG$7,
IF('Control | Sensitivity'!$F$37&gt;='Monthly Cash Flow'!AG$7,0,-PPMT('Control | Sensitivity'!$F$30/12,'Monthly Cash Flow'!AG7-'Control | Sensitivity'!$F$37,'Control | Sensitivity'!$F$36,-'Control | Sensitivity'!$F$34)),""),"")</f>
        <v>-663.18845891345825</v>
      </c>
      <c r="AH49" s="377">
        <f ca="1">IF('Control | Sensitivity'!$C$21&gt;='Monthly Cash Flow'!AH$6,
IF('Control | Sensitivity'!$F$38&gt;='Monthly Cash Flow'!AH$7,
IF('Control | Sensitivity'!$F$37&gt;='Monthly Cash Flow'!AH$7,0,-PPMT('Control | Sensitivity'!$F$30/12,'Monthly Cash Flow'!AH7-'Control | Sensitivity'!$F$37,'Control | Sensitivity'!$F$36,-'Control | Sensitivity'!$F$34)),""),"")</f>
        <v>-667.16235600468394</v>
      </c>
      <c r="AI49" s="377">
        <f ca="1">IF('Control | Sensitivity'!$C$21&gt;='Monthly Cash Flow'!AI$6,
IF('Control | Sensitivity'!$F$38&gt;='Monthly Cash Flow'!AI$7,
IF('Control | Sensitivity'!$F$37&gt;='Monthly Cash Flow'!AI$7,0,-PPMT('Control | Sensitivity'!$F$30/12,'Monthly Cash Flow'!AI7-'Control | Sensitivity'!$F$37,'Control | Sensitivity'!$F$36,-'Control | Sensitivity'!$F$34)),""),"")</f>
        <v>-671.16006511778608</v>
      </c>
      <c r="AJ49" s="377">
        <f ca="1">IF('Control | Sensitivity'!$C$21&gt;='Monthly Cash Flow'!AJ$6,
IF('Control | Sensitivity'!$F$38&gt;='Monthly Cash Flow'!AJ$7,
IF('Control | Sensitivity'!$F$37&gt;='Monthly Cash Flow'!AJ$7,0,-PPMT('Control | Sensitivity'!$F$30/12,'Monthly Cash Flow'!AJ7-'Control | Sensitivity'!$F$37,'Control | Sensitivity'!$F$36,-'Control | Sensitivity'!$F$34)),""),"")</f>
        <v>-675.18172893697886</v>
      </c>
      <c r="AK49" s="377">
        <f ca="1">IF('Control | Sensitivity'!$C$21&gt;='Monthly Cash Flow'!AK$6,
IF('Control | Sensitivity'!$F$38&gt;='Monthly Cash Flow'!AK$7,
IF('Control | Sensitivity'!$F$37&gt;='Monthly Cash Flow'!AK$7,0,-PPMT('Control | Sensitivity'!$F$30/12,'Monthly Cash Flow'!AK7-'Control | Sensitivity'!$F$37,'Control | Sensitivity'!$F$36,-'Control | Sensitivity'!$F$34)),""),"")</f>
        <v>-679.22749100145631</v>
      </c>
      <c r="AL49" s="377">
        <f ca="1">IF('Control | Sensitivity'!$C$21&gt;='Monthly Cash Flow'!AL$6,
IF('Control | Sensitivity'!$F$38&gt;='Monthly Cash Flow'!AL$7,
IF('Control | Sensitivity'!$F$37&gt;='Monthly Cash Flow'!AL$7,0,-PPMT('Control | Sensitivity'!$F$30/12,'Monthly Cash Flow'!AL7-'Control | Sensitivity'!$F$37,'Control | Sensitivity'!$F$36,-'Control | Sensitivity'!$F$34)),""),"")</f>
        <v>-683.29749571051548</v>
      </c>
      <c r="AM49" s="377">
        <f ca="1">IF('Control | Sensitivity'!$C$21&gt;='Monthly Cash Flow'!AM$6,
IF('Control | Sensitivity'!$F$38&gt;='Monthly Cash Flow'!AM$7,
IF('Control | Sensitivity'!$F$37&gt;='Monthly Cash Flow'!AM$7,0,-PPMT('Control | Sensitivity'!$F$30/12,'Monthly Cash Flow'!AM7-'Control | Sensitivity'!$F$37,'Control | Sensitivity'!$F$36,-'Control | Sensitivity'!$F$34)),""),"")</f>
        <v>-687.39188832870809</v>
      </c>
      <c r="AN49" s="377">
        <f ca="1">IF('Control | Sensitivity'!$C$21&gt;='Monthly Cash Flow'!AN$6,
IF('Control | Sensitivity'!$F$38&gt;='Monthly Cash Flow'!AN$7,
IF('Control | Sensitivity'!$F$37&gt;='Monthly Cash Flow'!AN$7,0,-PPMT('Control | Sensitivity'!$F$30/12,'Monthly Cash Flow'!AN7-'Control | Sensitivity'!$F$37,'Control | Sensitivity'!$F$36,-'Control | Sensitivity'!$F$34)),""),"")</f>
        <v>-691.51081499102838</v>
      </c>
      <c r="AO49" s="377">
        <f ca="1">IF('Control | Sensitivity'!$C$21&gt;='Monthly Cash Flow'!AO$6,
IF('Control | Sensitivity'!$F$38&gt;='Monthly Cash Flow'!AO$7,
IF('Control | Sensitivity'!$F$37&gt;='Monthly Cash Flow'!AO$7,0,-PPMT('Control | Sensitivity'!$F$30/12,'Monthly Cash Flow'!AO7-'Control | Sensitivity'!$F$37,'Control | Sensitivity'!$F$36,-'Control | Sensitivity'!$F$34)),""),"")</f>
        <v>-695.65442270812628</v>
      </c>
      <c r="AP49" s="377">
        <f ca="1">IF('Control | Sensitivity'!$C$21&gt;='Monthly Cash Flow'!AP$6,
IF('Control | Sensitivity'!$F$38&gt;='Monthly Cash Flow'!AP$7,
IF('Control | Sensitivity'!$F$37&gt;='Monthly Cash Flow'!AP$7,0,-PPMT('Control | Sensitivity'!$F$30/12,'Monthly Cash Flow'!AP7-'Control | Sensitivity'!$F$37,'Control | Sensitivity'!$F$36,-'Control | Sensitivity'!$F$34)),""),"")</f>
        <v>-699.82285937155564</v>
      </c>
      <c r="AQ49" s="377">
        <f ca="1">IF('Control | Sensitivity'!$C$21&gt;='Monthly Cash Flow'!AQ$6,
IF('Control | Sensitivity'!$F$38&gt;='Monthly Cash Flow'!AQ$7,
IF('Control | Sensitivity'!$F$37&gt;='Monthly Cash Flow'!AQ$7,0,-PPMT('Control | Sensitivity'!$F$30/12,'Monthly Cash Flow'!AQ7-'Control | Sensitivity'!$F$37,'Control | Sensitivity'!$F$36,-'Control | Sensitivity'!$F$34)),""),"")</f>
        <v>-704.01627375905321</v>
      </c>
      <c r="AR49" s="377">
        <f ca="1">IF('Control | Sensitivity'!$C$21&gt;='Monthly Cash Flow'!AR$6,
IF('Control | Sensitivity'!$F$38&gt;='Monthly Cash Flow'!AR$7,
IF('Control | Sensitivity'!$F$37&gt;='Monthly Cash Flow'!AR$7,0,-PPMT('Control | Sensitivity'!$F$30/12,'Monthly Cash Flow'!AR7-'Control | Sensitivity'!$F$37,'Control | Sensitivity'!$F$36,-'Control | Sensitivity'!$F$34)),""),"")</f>
        <v>-708.2348155398472</v>
      </c>
      <c r="AS49" s="377">
        <f ca="1">IF('Control | Sensitivity'!$C$21&gt;='Monthly Cash Flow'!AS$6,
IF('Control | Sensitivity'!$F$38&gt;='Monthly Cash Flow'!AS$7,
IF('Control | Sensitivity'!$F$37&gt;='Monthly Cash Flow'!AS$7,0,-PPMT('Control | Sensitivity'!$F$30/12,'Monthly Cash Flow'!AS7-'Control | Sensitivity'!$F$37,'Control | Sensitivity'!$F$36,-'Control | Sensitivity'!$F$34)),""),"")</f>
        <v>-712.47863528000039</v>
      </c>
      <c r="AT49" s="377">
        <f ca="1">IF('Control | Sensitivity'!$C$21&gt;='Monthly Cash Flow'!AT$6,
IF('Control | Sensitivity'!$F$38&gt;='Monthly Cash Flow'!AT$7,
IF('Control | Sensitivity'!$F$37&gt;='Monthly Cash Flow'!AT$7,0,-PPMT('Control | Sensitivity'!$F$30/12,'Monthly Cash Flow'!AT7-'Control | Sensitivity'!$F$37,'Control | Sensitivity'!$F$36,-'Control | Sensitivity'!$F$34)),""),"")</f>
        <v>-716.74788444778358</v>
      </c>
      <c r="AU49" s="377">
        <f ca="1">IF('Control | Sensitivity'!$C$21&gt;='Monthly Cash Flow'!AU$6,
IF('Control | Sensitivity'!$F$38&gt;='Monthly Cash Flow'!AU$7,
IF('Control | Sensitivity'!$F$37&gt;='Monthly Cash Flow'!AU$7,0,-PPMT('Control | Sensitivity'!$F$30/12,'Monthly Cash Flow'!AU7-'Control | Sensitivity'!$F$37,'Control | Sensitivity'!$F$36,-'Control | Sensitivity'!$F$34)),""),"")</f>
        <v>-721.04271541908201</v>
      </c>
      <c r="AV49" s="377">
        <f ca="1">IF('Control | Sensitivity'!$C$21&gt;='Monthly Cash Flow'!AV$6,
IF('Control | Sensitivity'!$F$38&gt;='Monthly Cash Flow'!AV$7,
IF('Control | Sensitivity'!$F$37&gt;='Monthly Cash Flow'!AV$7,0,-PPMT('Control | Sensitivity'!$F$30/12,'Monthly Cash Flow'!AV7-'Control | Sensitivity'!$F$37,'Control | Sensitivity'!$F$36,-'Control | Sensitivity'!$F$34)),""),"")</f>
        <v>-725.36328148283405</v>
      </c>
      <c r="AW49" s="377">
        <f ca="1">IF('Control | Sensitivity'!$C$21&gt;='Monthly Cash Flow'!AW$6,
IF('Control | Sensitivity'!$F$38&gt;='Monthly Cash Flow'!AW$7,
IF('Control | Sensitivity'!$F$37&gt;='Monthly Cash Flow'!AW$7,0,-PPMT('Control | Sensitivity'!$F$30/12,'Monthly Cash Flow'!AW7-'Control | Sensitivity'!$F$37,'Control | Sensitivity'!$F$36,-'Control | Sensitivity'!$F$34)),""),"")</f>
        <v>-729.70973684650141</v>
      </c>
      <c r="AX49" s="377">
        <f ca="1">IF('Control | Sensitivity'!$C$21&gt;='Monthly Cash Flow'!AX$6,
IF('Control | Sensitivity'!$F$38&gt;='Monthly Cash Flow'!AX$7,
IF('Control | Sensitivity'!$F$37&gt;='Monthly Cash Flow'!AX$7,0,-PPMT('Control | Sensitivity'!$F$30/12,'Monthly Cash Flow'!AX7-'Control | Sensitivity'!$F$37,'Control | Sensitivity'!$F$36,-'Control | Sensitivity'!$F$34)),""),"")</f>
        <v>-734.0822366415739</v>
      </c>
      <c r="AY49" s="377">
        <f ca="1">IF('Control | Sensitivity'!$C$21&gt;='Monthly Cash Flow'!AY$6,
IF('Control | Sensitivity'!$F$38&gt;='Monthly Cash Flow'!AY$7,
IF('Control | Sensitivity'!$F$37&gt;='Monthly Cash Flow'!AY$7,0,-PPMT('Control | Sensitivity'!$F$30/12,'Monthly Cash Flow'!AY7-'Control | Sensitivity'!$F$37,'Control | Sensitivity'!$F$36,-'Control | Sensitivity'!$F$34)),""),"")</f>
        <v>-738.48093692910572</v>
      </c>
      <c r="AZ49" s="377">
        <f ca="1">IF('Control | Sensitivity'!$C$21&gt;='Monthly Cash Flow'!AZ$6,
IF('Control | Sensitivity'!$F$38&gt;='Monthly Cash Flow'!AZ$7,
IF('Control | Sensitivity'!$F$37&gt;='Monthly Cash Flow'!AZ$7,0,-PPMT('Control | Sensitivity'!$F$30/12,'Monthly Cash Flow'!AZ7-'Control | Sensitivity'!$F$37,'Control | Sensitivity'!$F$36,-'Control | Sensitivity'!$F$34)),""),"")</f>
        <v>-742.90599470528639</v>
      </c>
      <c r="BA49" s="377">
        <f ca="1">IF('Control | Sensitivity'!$C$21&gt;='Monthly Cash Flow'!BA$6,
IF('Control | Sensitivity'!$F$38&gt;='Monthly Cash Flow'!BA$7,
IF('Control | Sensitivity'!$F$37&gt;='Monthly Cash Flow'!BA$7,0,-PPMT('Control | Sensitivity'!$F$30/12,'Monthly Cash Flow'!BA7-'Control | Sensitivity'!$F$37,'Control | Sensitivity'!$F$36,-'Control | Sensitivity'!$F$34)),""),"")</f>
        <v>-747.35756790704329</v>
      </c>
      <c r="BB49" s="377">
        <f ca="1">IF('Control | Sensitivity'!$C$21&gt;='Monthly Cash Flow'!BB$6,
IF('Control | Sensitivity'!$F$38&gt;='Monthly Cash Flow'!BB$7,
IF('Control | Sensitivity'!$F$37&gt;='Monthly Cash Flow'!BB$7,0,-PPMT('Control | Sensitivity'!$F$30/12,'Monthly Cash Flow'!BB7-'Control | Sensitivity'!$F$37,'Control | Sensitivity'!$F$36,-'Control | Sensitivity'!$F$34)),""),"")</f>
        <v>-751.83581541767876</v>
      </c>
      <c r="BC49" s="377">
        <f ca="1">IF('Control | Sensitivity'!$C$21&gt;='Monthly Cash Flow'!BC$6,
IF('Control | Sensitivity'!$F$38&gt;='Monthly Cash Flow'!BC$7,
IF('Control | Sensitivity'!$F$37&gt;='Monthly Cash Flow'!BC$7,0,-PPMT('Control | Sensitivity'!$F$30/12,'Monthly Cash Flow'!BC7-'Control | Sensitivity'!$F$37,'Control | Sensitivity'!$F$36,-'Control | Sensitivity'!$F$34)),""),"")</f>
        <v>-756.34089707254157</v>
      </c>
      <c r="BD49" s="377">
        <f ca="1">IF('Control | Sensitivity'!$C$21&gt;='Monthly Cash Flow'!BD$6,
IF('Control | Sensitivity'!$F$38&gt;='Monthly Cash Flow'!BD$7,
IF('Control | Sensitivity'!$F$37&gt;='Monthly Cash Flow'!BD$7,0,-PPMT('Control | Sensitivity'!$F$30/12,'Monthly Cash Flow'!BD7-'Control | Sensitivity'!$F$37,'Control | Sensitivity'!$F$36,-'Control | Sensitivity'!$F$34)),""),"")</f>
        <v>-760.87297366473069</v>
      </c>
      <c r="BE49" s="377">
        <f ca="1">IF('Control | Sensitivity'!$C$21&gt;='Monthly Cash Flow'!BE$6,
IF('Control | Sensitivity'!$F$38&gt;='Monthly Cash Flow'!BE$7,
IF('Control | Sensitivity'!$F$37&gt;='Monthly Cash Flow'!BE$7,0,-PPMT('Control | Sensitivity'!$F$30/12,'Monthly Cash Flow'!BE7-'Control | Sensitivity'!$F$37,'Control | Sensitivity'!$F$36,-'Control | Sensitivity'!$F$34)),""),"")</f>
        <v>-765.43220695083528</v>
      </c>
      <c r="BF49" s="377">
        <f ca="1">IF('Control | Sensitivity'!$C$21&gt;='Monthly Cash Flow'!BF$6,
IF('Control | Sensitivity'!$F$38&gt;='Monthly Cash Flow'!BF$7,
IF('Control | Sensitivity'!$F$37&gt;='Monthly Cash Flow'!BF$7,0,-PPMT('Control | Sensitivity'!$F$30/12,'Monthly Cash Flow'!BF7-'Control | Sensitivity'!$F$37,'Control | Sensitivity'!$F$36,-'Control | Sensitivity'!$F$34)),""),"")</f>
        <v>-770.01875965670718</v>
      </c>
      <c r="BG49" s="377">
        <f ca="1">IF('Control | Sensitivity'!$C$21&gt;='Monthly Cash Flow'!BG$6,
IF('Control | Sensitivity'!$F$38&gt;='Monthly Cash Flow'!BG$7,
IF('Control | Sensitivity'!$F$37&gt;='Monthly Cash Flow'!BG$7,0,-PPMT('Control | Sensitivity'!$F$30/12,'Monthly Cash Flow'!BG7-'Control | Sensitivity'!$F$37,'Control | Sensitivity'!$F$36,-'Control | Sensitivity'!$F$34)),""),"")</f>
        <v>-774.63279548326898</v>
      </c>
      <c r="BH49" s="377">
        <f ca="1">IF('Control | Sensitivity'!$C$21&gt;='Monthly Cash Flow'!BH$6,
IF('Control | Sensitivity'!$F$38&gt;='Monthly Cash Flow'!BH$7,
IF('Control | Sensitivity'!$F$37&gt;='Monthly Cash Flow'!BH$7,0,-PPMT('Control | Sensitivity'!$F$30/12,'Monthly Cash Flow'!BH7-'Control | Sensitivity'!$F$37,'Control | Sensitivity'!$F$36,-'Control | Sensitivity'!$F$34)),""),"")</f>
        <v>-779.27447911235765</v>
      </c>
      <c r="BI49" s="377">
        <f ca="1">IF('Control | Sensitivity'!$C$21&gt;='Monthly Cash Flow'!BI$6,
IF('Control | Sensitivity'!$F$38&gt;='Monthly Cash Flow'!BI$7,
IF('Control | Sensitivity'!$F$37&gt;='Monthly Cash Flow'!BI$7,0,-PPMT('Control | Sensitivity'!$F$30/12,'Monthly Cash Flow'!BI7-'Control | Sensitivity'!$F$37,'Control | Sensitivity'!$F$36,-'Control | Sensitivity'!$F$34)),""),"")</f>
        <v>-783.94397621260089</v>
      </c>
      <c r="BJ49" s="377">
        <f ca="1">IF('Control | Sensitivity'!$C$21&gt;='Monthly Cash Flow'!BJ$6,
IF('Control | Sensitivity'!$F$38&gt;='Monthly Cash Flow'!BJ$7,
IF('Control | Sensitivity'!$F$37&gt;='Monthly Cash Flow'!BJ$7,0,-PPMT('Control | Sensitivity'!$F$30/12,'Monthly Cash Flow'!BJ7-'Control | Sensitivity'!$F$37,'Control | Sensitivity'!$F$36,-'Control | Sensitivity'!$F$34)),""),"")</f>
        <v>-788.64145344533074</v>
      </c>
      <c r="BK49" s="377">
        <f ca="1">IF('Control | Sensitivity'!$C$21&gt;='Monthly Cash Flow'!BK$6,
IF('Control | Sensitivity'!$F$38&gt;='Monthly Cash Flow'!BK$7,
IF('Control | Sensitivity'!$F$37&gt;='Monthly Cash Flow'!BK$7,0,-PPMT('Control | Sensitivity'!$F$30/12,'Monthly Cash Flow'!BK7-'Control | Sensitivity'!$F$37,'Control | Sensitivity'!$F$36,-'Control | Sensitivity'!$F$34)),""),"")</f>
        <v>-793.36707847053265</v>
      </c>
      <c r="BL49" s="377">
        <f ca="1">IF('Control | Sensitivity'!$C$21&gt;='Monthly Cash Flow'!BL$6,
IF('Control | Sensitivity'!$F$38&gt;='Monthly Cash Flow'!BL$7,
IF('Control | Sensitivity'!$F$37&gt;='Monthly Cash Flow'!BL$7,0,-PPMT('Control | Sensitivity'!$F$30/12,'Monthly Cash Flow'!BL7-'Control | Sensitivity'!$F$37,'Control | Sensitivity'!$F$36,-'Control | Sensitivity'!$F$34)),""),"")</f>
        <v>-798.12101995282819</v>
      </c>
      <c r="BM49" s="377">
        <f ca="1">IF('Control | Sensitivity'!$C$21&gt;='Monthly Cash Flow'!BM$6,
IF('Control | Sensitivity'!$F$38&gt;='Monthly Cash Flow'!BM$7,
IF('Control | Sensitivity'!$F$37&gt;='Monthly Cash Flow'!BM$7,0,-PPMT('Control | Sensitivity'!$F$30/12,'Monthly Cash Flow'!BM7-'Control | Sensitivity'!$F$37,'Control | Sensitivity'!$F$36,-'Control | Sensitivity'!$F$34)),""),"")</f>
        <v>-802.90344756749596</v>
      </c>
      <c r="BN49" s="377">
        <f ca="1">IF('Control | Sensitivity'!$C$21&gt;='Monthly Cash Flow'!BN$6,
IF('Control | Sensitivity'!$F$38&gt;='Monthly Cash Flow'!BN$7,
IF('Control | Sensitivity'!$F$37&gt;='Monthly Cash Flow'!BN$7,0,-PPMT('Control | Sensitivity'!$F$30/12,'Monthly Cash Flow'!BN7-'Control | Sensitivity'!$F$37,'Control | Sensitivity'!$F$36,-'Control | Sensitivity'!$F$34)),""),"")</f>
        <v>-807.71453200652741</v>
      </c>
      <c r="BO49" s="377">
        <f ca="1">IF('Control | Sensitivity'!$C$21&gt;='Monthly Cash Flow'!BO$6,
IF('Control | Sensitivity'!$F$38&gt;='Monthly Cash Flow'!BO$7,
IF('Control | Sensitivity'!$F$37&gt;='Monthly Cash Flow'!BO$7,0,-PPMT('Control | Sensitivity'!$F$30/12,'Monthly Cash Flow'!BO7-'Control | Sensitivity'!$F$37,'Control | Sensitivity'!$F$36,-'Control | Sensitivity'!$F$34)),""),"")</f>
        <v>-812.55444498471809</v>
      </c>
      <c r="BP49" s="377">
        <f ca="1">IF('Control | Sensitivity'!$C$21&gt;='Monthly Cash Flow'!BP$6,
IF('Control | Sensitivity'!$F$38&gt;='Monthly Cash Flow'!BP$7,
IF('Control | Sensitivity'!$F$37&gt;='Monthly Cash Flow'!BP$7,0,-PPMT('Control | Sensitivity'!$F$30/12,'Monthly Cash Flow'!BP7-'Control | Sensitivity'!$F$37,'Control | Sensitivity'!$F$36,-'Control | Sensitivity'!$F$34)),""),"")</f>
        <v>-817.423359245798</v>
      </c>
      <c r="BQ49" s="377">
        <f ca="1">IF('Control | Sensitivity'!$C$21&gt;='Monthly Cash Flow'!BQ$6,
IF('Control | Sensitivity'!$F$38&gt;='Monthly Cash Flow'!BQ$7,
IF('Control | Sensitivity'!$F$37&gt;='Monthly Cash Flow'!BQ$7,0,-PPMT('Control | Sensitivity'!$F$30/12,'Monthly Cash Flow'!BQ7-'Control | Sensitivity'!$F$37,'Control | Sensitivity'!$F$36,-'Control | Sensitivity'!$F$34)),""),"")</f>
        <v>-822.32144856859611</v>
      </c>
      <c r="BR49" s="377">
        <f ca="1">IF('Control | Sensitivity'!$C$21&gt;='Monthly Cash Flow'!BR$6,
IF('Control | Sensitivity'!$F$38&gt;='Monthly Cash Flow'!BR$7,
IF('Control | Sensitivity'!$F$37&gt;='Monthly Cash Flow'!BR$7,0,-PPMT('Control | Sensitivity'!$F$30/12,'Monthly Cash Flow'!BR7-'Control | Sensitivity'!$F$37,'Control | Sensitivity'!$F$36,-'Control | Sensitivity'!$F$34)),""),"")</f>
        <v>-827.24888777324259</v>
      </c>
      <c r="BS49" s="377">
        <f ca="1">IF('Control | Sensitivity'!$C$21&gt;='Monthly Cash Flow'!BS$6,
IF('Control | Sensitivity'!$F$38&gt;='Monthly Cash Flow'!BS$7,
IF('Control | Sensitivity'!$F$37&gt;='Monthly Cash Flow'!BS$7,0,-PPMT('Control | Sensitivity'!$F$30/12,'Monthly Cash Flow'!BS7-'Control | Sensitivity'!$F$37,'Control | Sensitivity'!$F$36,-'Control | Sensitivity'!$F$34)),""),"")</f>
        <v>-832.20585272740959</v>
      </c>
      <c r="BT49" s="377">
        <f ca="1">IF('Control | Sensitivity'!$C$21&gt;='Monthly Cash Flow'!BT$6,
IF('Control | Sensitivity'!$F$38&gt;='Monthly Cash Flow'!BT$7,
IF('Control | Sensitivity'!$F$37&gt;='Monthly Cash Flow'!BT$7,0,-PPMT('Control | Sensitivity'!$F$30/12,'Monthly Cash Flow'!BT7-'Control | Sensitivity'!$F$37,'Control | Sensitivity'!$F$36,-'Control | Sensitivity'!$F$34)),""),"")</f>
        <v>-837.19252035258603</v>
      </c>
      <c r="BU49" s="377">
        <f ca="1">IF('Control | Sensitivity'!$C$21&gt;='Monthly Cash Flow'!BU$6,
IF('Control | Sensitivity'!$F$38&gt;='Monthly Cash Flow'!BU$7,
IF('Control | Sensitivity'!$F$37&gt;='Monthly Cash Flow'!BU$7,0,-PPMT('Control | Sensitivity'!$F$30/12,'Monthly Cash Flow'!BU7-'Control | Sensitivity'!$F$37,'Control | Sensitivity'!$F$36,-'Control | Sensitivity'!$F$34)),""),"")</f>
        <v>-842.20906863039545</v>
      </c>
      <c r="BV49" s="377">
        <f ca="1">IF('Control | Sensitivity'!$C$21&gt;='Monthly Cash Flow'!BV$6,
IF('Control | Sensitivity'!$F$38&gt;='Monthly Cash Flow'!BV$7,
IF('Control | Sensitivity'!$F$37&gt;='Monthly Cash Flow'!BV$7,0,-PPMT('Control | Sensitivity'!$F$30/12,'Monthly Cash Flow'!BV7-'Control | Sensitivity'!$F$37,'Control | Sensitivity'!$F$36,-'Control | Sensitivity'!$F$34)),""),"")</f>
        <v>-847.25567660894433</v>
      </c>
      <c r="BW49" s="377">
        <f ca="1">IF('Control | Sensitivity'!$C$21&gt;='Monthly Cash Flow'!BW$6,
IF('Control | Sensitivity'!$F$38&gt;='Monthly Cash Flow'!BW$7,
IF('Control | Sensitivity'!$F$37&gt;='Monthly Cash Flow'!BW$7,0,-PPMT('Control | Sensitivity'!$F$30/12,'Monthly Cash Flow'!BW7-'Control | Sensitivity'!$F$37,'Control | Sensitivity'!$F$36,-'Control | Sensitivity'!$F$34)),""),"")</f>
        <v>-852.33252440921672</v>
      </c>
      <c r="BX49" s="377">
        <f ca="1">IF('Control | Sensitivity'!$C$21&gt;='Monthly Cash Flow'!BX$6,
IF('Control | Sensitivity'!$F$38&gt;='Monthly Cash Flow'!BX$7,
IF('Control | Sensitivity'!$F$37&gt;='Monthly Cash Flow'!BX$7,0,-PPMT('Control | Sensitivity'!$F$30/12,'Monthly Cash Flow'!BX7-'Control | Sensitivity'!$F$37,'Control | Sensitivity'!$F$36,-'Control | Sensitivity'!$F$34)),""),"")</f>
        <v>-857.4397932315004</v>
      </c>
      <c r="BY49" s="377">
        <f ca="1">IF('Control | Sensitivity'!$C$21&gt;='Monthly Cash Flow'!BY$6,
IF('Control | Sensitivity'!$F$38&gt;='Monthly Cash Flow'!BY$7,
IF('Control | Sensitivity'!$F$37&gt;='Monthly Cash Flow'!BY$7,0,-PPMT('Control | Sensitivity'!$F$30/12,'Monthly Cash Flow'!BY7-'Control | Sensitivity'!$F$37,'Control | Sensitivity'!$F$36,-'Control | Sensitivity'!$F$34)),""),"")</f>
        <v>-862.57766536185443</v>
      </c>
      <c r="BZ49" s="377">
        <f ca="1">IF('Control | Sensitivity'!$C$21&gt;='Monthly Cash Flow'!BZ$6,
IF('Control | Sensitivity'!$F$38&gt;='Monthly Cash Flow'!BZ$7,
IF('Control | Sensitivity'!$F$37&gt;='Monthly Cash Flow'!BZ$7,0,-PPMT('Control | Sensitivity'!$F$30/12,'Monthly Cash Flow'!BZ7-'Control | Sensitivity'!$F$37,'Control | Sensitivity'!$F$36,-'Control | Sensitivity'!$F$34)),""),"")</f>
        <v>-867.74632417861653</v>
      </c>
      <c r="CA49" s="377">
        <f ca="1">IF('Control | Sensitivity'!$C$21&gt;='Monthly Cash Flow'!CA$6,
IF('Control | Sensitivity'!$F$38&gt;='Monthly Cash Flow'!CA$7,
IF('Control | Sensitivity'!$F$37&gt;='Monthly Cash Flow'!CA$7,0,-PPMT('Control | Sensitivity'!$F$30/12,'Monthly Cash Flow'!CA7-'Control | Sensitivity'!$F$37,'Control | Sensitivity'!$F$36,-'Control | Sensitivity'!$F$34)),""),"")</f>
        <v>-872.94595415894639</v>
      </c>
      <c r="CB49" s="377">
        <f ca="1">IF('Control | Sensitivity'!$C$21&gt;='Monthly Cash Flow'!CB$6,
IF('Control | Sensitivity'!$F$38&gt;='Monthly Cash Flow'!CB$7,
IF('Control | Sensitivity'!$F$37&gt;='Monthly Cash Flow'!CB$7,0,-PPMT('Control | Sensitivity'!$F$30/12,'Monthly Cash Flow'!CB7-'Control | Sensitivity'!$F$37,'Control | Sensitivity'!$F$36,-'Control | Sensitivity'!$F$34)),""),"")</f>
        <v>-878.17674088541196</v>
      </c>
      <c r="CC49" s="377">
        <f ca="1">IF('Control | Sensitivity'!$C$21&gt;='Monthly Cash Flow'!CC$6,
IF('Control | Sensitivity'!$F$38&gt;='Monthly Cash Flow'!CC$7,
IF('Control | Sensitivity'!$F$37&gt;='Monthly Cash Flow'!CC$7,0,-PPMT('Control | Sensitivity'!$F$30/12,'Monthly Cash Flow'!CC7-'Control | Sensitivity'!$F$37,'Control | Sensitivity'!$F$36,-'Control | Sensitivity'!$F$34)),""),"")</f>
        <v>-883.43887105261092</v>
      </c>
      <c r="CD49" s="377">
        <f ca="1">IF('Control | Sensitivity'!$C$21&gt;='Monthly Cash Flow'!CD$6,
IF('Control | Sensitivity'!$F$38&gt;='Monthly Cash Flow'!CD$7,
IF('Control | Sensitivity'!$F$37&gt;='Monthly Cash Flow'!CD$7,0,-PPMT('Control | Sensitivity'!$F$30/12,'Monthly Cash Flow'!CD7-'Control | Sensitivity'!$F$37,'Control | Sensitivity'!$F$36,-'Control | Sensitivity'!$F$34)),""),"")</f>
        <v>-888.7325324738357</v>
      </c>
      <c r="CE49" s="377">
        <f ca="1">IF('Control | Sensitivity'!$C$21&gt;='Monthly Cash Flow'!CE$6,
IF('Control | Sensitivity'!$F$38&gt;='Monthly Cash Flow'!CE$7,
IF('Control | Sensitivity'!$F$37&gt;='Monthly Cash Flow'!CE$7,0,-PPMT('Control | Sensitivity'!$F$30/12,'Monthly Cash Flow'!CE7-'Control | Sensitivity'!$F$37,'Control | Sensitivity'!$F$36,-'Control | Sensitivity'!$F$34)),""),"")</f>
        <v>-894.05791408777657</v>
      </c>
      <c r="CF49" s="377">
        <f ca="1">IF('Control | Sensitivity'!$C$21&gt;='Monthly Cash Flow'!CF$6,
IF('Control | Sensitivity'!$F$38&gt;='Monthly Cash Flow'!CF$7,
IF('Control | Sensitivity'!$F$37&gt;='Monthly Cash Flow'!CF$7,0,-PPMT('Control | Sensitivity'!$F$30/12,'Monthly Cash Flow'!CF7-'Control | Sensitivity'!$F$37,'Control | Sensitivity'!$F$36,-'Control | Sensitivity'!$F$34)),""),"")</f>
        <v>-899.41520596526459</v>
      </c>
      <c r="CG49" s="377">
        <f ca="1">IF('Control | Sensitivity'!$C$21&gt;='Monthly Cash Flow'!CG$6,
IF('Control | Sensitivity'!$F$38&gt;='Monthly Cash Flow'!CG$7,
IF('Control | Sensitivity'!$F$37&gt;='Monthly Cash Flow'!CG$7,0,-PPMT('Control | Sensitivity'!$F$30/12,'Monthly Cash Flow'!CG7-'Control | Sensitivity'!$F$37,'Control | Sensitivity'!$F$36,-'Control | Sensitivity'!$F$34)),""),"")</f>
        <v>-904.80459931605571</v>
      </c>
      <c r="CH49" s="377">
        <f ca="1">IF('Control | Sensitivity'!$C$21&gt;='Monthly Cash Flow'!CH$6,
IF('Control | Sensitivity'!$F$38&gt;='Monthly Cash Flow'!CH$7,
IF('Control | Sensitivity'!$F$37&gt;='Monthly Cash Flow'!CH$7,0,-PPMT('Control | Sensitivity'!$F$30/12,'Monthly Cash Flow'!CH7-'Control | Sensitivity'!$F$37,'Control | Sensitivity'!$F$36,-'Control | Sensitivity'!$F$34)),""),"")</f>
        <v>-910.22628649565604</v>
      </c>
      <c r="CI49" s="377">
        <f ca="1">IF('Control | Sensitivity'!$C$21&gt;='Monthly Cash Flow'!CI$6,
IF('Control | Sensitivity'!$F$38&gt;='Monthly Cash Flow'!CI$7,
IF('Control | Sensitivity'!$F$37&gt;='Monthly Cash Flow'!CI$7,0,-PPMT('Control | Sensitivity'!$F$30/12,'Monthly Cash Flow'!CI7-'Control | Sensitivity'!$F$37,'Control | Sensitivity'!$F$36,-'Control | Sensitivity'!$F$34)),""),"")</f>
        <v>-915.68046101218556</v>
      </c>
      <c r="CJ49" s="377">
        <f ca="1">IF('Control | Sensitivity'!$C$21&gt;='Monthly Cash Flow'!CJ$6,
IF('Control | Sensitivity'!$F$38&gt;='Monthly Cash Flow'!CJ$7,
IF('Control | Sensitivity'!$F$37&gt;='Monthly Cash Flow'!CJ$7,0,-PPMT('Control | Sensitivity'!$F$30/12,'Monthly Cash Flow'!CJ7-'Control | Sensitivity'!$F$37,'Control | Sensitivity'!$F$36,-'Control | Sensitivity'!$F$34)),""),"")</f>
        <v>-921.16731753328713</v>
      </c>
      <c r="CK49" s="377">
        <f ca="1">IF('Control | Sensitivity'!$C$21&gt;='Monthly Cash Flow'!CK$6,
IF('Control | Sensitivity'!$F$38&gt;='Monthly Cash Flow'!CK$7,
IF('Control | Sensitivity'!$F$37&gt;='Monthly Cash Flow'!CK$7,0,-PPMT('Control | Sensitivity'!$F$30/12,'Monthly Cash Flow'!CK7-'Control | Sensitivity'!$F$37,'Control | Sensitivity'!$F$36,-'Control | Sensitivity'!$F$34)),""),"")</f>
        <v>-926.68705189307275</v>
      </c>
      <c r="CL49" s="377" t="str">
        <f>IF('Control | Sensitivity'!$C$21&gt;='Monthly Cash Flow'!CL$6,
IF('Control | Sensitivity'!$F$38&gt;='Monthly Cash Flow'!CL$7,
IF('Control | Sensitivity'!$F$37&gt;='Monthly Cash Flow'!CL$7,0,-PPMT('Control | Sensitivity'!$F$30/12,'Monthly Cash Flow'!CL7-'Control | Sensitivity'!$F$37,'Control | Sensitivity'!$F$36,-'Control | Sensitivity'!$F$34)),""),"")</f>
        <v/>
      </c>
      <c r="CM49" s="377" t="str">
        <f>IF('Control | Sensitivity'!$C$21&gt;='Monthly Cash Flow'!CM$6,
IF('Control | Sensitivity'!$F$38&gt;='Monthly Cash Flow'!CM$7,
IF('Control | Sensitivity'!$F$37&gt;='Monthly Cash Flow'!CM$7,0,-PPMT('Control | Sensitivity'!$F$30/12,'Monthly Cash Flow'!CM7-'Control | Sensitivity'!$F$37,'Control | Sensitivity'!$F$36,-'Control | Sensitivity'!$F$34)),""),"")</f>
        <v/>
      </c>
      <c r="CN49" s="377" t="str">
        <f>IF('Control | Sensitivity'!$C$21&gt;='Monthly Cash Flow'!CN$6,
IF('Control | Sensitivity'!$F$38&gt;='Monthly Cash Flow'!CN$7,
IF('Control | Sensitivity'!$F$37&gt;='Monthly Cash Flow'!CN$7,0,-PPMT('Control | Sensitivity'!$F$30/12,'Monthly Cash Flow'!CN7-'Control | Sensitivity'!$F$37,'Control | Sensitivity'!$F$36,-'Control | Sensitivity'!$F$34)),""),"")</f>
        <v/>
      </c>
      <c r="CO49" s="377" t="str">
        <f>IF('Control | Sensitivity'!$C$21&gt;='Monthly Cash Flow'!CO$6,
IF('Control | Sensitivity'!$F$38&gt;='Monthly Cash Flow'!CO$7,
IF('Control | Sensitivity'!$F$37&gt;='Monthly Cash Flow'!CO$7,0,-PPMT('Control | Sensitivity'!$F$30/12,'Monthly Cash Flow'!CO7-'Control | Sensitivity'!$F$37,'Control | Sensitivity'!$F$36,-'Control | Sensitivity'!$F$34)),""),"")</f>
        <v/>
      </c>
      <c r="CP49" s="377" t="str">
        <f>IF('Control | Sensitivity'!$C$21&gt;='Monthly Cash Flow'!CP$6,
IF('Control | Sensitivity'!$F$38&gt;='Monthly Cash Flow'!CP$7,
IF('Control | Sensitivity'!$F$37&gt;='Monthly Cash Flow'!CP$7,0,-PPMT('Control | Sensitivity'!$F$30/12,'Monthly Cash Flow'!CP7-'Control | Sensitivity'!$F$37,'Control | Sensitivity'!$F$36,-'Control | Sensitivity'!$F$34)),""),"")</f>
        <v/>
      </c>
      <c r="CQ49" s="377" t="str">
        <f>IF('Control | Sensitivity'!$C$21&gt;='Monthly Cash Flow'!CQ$6,
IF('Control | Sensitivity'!$F$38&gt;='Monthly Cash Flow'!CQ$7,
IF('Control | Sensitivity'!$F$37&gt;='Monthly Cash Flow'!CQ$7,0,-PPMT('Control | Sensitivity'!$F$30/12,'Monthly Cash Flow'!CQ7-'Control | Sensitivity'!$F$37,'Control | Sensitivity'!$F$36,-'Control | Sensitivity'!$F$34)),""),"")</f>
        <v/>
      </c>
      <c r="CR49" s="377" t="str">
        <f>IF('Control | Sensitivity'!$C$21&gt;='Monthly Cash Flow'!CR$6,
IF('Control | Sensitivity'!$F$38&gt;='Monthly Cash Flow'!CR$7,
IF('Control | Sensitivity'!$F$37&gt;='Monthly Cash Flow'!CR$7,0,-PPMT('Control | Sensitivity'!$F$30/12,'Monthly Cash Flow'!CR7-'Control | Sensitivity'!$F$37,'Control | Sensitivity'!$F$36,-'Control | Sensitivity'!$F$34)),""),"")</f>
        <v/>
      </c>
      <c r="CS49" s="377" t="str">
        <f>IF('Control | Sensitivity'!$C$21&gt;='Monthly Cash Flow'!CS$6,
IF('Control | Sensitivity'!$F$38&gt;='Monthly Cash Flow'!CS$7,
IF('Control | Sensitivity'!$F$37&gt;='Monthly Cash Flow'!CS$7,0,-PPMT('Control | Sensitivity'!$F$30/12,'Monthly Cash Flow'!CS7-'Control | Sensitivity'!$F$37,'Control | Sensitivity'!$F$36,-'Control | Sensitivity'!$F$34)),""),"")</f>
        <v/>
      </c>
      <c r="CT49" s="377" t="str">
        <f>IF('Control | Sensitivity'!$C$21&gt;='Monthly Cash Flow'!CT$6,
IF('Control | Sensitivity'!$F$38&gt;='Monthly Cash Flow'!CT$7,
IF('Control | Sensitivity'!$F$37&gt;='Monthly Cash Flow'!CT$7,0,-PPMT('Control | Sensitivity'!$F$30/12,'Monthly Cash Flow'!CT7-'Control | Sensitivity'!$F$37,'Control | Sensitivity'!$F$36,-'Control | Sensitivity'!$F$34)),""),"")</f>
        <v/>
      </c>
      <c r="CU49" s="377" t="str">
        <f>IF('Control | Sensitivity'!$C$21&gt;='Monthly Cash Flow'!CU$6,
IF('Control | Sensitivity'!$F$38&gt;='Monthly Cash Flow'!CU$7,
IF('Control | Sensitivity'!$F$37&gt;='Monthly Cash Flow'!CU$7,0,-PPMT('Control | Sensitivity'!$F$30/12,'Monthly Cash Flow'!CU7-'Control | Sensitivity'!$F$37,'Control | Sensitivity'!$F$36,-'Control | Sensitivity'!$F$34)),""),"")</f>
        <v/>
      </c>
      <c r="CV49" s="377" t="str">
        <f>IF('Control | Sensitivity'!$C$21&gt;='Monthly Cash Flow'!CV$6,
IF('Control | Sensitivity'!$F$38&gt;='Monthly Cash Flow'!CV$7,
IF('Control | Sensitivity'!$F$37&gt;='Monthly Cash Flow'!CV$7,0,-PPMT('Control | Sensitivity'!$F$30/12,'Monthly Cash Flow'!CV7-'Control | Sensitivity'!$F$37,'Control | Sensitivity'!$F$36,-'Control | Sensitivity'!$F$34)),""),"")</f>
        <v/>
      </c>
      <c r="CW49" s="377" t="str">
        <f>IF('Control | Sensitivity'!$C$21&gt;='Monthly Cash Flow'!CW$6,
IF('Control | Sensitivity'!$F$38&gt;='Monthly Cash Flow'!CW$7,
IF('Control | Sensitivity'!$F$37&gt;='Monthly Cash Flow'!CW$7,0,-PPMT('Control | Sensitivity'!$F$30/12,'Monthly Cash Flow'!CW7-'Control | Sensitivity'!$F$37,'Control | Sensitivity'!$F$36,-'Control | Sensitivity'!$F$34)),""),"")</f>
        <v/>
      </c>
      <c r="CX49" s="377" t="str">
        <f>IF('Control | Sensitivity'!$C$21&gt;='Monthly Cash Flow'!CX$6,
IF('Control | Sensitivity'!$F$38&gt;='Monthly Cash Flow'!CX$7,
IF('Control | Sensitivity'!$F$37&gt;='Monthly Cash Flow'!CX$7,0,-PPMT('Control | Sensitivity'!$F$30/12,'Monthly Cash Flow'!CX7-'Control | Sensitivity'!$F$37,'Control | Sensitivity'!$F$36,-'Control | Sensitivity'!$F$34)),""),"")</f>
        <v/>
      </c>
      <c r="CY49" s="377" t="str">
        <f>IF('Control | Sensitivity'!$C$21&gt;='Monthly Cash Flow'!CY$6,
IF('Control | Sensitivity'!$F$38&gt;='Monthly Cash Flow'!CY$7,
IF('Control | Sensitivity'!$F$37&gt;='Monthly Cash Flow'!CY$7,0,-PPMT('Control | Sensitivity'!$F$30/12,'Monthly Cash Flow'!CY7-'Control | Sensitivity'!$F$37,'Control | Sensitivity'!$F$36,-'Control | Sensitivity'!$F$34)),""),"")</f>
        <v/>
      </c>
      <c r="CZ49" s="377" t="str">
        <f>IF('Control | Sensitivity'!$C$21&gt;='Monthly Cash Flow'!CZ$6,
IF('Control | Sensitivity'!$F$38&gt;='Monthly Cash Flow'!CZ$7,
IF('Control | Sensitivity'!$F$37&gt;='Monthly Cash Flow'!CZ$7,0,-PPMT('Control | Sensitivity'!$F$30/12,'Monthly Cash Flow'!CZ7-'Control | Sensitivity'!$F$37,'Control | Sensitivity'!$F$36,-'Control | Sensitivity'!$F$34)),""),"")</f>
        <v/>
      </c>
      <c r="DA49" s="377" t="str">
        <f>IF('Control | Sensitivity'!$C$21&gt;='Monthly Cash Flow'!DA$6,
IF('Control | Sensitivity'!$F$38&gt;='Monthly Cash Flow'!DA$7,
IF('Control | Sensitivity'!$F$37&gt;='Monthly Cash Flow'!DA$7,0,-PPMT('Control | Sensitivity'!$F$30/12,'Monthly Cash Flow'!DA7-'Control | Sensitivity'!$F$37,'Control | Sensitivity'!$F$36,-'Control | Sensitivity'!$F$34)),""),"")</f>
        <v/>
      </c>
      <c r="DB49" s="377" t="str">
        <f>IF('Control | Sensitivity'!$C$21&gt;='Monthly Cash Flow'!DB$6,
IF('Control | Sensitivity'!$F$38&gt;='Monthly Cash Flow'!DB$7,
IF('Control | Sensitivity'!$F$37&gt;='Monthly Cash Flow'!DB$7,0,-PPMT('Control | Sensitivity'!$F$30/12,'Monthly Cash Flow'!DB7-'Control | Sensitivity'!$F$37,'Control | Sensitivity'!$F$36,-'Control | Sensitivity'!$F$34)),""),"")</f>
        <v/>
      </c>
      <c r="DC49" s="377" t="str">
        <f>IF('Control | Sensitivity'!$C$21&gt;='Monthly Cash Flow'!DC$6,
IF('Control | Sensitivity'!$F$38&gt;='Monthly Cash Flow'!DC$7,
IF('Control | Sensitivity'!$F$37&gt;='Monthly Cash Flow'!DC$7,0,-PPMT('Control | Sensitivity'!$F$30/12,'Monthly Cash Flow'!DC7-'Control | Sensitivity'!$F$37,'Control | Sensitivity'!$F$36,-'Control | Sensitivity'!$F$34)),""),"")</f>
        <v/>
      </c>
      <c r="DD49" s="377" t="str">
        <f>IF('Control | Sensitivity'!$C$21&gt;='Monthly Cash Flow'!DD$6,
IF('Control | Sensitivity'!$F$38&gt;='Monthly Cash Flow'!DD$7,
IF('Control | Sensitivity'!$F$37&gt;='Monthly Cash Flow'!DD$7,0,-PPMT('Control | Sensitivity'!$F$30/12,'Monthly Cash Flow'!DD7-'Control | Sensitivity'!$F$37,'Control | Sensitivity'!$F$36,-'Control | Sensitivity'!$F$34)),""),"")</f>
        <v/>
      </c>
      <c r="DE49" s="377" t="str">
        <f>IF('Control | Sensitivity'!$C$21&gt;='Monthly Cash Flow'!DE$6,
IF('Control | Sensitivity'!$F$38&gt;='Monthly Cash Flow'!DE$7,
IF('Control | Sensitivity'!$F$37&gt;='Monthly Cash Flow'!DE$7,0,-PPMT('Control | Sensitivity'!$F$30/12,'Monthly Cash Flow'!DE7-'Control | Sensitivity'!$F$37,'Control | Sensitivity'!$F$36,-'Control | Sensitivity'!$F$34)),""),"")</f>
        <v/>
      </c>
      <c r="DF49" s="377" t="str">
        <f>IF('Control | Sensitivity'!$C$21&gt;='Monthly Cash Flow'!DF$6,
IF('Control | Sensitivity'!$F$38&gt;='Monthly Cash Flow'!DF$7,
IF('Control | Sensitivity'!$F$37&gt;='Monthly Cash Flow'!DF$7,0,-PPMT('Control | Sensitivity'!$F$30/12,'Monthly Cash Flow'!DF7-'Control | Sensitivity'!$F$37,'Control | Sensitivity'!$F$36,-'Control | Sensitivity'!$F$34)),""),"")</f>
        <v/>
      </c>
      <c r="DG49" s="377" t="str">
        <f>IF('Control | Sensitivity'!$C$21&gt;='Monthly Cash Flow'!DG$6,
IF('Control | Sensitivity'!$F$38&gt;='Monthly Cash Flow'!DG$7,
IF('Control | Sensitivity'!$F$37&gt;='Monthly Cash Flow'!DG$7,0,-PPMT('Control | Sensitivity'!$F$30/12,'Monthly Cash Flow'!DG7-'Control | Sensitivity'!$F$37,'Control | Sensitivity'!$F$36,-'Control | Sensitivity'!$F$34)),""),"")</f>
        <v/>
      </c>
      <c r="DH49" s="377" t="str">
        <f>IF('Control | Sensitivity'!$C$21&gt;='Monthly Cash Flow'!DH$6,
IF('Control | Sensitivity'!$F$38&gt;='Monthly Cash Flow'!DH$7,
IF('Control | Sensitivity'!$F$37&gt;='Monthly Cash Flow'!DH$7,0,-PPMT('Control | Sensitivity'!$F$30/12,'Monthly Cash Flow'!DH7-'Control | Sensitivity'!$F$37,'Control | Sensitivity'!$F$36,-'Control | Sensitivity'!$F$34)),""),"")</f>
        <v/>
      </c>
      <c r="DI49" s="377" t="str">
        <f>IF('Control | Sensitivity'!$C$21&gt;='Monthly Cash Flow'!DI$6,
IF('Control | Sensitivity'!$F$38&gt;='Monthly Cash Flow'!DI$7,
IF('Control | Sensitivity'!$F$37&gt;='Monthly Cash Flow'!DI$7,0,-PPMT('Control | Sensitivity'!$F$30/12,'Monthly Cash Flow'!DI7-'Control | Sensitivity'!$F$37,'Control | Sensitivity'!$F$36,-'Control | Sensitivity'!$F$34)),""),"")</f>
        <v/>
      </c>
      <c r="DJ49" s="377" t="str">
        <f>IF('Control | Sensitivity'!$C$21&gt;='Monthly Cash Flow'!DJ$6,
IF('Control | Sensitivity'!$F$38&gt;='Monthly Cash Flow'!DJ$7,
IF('Control | Sensitivity'!$F$37&gt;='Monthly Cash Flow'!DJ$7,0,-PPMT('Control | Sensitivity'!$F$30/12,'Monthly Cash Flow'!DJ7-'Control | Sensitivity'!$F$37,'Control | Sensitivity'!$F$36,-'Control | Sensitivity'!$F$34)),""),"")</f>
        <v/>
      </c>
      <c r="DK49" s="377" t="str">
        <f>IF('Control | Sensitivity'!$C$21&gt;='Monthly Cash Flow'!DK$6,
IF('Control | Sensitivity'!$F$38&gt;='Monthly Cash Flow'!DK$7,
IF('Control | Sensitivity'!$F$37&gt;='Monthly Cash Flow'!DK$7,0,-PPMT('Control | Sensitivity'!$F$30/12,'Monthly Cash Flow'!DK7-'Control | Sensitivity'!$F$37,'Control | Sensitivity'!$F$36,-'Control | Sensitivity'!$F$34)),""),"")</f>
        <v/>
      </c>
      <c r="DL49" s="377" t="str">
        <f>IF('Control | Sensitivity'!$C$21&gt;='Monthly Cash Flow'!DL$6,
IF('Control | Sensitivity'!$F$38&gt;='Monthly Cash Flow'!DL$7,
IF('Control | Sensitivity'!$F$37&gt;='Monthly Cash Flow'!DL$7,0,-PPMT('Control | Sensitivity'!$F$30/12,'Monthly Cash Flow'!DL7-'Control | Sensitivity'!$F$37,'Control | Sensitivity'!$F$36,-'Control | Sensitivity'!$F$34)),""),"")</f>
        <v/>
      </c>
      <c r="DM49" s="377" t="str">
        <f>IF('Control | Sensitivity'!$C$21&gt;='Monthly Cash Flow'!DM$6,
IF('Control | Sensitivity'!$F$38&gt;='Monthly Cash Flow'!DM$7,
IF('Control | Sensitivity'!$F$37&gt;='Monthly Cash Flow'!DM$7,0,-PPMT('Control | Sensitivity'!$F$30/12,'Monthly Cash Flow'!DM7-'Control | Sensitivity'!$F$37,'Control | Sensitivity'!$F$36,-'Control | Sensitivity'!$F$34)),""),"")</f>
        <v/>
      </c>
      <c r="DN49" s="377" t="str">
        <f>IF('Control | Sensitivity'!$C$21&gt;='Monthly Cash Flow'!DN$6,
IF('Control | Sensitivity'!$F$38&gt;='Monthly Cash Flow'!DN$7,
IF('Control | Sensitivity'!$F$37&gt;='Monthly Cash Flow'!DN$7,0,-PPMT('Control | Sensitivity'!$F$30/12,'Monthly Cash Flow'!DN7-'Control | Sensitivity'!$F$37,'Control | Sensitivity'!$F$36,-'Control | Sensitivity'!$F$34)),""),"")</f>
        <v/>
      </c>
      <c r="DO49" s="377" t="str">
        <f>IF('Control | Sensitivity'!$C$21&gt;='Monthly Cash Flow'!DO$6,
IF('Control | Sensitivity'!$F$38&gt;='Monthly Cash Flow'!DO$7,
IF('Control | Sensitivity'!$F$37&gt;='Monthly Cash Flow'!DO$7,0,-PPMT('Control | Sensitivity'!$F$30/12,'Monthly Cash Flow'!DO7-'Control | Sensitivity'!$F$37,'Control | Sensitivity'!$F$36,-'Control | Sensitivity'!$F$34)),""),"")</f>
        <v/>
      </c>
      <c r="DP49" s="377" t="str">
        <f>IF('Control | Sensitivity'!$C$21&gt;='Monthly Cash Flow'!DP$6,
IF('Control | Sensitivity'!$F$38&gt;='Monthly Cash Flow'!DP$7,
IF('Control | Sensitivity'!$F$37&gt;='Monthly Cash Flow'!DP$7,0,-PPMT('Control | Sensitivity'!$F$30/12,'Monthly Cash Flow'!DP7-'Control | Sensitivity'!$F$37,'Control | Sensitivity'!$F$36,-'Control | Sensitivity'!$F$34)),""),"")</f>
        <v/>
      </c>
      <c r="DQ49" s="377" t="str">
        <f>IF('Control | Sensitivity'!$C$21&gt;='Monthly Cash Flow'!DQ$6,
IF('Control | Sensitivity'!$F$38&gt;='Monthly Cash Flow'!DQ$7,
IF('Control | Sensitivity'!$F$37&gt;='Monthly Cash Flow'!DQ$7,0,-PPMT('Control | Sensitivity'!$F$30/12,'Monthly Cash Flow'!DQ7-'Control | Sensitivity'!$F$37,'Control | Sensitivity'!$F$36,-'Control | Sensitivity'!$F$34)),""),"")</f>
        <v/>
      </c>
      <c r="DR49" s="377" t="str">
        <f>IF('Control | Sensitivity'!$C$21&gt;='Monthly Cash Flow'!DR$6,
IF('Control | Sensitivity'!$F$38&gt;='Monthly Cash Flow'!DR$7,
IF('Control | Sensitivity'!$F$37&gt;='Monthly Cash Flow'!DR$7,0,-PPMT('Control | Sensitivity'!$F$30/12,'Monthly Cash Flow'!DR7-'Control | Sensitivity'!$F$37,'Control | Sensitivity'!$F$36,-'Control | Sensitivity'!$F$34)),""),"")</f>
        <v/>
      </c>
      <c r="DS49" s="377" t="str">
        <f>IF('Control | Sensitivity'!$C$21&gt;='Monthly Cash Flow'!DS$6,
IF('Control | Sensitivity'!$F$38&gt;='Monthly Cash Flow'!DS$7,
IF('Control | Sensitivity'!$F$37&gt;='Monthly Cash Flow'!DS$7,0,-PPMT('Control | Sensitivity'!$F$30/12,'Monthly Cash Flow'!DS7-'Control | Sensitivity'!$F$37,'Control | Sensitivity'!$F$36,-'Control | Sensitivity'!$F$34)),""),"")</f>
        <v/>
      </c>
      <c r="DT49" s="377" t="str">
        <f>IF('Control | Sensitivity'!$C$21&gt;='Monthly Cash Flow'!DT$6,
IF('Control | Sensitivity'!$F$38&gt;='Monthly Cash Flow'!DT$7,
IF('Control | Sensitivity'!$F$37&gt;='Monthly Cash Flow'!DT$7,0,-PPMT('Control | Sensitivity'!$F$30/12,'Monthly Cash Flow'!DT7-'Control | Sensitivity'!$F$37,'Control | Sensitivity'!$F$36,-'Control | Sensitivity'!$F$34)),""),"")</f>
        <v/>
      </c>
      <c r="DU49" s="377" t="str">
        <f>IF('Control | Sensitivity'!$C$21&gt;='Monthly Cash Flow'!DU$6,
IF('Control | Sensitivity'!$F$38&gt;='Monthly Cash Flow'!DU$7,
IF('Control | Sensitivity'!$F$37&gt;='Monthly Cash Flow'!DU$7,0,-PPMT('Control | Sensitivity'!$F$30/12,'Monthly Cash Flow'!DU7-'Control | Sensitivity'!$F$37,'Control | Sensitivity'!$F$36,-'Control | Sensitivity'!$F$34)),""),"")</f>
        <v/>
      </c>
      <c r="DV49" s="377" t="str">
        <f>IF('Control | Sensitivity'!$C$21&gt;='Monthly Cash Flow'!DV$6,
IF('Control | Sensitivity'!$F$38&gt;='Monthly Cash Flow'!DV$7,
IF('Control | Sensitivity'!$F$37&gt;='Monthly Cash Flow'!DV$7,0,-PPMT('Control | Sensitivity'!$F$30/12,'Monthly Cash Flow'!DV7-'Control | Sensitivity'!$F$37,'Control | Sensitivity'!$F$36,-'Control | Sensitivity'!$F$34)),""),"")</f>
        <v/>
      </c>
      <c r="DW49" s="377" t="str">
        <f>IF('Control | Sensitivity'!$C$21&gt;='Monthly Cash Flow'!DW$6,
IF('Control | Sensitivity'!$F$38&gt;='Monthly Cash Flow'!DW$7,
IF('Control | Sensitivity'!$F$37&gt;='Monthly Cash Flow'!DW$7,0,-PPMT('Control | Sensitivity'!$F$30/12,'Monthly Cash Flow'!DW7-'Control | Sensitivity'!$F$37,'Control | Sensitivity'!$F$36,-'Control | Sensitivity'!$F$34)),""),"")</f>
        <v/>
      </c>
      <c r="DX49" s="377" t="str">
        <f>IF('Control | Sensitivity'!$C$21&gt;='Monthly Cash Flow'!DX$6,
IF('Control | Sensitivity'!$F$38&gt;='Monthly Cash Flow'!DX$7,
IF('Control | Sensitivity'!$F$37&gt;='Monthly Cash Flow'!DX$7,0,-PPMT('Control | Sensitivity'!$F$30/12,'Monthly Cash Flow'!DX7-'Control | Sensitivity'!$F$37,'Control | Sensitivity'!$F$36,-'Control | Sensitivity'!$F$34)),""),"")</f>
        <v/>
      </c>
      <c r="DY49" s="377" t="str">
        <f>IF('Control | Sensitivity'!$C$21&gt;='Monthly Cash Flow'!DY$6,
IF('Control | Sensitivity'!$F$38&gt;='Monthly Cash Flow'!DY$7,
IF('Control | Sensitivity'!$F$37&gt;='Monthly Cash Flow'!DY$7,0,-PPMT('Control | Sensitivity'!$F$30/12,'Monthly Cash Flow'!DY7-'Control | Sensitivity'!$F$37,'Control | Sensitivity'!$F$36,-'Control | Sensitivity'!$F$34)),""),"")</f>
        <v/>
      </c>
      <c r="DZ49" s="377" t="str">
        <f>IF('Control | Sensitivity'!$C$21&gt;='Monthly Cash Flow'!DZ$6,
IF('Control | Sensitivity'!$F$38&gt;='Monthly Cash Flow'!DZ$7,
IF('Control | Sensitivity'!$F$37&gt;='Monthly Cash Flow'!DZ$7,0,-PPMT('Control | Sensitivity'!$F$30/12,'Monthly Cash Flow'!DZ7-'Control | Sensitivity'!$F$37,'Control | Sensitivity'!$F$36,-'Control | Sensitivity'!$F$34)),""),"")</f>
        <v/>
      </c>
      <c r="EA49" s="377" t="str">
        <f>IF('Control | Sensitivity'!$C$21&gt;='Monthly Cash Flow'!EA$6,
IF('Control | Sensitivity'!$F$38&gt;='Monthly Cash Flow'!EA$7,
IF('Control | Sensitivity'!$F$37&gt;='Monthly Cash Flow'!EA$7,0,-PPMT('Control | Sensitivity'!$F$30/12,'Monthly Cash Flow'!EA7-'Control | Sensitivity'!$F$37,'Control | Sensitivity'!$F$36,-'Control | Sensitivity'!$F$34)),""),"")</f>
        <v/>
      </c>
      <c r="EB49" s="377" t="str">
        <f>IF('Control | Sensitivity'!$C$21&gt;='Monthly Cash Flow'!EB$6,
IF('Control | Sensitivity'!$F$38&gt;='Monthly Cash Flow'!EB$7,
IF('Control | Sensitivity'!$F$37&gt;='Monthly Cash Flow'!EB$7,0,-PPMT('Control | Sensitivity'!$F$30/12,'Monthly Cash Flow'!EB7-'Control | Sensitivity'!$F$37,'Control | Sensitivity'!$F$36,-'Control | Sensitivity'!$F$34)),""),"")</f>
        <v/>
      </c>
      <c r="EC49" s="377" t="str">
        <f>IF('Control | Sensitivity'!$C$21&gt;='Monthly Cash Flow'!EC$6,
IF('Control | Sensitivity'!$F$38&gt;='Monthly Cash Flow'!EC$7,
IF('Control | Sensitivity'!$F$37&gt;='Monthly Cash Flow'!EC$7,0,-PPMT('Control | Sensitivity'!$F$30/12,'Monthly Cash Flow'!EC7-'Control | Sensitivity'!$F$37,'Control | Sensitivity'!$F$36,-'Control | Sensitivity'!$F$34)),""),"")</f>
        <v/>
      </c>
      <c r="ED49" s="377" t="str">
        <f>IF('Control | Sensitivity'!$C$21&gt;='Monthly Cash Flow'!ED$6,
IF('Control | Sensitivity'!$F$38&gt;='Monthly Cash Flow'!ED$7,
IF('Control | Sensitivity'!$F$37&gt;='Monthly Cash Flow'!ED$7,0,-PPMT('Control | Sensitivity'!$F$30/12,'Monthly Cash Flow'!ED7-'Control | Sensitivity'!$F$37,'Control | Sensitivity'!$F$36,-'Control | Sensitivity'!$F$34)),""),"")</f>
        <v/>
      </c>
      <c r="EE49" s="377" t="str">
        <f>IF('Control | Sensitivity'!$C$21&gt;='Monthly Cash Flow'!EE$6,
IF('Control | Sensitivity'!$F$38&gt;='Monthly Cash Flow'!EE$7,
IF('Control | Sensitivity'!$F$37&gt;='Monthly Cash Flow'!EE$7,0,-PPMT('Control | Sensitivity'!$F$30/12,'Monthly Cash Flow'!EE7-'Control | Sensitivity'!$F$37,'Control | Sensitivity'!$F$36,-'Control | Sensitivity'!$F$34)),""),"")</f>
        <v/>
      </c>
      <c r="EF49" s="377" t="str">
        <f>IF('Control | Sensitivity'!$C$21&gt;='Monthly Cash Flow'!EF$6,
IF('Control | Sensitivity'!$F$38&gt;='Monthly Cash Flow'!EF$7,
IF('Control | Sensitivity'!$F$37&gt;='Monthly Cash Flow'!EF$7,0,-PPMT('Control | Sensitivity'!$F$30/12,'Monthly Cash Flow'!EF7-'Control | Sensitivity'!$F$37,'Control | Sensitivity'!$F$36,-'Control | Sensitivity'!$F$34)),""),"")</f>
        <v/>
      </c>
      <c r="EG49" s="378" t="str">
        <f>IF('Control | Sensitivity'!$C$21&gt;='Monthly Cash Flow'!EG$6,
IF('Control | Sensitivity'!$F$38&gt;='Monthly Cash Flow'!EG$7,
IF('Control | Sensitivity'!$F$37&gt;='Monthly Cash Flow'!EG$7,0,-PPMT('Control | Sensitivity'!$F$30/12,'Monthly Cash Flow'!EG7-'Control | Sensitivity'!$F$37,'Control | Sensitivity'!$F$36,-'Control | Sensitivity'!$F$34)),""),"")</f>
        <v/>
      </c>
      <c r="EH49" s="424" t="s">
        <v>109</v>
      </c>
    </row>
    <row r="50" spans="2:138" ht="15" customHeight="1" x14ac:dyDescent="0.2">
      <c r="B50" s="468"/>
      <c r="C50" s="469" t="s">
        <v>301</v>
      </c>
      <c r="D50" s="462">
        <f t="shared" ca="1" si="56"/>
        <v>-345907.08766517777</v>
      </c>
      <c r="E50" s="377">
        <v>0</v>
      </c>
      <c r="F50" s="470">
        <f ca="1">IF('Control | Sensitivity'!$C$21&gt;=F$6,
IF('Control | Sensitivity'!$F$38&gt;='Monthly Cash Flow'!F$7,
IF('Control | Sensitivity'!$F$37&gt;='Monthly Cash Flow'!F7,-('Control | Sensitivity'!$F$34*'Control | Sensitivity'!$F$30/12),-IPMT('Control | Sensitivity'!$F$30/12,F7-'Control | Sensitivity'!$F$37,'Control | Sensitivity'!$F$36,-'Control | Sensitivity'!$F$34)),
""),"")</f>
        <v>-4284.3574583333339</v>
      </c>
      <c r="G50" s="377">
        <f ca="1">IF('Control | Sensitivity'!$C$21&gt;=G$6,
IF('Control | Sensitivity'!$F$38&gt;='Monthly Cash Flow'!G$7,
IF('Control | Sensitivity'!$F$37&gt;='Monthly Cash Flow'!G7,-('Control | Sensitivity'!$F$34*'Control | Sensitivity'!$F$30/12),-IPMT('Control | Sensitivity'!$F$30/12,G7-'Control | Sensitivity'!$F$37,'Control | Sensitivity'!$F$36,-'Control | Sensitivity'!$F$34)),
""),"")</f>
        <v>-4280.975539948412</v>
      </c>
      <c r="H50" s="377">
        <f ca="1">IF('Control | Sensitivity'!$C$21&gt;=H$6,
IF('Control | Sensitivity'!$F$38&gt;='Monthly Cash Flow'!H$7,
IF('Control | Sensitivity'!$F$37&gt;='Monthly Cash Flow'!H7,-('Control | Sensitivity'!$F$34*'Control | Sensitivity'!$F$30/12),-IPMT('Control | Sensitivity'!$F$30/12,H7-'Control | Sensitivity'!$F$37,'Control | Sensitivity'!$F$36,-'Control | Sensitivity'!$F$34)),
""),"")</f>
        <v>-4277.573356742153</v>
      </c>
      <c r="I50" s="377">
        <f ca="1">IF('Control | Sensitivity'!$C$21&gt;=I$6,
IF('Control | Sensitivity'!$F$38&gt;='Monthly Cash Flow'!I$7,
IF('Control | Sensitivity'!$F$37&gt;='Monthly Cash Flow'!I7,-('Control | Sensitivity'!$F$34*'Control | Sensitivity'!$F$30/12),-IPMT('Control | Sensitivity'!$F$30/12,I7-'Control | Sensitivity'!$F$37,'Control | Sensitivity'!$F$36,-'Control | Sensitivity'!$F$34)),
""),"")</f>
        <v>-4274.1507872855518</v>
      </c>
      <c r="J50" s="377">
        <f ca="1">IF('Control | Sensitivity'!$C$21&gt;=J$6,
IF('Control | Sensitivity'!$F$38&gt;='Monthly Cash Flow'!J$7,
IF('Control | Sensitivity'!$F$37&gt;='Monthly Cash Flow'!J7,-('Control | Sensitivity'!$F$34*'Control | Sensitivity'!$F$30/12),-IPMT('Control | Sensitivity'!$F$30/12,J7-'Control | Sensitivity'!$F$37,'Control | Sensitivity'!$F$36,-'Control | Sensitivity'!$F$34)),
""),"")</f>
        <v>-4270.7077094219885</v>
      </c>
      <c r="K50" s="377">
        <f ca="1">IF('Control | Sensitivity'!$C$21&gt;=K$6,
IF('Control | Sensitivity'!$F$38&gt;='Monthly Cash Flow'!K$7,
IF('Control | Sensitivity'!$F$37&gt;='Monthly Cash Flow'!K7,-('Control | Sensitivity'!$F$34*'Control | Sensitivity'!$F$30/12),-IPMT('Control | Sensitivity'!$F$30/12,K7-'Control | Sensitivity'!$F$37,'Control | Sensitivity'!$F$36,-'Control | Sensitivity'!$F$34)),
""),"")</f>
        <v>-4267.2440002628664</v>
      </c>
      <c r="L50" s="377">
        <f ca="1">IF('Control | Sensitivity'!$C$21&gt;=L$6,
IF('Control | Sensitivity'!$F$38&gt;='Monthly Cash Flow'!L$7,
IF('Control | Sensitivity'!$F$37&gt;='Monthly Cash Flow'!L7,-('Control | Sensitivity'!$F$34*'Control | Sensitivity'!$F$30/12),-IPMT('Control | Sensitivity'!$F$30/12,L7-'Control | Sensitivity'!$F$37,'Control | Sensitivity'!$F$36,-'Control | Sensitivity'!$F$34)),
""),"")</f>
        <v>-4263.7595361832282</v>
      </c>
      <c r="M50" s="377">
        <f ca="1">IF('Control | Sensitivity'!$C$21&gt;=M$6,
IF('Control | Sensitivity'!$F$38&gt;='Monthly Cash Flow'!M$7,
IF('Control | Sensitivity'!$F$37&gt;='Monthly Cash Flow'!M7,-('Control | Sensitivity'!$F$34*'Control | Sensitivity'!$F$30/12),-IPMT('Control | Sensitivity'!$F$30/12,M7-'Control | Sensitivity'!$F$37,'Control | Sensitivity'!$F$36,-'Control | Sensitivity'!$F$34)),
""),"")</f>
        <v>-4260.2541928173414</v>
      </c>
      <c r="N50" s="377">
        <f ca="1">IF('Control | Sensitivity'!$C$21&gt;=N$6,
IF('Control | Sensitivity'!$F$38&gt;='Monthly Cash Flow'!N$7,
IF('Control | Sensitivity'!$F$37&gt;='Monthly Cash Flow'!N7,-('Control | Sensitivity'!$F$34*'Control | Sensitivity'!$F$30/12),-IPMT('Control | Sensitivity'!$F$30/12,N7-'Control | Sensitivity'!$F$37,'Control | Sensitivity'!$F$36,-'Control | Sensitivity'!$F$34)),
""),"")</f>
        <v>-4256.7278450542599</v>
      </c>
      <c r="O50" s="377">
        <f ca="1">IF('Control | Sensitivity'!$C$21&gt;=O$6,
IF('Control | Sensitivity'!$F$38&gt;='Monthly Cash Flow'!O$7,
IF('Control | Sensitivity'!$F$37&gt;='Monthly Cash Flow'!O7,-('Control | Sensitivity'!$F$34*'Control | Sensitivity'!$F$30/12),-IPMT('Control | Sensitivity'!$F$30/12,O7-'Control | Sensitivity'!$F$37,'Control | Sensitivity'!$F$36,-'Control | Sensitivity'!$F$34)),
""),"")</f>
        <v>-4253.180367033362</v>
      </c>
      <c r="P50" s="377">
        <f ca="1">IF('Control | Sensitivity'!$C$21&gt;=P$6,
IF('Control | Sensitivity'!$F$38&gt;='Monthly Cash Flow'!P$7,
IF('Control | Sensitivity'!$F$37&gt;='Monthly Cash Flow'!P7,-('Control | Sensitivity'!$F$34*'Control | Sensitivity'!$F$30/12),-IPMT('Control | Sensitivity'!$F$30/12,P7-'Control | Sensitivity'!$F$37,'Control | Sensitivity'!$F$36,-'Control | Sensitivity'!$F$34)),
""),"")</f>
        <v>-4249.6116321398513</v>
      </c>
      <c r="Q50" s="377">
        <f ca="1">IF('Control | Sensitivity'!$C$21&gt;=Q$6,
IF('Control | Sensitivity'!$F$38&gt;='Monthly Cash Flow'!Q$7,
IF('Control | Sensitivity'!$F$37&gt;='Monthly Cash Flow'!Q7,-('Control | Sensitivity'!$F$34*'Control | Sensitivity'!$F$30/12),-IPMT('Control | Sensitivity'!$F$30/12,Q7-'Control | Sensitivity'!$F$37,'Control | Sensitivity'!$F$36,-'Control | Sensitivity'!$F$34)),
""),"")</f>
        <v>-4246.021513000248</v>
      </c>
      <c r="R50" s="377">
        <f ca="1">IF('Control | Sensitivity'!$C$21&gt;=R$6,
IF('Control | Sensitivity'!$F$38&gt;='Monthly Cash Flow'!R$7,
IF('Control | Sensitivity'!$F$37&gt;='Monthly Cash Flow'!R7,-('Control | Sensitivity'!$F$34*'Control | Sensitivity'!$F$30/12),-IPMT('Control | Sensitivity'!$F$30/12,R7-'Control | Sensitivity'!$F$37,'Control | Sensitivity'!$F$36,-'Control | Sensitivity'!$F$34)),
""),"")</f>
        <v>-4242.4098814778281</v>
      </c>
      <c r="S50" s="377">
        <f ca="1">IF('Control | Sensitivity'!$C$21&gt;=S$6,
IF('Control | Sensitivity'!$F$38&gt;='Monthly Cash Flow'!S$7,
IF('Control | Sensitivity'!$F$37&gt;='Monthly Cash Flow'!S7,-('Control | Sensitivity'!$F$34*'Control | Sensitivity'!$F$30/12),-IPMT('Control | Sensitivity'!$F$30/12,S7-'Control | Sensitivity'!$F$37,'Control | Sensitivity'!$F$36,-'Control | Sensitivity'!$F$34)),
""),"")</f>
        <v>-4238.7766086680676</v>
      </c>
      <c r="T50" s="377">
        <f ca="1">IF('Control | Sensitivity'!$C$21&gt;=T$6,
IF('Control | Sensitivity'!$F$38&gt;='Monthly Cash Flow'!T$7,
IF('Control | Sensitivity'!$F$37&gt;='Monthly Cash Flow'!T7,-('Control | Sensitivity'!$F$34*'Control | Sensitivity'!$F$30/12),-IPMT('Control | Sensitivity'!$F$30/12,T7-'Control | Sensitivity'!$F$37,'Control | Sensitivity'!$F$36,-'Control | Sensitivity'!$F$34)),
""),"")</f>
        <v>-4235.1215648940251</v>
      </c>
      <c r="U50" s="377">
        <f ca="1">IF('Control | Sensitivity'!$C$21&gt;=U$6,
IF('Control | Sensitivity'!$F$38&gt;='Monthly Cash Flow'!U$7,
IF('Control | Sensitivity'!$F$37&gt;='Monthly Cash Flow'!U7,-('Control | Sensitivity'!$F$34*'Control | Sensitivity'!$F$30/12),-IPMT('Control | Sensitivity'!$F$30/12,U7-'Control | Sensitivity'!$F$37,'Control | Sensitivity'!$F$36,-'Control | Sensitivity'!$F$34)),
""),"")</f>
        <v>-4231.4446197017269</v>
      </c>
      <c r="V50" s="377">
        <f ca="1">IF('Control | Sensitivity'!$C$21&gt;=V$6,
IF('Control | Sensitivity'!$F$38&gt;='Monthly Cash Flow'!V$7,
IF('Control | Sensitivity'!$F$37&gt;='Monthly Cash Flow'!V7,-('Control | Sensitivity'!$F$34*'Control | Sensitivity'!$F$30/12),-IPMT('Control | Sensitivity'!$F$30/12,V7-'Control | Sensitivity'!$F$37,'Control | Sensitivity'!$F$36,-'Control | Sensitivity'!$F$34)),
""),"")</f>
        <v>-4227.7456418555003</v>
      </c>
      <c r="W50" s="377">
        <f ca="1">IF('Control | Sensitivity'!$C$21&gt;=W$6,
IF('Control | Sensitivity'!$F$38&gt;='Monthly Cash Flow'!W$7,
IF('Control | Sensitivity'!$F$37&gt;='Monthly Cash Flow'!W7,-('Control | Sensitivity'!$F$34*'Control | Sensitivity'!$F$30/12),-IPMT('Control | Sensitivity'!$F$30/12,W7-'Control | Sensitivity'!$F$37,'Control | Sensitivity'!$F$36,-'Control | Sensitivity'!$F$34)),
""),"")</f>
        <v>-4224.0244993332954</v>
      </c>
      <c r="X50" s="377">
        <f ca="1">IF('Control | Sensitivity'!$C$21&gt;=X$6,
IF('Control | Sensitivity'!$F$38&gt;='Monthly Cash Flow'!X$7,
IF('Control | Sensitivity'!$F$37&gt;='Monthly Cash Flow'!X7,-('Control | Sensitivity'!$F$34*'Control | Sensitivity'!$F$30/12),-IPMT('Control | Sensitivity'!$F$30/12,X7-'Control | Sensitivity'!$F$37,'Control | Sensitivity'!$F$36,-'Control | Sensitivity'!$F$34)),
""),"")</f>
        <v>-4220.2810593219747</v>
      </c>
      <c r="Y50" s="377">
        <f ca="1">IF('Control | Sensitivity'!$C$21&gt;=Y$6,
IF('Control | Sensitivity'!$F$38&gt;='Monthly Cash Flow'!Y$7,
IF('Control | Sensitivity'!$F$37&gt;='Monthly Cash Flow'!Y7,-('Control | Sensitivity'!$F$34*'Control | Sensitivity'!$F$30/12),-IPMT('Control | Sensitivity'!$F$30/12,Y7-'Control | Sensitivity'!$F$37,'Control | Sensitivity'!$F$36,-'Control | Sensitivity'!$F$34)),
""),"")</f>
        <v>-4216.5151882125665</v>
      </c>
      <c r="Z50" s="377">
        <f ca="1">IF('Control | Sensitivity'!$C$21&gt;=Z$6,
IF('Control | Sensitivity'!$F$38&gt;='Monthly Cash Flow'!Z$7,
IF('Control | Sensitivity'!$F$37&gt;='Monthly Cash Flow'!Z7,-('Control | Sensitivity'!$F$34*'Control | Sensitivity'!$F$30/12),-IPMT('Control | Sensitivity'!$F$30/12,Z7-'Control | Sensitivity'!$F$37,'Control | Sensitivity'!$F$36,-'Control | Sensitivity'!$F$34)),
""),"")</f>
        <v>-4212.7267515955009</v>
      </c>
      <c r="AA50" s="377">
        <f ca="1">IF('Control | Sensitivity'!$C$21&gt;=AA$6,
IF('Control | Sensitivity'!$F$38&gt;='Monthly Cash Flow'!AA$7,
IF('Control | Sensitivity'!$F$37&gt;='Monthly Cash Flow'!AA7,-('Control | Sensitivity'!$F$34*'Control | Sensitivity'!$F$30/12),-IPMT('Control | Sensitivity'!$F$30/12,AA7-'Control | Sensitivity'!$F$37,'Control | Sensitivity'!$F$36,-'Control | Sensitivity'!$F$34)),
""),"")</f>
        <v>-4208.9156142558131</v>
      </c>
      <c r="AB50" s="377">
        <f ca="1">IF('Control | Sensitivity'!$C$21&gt;=AB$6,
IF('Control | Sensitivity'!$F$38&gt;='Monthly Cash Flow'!AB$7,
IF('Control | Sensitivity'!$F$37&gt;='Monthly Cash Flow'!AB7,-('Control | Sensitivity'!$F$34*'Control | Sensitivity'!$F$30/12),-IPMT('Control | Sensitivity'!$F$30/12,AB7-'Control | Sensitivity'!$F$37,'Control | Sensitivity'!$F$36,-'Control | Sensitivity'!$F$34)),
""),"")</f>
        <v>-4205.0816401683114</v>
      </c>
      <c r="AC50" s="377">
        <f ca="1">IF('Control | Sensitivity'!$C$21&gt;=AC$6,
IF('Control | Sensitivity'!$F$38&gt;='Monthly Cash Flow'!AC$7,
IF('Control | Sensitivity'!$F$37&gt;='Monthly Cash Flow'!AC7,-('Control | Sensitivity'!$F$34*'Control | Sensitivity'!$F$30/12),-IPMT('Control | Sensitivity'!$F$30/12,AC7-'Control | Sensitivity'!$F$37,'Control | Sensitivity'!$F$36,-'Control | Sensitivity'!$F$34)),
""),"")</f>
        <v>-4201.2246924927313</v>
      </c>
      <c r="AD50" s="377">
        <f ca="1">IF('Control | Sensitivity'!$C$21&gt;=AD$6,
IF('Control | Sensitivity'!$F$38&gt;='Monthly Cash Flow'!AD$7,
IF('Control | Sensitivity'!$F$37&gt;='Monthly Cash Flow'!AD7,-('Control | Sensitivity'!$F$34*'Control | Sensitivity'!$F$30/12),-IPMT('Control | Sensitivity'!$F$30/12,AD7-'Control | Sensitivity'!$F$37,'Control | Sensitivity'!$F$36,-'Control | Sensitivity'!$F$34)),
""),"")</f>
        <v>-4197.3446335688423</v>
      </c>
      <c r="AE50" s="377">
        <f ca="1">IF('Control | Sensitivity'!$C$21&gt;=AE$6,
IF('Control | Sensitivity'!$F$38&gt;='Monthly Cash Flow'!AE$7,
IF('Control | Sensitivity'!$F$37&gt;='Monthly Cash Flow'!AE7,-('Control | Sensitivity'!$F$34*'Control | Sensitivity'!$F$30/12),-IPMT('Control | Sensitivity'!$F$30/12,AE7-'Control | Sensitivity'!$F$37,'Control | Sensitivity'!$F$36,-'Control | Sensitivity'!$F$34)),
""),"")</f>
        <v>-4193.4413249115423</v>
      </c>
      <c r="AF50" s="377">
        <f ca="1">IF('Control | Sensitivity'!$C$21&gt;=AF$6,
IF('Control | Sensitivity'!$F$38&gt;='Monthly Cash Flow'!AF$7,
IF('Control | Sensitivity'!$F$37&gt;='Monthly Cash Flow'!AF7,-('Control | Sensitivity'!$F$34*'Control | Sensitivity'!$F$30/12),-IPMT('Control | Sensitivity'!$F$30/12,AF7-'Control | Sensitivity'!$F$37,'Control | Sensitivity'!$F$36,-'Control | Sensitivity'!$F$34)),
""),"")</f>
        <v>-4189.5146272059083</v>
      </c>
      <c r="AG50" s="377">
        <f ca="1">IF('Control | Sensitivity'!$C$21&gt;=AG$6,
IF('Control | Sensitivity'!$F$38&gt;='Monthly Cash Flow'!AG$7,
IF('Control | Sensitivity'!$F$37&gt;='Monthly Cash Flow'!AG7,-('Control | Sensitivity'!$F$34*'Control | Sensitivity'!$F$30/12),-IPMT('Control | Sensitivity'!$F$30/12,AG7-'Control | Sensitivity'!$F$37,'Control | Sensitivity'!$F$36,-'Control | Sensitivity'!$F$34)),
""),"")</f>
        <v>-4185.5644003022317</v>
      </c>
      <c r="AH50" s="377">
        <f ca="1">IF('Control | Sensitivity'!$C$21&gt;=AH$6,
IF('Control | Sensitivity'!$F$38&gt;='Monthly Cash Flow'!AH$7,
IF('Control | Sensitivity'!$F$37&gt;='Monthly Cash Flow'!AH7,-('Control | Sensitivity'!$F$34*'Control | Sensitivity'!$F$30/12),-IPMT('Control | Sensitivity'!$F$30/12,AH7-'Control | Sensitivity'!$F$37,'Control | Sensitivity'!$F$36,-'Control | Sensitivity'!$F$34)),
""),"")</f>
        <v>-4181.5905032110049</v>
      </c>
      <c r="AI50" s="377">
        <f ca="1">IF('Control | Sensitivity'!$C$21&gt;=AI$6,
IF('Control | Sensitivity'!$F$38&gt;='Monthly Cash Flow'!AI$7,
IF('Control | Sensitivity'!$F$37&gt;='Monthly Cash Flow'!AI7,-('Control | Sensitivity'!$F$34*'Control | Sensitivity'!$F$30/12),-IPMT('Control | Sensitivity'!$F$30/12,AI7-'Control | Sensitivity'!$F$37,'Control | Sensitivity'!$F$36,-'Control | Sensitivity'!$F$34)),
""),"")</f>
        <v>-4177.5927940979036</v>
      </c>
      <c r="AJ50" s="377">
        <f ca="1">IF('Control | Sensitivity'!$C$21&gt;=AJ$6,
IF('Control | Sensitivity'!$F$38&gt;='Monthly Cash Flow'!AJ$7,
IF('Control | Sensitivity'!$F$37&gt;='Monthly Cash Flow'!AJ7,-('Control | Sensitivity'!$F$34*'Control | Sensitivity'!$F$30/12),-IPMT('Control | Sensitivity'!$F$30/12,AJ7-'Control | Sensitivity'!$F$37,'Control | Sensitivity'!$F$36,-'Control | Sensitivity'!$F$34)),
""),"")</f>
        <v>-4173.5711302787104</v>
      </c>
      <c r="AK50" s="377">
        <f ca="1">IF('Control | Sensitivity'!$C$21&gt;=AK$6,
IF('Control | Sensitivity'!$F$38&gt;='Monthly Cash Flow'!AK$7,
IF('Control | Sensitivity'!$F$37&gt;='Monthly Cash Flow'!AK7,-('Control | Sensitivity'!$F$34*'Control | Sensitivity'!$F$30/12),-IPMT('Control | Sensitivity'!$F$30/12,AK7-'Control | Sensitivity'!$F$37,'Control | Sensitivity'!$F$36,-'Control | Sensitivity'!$F$34)),
""),"")</f>
        <v>-4169.5253682142329</v>
      </c>
      <c r="AL50" s="377">
        <f ca="1">IF('Control | Sensitivity'!$C$21&gt;=AL$6,
IF('Control | Sensitivity'!$F$38&gt;='Monthly Cash Flow'!AL$7,
IF('Control | Sensitivity'!$F$37&gt;='Monthly Cash Flow'!AL7,-('Control | Sensitivity'!$F$34*'Control | Sensitivity'!$F$30/12),-IPMT('Control | Sensitivity'!$F$30/12,AL7-'Control | Sensitivity'!$F$37,'Control | Sensitivity'!$F$36,-'Control | Sensitivity'!$F$34)),
""),"")</f>
        <v>-4165.4553635051743</v>
      </c>
      <c r="AM50" s="377">
        <f ca="1">IF('Control | Sensitivity'!$C$21&gt;=AM$6,
IF('Control | Sensitivity'!$F$38&gt;='Monthly Cash Flow'!AM$7,
IF('Control | Sensitivity'!$F$37&gt;='Monthly Cash Flow'!AM7,-('Control | Sensitivity'!$F$34*'Control | Sensitivity'!$F$30/12),-IPMT('Control | Sensitivity'!$F$30/12,AM7-'Control | Sensitivity'!$F$37,'Control | Sensitivity'!$F$36,-'Control | Sensitivity'!$F$34)),
""),"")</f>
        <v>-4161.3609708869808</v>
      </c>
      <c r="AN50" s="377">
        <f ca="1">IF('Control | Sensitivity'!$C$21&gt;=AN$6,
IF('Control | Sensitivity'!$F$38&gt;='Monthly Cash Flow'!AN$7,
IF('Control | Sensitivity'!$F$37&gt;='Monthly Cash Flow'!AN7,-('Control | Sensitivity'!$F$34*'Control | Sensitivity'!$F$30/12),-IPMT('Control | Sensitivity'!$F$30/12,AN7-'Control | Sensitivity'!$F$37,'Control | Sensitivity'!$F$36,-'Control | Sensitivity'!$F$34)),
""),"")</f>
        <v>-4157.2420442246612</v>
      </c>
      <c r="AO50" s="377">
        <f ca="1">IF('Control | Sensitivity'!$C$21&gt;=AO$6,
IF('Control | Sensitivity'!$F$38&gt;='Monthly Cash Flow'!AO$7,
IF('Control | Sensitivity'!$F$37&gt;='Monthly Cash Flow'!AO7,-('Control | Sensitivity'!$F$34*'Control | Sensitivity'!$F$30/12),-IPMT('Control | Sensitivity'!$F$30/12,AO7-'Control | Sensitivity'!$F$37,'Control | Sensitivity'!$F$36,-'Control | Sensitivity'!$F$34)),
""),"")</f>
        <v>-4153.0984365075628</v>
      </c>
      <c r="AP50" s="377">
        <f ca="1">IF('Control | Sensitivity'!$C$21&gt;=AP$6,
IF('Control | Sensitivity'!$F$38&gt;='Monthly Cash Flow'!AP$7,
IF('Control | Sensitivity'!$F$37&gt;='Monthly Cash Flow'!AP7,-('Control | Sensitivity'!$F$34*'Control | Sensitivity'!$F$30/12),-IPMT('Control | Sensitivity'!$F$30/12,AP7-'Control | Sensitivity'!$F$37,'Control | Sensitivity'!$F$36,-'Control | Sensitivity'!$F$34)),
""),"")</f>
        <v>-4148.9299998441329</v>
      </c>
      <c r="AQ50" s="377">
        <f ca="1">IF('Control | Sensitivity'!$C$21&gt;=AQ$6,
IF('Control | Sensitivity'!$F$38&gt;='Monthly Cash Flow'!AQ$7,
IF('Control | Sensitivity'!$F$37&gt;='Monthly Cash Flow'!AQ7,-('Control | Sensitivity'!$F$34*'Control | Sensitivity'!$F$30/12),-IPMT('Control | Sensitivity'!$F$30/12,AQ7-'Control | Sensitivity'!$F$37,'Control | Sensitivity'!$F$36,-'Control | Sensitivity'!$F$34)),
""),"")</f>
        <v>-4144.736585456636</v>
      </c>
      <c r="AR50" s="377">
        <f ca="1">IF('Control | Sensitivity'!$C$21&gt;=AR$6,
IF('Control | Sensitivity'!$F$38&gt;='Monthly Cash Flow'!AR$7,
IF('Control | Sensitivity'!$F$37&gt;='Monthly Cash Flow'!AR7,-('Control | Sensitivity'!$F$34*'Control | Sensitivity'!$F$30/12),-IPMT('Control | Sensitivity'!$F$30/12,AR7-'Control | Sensitivity'!$F$37,'Control | Sensitivity'!$F$36,-'Control | Sensitivity'!$F$34)),
""),"")</f>
        <v>-4140.5180436758419</v>
      </c>
      <c r="AS50" s="377">
        <f ca="1">IF('Control | Sensitivity'!$C$21&gt;=AS$6,
IF('Control | Sensitivity'!$F$38&gt;='Monthly Cash Flow'!AS$7,
IF('Control | Sensitivity'!$F$37&gt;='Monthly Cash Flow'!AS7,-('Control | Sensitivity'!$F$34*'Control | Sensitivity'!$F$30/12),-IPMT('Control | Sensitivity'!$F$30/12,AS7-'Control | Sensitivity'!$F$37,'Control | Sensitivity'!$F$36,-'Control | Sensitivity'!$F$34)),
""),"")</f>
        <v>-4136.2742239356894</v>
      </c>
      <c r="AT50" s="377">
        <f ca="1">IF('Control | Sensitivity'!$C$21&gt;=AT$6,
IF('Control | Sensitivity'!$F$38&gt;='Monthly Cash Flow'!AT$7,
IF('Control | Sensitivity'!$F$37&gt;='Monthly Cash Flow'!AT7,-('Control | Sensitivity'!$F$34*'Control | Sensitivity'!$F$30/12),-IPMT('Control | Sensitivity'!$F$30/12,AT7-'Control | Sensitivity'!$F$37,'Control | Sensitivity'!$F$36,-'Control | Sensitivity'!$F$34)),
""),"")</f>
        <v>-4132.0049747679059</v>
      </c>
      <c r="AU50" s="377">
        <f ca="1">IF('Control | Sensitivity'!$C$21&gt;=AU$6,
IF('Control | Sensitivity'!$F$38&gt;='Monthly Cash Flow'!AU$7,
IF('Control | Sensitivity'!$F$37&gt;='Monthly Cash Flow'!AU7,-('Control | Sensitivity'!$F$34*'Control | Sensitivity'!$F$30/12),-IPMT('Control | Sensitivity'!$F$30/12,AU7-'Control | Sensitivity'!$F$37,'Control | Sensitivity'!$F$36,-'Control | Sensitivity'!$F$34)),
""),"")</f>
        <v>-4127.7101437966066</v>
      </c>
      <c r="AV50" s="377">
        <f ca="1">IF('Control | Sensitivity'!$C$21&gt;=AV$6,
IF('Control | Sensitivity'!$F$38&gt;='Monthly Cash Flow'!AV$7,
IF('Control | Sensitivity'!$F$37&gt;='Monthly Cash Flow'!AV7,-('Control | Sensitivity'!$F$34*'Control | Sensitivity'!$F$30/12),-IPMT('Control | Sensitivity'!$F$30/12,AV7-'Control | Sensitivity'!$F$37,'Control | Sensitivity'!$F$36,-'Control | Sensitivity'!$F$34)),
""),"")</f>
        <v>-4123.3895777328553</v>
      </c>
      <c r="AW50" s="377">
        <f ca="1">IF('Control | Sensitivity'!$C$21&gt;=AW$6,
IF('Control | Sensitivity'!$F$38&gt;='Monthly Cash Flow'!AW$7,
IF('Control | Sensitivity'!$F$37&gt;='Monthly Cash Flow'!AW7,-('Control | Sensitivity'!$F$34*'Control | Sensitivity'!$F$30/12),-IPMT('Control | Sensitivity'!$F$30/12,AW7-'Control | Sensitivity'!$F$37,'Control | Sensitivity'!$F$36,-'Control | Sensitivity'!$F$34)),
""),"")</f>
        <v>-4119.0431223691876</v>
      </c>
      <c r="AX50" s="377">
        <f ca="1">IF('Control | Sensitivity'!$C$21&gt;=AX$6,
IF('Control | Sensitivity'!$F$38&gt;='Monthly Cash Flow'!AX$7,
IF('Control | Sensitivity'!$F$37&gt;='Monthly Cash Flow'!AX7,-('Control | Sensitivity'!$F$34*'Control | Sensitivity'!$F$30/12),-IPMT('Control | Sensitivity'!$F$30/12,AX7-'Control | Sensitivity'!$F$37,'Control | Sensitivity'!$F$36,-'Control | Sensitivity'!$F$34)),
""),"")</f>
        <v>-4114.6706225741154</v>
      </c>
      <c r="AY50" s="377">
        <f ca="1">IF('Control | Sensitivity'!$C$21&gt;=AY$6,
IF('Control | Sensitivity'!$F$38&gt;='Monthly Cash Flow'!AY$7,
IF('Control | Sensitivity'!$F$37&gt;='Monthly Cash Flow'!AY7,-('Control | Sensitivity'!$F$34*'Control | Sensitivity'!$F$30/12),-IPMT('Control | Sensitivity'!$F$30/12,AY7-'Control | Sensitivity'!$F$37,'Control | Sensitivity'!$F$36,-'Control | Sensitivity'!$F$34)),
""),"")</f>
        <v>-4110.2719222865835</v>
      </c>
      <c r="AZ50" s="377">
        <f ca="1">IF('Control | Sensitivity'!$C$21&gt;=AZ$6,
IF('Control | Sensitivity'!$F$38&gt;='Monthly Cash Flow'!AZ$7,
IF('Control | Sensitivity'!$F$37&gt;='Monthly Cash Flow'!AZ7,-('Control | Sensitivity'!$F$34*'Control | Sensitivity'!$F$30/12),-IPMT('Control | Sensitivity'!$F$30/12,AZ7-'Control | Sensitivity'!$F$37,'Control | Sensitivity'!$F$36,-'Control | Sensitivity'!$F$34)),
""),"")</f>
        <v>-4105.8468645104022</v>
      </c>
      <c r="BA50" s="377">
        <f ca="1">IF('Control | Sensitivity'!$C$21&gt;=BA$6,
IF('Control | Sensitivity'!$F$38&gt;='Monthly Cash Flow'!BA$7,
IF('Control | Sensitivity'!$F$37&gt;='Monthly Cash Flow'!BA7,-('Control | Sensitivity'!$F$34*'Control | Sensitivity'!$F$30/12),-IPMT('Control | Sensitivity'!$F$30/12,BA7-'Control | Sensitivity'!$F$37,'Control | Sensitivity'!$F$36,-'Control | Sensitivity'!$F$34)),
""),"")</f>
        <v>-4101.3952913086459</v>
      </c>
      <c r="BB50" s="377">
        <f ca="1">IF('Control | Sensitivity'!$C$21&gt;=BB$6,
IF('Control | Sensitivity'!$F$38&gt;='Monthly Cash Flow'!BB$7,
IF('Control | Sensitivity'!$F$37&gt;='Monthly Cash Flow'!BB7,-('Control | Sensitivity'!$F$34*'Control | Sensitivity'!$F$30/12),-IPMT('Control | Sensitivity'!$F$30/12,BB7-'Control | Sensitivity'!$F$37,'Control | Sensitivity'!$F$36,-'Control | Sensitivity'!$F$34)),
""),"")</f>
        <v>-4096.9170437980101</v>
      </c>
      <c r="BC50" s="377">
        <f ca="1">IF('Control | Sensitivity'!$C$21&gt;=BC$6,
IF('Control | Sensitivity'!$F$38&gt;='Monthly Cash Flow'!BC$7,
IF('Control | Sensitivity'!$F$37&gt;='Monthly Cash Flow'!BC7,-('Control | Sensitivity'!$F$34*'Control | Sensitivity'!$F$30/12),-IPMT('Control | Sensitivity'!$F$30/12,BC7-'Control | Sensitivity'!$F$37,'Control | Sensitivity'!$F$36,-'Control | Sensitivity'!$F$34)),
""),"")</f>
        <v>-4092.4119621431478</v>
      </c>
      <c r="BD50" s="377">
        <f ca="1">IF('Control | Sensitivity'!$C$21&gt;=BD$6,
IF('Control | Sensitivity'!$F$38&gt;='Monthly Cash Flow'!BD$7,
IF('Control | Sensitivity'!$F$37&gt;='Monthly Cash Flow'!BD7,-('Control | Sensitivity'!$F$34*'Control | Sensitivity'!$F$30/12),-IPMT('Control | Sensitivity'!$F$30/12,BD7-'Control | Sensitivity'!$F$37,'Control | Sensitivity'!$F$36,-'Control | Sensitivity'!$F$34)),
""),"")</f>
        <v>-4087.8798855509585</v>
      </c>
      <c r="BE50" s="377">
        <f ca="1">IF('Control | Sensitivity'!$C$21&gt;=BE$6,
IF('Control | Sensitivity'!$F$38&gt;='Monthly Cash Flow'!BE$7,
IF('Control | Sensitivity'!$F$37&gt;='Monthly Cash Flow'!BE7,-('Control | Sensitivity'!$F$34*'Control | Sensitivity'!$F$30/12),-IPMT('Control | Sensitivity'!$F$30/12,BE7-'Control | Sensitivity'!$F$37,'Control | Sensitivity'!$F$36,-'Control | Sensitivity'!$F$34)),
""),"")</f>
        <v>-4083.3206522648538</v>
      </c>
      <c r="BF50" s="377">
        <f ca="1">IF('Control | Sensitivity'!$C$21&gt;=BF$6,
IF('Control | Sensitivity'!$F$38&gt;='Monthly Cash Flow'!BF$7,
IF('Control | Sensitivity'!$F$37&gt;='Monthly Cash Flow'!BF7,-('Control | Sensitivity'!$F$34*'Control | Sensitivity'!$F$30/12),-IPMT('Control | Sensitivity'!$F$30/12,BF7-'Control | Sensitivity'!$F$37,'Control | Sensitivity'!$F$36,-'Control | Sensitivity'!$F$34)),
""),"")</f>
        <v>-4078.7340995589825</v>
      </c>
      <c r="BG50" s="377">
        <f ca="1">IF('Control | Sensitivity'!$C$21&gt;=BG$6,
IF('Control | Sensitivity'!$F$38&gt;='Monthly Cash Flow'!BG$7,
IF('Control | Sensitivity'!$F$37&gt;='Monthly Cash Flow'!BG7,-('Control | Sensitivity'!$F$34*'Control | Sensitivity'!$F$30/12),-IPMT('Control | Sensitivity'!$F$30/12,BG7-'Control | Sensitivity'!$F$37,'Control | Sensitivity'!$F$36,-'Control | Sensitivity'!$F$34)),
""),"")</f>
        <v>-4074.1200637324205</v>
      </c>
      <c r="BH50" s="377">
        <f ca="1">IF('Control | Sensitivity'!$C$21&gt;=BH$6,
IF('Control | Sensitivity'!$F$38&gt;='Monthly Cash Flow'!BH$7,
IF('Control | Sensitivity'!$F$37&gt;='Monthly Cash Flow'!BH7,-('Control | Sensitivity'!$F$34*'Control | Sensitivity'!$F$30/12),-IPMT('Control | Sensitivity'!$F$30/12,BH7-'Control | Sensitivity'!$F$37,'Control | Sensitivity'!$F$36,-'Control | Sensitivity'!$F$34)),
""),"")</f>
        <v>-4069.4783801033318</v>
      </c>
      <c r="BI50" s="377">
        <f ca="1">IF('Control | Sensitivity'!$C$21&gt;=BI$6,
IF('Control | Sensitivity'!$F$38&gt;='Monthly Cash Flow'!BI$7,
IF('Control | Sensitivity'!$F$37&gt;='Monthly Cash Flow'!BI7,-('Control | Sensitivity'!$F$34*'Control | Sensitivity'!$F$30/12),-IPMT('Control | Sensitivity'!$F$30/12,BI7-'Control | Sensitivity'!$F$37,'Control | Sensitivity'!$F$36,-'Control | Sensitivity'!$F$34)),
""),"")</f>
        <v>-4064.8088830030883</v>
      </c>
      <c r="BJ50" s="377">
        <f ca="1">IF('Control | Sensitivity'!$C$21&gt;=BJ$6,
IF('Control | Sensitivity'!$F$38&gt;='Monthly Cash Flow'!BJ$7,
IF('Control | Sensitivity'!$F$37&gt;='Monthly Cash Flow'!BJ7,-('Control | Sensitivity'!$F$34*'Control | Sensitivity'!$F$30/12),-IPMT('Control | Sensitivity'!$F$30/12,BJ7-'Control | Sensitivity'!$F$37,'Control | Sensitivity'!$F$36,-'Control | Sensitivity'!$F$34)),
""),"")</f>
        <v>-4060.111405770358</v>
      </c>
      <c r="BK50" s="377">
        <f ca="1">IF('Control | Sensitivity'!$C$21&gt;=BK$6,
IF('Control | Sensitivity'!$F$38&gt;='Monthly Cash Flow'!BK$7,
IF('Control | Sensitivity'!$F$37&gt;='Monthly Cash Flow'!BK7,-('Control | Sensitivity'!$F$34*'Control | Sensitivity'!$F$30/12),-IPMT('Control | Sensitivity'!$F$30/12,BK7-'Control | Sensitivity'!$F$37,'Control | Sensitivity'!$F$36,-'Control | Sensitivity'!$F$34)),
""),"")</f>
        <v>-4055.3857807451564</v>
      </c>
      <c r="BL50" s="377">
        <f ca="1">IF('Control | Sensitivity'!$C$21&gt;=BL$6,
IF('Control | Sensitivity'!$F$38&gt;='Monthly Cash Flow'!BL$7,
IF('Control | Sensitivity'!$F$37&gt;='Monthly Cash Flow'!BL7,-('Control | Sensitivity'!$F$34*'Control | Sensitivity'!$F$30/12),-IPMT('Control | Sensitivity'!$F$30/12,BL7-'Control | Sensitivity'!$F$37,'Control | Sensitivity'!$F$36,-'Control | Sensitivity'!$F$34)),
""),"")</f>
        <v>-4050.6318392628609</v>
      </c>
      <c r="BM50" s="377">
        <f ca="1">IF('Control | Sensitivity'!$C$21&gt;=BM$6,
IF('Control | Sensitivity'!$F$38&gt;='Monthly Cash Flow'!BM$7,
IF('Control | Sensitivity'!$F$37&gt;='Monthly Cash Flow'!BM7,-('Control | Sensitivity'!$F$34*'Control | Sensitivity'!$F$30/12),-IPMT('Control | Sensitivity'!$F$30/12,BM7-'Control | Sensitivity'!$F$37,'Control | Sensitivity'!$F$36,-'Control | Sensitivity'!$F$34)),
""),"")</f>
        <v>-4045.8494116481929</v>
      </c>
      <c r="BN50" s="377">
        <f ca="1">IF('Control | Sensitivity'!$C$21&gt;=BN$6,
IF('Control | Sensitivity'!$F$38&gt;='Monthly Cash Flow'!BN$7,
IF('Control | Sensitivity'!$F$37&gt;='Monthly Cash Flow'!BN7,-('Control | Sensitivity'!$F$34*'Control | Sensitivity'!$F$30/12),-IPMT('Control | Sensitivity'!$F$30/12,BN7-'Control | Sensitivity'!$F$37,'Control | Sensitivity'!$F$36,-'Control | Sensitivity'!$F$34)),
""),"")</f>
        <v>-4041.0383272091613</v>
      </c>
      <c r="BO50" s="377">
        <f ca="1">IF('Control | Sensitivity'!$C$21&gt;=BO$6,
IF('Control | Sensitivity'!$F$38&gt;='Monthly Cash Flow'!BO$7,
IF('Control | Sensitivity'!$F$37&gt;='Monthly Cash Flow'!BO7,-('Control | Sensitivity'!$F$34*'Control | Sensitivity'!$F$30/12),-IPMT('Control | Sensitivity'!$F$30/12,BO7-'Control | Sensitivity'!$F$37,'Control | Sensitivity'!$F$36,-'Control | Sensitivity'!$F$34)),
""),"")</f>
        <v>-4036.1984142309711</v>
      </c>
      <c r="BP50" s="377">
        <f ca="1">IF('Control | Sensitivity'!$C$21&gt;=BP$6,
IF('Control | Sensitivity'!$F$38&gt;='Monthly Cash Flow'!BP$7,
IF('Control | Sensitivity'!$F$37&gt;='Monthly Cash Flow'!BP7,-('Control | Sensitivity'!$F$34*'Control | Sensitivity'!$F$30/12),-IPMT('Control | Sensitivity'!$F$30/12,BP7-'Control | Sensitivity'!$F$37,'Control | Sensitivity'!$F$36,-'Control | Sensitivity'!$F$34)),
""),"")</f>
        <v>-4031.3294999698915</v>
      </c>
      <c r="BQ50" s="377">
        <f ca="1">IF('Control | Sensitivity'!$C$21&gt;=BQ$6,
IF('Control | Sensitivity'!$F$38&gt;='Monthly Cash Flow'!BQ$7,
IF('Control | Sensitivity'!$F$37&gt;='Monthly Cash Flow'!BQ7,-('Control | Sensitivity'!$F$34*'Control | Sensitivity'!$F$30/12),-IPMT('Control | Sensitivity'!$F$30/12,BQ7-'Control | Sensitivity'!$F$37,'Control | Sensitivity'!$F$36,-'Control | Sensitivity'!$F$34)),
""),"")</f>
        <v>-4026.4314106470929</v>
      </c>
      <c r="BR50" s="377">
        <f ca="1">IF('Control | Sensitivity'!$C$21&gt;=BR$6,
IF('Control | Sensitivity'!$F$38&gt;='Monthly Cash Flow'!BR$7,
IF('Control | Sensitivity'!$F$37&gt;='Monthly Cash Flow'!BR7,-('Control | Sensitivity'!$F$34*'Control | Sensitivity'!$F$30/12),-IPMT('Control | Sensitivity'!$F$30/12,BR7-'Control | Sensitivity'!$F$37,'Control | Sensitivity'!$F$36,-'Control | Sensitivity'!$F$34)),
""),"")</f>
        <v>-4021.5039714424465</v>
      </c>
      <c r="BS50" s="377">
        <f ca="1">IF('Control | Sensitivity'!$C$21&gt;=BS$6,
IF('Control | Sensitivity'!$F$38&gt;='Monthly Cash Flow'!BS$7,
IF('Control | Sensitivity'!$F$37&gt;='Monthly Cash Flow'!BS7,-('Control | Sensitivity'!$F$34*'Control | Sensitivity'!$F$30/12),-IPMT('Control | Sensitivity'!$F$30/12,BS7-'Control | Sensitivity'!$F$37,'Control | Sensitivity'!$F$36,-'Control | Sensitivity'!$F$34)),
""),"")</f>
        <v>-4016.5470064882797</v>
      </c>
      <c r="BT50" s="377">
        <f ca="1">IF('Control | Sensitivity'!$C$21&gt;=BT$6,
IF('Control | Sensitivity'!$F$38&gt;='Monthly Cash Flow'!BT$7,
IF('Control | Sensitivity'!$F$37&gt;='Monthly Cash Flow'!BT7,-('Control | Sensitivity'!$F$34*'Control | Sensitivity'!$F$30/12),-IPMT('Control | Sensitivity'!$F$30/12,BT7-'Control | Sensitivity'!$F$37,'Control | Sensitivity'!$F$36,-'Control | Sensitivity'!$F$34)),
""),"")</f>
        <v>-4011.560338863103</v>
      </c>
      <c r="BU50" s="377">
        <f ca="1">IF('Control | Sensitivity'!$C$21&gt;=BU$6,
IF('Control | Sensitivity'!$F$38&gt;='Monthly Cash Flow'!BU$7,
IF('Control | Sensitivity'!$F$37&gt;='Monthly Cash Flow'!BU7,-('Control | Sensitivity'!$F$34*'Control | Sensitivity'!$F$30/12),-IPMT('Control | Sensitivity'!$F$30/12,BU7-'Control | Sensitivity'!$F$37,'Control | Sensitivity'!$F$36,-'Control | Sensitivity'!$F$34)),
""),"")</f>
        <v>-4006.5437905852941</v>
      </c>
      <c r="BV50" s="377">
        <f ca="1">IF('Control | Sensitivity'!$C$21&gt;=BV$6,
IF('Control | Sensitivity'!$F$38&gt;='Monthly Cash Flow'!BV$7,
IF('Control | Sensitivity'!$F$37&gt;='Monthly Cash Flow'!BV7,-('Control | Sensitivity'!$F$34*'Control | Sensitivity'!$F$30/12),-IPMT('Control | Sensitivity'!$F$30/12,BV7-'Control | Sensitivity'!$F$37,'Control | Sensitivity'!$F$36,-'Control | Sensitivity'!$F$34)),
""),"")</f>
        <v>-4001.4971826067454</v>
      </c>
      <c r="BW50" s="377">
        <f ca="1">IF('Control | Sensitivity'!$C$21&gt;=BW$6,
IF('Control | Sensitivity'!$F$38&gt;='Monthly Cash Flow'!BW$7,
IF('Control | Sensitivity'!$F$37&gt;='Monthly Cash Flow'!BW7,-('Control | Sensitivity'!$F$34*'Control | Sensitivity'!$F$30/12),-IPMT('Control | Sensitivity'!$F$30/12,BW7-'Control | Sensitivity'!$F$37,'Control | Sensitivity'!$F$36,-'Control | Sensitivity'!$F$34)),
""),"")</f>
        <v>-3996.4203348064725</v>
      </c>
      <c r="BX50" s="377">
        <f ca="1">IF('Control | Sensitivity'!$C$21&gt;=BX$6,
IF('Control | Sensitivity'!$F$38&gt;='Monthly Cash Flow'!BX$7,
IF('Control | Sensitivity'!$F$37&gt;='Monthly Cash Flow'!BX7,-('Control | Sensitivity'!$F$34*'Control | Sensitivity'!$F$30/12),-IPMT('Control | Sensitivity'!$F$30/12,BX7-'Control | Sensitivity'!$F$37,'Control | Sensitivity'!$F$36,-'Control | Sensitivity'!$F$34)),
""),"")</f>
        <v>-3991.3130659841891</v>
      </c>
      <c r="BY50" s="377">
        <f ca="1">IF('Control | Sensitivity'!$C$21&gt;=BY$6,
IF('Control | Sensitivity'!$F$38&gt;='Monthly Cash Flow'!BY$7,
IF('Control | Sensitivity'!$F$37&gt;='Monthly Cash Flow'!BY7,-('Control | Sensitivity'!$F$34*'Control | Sensitivity'!$F$30/12),-IPMT('Control | Sensitivity'!$F$30/12,BY7-'Control | Sensitivity'!$F$37,'Control | Sensitivity'!$F$36,-'Control | Sensitivity'!$F$34)),
""),"")</f>
        <v>-3986.175193853835</v>
      </c>
      <c r="BZ50" s="377">
        <f ca="1">IF('Control | Sensitivity'!$C$21&gt;=BZ$6,
IF('Control | Sensitivity'!$F$38&gt;='Monthly Cash Flow'!BZ$7,
IF('Control | Sensitivity'!$F$37&gt;='Monthly Cash Flow'!BZ7,-('Control | Sensitivity'!$F$34*'Control | Sensitivity'!$F$30/12),-IPMT('Control | Sensitivity'!$F$30/12,BZ7-'Control | Sensitivity'!$F$37,'Control | Sensitivity'!$F$36,-'Control | Sensitivity'!$F$34)),
""),"")</f>
        <v>-3981.0065350370724</v>
      </c>
      <c r="CA50" s="377">
        <f ca="1">IF('Control | Sensitivity'!$C$21&gt;=CA$6,
IF('Control | Sensitivity'!$F$38&gt;='Monthly Cash Flow'!CA$7,
IF('Control | Sensitivity'!$F$37&gt;='Monthly Cash Flow'!CA7,-('Control | Sensitivity'!$F$34*'Control | Sensitivity'!$F$30/12),-IPMT('Control | Sensitivity'!$F$30/12,CA7-'Control | Sensitivity'!$F$37,'Control | Sensitivity'!$F$36,-'Control | Sensitivity'!$F$34)),
""),"")</f>
        <v>-3975.8069050567428</v>
      </c>
      <c r="CB50" s="377">
        <f ca="1">IF('Control | Sensitivity'!$C$21&gt;=CB$6,
IF('Control | Sensitivity'!$F$38&gt;='Monthly Cash Flow'!CB$7,
IF('Control | Sensitivity'!$F$37&gt;='Monthly Cash Flow'!CB7,-('Control | Sensitivity'!$F$34*'Control | Sensitivity'!$F$30/12),-IPMT('Control | Sensitivity'!$F$30/12,CB7-'Control | Sensitivity'!$F$37,'Control | Sensitivity'!$F$36,-'Control | Sensitivity'!$F$34)),
""),"")</f>
        <v>-3970.576118330277</v>
      </c>
      <c r="CC50" s="377">
        <f ca="1">IF('Control | Sensitivity'!$C$21&gt;=CC$6,
IF('Control | Sensitivity'!$F$38&gt;='Monthly Cash Flow'!CC$7,
IF('Control | Sensitivity'!$F$37&gt;='Monthly Cash Flow'!CC7,-('Control | Sensitivity'!$F$34*'Control | Sensitivity'!$F$30/12),-IPMT('Control | Sensitivity'!$F$30/12,CC7-'Control | Sensitivity'!$F$37,'Control | Sensitivity'!$F$36,-'Control | Sensitivity'!$F$34)),
""),"")</f>
        <v>-3965.3139881630782</v>
      </c>
      <c r="CD50" s="377">
        <f ca="1">IF('Control | Sensitivity'!$C$21&gt;=CD$6,
IF('Control | Sensitivity'!$F$38&gt;='Monthly Cash Flow'!CD$7,
IF('Control | Sensitivity'!$F$37&gt;='Monthly Cash Flow'!CD7,-('Control | Sensitivity'!$F$34*'Control | Sensitivity'!$F$30/12),-IPMT('Control | Sensitivity'!$F$30/12,CD7-'Control | Sensitivity'!$F$37,'Control | Sensitivity'!$F$36,-'Control | Sensitivity'!$F$34)),
""),"")</f>
        <v>-3960.0203267418528</v>
      </c>
      <c r="CE50" s="377">
        <f ca="1">IF('Control | Sensitivity'!$C$21&gt;=CE$6,
IF('Control | Sensitivity'!$F$38&gt;='Monthly Cash Flow'!CE$7,
IF('Control | Sensitivity'!$F$37&gt;='Monthly Cash Flow'!CE7,-('Control | Sensitivity'!$F$34*'Control | Sensitivity'!$F$30/12),-IPMT('Control | Sensitivity'!$F$30/12,CE7-'Control | Sensitivity'!$F$37,'Control | Sensitivity'!$F$36,-'Control | Sensitivity'!$F$34)),
""),"")</f>
        <v>-3954.6949451279124</v>
      </c>
      <c r="CF50" s="377">
        <f ca="1">IF('Control | Sensitivity'!$C$21&gt;=CF$6,
IF('Control | Sensitivity'!$F$38&gt;='Monthly Cash Flow'!CF$7,
IF('Control | Sensitivity'!$F$37&gt;='Monthly Cash Flow'!CF7,-('Control | Sensitivity'!$F$34*'Control | Sensitivity'!$F$30/12),-IPMT('Control | Sensitivity'!$F$30/12,CF7-'Control | Sensitivity'!$F$37,'Control | Sensitivity'!$F$36,-'Control | Sensitivity'!$F$34)),
""),"")</f>
        <v>-3949.3376532504244</v>
      </c>
      <c r="CG50" s="377">
        <f ca="1">IF('Control | Sensitivity'!$C$21&gt;=CG$6,
IF('Control | Sensitivity'!$F$38&gt;='Monthly Cash Flow'!CG$7,
IF('Control | Sensitivity'!$F$37&gt;='Monthly Cash Flow'!CG7,-('Control | Sensitivity'!$F$34*'Control | Sensitivity'!$F$30/12),-IPMT('Control | Sensitivity'!$F$30/12,CG7-'Control | Sensitivity'!$F$37,'Control | Sensitivity'!$F$36,-'Control | Sensitivity'!$F$34)),
""),"")</f>
        <v>-3943.9482598996333</v>
      </c>
      <c r="CH50" s="377">
        <f ca="1">IF('Control | Sensitivity'!$C$21&gt;=CH$6,
IF('Control | Sensitivity'!$F$38&gt;='Monthly Cash Flow'!CH$7,
IF('Control | Sensitivity'!$F$37&gt;='Monthly Cash Flow'!CH7,-('Control | Sensitivity'!$F$34*'Control | Sensitivity'!$F$30/12),-IPMT('Control | Sensitivity'!$F$30/12,CH7-'Control | Sensitivity'!$F$37,'Control | Sensitivity'!$F$36,-'Control | Sensitivity'!$F$34)),
""),"")</f>
        <v>-3938.5265727200331</v>
      </c>
      <c r="CI50" s="377">
        <f ca="1">IF('Control | Sensitivity'!$C$21&gt;=CI$6,
IF('Control | Sensitivity'!$F$38&gt;='Monthly Cash Flow'!CI$7,
IF('Control | Sensitivity'!$F$37&gt;='Monthly Cash Flow'!CI7,-('Control | Sensitivity'!$F$34*'Control | Sensitivity'!$F$30/12),-IPMT('Control | Sensitivity'!$F$30/12,CI7-'Control | Sensitivity'!$F$37,'Control | Sensitivity'!$F$36,-'Control | Sensitivity'!$F$34)),
""),"")</f>
        <v>-3933.0723982035038</v>
      </c>
      <c r="CJ50" s="377">
        <f ca="1">IF('Control | Sensitivity'!$C$21&gt;=CJ$6,
IF('Control | Sensitivity'!$F$38&gt;='Monthly Cash Flow'!CJ$7,
IF('Control | Sensitivity'!$F$37&gt;='Monthly Cash Flow'!CJ7,-('Control | Sensitivity'!$F$34*'Control | Sensitivity'!$F$30/12),-IPMT('Control | Sensitivity'!$F$30/12,CJ7-'Control | Sensitivity'!$F$37,'Control | Sensitivity'!$F$36,-'Control | Sensitivity'!$F$34)),
""),"")</f>
        <v>-3927.5855416824024</v>
      </c>
      <c r="CK50" s="377">
        <f ca="1">IF('Control | Sensitivity'!$C$21&gt;=CK$6,
IF('Control | Sensitivity'!$F$38&gt;='Monthly Cash Flow'!CK$7,
IF('Control | Sensitivity'!$F$37&gt;='Monthly Cash Flow'!CK7,-('Control | Sensitivity'!$F$34*'Control | Sensitivity'!$F$30/12),-IPMT('Control | Sensitivity'!$F$30/12,CK7-'Control | Sensitivity'!$F$37,'Control | Sensitivity'!$F$36,-'Control | Sensitivity'!$F$34)),
""),"")</f>
        <v>-3922.0658073226168</v>
      </c>
      <c r="CL50" s="377" t="str">
        <f>IF('Control | Sensitivity'!$C$21&gt;=CL$6,
IF('Control | Sensitivity'!$F$38&gt;='Monthly Cash Flow'!CL$7,
IF('Control | Sensitivity'!$F$37&gt;='Monthly Cash Flow'!CL7,-('Control | Sensitivity'!$F$34*'Control | Sensitivity'!$F$30/12),-IPMT('Control | Sensitivity'!$F$30/12,CL7-'Control | Sensitivity'!$F$37,'Control | Sensitivity'!$F$36,-'Control | Sensitivity'!$F$34)),
""),"")</f>
        <v/>
      </c>
      <c r="CM50" s="377" t="str">
        <f>IF('Control | Sensitivity'!$C$21&gt;=CM$6,
IF('Control | Sensitivity'!$F$38&gt;='Monthly Cash Flow'!CM$7,
IF('Control | Sensitivity'!$F$37&gt;='Monthly Cash Flow'!CM7,-('Control | Sensitivity'!$F$34*'Control | Sensitivity'!$F$30/12),-IPMT('Control | Sensitivity'!$F$30/12,CM7-'Control | Sensitivity'!$F$37,'Control | Sensitivity'!$F$36,-'Control | Sensitivity'!$F$34)),
""),"")</f>
        <v/>
      </c>
      <c r="CN50" s="377" t="str">
        <f>IF('Control | Sensitivity'!$C$21&gt;=CN$6,
IF('Control | Sensitivity'!$F$38&gt;='Monthly Cash Flow'!CN$7,
IF('Control | Sensitivity'!$F$37&gt;='Monthly Cash Flow'!CN7,-('Control | Sensitivity'!$F$34*'Control | Sensitivity'!$F$30/12),-IPMT('Control | Sensitivity'!$F$30/12,CN7-'Control | Sensitivity'!$F$37,'Control | Sensitivity'!$F$36,-'Control | Sensitivity'!$F$34)),
""),"")</f>
        <v/>
      </c>
      <c r="CO50" s="377" t="str">
        <f>IF('Control | Sensitivity'!$C$21&gt;=CO$6,
IF('Control | Sensitivity'!$F$38&gt;='Monthly Cash Flow'!CO$7,
IF('Control | Sensitivity'!$F$37&gt;='Monthly Cash Flow'!CO7,-('Control | Sensitivity'!$F$34*'Control | Sensitivity'!$F$30/12),-IPMT('Control | Sensitivity'!$F$30/12,CO7-'Control | Sensitivity'!$F$37,'Control | Sensitivity'!$F$36,-'Control | Sensitivity'!$F$34)),
""),"")</f>
        <v/>
      </c>
      <c r="CP50" s="377" t="str">
        <f>IF('Control | Sensitivity'!$C$21&gt;=CP$6,
IF('Control | Sensitivity'!$F$38&gt;='Monthly Cash Flow'!CP$7,
IF('Control | Sensitivity'!$F$37&gt;='Monthly Cash Flow'!CP7,-('Control | Sensitivity'!$F$34*'Control | Sensitivity'!$F$30/12),-IPMT('Control | Sensitivity'!$F$30/12,CP7-'Control | Sensitivity'!$F$37,'Control | Sensitivity'!$F$36,-'Control | Sensitivity'!$F$34)),
""),"")</f>
        <v/>
      </c>
      <c r="CQ50" s="377" t="str">
        <f>IF('Control | Sensitivity'!$C$21&gt;=CQ$6,
IF('Control | Sensitivity'!$F$38&gt;='Monthly Cash Flow'!CQ$7,
IF('Control | Sensitivity'!$F$37&gt;='Monthly Cash Flow'!CQ7,-('Control | Sensitivity'!$F$34*'Control | Sensitivity'!$F$30/12),-IPMT('Control | Sensitivity'!$F$30/12,CQ7-'Control | Sensitivity'!$F$37,'Control | Sensitivity'!$F$36,-'Control | Sensitivity'!$F$34)),
""),"")</f>
        <v/>
      </c>
      <c r="CR50" s="377" t="str">
        <f>IF('Control | Sensitivity'!$C$21&gt;=CR$6,
IF('Control | Sensitivity'!$F$38&gt;='Monthly Cash Flow'!CR$7,
IF('Control | Sensitivity'!$F$37&gt;='Monthly Cash Flow'!CR7,-('Control | Sensitivity'!$F$34*'Control | Sensitivity'!$F$30/12),-IPMT('Control | Sensitivity'!$F$30/12,CR7-'Control | Sensitivity'!$F$37,'Control | Sensitivity'!$F$36,-'Control | Sensitivity'!$F$34)),
""),"")</f>
        <v/>
      </c>
      <c r="CS50" s="377" t="str">
        <f>IF('Control | Sensitivity'!$C$21&gt;=CS$6,
IF('Control | Sensitivity'!$F$38&gt;='Monthly Cash Flow'!CS$7,
IF('Control | Sensitivity'!$F$37&gt;='Monthly Cash Flow'!CS7,-('Control | Sensitivity'!$F$34*'Control | Sensitivity'!$F$30/12),-IPMT('Control | Sensitivity'!$F$30/12,CS7-'Control | Sensitivity'!$F$37,'Control | Sensitivity'!$F$36,-'Control | Sensitivity'!$F$34)),
""),"")</f>
        <v/>
      </c>
      <c r="CT50" s="377" t="str">
        <f>IF('Control | Sensitivity'!$C$21&gt;=CT$6,
IF('Control | Sensitivity'!$F$38&gt;='Monthly Cash Flow'!CT$7,
IF('Control | Sensitivity'!$F$37&gt;='Monthly Cash Flow'!CT7,-('Control | Sensitivity'!$F$34*'Control | Sensitivity'!$F$30/12),-IPMT('Control | Sensitivity'!$F$30/12,CT7-'Control | Sensitivity'!$F$37,'Control | Sensitivity'!$F$36,-'Control | Sensitivity'!$F$34)),
""),"")</f>
        <v/>
      </c>
      <c r="CU50" s="377" t="str">
        <f>IF('Control | Sensitivity'!$C$21&gt;=CU$6,
IF('Control | Sensitivity'!$F$38&gt;='Monthly Cash Flow'!CU$7,
IF('Control | Sensitivity'!$F$37&gt;='Monthly Cash Flow'!CU7,-('Control | Sensitivity'!$F$34*'Control | Sensitivity'!$F$30/12),-IPMT('Control | Sensitivity'!$F$30/12,CU7-'Control | Sensitivity'!$F$37,'Control | Sensitivity'!$F$36,-'Control | Sensitivity'!$F$34)),
""),"")</f>
        <v/>
      </c>
      <c r="CV50" s="377" t="str">
        <f>IF('Control | Sensitivity'!$C$21&gt;=CV$6,
IF('Control | Sensitivity'!$F$38&gt;='Monthly Cash Flow'!CV$7,
IF('Control | Sensitivity'!$F$37&gt;='Monthly Cash Flow'!CV7,-('Control | Sensitivity'!$F$34*'Control | Sensitivity'!$F$30/12),-IPMT('Control | Sensitivity'!$F$30/12,CV7-'Control | Sensitivity'!$F$37,'Control | Sensitivity'!$F$36,-'Control | Sensitivity'!$F$34)),
""),"")</f>
        <v/>
      </c>
      <c r="CW50" s="377" t="str">
        <f>IF('Control | Sensitivity'!$C$21&gt;=CW$6,
IF('Control | Sensitivity'!$F$38&gt;='Monthly Cash Flow'!CW$7,
IF('Control | Sensitivity'!$F$37&gt;='Monthly Cash Flow'!CW7,-('Control | Sensitivity'!$F$34*'Control | Sensitivity'!$F$30/12),-IPMT('Control | Sensitivity'!$F$30/12,CW7-'Control | Sensitivity'!$F$37,'Control | Sensitivity'!$F$36,-'Control | Sensitivity'!$F$34)),
""),"")</f>
        <v/>
      </c>
      <c r="CX50" s="377" t="str">
        <f>IF('Control | Sensitivity'!$C$21&gt;=CX$6,
IF('Control | Sensitivity'!$F$38&gt;='Monthly Cash Flow'!CX$7,
IF('Control | Sensitivity'!$F$37&gt;='Monthly Cash Flow'!CX7,-('Control | Sensitivity'!$F$34*'Control | Sensitivity'!$F$30/12),-IPMT('Control | Sensitivity'!$F$30/12,CX7-'Control | Sensitivity'!$F$37,'Control | Sensitivity'!$F$36,-'Control | Sensitivity'!$F$34)),
""),"")</f>
        <v/>
      </c>
      <c r="CY50" s="377" t="str">
        <f>IF('Control | Sensitivity'!$C$21&gt;=CY$6,
IF('Control | Sensitivity'!$F$38&gt;='Monthly Cash Flow'!CY$7,
IF('Control | Sensitivity'!$F$37&gt;='Monthly Cash Flow'!CY7,-('Control | Sensitivity'!$F$34*'Control | Sensitivity'!$F$30/12),-IPMT('Control | Sensitivity'!$F$30/12,CY7-'Control | Sensitivity'!$F$37,'Control | Sensitivity'!$F$36,-'Control | Sensitivity'!$F$34)),
""),"")</f>
        <v/>
      </c>
      <c r="CZ50" s="377" t="str">
        <f>IF('Control | Sensitivity'!$C$21&gt;=CZ$6,
IF('Control | Sensitivity'!$F$38&gt;='Monthly Cash Flow'!CZ$7,
IF('Control | Sensitivity'!$F$37&gt;='Monthly Cash Flow'!CZ7,-('Control | Sensitivity'!$F$34*'Control | Sensitivity'!$F$30/12),-IPMT('Control | Sensitivity'!$F$30/12,CZ7-'Control | Sensitivity'!$F$37,'Control | Sensitivity'!$F$36,-'Control | Sensitivity'!$F$34)),
""),"")</f>
        <v/>
      </c>
      <c r="DA50" s="377" t="str">
        <f>IF('Control | Sensitivity'!$C$21&gt;=DA$6,
IF('Control | Sensitivity'!$F$38&gt;='Monthly Cash Flow'!DA$7,
IF('Control | Sensitivity'!$F$37&gt;='Monthly Cash Flow'!DA7,-('Control | Sensitivity'!$F$34*'Control | Sensitivity'!$F$30/12),-IPMT('Control | Sensitivity'!$F$30/12,DA7-'Control | Sensitivity'!$F$37,'Control | Sensitivity'!$F$36,-'Control | Sensitivity'!$F$34)),
""),"")</f>
        <v/>
      </c>
      <c r="DB50" s="377" t="str">
        <f>IF('Control | Sensitivity'!$C$21&gt;=DB$6,
IF('Control | Sensitivity'!$F$38&gt;='Monthly Cash Flow'!DB$7,
IF('Control | Sensitivity'!$F$37&gt;='Monthly Cash Flow'!DB7,-('Control | Sensitivity'!$F$34*'Control | Sensitivity'!$F$30/12),-IPMT('Control | Sensitivity'!$F$30/12,DB7-'Control | Sensitivity'!$F$37,'Control | Sensitivity'!$F$36,-'Control | Sensitivity'!$F$34)),
""),"")</f>
        <v/>
      </c>
      <c r="DC50" s="377" t="str">
        <f>IF('Control | Sensitivity'!$C$21&gt;=DC$6,
IF('Control | Sensitivity'!$F$38&gt;='Monthly Cash Flow'!DC$7,
IF('Control | Sensitivity'!$F$37&gt;='Monthly Cash Flow'!DC7,-('Control | Sensitivity'!$F$34*'Control | Sensitivity'!$F$30/12),-IPMT('Control | Sensitivity'!$F$30/12,DC7-'Control | Sensitivity'!$F$37,'Control | Sensitivity'!$F$36,-'Control | Sensitivity'!$F$34)),
""),"")</f>
        <v/>
      </c>
      <c r="DD50" s="377" t="str">
        <f>IF('Control | Sensitivity'!$C$21&gt;=DD$6,
IF('Control | Sensitivity'!$F$38&gt;='Monthly Cash Flow'!DD$7,
IF('Control | Sensitivity'!$F$37&gt;='Monthly Cash Flow'!DD7,-('Control | Sensitivity'!$F$34*'Control | Sensitivity'!$F$30/12),-IPMT('Control | Sensitivity'!$F$30/12,DD7-'Control | Sensitivity'!$F$37,'Control | Sensitivity'!$F$36,-'Control | Sensitivity'!$F$34)),
""),"")</f>
        <v/>
      </c>
      <c r="DE50" s="377" t="str">
        <f>IF('Control | Sensitivity'!$C$21&gt;=DE$6,
IF('Control | Sensitivity'!$F$38&gt;='Monthly Cash Flow'!DE$7,
IF('Control | Sensitivity'!$F$37&gt;='Monthly Cash Flow'!DE7,-('Control | Sensitivity'!$F$34*'Control | Sensitivity'!$F$30/12),-IPMT('Control | Sensitivity'!$F$30/12,DE7-'Control | Sensitivity'!$F$37,'Control | Sensitivity'!$F$36,-'Control | Sensitivity'!$F$34)),
""),"")</f>
        <v/>
      </c>
      <c r="DF50" s="377" t="str">
        <f>IF('Control | Sensitivity'!$C$21&gt;=DF$6,
IF('Control | Sensitivity'!$F$38&gt;='Monthly Cash Flow'!DF$7,
IF('Control | Sensitivity'!$F$37&gt;='Monthly Cash Flow'!DF7,-('Control | Sensitivity'!$F$34*'Control | Sensitivity'!$F$30/12),-IPMT('Control | Sensitivity'!$F$30/12,DF7-'Control | Sensitivity'!$F$37,'Control | Sensitivity'!$F$36,-'Control | Sensitivity'!$F$34)),
""),"")</f>
        <v/>
      </c>
      <c r="DG50" s="377" t="str">
        <f>IF('Control | Sensitivity'!$C$21&gt;=DG$6,
IF('Control | Sensitivity'!$F$38&gt;='Monthly Cash Flow'!DG$7,
IF('Control | Sensitivity'!$F$37&gt;='Monthly Cash Flow'!DG7,-('Control | Sensitivity'!$F$34*'Control | Sensitivity'!$F$30/12),-IPMT('Control | Sensitivity'!$F$30/12,DG7-'Control | Sensitivity'!$F$37,'Control | Sensitivity'!$F$36,-'Control | Sensitivity'!$F$34)),
""),"")</f>
        <v/>
      </c>
      <c r="DH50" s="377" t="str">
        <f>IF('Control | Sensitivity'!$C$21&gt;=DH$6,
IF('Control | Sensitivity'!$F$38&gt;='Monthly Cash Flow'!DH$7,
IF('Control | Sensitivity'!$F$37&gt;='Monthly Cash Flow'!DH7,-('Control | Sensitivity'!$F$34*'Control | Sensitivity'!$F$30/12),-IPMT('Control | Sensitivity'!$F$30/12,DH7-'Control | Sensitivity'!$F$37,'Control | Sensitivity'!$F$36,-'Control | Sensitivity'!$F$34)),
""),"")</f>
        <v/>
      </c>
      <c r="DI50" s="377" t="str">
        <f>IF('Control | Sensitivity'!$C$21&gt;=DI$6,
IF('Control | Sensitivity'!$F$38&gt;='Monthly Cash Flow'!DI$7,
IF('Control | Sensitivity'!$F$37&gt;='Monthly Cash Flow'!DI7,-('Control | Sensitivity'!$F$34*'Control | Sensitivity'!$F$30/12),-IPMT('Control | Sensitivity'!$F$30/12,DI7-'Control | Sensitivity'!$F$37,'Control | Sensitivity'!$F$36,-'Control | Sensitivity'!$F$34)),
""),"")</f>
        <v/>
      </c>
      <c r="DJ50" s="377" t="str">
        <f>IF('Control | Sensitivity'!$C$21&gt;=DJ$6,
IF('Control | Sensitivity'!$F$38&gt;='Monthly Cash Flow'!DJ$7,
IF('Control | Sensitivity'!$F$37&gt;='Monthly Cash Flow'!DJ7,-('Control | Sensitivity'!$F$34*'Control | Sensitivity'!$F$30/12),-IPMT('Control | Sensitivity'!$F$30/12,DJ7-'Control | Sensitivity'!$F$37,'Control | Sensitivity'!$F$36,-'Control | Sensitivity'!$F$34)),
""),"")</f>
        <v/>
      </c>
      <c r="DK50" s="377" t="str">
        <f>IF('Control | Sensitivity'!$C$21&gt;=DK$6,
IF('Control | Sensitivity'!$F$38&gt;='Monthly Cash Flow'!DK$7,
IF('Control | Sensitivity'!$F$37&gt;='Monthly Cash Flow'!DK7,-('Control | Sensitivity'!$F$34*'Control | Sensitivity'!$F$30/12),-IPMT('Control | Sensitivity'!$F$30/12,DK7-'Control | Sensitivity'!$F$37,'Control | Sensitivity'!$F$36,-'Control | Sensitivity'!$F$34)),
""),"")</f>
        <v/>
      </c>
      <c r="DL50" s="377" t="str">
        <f>IF('Control | Sensitivity'!$C$21&gt;=DL$6,
IF('Control | Sensitivity'!$F$38&gt;='Monthly Cash Flow'!DL$7,
IF('Control | Sensitivity'!$F$37&gt;='Monthly Cash Flow'!DL7,-('Control | Sensitivity'!$F$34*'Control | Sensitivity'!$F$30/12),-IPMT('Control | Sensitivity'!$F$30/12,DL7-'Control | Sensitivity'!$F$37,'Control | Sensitivity'!$F$36,-'Control | Sensitivity'!$F$34)),
""),"")</f>
        <v/>
      </c>
      <c r="DM50" s="377" t="str">
        <f>IF('Control | Sensitivity'!$C$21&gt;=DM$6,
IF('Control | Sensitivity'!$F$38&gt;='Monthly Cash Flow'!DM$7,
IF('Control | Sensitivity'!$F$37&gt;='Monthly Cash Flow'!DM7,-('Control | Sensitivity'!$F$34*'Control | Sensitivity'!$F$30/12),-IPMT('Control | Sensitivity'!$F$30/12,DM7-'Control | Sensitivity'!$F$37,'Control | Sensitivity'!$F$36,-'Control | Sensitivity'!$F$34)),
""),"")</f>
        <v/>
      </c>
      <c r="DN50" s="377" t="str">
        <f>IF('Control | Sensitivity'!$C$21&gt;=DN$6,
IF('Control | Sensitivity'!$F$38&gt;='Monthly Cash Flow'!DN$7,
IF('Control | Sensitivity'!$F$37&gt;='Monthly Cash Flow'!DN7,-('Control | Sensitivity'!$F$34*'Control | Sensitivity'!$F$30/12),-IPMT('Control | Sensitivity'!$F$30/12,DN7-'Control | Sensitivity'!$F$37,'Control | Sensitivity'!$F$36,-'Control | Sensitivity'!$F$34)),
""),"")</f>
        <v/>
      </c>
      <c r="DO50" s="377" t="str">
        <f>IF('Control | Sensitivity'!$C$21&gt;=DO$6,
IF('Control | Sensitivity'!$F$38&gt;='Monthly Cash Flow'!DO$7,
IF('Control | Sensitivity'!$F$37&gt;='Monthly Cash Flow'!DO7,-('Control | Sensitivity'!$F$34*'Control | Sensitivity'!$F$30/12),-IPMT('Control | Sensitivity'!$F$30/12,DO7-'Control | Sensitivity'!$F$37,'Control | Sensitivity'!$F$36,-'Control | Sensitivity'!$F$34)),
""),"")</f>
        <v/>
      </c>
      <c r="DP50" s="377" t="str">
        <f>IF('Control | Sensitivity'!$C$21&gt;=DP$6,
IF('Control | Sensitivity'!$F$38&gt;='Monthly Cash Flow'!DP$7,
IF('Control | Sensitivity'!$F$37&gt;='Monthly Cash Flow'!DP7,-('Control | Sensitivity'!$F$34*'Control | Sensitivity'!$F$30/12),-IPMT('Control | Sensitivity'!$F$30/12,DP7-'Control | Sensitivity'!$F$37,'Control | Sensitivity'!$F$36,-'Control | Sensitivity'!$F$34)),
""),"")</f>
        <v/>
      </c>
      <c r="DQ50" s="377" t="str">
        <f>IF('Control | Sensitivity'!$C$21&gt;=DQ$6,
IF('Control | Sensitivity'!$F$38&gt;='Monthly Cash Flow'!DQ$7,
IF('Control | Sensitivity'!$F$37&gt;='Monthly Cash Flow'!DQ7,-('Control | Sensitivity'!$F$34*'Control | Sensitivity'!$F$30/12),-IPMT('Control | Sensitivity'!$F$30/12,DQ7-'Control | Sensitivity'!$F$37,'Control | Sensitivity'!$F$36,-'Control | Sensitivity'!$F$34)),
""),"")</f>
        <v/>
      </c>
      <c r="DR50" s="377" t="str">
        <f>IF('Control | Sensitivity'!$C$21&gt;=DR$6,
IF('Control | Sensitivity'!$F$38&gt;='Monthly Cash Flow'!DR$7,
IF('Control | Sensitivity'!$F$37&gt;='Monthly Cash Flow'!DR7,-('Control | Sensitivity'!$F$34*'Control | Sensitivity'!$F$30/12),-IPMT('Control | Sensitivity'!$F$30/12,DR7-'Control | Sensitivity'!$F$37,'Control | Sensitivity'!$F$36,-'Control | Sensitivity'!$F$34)),
""),"")</f>
        <v/>
      </c>
      <c r="DS50" s="377" t="str">
        <f>IF('Control | Sensitivity'!$C$21&gt;=DS$6,
IF('Control | Sensitivity'!$F$38&gt;='Monthly Cash Flow'!DS$7,
IF('Control | Sensitivity'!$F$37&gt;='Monthly Cash Flow'!DS7,-('Control | Sensitivity'!$F$34*'Control | Sensitivity'!$F$30/12),-IPMT('Control | Sensitivity'!$F$30/12,DS7-'Control | Sensitivity'!$F$37,'Control | Sensitivity'!$F$36,-'Control | Sensitivity'!$F$34)),
""),"")</f>
        <v/>
      </c>
      <c r="DT50" s="377" t="str">
        <f>IF('Control | Sensitivity'!$C$21&gt;=DT$6,
IF('Control | Sensitivity'!$F$38&gt;='Monthly Cash Flow'!DT$7,
IF('Control | Sensitivity'!$F$37&gt;='Monthly Cash Flow'!DT7,-('Control | Sensitivity'!$F$34*'Control | Sensitivity'!$F$30/12),-IPMT('Control | Sensitivity'!$F$30/12,DT7-'Control | Sensitivity'!$F$37,'Control | Sensitivity'!$F$36,-'Control | Sensitivity'!$F$34)),
""),"")</f>
        <v/>
      </c>
      <c r="DU50" s="377" t="str">
        <f>IF('Control | Sensitivity'!$C$21&gt;=DU$6,
IF('Control | Sensitivity'!$F$38&gt;='Monthly Cash Flow'!DU$7,
IF('Control | Sensitivity'!$F$37&gt;='Monthly Cash Flow'!DU7,-('Control | Sensitivity'!$F$34*'Control | Sensitivity'!$F$30/12),-IPMT('Control | Sensitivity'!$F$30/12,DU7-'Control | Sensitivity'!$F$37,'Control | Sensitivity'!$F$36,-'Control | Sensitivity'!$F$34)),
""),"")</f>
        <v/>
      </c>
      <c r="DV50" s="377" t="str">
        <f>IF('Control | Sensitivity'!$C$21&gt;=DV$6,
IF('Control | Sensitivity'!$F$38&gt;='Monthly Cash Flow'!DV$7,
IF('Control | Sensitivity'!$F$37&gt;='Monthly Cash Flow'!DV7,-('Control | Sensitivity'!$F$34*'Control | Sensitivity'!$F$30/12),-IPMT('Control | Sensitivity'!$F$30/12,DV7-'Control | Sensitivity'!$F$37,'Control | Sensitivity'!$F$36,-'Control | Sensitivity'!$F$34)),
""),"")</f>
        <v/>
      </c>
      <c r="DW50" s="377" t="str">
        <f>IF('Control | Sensitivity'!$C$21&gt;=DW$6,
IF('Control | Sensitivity'!$F$38&gt;='Monthly Cash Flow'!DW$7,
IF('Control | Sensitivity'!$F$37&gt;='Monthly Cash Flow'!DW7,-('Control | Sensitivity'!$F$34*'Control | Sensitivity'!$F$30/12),-IPMT('Control | Sensitivity'!$F$30/12,DW7-'Control | Sensitivity'!$F$37,'Control | Sensitivity'!$F$36,-'Control | Sensitivity'!$F$34)),
""),"")</f>
        <v/>
      </c>
      <c r="DX50" s="377" t="str">
        <f>IF('Control | Sensitivity'!$C$21&gt;=DX$6,
IF('Control | Sensitivity'!$F$38&gt;='Monthly Cash Flow'!DX$7,
IF('Control | Sensitivity'!$F$37&gt;='Monthly Cash Flow'!DX7,-('Control | Sensitivity'!$F$34*'Control | Sensitivity'!$F$30/12),-IPMT('Control | Sensitivity'!$F$30/12,DX7-'Control | Sensitivity'!$F$37,'Control | Sensitivity'!$F$36,-'Control | Sensitivity'!$F$34)),
""),"")</f>
        <v/>
      </c>
      <c r="DY50" s="377" t="str">
        <f>IF('Control | Sensitivity'!$C$21&gt;=DY$6,
IF('Control | Sensitivity'!$F$38&gt;='Monthly Cash Flow'!DY$7,
IF('Control | Sensitivity'!$F$37&gt;='Monthly Cash Flow'!DY7,-('Control | Sensitivity'!$F$34*'Control | Sensitivity'!$F$30/12),-IPMT('Control | Sensitivity'!$F$30/12,DY7-'Control | Sensitivity'!$F$37,'Control | Sensitivity'!$F$36,-'Control | Sensitivity'!$F$34)),
""),"")</f>
        <v/>
      </c>
      <c r="DZ50" s="377" t="str">
        <f>IF('Control | Sensitivity'!$C$21&gt;=DZ$6,
IF('Control | Sensitivity'!$F$38&gt;='Monthly Cash Flow'!DZ$7,
IF('Control | Sensitivity'!$F$37&gt;='Monthly Cash Flow'!DZ7,-('Control | Sensitivity'!$F$34*'Control | Sensitivity'!$F$30/12),-IPMT('Control | Sensitivity'!$F$30/12,DZ7-'Control | Sensitivity'!$F$37,'Control | Sensitivity'!$F$36,-'Control | Sensitivity'!$F$34)),
""),"")</f>
        <v/>
      </c>
      <c r="EA50" s="377" t="str">
        <f>IF('Control | Sensitivity'!$C$21&gt;=EA$6,
IF('Control | Sensitivity'!$F$38&gt;='Monthly Cash Flow'!EA$7,
IF('Control | Sensitivity'!$F$37&gt;='Monthly Cash Flow'!EA7,-('Control | Sensitivity'!$F$34*'Control | Sensitivity'!$F$30/12),-IPMT('Control | Sensitivity'!$F$30/12,EA7-'Control | Sensitivity'!$F$37,'Control | Sensitivity'!$F$36,-'Control | Sensitivity'!$F$34)),
""),"")</f>
        <v/>
      </c>
      <c r="EB50" s="377" t="str">
        <f>IF('Control | Sensitivity'!$C$21&gt;=EB$6,
IF('Control | Sensitivity'!$F$38&gt;='Monthly Cash Flow'!EB$7,
IF('Control | Sensitivity'!$F$37&gt;='Monthly Cash Flow'!EB7,-('Control | Sensitivity'!$F$34*'Control | Sensitivity'!$F$30/12),-IPMT('Control | Sensitivity'!$F$30/12,EB7-'Control | Sensitivity'!$F$37,'Control | Sensitivity'!$F$36,-'Control | Sensitivity'!$F$34)),
""),"")</f>
        <v/>
      </c>
      <c r="EC50" s="377" t="str">
        <f>IF('Control | Sensitivity'!$C$21&gt;=EC$6,
IF('Control | Sensitivity'!$F$38&gt;='Monthly Cash Flow'!EC$7,
IF('Control | Sensitivity'!$F$37&gt;='Monthly Cash Flow'!EC7,-('Control | Sensitivity'!$F$34*'Control | Sensitivity'!$F$30/12),-IPMT('Control | Sensitivity'!$F$30/12,EC7-'Control | Sensitivity'!$F$37,'Control | Sensitivity'!$F$36,-'Control | Sensitivity'!$F$34)),
""),"")</f>
        <v/>
      </c>
      <c r="ED50" s="377" t="str">
        <f>IF('Control | Sensitivity'!$C$21&gt;=ED$6,
IF('Control | Sensitivity'!$F$38&gt;='Monthly Cash Flow'!ED$7,
IF('Control | Sensitivity'!$F$37&gt;='Monthly Cash Flow'!ED7,-('Control | Sensitivity'!$F$34*'Control | Sensitivity'!$F$30/12),-IPMT('Control | Sensitivity'!$F$30/12,ED7-'Control | Sensitivity'!$F$37,'Control | Sensitivity'!$F$36,-'Control | Sensitivity'!$F$34)),
""),"")</f>
        <v/>
      </c>
      <c r="EE50" s="377" t="str">
        <f>IF('Control | Sensitivity'!$C$21&gt;=EE$6,
IF('Control | Sensitivity'!$F$38&gt;='Monthly Cash Flow'!EE$7,
IF('Control | Sensitivity'!$F$37&gt;='Monthly Cash Flow'!EE7,-('Control | Sensitivity'!$F$34*'Control | Sensitivity'!$F$30/12),-IPMT('Control | Sensitivity'!$F$30/12,EE7-'Control | Sensitivity'!$F$37,'Control | Sensitivity'!$F$36,-'Control | Sensitivity'!$F$34)),
""),"")</f>
        <v/>
      </c>
      <c r="EF50" s="377" t="str">
        <f>IF('Control | Sensitivity'!$C$21&gt;=EF$6,
IF('Control | Sensitivity'!$F$38&gt;='Monthly Cash Flow'!EF$7,
IF('Control | Sensitivity'!$F$37&gt;='Monthly Cash Flow'!EF7,-('Control | Sensitivity'!$F$34*'Control | Sensitivity'!$F$30/12),-IPMT('Control | Sensitivity'!$F$30/12,EF7-'Control | Sensitivity'!$F$37,'Control | Sensitivity'!$F$36,-'Control | Sensitivity'!$F$34)),
""),"")</f>
        <v/>
      </c>
      <c r="EG50" s="378" t="str">
        <f>IF('Control | Sensitivity'!$C$21&gt;=EG$6,
IF('Control | Sensitivity'!$F$38&gt;='Monthly Cash Flow'!EG$7,
IF('Control | Sensitivity'!$F$37&gt;='Monthly Cash Flow'!EG7,-('Control | Sensitivity'!$F$34*'Control | Sensitivity'!$F$30/12),-IPMT('Control | Sensitivity'!$F$30/12,EG7-'Control | Sensitivity'!$F$37,'Control | Sensitivity'!$F$36,-'Control | Sensitivity'!$F$34)),
""),"")</f>
        <v/>
      </c>
      <c r="EH50" s="424" t="s">
        <v>109</v>
      </c>
    </row>
    <row r="51" spans="2:138" ht="15" customHeight="1" x14ac:dyDescent="0.2">
      <c r="B51" s="513"/>
      <c r="C51" s="514" t="s">
        <v>302</v>
      </c>
      <c r="D51" s="515">
        <f>SUM(E51:EG51)</f>
        <v>0</v>
      </c>
      <c r="E51" s="374">
        <v>0</v>
      </c>
      <c r="F51" s="516" t="str">
        <f>IF('Control | Sensitivity'!$C$21&gt;='Monthly Cash Flow'!F$6,
IF(('Control | Sensitivity'!$H$27+1)&lt;='Monthly Cash Flow'!F$7,
IF(('Control | Sensitivity'!$H$37+'Control | Sensitivity'!$H$27-1)&gt;='Monthly Cash Flow'!F$7,
IF(('Control | Sensitivity'!$H$39+'Control | Sensitivity'!$H$27-1)&gt;='Monthly Cash Flow'!F$7,0,-PPMT('Control | Sensitivity'!$H$30/12,'Monthly Cash Flow'!F$7-'Control | Sensitivity'!$H$39-'Control | Sensitivity'!$H$27+1,'Control | Sensitivity'!$H$38,-'Control | Sensitivity'!$H$36)),""),""),"")</f>
        <v/>
      </c>
      <c r="G51" s="374" t="str">
        <f>IF('Control | Sensitivity'!$C$21&gt;='Monthly Cash Flow'!G$6,
IF(('Control | Sensitivity'!$H$27+1)&lt;='Monthly Cash Flow'!G$7,
IF(('Control | Sensitivity'!$H$37+'Control | Sensitivity'!$H$27-1)&gt;='Monthly Cash Flow'!G$7,
IF(('Control | Sensitivity'!$H$39+'Control | Sensitivity'!$H$27-1)&gt;='Monthly Cash Flow'!G$7,0,-PPMT('Control | Sensitivity'!$H$30/12,'Monthly Cash Flow'!G$7-'Control | Sensitivity'!$H$39-'Control | Sensitivity'!$H$27+1,'Control | Sensitivity'!$H$38,-'Control | Sensitivity'!$H$36)),""),""),"")</f>
        <v/>
      </c>
      <c r="H51" s="374" t="str">
        <f>IF('Control | Sensitivity'!$C$21&gt;='Monthly Cash Flow'!H$6,
IF(('Control | Sensitivity'!$H$27+1)&lt;='Monthly Cash Flow'!H$7,
IF(('Control | Sensitivity'!$H$37+'Control | Sensitivity'!$H$27-1)&gt;='Monthly Cash Flow'!H$7,
IF(('Control | Sensitivity'!$H$39+'Control | Sensitivity'!$H$27-1)&gt;='Monthly Cash Flow'!H$7,0,-PPMT('Control | Sensitivity'!$H$30/12,'Monthly Cash Flow'!H$7-'Control | Sensitivity'!$H$39-'Control | Sensitivity'!$H$27+1,'Control | Sensitivity'!$H$38,-'Control | Sensitivity'!$H$36)),""),""),"")</f>
        <v/>
      </c>
      <c r="I51" s="374" t="str">
        <f>IF('Control | Sensitivity'!$C$21&gt;='Monthly Cash Flow'!I$6,
IF(('Control | Sensitivity'!$H$27+1)&lt;='Monthly Cash Flow'!I$7,
IF(('Control | Sensitivity'!$H$37+'Control | Sensitivity'!$H$27-1)&gt;='Monthly Cash Flow'!I$7,
IF(('Control | Sensitivity'!$H$39+'Control | Sensitivity'!$H$27-1)&gt;='Monthly Cash Flow'!I$7,0,-PPMT('Control | Sensitivity'!$H$30/12,'Monthly Cash Flow'!I$7-'Control | Sensitivity'!$H$39-'Control | Sensitivity'!$H$27+1,'Control | Sensitivity'!$H$38,-'Control | Sensitivity'!$H$36)),""),""),"")</f>
        <v/>
      </c>
      <c r="J51" s="374" t="str">
        <f>IF('Control | Sensitivity'!$C$21&gt;='Monthly Cash Flow'!J$6,
IF(('Control | Sensitivity'!$H$27+1)&lt;='Monthly Cash Flow'!J$7,
IF(('Control | Sensitivity'!$H$37+'Control | Sensitivity'!$H$27-1)&gt;='Monthly Cash Flow'!J$7,
IF(('Control | Sensitivity'!$H$39+'Control | Sensitivity'!$H$27-1)&gt;='Monthly Cash Flow'!J$7,0,-PPMT('Control | Sensitivity'!$H$30/12,'Monthly Cash Flow'!J$7-'Control | Sensitivity'!$H$39-'Control | Sensitivity'!$H$27+1,'Control | Sensitivity'!$H$38,-'Control | Sensitivity'!$H$36)),""),""),"")</f>
        <v/>
      </c>
      <c r="K51" s="374" t="str">
        <f>IF('Control | Sensitivity'!$C$21&gt;='Monthly Cash Flow'!K$6,
IF(('Control | Sensitivity'!$H$27+1)&lt;='Monthly Cash Flow'!K$7,
IF(('Control | Sensitivity'!$H$37+'Control | Sensitivity'!$H$27-1)&gt;='Monthly Cash Flow'!K$7,
IF(('Control | Sensitivity'!$H$39+'Control | Sensitivity'!$H$27-1)&gt;='Monthly Cash Flow'!K$7,0,-PPMT('Control | Sensitivity'!$H$30/12,'Monthly Cash Flow'!K$7-'Control | Sensitivity'!$H$39-'Control | Sensitivity'!$H$27+1,'Control | Sensitivity'!$H$38,-'Control | Sensitivity'!$H$36)),""),""),"")</f>
        <v/>
      </c>
      <c r="L51" s="374" t="str">
        <f>IF('Control | Sensitivity'!$C$21&gt;='Monthly Cash Flow'!L$6,
IF(('Control | Sensitivity'!$H$27+1)&lt;='Monthly Cash Flow'!L$7,
IF(('Control | Sensitivity'!$H$37+'Control | Sensitivity'!$H$27-1)&gt;='Monthly Cash Flow'!L$7,
IF(('Control | Sensitivity'!$H$39+'Control | Sensitivity'!$H$27-1)&gt;='Monthly Cash Flow'!L$7,0,-PPMT('Control | Sensitivity'!$H$30/12,'Monthly Cash Flow'!L$7-'Control | Sensitivity'!$H$39-'Control | Sensitivity'!$H$27+1,'Control | Sensitivity'!$H$38,-'Control | Sensitivity'!$H$36)),""),""),"")</f>
        <v/>
      </c>
      <c r="M51" s="374" t="str">
        <f>IF('Control | Sensitivity'!$C$21&gt;='Monthly Cash Flow'!M$6,
IF(('Control | Sensitivity'!$H$27+1)&lt;='Monthly Cash Flow'!M$7,
IF(('Control | Sensitivity'!$H$37+'Control | Sensitivity'!$H$27-1)&gt;='Monthly Cash Flow'!M$7,
IF(('Control | Sensitivity'!$H$39+'Control | Sensitivity'!$H$27-1)&gt;='Monthly Cash Flow'!M$7,0,-PPMT('Control | Sensitivity'!$H$30/12,'Monthly Cash Flow'!M$7-'Control | Sensitivity'!$H$39-'Control | Sensitivity'!$H$27+1,'Control | Sensitivity'!$H$38,-'Control | Sensitivity'!$H$36)),""),""),"")</f>
        <v/>
      </c>
      <c r="N51" s="374" t="str">
        <f>IF('Control | Sensitivity'!$C$21&gt;='Monthly Cash Flow'!N$6,
IF(('Control | Sensitivity'!$H$27+1)&lt;='Monthly Cash Flow'!N$7,
IF(('Control | Sensitivity'!$H$37+'Control | Sensitivity'!$H$27-1)&gt;='Monthly Cash Flow'!N$7,
IF(('Control | Sensitivity'!$H$39+'Control | Sensitivity'!$H$27-1)&gt;='Monthly Cash Flow'!N$7,0,-PPMT('Control | Sensitivity'!$H$30/12,'Monthly Cash Flow'!N$7-'Control | Sensitivity'!$H$39-'Control | Sensitivity'!$H$27+1,'Control | Sensitivity'!$H$38,-'Control | Sensitivity'!$H$36)),""),""),"")</f>
        <v/>
      </c>
      <c r="O51" s="374" t="str">
        <f>IF('Control | Sensitivity'!$C$21&gt;='Monthly Cash Flow'!O$6,
IF(('Control | Sensitivity'!$H$27+1)&lt;='Monthly Cash Flow'!O$7,
IF(('Control | Sensitivity'!$H$37+'Control | Sensitivity'!$H$27-1)&gt;='Monthly Cash Flow'!O$7,
IF(('Control | Sensitivity'!$H$39+'Control | Sensitivity'!$H$27-1)&gt;='Monthly Cash Flow'!O$7,0,-PPMT('Control | Sensitivity'!$H$30/12,'Monthly Cash Flow'!O$7-'Control | Sensitivity'!$H$39-'Control | Sensitivity'!$H$27+1,'Control | Sensitivity'!$H$38,-'Control | Sensitivity'!$H$36)),""),""),"")</f>
        <v/>
      </c>
      <c r="P51" s="374" t="str">
        <f>IF('Control | Sensitivity'!$C$21&gt;='Monthly Cash Flow'!P$6,
IF(('Control | Sensitivity'!$H$27+1)&lt;='Monthly Cash Flow'!P$7,
IF(('Control | Sensitivity'!$H$37+'Control | Sensitivity'!$H$27-1)&gt;='Monthly Cash Flow'!P$7,
IF(('Control | Sensitivity'!$H$39+'Control | Sensitivity'!$H$27-1)&gt;='Monthly Cash Flow'!P$7,0,-PPMT('Control | Sensitivity'!$H$30/12,'Monthly Cash Flow'!P$7-'Control | Sensitivity'!$H$39-'Control | Sensitivity'!$H$27+1,'Control | Sensitivity'!$H$38,-'Control | Sensitivity'!$H$36)),""),""),"")</f>
        <v/>
      </c>
      <c r="Q51" s="374" t="str">
        <f>IF('Control | Sensitivity'!$C$21&gt;='Monthly Cash Flow'!Q$6,
IF(('Control | Sensitivity'!$H$27+1)&lt;='Monthly Cash Flow'!Q$7,
IF(('Control | Sensitivity'!$H$37+'Control | Sensitivity'!$H$27-1)&gt;='Monthly Cash Flow'!Q$7,
IF(('Control | Sensitivity'!$H$39+'Control | Sensitivity'!$H$27-1)&gt;='Monthly Cash Flow'!Q$7,0,-PPMT('Control | Sensitivity'!$H$30/12,'Monthly Cash Flow'!Q$7-'Control | Sensitivity'!$H$39-'Control | Sensitivity'!$H$27+1,'Control | Sensitivity'!$H$38,-'Control | Sensitivity'!$H$36)),""),""),"")</f>
        <v/>
      </c>
      <c r="R51" s="374" t="str">
        <f>IF('Control | Sensitivity'!$C$21&gt;='Monthly Cash Flow'!R$6,
IF(('Control | Sensitivity'!$H$27+1)&lt;='Monthly Cash Flow'!R$7,
IF(('Control | Sensitivity'!$H$37+'Control | Sensitivity'!$H$27-1)&gt;='Monthly Cash Flow'!R$7,
IF(('Control | Sensitivity'!$H$39+'Control | Sensitivity'!$H$27-1)&gt;='Monthly Cash Flow'!R$7,0,-PPMT('Control | Sensitivity'!$H$30/12,'Monthly Cash Flow'!R$7-'Control | Sensitivity'!$H$39-'Control | Sensitivity'!$H$27+1,'Control | Sensitivity'!$H$38,-'Control | Sensitivity'!$H$36)),""),""),"")</f>
        <v/>
      </c>
      <c r="S51" s="374" t="str">
        <f>IF('Control | Sensitivity'!$C$21&gt;='Monthly Cash Flow'!S$6,
IF(('Control | Sensitivity'!$H$27+1)&lt;='Monthly Cash Flow'!S$7,
IF(('Control | Sensitivity'!$H$37+'Control | Sensitivity'!$H$27-1)&gt;='Monthly Cash Flow'!S$7,
IF(('Control | Sensitivity'!$H$39+'Control | Sensitivity'!$H$27-1)&gt;='Monthly Cash Flow'!S$7,0,-PPMT('Control | Sensitivity'!$H$30/12,'Monthly Cash Flow'!S$7-'Control | Sensitivity'!$H$39-'Control | Sensitivity'!$H$27+1,'Control | Sensitivity'!$H$38,-'Control | Sensitivity'!$H$36)),""),""),"")</f>
        <v/>
      </c>
      <c r="T51" s="374" t="str">
        <f>IF('Control | Sensitivity'!$C$21&gt;='Monthly Cash Flow'!T$6,
IF(('Control | Sensitivity'!$H$27+1)&lt;='Monthly Cash Flow'!T$7,
IF(('Control | Sensitivity'!$H$37+'Control | Sensitivity'!$H$27-1)&gt;='Monthly Cash Flow'!T$7,
IF(('Control | Sensitivity'!$H$39+'Control | Sensitivity'!$H$27-1)&gt;='Monthly Cash Flow'!T$7,0,-PPMT('Control | Sensitivity'!$H$30/12,'Monthly Cash Flow'!T$7-'Control | Sensitivity'!$H$39-'Control | Sensitivity'!$H$27+1,'Control | Sensitivity'!$H$38,-'Control | Sensitivity'!$H$36)),""),""),"")</f>
        <v/>
      </c>
      <c r="U51" s="374" t="str">
        <f>IF('Control | Sensitivity'!$C$21&gt;='Monthly Cash Flow'!U$6,
IF(('Control | Sensitivity'!$H$27+1)&lt;='Monthly Cash Flow'!U$7,
IF(('Control | Sensitivity'!$H$37+'Control | Sensitivity'!$H$27-1)&gt;='Monthly Cash Flow'!U$7,
IF(('Control | Sensitivity'!$H$39+'Control | Sensitivity'!$H$27-1)&gt;='Monthly Cash Flow'!U$7,0,-PPMT('Control | Sensitivity'!$H$30/12,'Monthly Cash Flow'!U$7-'Control | Sensitivity'!$H$39-'Control | Sensitivity'!$H$27+1,'Control | Sensitivity'!$H$38,-'Control | Sensitivity'!$H$36)),""),""),"")</f>
        <v/>
      </c>
      <c r="V51" s="374" t="str">
        <f>IF('Control | Sensitivity'!$C$21&gt;='Monthly Cash Flow'!V$6,
IF(('Control | Sensitivity'!$H$27+1)&lt;='Monthly Cash Flow'!V$7,
IF(('Control | Sensitivity'!$H$37+'Control | Sensitivity'!$H$27-1)&gt;='Monthly Cash Flow'!V$7,
IF(('Control | Sensitivity'!$H$39+'Control | Sensitivity'!$H$27-1)&gt;='Monthly Cash Flow'!V$7,0,-PPMT('Control | Sensitivity'!$H$30/12,'Monthly Cash Flow'!V$7-'Control | Sensitivity'!$H$39-'Control | Sensitivity'!$H$27+1,'Control | Sensitivity'!$H$38,-'Control | Sensitivity'!$H$36)),""),""),"")</f>
        <v/>
      </c>
      <c r="W51" s="374" t="str">
        <f>IF('Control | Sensitivity'!$C$21&gt;='Monthly Cash Flow'!W$6,
IF(('Control | Sensitivity'!$H$27+1)&lt;='Monthly Cash Flow'!W$7,
IF(('Control | Sensitivity'!$H$37+'Control | Sensitivity'!$H$27-1)&gt;='Monthly Cash Flow'!W$7,
IF(('Control | Sensitivity'!$H$39+'Control | Sensitivity'!$H$27-1)&gt;='Monthly Cash Flow'!W$7,0,-PPMT('Control | Sensitivity'!$H$30/12,'Monthly Cash Flow'!W$7-'Control | Sensitivity'!$H$39-'Control | Sensitivity'!$H$27+1,'Control | Sensitivity'!$H$38,-'Control | Sensitivity'!$H$36)),""),""),"")</f>
        <v/>
      </c>
      <c r="X51" s="374" t="str">
        <f>IF('Control | Sensitivity'!$C$21&gt;='Monthly Cash Flow'!X$6,
IF(('Control | Sensitivity'!$H$27+1)&lt;='Monthly Cash Flow'!X$7,
IF(('Control | Sensitivity'!$H$37+'Control | Sensitivity'!$H$27-1)&gt;='Monthly Cash Flow'!X$7,
IF(('Control | Sensitivity'!$H$39+'Control | Sensitivity'!$H$27-1)&gt;='Monthly Cash Flow'!X$7,0,-PPMT('Control | Sensitivity'!$H$30/12,'Monthly Cash Flow'!X$7-'Control | Sensitivity'!$H$39-'Control | Sensitivity'!$H$27+1,'Control | Sensitivity'!$H$38,-'Control | Sensitivity'!$H$36)),""),""),"")</f>
        <v/>
      </c>
      <c r="Y51" s="374" t="str">
        <f>IF('Control | Sensitivity'!$C$21&gt;='Monthly Cash Flow'!Y$6,
IF(('Control | Sensitivity'!$H$27+1)&lt;='Monthly Cash Flow'!Y$7,
IF(('Control | Sensitivity'!$H$37+'Control | Sensitivity'!$H$27-1)&gt;='Monthly Cash Flow'!Y$7,
IF(('Control | Sensitivity'!$H$39+'Control | Sensitivity'!$H$27-1)&gt;='Monthly Cash Flow'!Y$7,0,-PPMT('Control | Sensitivity'!$H$30/12,'Monthly Cash Flow'!Y$7-'Control | Sensitivity'!$H$39-'Control | Sensitivity'!$H$27+1,'Control | Sensitivity'!$H$38,-'Control | Sensitivity'!$H$36)),""),""),"")</f>
        <v/>
      </c>
      <c r="Z51" s="374" t="str">
        <f>IF('Control | Sensitivity'!$C$21&gt;='Monthly Cash Flow'!Z$6,
IF(('Control | Sensitivity'!$H$27+1)&lt;='Monthly Cash Flow'!Z$7,
IF(('Control | Sensitivity'!$H$37+'Control | Sensitivity'!$H$27-1)&gt;='Monthly Cash Flow'!Z$7,
IF(('Control | Sensitivity'!$H$39+'Control | Sensitivity'!$H$27-1)&gt;='Monthly Cash Flow'!Z$7,0,-PPMT('Control | Sensitivity'!$H$30/12,'Monthly Cash Flow'!Z$7-'Control | Sensitivity'!$H$39-'Control | Sensitivity'!$H$27+1,'Control | Sensitivity'!$H$38,-'Control | Sensitivity'!$H$36)),""),""),"")</f>
        <v/>
      </c>
      <c r="AA51" s="374" t="str">
        <f>IF('Control | Sensitivity'!$C$21&gt;='Monthly Cash Flow'!AA$6,
IF(('Control | Sensitivity'!$H$27+1)&lt;='Monthly Cash Flow'!AA$7,
IF(('Control | Sensitivity'!$H$37+'Control | Sensitivity'!$H$27-1)&gt;='Monthly Cash Flow'!AA$7,
IF(('Control | Sensitivity'!$H$39+'Control | Sensitivity'!$H$27-1)&gt;='Monthly Cash Flow'!AA$7,0,-PPMT('Control | Sensitivity'!$H$30/12,'Monthly Cash Flow'!AA$7-'Control | Sensitivity'!$H$39-'Control | Sensitivity'!$H$27+1,'Control | Sensitivity'!$H$38,-'Control | Sensitivity'!$H$36)),""),""),"")</f>
        <v/>
      </c>
      <c r="AB51" s="374" t="str">
        <f>IF('Control | Sensitivity'!$C$21&gt;='Monthly Cash Flow'!AB$6,
IF(('Control | Sensitivity'!$H$27+1)&lt;='Monthly Cash Flow'!AB$7,
IF(('Control | Sensitivity'!$H$37+'Control | Sensitivity'!$H$27-1)&gt;='Monthly Cash Flow'!AB$7,
IF(('Control | Sensitivity'!$H$39+'Control | Sensitivity'!$H$27-1)&gt;='Monthly Cash Flow'!AB$7,0,-PPMT('Control | Sensitivity'!$H$30/12,'Monthly Cash Flow'!AB$7-'Control | Sensitivity'!$H$39-'Control | Sensitivity'!$H$27+1,'Control | Sensitivity'!$H$38,-'Control | Sensitivity'!$H$36)),""),""),"")</f>
        <v/>
      </c>
      <c r="AC51" s="374" t="str">
        <f>IF('Control | Sensitivity'!$C$21&gt;='Monthly Cash Flow'!AC$6,
IF(('Control | Sensitivity'!$H$27+1)&lt;='Monthly Cash Flow'!AC$7,
IF(('Control | Sensitivity'!$H$37+'Control | Sensitivity'!$H$27-1)&gt;='Monthly Cash Flow'!AC$7,
IF(('Control | Sensitivity'!$H$39+'Control | Sensitivity'!$H$27-1)&gt;='Monthly Cash Flow'!AC$7,0,-PPMT('Control | Sensitivity'!$H$30/12,'Monthly Cash Flow'!AC$7-'Control | Sensitivity'!$H$39-'Control | Sensitivity'!$H$27+1,'Control | Sensitivity'!$H$38,-'Control | Sensitivity'!$H$36)),""),""),"")</f>
        <v/>
      </c>
      <c r="AD51" s="374" t="str">
        <f>IF('Control | Sensitivity'!$C$21&gt;='Monthly Cash Flow'!AD$6,
IF(('Control | Sensitivity'!$H$27+1)&lt;='Monthly Cash Flow'!AD$7,
IF(('Control | Sensitivity'!$H$37+'Control | Sensitivity'!$H$27-1)&gt;='Monthly Cash Flow'!AD$7,
IF(('Control | Sensitivity'!$H$39+'Control | Sensitivity'!$H$27-1)&gt;='Monthly Cash Flow'!AD$7,0,-PPMT('Control | Sensitivity'!$H$30/12,'Monthly Cash Flow'!AD$7-'Control | Sensitivity'!$H$39-'Control | Sensitivity'!$H$27+1,'Control | Sensitivity'!$H$38,-'Control | Sensitivity'!$H$36)),""),""),"")</f>
        <v/>
      </c>
      <c r="AE51" s="374" t="str">
        <f>IF('Control | Sensitivity'!$C$21&gt;='Monthly Cash Flow'!AE$6,
IF(('Control | Sensitivity'!$H$27+1)&lt;='Monthly Cash Flow'!AE$7,
IF(('Control | Sensitivity'!$H$37+'Control | Sensitivity'!$H$27-1)&gt;='Monthly Cash Flow'!AE$7,
IF(('Control | Sensitivity'!$H$39+'Control | Sensitivity'!$H$27-1)&gt;='Monthly Cash Flow'!AE$7,0,-PPMT('Control | Sensitivity'!$H$30/12,'Monthly Cash Flow'!AE$7-'Control | Sensitivity'!$H$39-'Control | Sensitivity'!$H$27+1,'Control | Sensitivity'!$H$38,-'Control | Sensitivity'!$H$36)),""),""),"")</f>
        <v/>
      </c>
      <c r="AF51" s="374" t="str">
        <f>IF('Control | Sensitivity'!$C$21&gt;='Monthly Cash Flow'!AF$6,
IF(('Control | Sensitivity'!$H$27+1)&lt;='Monthly Cash Flow'!AF$7,
IF(('Control | Sensitivity'!$H$37+'Control | Sensitivity'!$H$27-1)&gt;='Monthly Cash Flow'!AF$7,
IF(('Control | Sensitivity'!$H$39+'Control | Sensitivity'!$H$27-1)&gt;='Monthly Cash Flow'!AF$7,0,-PPMT('Control | Sensitivity'!$H$30/12,'Monthly Cash Flow'!AF$7-'Control | Sensitivity'!$H$39-'Control | Sensitivity'!$H$27+1,'Control | Sensitivity'!$H$38,-'Control | Sensitivity'!$H$36)),""),""),"")</f>
        <v/>
      </c>
      <c r="AG51" s="374" t="str">
        <f>IF('Control | Sensitivity'!$C$21&gt;='Monthly Cash Flow'!AG$6,
IF(('Control | Sensitivity'!$H$27+1)&lt;='Monthly Cash Flow'!AG$7,
IF(('Control | Sensitivity'!$H$37+'Control | Sensitivity'!$H$27-1)&gt;='Monthly Cash Flow'!AG$7,
IF(('Control | Sensitivity'!$H$39+'Control | Sensitivity'!$H$27-1)&gt;='Monthly Cash Flow'!AG$7,0,-PPMT('Control | Sensitivity'!$H$30/12,'Monthly Cash Flow'!AG$7-'Control | Sensitivity'!$H$39-'Control | Sensitivity'!$H$27+1,'Control | Sensitivity'!$H$38,-'Control | Sensitivity'!$H$36)),""),""),"")</f>
        <v/>
      </c>
      <c r="AH51" s="374" t="str">
        <f>IF('Control | Sensitivity'!$C$21&gt;='Monthly Cash Flow'!AH$6,
IF(('Control | Sensitivity'!$H$27+1)&lt;='Monthly Cash Flow'!AH$7,
IF(('Control | Sensitivity'!$H$37+'Control | Sensitivity'!$H$27-1)&gt;='Monthly Cash Flow'!AH$7,
IF(('Control | Sensitivity'!$H$39+'Control | Sensitivity'!$H$27-1)&gt;='Monthly Cash Flow'!AH$7,0,-PPMT('Control | Sensitivity'!$H$30/12,'Monthly Cash Flow'!AH$7-'Control | Sensitivity'!$H$39-'Control | Sensitivity'!$H$27+1,'Control | Sensitivity'!$H$38,-'Control | Sensitivity'!$H$36)),""),""),"")</f>
        <v/>
      </c>
      <c r="AI51" s="374" t="str">
        <f>IF('Control | Sensitivity'!$C$21&gt;='Monthly Cash Flow'!AI$6,
IF(('Control | Sensitivity'!$H$27+1)&lt;='Monthly Cash Flow'!AI$7,
IF(('Control | Sensitivity'!$H$37+'Control | Sensitivity'!$H$27-1)&gt;='Monthly Cash Flow'!AI$7,
IF(('Control | Sensitivity'!$H$39+'Control | Sensitivity'!$H$27-1)&gt;='Monthly Cash Flow'!AI$7,0,-PPMT('Control | Sensitivity'!$H$30/12,'Monthly Cash Flow'!AI$7-'Control | Sensitivity'!$H$39-'Control | Sensitivity'!$H$27+1,'Control | Sensitivity'!$H$38,-'Control | Sensitivity'!$H$36)),""),""),"")</f>
        <v/>
      </c>
      <c r="AJ51" s="374" t="str">
        <f>IF('Control | Sensitivity'!$C$21&gt;='Monthly Cash Flow'!AJ$6,
IF(('Control | Sensitivity'!$H$27+1)&lt;='Monthly Cash Flow'!AJ$7,
IF(('Control | Sensitivity'!$H$37+'Control | Sensitivity'!$H$27-1)&gt;='Monthly Cash Flow'!AJ$7,
IF(('Control | Sensitivity'!$H$39+'Control | Sensitivity'!$H$27-1)&gt;='Monthly Cash Flow'!AJ$7,0,-PPMT('Control | Sensitivity'!$H$30/12,'Monthly Cash Flow'!AJ$7-'Control | Sensitivity'!$H$39-'Control | Sensitivity'!$H$27+1,'Control | Sensitivity'!$H$38,-'Control | Sensitivity'!$H$36)),""),""),"")</f>
        <v/>
      </c>
      <c r="AK51" s="374" t="str">
        <f>IF('Control | Sensitivity'!$C$21&gt;='Monthly Cash Flow'!AK$6,
IF(('Control | Sensitivity'!$H$27+1)&lt;='Monthly Cash Flow'!AK$7,
IF(('Control | Sensitivity'!$H$37+'Control | Sensitivity'!$H$27-1)&gt;='Monthly Cash Flow'!AK$7,
IF(('Control | Sensitivity'!$H$39+'Control | Sensitivity'!$H$27-1)&gt;='Monthly Cash Flow'!AK$7,0,-PPMT('Control | Sensitivity'!$H$30/12,'Monthly Cash Flow'!AK$7-'Control | Sensitivity'!$H$39-'Control | Sensitivity'!$H$27+1,'Control | Sensitivity'!$H$38,-'Control | Sensitivity'!$H$36)),""),""),"")</f>
        <v/>
      </c>
      <c r="AL51" s="374" t="str">
        <f>IF('Control | Sensitivity'!$C$21&gt;='Monthly Cash Flow'!AL$6,
IF(('Control | Sensitivity'!$H$27+1)&lt;='Monthly Cash Flow'!AL$7,
IF(('Control | Sensitivity'!$H$37+'Control | Sensitivity'!$H$27-1)&gt;='Monthly Cash Flow'!AL$7,
IF(('Control | Sensitivity'!$H$39+'Control | Sensitivity'!$H$27-1)&gt;='Monthly Cash Flow'!AL$7,0,-PPMT('Control | Sensitivity'!$H$30/12,'Monthly Cash Flow'!AL$7-'Control | Sensitivity'!$H$39-'Control | Sensitivity'!$H$27+1,'Control | Sensitivity'!$H$38,-'Control | Sensitivity'!$H$36)),""),""),"")</f>
        <v/>
      </c>
      <c r="AM51" s="374" t="str">
        <f>IF('Control | Sensitivity'!$C$21&gt;='Monthly Cash Flow'!AM$6,
IF(('Control | Sensitivity'!$H$27+1)&lt;='Monthly Cash Flow'!AM$7,
IF(('Control | Sensitivity'!$H$37+'Control | Sensitivity'!$H$27-1)&gt;='Monthly Cash Flow'!AM$7,
IF(('Control | Sensitivity'!$H$39+'Control | Sensitivity'!$H$27-1)&gt;='Monthly Cash Flow'!AM$7,0,-PPMT('Control | Sensitivity'!$H$30/12,'Monthly Cash Flow'!AM$7-'Control | Sensitivity'!$H$39-'Control | Sensitivity'!$H$27+1,'Control | Sensitivity'!$H$38,-'Control | Sensitivity'!$H$36)),""),""),"")</f>
        <v/>
      </c>
      <c r="AN51" s="374" t="str">
        <f>IF('Control | Sensitivity'!$C$21&gt;='Monthly Cash Flow'!AN$6,
IF(('Control | Sensitivity'!$H$27+1)&lt;='Monthly Cash Flow'!AN$7,
IF(('Control | Sensitivity'!$H$37+'Control | Sensitivity'!$H$27-1)&gt;='Monthly Cash Flow'!AN$7,
IF(('Control | Sensitivity'!$H$39+'Control | Sensitivity'!$H$27-1)&gt;='Monthly Cash Flow'!AN$7,0,-PPMT('Control | Sensitivity'!$H$30/12,'Monthly Cash Flow'!AN$7-'Control | Sensitivity'!$H$39-'Control | Sensitivity'!$H$27+1,'Control | Sensitivity'!$H$38,-'Control | Sensitivity'!$H$36)),""),""),"")</f>
        <v/>
      </c>
      <c r="AO51" s="374" t="str">
        <f>IF('Control | Sensitivity'!$C$21&gt;='Monthly Cash Flow'!AO$6,
IF(('Control | Sensitivity'!$H$27+1)&lt;='Monthly Cash Flow'!AO$7,
IF(('Control | Sensitivity'!$H$37+'Control | Sensitivity'!$H$27-1)&gt;='Monthly Cash Flow'!AO$7,
IF(('Control | Sensitivity'!$H$39+'Control | Sensitivity'!$H$27-1)&gt;='Monthly Cash Flow'!AO$7,0,-PPMT('Control | Sensitivity'!$H$30/12,'Monthly Cash Flow'!AO$7-'Control | Sensitivity'!$H$39-'Control | Sensitivity'!$H$27+1,'Control | Sensitivity'!$H$38,-'Control | Sensitivity'!$H$36)),""),""),"")</f>
        <v/>
      </c>
      <c r="AP51" s="374" t="str">
        <f>IF('Control | Sensitivity'!$C$21&gt;='Monthly Cash Flow'!AP$6,
IF(('Control | Sensitivity'!$H$27+1)&lt;='Monthly Cash Flow'!AP$7,
IF(('Control | Sensitivity'!$H$37+'Control | Sensitivity'!$H$27-1)&gt;='Monthly Cash Flow'!AP$7,
IF(('Control | Sensitivity'!$H$39+'Control | Sensitivity'!$H$27-1)&gt;='Monthly Cash Flow'!AP$7,0,-PPMT('Control | Sensitivity'!$H$30/12,'Monthly Cash Flow'!AP$7-'Control | Sensitivity'!$H$39-'Control | Sensitivity'!$H$27+1,'Control | Sensitivity'!$H$38,-'Control | Sensitivity'!$H$36)),""),""),"")</f>
        <v/>
      </c>
      <c r="AQ51" s="374" t="str">
        <f>IF('Control | Sensitivity'!$C$21&gt;='Monthly Cash Flow'!AQ$6,
IF(('Control | Sensitivity'!$H$27+1)&lt;='Monthly Cash Flow'!AQ$7,
IF(('Control | Sensitivity'!$H$37+'Control | Sensitivity'!$H$27-1)&gt;='Monthly Cash Flow'!AQ$7,
IF(('Control | Sensitivity'!$H$39+'Control | Sensitivity'!$H$27-1)&gt;='Monthly Cash Flow'!AQ$7,0,-PPMT('Control | Sensitivity'!$H$30/12,'Monthly Cash Flow'!AQ$7-'Control | Sensitivity'!$H$39-'Control | Sensitivity'!$H$27+1,'Control | Sensitivity'!$H$38,-'Control | Sensitivity'!$H$36)),""),""),"")</f>
        <v/>
      </c>
      <c r="AR51" s="374" t="str">
        <f>IF('Control | Sensitivity'!$C$21&gt;='Monthly Cash Flow'!AR$6,
IF(('Control | Sensitivity'!$H$27+1)&lt;='Monthly Cash Flow'!AR$7,
IF(('Control | Sensitivity'!$H$37+'Control | Sensitivity'!$H$27-1)&gt;='Monthly Cash Flow'!AR$7,
IF(('Control | Sensitivity'!$H$39+'Control | Sensitivity'!$H$27-1)&gt;='Monthly Cash Flow'!AR$7,0,-PPMT('Control | Sensitivity'!$H$30/12,'Monthly Cash Flow'!AR$7-'Control | Sensitivity'!$H$39-'Control | Sensitivity'!$H$27+1,'Control | Sensitivity'!$H$38,-'Control | Sensitivity'!$H$36)),""),""),"")</f>
        <v/>
      </c>
      <c r="AS51" s="374" t="str">
        <f>IF('Control | Sensitivity'!$C$21&gt;='Monthly Cash Flow'!AS$6,
IF(('Control | Sensitivity'!$H$27+1)&lt;='Monthly Cash Flow'!AS$7,
IF(('Control | Sensitivity'!$H$37+'Control | Sensitivity'!$H$27-1)&gt;='Monthly Cash Flow'!AS$7,
IF(('Control | Sensitivity'!$H$39+'Control | Sensitivity'!$H$27-1)&gt;='Monthly Cash Flow'!AS$7,0,-PPMT('Control | Sensitivity'!$H$30/12,'Monthly Cash Flow'!AS$7-'Control | Sensitivity'!$H$39-'Control | Sensitivity'!$H$27+1,'Control | Sensitivity'!$H$38,-'Control | Sensitivity'!$H$36)),""),""),"")</f>
        <v/>
      </c>
      <c r="AT51" s="374" t="str">
        <f>IF('Control | Sensitivity'!$C$21&gt;='Monthly Cash Flow'!AT$6,
IF(('Control | Sensitivity'!$H$27+1)&lt;='Monthly Cash Flow'!AT$7,
IF(('Control | Sensitivity'!$H$37+'Control | Sensitivity'!$H$27-1)&gt;='Monthly Cash Flow'!AT$7,
IF(('Control | Sensitivity'!$H$39+'Control | Sensitivity'!$H$27-1)&gt;='Monthly Cash Flow'!AT$7,0,-PPMT('Control | Sensitivity'!$H$30/12,'Monthly Cash Flow'!AT$7-'Control | Sensitivity'!$H$39-'Control | Sensitivity'!$H$27+1,'Control | Sensitivity'!$H$38,-'Control | Sensitivity'!$H$36)),""),""),"")</f>
        <v/>
      </c>
      <c r="AU51" s="374" t="str">
        <f>IF('Control | Sensitivity'!$C$21&gt;='Monthly Cash Flow'!AU$6,
IF(('Control | Sensitivity'!$H$27+1)&lt;='Monthly Cash Flow'!AU$7,
IF(('Control | Sensitivity'!$H$37+'Control | Sensitivity'!$H$27-1)&gt;='Monthly Cash Flow'!AU$7,
IF(('Control | Sensitivity'!$H$39+'Control | Sensitivity'!$H$27-1)&gt;='Monthly Cash Flow'!AU$7,0,-PPMT('Control | Sensitivity'!$H$30/12,'Monthly Cash Flow'!AU$7-'Control | Sensitivity'!$H$39-'Control | Sensitivity'!$H$27+1,'Control | Sensitivity'!$H$38,-'Control | Sensitivity'!$H$36)),""),""),"")</f>
        <v/>
      </c>
      <c r="AV51" s="374" t="str">
        <f>IF('Control | Sensitivity'!$C$21&gt;='Monthly Cash Flow'!AV$6,
IF(('Control | Sensitivity'!$H$27+1)&lt;='Monthly Cash Flow'!AV$7,
IF(('Control | Sensitivity'!$H$37+'Control | Sensitivity'!$H$27-1)&gt;='Monthly Cash Flow'!AV$7,
IF(('Control | Sensitivity'!$H$39+'Control | Sensitivity'!$H$27-1)&gt;='Monthly Cash Flow'!AV$7,0,-PPMT('Control | Sensitivity'!$H$30/12,'Monthly Cash Flow'!AV$7-'Control | Sensitivity'!$H$39-'Control | Sensitivity'!$H$27+1,'Control | Sensitivity'!$H$38,-'Control | Sensitivity'!$H$36)),""),""),"")</f>
        <v/>
      </c>
      <c r="AW51" s="374" t="str">
        <f>IF('Control | Sensitivity'!$C$21&gt;='Monthly Cash Flow'!AW$6,
IF(('Control | Sensitivity'!$H$27+1)&lt;='Monthly Cash Flow'!AW$7,
IF(('Control | Sensitivity'!$H$37+'Control | Sensitivity'!$H$27-1)&gt;='Monthly Cash Flow'!AW$7,
IF(('Control | Sensitivity'!$H$39+'Control | Sensitivity'!$H$27-1)&gt;='Monthly Cash Flow'!AW$7,0,-PPMT('Control | Sensitivity'!$H$30/12,'Monthly Cash Flow'!AW$7-'Control | Sensitivity'!$H$39-'Control | Sensitivity'!$H$27+1,'Control | Sensitivity'!$H$38,-'Control | Sensitivity'!$H$36)),""),""),"")</f>
        <v/>
      </c>
      <c r="AX51" s="374" t="str">
        <f>IF('Control | Sensitivity'!$C$21&gt;='Monthly Cash Flow'!AX$6,
IF(('Control | Sensitivity'!$H$27+1)&lt;='Monthly Cash Flow'!AX$7,
IF(('Control | Sensitivity'!$H$37+'Control | Sensitivity'!$H$27-1)&gt;='Monthly Cash Flow'!AX$7,
IF(('Control | Sensitivity'!$H$39+'Control | Sensitivity'!$H$27-1)&gt;='Monthly Cash Flow'!AX$7,0,-PPMT('Control | Sensitivity'!$H$30/12,'Monthly Cash Flow'!AX$7-'Control | Sensitivity'!$H$39-'Control | Sensitivity'!$H$27+1,'Control | Sensitivity'!$H$38,-'Control | Sensitivity'!$H$36)),""),""),"")</f>
        <v/>
      </c>
      <c r="AY51" s="374" t="str">
        <f>IF('Control | Sensitivity'!$C$21&gt;='Monthly Cash Flow'!AY$6,
IF(('Control | Sensitivity'!$H$27+1)&lt;='Monthly Cash Flow'!AY$7,
IF(('Control | Sensitivity'!$H$37+'Control | Sensitivity'!$H$27-1)&gt;='Monthly Cash Flow'!AY$7,
IF(('Control | Sensitivity'!$H$39+'Control | Sensitivity'!$H$27-1)&gt;='Monthly Cash Flow'!AY$7,0,-PPMT('Control | Sensitivity'!$H$30/12,'Monthly Cash Flow'!AY$7-'Control | Sensitivity'!$H$39-'Control | Sensitivity'!$H$27+1,'Control | Sensitivity'!$H$38,-'Control | Sensitivity'!$H$36)),""),""),"")</f>
        <v/>
      </c>
      <c r="AZ51" s="374" t="str">
        <f>IF('Control | Sensitivity'!$C$21&gt;='Monthly Cash Flow'!AZ$6,
IF(('Control | Sensitivity'!$H$27+1)&lt;='Monthly Cash Flow'!AZ$7,
IF(('Control | Sensitivity'!$H$37+'Control | Sensitivity'!$H$27-1)&gt;='Monthly Cash Flow'!AZ$7,
IF(('Control | Sensitivity'!$H$39+'Control | Sensitivity'!$H$27-1)&gt;='Monthly Cash Flow'!AZ$7,0,-PPMT('Control | Sensitivity'!$H$30/12,'Monthly Cash Flow'!AZ$7-'Control | Sensitivity'!$H$39-'Control | Sensitivity'!$H$27+1,'Control | Sensitivity'!$H$38,-'Control | Sensitivity'!$H$36)),""),""),"")</f>
        <v/>
      </c>
      <c r="BA51" s="374" t="str">
        <f>IF('Control | Sensitivity'!$C$21&gt;='Monthly Cash Flow'!BA$6,
IF(('Control | Sensitivity'!$H$27+1)&lt;='Monthly Cash Flow'!BA$7,
IF(('Control | Sensitivity'!$H$37+'Control | Sensitivity'!$H$27-1)&gt;='Monthly Cash Flow'!BA$7,
IF(('Control | Sensitivity'!$H$39+'Control | Sensitivity'!$H$27-1)&gt;='Monthly Cash Flow'!BA$7,0,-PPMT('Control | Sensitivity'!$H$30/12,'Monthly Cash Flow'!BA$7-'Control | Sensitivity'!$H$39-'Control | Sensitivity'!$H$27+1,'Control | Sensitivity'!$H$38,-'Control | Sensitivity'!$H$36)),""),""),"")</f>
        <v/>
      </c>
      <c r="BB51" s="374" t="str">
        <f>IF('Control | Sensitivity'!$C$21&gt;='Monthly Cash Flow'!BB$6,
IF(('Control | Sensitivity'!$H$27+1)&lt;='Monthly Cash Flow'!BB$7,
IF(('Control | Sensitivity'!$H$37+'Control | Sensitivity'!$H$27-1)&gt;='Monthly Cash Flow'!BB$7,
IF(('Control | Sensitivity'!$H$39+'Control | Sensitivity'!$H$27-1)&gt;='Monthly Cash Flow'!BB$7,0,-PPMT('Control | Sensitivity'!$H$30/12,'Monthly Cash Flow'!BB$7-'Control | Sensitivity'!$H$39-'Control | Sensitivity'!$H$27+1,'Control | Sensitivity'!$H$38,-'Control | Sensitivity'!$H$36)),""),""),"")</f>
        <v/>
      </c>
      <c r="BC51" s="374" t="str">
        <f>IF('Control | Sensitivity'!$C$21&gt;='Monthly Cash Flow'!BC$6,
IF(('Control | Sensitivity'!$H$27+1)&lt;='Monthly Cash Flow'!BC$7,
IF(('Control | Sensitivity'!$H$37+'Control | Sensitivity'!$H$27-1)&gt;='Monthly Cash Flow'!BC$7,
IF(('Control | Sensitivity'!$H$39+'Control | Sensitivity'!$H$27-1)&gt;='Monthly Cash Flow'!BC$7,0,-PPMT('Control | Sensitivity'!$H$30/12,'Monthly Cash Flow'!BC$7-'Control | Sensitivity'!$H$39-'Control | Sensitivity'!$H$27+1,'Control | Sensitivity'!$H$38,-'Control | Sensitivity'!$H$36)),""),""),"")</f>
        <v/>
      </c>
      <c r="BD51" s="374" t="str">
        <f>IF('Control | Sensitivity'!$C$21&gt;='Monthly Cash Flow'!BD$6,
IF(('Control | Sensitivity'!$H$27+1)&lt;='Monthly Cash Flow'!BD$7,
IF(('Control | Sensitivity'!$H$37+'Control | Sensitivity'!$H$27-1)&gt;='Monthly Cash Flow'!BD$7,
IF(('Control | Sensitivity'!$H$39+'Control | Sensitivity'!$H$27-1)&gt;='Monthly Cash Flow'!BD$7,0,-PPMT('Control | Sensitivity'!$H$30/12,'Monthly Cash Flow'!BD$7-'Control | Sensitivity'!$H$39-'Control | Sensitivity'!$H$27+1,'Control | Sensitivity'!$H$38,-'Control | Sensitivity'!$H$36)),""),""),"")</f>
        <v/>
      </c>
      <c r="BE51" s="374" t="str">
        <f>IF('Control | Sensitivity'!$C$21&gt;='Monthly Cash Flow'!BE$6,
IF(('Control | Sensitivity'!$H$27+1)&lt;='Monthly Cash Flow'!BE$7,
IF(('Control | Sensitivity'!$H$37+'Control | Sensitivity'!$H$27-1)&gt;='Monthly Cash Flow'!BE$7,
IF(('Control | Sensitivity'!$H$39+'Control | Sensitivity'!$H$27-1)&gt;='Monthly Cash Flow'!BE$7,0,-PPMT('Control | Sensitivity'!$H$30/12,'Monthly Cash Flow'!BE$7-'Control | Sensitivity'!$H$39-'Control | Sensitivity'!$H$27+1,'Control | Sensitivity'!$H$38,-'Control | Sensitivity'!$H$36)),""),""),"")</f>
        <v/>
      </c>
      <c r="BF51" s="374" t="str">
        <f>IF('Control | Sensitivity'!$C$21&gt;='Monthly Cash Flow'!BF$6,
IF(('Control | Sensitivity'!$H$27+1)&lt;='Monthly Cash Flow'!BF$7,
IF(('Control | Sensitivity'!$H$37+'Control | Sensitivity'!$H$27-1)&gt;='Monthly Cash Flow'!BF$7,
IF(('Control | Sensitivity'!$H$39+'Control | Sensitivity'!$H$27-1)&gt;='Monthly Cash Flow'!BF$7,0,-PPMT('Control | Sensitivity'!$H$30/12,'Monthly Cash Flow'!BF$7-'Control | Sensitivity'!$H$39-'Control | Sensitivity'!$H$27+1,'Control | Sensitivity'!$H$38,-'Control | Sensitivity'!$H$36)),""),""),"")</f>
        <v/>
      </c>
      <c r="BG51" s="374" t="str">
        <f>IF('Control | Sensitivity'!$C$21&gt;='Monthly Cash Flow'!BG$6,
IF(('Control | Sensitivity'!$H$27+1)&lt;='Monthly Cash Flow'!BG$7,
IF(('Control | Sensitivity'!$H$37+'Control | Sensitivity'!$H$27-1)&gt;='Monthly Cash Flow'!BG$7,
IF(('Control | Sensitivity'!$H$39+'Control | Sensitivity'!$H$27-1)&gt;='Monthly Cash Flow'!BG$7,0,-PPMT('Control | Sensitivity'!$H$30/12,'Monthly Cash Flow'!BG$7-'Control | Sensitivity'!$H$39-'Control | Sensitivity'!$H$27+1,'Control | Sensitivity'!$H$38,-'Control | Sensitivity'!$H$36)),""),""),"")</f>
        <v/>
      </c>
      <c r="BH51" s="374" t="str">
        <f>IF('Control | Sensitivity'!$C$21&gt;='Monthly Cash Flow'!BH$6,
IF(('Control | Sensitivity'!$H$27+1)&lt;='Monthly Cash Flow'!BH$7,
IF(('Control | Sensitivity'!$H$37+'Control | Sensitivity'!$H$27-1)&gt;='Monthly Cash Flow'!BH$7,
IF(('Control | Sensitivity'!$H$39+'Control | Sensitivity'!$H$27-1)&gt;='Monthly Cash Flow'!BH$7,0,-PPMT('Control | Sensitivity'!$H$30/12,'Monthly Cash Flow'!BH$7-'Control | Sensitivity'!$H$39-'Control | Sensitivity'!$H$27+1,'Control | Sensitivity'!$H$38,-'Control | Sensitivity'!$H$36)),""),""),"")</f>
        <v/>
      </c>
      <c r="BI51" s="374" t="str">
        <f>IF('Control | Sensitivity'!$C$21&gt;='Monthly Cash Flow'!BI$6,
IF(('Control | Sensitivity'!$H$27+1)&lt;='Monthly Cash Flow'!BI$7,
IF(('Control | Sensitivity'!$H$37+'Control | Sensitivity'!$H$27-1)&gt;='Monthly Cash Flow'!BI$7,
IF(('Control | Sensitivity'!$H$39+'Control | Sensitivity'!$H$27-1)&gt;='Monthly Cash Flow'!BI$7,0,-PPMT('Control | Sensitivity'!$H$30/12,'Monthly Cash Flow'!BI$7-'Control | Sensitivity'!$H$39-'Control | Sensitivity'!$H$27+1,'Control | Sensitivity'!$H$38,-'Control | Sensitivity'!$H$36)),""),""),"")</f>
        <v/>
      </c>
      <c r="BJ51" s="374" t="str">
        <f>IF('Control | Sensitivity'!$C$21&gt;='Monthly Cash Flow'!BJ$6,
IF(('Control | Sensitivity'!$H$27+1)&lt;='Monthly Cash Flow'!BJ$7,
IF(('Control | Sensitivity'!$H$37+'Control | Sensitivity'!$H$27-1)&gt;='Monthly Cash Flow'!BJ$7,
IF(('Control | Sensitivity'!$H$39+'Control | Sensitivity'!$H$27-1)&gt;='Monthly Cash Flow'!BJ$7,0,-PPMT('Control | Sensitivity'!$H$30/12,'Monthly Cash Flow'!BJ$7-'Control | Sensitivity'!$H$39-'Control | Sensitivity'!$H$27+1,'Control | Sensitivity'!$H$38,-'Control | Sensitivity'!$H$36)),""),""),"")</f>
        <v/>
      </c>
      <c r="BK51" s="374" t="str">
        <f>IF('Control | Sensitivity'!$C$21&gt;='Monthly Cash Flow'!BK$6,
IF(('Control | Sensitivity'!$H$27+1)&lt;='Monthly Cash Flow'!BK$7,
IF(('Control | Sensitivity'!$H$37+'Control | Sensitivity'!$H$27-1)&gt;='Monthly Cash Flow'!BK$7,
IF(('Control | Sensitivity'!$H$39+'Control | Sensitivity'!$H$27-1)&gt;='Monthly Cash Flow'!BK$7,0,-PPMT('Control | Sensitivity'!$H$30/12,'Monthly Cash Flow'!BK$7-'Control | Sensitivity'!$H$39-'Control | Sensitivity'!$H$27+1,'Control | Sensitivity'!$H$38,-'Control | Sensitivity'!$H$36)),""),""),"")</f>
        <v/>
      </c>
      <c r="BL51" s="374" t="str">
        <f>IF('Control | Sensitivity'!$C$21&gt;='Monthly Cash Flow'!BL$6,
IF(('Control | Sensitivity'!$H$27+1)&lt;='Monthly Cash Flow'!BL$7,
IF(('Control | Sensitivity'!$H$37+'Control | Sensitivity'!$H$27-1)&gt;='Monthly Cash Flow'!BL$7,
IF(('Control | Sensitivity'!$H$39+'Control | Sensitivity'!$H$27-1)&gt;='Monthly Cash Flow'!BL$7,0,-PPMT('Control | Sensitivity'!$H$30/12,'Monthly Cash Flow'!BL$7-'Control | Sensitivity'!$H$39-'Control | Sensitivity'!$H$27+1,'Control | Sensitivity'!$H$38,-'Control | Sensitivity'!$H$36)),""),""),"")</f>
        <v/>
      </c>
      <c r="BM51" s="374" t="str">
        <f>IF('Control | Sensitivity'!$C$21&gt;='Monthly Cash Flow'!BM$6,
IF(('Control | Sensitivity'!$H$27+1)&lt;='Monthly Cash Flow'!BM$7,
IF(('Control | Sensitivity'!$H$37+'Control | Sensitivity'!$H$27-1)&gt;='Monthly Cash Flow'!BM$7,
IF(('Control | Sensitivity'!$H$39+'Control | Sensitivity'!$H$27-1)&gt;='Monthly Cash Flow'!BM$7,0,-PPMT('Control | Sensitivity'!$H$30/12,'Monthly Cash Flow'!BM$7-'Control | Sensitivity'!$H$39-'Control | Sensitivity'!$H$27+1,'Control | Sensitivity'!$H$38,-'Control | Sensitivity'!$H$36)),""),""),"")</f>
        <v/>
      </c>
      <c r="BN51" s="374" t="str">
        <f>IF('Control | Sensitivity'!$C$21&gt;='Monthly Cash Flow'!BN$6,
IF(('Control | Sensitivity'!$H$27+1)&lt;='Monthly Cash Flow'!BN$7,
IF(('Control | Sensitivity'!$H$37+'Control | Sensitivity'!$H$27-1)&gt;='Monthly Cash Flow'!BN$7,
IF(('Control | Sensitivity'!$H$39+'Control | Sensitivity'!$H$27-1)&gt;='Monthly Cash Flow'!BN$7,0,-PPMT('Control | Sensitivity'!$H$30/12,'Monthly Cash Flow'!BN$7-'Control | Sensitivity'!$H$39-'Control | Sensitivity'!$H$27+1,'Control | Sensitivity'!$H$38,-'Control | Sensitivity'!$H$36)),""),""),"")</f>
        <v/>
      </c>
      <c r="BO51" s="374" t="str">
        <f>IF('Control | Sensitivity'!$C$21&gt;='Monthly Cash Flow'!BO$6,
IF(('Control | Sensitivity'!$H$27+1)&lt;='Monthly Cash Flow'!BO$7,
IF(('Control | Sensitivity'!$H$37+'Control | Sensitivity'!$H$27-1)&gt;='Monthly Cash Flow'!BO$7,
IF(('Control | Sensitivity'!$H$39+'Control | Sensitivity'!$H$27-1)&gt;='Monthly Cash Flow'!BO$7,0,-PPMT('Control | Sensitivity'!$H$30/12,'Monthly Cash Flow'!BO$7-'Control | Sensitivity'!$H$39-'Control | Sensitivity'!$H$27+1,'Control | Sensitivity'!$H$38,-'Control | Sensitivity'!$H$36)),""),""),"")</f>
        <v/>
      </c>
      <c r="BP51" s="374" t="str">
        <f>IF('Control | Sensitivity'!$C$21&gt;='Monthly Cash Flow'!BP$6,
IF(('Control | Sensitivity'!$H$27+1)&lt;='Monthly Cash Flow'!BP$7,
IF(('Control | Sensitivity'!$H$37+'Control | Sensitivity'!$H$27-1)&gt;='Monthly Cash Flow'!BP$7,
IF(('Control | Sensitivity'!$H$39+'Control | Sensitivity'!$H$27-1)&gt;='Monthly Cash Flow'!BP$7,0,-PPMT('Control | Sensitivity'!$H$30/12,'Monthly Cash Flow'!BP$7-'Control | Sensitivity'!$H$39-'Control | Sensitivity'!$H$27+1,'Control | Sensitivity'!$H$38,-'Control | Sensitivity'!$H$36)),""),""),"")</f>
        <v/>
      </c>
      <c r="BQ51" s="374" t="str">
        <f>IF('Control | Sensitivity'!$C$21&gt;='Monthly Cash Flow'!BQ$6,
IF(('Control | Sensitivity'!$H$27+1)&lt;='Monthly Cash Flow'!BQ$7,
IF(('Control | Sensitivity'!$H$37+'Control | Sensitivity'!$H$27-1)&gt;='Monthly Cash Flow'!BQ$7,
IF(('Control | Sensitivity'!$H$39+'Control | Sensitivity'!$H$27-1)&gt;='Monthly Cash Flow'!BQ$7,0,-PPMT('Control | Sensitivity'!$H$30/12,'Monthly Cash Flow'!BQ$7-'Control | Sensitivity'!$H$39-'Control | Sensitivity'!$H$27+1,'Control | Sensitivity'!$H$38,-'Control | Sensitivity'!$H$36)),""),""),"")</f>
        <v/>
      </c>
      <c r="BR51" s="374" t="str">
        <f>IF('Control | Sensitivity'!$C$21&gt;='Monthly Cash Flow'!BR$6,
IF(('Control | Sensitivity'!$H$27+1)&lt;='Monthly Cash Flow'!BR$7,
IF(('Control | Sensitivity'!$H$37+'Control | Sensitivity'!$H$27-1)&gt;='Monthly Cash Flow'!BR$7,
IF(('Control | Sensitivity'!$H$39+'Control | Sensitivity'!$H$27-1)&gt;='Monthly Cash Flow'!BR$7,0,-PPMT('Control | Sensitivity'!$H$30/12,'Monthly Cash Flow'!BR$7-'Control | Sensitivity'!$H$39-'Control | Sensitivity'!$H$27+1,'Control | Sensitivity'!$H$38,-'Control | Sensitivity'!$H$36)),""),""),"")</f>
        <v/>
      </c>
      <c r="BS51" s="374" t="str">
        <f>IF('Control | Sensitivity'!$C$21&gt;='Monthly Cash Flow'!BS$6,
IF(('Control | Sensitivity'!$H$27+1)&lt;='Monthly Cash Flow'!BS$7,
IF(('Control | Sensitivity'!$H$37+'Control | Sensitivity'!$H$27-1)&gt;='Monthly Cash Flow'!BS$7,
IF(('Control | Sensitivity'!$H$39+'Control | Sensitivity'!$H$27-1)&gt;='Monthly Cash Flow'!BS$7,0,-PPMT('Control | Sensitivity'!$H$30/12,'Monthly Cash Flow'!BS$7-'Control | Sensitivity'!$H$39-'Control | Sensitivity'!$H$27+1,'Control | Sensitivity'!$H$38,-'Control | Sensitivity'!$H$36)),""),""),"")</f>
        <v/>
      </c>
      <c r="BT51" s="374" t="str">
        <f>IF('Control | Sensitivity'!$C$21&gt;='Monthly Cash Flow'!BT$6,
IF(('Control | Sensitivity'!$H$27+1)&lt;='Monthly Cash Flow'!BT$7,
IF(('Control | Sensitivity'!$H$37+'Control | Sensitivity'!$H$27-1)&gt;='Monthly Cash Flow'!BT$7,
IF(('Control | Sensitivity'!$H$39+'Control | Sensitivity'!$H$27-1)&gt;='Monthly Cash Flow'!BT$7,0,-PPMT('Control | Sensitivity'!$H$30/12,'Monthly Cash Flow'!BT$7-'Control | Sensitivity'!$H$39-'Control | Sensitivity'!$H$27+1,'Control | Sensitivity'!$H$38,-'Control | Sensitivity'!$H$36)),""),""),"")</f>
        <v/>
      </c>
      <c r="BU51" s="374" t="str">
        <f>IF('Control | Sensitivity'!$C$21&gt;='Monthly Cash Flow'!BU$6,
IF(('Control | Sensitivity'!$H$27+1)&lt;='Monthly Cash Flow'!BU$7,
IF(('Control | Sensitivity'!$H$37+'Control | Sensitivity'!$H$27-1)&gt;='Monthly Cash Flow'!BU$7,
IF(('Control | Sensitivity'!$H$39+'Control | Sensitivity'!$H$27-1)&gt;='Monthly Cash Flow'!BU$7,0,-PPMT('Control | Sensitivity'!$H$30/12,'Monthly Cash Flow'!BU$7-'Control | Sensitivity'!$H$39-'Control | Sensitivity'!$H$27+1,'Control | Sensitivity'!$H$38,-'Control | Sensitivity'!$H$36)),""),""),"")</f>
        <v/>
      </c>
      <c r="BV51" s="374" t="str">
        <f>IF('Control | Sensitivity'!$C$21&gt;='Monthly Cash Flow'!BV$6,
IF(('Control | Sensitivity'!$H$27+1)&lt;='Monthly Cash Flow'!BV$7,
IF(('Control | Sensitivity'!$H$37+'Control | Sensitivity'!$H$27-1)&gt;='Monthly Cash Flow'!BV$7,
IF(('Control | Sensitivity'!$H$39+'Control | Sensitivity'!$H$27-1)&gt;='Monthly Cash Flow'!BV$7,0,-PPMT('Control | Sensitivity'!$H$30/12,'Monthly Cash Flow'!BV$7-'Control | Sensitivity'!$H$39-'Control | Sensitivity'!$H$27+1,'Control | Sensitivity'!$H$38,-'Control | Sensitivity'!$H$36)),""),""),"")</f>
        <v/>
      </c>
      <c r="BW51" s="374" t="str">
        <f>IF('Control | Sensitivity'!$C$21&gt;='Monthly Cash Flow'!BW$6,
IF(('Control | Sensitivity'!$H$27+1)&lt;='Monthly Cash Flow'!BW$7,
IF(('Control | Sensitivity'!$H$37+'Control | Sensitivity'!$H$27-1)&gt;='Monthly Cash Flow'!BW$7,
IF(('Control | Sensitivity'!$H$39+'Control | Sensitivity'!$H$27-1)&gt;='Monthly Cash Flow'!BW$7,0,-PPMT('Control | Sensitivity'!$H$30/12,'Monthly Cash Flow'!BW$7-'Control | Sensitivity'!$H$39-'Control | Sensitivity'!$H$27+1,'Control | Sensitivity'!$H$38,-'Control | Sensitivity'!$H$36)),""),""),"")</f>
        <v/>
      </c>
      <c r="BX51" s="374" t="str">
        <f>IF('Control | Sensitivity'!$C$21&gt;='Monthly Cash Flow'!BX$6,
IF(('Control | Sensitivity'!$H$27+1)&lt;='Monthly Cash Flow'!BX$7,
IF(('Control | Sensitivity'!$H$37+'Control | Sensitivity'!$H$27-1)&gt;='Monthly Cash Flow'!BX$7,
IF(('Control | Sensitivity'!$H$39+'Control | Sensitivity'!$H$27-1)&gt;='Monthly Cash Flow'!BX$7,0,-PPMT('Control | Sensitivity'!$H$30/12,'Monthly Cash Flow'!BX$7-'Control | Sensitivity'!$H$39-'Control | Sensitivity'!$H$27+1,'Control | Sensitivity'!$H$38,-'Control | Sensitivity'!$H$36)),""),""),"")</f>
        <v/>
      </c>
      <c r="BY51" s="374" t="str">
        <f>IF('Control | Sensitivity'!$C$21&gt;='Monthly Cash Flow'!BY$6,
IF(('Control | Sensitivity'!$H$27+1)&lt;='Monthly Cash Flow'!BY$7,
IF(('Control | Sensitivity'!$H$37+'Control | Sensitivity'!$H$27-1)&gt;='Monthly Cash Flow'!BY$7,
IF(('Control | Sensitivity'!$H$39+'Control | Sensitivity'!$H$27-1)&gt;='Monthly Cash Flow'!BY$7,0,-PPMT('Control | Sensitivity'!$H$30/12,'Monthly Cash Flow'!BY$7-'Control | Sensitivity'!$H$39-'Control | Sensitivity'!$H$27+1,'Control | Sensitivity'!$H$38,-'Control | Sensitivity'!$H$36)),""),""),"")</f>
        <v/>
      </c>
      <c r="BZ51" s="374" t="str">
        <f>IF('Control | Sensitivity'!$C$21&gt;='Monthly Cash Flow'!BZ$6,
IF(('Control | Sensitivity'!$H$27+1)&lt;='Monthly Cash Flow'!BZ$7,
IF(('Control | Sensitivity'!$H$37+'Control | Sensitivity'!$H$27-1)&gt;='Monthly Cash Flow'!BZ$7,
IF(('Control | Sensitivity'!$H$39+'Control | Sensitivity'!$H$27-1)&gt;='Monthly Cash Flow'!BZ$7,0,-PPMT('Control | Sensitivity'!$H$30/12,'Monthly Cash Flow'!BZ$7-'Control | Sensitivity'!$H$39-'Control | Sensitivity'!$H$27+1,'Control | Sensitivity'!$H$38,-'Control | Sensitivity'!$H$36)),""),""),"")</f>
        <v/>
      </c>
      <c r="CA51" s="374" t="str">
        <f>IF('Control | Sensitivity'!$C$21&gt;='Monthly Cash Flow'!CA$6,
IF(('Control | Sensitivity'!$H$27+1)&lt;='Monthly Cash Flow'!CA$7,
IF(('Control | Sensitivity'!$H$37+'Control | Sensitivity'!$H$27-1)&gt;='Monthly Cash Flow'!CA$7,
IF(('Control | Sensitivity'!$H$39+'Control | Sensitivity'!$H$27-1)&gt;='Monthly Cash Flow'!CA$7,0,-PPMT('Control | Sensitivity'!$H$30/12,'Monthly Cash Flow'!CA$7-'Control | Sensitivity'!$H$39-'Control | Sensitivity'!$H$27+1,'Control | Sensitivity'!$H$38,-'Control | Sensitivity'!$H$36)),""),""),"")</f>
        <v/>
      </c>
      <c r="CB51" s="374" t="str">
        <f>IF('Control | Sensitivity'!$C$21&gt;='Monthly Cash Flow'!CB$6,
IF(('Control | Sensitivity'!$H$27+1)&lt;='Monthly Cash Flow'!CB$7,
IF(('Control | Sensitivity'!$H$37+'Control | Sensitivity'!$H$27-1)&gt;='Monthly Cash Flow'!CB$7,
IF(('Control | Sensitivity'!$H$39+'Control | Sensitivity'!$H$27-1)&gt;='Monthly Cash Flow'!CB$7,0,-PPMT('Control | Sensitivity'!$H$30/12,'Monthly Cash Flow'!CB$7-'Control | Sensitivity'!$H$39-'Control | Sensitivity'!$H$27+1,'Control | Sensitivity'!$H$38,-'Control | Sensitivity'!$H$36)),""),""),"")</f>
        <v/>
      </c>
      <c r="CC51" s="374" t="str">
        <f>IF('Control | Sensitivity'!$C$21&gt;='Monthly Cash Flow'!CC$6,
IF(('Control | Sensitivity'!$H$27+1)&lt;='Monthly Cash Flow'!CC$7,
IF(('Control | Sensitivity'!$H$37+'Control | Sensitivity'!$H$27-1)&gt;='Monthly Cash Flow'!CC$7,
IF(('Control | Sensitivity'!$H$39+'Control | Sensitivity'!$H$27-1)&gt;='Monthly Cash Flow'!CC$7,0,-PPMT('Control | Sensitivity'!$H$30/12,'Monthly Cash Flow'!CC$7-'Control | Sensitivity'!$H$39-'Control | Sensitivity'!$H$27+1,'Control | Sensitivity'!$H$38,-'Control | Sensitivity'!$H$36)),""),""),"")</f>
        <v/>
      </c>
      <c r="CD51" s="374" t="str">
        <f>IF('Control | Sensitivity'!$C$21&gt;='Monthly Cash Flow'!CD$6,
IF(('Control | Sensitivity'!$H$27+1)&lt;='Monthly Cash Flow'!CD$7,
IF(('Control | Sensitivity'!$H$37+'Control | Sensitivity'!$H$27-1)&gt;='Monthly Cash Flow'!CD$7,
IF(('Control | Sensitivity'!$H$39+'Control | Sensitivity'!$H$27-1)&gt;='Monthly Cash Flow'!CD$7,0,-PPMT('Control | Sensitivity'!$H$30/12,'Monthly Cash Flow'!CD$7-'Control | Sensitivity'!$H$39-'Control | Sensitivity'!$H$27+1,'Control | Sensitivity'!$H$38,-'Control | Sensitivity'!$H$36)),""),""),"")</f>
        <v/>
      </c>
      <c r="CE51" s="374" t="str">
        <f>IF('Control | Sensitivity'!$C$21&gt;='Monthly Cash Flow'!CE$6,
IF(('Control | Sensitivity'!$H$27+1)&lt;='Monthly Cash Flow'!CE$7,
IF(('Control | Sensitivity'!$H$37+'Control | Sensitivity'!$H$27-1)&gt;='Monthly Cash Flow'!CE$7,
IF(('Control | Sensitivity'!$H$39+'Control | Sensitivity'!$H$27-1)&gt;='Monthly Cash Flow'!CE$7,0,-PPMT('Control | Sensitivity'!$H$30/12,'Monthly Cash Flow'!CE$7-'Control | Sensitivity'!$H$39-'Control | Sensitivity'!$H$27+1,'Control | Sensitivity'!$H$38,-'Control | Sensitivity'!$H$36)),""),""),"")</f>
        <v/>
      </c>
      <c r="CF51" s="374" t="str">
        <f>IF('Control | Sensitivity'!$C$21&gt;='Monthly Cash Flow'!CF$6,
IF(('Control | Sensitivity'!$H$27+1)&lt;='Monthly Cash Flow'!CF$7,
IF(('Control | Sensitivity'!$H$37+'Control | Sensitivity'!$H$27-1)&gt;='Monthly Cash Flow'!CF$7,
IF(('Control | Sensitivity'!$H$39+'Control | Sensitivity'!$H$27-1)&gt;='Monthly Cash Flow'!CF$7,0,-PPMT('Control | Sensitivity'!$H$30/12,'Monthly Cash Flow'!CF$7-'Control | Sensitivity'!$H$39-'Control | Sensitivity'!$H$27+1,'Control | Sensitivity'!$H$38,-'Control | Sensitivity'!$H$36)),""),""),"")</f>
        <v/>
      </c>
      <c r="CG51" s="374" t="str">
        <f>IF('Control | Sensitivity'!$C$21&gt;='Monthly Cash Flow'!CG$6,
IF(('Control | Sensitivity'!$H$27+1)&lt;='Monthly Cash Flow'!CG$7,
IF(('Control | Sensitivity'!$H$37+'Control | Sensitivity'!$H$27-1)&gt;='Monthly Cash Flow'!CG$7,
IF(('Control | Sensitivity'!$H$39+'Control | Sensitivity'!$H$27-1)&gt;='Monthly Cash Flow'!CG$7,0,-PPMT('Control | Sensitivity'!$H$30/12,'Monthly Cash Flow'!CG$7-'Control | Sensitivity'!$H$39-'Control | Sensitivity'!$H$27+1,'Control | Sensitivity'!$H$38,-'Control | Sensitivity'!$H$36)),""),""),"")</f>
        <v/>
      </c>
      <c r="CH51" s="374" t="str">
        <f>IF('Control | Sensitivity'!$C$21&gt;='Monthly Cash Flow'!CH$6,
IF(('Control | Sensitivity'!$H$27+1)&lt;='Monthly Cash Flow'!CH$7,
IF(('Control | Sensitivity'!$H$37+'Control | Sensitivity'!$H$27-1)&gt;='Monthly Cash Flow'!CH$7,
IF(('Control | Sensitivity'!$H$39+'Control | Sensitivity'!$H$27-1)&gt;='Monthly Cash Flow'!CH$7,0,-PPMT('Control | Sensitivity'!$H$30/12,'Monthly Cash Flow'!CH$7-'Control | Sensitivity'!$H$39-'Control | Sensitivity'!$H$27+1,'Control | Sensitivity'!$H$38,-'Control | Sensitivity'!$H$36)),""),""),"")</f>
        <v/>
      </c>
      <c r="CI51" s="374" t="str">
        <f>IF('Control | Sensitivity'!$C$21&gt;='Monthly Cash Flow'!CI$6,
IF(('Control | Sensitivity'!$H$27+1)&lt;='Monthly Cash Flow'!CI$7,
IF(('Control | Sensitivity'!$H$37+'Control | Sensitivity'!$H$27-1)&gt;='Monthly Cash Flow'!CI$7,
IF(('Control | Sensitivity'!$H$39+'Control | Sensitivity'!$H$27-1)&gt;='Monthly Cash Flow'!CI$7,0,-PPMT('Control | Sensitivity'!$H$30/12,'Monthly Cash Flow'!CI$7-'Control | Sensitivity'!$H$39-'Control | Sensitivity'!$H$27+1,'Control | Sensitivity'!$H$38,-'Control | Sensitivity'!$H$36)),""),""),"")</f>
        <v/>
      </c>
      <c r="CJ51" s="374" t="str">
        <f>IF('Control | Sensitivity'!$C$21&gt;='Monthly Cash Flow'!CJ$6,
IF(('Control | Sensitivity'!$H$27+1)&lt;='Monthly Cash Flow'!CJ$7,
IF(('Control | Sensitivity'!$H$37+'Control | Sensitivity'!$H$27-1)&gt;='Monthly Cash Flow'!CJ$7,
IF(('Control | Sensitivity'!$H$39+'Control | Sensitivity'!$H$27-1)&gt;='Monthly Cash Flow'!CJ$7,0,-PPMT('Control | Sensitivity'!$H$30/12,'Monthly Cash Flow'!CJ$7-'Control | Sensitivity'!$H$39-'Control | Sensitivity'!$H$27+1,'Control | Sensitivity'!$H$38,-'Control | Sensitivity'!$H$36)),""),""),"")</f>
        <v/>
      </c>
      <c r="CK51" s="374" t="str">
        <f>IF('Control | Sensitivity'!$C$21&gt;='Monthly Cash Flow'!CK$6,
IF(('Control | Sensitivity'!$H$27+1)&lt;='Monthly Cash Flow'!CK$7,
IF(('Control | Sensitivity'!$H$37+'Control | Sensitivity'!$H$27-1)&gt;='Monthly Cash Flow'!CK$7,
IF(('Control | Sensitivity'!$H$39+'Control | Sensitivity'!$H$27-1)&gt;='Monthly Cash Flow'!CK$7,0,-PPMT('Control | Sensitivity'!$H$30/12,'Monthly Cash Flow'!CK$7-'Control | Sensitivity'!$H$39-'Control | Sensitivity'!$H$27+1,'Control | Sensitivity'!$H$38,-'Control | Sensitivity'!$H$36)),""),""),"")</f>
        <v/>
      </c>
      <c r="CL51" s="374" t="str">
        <f>IF('Control | Sensitivity'!$C$21&gt;='Monthly Cash Flow'!CL$6,
IF(('Control | Sensitivity'!$H$27+1)&lt;='Monthly Cash Flow'!CL$7,
IF(('Control | Sensitivity'!$H$37+'Control | Sensitivity'!$H$27-1)&gt;='Monthly Cash Flow'!CL$7,
IF(('Control | Sensitivity'!$H$39+'Control | Sensitivity'!$H$27-1)&gt;='Monthly Cash Flow'!CL$7,0,-PPMT('Control | Sensitivity'!$H$30/12,'Monthly Cash Flow'!CL$7-'Control | Sensitivity'!$H$39-'Control | Sensitivity'!$H$27+1,'Control | Sensitivity'!$H$38,-'Control | Sensitivity'!$H$36)),""),""),"")</f>
        <v/>
      </c>
      <c r="CM51" s="374" t="str">
        <f>IF('Control | Sensitivity'!$C$21&gt;='Monthly Cash Flow'!CM$6,
IF(('Control | Sensitivity'!$H$27+1)&lt;='Monthly Cash Flow'!CM$7,
IF(('Control | Sensitivity'!$H$37+'Control | Sensitivity'!$H$27-1)&gt;='Monthly Cash Flow'!CM$7,
IF(('Control | Sensitivity'!$H$39+'Control | Sensitivity'!$H$27-1)&gt;='Monthly Cash Flow'!CM$7,0,-PPMT('Control | Sensitivity'!$H$30/12,'Monthly Cash Flow'!CM$7-'Control | Sensitivity'!$H$39-'Control | Sensitivity'!$H$27+1,'Control | Sensitivity'!$H$38,-'Control | Sensitivity'!$H$36)),""),""),"")</f>
        <v/>
      </c>
      <c r="CN51" s="374" t="str">
        <f>IF('Control | Sensitivity'!$C$21&gt;='Monthly Cash Flow'!CN$6,
IF(('Control | Sensitivity'!$H$27+1)&lt;='Monthly Cash Flow'!CN$7,
IF(('Control | Sensitivity'!$H$37+'Control | Sensitivity'!$H$27-1)&gt;='Monthly Cash Flow'!CN$7,
IF(('Control | Sensitivity'!$H$39+'Control | Sensitivity'!$H$27-1)&gt;='Monthly Cash Flow'!CN$7,0,-PPMT('Control | Sensitivity'!$H$30/12,'Monthly Cash Flow'!CN$7-'Control | Sensitivity'!$H$39-'Control | Sensitivity'!$H$27+1,'Control | Sensitivity'!$H$38,-'Control | Sensitivity'!$H$36)),""),""),"")</f>
        <v/>
      </c>
      <c r="CO51" s="374" t="str">
        <f>IF('Control | Sensitivity'!$C$21&gt;='Monthly Cash Flow'!CO$6,
IF(('Control | Sensitivity'!$H$27+1)&lt;='Monthly Cash Flow'!CO$7,
IF(('Control | Sensitivity'!$H$37+'Control | Sensitivity'!$H$27-1)&gt;='Monthly Cash Flow'!CO$7,
IF(('Control | Sensitivity'!$H$39+'Control | Sensitivity'!$H$27-1)&gt;='Monthly Cash Flow'!CO$7,0,-PPMT('Control | Sensitivity'!$H$30/12,'Monthly Cash Flow'!CO$7-'Control | Sensitivity'!$H$39-'Control | Sensitivity'!$H$27+1,'Control | Sensitivity'!$H$38,-'Control | Sensitivity'!$H$36)),""),""),"")</f>
        <v/>
      </c>
      <c r="CP51" s="374" t="str">
        <f>IF('Control | Sensitivity'!$C$21&gt;='Monthly Cash Flow'!CP$6,
IF(('Control | Sensitivity'!$H$27+1)&lt;='Monthly Cash Flow'!CP$7,
IF(('Control | Sensitivity'!$H$37+'Control | Sensitivity'!$H$27-1)&gt;='Monthly Cash Flow'!CP$7,
IF(('Control | Sensitivity'!$H$39+'Control | Sensitivity'!$H$27-1)&gt;='Monthly Cash Flow'!CP$7,0,-PPMT('Control | Sensitivity'!$H$30/12,'Monthly Cash Flow'!CP$7-'Control | Sensitivity'!$H$39-'Control | Sensitivity'!$H$27+1,'Control | Sensitivity'!$H$38,-'Control | Sensitivity'!$H$36)),""),""),"")</f>
        <v/>
      </c>
      <c r="CQ51" s="374" t="str">
        <f>IF('Control | Sensitivity'!$C$21&gt;='Monthly Cash Flow'!CQ$6,
IF(('Control | Sensitivity'!$H$27+1)&lt;='Monthly Cash Flow'!CQ$7,
IF(('Control | Sensitivity'!$H$37+'Control | Sensitivity'!$H$27-1)&gt;='Monthly Cash Flow'!CQ$7,
IF(('Control | Sensitivity'!$H$39+'Control | Sensitivity'!$H$27-1)&gt;='Monthly Cash Flow'!CQ$7,0,-PPMT('Control | Sensitivity'!$H$30/12,'Monthly Cash Flow'!CQ$7-'Control | Sensitivity'!$H$39-'Control | Sensitivity'!$H$27+1,'Control | Sensitivity'!$H$38,-'Control | Sensitivity'!$H$36)),""),""),"")</f>
        <v/>
      </c>
      <c r="CR51" s="374" t="str">
        <f>IF('Control | Sensitivity'!$C$21&gt;='Monthly Cash Flow'!CR$6,
IF(('Control | Sensitivity'!$H$27+1)&lt;='Monthly Cash Flow'!CR$7,
IF(('Control | Sensitivity'!$H$37+'Control | Sensitivity'!$H$27-1)&gt;='Monthly Cash Flow'!CR$7,
IF(('Control | Sensitivity'!$H$39+'Control | Sensitivity'!$H$27-1)&gt;='Monthly Cash Flow'!CR$7,0,-PPMT('Control | Sensitivity'!$H$30/12,'Monthly Cash Flow'!CR$7-'Control | Sensitivity'!$H$39-'Control | Sensitivity'!$H$27+1,'Control | Sensitivity'!$H$38,-'Control | Sensitivity'!$H$36)),""),""),"")</f>
        <v/>
      </c>
      <c r="CS51" s="374" t="str">
        <f>IF('Control | Sensitivity'!$C$21&gt;='Monthly Cash Flow'!CS$6,
IF(('Control | Sensitivity'!$H$27+1)&lt;='Monthly Cash Flow'!CS$7,
IF(('Control | Sensitivity'!$H$37+'Control | Sensitivity'!$H$27-1)&gt;='Monthly Cash Flow'!CS$7,
IF(('Control | Sensitivity'!$H$39+'Control | Sensitivity'!$H$27-1)&gt;='Monthly Cash Flow'!CS$7,0,-PPMT('Control | Sensitivity'!$H$30/12,'Monthly Cash Flow'!CS$7-'Control | Sensitivity'!$H$39-'Control | Sensitivity'!$H$27+1,'Control | Sensitivity'!$H$38,-'Control | Sensitivity'!$H$36)),""),""),"")</f>
        <v/>
      </c>
      <c r="CT51" s="374" t="str">
        <f>IF('Control | Sensitivity'!$C$21&gt;='Monthly Cash Flow'!CT$6,
IF(('Control | Sensitivity'!$H$27+1)&lt;='Monthly Cash Flow'!CT$7,
IF(('Control | Sensitivity'!$H$37+'Control | Sensitivity'!$H$27-1)&gt;='Monthly Cash Flow'!CT$7,
IF(('Control | Sensitivity'!$H$39+'Control | Sensitivity'!$H$27-1)&gt;='Monthly Cash Flow'!CT$7,0,-PPMT('Control | Sensitivity'!$H$30/12,'Monthly Cash Flow'!CT$7-'Control | Sensitivity'!$H$39-'Control | Sensitivity'!$H$27+1,'Control | Sensitivity'!$H$38,-'Control | Sensitivity'!$H$36)),""),""),"")</f>
        <v/>
      </c>
      <c r="CU51" s="374" t="str">
        <f>IF('Control | Sensitivity'!$C$21&gt;='Monthly Cash Flow'!CU$6,
IF(('Control | Sensitivity'!$H$27+1)&lt;='Monthly Cash Flow'!CU$7,
IF(('Control | Sensitivity'!$H$37+'Control | Sensitivity'!$H$27-1)&gt;='Monthly Cash Flow'!CU$7,
IF(('Control | Sensitivity'!$H$39+'Control | Sensitivity'!$H$27-1)&gt;='Monthly Cash Flow'!CU$7,0,-PPMT('Control | Sensitivity'!$H$30/12,'Monthly Cash Flow'!CU$7-'Control | Sensitivity'!$H$39-'Control | Sensitivity'!$H$27+1,'Control | Sensitivity'!$H$38,-'Control | Sensitivity'!$H$36)),""),""),"")</f>
        <v/>
      </c>
      <c r="CV51" s="374" t="str">
        <f>IF('Control | Sensitivity'!$C$21&gt;='Monthly Cash Flow'!CV$6,
IF(('Control | Sensitivity'!$H$27+1)&lt;='Monthly Cash Flow'!CV$7,
IF(('Control | Sensitivity'!$H$37+'Control | Sensitivity'!$H$27-1)&gt;='Monthly Cash Flow'!CV$7,
IF(('Control | Sensitivity'!$H$39+'Control | Sensitivity'!$H$27-1)&gt;='Monthly Cash Flow'!CV$7,0,-PPMT('Control | Sensitivity'!$H$30/12,'Monthly Cash Flow'!CV$7-'Control | Sensitivity'!$H$39-'Control | Sensitivity'!$H$27+1,'Control | Sensitivity'!$H$38,-'Control | Sensitivity'!$H$36)),""),""),"")</f>
        <v/>
      </c>
      <c r="CW51" s="374" t="str">
        <f>IF('Control | Sensitivity'!$C$21&gt;='Monthly Cash Flow'!CW$6,
IF(('Control | Sensitivity'!$H$27+1)&lt;='Monthly Cash Flow'!CW$7,
IF(('Control | Sensitivity'!$H$37+'Control | Sensitivity'!$H$27-1)&gt;='Monthly Cash Flow'!CW$7,
IF(('Control | Sensitivity'!$H$39+'Control | Sensitivity'!$H$27-1)&gt;='Monthly Cash Flow'!CW$7,0,-PPMT('Control | Sensitivity'!$H$30/12,'Monthly Cash Flow'!CW$7-'Control | Sensitivity'!$H$39-'Control | Sensitivity'!$H$27+1,'Control | Sensitivity'!$H$38,-'Control | Sensitivity'!$H$36)),""),""),"")</f>
        <v/>
      </c>
      <c r="CX51" s="374" t="str">
        <f>IF('Control | Sensitivity'!$C$21&gt;='Monthly Cash Flow'!CX$6,
IF(('Control | Sensitivity'!$H$27+1)&lt;='Monthly Cash Flow'!CX$7,
IF(('Control | Sensitivity'!$H$37+'Control | Sensitivity'!$H$27-1)&gt;='Monthly Cash Flow'!CX$7,
IF(('Control | Sensitivity'!$H$39+'Control | Sensitivity'!$H$27-1)&gt;='Monthly Cash Flow'!CX$7,0,-PPMT('Control | Sensitivity'!$H$30/12,'Monthly Cash Flow'!CX$7-'Control | Sensitivity'!$H$39-'Control | Sensitivity'!$H$27+1,'Control | Sensitivity'!$H$38,-'Control | Sensitivity'!$H$36)),""),""),"")</f>
        <v/>
      </c>
      <c r="CY51" s="374" t="str">
        <f>IF('Control | Sensitivity'!$C$21&gt;='Monthly Cash Flow'!CY$6,
IF(('Control | Sensitivity'!$H$27+1)&lt;='Monthly Cash Flow'!CY$7,
IF(('Control | Sensitivity'!$H$37+'Control | Sensitivity'!$H$27-1)&gt;='Monthly Cash Flow'!CY$7,
IF(('Control | Sensitivity'!$H$39+'Control | Sensitivity'!$H$27-1)&gt;='Monthly Cash Flow'!CY$7,0,-PPMT('Control | Sensitivity'!$H$30/12,'Monthly Cash Flow'!CY$7-'Control | Sensitivity'!$H$39-'Control | Sensitivity'!$H$27+1,'Control | Sensitivity'!$H$38,-'Control | Sensitivity'!$H$36)),""),""),"")</f>
        <v/>
      </c>
      <c r="CZ51" s="374" t="str">
        <f>IF('Control | Sensitivity'!$C$21&gt;='Monthly Cash Flow'!CZ$6,
IF(('Control | Sensitivity'!$H$27+1)&lt;='Monthly Cash Flow'!CZ$7,
IF(('Control | Sensitivity'!$H$37+'Control | Sensitivity'!$H$27-1)&gt;='Monthly Cash Flow'!CZ$7,
IF(('Control | Sensitivity'!$H$39+'Control | Sensitivity'!$H$27-1)&gt;='Monthly Cash Flow'!CZ$7,0,-PPMT('Control | Sensitivity'!$H$30/12,'Monthly Cash Flow'!CZ$7-'Control | Sensitivity'!$H$39-'Control | Sensitivity'!$H$27+1,'Control | Sensitivity'!$H$38,-'Control | Sensitivity'!$H$36)),""),""),"")</f>
        <v/>
      </c>
      <c r="DA51" s="374" t="str">
        <f>IF('Control | Sensitivity'!$C$21&gt;='Monthly Cash Flow'!DA$6,
IF(('Control | Sensitivity'!$H$27+1)&lt;='Monthly Cash Flow'!DA$7,
IF(('Control | Sensitivity'!$H$37+'Control | Sensitivity'!$H$27-1)&gt;='Monthly Cash Flow'!DA$7,
IF(('Control | Sensitivity'!$H$39+'Control | Sensitivity'!$H$27-1)&gt;='Monthly Cash Flow'!DA$7,0,-PPMT('Control | Sensitivity'!$H$30/12,'Monthly Cash Flow'!DA$7-'Control | Sensitivity'!$H$39-'Control | Sensitivity'!$H$27+1,'Control | Sensitivity'!$H$38,-'Control | Sensitivity'!$H$36)),""),""),"")</f>
        <v/>
      </c>
      <c r="DB51" s="374" t="str">
        <f>IF('Control | Sensitivity'!$C$21&gt;='Monthly Cash Flow'!DB$6,
IF(('Control | Sensitivity'!$H$27+1)&lt;='Monthly Cash Flow'!DB$7,
IF(('Control | Sensitivity'!$H$37+'Control | Sensitivity'!$H$27-1)&gt;='Monthly Cash Flow'!DB$7,
IF(('Control | Sensitivity'!$H$39+'Control | Sensitivity'!$H$27-1)&gt;='Monthly Cash Flow'!DB$7,0,-PPMT('Control | Sensitivity'!$H$30/12,'Monthly Cash Flow'!DB$7-'Control | Sensitivity'!$H$39-'Control | Sensitivity'!$H$27+1,'Control | Sensitivity'!$H$38,-'Control | Sensitivity'!$H$36)),""),""),"")</f>
        <v/>
      </c>
      <c r="DC51" s="374" t="str">
        <f>IF('Control | Sensitivity'!$C$21&gt;='Monthly Cash Flow'!DC$6,
IF(('Control | Sensitivity'!$H$27+1)&lt;='Monthly Cash Flow'!DC$7,
IF(('Control | Sensitivity'!$H$37+'Control | Sensitivity'!$H$27-1)&gt;='Monthly Cash Flow'!DC$7,
IF(('Control | Sensitivity'!$H$39+'Control | Sensitivity'!$H$27-1)&gt;='Monthly Cash Flow'!DC$7,0,-PPMT('Control | Sensitivity'!$H$30/12,'Monthly Cash Flow'!DC$7-'Control | Sensitivity'!$H$39-'Control | Sensitivity'!$H$27+1,'Control | Sensitivity'!$H$38,-'Control | Sensitivity'!$H$36)),""),""),"")</f>
        <v/>
      </c>
      <c r="DD51" s="374" t="str">
        <f>IF('Control | Sensitivity'!$C$21&gt;='Monthly Cash Flow'!DD$6,
IF(('Control | Sensitivity'!$H$27+1)&lt;='Monthly Cash Flow'!DD$7,
IF(('Control | Sensitivity'!$H$37+'Control | Sensitivity'!$H$27-1)&gt;='Monthly Cash Flow'!DD$7,
IF(('Control | Sensitivity'!$H$39+'Control | Sensitivity'!$H$27-1)&gt;='Monthly Cash Flow'!DD$7,0,-PPMT('Control | Sensitivity'!$H$30/12,'Monthly Cash Flow'!DD$7-'Control | Sensitivity'!$H$39-'Control | Sensitivity'!$H$27+1,'Control | Sensitivity'!$H$38,-'Control | Sensitivity'!$H$36)),""),""),"")</f>
        <v/>
      </c>
      <c r="DE51" s="374" t="str">
        <f>IF('Control | Sensitivity'!$C$21&gt;='Monthly Cash Flow'!DE$6,
IF(('Control | Sensitivity'!$H$27+1)&lt;='Monthly Cash Flow'!DE$7,
IF(('Control | Sensitivity'!$H$37+'Control | Sensitivity'!$H$27-1)&gt;='Monthly Cash Flow'!DE$7,
IF(('Control | Sensitivity'!$H$39+'Control | Sensitivity'!$H$27-1)&gt;='Monthly Cash Flow'!DE$7,0,-PPMT('Control | Sensitivity'!$H$30/12,'Monthly Cash Flow'!DE$7-'Control | Sensitivity'!$H$39-'Control | Sensitivity'!$H$27+1,'Control | Sensitivity'!$H$38,-'Control | Sensitivity'!$H$36)),""),""),"")</f>
        <v/>
      </c>
      <c r="DF51" s="374" t="str">
        <f>IF('Control | Sensitivity'!$C$21&gt;='Monthly Cash Flow'!DF$6,
IF(('Control | Sensitivity'!$H$27+1)&lt;='Monthly Cash Flow'!DF$7,
IF(('Control | Sensitivity'!$H$37+'Control | Sensitivity'!$H$27-1)&gt;='Monthly Cash Flow'!DF$7,
IF(('Control | Sensitivity'!$H$39+'Control | Sensitivity'!$H$27-1)&gt;='Monthly Cash Flow'!DF$7,0,-PPMT('Control | Sensitivity'!$H$30/12,'Monthly Cash Flow'!DF$7-'Control | Sensitivity'!$H$39-'Control | Sensitivity'!$H$27+1,'Control | Sensitivity'!$H$38,-'Control | Sensitivity'!$H$36)),""),""),"")</f>
        <v/>
      </c>
      <c r="DG51" s="374" t="str">
        <f>IF('Control | Sensitivity'!$C$21&gt;='Monthly Cash Flow'!DG$6,
IF(('Control | Sensitivity'!$H$27+1)&lt;='Monthly Cash Flow'!DG$7,
IF(('Control | Sensitivity'!$H$37+'Control | Sensitivity'!$H$27-1)&gt;='Monthly Cash Flow'!DG$7,
IF(('Control | Sensitivity'!$H$39+'Control | Sensitivity'!$H$27-1)&gt;='Monthly Cash Flow'!DG$7,0,-PPMT('Control | Sensitivity'!$H$30/12,'Monthly Cash Flow'!DG$7-'Control | Sensitivity'!$H$39-'Control | Sensitivity'!$H$27+1,'Control | Sensitivity'!$H$38,-'Control | Sensitivity'!$H$36)),""),""),"")</f>
        <v/>
      </c>
      <c r="DH51" s="374" t="str">
        <f>IF('Control | Sensitivity'!$C$21&gt;='Monthly Cash Flow'!DH$6,
IF(('Control | Sensitivity'!$H$27+1)&lt;='Monthly Cash Flow'!DH$7,
IF(('Control | Sensitivity'!$H$37+'Control | Sensitivity'!$H$27-1)&gt;='Monthly Cash Flow'!DH$7,
IF(('Control | Sensitivity'!$H$39+'Control | Sensitivity'!$H$27-1)&gt;='Monthly Cash Flow'!DH$7,0,-PPMT('Control | Sensitivity'!$H$30/12,'Monthly Cash Flow'!DH$7-'Control | Sensitivity'!$H$39-'Control | Sensitivity'!$H$27+1,'Control | Sensitivity'!$H$38,-'Control | Sensitivity'!$H$36)),""),""),"")</f>
        <v/>
      </c>
      <c r="DI51" s="374" t="str">
        <f>IF('Control | Sensitivity'!$C$21&gt;='Monthly Cash Flow'!DI$6,
IF(('Control | Sensitivity'!$H$27+1)&lt;='Monthly Cash Flow'!DI$7,
IF(('Control | Sensitivity'!$H$37+'Control | Sensitivity'!$H$27-1)&gt;='Monthly Cash Flow'!DI$7,
IF(('Control | Sensitivity'!$H$39+'Control | Sensitivity'!$H$27-1)&gt;='Monthly Cash Flow'!DI$7,0,-PPMT('Control | Sensitivity'!$H$30/12,'Monthly Cash Flow'!DI$7-'Control | Sensitivity'!$H$39-'Control | Sensitivity'!$H$27+1,'Control | Sensitivity'!$H$38,-'Control | Sensitivity'!$H$36)),""),""),"")</f>
        <v/>
      </c>
      <c r="DJ51" s="374" t="str">
        <f>IF('Control | Sensitivity'!$C$21&gt;='Monthly Cash Flow'!DJ$6,
IF(('Control | Sensitivity'!$H$27+1)&lt;='Monthly Cash Flow'!DJ$7,
IF(('Control | Sensitivity'!$H$37+'Control | Sensitivity'!$H$27-1)&gt;='Monthly Cash Flow'!DJ$7,
IF(('Control | Sensitivity'!$H$39+'Control | Sensitivity'!$H$27-1)&gt;='Monthly Cash Flow'!DJ$7,0,-PPMT('Control | Sensitivity'!$H$30/12,'Monthly Cash Flow'!DJ$7-'Control | Sensitivity'!$H$39-'Control | Sensitivity'!$H$27+1,'Control | Sensitivity'!$H$38,-'Control | Sensitivity'!$H$36)),""),""),"")</f>
        <v/>
      </c>
      <c r="DK51" s="374" t="str">
        <f>IF('Control | Sensitivity'!$C$21&gt;='Monthly Cash Flow'!DK$6,
IF(('Control | Sensitivity'!$H$27+1)&lt;='Monthly Cash Flow'!DK$7,
IF(('Control | Sensitivity'!$H$37+'Control | Sensitivity'!$H$27-1)&gt;='Monthly Cash Flow'!DK$7,
IF(('Control | Sensitivity'!$H$39+'Control | Sensitivity'!$H$27-1)&gt;='Monthly Cash Flow'!DK$7,0,-PPMT('Control | Sensitivity'!$H$30/12,'Monthly Cash Flow'!DK$7-'Control | Sensitivity'!$H$39-'Control | Sensitivity'!$H$27+1,'Control | Sensitivity'!$H$38,-'Control | Sensitivity'!$H$36)),""),""),"")</f>
        <v/>
      </c>
      <c r="DL51" s="374" t="str">
        <f>IF('Control | Sensitivity'!$C$21&gt;='Monthly Cash Flow'!DL$6,
IF(('Control | Sensitivity'!$H$27+1)&lt;='Monthly Cash Flow'!DL$7,
IF(('Control | Sensitivity'!$H$37+'Control | Sensitivity'!$H$27-1)&gt;='Monthly Cash Flow'!DL$7,
IF(('Control | Sensitivity'!$H$39+'Control | Sensitivity'!$H$27-1)&gt;='Monthly Cash Flow'!DL$7,0,-PPMT('Control | Sensitivity'!$H$30/12,'Monthly Cash Flow'!DL$7-'Control | Sensitivity'!$H$39-'Control | Sensitivity'!$H$27+1,'Control | Sensitivity'!$H$38,-'Control | Sensitivity'!$H$36)),""),""),"")</f>
        <v/>
      </c>
      <c r="DM51" s="374" t="str">
        <f>IF('Control | Sensitivity'!$C$21&gt;='Monthly Cash Flow'!DM$6,
IF(('Control | Sensitivity'!$H$27+1)&lt;='Monthly Cash Flow'!DM$7,
IF(('Control | Sensitivity'!$H$37+'Control | Sensitivity'!$H$27-1)&gt;='Monthly Cash Flow'!DM$7,
IF(('Control | Sensitivity'!$H$39+'Control | Sensitivity'!$H$27-1)&gt;='Monthly Cash Flow'!DM$7,0,-PPMT('Control | Sensitivity'!$H$30/12,'Monthly Cash Flow'!DM$7-'Control | Sensitivity'!$H$39-'Control | Sensitivity'!$H$27+1,'Control | Sensitivity'!$H$38,-'Control | Sensitivity'!$H$36)),""),""),"")</f>
        <v/>
      </c>
      <c r="DN51" s="374" t="str">
        <f>IF('Control | Sensitivity'!$C$21&gt;='Monthly Cash Flow'!DN$6,
IF(('Control | Sensitivity'!$H$27+1)&lt;='Monthly Cash Flow'!DN$7,
IF(('Control | Sensitivity'!$H$37+'Control | Sensitivity'!$H$27-1)&gt;='Monthly Cash Flow'!DN$7,
IF(('Control | Sensitivity'!$H$39+'Control | Sensitivity'!$H$27-1)&gt;='Monthly Cash Flow'!DN$7,0,-PPMT('Control | Sensitivity'!$H$30/12,'Monthly Cash Flow'!DN$7-'Control | Sensitivity'!$H$39-'Control | Sensitivity'!$H$27+1,'Control | Sensitivity'!$H$38,-'Control | Sensitivity'!$H$36)),""),""),"")</f>
        <v/>
      </c>
      <c r="DO51" s="374" t="str">
        <f>IF('Control | Sensitivity'!$C$21&gt;='Monthly Cash Flow'!DO$6,
IF(('Control | Sensitivity'!$H$27+1)&lt;='Monthly Cash Flow'!DO$7,
IF(('Control | Sensitivity'!$H$37+'Control | Sensitivity'!$H$27-1)&gt;='Monthly Cash Flow'!DO$7,
IF(('Control | Sensitivity'!$H$39+'Control | Sensitivity'!$H$27-1)&gt;='Monthly Cash Flow'!DO$7,0,-PPMT('Control | Sensitivity'!$H$30/12,'Monthly Cash Flow'!DO$7-'Control | Sensitivity'!$H$39-'Control | Sensitivity'!$H$27+1,'Control | Sensitivity'!$H$38,-'Control | Sensitivity'!$H$36)),""),""),"")</f>
        <v/>
      </c>
      <c r="DP51" s="374" t="str">
        <f>IF('Control | Sensitivity'!$C$21&gt;='Monthly Cash Flow'!DP$6,
IF(('Control | Sensitivity'!$H$27+1)&lt;='Monthly Cash Flow'!DP$7,
IF(('Control | Sensitivity'!$H$37+'Control | Sensitivity'!$H$27-1)&gt;='Monthly Cash Flow'!DP$7,
IF(('Control | Sensitivity'!$H$39+'Control | Sensitivity'!$H$27-1)&gt;='Monthly Cash Flow'!DP$7,0,-PPMT('Control | Sensitivity'!$H$30/12,'Monthly Cash Flow'!DP$7-'Control | Sensitivity'!$H$39-'Control | Sensitivity'!$H$27+1,'Control | Sensitivity'!$H$38,-'Control | Sensitivity'!$H$36)),""),""),"")</f>
        <v/>
      </c>
      <c r="DQ51" s="374" t="str">
        <f>IF('Control | Sensitivity'!$C$21&gt;='Monthly Cash Flow'!DQ$6,
IF(('Control | Sensitivity'!$H$27+1)&lt;='Monthly Cash Flow'!DQ$7,
IF(('Control | Sensitivity'!$H$37+'Control | Sensitivity'!$H$27-1)&gt;='Monthly Cash Flow'!DQ$7,
IF(('Control | Sensitivity'!$H$39+'Control | Sensitivity'!$H$27-1)&gt;='Monthly Cash Flow'!DQ$7,0,-PPMT('Control | Sensitivity'!$H$30/12,'Monthly Cash Flow'!DQ$7-'Control | Sensitivity'!$H$39-'Control | Sensitivity'!$H$27+1,'Control | Sensitivity'!$H$38,-'Control | Sensitivity'!$H$36)),""),""),"")</f>
        <v/>
      </c>
      <c r="DR51" s="374" t="str">
        <f>IF('Control | Sensitivity'!$C$21&gt;='Monthly Cash Flow'!DR$6,
IF(('Control | Sensitivity'!$H$27+1)&lt;='Monthly Cash Flow'!DR$7,
IF(('Control | Sensitivity'!$H$37+'Control | Sensitivity'!$H$27-1)&gt;='Monthly Cash Flow'!DR$7,
IF(('Control | Sensitivity'!$H$39+'Control | Sensitivity'!$H$27-1)&gt;='Monthly Cash Flow'!DR$7,0,-PPMT('Control | Sensitivity'!$H$30/12,'Monthly Cash Flow'!DR$7-'Control | Sensitivity'!$H$39-'Control | Sensitivity'!$H$27+1,'Control | Sensitivity'!$H$38,-'Control | Sensitivity'!$H$36)),""),""),"")</f>
        <v/>
      </c>
      <c r="DS51" s="374" t="str">
        <f>IF('Control | Sensitivity'!$C$21&gt;='Monthly Cash Flow'!DS$6,
IF(('Control | Sensitivity'!$H$27+1)&lt;='Monthly Cash Flow'!DS$7,
IF(('Control | Sensitivity'!$H$37+'Control | Sensitivity'!$H$27-1)&gt;='Monthly Cash Flow'!DS$7,
IF(('Control | Sensitivity'!$H$39+'Control | Sensitivity'!$H$27-1)&gt;='Monthly Cash Flow'!DS$7,0,-PPMT('Control | Sensitivity'!$H$30/12,'Monthly Cash Flow'!DS$7-'Control | Sensitivity'!$H$39-'Control | Sensitivity'!$H$27+1,'Control | Sensitivity'!$H$38,-'Control | Sensitivity'!$H$36)),""),""),"")</f>
        <v/>
      </c>
      <c r="DT51" s="374" t="str">
        <f>IF('Control | Sensitivity'!$C$21&gt;='Monthly Cash Flow'!DT$6,
IF(('Control | Sensitivity'!$H$27+1)&lt;='Monthly Cash Flow'!DT$7,
IF(('Control | Sensitivity'!$H$37+'Control | Sensitivity'!$H$27-1)&gt;='Monthly Cash Flow'!DT$7,
IF(('Control | Sensitivity'!$H$39+'Control | Sensitivity'!$H$27-1)&gt;='Monthly Cash Flow'!DT$7,0,-PPMT('Control | Sensitivity'!$H$30/12,'Monthly Cash Flow'!DT$7-'Control | Sensitivity'!$H$39-'Control | Sensitivity'!$H$27+1,'Control | Sensitivity'!$H$38,-'Control | Sensitivity'!$H$36)),""),""),"")</f>
        <v/>
      </c>
      <c r="DU51" s="374" t="str">
        <f>IF('Control | Sensitivity'!$C$21&gt;='Monthly Cash Flow'!DU$6,
IF(('Control | Sensitivity'!$H$27+1)&lt;='Monthly Cash Flow'!DU$7,
IF(('Control | Sensitivity'!$H$37+'Control | Sensitivity'!$H$27-1)&gt;='Monthly Cash Flow'!DU$7,
IF(('Control | Sensitivity'!$H$39+'Control | Sensitivity'!$H$27-1)&gt;='Monthly Cash Flow'!DU$7,0,-PPMT('Control | Sensitivity'!$H$30/12,'Monthly Cash Flow'!DU$7-'Control | Sensitivity'!$H$39-'Control | Sensitivity'!$H$27+1,'Control | Sensitivity'!$H$38,-'Control | Sensitivity'!$H$36)),""),""),"")</f>
        <v/>
      </c>
      <c r="DV51" s="374" t="str">
        <f>IF('Control | Sensitivity'!$C$21&gt;='Monthly Cash Flow'!DV$6,
IF(('Control | Sensitivity'!$H$27+1)&lt;='Monthly Cash Flow'!DV$7,
IF(('Control | Sensitivity'!$H$37+'Control | Sensitivity'!$H$27-1)&gt;='Monthly Cash Flow'!DV$7,
IF(('Control | Sensitivity'!$H$39+'Control | Sensitivity'!$H$27-1)&gt;='Monthly Cash Flow'!DV$7,0,-PPMT('Control | Sensitivity'!$H$30/12,'Monthly Cash Flow'!DV$7-'Control | Sensitivity'!$H$39-'Control | Sensitivity'!$H$27+1,'Control | Sensitivity'!$H$38,-'Control | Sensitivity'!$H$36)),""),""),"")</f>
        <v/>
      </c>
      <c r="DW51" s="374" t="str">
        <f>IF('Control | Sensitivity'!$C$21&gt;='Monthly Cash Flow'!DW$6,
IF(('Control | Sensitivity'!$H$27+1)&lt;='Monthly Cash Flow'!DW$7,
IF(('Control | Sensitivity'!$H$37+'Control | Sensitivity'!$H$27-1)&gt;='Monthly Cash Flow'!DW$7,
IF(('Control | Sensitivity'!$H$39+'Control | Sensitivity'!$H$27-1)&gt;='Monthly Cash Flow'!DW$7,0,-PPMT('Control | Sensitivity'!$H$30/12,'Monthly Cash Flow'!DW$7-'Control | Sensitivity'!$H$39-'Control | Sensitivity'!$H$27+1,'Control | Sensitivity'!$H$38,-'Control | Sensitivity'!$H$36)),""),""),"")</f>
        <v/>
      </c>
      <c r="DX51" s="374" t="str">
        <f>IF('Control | Sensitivity'!$C$21&gt;='Monthly Cash Flow'!DX$6,
IF(('Control | Sensitivity'!$H$27+1)&lt;='Monthly Cash Flow'!DX$7,
IF(('Control | Sensitivity'!$H$37+'Control | Sensitivity'!$H$27-1)&gt;='Monthly Cash Flow'!DX$7,
IF(('Control | Sensitivity'!$H$39+'Control | Sensitivity'!$H$27-1)&gt;='Monthly Cash Flow'!DX$7,0,-PPMT('Control | Sensitivity'!$H$30/12,'Monthly Cash Flow'!DX$7-'Control | Sensitivity'!$H$39-'Control | Sensitivity'!$H$27+1,'Control | Sensitivity'!$H$38,-'Control | Sensitivity'!$H$36)),""),""),"")</f>
        <v/>
      </c>
      <c r="DY51" s="374" t="str">
        <f>IF('Control | Sensitivity'!$C$21&gt;='Monthly Cash Flow'!DY$6,
IF(('Control | Sensitivity'!$H$27+1)&lt;='Monthly Cash Flow'!DY$7,
IF(('Control | Sensitivity'!$H$37+'Control | Sensitivity'!$H$27-1)&gt;='Monthly Cash Flow'!DY$7,
IF(('Control | Sensitivity'!$H$39+'Control | Sensitivity'!$H$27-1)&gt;='Monthly Cash Flow'!DY$7,0,-PPMT('Control | Sensitivity'!$H$30/12,'Monthly Cash Flow'!DY$7-'Control | Sensitivity'!$H$39-'Control | Sensitivity'!$H$27+1,'Control | Sensitivity'!$H$38,-'Control | Sensitivity'!$H$36)),""),""),"")</f>
        <v/>
      </c>
      <c r="DZ51" s="374" t="str">
        <f>IF('Control | Sensitivity'!$C$21&gt;='Monthly Cash Flow'!DZ$6,
IF(('Control | Sensitivity'!$H$27+1)&lt;='Monthly Cash Flow'!DZ$7,
IF(('Control | Sensitivity'!$H$37+'Control | Sensitivity'!$H$27-1)&gt;='Monthly Cash Flow'!DZ$7,
IF(('Control | Sensitivity'!$H$39+'Control | Sensitivity'!$H$27-1)&gt;='Monthly Cash Flow'!DZ$7,0,-PPMT('Control | Sensitivity'!$H$30/12,'Monthly Cash Flow'!DZ$7-'Control | Sensitivity'!$H$39-'Control | Sensitivity'!$H$27+1,'Control | Sensitivity'!$H$38,-'Control | Sensitivity'!$H$36)),""),""),"")</f>
        <v/>
      </c>
      <c r="EA51" s="374" t="str">
        <f>IF('Control | Sensitivity'!$C$21&gt;='Monthly Cash Flow'!EA$6,
IF(('Control | Sensitivity'!$H$27+1)&lt;='Monthly Cash Flow'!EA$7,
IF(('Control | Sensitivity'!$H$37+'Control | Sensitivity'!$H$27-1)&gt;='Monthly Cash Flow'!EA$7,
IF(('Control | Sensitivity'!$H$39+'Control | Sensitivity'!$H$27-1)&gt;='Monthly Cash Flow'!EA$7,0,-PPMT('Control | Sensitivity'!$H$30/12,'Monthly Cash Flow'!EA$7-'Control | Sensitivity'!$H$39-'Control | Sensitivity'!$H$27+1,'Control | Sensitivity'!$H$38,-'Control | Sensitivity'!$H$36)),""),""),"")</f>
        <v/>
      </c>
      <c r="EB51" s="374" t="str">
        <f>IF('Control | Sensitivity'!$C$21&gt;='Monthly Cash Flow'!EB$6,
IF(('Control | Sensitivity'!$H$27+1)&lt;='Monthly Cash Flow'!EB$7,
IF(('Control | Sensitivity'!$H$37+'Control | Sensitivity'!$H$27-1)&gt;='Monthly Cash Flow'!EB$7,
IF(('Control | Sensitivity'!$H$39+'Control | Sensitivity'!$H$27-1)&gt;='Monthly Cash Flow'!EB$7,0,-PPMT('Control | Sensitivity'!$H$30/12,'Monthly Cash Flow'!EB$7-'Control | Sensitivity'!$H$39-'Control | Sensitivity'!$H$27+1,'Control | Sensitivity'!$H$38,-'Control | Sensitivity'!$H$36)),""),""),"")</f>
        <v/>
      </c>
      <c r="EC51" s="374" t="str">
        <f>IF('Control | Sensitivity'!$C$21&gt;='Monthly Cash Flow'!EC$6,
IF(('Control | Sensitivity'!$H$27+1)&lt;='Monthly Cash Flow'!EC$7,
IF(('Control | Sensitivity'!$H$37+'Control | Sensitivity'!$H$27-1)&gt;='Monthly Cash Flow'!EC$7,
IF(('Control | Sensitivity'!$H$39+'Control | Sensitivity'!$H$27-1)&gt;='Monthly Cash Flow'!EC$7,0,-PPMT('Control | Sensitivity'!$H$30/12,'Monthly Cash Flow'!EC$7-'Control | Sensitivity'!$H$39-'Control | Sensitivity'!$H$27+1,'Control | Sensitivity'!$H$38,-'Control | Sensitivity'!$H$36)),""),""),"")</f>
        <v/>
      </c>
      <c r="ED51" s="374" t="str">
        <f>IF('Control | Sensitivity'!$C$21&gt;='Monthly Cash Flow'!ED$6,
IF(('Control | Sensitivity'!$H$27+1)&lt;='Monthly Cash Flow'!ED$7,
IF(('Control | Sensitivity'!$H$37+'Control | Sensitivity'!$H$27-1)&gt;='Monthly Cash Flow'!ED$7,
IF(('Control | Sensitivity'!$H$39+'Control | Sensitivity'!$H$27-1)&gt;='Monthly Cash Flow'!ED$7,0,-PPMT('Control | Sensitivity'!$H$30/12,'Monthly Cash Flow'!ED$7-'Control | Sensitivity'!$H$39-'Control | Sensitivity'!$H$27+1,'Control | Sensitivity'!$H$38,-'Control | Sensitivity'!$H$36)),""),""),"")</f>
        <v/>
      </c>
      <c r="EE51" s="374" t="str">
        <f>IF('Control | Sensitivity'!$C$21&gt;='Monthly Cash Flow'!EE$6,
IF(('Control | Sensitivity'!$H$27+1)&lt;='Monthly Cash Flow'!EE$7,
IF(('Control | Sensitivity'!$H$37+'Control | Sensitivity'!$H$27-1)&gt;='Monthly Cash Flow'!EE$7,
IF(('Control | Sensitivity'!$H$39+'Control | Sensitivity'!$H$27-1)&gt;='Monthly Cash Flow'!EE$7,0,-PPMT('Control | Sensitivity'!$H$30/12,'Monthly Cash Flow'!EE$7-'Control | Sensitivity'!$H$39-'Control | Sensitivity'!$H$27+1,'Control | Sensitivity'!$H$38,-'Control | Sensitivity'!$H$36)),""),""),"")</f>
        <v/>
      </c>
      <c r="EF51" s="374" t="str">
        <f>IF('Control | Sensitivity'!$C$21&gt;='Monthly Cash Flow'!EF$6,
IF(('Control | Sensitivity'!$H$27+1)&lt;='Monthly Cash Flow'!EF$7,
IF(('Control | Sensitivity'!$H$37+'Control | Sensitivity'!$H$27-1)&gt;='Monthly Cash Flow'!EF$7,
IF(('Control | Sensitivity'!$H$39+'Control | Sensitivity'!$H$27-1)&gt;='Monthly Cash Flow'!EF$7,0,-PPMT('Control | Sensitivity'!$H$30/12,'Monthly Cash Flow'!EF$7-'Control | Sensitivity'!$H$39-'Control | Sensitivity'!$H$27+1,'Control | Sensitivity'!$H$38,-'Control | Sensitivity'!$H$36)),""),""),"")</f>
        <v/>
      </c>
      <c r="EG51" s="375" t="str">
        <f>IF('Control | Sensitivity'!$C$21&gt;='Monthly Cash Flow'!EG$6,
IF(('Control | Sensitivity'!$H$27+1)&lt;='Monthly Cash Flow'!EG$7,
IF(('Control | Sensitivity'!$H$37+'Control | Sensitivity'!$H$27-1)&gt;='Monthly Cash Flow'!EG$7,
IF(('Control | Sensitivity'!$H$39+'Control | Sensitivity'!$H$27-1)&gt;='Monthly Cash Flow'!EG$7,0,-PPMT('Control | Sensitivity'!$H$30/12,'Monthly Cash Flow'!EG$7-'Control | Sensitivity'!$H$39-'Control | Sensitivity'!$H$27+1,'Control | Sensitivity'!$H$38,-'Control | Sensitivity'!$H$36)),""),""),"")</f>
        <v/>
      </c>
      <c r="EH51" s="424" t="s">
        <v>109</v>
      </c>
    </row>
    <row r="52" spans="2:138" ht="15" customHeight="1" x14ac:dyDescent="0.2">
      <c r="B52" s="468"/>
      <c r="C52" s="469" t="s">
        <v>303</v>
      </c>
      <c r="D52" s="462">
        <f>SUM(E52:EG52)</f>
        <v>0</v>
      </c>
      <c r="E52" s="377">
        <v>0</v>
      </c>
      <c r="F52" s="470" t="str">
        <f>IF('Control | Sensitivity'!$C$21&gt;='Monthly Cash Flow'!F$6,
IF(('Control | Sensitivity'!$H$27+1)&lt;='Monthly Cash Flow'!F$7,
IF(('Control | Sensitivity'!$H$37+'Control | Sensitivity'!$H$27-1)&gt;='Monthly Cash Flow'!F$7,
IF(('Control | Sensitivity'!$H$39+'Control | Sensitivity'!$H$27-1)&gt;='Monthly Cash Flow'!F$7,-('Control | Sensitivity'!$H$36*'Control | Sensitivity'!$H$30/12),-IPMT('Control | Sensitivity'!$H$30/12,'Monthly Cash Flow'!F$7-'Control | Sensitivity'!$H$39-'Control | Sensitivity'!$H$27+1,'Control | Sensitivity'!$H$38,-'Control | Sensitivity'!$H$36)),""),""),"")</f>
        <v/>
      </c>
      <c r="G52" s="377" t="str">
        <f>IF('Control | Sensitivity'!$C$21&gt;='Monthly Cash Flow'!G$6,
IF(('Control | Sensitivity'!$H$27+1)&lt;='Monthly Cash Flow'!G$7,
IF(('Control | Sensitivity'!$H$37+'Control | Sensitivity'!$H$27-1)&gt;='Monthly Cash Flow'!G$7,
IF(('Control | Sensitivity'!$H$39+'Control | Sensitivity'!$H$27-1)&gt;='Monthly Cash Flow'!G$7,-('Control | Sensitivity'!$H$36*'Control | Sensitivity'!$H$30/12),-IPMT('Control | Sensitivity'!$H$30/12,'Monthly Cash Flow'!G$7-'Control | Sensitivity'!$H$39-'Control | Sensitivity'!$H$27+1,'Control | Sensitivity'!$H$38,-'Control | Sensitivity'!$H$36)),""),""),"")</f>
        <v/>
      </c>
      <c r="H52" s="377" t="str">
        <f>IF('Control | Sensitivity'!$C$21&gt;='Monthly Cash Flow'!H$6,
IF(('Control | Sensitivity'!$H$27+1)&lt;='Monthly Cash Flow'!H$7,
IF(('Control | Sensitivity'!$H$37+'Control | Sensitivity'!$H$27-1)&gt;='Monthly Cash Flow'!H$7,
IF(('Control | Sensitivity'!$H$39+'Control | Sensitivity'!$H$27-1)&gt;='Monthly Cash Flow'!H$7,-('Control | Sensitivity'!$H$36*'Control | Sensitivity'!$H$30/12),-IPMT('Control | Sensitivity'!$H$30/12,'Monthly Cash Flow'!H$7-'Control | Sensitivity'!$H$39-'Control | Sensitivity'!$H$27+1,'Control | Sensitivity'!$H$38,-'Control | Sensitivity'!$H$36)),""),""),"")</f>
        <v/>
      </c>
      <c r="I52" s="377" t="str">
        <f>IF('Control | Sensitivity'!$C$21&gt;='Monthly Cash Flow'!I$6,
IF(('Control | Sensitivity'!$H$27+1)&lt;='Monthly Cash Flow'!I$7,
IF(('Control | Sensitivity'!$H$37+'Control | Sensitivity'!$H$27-1)&gt;='Monthly Cash Flow'!I$7,
IF(('Control | Sensitivity'!$H$39+'Control | Sensitivity'!$H$27-1)&gt;='Monthly Cash Flow'!I$7,-('Control | Sensitivity'!$H$36*'Control | Sensitivity'!$H$30/12),-IPMT('Control | Sensitivity'!$H$30/12,'Monthly Cash Flow'!I$7-'Control | Sensitivity'!$H$39-'Control | Sensitivity'!$H$27+1,'Control | Sensitivity'!$H$38,-'Control | Sensitivity'!$H$36)),""),""),"")</f>
        <v/>
      </c>
      <c r="J52" s="377" t="str">
        <f>IF('Control | Sensitivity'!$C$21&gt;='Monthly Cash Flow'!J$6,
IF(('Control | Sensitivity'!$H$27+1)&lt;='Monthly Cash Flow'!J$7,
IF(('Control | Sensitivity'!$H$37+'Control | Sensitivity'!$H$27-1)&gt;='Monthly Cash Flow'!J$7,
IF(('Control | Sensitivity'!$H$39+'Control | Sensitivity'!$H$27-1)&gt;='Monthly Cash Flow'!J$7,-('Control | Sensitivity'!$H$36*'Control | Sensitivity'!$H$30/12),-IPMT('Control | Sensitivity'!$H$30/12,'Monthly Cash Flow'!J$7-'Control | Sensitivity'!$H$39-'Control | Sensitivity'!$H$27+1,'Control | Sensitivity'!$H$38,-'Control | Sensitivity'!$H$36)),""),""),"")</f>
        <v/>
      </c>
      <c r="K52" s="377" t="str">
        <f>IF('Control | Sensitivity'!$C$21&gt;='Monthly Cash Flow'!K$6,
IF(('Control | Sensitivity'!$H$27+1)&lt;='Monthly Cash Flow'!K$7,
IF(('Control | Sensitivity'!$H$37+'Control | Sensitivity'!$H$27-1)&gt;='Monthly Cash Flow'!K$7,
IF(('Control | Sensitivity'!$H$39+'Control | Sensitivity'!$H$27-1)&gt;='Monthly Cash Flow'!K$7,-('Control | Sensitivity'!$H$36*'Control | Sensitivity'!$H$30/12),-IPMT('Control | Sensitivity'!$H$30/12,'Monthly Cash Flow'!K$7-'Control | Sensitivity'!$H$39-'Control | Sensitivity'!$H$27+1,'Control | Sensitivity'!$H$38,-'Control | Sensitivity'!$H$36)),""),""),"")</f>
        <v/>
      </c>
      <c r="L52" s="377" t="str">
        <f>IF('Control | Sensitivity'!$C$21&gt;='Monthly Cash Flow'!L$6,
IF(('Control | Sensitivity'!$H$27+1)&lt;='Monthly Cash Flow'!L$7,
IF(('Control | Sensitivity'!$H$37+'Control | Sensitivity'!$H$27-1)&gt;='Monthly Cash Flow'!L$7,
IF(('Control | Sensitivity'!$H$39+'Control | Sensitivity'!$H$27-1)&gt;='Monthly Cash Flow'!L$7,-('Control | Sensitivity'!$H$36*'Control | Sensitivity'!$H$30/12),-IPMT('Control | Sensitivity'!$H$30/12,'Monthly Cash Flow'!L$7-'Control | Sensitivity'!$H$39-'Control | Sensitivity'!$H$27+1,'Control | Sensitivity'!$H$38,-'Control | Sensitivity'!$H$36)),""),""),"")</f>
        <v/>
      </c>
      <c r="M52" s="377" t="str">
        <f>IF('Control | Sensitivity'!$C$21&gt;='Monthly Cash Flow'!M$6,
IF(('Control | Sensitivity'!$H$27+1)&lt;='Monthly Cash Flow'!M$7,
IF(('Control | Sensitivity'!$H$37+'Control | Sensitivity'!$H$27-1)&gt;='Monthly Cash Flow'!M$7,
IF(('Control | Sensitivity'!$H$39+'Control | Sensitivity'!$H$27-1)&gt;='Monthly Cash Flow'!M$7,-('Control | Sensitivity'!$H$36*'Control | Sensitivity'!$H$30/12),-IPMT('Control | Sensitivity'!$H$30/12,'Monthly Cash Flow'!M$7-'Control | Sensitivity'!$H$39-'Control | Sensitivity'!$H$27+1,'Control | Sensitivity'!$H$38,-'Control | Sensitivity'!$H$36)),""),""),"")</f>
        <v/>
      </c>
      <c r="N52" s="377" t="str">
        <f>IF('Control | Sensitivity'!$C$21&gt;='Monthly Cash Flow'!N$6,
IF(('Control | Sensitivity'!$H$27+1)&lt;='Monthly Cash Flow'!N$7,
IF(('Control | Sensitivity'!$H$37+'Control | Sensitivity'!$H$27-1)&gt;='Monthly Cash Flow'!N$7,
IF(('Control | Sensitivity'!$H$39+'Control | Sensitivity'!$H$27-1)&gt;='Monthly Cash Flow'!N$7,-('Control | Sensitivity'!$H$36*'Control | Sensitivity'!$H$30/12),-IPMT('Control | Sensitivity'!$H$30/12,'Monthly Cash Flow'!N$7-'Control | Sensitivity'!$H$39-'Control | Sensitivity'!$H$27+1,'Control | Sensitivity'!$H$38,-'Control | Sensitivity'!$H$36)),""),""),"")</f>
        <v/>
      </c>
      <c r="O52" s="377" t="str">
        <f>IF('Control | Sensitivity'!$C$21&gt;='Monthly Cash Flow'!O$6,
IF(('Control | Sensitivity'!$H$27+1)&lt;='Monthly Cash Flow'!O$7,
IF(('Control | Sensitivity'!$H$37+'Control | Sensitivity'!$H$27-1)&gt;='Monthly Cash Flow'!O$7,
IF(('Control | Sensitivity'!$H$39+'Control | Sensitivity'!$H$27-1)&gt;='Monthly Cash Flow'!O$7,-('Control | Sensitivity'!$H$36*'Control | Sensitivity'!$H$30/12),-IPMT('Control | Sensitivity'!$H$30/12,'Monthly Cash Flow'!O$7-'Control | Sensitivity'!$H$39-'Control | Sensitivity'!$H$27+1,'Control | Sensitivity'!$H$38,-'Control | Sensitivity'!$H$36)),""),""),"")</f>
        <v/>
      </c>
      <c r="P52" s="377" t="str">
        <f>IF('Control | Sensitivity'!$C$21&gt;='Monthly Cash Flow'!P$6,
IF(('Control | Sensitivity'!$H$27+1)&lt;='Monthly Cash Flow'!P$7,
IF(('Control | Sensitivity'!$H$37+'Control | Sensitivity'!$H$27-1)&gt;='Monthly Cash Flow'!P$7,
IF(('Control | Sensitivity'!$H$39+'Control | Sensitivity'!$H$27-1)&gt;='Monthly Cash Flow'!P$7,-('Control | Sensitivity'!$H$36*'Control | Sensitivity'!$H$30/12),-IPMT('Control | Sensitivity'!$H$30/12,'Monthly Cash Flow'!P$7-'Control | Sensitivity'!$H$39-'Control | Sensitivity'!$H$27+1,'Control | Sensitivity'!$H$38,-'Control | Sensitivity'!$H$36)),""),""),"")</f>
        <v/>
      </c>
      <c r="Q52" s="377" t="str">
        <f>IF('Control | Sensitivity'!$C$21&gt;='Monthly Cash Flow'!Q$6,
IF(('Control | Sensitivity'!$H$27+1)&lt;='Monthly Cash Flow'!Q$7,
IF(('Control | Sensitivity'!$H$37+'Control | Sensitivity'!$H$27-1)&gt;='Monthly Cash Flow'!Q$7,
IF(('Control | Sensitivity'!$H$39+'Control | Sensitivity'!$H$27-1)&gt;='Monthly Cash Flow'!Q$7,-('Control | Sensitivity'!$H$36*'Control | Sensitivity'!$H$30/12),-IPMT('Control | Sensitivity'!$H$30/12,'Monthly Cash Flow'!Q$7-'Control | Sensitivity'!$H$39-'Control | Sensitivity'!$H$27+1,'Control | Sensitivity'!$H$38,-'Control | Sensitivity'!$H$36)),""),""),"")</f>
        <v/>
      </c>
      <c r="R52" s="377" t="str">
        <f>IF('Control | Sensitivity'!$C$21&gt;='Monthly Cash Flow'!R$6,
IF(('Control | Sensitivity'!$H$27+1)&lt;='Monthly Cash Flow'!R$7,
IF(('Control | Sensitivity'!$H$37+'Control | Sensitivity'!$H$27-1)&gt;='Monthly Cash Flow'!R$7,
IF(('Control | Sensitivity'!$H$39+'Control | Sensitivity'!$H$27-1)&gt;='Monthly Cash Flow'!R$7,-('Control | Sensitivity'!$H$36*'Control | Sensitivity'!$H$30/12),-IPMT('Control | Sensitivity'!$H$30/12,'Monthly Cash Flow'!R$7-'Control | Sensitivity'!$H$39-'Control | Sensitivity'!$H$27+1,'Control | Sensitivity'!$H$38,-'Control | Sensitivity'!$H$36)),""),""),"")</f>
        <v/>
      </c>
      <c r="S52" s="377" t="str">
        <f>IF('Control | Sensitivity'!$C$21&gt;='Monthly Cash Flow'!S$6,
IF(('Control | Sensitivity'!$H$27+1)&lt;='Monthly Cash Flow'!S$7,
IF(('Control | Sensitivity'!$H$37+'Control | Sensitivity'!$H$27-1)&gt;='Monthly Cash Flow'!S$7,
IF(('Control | Sensitivity'!$H$39+'Control | Sensitivity'!$H$27-1)&gt;='Monthly Cash Flow'!S$7,-('Control | Sensitivity'!$H$36*'Control | Sensitivity'!$H$30/12),-IPMT('Control | Sensitivity'!$H$30/12,'Monthly Cash Flow'!S$7-'Control | Sensitivity'!$H$39-'Control | Sensitivity'!$H$27+1,'Control | Sensitivity'!$H$38,-'Control | Sensitivity'!$H$36)),""),""),"")</f>
        <v/>
      </c>
      <c r="T52" s="377" t="str">
        <f>IF('Control | Sensitivity'!$C$21&gt;='Monthly Cash Flow'!T$6,
IF(('Control | Sensitivity'!$H$27+1)&lt;='Monthly Cash Flow'!T$7,
IF(('Control | Sensitivity'!$H$37+'Control | Sensitivity'!$H$27-1)&gt;='Monthly Cash Flow'!T$7,
IF(('Control | Sensitivity'!$H$39+'Control | Sensitivity'!$H$27-1)&gt;='Monthly Cash Flow'!T$7,-('Control | Sensitivity'!$H$36*'Control | Sensitivity'!$H$30/12),-IPMT('Control | Sensitivity'!$H$30/12,'Monthly Cash Flow'!T$7-'Control | Sensitivity'!$H$39-'Control | Sensitivity'!$H$27+1,'Control | Sensitivity'!$H$38,-'Control | Sensitivity'!$H$36)),""),""),"")</f>
        <v/>
      </c>
      <c r="U52" s="377" t="str">
        <f>IF('Control | Sensitivity'!$C$21&gt;='Monthly Cash Flow'!U$6,
IF(('Control | Sensitivity'!$H$27+1)&lt;='Monthly Cash Flow'!U$7,
IF(('Control | Sensitivity'!$H$37+'Control | Sensitivity'!$H$27-1)&gt;='Monthly Cash Flow'!U$7,
IF(('Control | Sensitivity'!$H$39+'Control | Sensitivity'!$H$27-1)&gt;='Monthly Cash Flow'!U$7,-('Control | Sensitivity'!$H$36*'Control | Sensitivity'!$H$30/12),-IPMT('Control | Sensitivity'!$H$30/12,'Monthly Cash Flow'!U$7-'Control | Sensitivity'!$H$39-'Control | Sensitivity'!$H$27+1,'Control | Sensitivity'!$H$38,-'Control | Sensitivity'!$H$36)),""),""),"")</f>
        <v/>
      </c>
      <c r="V52" s="377" t="str">
        <f>IF('Control | Sensitivity'!$C$21&gt;='Monthly Cash Flow'!V$6,
IF(('Control | Sensitivity'!$H$27+1)&lt;='Monthly Cash Flow'!V$7,
IF(('Control | Sensitivity'!$H$37+'Control | Sensitivity'!$H$27-1)&gt;='Monthly Cash Flow'!V$7,
IF(('Control | Sensitivity'!$H$39+'Control | Sensitivity'!$H$27-1)&gt;='Monthly Cash Flow'!V$7,-('Control | Sensitivity'!$H$36*'Control | Sensitivity'!$H$30/12),-IPMT('Control | Sensitivity'!$H$30/12,'Monthly Cash Flow'!V$7-'Control | Sensitivity'!$H$39-'Control | Sensitivity'!$H$27+1,'Control | Sensitivity'!$H$38,-'Control | Sensitivity'!$H$36)),""),""),"")</f>
        <v/>
      </c>
      <c r="W52" s="377" t="str">
        <f>IF('Control | Sensitivity'!$C$21&gt;='Monthly Cash Flow'!W$6,
IF(('Control | Sensitivity'!$H$27+1)&lt;='Monthly Cash Flow'!W$7,
IF(('Control | Sensitivity'!$H$37+'Control | Sensitivity'!$H$27-1)&gt;='Monthly Cash Flow'!W$7,
IF(('Control | Sensitivity'!$H$39+'Control | Sensitivity'!$H$27-1)&gt;='Monthly Cash Flow'!W$7,-('Control | Sensitivity'!$H$36*'Control | Sensitivity'!$H$30/12),-IPMT('Control | Sensitivity'!$H$30/12,'Monthly Cash Flow'!W$7-'Control | Sensitivity'!$H$39-'Control | Sensitivity'!$H$27+1,'Control | Sensitivity'!$H$38,-'Control | Sensitivity'!$H$36)),""),""),"")</f>
        <v/>
      </c>
      <c r="X52" s="377" t="str">
        <f>IF('Control | Sensitivity'!$C$21&gt;='Monthly Cash Flow'!X$6,
IF(('Control | Sensitivity'!$H$27+1)&lt;='Monthly Cash Flow'!X$7,
IF(('Control | Sensitivity'!$H$37+'Control | Sensitivity'!$H$27-1)&gt;='Monthly Cash Flow'!X$7,
IF(('Control | Sensitivity'!$H$39+'Control | Sensitivity'!$H$27-1)&gt;='Monthly Cash Flow'!X$7,-('Control | Sensitivity'!$H$36*'Control | Sensitivity'!$H$30/12),-IPMT('Control | Sensitivity'!$H$30/12,'Monthly Cash Flow'!X$7-'Control | Sensitivity'!$H$39-'Control | Sensitivity'!$H$27+1,'Control | Sensitivity'!$H$38,-'Control | Sensitivity'!$H$36)),""),""),"")</f>
        <v/>
      </c>
      <c r="Y52" s="377" t="str">
        <f>IF('Control | Sensitivity'!$C$21&gt;='Monthly Cash Flow'!Y$6,
IF(('Control | Sensitivity'!$H$27+1)&lt;='Monthly Cash Flow'!Y$7,
IF(('Control | Sensitivity'!$H$37+'Control | Sensitivity'!$H$27-1)&gt;='Monthly Cash Flow'!Y$7,
IF(('Control | Sensitivity'!$H$39+'Control | Sensitivity'!$H$27-1)&gt;='Monthly Cash Flow'!Y$7,-('Control | Sensitivity'!$H$36*'Control | Sensitivity'!$H$30/12),-IPMT('Control | Sensitivity'!$H$30/12,'Monthly Cash Flow'!Y$7-'Control | Sensitivity'!$H$39-'Control | Sensitivity'!$H$27+1,'Control | Sensitivity'!$H$38,-'Control | Sensitivity'!$H$36)),""),""),"")</f>
        <v/>
      </c>
      <c r="Z52" s="377" t="str">
        <f>IF('Control | Sensitivity'!$C$21&gt;='Monthly Cash Flow'!Z$6,
IF(('Control | Sensitivity'!$H$27+1)&lt;='Monthly Cash Flow'!Z$7,
IF(('Control | Sensitivity'!$H$37+'Control | Sensitivity'!$H$27-1)&gt;='Monthly Cash Flow'!Z$7,
IF(('Control | Sensitivity'!$H$39+'Control | Sensitivity'!$H$27-1)&gt;='Monthly Cash Flow'!Z$7,-('Control | Sensitivity'!$H$36*'Control | Sensitivity'!$H$30/12),-IPMT('Control | Sensitivity'!$H$30/12,'Monthly Cash Flow'!Z$7-'Control | Sensitivity'!$H$39-'Control | Sensitivity'!$H$27+1,'Control | Sensitivity'!$H$38,-'Control | Sensitivity'!$H$36)),""),""),"")</f>
        <v/>
      </c>
      <c r="AA52" s="377" t="str">
        <f>IF('Control | Sensitivity'!$C$21&gt;='Monthly Cash Flow'!AA$6,
IF(('Control | Sensitivity'!$H$27+1)&lt;='Monthly Cash Flow'!AA$7,
IF(('Control | Sensitivity'!$H$37+'Control | Sensitivity'!$H$27-1)&gt;='Monthly Cash Flow'!AA$7,
IF(('Control | Sensitivity'!$H$39+'Control | Sensitivity'!$H$27-1)&gt;='Monthly Cash Flow'!AA$7,-('Control | Sensitivity'!$H$36*'Control | Sensitivity'!$H$30/12),-IPMT('Control | Sensitivity'!$H$30/12,'Monthly Cash Flow'!AA$7-'Control | Sensitivity'!$H$39-'Control | Sensitivity'!$H$27+1,'Control | Sensitivity'!$H$38,-'Control | Sensitivity'!$H$36)),""),""),"")</f>
        <v/>
      </c>
      <c r="AB52" s="377" t="str">
        <f>IF('Control | Sensitivity'!$C$21&gt;='Monthly Cash Flow'!AB$6,
IF(('Control | Sensitivity'!$H$27+1)&lt;='Monthly Cash Flow'!AB$7,
IF(('Control | Sensitivity'!$H$37+'Control | Sensitivity'!$H$27-1)&gt;='Monthly Cash Flow'!AB$7,
IF(('Control | Sensitivity'!$H$39+'Control | Sensitivity'!$H$27-1)&gt;='Monthly Cash Flow'!AB$7,-('Control | Sensitivity'!$H$36*'Control | Sensitivity'!$H$30/12),-IPMT('Control | Sensitivity'!$H$30/12,'Monthly Cash Flow'!AB$7-'Control | Sensitivity'!$H$39-'Control | Sensitivity'!$H$27+1,'Control | Sensitivity'!$H$38,-'Control | Sensitivity'!$H$36)),""),""),"")</f>
        <v/>
      </c>
      <c r="AC52" s="377" t="str">
        <f>IF('Control | Sensitivity'!$C$21&gt;='Monthly Cash Flow'!AC$6,
IF(('Control | Sensitivity'!$H$27+1)&lt;='Monthly Cash Flow'!AC$7,
IF(('Control | Sensitivity'!$H$37+'Control | Sensitivity'!$H$27-1)&gt;='Monthly Cash Flow'!AC$7,
IF(('Control | Sensitivity'!$H$39+'Control | Sensitivity'!$H$27-1)&gt;='Monthly Cash Flow'!AC$7,-('Control | Sensitivity'!$H$36*'Control | Sensitivity'!$H$30/12),-IPMT('Control | Sensitivity'!$H$30/12,'Monthly Cash Flow'!AC$7-'Control | Sensitivity'!$H$39-'Control | Sensitivity'!$H$27+1,'Control | Sensitivity'!$H$38,-'Control | Sensitivity'!$H$36)),""),""),"")</f>
        <v/>
      </c>
      <c r="AD52" s="377" t="str">
        <f>IF('Control | Sensitivity'!$C$21&gt;='Monthly Cash Flow'!AD$6,
IF(('Control | Sensitivity'!$H$27+1)&lt;='Monthly Cash Flow'!AD$7,
IF(('Control | Sensitivity'!$H$37+'Control | Sensitivity'!$H$27-1)&gt;='Monthly Cash Flow'!AD$7,
IF(('Control | Sensitivity'!$H$39+'Control | Sensitivity'!$H$27-1)&gt;='Monthly Cash Flow'!AD$7,-('Control | Sensitivity'!$H$36*'Control | Sensitivity'!$H$30/12),-IPMT('Control | Sensitivity'!$H$30/12,'Monthly Cash Flow'!AD$7-'Control | Sensitivity'!$H$39-'Control | Sensitivity'!$H$27+1,'Control | Sensitivity'!$H$38,-'Control | Sensitivity'!$H$36)),""),""),"")</f>
        <v/>
      </c>
      <c r="AE52" s="377" t="str">
        <f>IF('Control | Sensitivity'!$C$21&gt;='Monthly Cash Flow'!AE$6,
IF(('Control | Sensitivity'!$H$27+1)&lt;='Monthly Cash Flow'!AE$7,
IF(('Control | Sensitivity'!$H$37+'Control | Sensitivity'!$H$27-1)&gt;='Monthly Cash Flow'!AE$7,
IF(('Control | Sensitivity'!$H$39+'Control | Sensitivity'!$H$27-1)&gt;='Monthly Cash Flow'!AE$7,-('Control | Sensitivity'!$H$36*'Control | Sensitivity'!$H$30/12),-IPMT('Control | Sensitivity'!$H$30/12,'Monthly Cash Flow'!AE$7-'Control | Sensitivity'!$H$39-'Control | Sensitivity'!$H$27+1,'Control | Sensitivity'!$H$38,-'Control | Sensitivity'!$H$36)),""),""),"")</f>
        <v/>
      </c>
      <c r="AF52" s="377" t="str">
        <f>IF('Control | Sensitivity'!$C$21&gt;='Monthly Cash Flow'!AF$6,
IF(('Control | Sensitivity'!$H$27+1)&lt;='Monthly Cash Flow'!AF$7,
IF(('Control | Sensitivity'!$H$37+'Control | Sensitivity'!$H$27-1)&gt;='Monthly Cash Flow'!AF$7,
IF(('Control | Sensitivity'!$H$39+'Control | Sensitivity'!$H$27-1)&gt;='Monthly Cash Flow'!AF$7,-('Control | Sensitivity'!$H$36*'Control | Sensitivity'!$H$30/12),-IPMT('Control | Sensitivity'!$H$30/12,'Monthly Cash Flow'!AF$7-'Control | Sensitivity'!$H$39-'Control | Sensitivity'!$H$27+1,'Control | Sensitivity'!$H$38,-'Control | Sensitivity'!$H$36)),""),""),"")</f>
        <v/>
      </c>
      <c r="AG52" s="377" t="str">
        <f>IF('Control | Sensitivity'!$C$21&gt;='Monthly Cash Flow'!AG$6,
IF(('Control | Sensitivity'!$H$27+1)&lt;='Monthly Cash Flow'!AG$7,
IF(('Control | Sensitivity'!$H$37+'Control | Sensitivity'!$H$27-1)&gt;='Monthly Cash Flow'!AG$7,
IF(('Control | Sensitivity'!$H$39+'Control | Sensitivity'!$H$27-1)&gt;='Monthly Cash Flow'!AG$7,-('Control | Sensitivity'!$H$36*'Control | Sensitivity'!$H$30/12),-IPMT('Control | Sensitivity'!$H$30/12,'Monthly Cash Flow'!AG$7-'Control | Sensitivity'!$H$39-'Control | Sensitivity'!$H$27+1,'Control | Sensitivity'!$H$38,-'Control | Sensitivity'!$H$36)),""),""),"")</f>
        <v/>
      </c>
      <c r="AH52" s="377" t="str">
        <f>IF('Control | Sensitivity'!$C$21&gt;='Monthly Cash Flow'!AH$6,
IF(('Control | Sensitivity'!$H$27+1)&lt;='Monthly Cash Flow'!AH$7,
IF(('Control | Sensitivity'!$H$37+'Control | Sensitivity'!$H$27-1)&gt;='Monthly Cash Flow'!AH$7,
IF(('Control | Sensitivity'!$H$39+'Control | Sensitivity'!$H$27-1)&gt;='Monthly Cash Flow'!AH$7,-('Control | Sensitivity'!$H$36*'Control | Sensitivity'!$H$30/12),-IPMT('Control | Sensitivity'!$H$30/12,'Monthly Cash Flow'!AH$7-'Control | Sensitivity'!$H$39-'Control | Sensitivity'!$H$27+1,'Control | Sensitivity'!$H$38,-'Control | Sensitivity'!$H$36)),""),""),"")</f>
        <v/>
      </c>
      <c r="AI52" s="377" t="str">
        <f>IF('Control | Sensitivity'!$C$21&gt;='Monthly Cash Flow'!AI$6,
IF(('Control | Sensitivity'!$H$27+1)&lt;='Monthly Cash Flow'!AI$7,
IF(('Control | Sensitivity'!$H$37+'Control | Sensitivity'!$H$27-1)&gt;='Monthly Cash Flow'!AI$7,
IF(('Control | Sensitivity'!$H$39+'Control | Sensitivity'!$H$27-1)&gt;='Monthly Cash Flow'!AI$7,-('Control | Sensitivity'!$H$36*'Control | Sensitivity'!$H$30/12),-IPMT('Control | Sensitivity'!$H$30/12,'Monthly Cash Flow'!AI$7-'Control | Sensitivity'!$H$39-'Control | Sensitivity'!$H$27+1,'Control | Sensitivity'!$H$38,-'Control | Sensitivity'!$H$36)),""),""),"")</f>
        <v/>
      </c>
      <c r="AJ52" s="377" t="str">
        <f>IF('Control | Sensitivity'!$C$21&gt;='Monthly Cash Flow'!AJ$6,
IF(('Control | Sensitivity'!$H$27+1)&lt;='Monthly Cash Flow'!AJ$7,
IF(('Control | Sensitivity'!$H$37+'Control | Sensitivity'!$H$27-1)&gt;='Monthly Cash Flow'!AJ$7,
IF(('Control | Sensitivity'!$H$39+'Control | Sensitivity'!$H$27-1)&gt;='Monthly Cash Flow'!AJ$7,-('Control | Sensitivity'!$H$36*'Control | Sensitivity'!$H$30/12),-IPMT('Control | Sensitivity'!$H$30/12,'Monthly Cash Flow'!AJ$7-'Control | Sensitivity'!$H$39-'Control | Sensitivity'!$H$27+1,'Control | Sensitivity'!$H$38,-'Control | Sensitivity'!$H$36)),""),""),"")</f>
        <v/>
      </c>
      <c r="AK52" s="377" t="str">
        <f>IF('Control | Sensitivity'!$C$21&gt;='Monthly Cash Flow'!AK$6,
IF(('Control | Sensitivity'!$H$27+1)&lt;='Monthly Cash Flow'!AK$7,
IF(('Control | Sensitivity'!$H$37+'Control | Sensitivity'!$H$27-1)&gt;='Monthly Cash Flow'!AK$7,
IF(('Control | Sensitivity'!$H$39+'Control | Sensitivity'!$H$27-1)&gt;='Monthly Cash Flow'!AK$7,-('Control | Sensitivity'!$H$36*'Control | Sensitivity'!$H$30/12),-IPMT('Control | Sensitivity'!$H$30/12,'Monthly Cash Flow'!AK$7-'Control | Sensitivity'!$H$39-'Control | Sensitivity'!$H$27+1,'Control | Sensitivity'!$H$38,-'Control | Sensitivity'!$H$36)),""),""),"")</f>
        <v/>
      </c>
      <c r="AL52" s="377" t="str">
        <f>IF('Control | Sensitivity'!$C$21&gt;='Monthly Cash Flow'!AL$6,
IF(('Control | Sensitivity'!$H$27+1)&lt;='Monthly Cash Flow'!AL$7,
IF(('Control | Sensitivity'!$H$37+'Control | Sensitivity'!$H$27-1)&gt;='Monthly Cash Flow'!AL$7,
IF(('Control | Sensitivity'!$H$39+'Control | Sensitivity'!$H$27-1)&gt;='Monthly Cash Flow'!AL$7,-('Control | Sensitivity'!$H$36*'Control | Sensitivity'!$H$30/12),-IPMT('Control | Sensitivity'!$H$30/12,'Monthly Cash Flow'!AL$7-'Control | Sensitivity'!$H$39-'Control | Sensitivity'!$H$27+1,'Control | Sensitivity'!$H$38,-'Control | Sensitivity'!$H$36)),""),""),"")</f>
        <v/>
      </c>
      <c r="AM52" s="377" t="str">
        <f>IF('Control | Sensitivity'!$C$21&gt;='Monthly Cash Flow'!AM$6,
IF(('Control | Sensitivity'!$H$27+1)&lt;='Monthly Cash Flow'!AM$7,
IF(('Control | Sensitivity'!$H$37+'Control | Sensitivity'!$H$27-1)&gt;='Monthly Cash Flow'!AM$7,
IF(('Control | Sensitivity'!$H$39+'Control | Sensitivity'!$H$27-1)&gt;='Monthly Cash Flow'!AM$7,-('Control | Sensitivity'!$H$36*'Control | Sensitivity'!$H$30/12),-IPMT('Control | Sensitivity'!$H$30/12,'Monthly Cash Flow'!AM$7-'Control | Sensitivity'!$H$39-'Control | Sensitivity'!$H$27+1,'Control | Sensitivity'!$H$38,-'Control | Sensitivity'!$H$36)),""),""),"")</f>
        <v/>
      </c>
      <c r="AN52" s="377" t="str">
        <f>IF('Control | Sensitivity'!$C$21&gt;='Monthly Cash Flow'!AN$6,
IF(('Control | Sensitivity'!$H$27+1)&lt;='Monthly Cash Flow'!AN$7,
IF(('Control | Sensitivity'!$H$37+'Control | Sensitivity'!$H$27-1)&gt;='Monthly Cash Flow'!AN$7,
IF(('Control | Sensitivity'!$H$39+'Control | Sensitivity'!$H$27-1)&gt;='Monthly Cash Flow'!AN$7,-('Control | Sensitivity'!$H$36*'Control | Sensitivity'!$H$30/12),-IPMT('Control | Sensitivity'!$H$30/12,'Monthly Cash Flow'!AN$7-'Control | Sensitivity'!$H$39-'Control | Sensitivity'!$H$27+1,'Control | Sensitivity'!$H$38,-'Control | Sensitivity'!$H$36)),""),""),"")</f>
        <v/>
      </c>
      <c r="AO52" s="377" t="str">
        <f>IF('Control | Sensitivity'!$C$21&gt;='Monthly Cash Flow'!AO$6,
IF(('Control | Sensitivity'!$H$27+1)&lt;='Monthly Cash Flow'!AO$7,
IF(('Control | Sensitivity'!$H$37+'Control | Sensitivity'!$H$27-1)&gt;='Monthly Cash Flow'!AO$7,
IF(('Control | Sensitivity'!$H$39+'Control | Sensitivity'!$H$27-1)&gt;='Monthly Cash Flow'!AO$7,-('Control | Sensitivity'!$H$36*'Control | Sensitivity'!$H$30/12),-IPMT('Control | Sensitivity'!$H$30/12,'Monthly Cash Flow'!AO$7-'Control | Sensitivity'!$H$39-'Control | Sensitivity'!$H$27+1,'Control | Sensitivity'!$H$38,-'Control | Sensitivity'!$H$36)),""),""),"")</f>
        <v/>
      </c>
      <c r="AP52" s="377" t="str">
        <f>IF('Control | Sensitivity'!$C$21&gt;='Monthly Cash Flow'!AP$6,
IF(('Control | Sensitivity'!$H$27+1)&lt;='Monthly Cash Flow'!AP$7,
IF(('Control | Sensitivity'!$H$37+'Control | Sensitivity'!$H$27-1)&gt;='Monthly Cash Flow'!AP$7,
IF(('Control | Sensitivity'!$H$39+'Control | Sensitivity'!$H$27-1)&gt;='Monthly Cash Flow'!AP$7,-('Control | Sensitivity'!$H$36*'Control | Sensitivity'!$H$30/12),-IPMT('Control | Sensitivity'!$H$30/12,'Monthly Cash Flow'!AP$7-'Control | Sensitivity'!$H$39-'Control | Sensitivity'!$H$27+1,'Control | Sensitivity'!$H$38,-'Control | Sensitivity'!$H$36)),""),""),"")</f>
        <v/>
      </c>
      <c r="AQ52" s="377" t="str">
        <f>IF('Control | Sensitivity'!$C$21&gt;='Monthly Cash Flow'!AQ$6,
IF(('Control | Sensitivity'!$H$27+1)&lt;='Monthly Cash Flow'!AQ$7,
IF(('Control | Sensitivity'!$H$37+'Control | Sensitivity'!$H$27-1)&gt;='Monthly Cash Flow'!AQ$7,
IF(('Control | Sensitivity'!$H$39+'Control | Sensitivity'!$H$27-1)&gt;='Monthly Cash Flow'!AQ$7,-('Control | Sensitivity'!$H$36*'Control | Sensitivity'!$H$30/12),-IPMT('Control | Sensitivity'!$H$30/12,'Monthly Cash Flow'!AQ$7-'Control | Sensitivity'!$H$39-'Control | Sensitivity'!$H$27+1,'Control | Sensitivity'!$H$38,-'Control | Sensitivity'!$H$36)),""),""),"")</f>
        <v/>
      </c>
      <c r="AR52" s="377" t="str">
        <f>IF('Control | Sensitivity'!$C$21&gt;='Monthly Cash Flow'!AR$6,
IF(('Control | Sensitivity'!$H$27+1)&lt;='Monthly Cash Flow'!AR$7,
IF(('Control | Sensitivity'!$H$37+'Control | Sensitivity'!$H$27-1)&gt;='Monthly Cash Flow'!AR$7,
IF(('Control | Sensitivity'!$H$39+'Control | Sensitivity'!$H$27-1)&gt;='Monthly Cash Flow'!AR$7,-('Control | Sensitivity'!$H$36*'Control | Sensitivity'!$H$30/12),-IPMT('Control | Sensitivity'!$H$30/12,'Monthly Cash Flow'!AR$7-'Control | Sensitivity'!$H$39-'Control | Sensitivity'!$H$27+1,'Control | Sensitivity'!$H$38,-'Control | Sensitivity'!$H$36)),""),""),"")</f>
        <v/>
      </c>
      <c r="AS52" s="377" t="str">
        <f>IF('Control | Sensitivity'!$C$21&gt;='Monthly Cash Flow'!AS$6,
IF(('Control | Sensitivity'!$H$27+1)&lt;='Monthly Cash Flow'!AS$7,
IF(('Control | Sensitivity'!$H$37+'Control | Sensitivity'!$H$27-1)&gt;='Monthly Cash Flow'!AS$7,
IF(('Control | Sensitivity'!$H$39+'Control | Sensitivity'!$H$27-1)&gt;='Monthly Cash Flow'!AS$7,-('Control | Sensitivity'!$H$36*'Control | Sensitivity'!$H$30/12),-IPMT('Control | Sensitivity'!$H$30/12,'Monthly Cash Flow'!AS$7-'Control | Sensitivity'!$H$39-'Control | Sensitivity'!$H$27+1,'Control | Sensitivity'!$H$38,-'Control | Sensitivity'!$H$36)),""),""),"")</f>
        <v/>
      </c>
      <c r="AT52" s="377" t="str">
        <f>IF('Control | Sensitivity'!$C$21&gt;='Monthly Cash Flow'!AT$6,
IF(('Control | Sensitivity'!$H$27+1)&lt;='Monthly Cash Flow'!AT$7,
IF(('Control | Sensitivity'!$H$37+'Control | Sensitivity'!$H$27-1)&gt;='Monthly Cash Flow'!AT$7,
IF(('Control | Sensitivity'!$H$39+'Control | Sensitivity'!$H$27-1)&gt;='Monthly Cash Flow'!AT$7,-('Control | Sensitivity'!$H$36*'Control | Sensitivity'!$H$30/12),-IPMT('Control | Sensitivity'!$H$30/12,'Monthly Cash Flow'!AT$7-'Control | Sensitivity'!$H$39-'Control | Sensitivity'!$H$27+1,'Control | Sensitivity'!$H$38,-'Control | Sensitivity'!$H$36)),""),""),"")</f>
        <v/>
      </c>
      <c r="AU52" s="377" t="str">
        <f>IF('Control | Sensitivity'!$C$21&gt;='Monthly Cash Flow'!AU$6,
IF(('Control | Sensitivity'!$H$27+1)&lt;='Monthly Cash Flow'!AU$7,
IF(('Control | Sensitivity'!$H$37+'Control | Sensitivity'!$H$27-1)&gt;='Monthly Cash Flow'!AU$7,
IF(('Control | Sensitivity'!$H$39+'Control | Sensitivity'!$H$27-1)&gt;='Monthly Cash Flow'!AU$7,-('Control | Sensitivity'!$H$36*'Control | Sensitivity'!$H$30/12),-IPMT('Control | Sensitivity'!$H$30/12,'Monthly Cash Flow'!AU$7-'Control | Sensitivity'!$H$39-'Control | Sensitivity'!$H$27+1,'Control | Sensitivity'!$H$38,-'Control | Sensitivity'!$H$36)),""),""),"")</f>
        <v/>
      </c>
      <c r="AV52" s="377" t="str">
        <f>IF('Control | Sensitivity'!$C$21&gt;='Monthly Cash Flow'!AV$6,
IF(('Control | Sensitivity'!$H$27+1)&lt;='Monthly Cash Flow'!AV$7,
IF(('Control | Sensitivity'!$H$37+'Control | Sensitivity'!$H$27-1)&gt;='Monthly Cash Flow'!AV$7,
IF(('Control | Sensitivity'!$H$39+'Control | Sensitivity'!$H$27-1)&gt;='Monthly Cash Flow'!AV$7,-('Control | Sensitivity'!$H$36*'Control | Sensitivity'!$H$30/12),-IPMT('Control | Sensitivity'!$H$30/12,'Monthly Cash Flow'!AV$7-'Control | Sensitivity'!$H$39-'Control | Sensitivity'!$H$27+1,'Control | Sensitivity'!$H$38,-'Control | Sensitivity'!$H$36)),""),""),"")</f>
        <v/>
      </c>
      <c r="AW52" s="377" t="str">
        <f>IF('Control | Sensitivity'!$C$21&gt;='Monthly Cash Flow'!AW$6,
IF(('Control | Sensitivity'!$H$27+1)&lt;='Monthly Cash Flow'!AW$7,
IF(('Control | Sensitivity'!$H$37+'Control | Sensitivity'!$H$27-1)&gt;='Monthly Cash Flow'!AW$7,
IF(('Control | Sensitivity'!$H$39+'Control | Sensitivity'!$H$27-1)&gt;='Monthly Cash Flow'!AW$7,-('Control | Sensitivity'!$H$36*'Control | Sensitivity'!$H$30/12),-IPMT('Control | Sensitivity'!$H$30/12,'Monthly Cash Flow'!AW$7-'Control | Sensitivity'!$H$39-'Control | Sensitivity'!$H$27+1,'Control | Sensitivity'!$H$38,-'Control | Sensitivity'!$H$36)),""),""),"")</f>
        <v/>
      </c>
      <c r="AX52" s="377" t="str">
        <f>IF('Control | Sensitivity'!$C$21&gt;='Monthly Cash Flow'!AX$6,
IF(('Control | Sensitivity'!$H$27+1)&lt;='Monthly Cash Flow'!AX$7,
IF(('Control | Sensitivity'!$H$37+'Control | Sensitivity'!$H$27-1)&gt;='Monthly Cash Flow'!AX$7,
IF(('Control | Sensitivity'!$H$39+'Control | Sensitivity'!$H$27-1)&gt;='Monthly Cash Flow'!AX$7,-('Control | Sensitivity'!$H$36*'Control | Sensitivity'!$H$30/12),-IPMT('Control | Sensitivity'!$H$30/12,'Monthly Cash Flow'!AX$7-'Control | Sensitivity'!$H$39-'Control | Sensitivity'!$H$27+1,'Control | Sensitivity'!$H$38,-'Control | Sensitivity'!$H$36)),""),""),"")</f>
        <v/>
      </c>
      <c r="AY52" s="377" t="str">
        <f>IF('Control | Sensitivity'!$C$21&gt;='Monthly Cash Flow'!AY$6,
IF(('Control | Sensitivity'!$H$27+1)&lt;='Monthly Cash Flow'!AY$7,
IF(('Control | Sensitivity'!$H$37+'Control | Sensitivity'!$H$27-1)&gt;='Monthly Cash Flow'!AY$7,
IF(('Control | Sensitivity'!$H$39+'Control | Sensitivity'!$H$27-1)&gt;='Monthly Cash Flow'!AY$7,-('Control | Sensitivity'!$H$36*'Control | Sensitivity'!$H$30/12),-IPMT('Control | Sensitivity'!$H$30/12,'Monthly Cash Flow'!AY$7-'Control | Sensitivity'!$H$39-'Control | Sensitivity'!$H$27+1,'Control | Sensitivity'!$H$38,-'Control | Sensitivity'!$H$36)),""),""),"")</f>
        <v/>
      </c>
      <c r="AZ52" s="377" t="str">
        <f>IF('Control | Sensitivity'!$C$21&gt;='Monthly Cash Flow'!AZ$6,
IF(('Control | Sensitivity'!$H$27+1)&lt;='Monthly Cash Flow'!AZ$7,
IF(('Control | Sensitivity'!$H$37+'Control | Sensitivity'!$H$27-1)&gt;='Monthly Cash Flow'!AZ$7,
IF(('Control | Sensitivity'!$H$39+'Control | Sensitivity'!$H$27-1)&gt;='Monthly Cash Flow'!AZ$7,-('Control | Sensitivity'!$H$36*'Control | Sensitivity'!$H$30/12),-IPMT('Control | Sensitivity'!$H$30/12,'Monthly Cash Flow'!AZ$7-'Control | Sensitivity'!$H$39-'Control | Sensitivity'!$H$27+1,'Control | Sensitivity'!$H$38,-'Control | Sensitivity'!$H$36)),""),""),"")</f>
        <v/>
      </c>
      <c r="BA52" s="377" t="str">
        <f>IF('Control | Sensitivity'!$C$21&gt;='Monthly Cash Flow'!BA$6,
IF(('Control | Sensitivity'!$H$27+1)&lt;='Monthly Cash Flow'!BA$7,
IF(('Control | Sensitivity'!$H$37+'Control | Sensitivity'!$H$27-1)&gt;='Monthly Cash Flow'!BA$7,
IF(('Control | Sensitivity'!$H$39+'Control | Sensitivity'!$H$27-1)&gt;='Monthly Cash Flow'!BA$7,-('Control | Sensitivity'!$H$36*'Control | Sensitivity'!$H$30/12),-IPMT('Control | Sensitivity'!$H$30/12,'Monthly Cash Flow'!BA$7-'Control | Sensitivity'!$H$39-'Control | Sensitivity'!$H$27+1,'Control | Sensitivity'!$H$38,-'Control | Sensitivity'!$H$36)),""),""),"")</f>
        <v/>
      </c>
      <c r="BB52" s="377" t="str">
        <f>IF('Control | Sensitivity'!$C$21&gt;='Monthly Cash Flow'!BB$6,
IF(('Control | Sensitivity'!$H$27+1)&lt;='Monthly Cash Flow'!BB$7,
IF(('Control | Sensitivity'!$H$37+'Control | Sensitivity'!$H$27-1)&gt;='Monthly Cash Flow'!BB$7,
IF(('Control | Sensitivity'!$H$39+'Control | Sensitivity'!$H$27-1)&gt;='Monthly Cash Flow'!BB$7,-('Control | Sensitivity'!$H$36*'Control | Sensitivity'!$H$30/12),-IPMT('Control | Sensitivity'!$H$30/12,'Monthly Cash Flow'!BB$7-'Control | Sensitivity'!$H$39-'Control | Sensitivity'!$H$27+1,'Control | Sensitivity'!$H$38,-'Control | Sensitivity'!$H$36)),""),""),"")</f>
        <v/>
      </c>
      <c r="BC52" s="377" t="str">
        <f>IF('Control | Sensitivity'!$C$21&gt;='Monthly Cash Flow'!BC$6,
IF(('Control | Sensitivity'!$H$27+1)&lt;='Monthly Cash Flow'!BC$7,
IF(('Control | Sensitivity'!$H$37+'Control | Sensitivity'!$H$27-1)&gt;='Monthly Cash Flow'!BC$7,
IF(('Control | Sensitivity'!$H$39+'Control | Sensitivity'!$H$27-1)&gt;='Monthly Cash Flow'!BC$7,-('Control | Sensitivity'!$H$36*'Control | Sensitivity'!$H$30/12),-IPMT('Control | Sensitivity'!$H$30/12,'Monthly Cash Flow'!BC$7-'Control | Sensitivity'!$H$39-'Control | Sensitivity'!$H$27+1,'Control | Sensitivity'!$H$38,-'Control | Sensitivity'!$H$36)),""),""),"")</f>
        <v/>
      </c>
      <c r="BD52" s="377" t="str">
        <f>IF('Control | Sensitivity'!$C$21&gt;='Monthly Cash Flow'!BD$6,
IF(('Control | Sensitivity'!$H$27+1)&lt;='Monthly Cash Flow'!BD$7,
IF(('Control | Sensitivity'!$H$37+'Control | Sensitivity'!$H$27-1)&gt;='Monthly Cash Flow'!BD$7,
IF(('Control | Sensitivity'!$H$39+'Control | Sensitivity'!$H$27-1)&gt;='Monthly Cash Flow'!BD$7,-('Control | Sensitivity'!$H$36*'Control | Sensitivity'!$H$30/12),-IPMT('Control | Sensitivity'!$H$30/12,'Monthly Cash Flow'!BD$7-'Control | Sensitivity'!$H$39-'Control | Sensitivity'!$H$27+1,'Control | Sensitivity'!$H$38,-'Control | Sensitivity'!$H$36)),""),""),"")</f>
        <v/>
      </c>
      <c r="BE52" s="377" t="str">
        <f>IF('Control | Sensitivity'!$C$21&gt;='Monthly Cash Flow'!BE$6,
IF(('Control | Sensitivity'!$H$27+1)&lt;='Monthly Cash Flow'!BE$7,
IF(('Control | Sensitivity'!$H$37+'Control | Sensitivity'!$H$27-1)&gt;='Monthly Cash Flow'!BE$7,
IF(('Control | Sensitivity'!$H$39+'Control | Sensitivity'!$H$27-1)&gt;='Monthly Cash Flow'!BE$7,-('Control | Sensitivity'!$H$36*'Control | Sensitivity'!$H$30/12),-IPMT('Control | Sensitivity'!$H$30/12,'Monthly Cash Flow'!BE$7-'Control | Sensitivity'!$H$39-'Control | Sensitivity'!$H$27+1,'Control | Sensitivity'!$H$38,-'Control | Sensitivity'!$H$36)),""),""),"")</f>
        <v/>
      </c>
      <c r="BF52" s="377" t="str">
        <f>IF('Control | Sensitivity'!$C$21&gt;='Monthly Cash Flow'!BF$6,
IF(('Control | Sensitivity'!$H$27+1)&lt;='Monthly Cash Flow'!BF$7,
IF(('Control | Sensitivity'!$H$37+'Control | Sensitivity'!$H$27-1)&gt;='Monthly Cash Flow'!BF$7,
IF(('Control | Sensitivity'!$H$39+'Control | Sensitivity'!$H$27-1)&gt;='Monthly Cash Flow'!BF$7,-('Control | Sensitivity'!$H$36*'Control | Sensitivity'!$H$30/12),-IPMT('Control | Sensitivity'!$H$30/12,'Monthly Cash Flow'!BF$7-'Control | Sensitivity'!$H$39-'Control | Sensitivity'!$H$27+1,'Control | Sensitivity'!$H$38,-'Control | Sensitivity'!$H$36)),""),""),"")</f>
        <v/>
      </c>
      <c r="BG52" s="377" t="str">
        <f>IF('Control | Sensitivity'!$C$21&gt;='Monthly Cash Flow'!BG$6,
IF(('Control | Sensitivity'!$H$27+1)&lt;='Monthly Cash Flow'!BG$7,
IF(('Control | Sensitivity'!$H$37+'Control | Sensitivity'!$H$27-1)&gt;='Monthly Cash Flow'!BG$7,
IF(('Control | Sensitivity'!$H$39+'Control | Sensitivity'!$H$27-1)&gt;='Monthly Cash Flow'!BG$7,-('Control | Sensitivity'!$H$36*'Control | Sensitivity'!$H$30/12),-IPMT('Control | Sensitivity'!$H$30/12,'Monthly Cash Flow'!BG$7-'Control | Sensitivity'!$H$39-'Control | Sensitivity'!$H$27+1,'Control | Sensitivity'!$H$38,-'Control | Sensitivity'!$H$36)),""),""),"")</f>
        <v/>
      </c>
      <c r="BH52" s="377" t="str">
        <f>IF('Control | Sensitivity'!$C$21&gt;='Monthly Cash Flow'!BH$6,
IF(('Control | Sensitivity'!$H$27+1)&lt;='Monthly Cash Flow'!BH$7,
IF(('Control | Sensitivity'!$H$37+'Control | Sensitivity'!$H$27-1)&gt;='Monthly Cash Flow'!BH$7,
IF(('Control | Sensitivity'!$H$39+'Control | Sensitivity'!$H$27-1)&gt;='Monthly Cash Flow'!BH$7,-('Control | Sensitivity'!$H$36*'Control | Sensitivity'!$H$30/12),-IPMT('Control | Sensitivity'!$H$30/12,'Monthly Cash Flow'!BH$7-'Control | Sensitivity'!$H$39-'Control | Sensitivity'!$H$27+1,'Control | Sensitivity'!$H$38,-'Control | Sensitivity'!$H$36)),""),""),"")</f>
        <v/>
      </c>
      <c r="BI52" s="377" t="str">
        <f>IF('Control | Sensitivity'!$C$21&gt;='Monthly Cash Flow'!BI$6,
IF(('Control | Sensitivity'!$H$27+1)&lt;='Monthly Cash Flow'!BI$7,
IF(('Control | Sensitivity'!$H$37+'Control | Sensitivity'!$H$27-1)&gt;='Monthly Cash Flow'!BI$7,
IF(('Control | Sensitivity'!$H$39+'Control | Sensitivity'!$H$27-1)&gt;='Monthly Cash Flow'!BI$7,-('Control | Sensitivity'!$H$36*'Control | Sensitivity'!$H$30/12),-IPMT('Control | Sensitivity'!$H$30/12,'Monthly Cash Flow'!BI$7-'Control | Sensitivity'!$H$39-'Control | Sensitivity'!$H$27+1,'Control | Sensitivity'!$H$38,-'Control | Sensitivity'!$H$36)),""),""),"")</f>
        <v/>
      </c>
      <c r="BJ52" s="377" t="str">
        <f>IF('Control | Sensitivity'!$C$21&gt;='Monthly Cash Flow'!BJ$6,
IF(('Control | Sensitivity'!$H$27+1)&lt;='Monthly Cash Flow'!BJ$7,
IF(('Control | Sensitivity'!$H$37+'Control | Sensitivity'!$H$27-1)&gt;='Monthly Cash Flow'!BJ$7,
IF(('Control | Sensitivity'!$H$39+'Control | Sensitivity'!$H$27-1)&gt;='Monthly Cash Flow'!BJ$7,-('Control | Sensitivity'!$H$36*'Control | Sensitivity'!$H$30/12),-IPMT('Control | Sensitivity'!$H$30/12,'Monthly Cash Flow'!BJ$7-'Control | Sensitivity'!$H$39-'Control | Sensitivity'!$H$27+1,'Control | Sensitivity'!$H$38,-'Control | Sensitivity'!$H$36)),""),""),"")</f>
        <v/>
      </c>
      <c r="BK52" s="377" t="str">
        <f>IF('Control | Sensitivity'!$C$21&gt;='Monthly Cash Flow'!BK$6,
IF(('Control | Sensitivity'!$H$27+1)&lt;='Monthly Cash Flow'!BK$7,
IF(('Control | Sensitivity'!$H$37+'Control | Sensitivity'!$H$27-1)&gt;='Monthly Cash Flow'!BK$7,
IF(('Control | Sensitivity'!$H$39+'Control | Sensitivity'!$H$27-1)&gt;='Monthly Cash Flow'!BK$7,-('Control | Sensitivity'!$H$36*'Control | Sensitivity'!$H$30/12),-IPMT('Control | Sensitivity'!$H$30/12,'Monthly Cash Flow'!BK$7-'Control | Sensitivity'!$H$39-'Control | Sensitivity'!$H$27+1,'Control | Sensitivity'!$H$38,-'Control | Sensitivity'!$H$36)),""),""),"")</f>
        <v/>
      </c>
      <c r="BL52" s="377" t="str">
        <f>IF('Control | Sensitivity'!$C$21&gt;='Monthly Cash Flow'!BL$6,
IF(('Control | Sensitivity'!$H$27+1)&lt;='Monthly Cash Flow'!BL$7,
IF(('Control | Sensitivity'!$H$37+'Control | Sensitivity'!$H$27-1)&gt;='Monthly Cash Flow'!BL$7,
IF(('Control | Sensitivity'!$H$39+'Control | Sensitivity'!$H$27-1)&gt;='Monthly Cash Flow'!BL$7,-('Control | Sensitivity'!$H$36*'Control | Sensitivity'!$H$30/12),-IPMT('Control | Sensitivity'!$H$30/12,'Monthly Cash Flow'!BL$7-'Control | Sensitivity'!$H$39-'Control | Sensitivity'!$H$27+1,'Control | Sensitivity'!$H$38,-'Control | Sensitivity'!$H$36)),""),""),"")</f>
        <v/>
      </c>
      <c r="BM52" s="377" t="str">
        <f>IF('Control | Sensitivity'!$C$21&gt;='Monthly Cash Flow'!BM$6,
IF(('Control | Sensitivity'!$H$27+1)&lt;='Monthly Cash Flow'!BM$7,
IF(('Control | Sensitivity'!$H$37+'Control | Sensitivity'!$H$27-1)&gt;='Monthly Cash Flow'!BM$7,
IF(('Control | Sensitivity'!$H$39+'Control | Sensitivity'!$H$27-1)&gt;='Monthly Cash Flow'!BM$7,-('Control | Sensitivity'!$H$36*'Control | Sensitivity'!$H$30/12),-IPMT('Control | Sensitivity'!$H$30/12,'Monthly Cash Flow'!BM$7-'Control | Sensitivity'!$H$39-'Control | Sensitivity'!$H$27+1,'Control | Sensitivity'!$H$38,-'Control | Sensitivity'!$H$36)),""),""),"")</f>
        <v/>
      </c>
      <c r="BN52" s="377" t="str">
        <f>IF('Control | Sensitivity'!$C$21&gt;='Monthly Cash Flow'!BN$6,
IF(('Control | Sensitivity'!$H$27+1)&lt;='Monthly Cash Flow'!BN$7,
IF(('Control | Sensitivity'!$H$37+'Control | Sensitivity'!$H$27-1)&gt;='Monthly Cash Flow'!BN$7,
IF(('Control | Sensitivity'!$H$39+'Control | Sensitivity'!$H$27-1)&gt;='Monthly Cash Flow'!BN$7,-('Control | Sensitivity'!$H$36*'Control | Sensitivity'!$H$30/12),-IPMT('Control | Sensitivity'!$H$30/12,'Monthly Cash Flow'!BN$7-'Control | Sensitivity'!$H$39-'Control | Sensitivity'!$H$27+1,'Control | Sensitivity'!$H$38,-'Control | Sensitivity'!$H$36)),""),""),"")</f>
        <v/>
      </c>
      <c r="BO52" s="377" t="str">
        <f>IF('Control | Sensitivity'!$C$21&gt;='Monthly Cash Flow'!BO$6,
IF(('Control | Sensitivity'!$H$27+1)&lt;='Monthly Cash Flow'!BO$7,
IF(('Control | Sensitivity'!$H$37+'Control | Sensitivity'!$H$27-1)&gt;='Monthly Cash Flow'!BO$7,
IF(('Control | Sensitivity'!$H$39+'Control | Sensitivity'!$H$27-1)&gt;='Monthly Cash Flow'!BO$7,-('Control | Sensitivity'!$H$36*'Control | Sensitivity'!$H$30/12),-IPMT('Control | Sensitivity'!$H$30/12,'Monthly Cash Flow'!BO$7-'Control | Sensitivity'!$H$39-'Control | Sensitivity'!$H$27+1,'Control | Sensitivity'!$H$38,-'Control | Sensitivity'!$H$36)),""),""),"")</f>
        <v/>
      </c>
      <c r="BP52" s="377" t="str">
        <f>IF('Control | Sensitivity'!$C$21&gt;='Monthly Cash Flow'!BP$6,
IF(('Control | Sensitivity'!$H$27+1)&lt;='Monthly Cash Flow'!BP$7,
IF(('Control | Sensitivity'!$H$37+'Control | Sensitivity'!$H$27-1)&gt;='Monthly Cash Flow'!BP$7,
IF(('Control | Sensitivity'!$H$39+'Control | Sensitivity'!$H$27-1)&gt;='Monthly Cash Flow'!BP$7,-('Control | Sensitivity'!$H$36*'Control | Sensitivity'!$H$30/12),-IPMT('Control | Sensitivity'!$H$30/12,'Monthly Cash Flow'!BP$7-'Control | Sensitivity'!$H$39-'Control | Sensitivity'!$H$27+1,'Control | Sensitivity'!$H$38,-'Control | Sensitivity'!$H$36)),""),""),"")</f>
        <v/>
      </c>
      <c r="BQ52" s="377" t="str">
        <f>IF('Control | Sensitivity'!$C$21&gt;='Monthly Cash Flow'!BQ$6,
IF(('Control | Sensitivity'!$H$27+1)&lt;='Monthly Cash Flow'!BQ$7,
IF(('Control | Sensitivity'!$H$37+'Control | Sensitivity'!$H$27-1)&gt;='Monthly Cash Flow'!BQ$7,
IF(('Control | Sensitivity'!$H$39+'Control | Sensitivity'!$H$27-1)&gt;='Monthly Cash Flow'!BQ$7,-('Control | Sensitivity'!$H$36*'Control | Sensitivity'!$H$30/12),-IPMT('Control | Sensitivity'!$H$30/12,'Monthly Cash Flow'!BQ$7-'Control | Sensitivity'!$H$39-'Control | Sensitivity'!$H$27+1,'Control | Sensitivity'!$H$38,-'Control | Sensitivity'!$H$36)),""),""),"")</f>
        <v/>
      </c>
      <c r="BR52" s="377" t="str">
        <f>IF('Control | Sensitivity'!$C$21&gt;='Monthly Cash Flow'!BR$6,
IF(('Control | Sensitivity'!$H$27+1)&lt;='Monthly Cash Flow'!BR$7,
IF(('Control | Sensitivity'!$H$37+'Control | Sensitivity'!$H$27-1)&gt;='Monthly Cash Flow'!BR$7,
IF(('Control | Sensitivity'!$H$39+'Control | Sensitivity'!$H$27-1)&gt;='Monthly Cash Flow'!BR$7,-('Control | Sensitivity'!$H$36*'Control | Sensitivity'!$H$30/12),-IPMT('Control | Sensitivity'!$H$30/12,'Monthly Cash Flow'!BR$7-'Control | Sensitivity'!$H$39-'Control | Sensitivity'!$H$27+1,'Control | Sensitivity'!$H$38,-'Control | Sensitivity'!$H$36)),""),""),"")</f>
        <v/>
      </c>
      <c r="BS52" s="377" t="str">
        <f>IF('Control | Sensitivity'!$C$21&gt;='Monthly Cash Flow'!BS$6,
IF(('Control | Sensitivity'!$H$27+1)&lt;='Monthly Cash Flow'!BS$7,
IF(('Control | Sensitivity'!$H$37+'Control | Sensitivity'!$H$27-1)&gt;='Monthly Cash Flow'!BS$7,
IF(('Control | Sensitivity'!$H$39+'Control | Sensitivity'!$H$27-1)&gt;='Monthly Cash Flow'!BS$7,-('Control | Sensitivity'!$H$36*'Control | Sensitivity'!$H$30/12),-IPMT('Control | Sensitivity'!$H$30/12,'Monthly Cash Flow'!BS$7-'Control | Sensitivity'!$H$39-'Control | Sensitivity'!$H$27+1,'Control | Sensitivity'!$H$38,-'Control | Sensitivity'!$H$36)),""),""),"")</f>
        <v/>
      </c>
      <c r="BT52" s="377" t="str">
        <f>IF('Control | Sensitivity'!$C$21&gt;='Monthly Cash Flow'!BT$6,
IF(('Control | Sensitivity'!$H$27+1)&lt;='Monthly Cash Flow'!BT$7,
IF(('Control | Sensitivity'!$H$37+'Control | Sensitivity'!$H$27-1)&gt;='Monthly Cash Flow'!BT$7,
IF(('Control | Sensitivity'!$H$39+'Control | Sensitivity'!$H$27-1)&gt;='Monthly Cash Flow'!BT$7,-('Control | Sensitivity'!$H$36*'Control | Sensitivity'!$H$30/12),-IPMT('Control | Sensitivity'!$H$30/12,'Monthly Cash Flow'!BT$7-'Control | Sensitivity'!$H$39-'Control | Sensitivity'!$H$27+1,'Control | Sensitivity'!$H$38,-'Control | Sensitivity'!$H$36)),""),""),"")</f>
        <v/>
      </c>
      <c r="BU52" s="377" t="str">
        <f>IF('Control | Sensitivity'!$C$21&gt;='Monthly Cash Flow'!BU$6,
IF(('Control | Sensitivity'!$H$27+1)&lt;='Monthly Cash Flow'!BU$7,
IF(('Control | Sensitivity'!$H$37+'Control | Sensitivity'!$H$27-1)&gt;='Monthly Cash Flow'!BU$7,
IF(('Control | Sensitivity'!$H$39+'Control | Sensitivity'!$H$27-1)&gt;='Monthly Cash Flow'!BU$7,-('Control | Sensitivity'!$H$36*'Control | Sensitivity'!$H$30/12),-IPMT('Control | Sensitivity'!$H$30/12,'Monthly Cash Flow'!BU$7-'Control | Sensitivity'!$H$39-'Control | Sensitivity'!$H$27+1,'Control | Sensitivity'!$H$38,-'Control | Sensitivity'!$H$36)),""),""),"")</f>
        <v/>
      </c>
      <c r="BV52" s="377" t="str">
        <f>IF('Control | Sensitivity'!$C$21&gt;='Monthly Cash Flow'!BV$6,
IF(('Control | Sensitivity'!$H$27+1)&lt;='Monthly Cash Flow'!BV$7,
IF(('Control | Sensitivity'!$H$37+'Control | Sensitivity'!$H$27-1)&gt;='Monthly Cash Flow'!BV$7,
IF(('Control | Sensitivity'!$H$39+'Control | Sensitivity'!$H$27-1)&gt;='Monthly Cash Flow'!BV$7,-('Control | Sensitivity'!$H$36*'Control | Sensitivity'!$H$30/12),-IPMT('Control | Sensitivity'!$H$30/12,'Monthly Cash Flow'!BV$7-'Control | Sensitivity'!$H$39-'Control | Sensitivity'!$H$27+1,'Control | Sensitivity'!$H$38,-'Control | Sensitivity'!$H$36)),""),""),"")</f>
        <v/>
      </c>
      <c r="BW52" s="377" t="str">
        <f>IF('Control | Sensitivity'!$C$21&gt;='Monthly Cash Flow'!BW$6,
IF(('Control | Sensitivity'!$H$27+1)&lt;='Monthly Cash Flow'!BW$7,
IF(('Control | Sensitivity'!$H$37+'Control | Sensitivity'!$H$27-1)&gt;='Monthly Cash Flow'!BW$7,
IF(('Control | Sensitivity'!$H$39+'Control | Sensitivity'!$H$27-1)&gt;='Monthly Cash Flow'!BW$7,-('Control | Sensitivity'!$H$36*'Control | Sensitivity'!$H$30/12),-IPMT('Control | Sensitivity'!$H$30/12,'Monthly Cash Flow'!BW$7-'Control | Sensitivity'!$H$39-'Control | Sensitivity'!$H$27+1,'Control | Sensitivity'!$H$38,-'Control | Sensitivity'!$H$36)),""),""),"")</f>
        <v/>
      </c>
      <c r="BX52" s="377" t="str">
        <f>IF('Control | Sensitivity'!$C$21&gt;='Monthly Cash Flow'!BX$6,
IF(('Control | Sensitivity'!$H$27+1)&lt;='Monthly Cash Flow'!BX$7,
IF(('Control | Sensitivity'!$H$37+'Control | Sensitivity'!$H$27-1)&gt;='Monthly Cash Flow'!BX$7,
IF(('Control | Sensitivity'!$H$39+'Control | Sensitivity'!$H$27-1)&gt;='Monthly Cash Flow'!BX$7,-('Control | Sensitivity'!$H$36*'Control | Sensitivity'!$H$30/12),-IPMT('Control | Sensitivity'!$H$30/12,'Monthly Cash Flow'!BX$7-'Control | Sensitivity'!$H$39-'Control | Sensitivity'!$H$27+1,'Control | Sensitivity'!$H$38,-'Control | Sensitivity'!$H$36)),""),""),"")</f>
        <v/>
      </c>
      <c r="BY52" s="377" t="str">
        <f>IF('Control | Sensitivity'!$C$21&gt;='Monthly Cash Flow'!BY$6,
IF(('Control | Sensitivity'!$H$27+1)&lt;='Monthly Cash Flow'!BY$7,
IF(('Control | Sensitivity'!$H$37+'Control | Sensitivity'!$H$27-1)&gt;='Monthly Cash Flow'!BY$7,
IF(('Control | Sensitivity'!$H$39+'Control | Sensitivity'!$H$27-1)&gt;='Monthly Cash Flow'!BY$7,-('Control | Sensitivity'!$H$36*'Control | Sensitivity'!$H$30/12),-IPMT('Control | Sensitivity'!$H$30/12,'Monthly Cash Flow'!BY$7-'Control | Sensitivity'!$H$39-'Control | Sensitivity'!$H$27+1,'Control | Sensitivity'!$H$38,-'Control | Sensitivity'!$H$36)),""),""),"")</f>
        <v/>
      </c>
      <c r="BZ52" s="377" t="str">
        <f>IF('Control | Sensitivity'!$C$21&gt;='Monthly Cash Flow'!BZ$6,
IF(('Control | Sensitivity'!$H$27+1)&lt;='Monthly Cash Flow'!BZ$7,
IF(('Control | Sensitivity'!$H$37+'Control | Sensitivity'!$H$27-1)&gt;='Monthly Cash Flow'!BZ$7,
IF(('Control | Sensitivity'!$H$39+'Control | Sensitivity'!$H$27-1)&gt;='Monthly Cash Flow'!BZ$7,-('Control | Sensitivity'!$H$36*'Control | Sensitivity'!$H$30/12),-IPMT('Control | Sensitivity'!$H$30/12,'Monthly Cash Flow'!BZ$7-'Control | Sensitivity'!$H$39-'Control | Sensitivity'!$H$27+1,'Control | Sensitivity'!$H$38,-'Control | Sensitivity'!$H$36)),""),""),"")</f>
        <v/>
      </c>
      <c r="CA52" s="377" t="str">
        <f>IF('Control | Sensitivity'!$C$21&gt;='Monthly Cash Flow'!CA$6,
IF(('Control | Sensitivity'!$H$27+1)&lt;='Monthly Cash Flow'!CA$7,
IF(('Control | Sensitivity'!$H$37+'Control | Sensitivity'!$H$27-1)&gt;='Monthly Cash Flow'!CA$7,
IF(('Control | Sensitivity'!$H$39+'Control | Sensitivity'!$H$27-1)&gt;='Monthly Cash Flow'!CA$7,-('Control | Sensitivity'!$H$36*'Control | Sensitivity'!$H$30/12),-IPMT('Control | Sensitivity'!$H$30/12,'Monthly Cash Flow'!CA$7-'Control | Sensitivity'!$H$39-'Control | Sensitivity'!$H$27+1,'Control | Sensitivity'!$H$38,-'Control | Sensitivity'!$H$36)),""),""),"")</f>
        <v/>
      </c>
      <c r="CB52" s="377" t="str">
        <f>IF('Control | Sensitivity'!$C$21&gt;='Monthly Cash Flow'!CB$6,
IF(('Control | Sensitivity'!$H$27+1)&lt;='Monthly Cash Flow'!CB$7,
IF(('Control | Sensitivity'!$H$37+'Control | Sensitivity'!$H$27-1)&gt;='Monthly Cash Flow'!CB$7,
IF(('Control | Sensitivity'!$H$39+'Control | Sensitivity'!$H$27-1)&gt;='Monthly Cash Flow'!CB$7,-('Control | Sensitivity'!$H$36*'Control | Sensitivity'!$H$30/12),-IPMT('Control | Sensitivity'!$H$30/12,'Monthly Cash Flow'!CB$7-'Control | Sensitivity'!$H$39-'Control | Sensitivity'!$H$27+1,'Control | Sensitivity'!$H$38,-'Control | Sensitivity'!$H$36)),""),""),"")</f>
        <v/>
      </c>
      <c r="CC52" s="377" t="str">
        <f>IF('Control | Sensitivity'!$C$21&gt;='Monthly Cash Flow'!CC$6,
IF(('Control | Sensitivity'!$H$27+1)&lt;='Monthly Cash Flow'!CC$7,
IF(('Control | Sensitivity'!$H$37+'Control | Sensitivity'!$H$27-1)&gt;='Monthly Cash Flow'!CC$7,
IF(('Control | Sensitivity'!$H$39+'Control | Sensitivity'!$H$27-1)&gt;='Monthly Cash Flow'!CC$7,-('Control | Sensitivity'!$H$36*'Control | Sensitivity'!$H$30/12),-IPMT('Control | Sensitivity'!$H$30/12,'Monthly Cash Flow'!CC$7-'Control | Sensitivity'!$H$39-'Control | Sensitivity'!$H$27+1,'Control | Sensitivity'!$H$38,-'Control | Sensitivity'!$H$36)),""),""),"")</f>
        <v/>
      </c>
      <c r="CD52" s="377" t="str">
        <f>IF('Control | Sensitivity'!$C$21&gt;='Monthly Cash Flow'!CD$6,
IF(('Control | Sensitivity'!$H$27+1)&lt;='Monthly Cash Flow'!CD$7,
IF(('Control | Sensitivity'!$H$37+'Control | Sensitivity'!$H$27-1)&gt;='Monthly Cash Flow'!CD$7,
IF(('Control | Sensitivity'!$H$39+'Control | Sensitivity'!$H$27-1)&gt;='Monthly Cash Flow'!CD$7,-('Control | Sensitivity'!$H$36*'Control | Sensitivity'!$H$30/12),-IPMT('Control | Sensitivity'!$H$30/12,'Monthly Cash Flow'!CD$7-'Control | Sensitivity'!$H$39-'Control | Sensitivity'!$H$27+1,'Control | Sensitivity'!$H$38,-'Control | Sensitivity'!$H$36)),""),""),"")</f>
        <v/>
      </c>
      <c r="CE52" s="377" t="str">
        <f>IF('Control | Sensitivity'!$C$21&gt;='Monthly Cash Flow'!CE$6,
IF(('Control | Sensitivity'!$H$27+1)&lt;='Monthly Cash Flow'!CE$7,
IF(('Control | Sensitivity'!$H$37+'Control | Sensitivity'!$H$27-1)&gt;='Monthly Cash Flow'!CE$7,
IF(('Control | Sensitivity'!$H$39+'Control | Sensitivity'!$H$27-1)&gt;='Monthly Cash Flow'!CE$7,-('Control | Sensitivity'!$H$36*'Control | Sensitivity'!$H$30/12),-IPMT('Control | Sensitivity'!$H$30/12,'Monthly Cash Flow'!CE$7-'Control | Sensitivity'!$H$39-'Control | Sensitivity'!$H$27+1,'Control | Sensitivity'!$H$38,-'Control | Sensitivity'!$H$36)),""),""),"")</f>
        <v/>
      </c>
      <c r="CF52" s="377" t="str">
        <f>IF('Control | Sensitivity'!$C$21&gt;='Monthly Cash Flow'!CF$6,
IF(('Control | Sensitivity'!$H$27+1)&lt;='Monthly Cash Flow'!CF$7,
IF(('Control | Sensitivity'!$H$37+'Control | Sensitivity'!$H$27-1)&gt;='Monthly Cash Flow'!CF$7,
IF(('Control | Sensitivity'!$H$39+'Control | Sensitivity'!$H$27-1)&gt;='Monthly Cash Flow'!CF$7,-('Control | Sensitivity'!$H$36*'Control | Sensitivity'!$H$30/12),-IPMT('Control | Sensitivity'!$H$30/12,'Monthly Cash Flow'!CF$7-'Control | Sensitivity'!$H$39-'Control | Sensitivity'!$H$27+1,'Control | Sensitivity'!$H$38,-'Control | Sensitivity'!$H$36)),""),""),"")</f>
        <v/>
      </c>
      <c r="CG52" s="377" t="str">
        <f>IF('Control | Sensitivity'!$C$21&gt;='Monthly Cash Flow'!CG$6,
IF(('Control | Sensitivity'!$H$27+1)&lt;='Monthly Cash Flow'!CG$7,
IF(('Control | Sensitivity'!$H$37+'Control | Sensitivity'!$H$27-1)&gt;='Monthly Cash Flow'!CG$7,
IF(('Control | Sensitivity'!$H$39+'Control | Sensitivity'!$H$27-1)&gt;='Monthly Cash Flow'!CG$7,-('Control | Sensitivity'!$H$36*'Control | Sensitivity'!$H$30/12),-IPMT('Control | Sensitivity'!$H$30/12,'Monthly Cash Flow'!CG$7-'Control | Sensitivity'!$H$39-'Control | Sensitivity'!$H$27+1,'Control | Sensitivity'!$H$38,-'Control | Sensitivity'!$H$36)),""),""),"")</f>
        <v/>
      </c>
      <c r="CH52" s="377" t="str">
        <f>IF('Control | Sensitivity'!$C$21&gt;='Monthly Cash Flow'!CH$6,
IF(('Control | Sensitivity'!$H$27+1)&lt;='Monthly Cash Flow'!CH$7,
IF(('Control | Sensitivity'!$H$37+'Control | Sensitivity'!$H$27-1)&gt;='Monthly Cash Flow'!CH$7,
IF(('Control | Sensitivity'!$H$39+'Control | Sensitivity'!$H$27-1)&gt;='Monthly Cash Flow'!CH$7,-('Control | Sensitivity'!$H$36*'Control | Sensitivity'!$H$30/12),-IPMT('Control | Sensitivity'!$H$30/12,'Monthly Cash Flow'!CH$7-'Control | Sensitivity'!$H$39-'Control | Sensitivity'!$H$27+1,'Control | Sensitivity'!$H$38,-'Control | Sensitivity'!$H$36)),""),""),"")</f>
        <v/>
      </c>
      <c r="CI52" s="377" t="str">
        <f>IF('Control | Sensitivity'!$C$21&gt;='Monthly Cash Flow'!CI$6,
IF(('Control | Sensitivity'!$H$27+1)&lt;='Monthly Cash Flow'!CI$7,
IF(('Control | Sensitivity'!$H$37+'Control | Sensitivity'!$H$27-1)&gt;='Monthly Cash Flow'!CI$7,
IF(('Control | Sensitivity'!$H$39+'Control | Sensitivity'!$H$27-1)&gt;='Monthly Cash Flow'!CI$7,-('Control | Sensitivity'!$H$36*'Control | Sensitivity'!$H$30/12),-IPMT('Control | Sensitivity'!$H$30/12,'Monthly Cash Flow'!CI$7-'Control | Sensitivity'!$H$39-'Control | Sensitivity'!$H$27+1,'Control | Sensitivity'!$H$38,-'Control | Sensitivity'!$H$36)),""),""),"")</f>
        <v/>
      </c>
      <c r="CJ52" s="377" t="str">
        <f>IF('Control | Sensitivity'!$C$21&gt;='Monthly Cash Flow'!CJ$6,
IF(('Control | Sensitivity'!$H$27+1)&lt;='Monthly Cash Flow'!CJ$7,
IF(('Control | Sensitivity'!$H$37+'Control | Sensitivity'!$H$27-1)&gt;='Monthly Cash Flow'!CJ$7,
IF(('Control | Sensitivity'!$H$39+'Control | Sensitivity'!$H$27-1)&gt;='Monthly Cash Flow'!CJ$7,-('Control | Sensitivity'!$H$36*'Control | Sensitivity'!$H$30/12),-IPMT('Control | Sensitivity'!$H$30/12,'Monthly Cash Flow'!CJ$7-'Control | Sensitivity'!$H$39-'Control | Sensitivity'!$H$27+1,'Control | Sensitivity'!$H$38,-'Control | Sensitivity'!$H$36)),""),""),"")</f>
        <v/>
      </c>
      <c r="CK52" s="377" t="str">
        <f>IF('Control | Sensitivity'!$C$21&gt;='Monthly Cash Flow'!CK$6,
IF(('Control | Sensitivity'!$H$27+1)&lt;='Monthly Cash Flow'!CK$7,
IF(('Control | Sensitivity'!$H$37+'Control | Sensitivity'!$H$27-1)&gt;='Monthly Cash Flow'!CK$7,
IF(('Control | Sensitivity'!$H$39+'Control | Sensitivity'!$H$27-1)&gt;='Monthly Cash Flow'!CK$7,-('Control | Sensitivity'!$H$36*'Control | Sensitivity'!$H$30/12),-IPMT('Control | Sensitivity'!$H$30/12,'Monthly Cash Flow'!CK$7-'Control | Sensitivity'!$H$39-'Control | Sensitivity'!$H$27+1,'Control | Sensitivity'!$H$38,-'Control | Sensitivity'!$H$36)),""),""),"")</f>
        <v/>
      </c>
      <c r="CL52" s="377" t="str">
        <f>IF('Control | Sensitivity'!$C$21&gt;='Monthly Cash Flow'!CL$6,
IF(('Control | Sensitivity'!$H$27+1)&lt;='Monthly Cash Flow'!CL$7,
IF(('Control | Sensitivity'!$H$37+'Control | Sensitivity'!$H$27-1)&gt;='Monthly Cash Flow'!CL$7,
IF(('Control | Sensitivity'!$H$39+'Control | Sensitivity'!$H$27-1)&gt;='Monthly Cash Flow'!CL$7,-('Control | Sensitivity'!$H$36*'Control | Sensitivity'!$H$30/12),-IPMT('Control | Sensitivity'!$H$30/12,'Monthly Cash Flow'!CL$7-'Control | Sensitivity'!$H$39-'Control | Sensitivity'!$H$27+1,'Control | Sensitivity'!$H$38,-'Control | Sensitivity'!$H$36)),""),""),"")</f>
        <v/>
      </c>
      <c r="CM52" s="377" t="str">
        <f>IF('Control | Sensitivity'!$C$21&gt;='Monthly Cash Flow'!CM$6,
IF(('Control | Sensitivity'!$H$27+1)&lt;='Monthly Cash Flow'!CM$7,
IF(('Control | Sensitivity'!$H$37+'Control | Sensitivity'!$H$27-1)&gt;='Monthly Cash Flow'!CM$7,
IF(('Control | Sensitivity'!$H$39+'Control | Sensitivity'!$H$27-1)&gt;='Monthly Cash Flow'!CM$7,-('Control | Sensitivity'!$H$36*'Control | Sensitivity'!$H$30/12),-IPMT('Control | Sensitivity'!$H$30/12,'Monthly Cash Flow'!CM$7-'Control | Sensitivity'!$H$39-'Control | Sensitivity'!$H$27+1,'Control | Sensitivity'!$H$38,-'Control | Sensitivity'!$H$36)),""),""),"")</f>
        <v/>
      </c>
      <c r="CN52" s="377" t="str">
        <f>IF('Control | Sensitivity'!$C$21&gt;='Monthly Cash Flow'!CN$6,
IF(('Control | Sensitivity'!$H$27+1)&lt;='Monthly Cash Flow'!CN$7,
IF(('Control | Sensitivity'!$H$37+'Control | Sensitivity'!$H$27-1)&gt;='Monthly Cash Flow'!CN$7,
IF(('Control | Sensitivity'!$H$39+'Control | Sensitivity'!$H$27-1)&gt;='Monthly Cash Flow'!CN$7,-('Control | Sensitivity'!$H$36*'Control | Sensitivity'!$H$30/12),-IPMT('Control | Sensitivity'!$H$30/12,'Monthly Cash Flow'!CN$7-'Control | Sensitivity'!$H$39-'Control | Sensitivity'!$H$27+1,'Control | Sensitivity'!$H$38,-'Control | Sensitivity'!$H$36)),""),""),"")</f>
        <v/>
      </c>
      <c r="CO52" s="377" t="str">
        <f>IF('Control | Sensitivity'!$C$21&gt;='Monthly Cash Flow'!CO$6,
IF(('Control | Sensitivity'!$H$27+1)&lt;='Monthly Cash Flow'!CO$7,
IF(('Control | Sensitivity'!$H$37+'Control | Sensitivity'!$H$27-1)&gt;='Monthly Cash Flow'!CO$7,
IF(('Control | Sensitivity'!$H$39+'Control | Sensitivity'!$H$27-1)&gt;='Monthly Cash Flow'!CO$7,-('Control | Sensitivity'!$H$36*'Control | Sensitivity'!$H$30/12),-IPMT('Control | Sensitivity'!$H$30/12,'Monthly Cash Flow'!CO$7-'Control | Sensitivity'!$H$39-'Control | Sensitivity'!$H$27+1,'Control | Sensitivity'!$H$38,-'Control | Sensitivity'!$H$36)),""),""),"")</f>
        <v/>
      </c>
      <c r="CP52" s="377" t="str">
        <f>IF('Control | Sensitivity'!$C$21&gt;='Monthly Cash Flow'!CP$6,
IF(('Control | Sensitivity'!$H$27+1)&lt;='Monthly Cash Flow'!CP$7,
IF(('Control | Sensitivity'!$H$37+'Control | Sensitivity'!$H$27-1)&gt;='Monthly Cash Flow'!CP$7,
IF(('Control | Sensitivity'!$H$39+'Control | Sensitivity'!$H$27-1)&gt;='Monthly Cash Flow'!CP$7,-('Control | Sensitivity'!$H$36*'Control | Sensitivity'!$H$30/12),-IPMT('Control | Sensitivity'!$H$30/12,'Monthly Cash Flow'!CP$7-'Control | Sensitivity'!$H$39-'Control | Sensitivity'!$H$27+1,'Control | Sensitivity'!$H$38,-'Control | Sensitivity'!$H$36)),""),""),"")</f>
        <v/>
      </c>
      <c r="CQ52" s="377" t="str">
        <f>IF('Control | Sensitivity'!$C$21&gt;='Monthly Cash Flow'!CQ$6,
IF(('Control | Sensitivity'!$H$27+1)&lt;='Monthly Cash Flow'!CQ$7,
IF(('Control | Sensitivity'!$H$37+'Control | Sensitivity'!$H$27-1)&gt;='Monthly Cash Flow'!CQ$7,
IF(('Control | Sensitivity'!$H$39+'Control | Sensitivity'!$H$27-1)&gt;='Monthly Cash Flow'!CQ$7,-('Control | Sensitivity'!$H$36*'Control | Sensitivity'!$H$30/12),-IPMT('Control | Sensitivity'!$H$30/12,'Monthly Cash Flow'!CQ$7-'Control | Sensitivity'!$H$39-'Control | Sensitivity'!$H$27+1,'Control | Sensitivity'!$H$38,-'Control | Sensitivity'!$H$36)),""),""),"")</f>
        <v/>
      </c>
      <c r="CR52" s="377" t="str">
        <f>IF('Control | Sensitivity'!$C$21&gt;='Monthly Cash Flow'!CR$6,
IF(('Control | Sensitivity'!$H$27+1)&lt;='Monthly Cash Flow'!CR$7,
IF(('Control | Sensitivity'!$H$37+'Control | Sensitivity'!$H$27-1)&gt;='Monthly Cash Flow'!CR$7,
IF(('Control | Sensitivity'!$H$39+'Control | Sensitivity'!$H$27-1)&gt;='Monthly Cash Flow'!CR$7,-('Control | Sensitivity'!$H$36*'Control | Sensitivity'!$H$30/12),-IPMT('Control | Sensitivity'!$H$30/12,'Monthly Cash Flow'!CR$7-'Control | Sensitivity'!$H$39-'Control | Sensitivity'!$H$27+1,'Control | Sensitivity'!$H$38,-'Control | Sensitivity'!$H$36)),""),""),"")</f>
        <v/>
      </c>
      <c r="CS52" s="377" t="str">
        <f>IF('Control | Sensitivity'!$C$21&gt;='Monthly Cash Flow'!CS$6,
IF(('Control | Sensitivity'!$H$27+1)&lt;='Monthly Cash Flow'!CS$7,
IF(('Control | Sensitivity'!$H$37+'Control | Sensitivity'!$H$27-1)&gt;='Monthly Cash Flow'!CS$7,
IF(('Control | Sensitivity'!$H$39+'Control | Sensitivity'!$H$27-1)&gt;='Monthly Cash Flow'!CS$7,-('Control | Sensitivity'!$H$36*'Control | Sensitivity'!$H$30/12),-IPMT('Control | Sensitivity'!$H$30/12,'Monthly Cash Flow'!CS$7-'Control | Sensitivity'!$H$39-'Control | Sensitivity'!$H$27+1,'Control | Sensitivity'!$H$38,-'Control | Sensitivity'!$H$36)),""),""),"")</f>
        <v/>
      </c>
      <c r="CT52" s="377" t="str">
        <f>IF('Control | Sensitivity'!$C$21&gt;='Monthly Cash Flow'!CT$6,
IF(('Control | Sensitivity'!$H$27+1)&lt;='Monthly Cash Flow'!CT$7,
IF(('Control | Sensitivity'!$H$37+'Control | Sensitivity'!$H$27-1)&gt;='Monthly Cash Flow'!CT$7,
IF(('Control | Sensitivity'!$H$39+'Control | Sensitivity'!$H$27-1)&gt;='Monthly Cash Flow'!CT$7,-('Control | Sensitivity'!$H$36*'Control | Sensitivity'!$H$30/12),-IPMT('Control | Sensitivity'!$H$30/12,'Monthly Cash Flow'!CT$7-'Control | Sensitivity'!$H$39-'Control | Sensitivity'!$H$27+1,'Control | Sensitivity'!$H$38,-'Control | Sensitivity'!$H$36)),""),""),"")</f>
        <v/>
      </c>
      <c r="CU52" s="377" t="str">
        <f>IF('Control | Sensitivity'!$C$21&gt;='Monthly Cash Flow'!CU$6,
IF(('Control | Sensitivity'!$H$27+1)&lt;='Monthly Cash Flow'!CU$7,
IF(('Control | Sensitivity'!$H$37+'Control | Sensitivity'!$H$27-1)&gt;='Monthly Cash Flow'!CU$7,
IF(('Control | Sensitivity'!$H$39+'Control | Sensitivity'!$H$27-1)&gt;='Monthly Cash Flow'!CU$7,-('Control | Sensitivity'!$H$36*'Control | Sensitivity'!$H$30/12),-IPMT('Control | Sensitivity'!$H$30/12,'Monthly Cash Flow'!CU$7-'Control | Sensitivity'!$H$39-'Control | Sensitivity'!$H$27+1,'Control | Sensitivity'!$H$38,-'Control | Sensitivity'!$H$36)),""),""),"")</f>
        <v/>
      </c>
      <c r="CV52" s="377" t="str">
        <f>IF('Control | Sensitivity'!$C$21&gt;='Monthly Cash Flow'!CV$6,
IF(('Control | Sensitivity'!$H$27+1)&lt;='Monthly Cash Flow'!CV$7,
IF(('Control | Sensitivity'!$H$37+'Control | Sensitivity'!$H$27-1)&gt;='Monthly Cash Flow'!CV$7,
IF(('Control | Sensitivity'!$H$39+'Control | Sensitivity'!$H$27-1)&gt;='Monthly Cash Flow'!CV$7,-('Control | Sensitivity'!$H$36*'Control | Sensitivity'!$H$30/12),-IPMT('Control | Sensitivity'!$H$30/12,'Monthly Cash Flow'!CV$7-'Control | Sensitivity'!$H$39-'Control | Sensitivity'!$H$27+1,'Control | Sensitivity'!$H$38,-'Control | Sensitivity'!$H$36)),""),""),"")</f>
        <v/>
      </c>
      <c r="CW52" s="377" t="str">
        <f>IF('Control | Sensitivity'!$C$21&gt;='Monthly Cash Flow'!CW$6,
IF(('Control | Sensitivity'!$H$27+1)&lt;='Monthly Cash Flow'!CW$7,
IF(('Control | Sensitivity'!$H$37+'Control | Sensitivity'!$H$27-1)&gt;='Monthly Cash Flow'!CW$7,
IF(('Control | Sensitivity'!$H$39+'Control | Sensitivity'!$H$27-1)&gt;='Monthly Cash Flow'!CW$7,-('Control | Sensitivity'!$H$36*'Control | Sensitivity'!$H$30/12),-IPMT('Control | Sensitivity'!$H$30/12,'Monthly Cash Flow'!CW$7-'Control | Sensitivity'!$H$39-'Control | Sensitivity'!$H$27+1,'Control | Sensitivity'!$H$38,-'Control | Sensitivity'!$H$36)),""),""),"")</f>
        <v/>
      </c>
      <c r="CX52" s="377" t="str">
        <f>IF('Control | Sensitivity'!$C$21&gt;='Monthly Cash Flow'!CX$6,
IF(('Control | Sensitivity'!$H$27+1)&lt;='Monthly Cash Flow'!CX$7,
IF(('Control | Sensitivity'!$H$37+'Control | Sensitivity'!$H$27-1)&gt;='Monthly Cash Flow'!CX$7,
IF(('Control | Sensitivity'!$H$39+'Control | Sensitivity'!$H$27-1)&gt;='Monthly Cash Flow'!CX$7,-('Control | Sensitivity'!$H$36*'Control | Sensitivity'!$H$30/12),-IPMT('Control | Sensitivity'!$H$30/12,'Monthly Cash Flow'!CX$7-'Control | Sensitivity'!$H$39-'Control | Sensitivity'!$H$27+1,'Control | Sensitivity'!$H$38,-'Control | Sensitivity'!$H$36)),""),""),"")</f>
        <v/>
      </c>
      <c r="CY52" s="377" t="str">
        <f>IF('Control | Sensitivity'!$C$21&gt;='Monthly Cash Flow'!CY$6,
IF(('Control | Sensitivity'!$H$27+1)&lt;='Monthly Cash Flow'!CY$7,
IF(('Control | Sensitivity'!$H$37+'Control | Sensitivity'!$H$27-1)&gt;='Monthly Cash Flow'!CY$7,
IF(('Control | Sensitivity'!$H$39+'Control | Sensitivity'!$H$27-1)&gt;='Monthly Cash Flow'!CY$7,-('Control | Sensitivity'!$H$36*'Control | Sensitivity'!$H$30/12),-IPMT('Control | Sensitivity'!$H$30/12,'Monthly Cash Flow'!CY$7-'Control | Sensitivity'!$H$39-'Control | Sensitivity'!$H$27+1,'Control | Sensitivity'!$H$38,-'Control | Sensitivity'!$H$36)),""),""),"")</f>
        <v/>
      </c>
      <c r="CZ52" s="377" t="str">
        <f>IF('Control | Sensitivity'!$C$21&gt;='Monthly Cash Flow'!CZ$6,
IF(('Control | Sensitivity'!$H$27+1)&lt;='Monthly Cash Flow'!CZ$7,
IF(('Control | Sensitivity'!$H$37+'Control | Sensitivity'!$H$27-1)&gt;='Monthly Cash Flow'!CZ$7,
IF(('Control | Sensitivity'!$H$39+'Control | Sensitivity'!$H$27-1)&gt;='Monthly Cash Flow'!CZ$7,-('Control | Sensitivity'!$H$36*'Control | Sensitivity'!$H$30/12),-IPMT('Control | Sensitivity'!$H$30/12,'Monthly Cash Flow'!CZ$7-'Control | Sensitivity'!$H$39-'Control | Sensitivity'!$H$27+1,'Control | Sensitivity'!$H$38,-'Control | Sensitivity'!$H$36)),""),""),"")</f>
        <v/>
      </c>
      <c r="DA52" s="377" t="str">
        <f>IF('Control | Sensitivity'!$C$21&gt;='Monthly Cash Flow'!DA$6,
IF(('Control | Sensitivity'!$H$27+1)&lt;='Monthly Cash Flow'!DA$7,
IF(('Control | Sensitivity'!$H$37+'Control | Sensitivity'!$H$27-1)&gt;='Monthly Cash Flow'!DA$7,
IF(('Control | Sensitivity'!$H$39+'Control | Sensitivity'!$H$27-1)&gt;='Monthly Cash Flow'!DA$7,-('Control | Sensitivity'!$H$36*'Control | Sensitivity'!$H$30/12),-IPMT('Control | Sensitivity'!$H$30/12,'Monthly Cash Flow'!DA$7-'Control | Sensitivity'!$H$39-'Control | Sensitivity'!$H$27+1,'Control | Sensitivity'!$H$38,-'Control | Sensitivity'!$H$36)),""),""),"")</f>
        <v/>
      </c>
      <c r="DB52" s="377" t="str">
        <f>IF('Control | Sensitivity'!$C$21&gt;='Monthly Cash Flow'!DB$6,
IF(('Control | Sensitivity'!$H$27+1)&lt;='Monthly Cash Flow'!DB$7,
IF(('Control | Sensitivity'!$H$37+'Control | Sensitivity'!$H$27-1)&gt;='Monthly Cash Flow'!DB$7,
IF(('Control | Sensitivity'!$H$39+'Control | Sensitivity'!$H$27-1)&gt;='Monthly Cash Flow'!DB$7,-('Control | Sensitivity'!$H$36*'Control | Sensitivity'!$H$30/12),-IPMT('Control | Sensitivity'!$H$30/12,'Monthly Cash Flow'!DB$7-'Control | Sensitivity'!$H$39-'Control | Sensitivity'!$H$27+1,'Control | Sensitivity'!$H$38,-'Control | Sensitivity'!$H$36)),""),""),"")</f>
        <v/>
      </c>
      <c r="DC52" s="377" t="str">
        <f>IF('Control | Sensitivity'!$C$21&gt;='Monthly Cash Flow'!DC$6,
IF(('Control | Sensitivity'!$H$27+1)&lt;='Monthly Cash Flow'!DC$7,
IF(('Control | Sensitivity'!$H$37+'Control | Sensitivity'!$H$27-1)&gt;='Monthly Cash Flow'!DC$7,
IF(('Control | Sensitivity'!$H$39+'Control | Sensitivity'!$H$27-1)&gt;='Monthly Cash Flow'!DC$7,-('Control | Sensitivity'!$H$36*'Control | Sensitivity'!$H$30/12),-IPMT('Control | Sensitivity'!$H$30/12,'Monthly Cash Flow'!DC$7-'Control | Sensitivity'!$H$39-'Control | Sensitivity'!$H$27+1,'Control | Sensitivity'!$H$38,-'Control | Sensitivity'!$H$36)),""),""),"")</f>
        <v/>
      </c>
      <c r="DD52" s="377" t="str">
        <f>IF('Control | Sensitivity'!$C$21&gt;='Monthly Cash Flow'!DD$6,
IF(('Control | Sensitivity'!$H$27+1)&lt;='Monthly Cash Flow'!DD$7,
IF(('Control | Sensitivity'!$H$37+'Control | Sensitivity'!$H$27-1)&gt;='Monthly Cash Flow'!DD$7,
IF(('Control | Sensitivity'!$H$39+'Control | Sensitivity'!$H$27-1)&gt;='Monthly Cash Flow'!DD$7,-('Control | Sensitivity'!$H$36*'Control | Sensitivity'!$H$30/12),-IPMT('Control | Sensitivity'!$H$30/12,'Monthly Cash Flow'!DD$7-'Control | Sensitivity'!$H$39-'Control | Sensitivity'!$H$27+1,'Control | Sensitivity'!$H$38,-'Control | Sensitivity'!$H$36)),""),""),"")</f>
        <v/>
      </c>
      <c r="DE52" s="377" t="str">
        <f>IF('Control | Sensitivity'!$C$21&gt;='Monthly Cash Flow'!DE$6,
IF(('Control | Sensitivity'!$H$27+1)&lt;='Monthly Cash Flow'!DE$7,
IF(('Control | Sensitivity'!$H$37+'Control | Sensitivity'!$H$27-1)&gt;='Monthly Cash Flow'!DE$7,
IF(('Control | Sensitivity'!$H$39+'Control | Sensitivity'!$H$27-1)&gt;='Monthly Cash Flow'!DE$7,-('Control | Sensitivity'!$H$36*'Control | Sensitivity'!$H$30/12),-IPMT('Control | Sensitivity'!$H$30/12,'Monthly Cash Flow'!DE$7-'Control | Sensitivity'!$H$39-'Control | Sensitivity'!$H$27+1,'Control | Sensitivity'!$H$38,-'Control | Sensitivity'!$H$36)),""),""),"")</f>
        <v/>
      </c>
      <c r="DF52" s="377" t="str">
        <f>IF('Control | Sensitivity'!$C$21&gt;='Monthly Cash Flow'!DF$6,
IF(('Control | Sensitivity'!$H$27+1)&lt;='Monthly Cash Flow'!DF$7,
IF(('Control | Sensitivity'!$H$37+'Control | Sensitivity'!$H$27-1)&gt;='Monthly Cash Flow'!DF$7,
IF(('Control | Sensitivity'!$H$39+'Control | Sensitivity'!$H$27-1)&gt;='Monthly Cash Flow'!DF$7,-('Control | Sensitivity'!$H$36*'Control | Sensitivity'!$H$30/12),-IPMT('Control | Sensitivity'!$H$30/12,'Monthly Cash Flow'!DF$7-'Control | Sensitivity'!$H$39-'Control | Sensitivity'!$H$27+1,'Control | Sensitivity'!$H$38,-'Control | Sensitivity'!$H$36)),""),""),"")</f>
        <v/>
      </c>
      <c r="DG52" s="377" t="str">
        <f>IF('Control | Sensitivity'!$C$21&gt;='Monthly Cash Flow'!DG$6,
IF(('Control | Sensitivity'!$H$27+1)&lt;='Monthly Cash Flow'!DG$7,
IF(('Control | Sensitivity'!$H$37+'Control | Sensitivity'!$H$27-1)&gt;='Monthly Cash Flow'!DG$7,
IF(('Control | Sensitivity'!$H$39+'Control | Sensitivity'!$H$27-1)&gt;='Monthly Cash Flow'!DG$7,-('Control | Sensitivity'!$H$36*'Control | Sensitivity'!$H$30/12),-IPMT('Control | Sensitivity'!$H$30/12,'Monthly Cash Flow'!DG$7-'Control | Sensitivity'!$H$39-'Control | Sensitivity'!$H$27+1,'Control | Sensitivity'!$H$38,-'Control | Sensitivity'!$H$36)),""),""),"")</f>
        <v/>
      </c>
      <c r="DH52" s="377" t="str">
        <f>IF('Control | Sensitivity'!$C$21&gt;='Monthly Cash Flow'!DH$6,
IF(('Control | Sensitivity'!$H$27+1)&lt;='Monthly Cash Flow'!DH$7,
IF(('Control | Sensitivity'!$H$37+'Control | Sensitivity'!$H$27-1)&gt;='Monthly Cash Flow'!DH$7,
IF(('Control | Sensitivity'!$H$39+'Control | Sensitivity'!$H$27-1)&gt;='Monthly Cash Flow'!DH$7,-('Control | Sensitivity'!$H$36*'Control | Sensitivity'!$H$30/12),-IPMT('Control | Sensitivity'!$H$30/12,'Monthly Cash Flow'!DH$7-'Control | Sensitivity'!$H$39-'Control | Sensitivity'!$H$27+1,'Control | Sensitivity'!$H$38,-'Control | Sensitivity'!$H$36)),""),""),"")</f>
        <v/>
      </c>
      <c r="DI52" s="377" t="str">
        <f>IF('Control | Sensitivity'!$C$21&gt;='Monthly Cash Flow'!DI$6,
IF(('Control | Sensitivity'!$H$27+1)&lt;='Monthly Cash Flow'!DI$7,
IF(('Control | Sensitivity'!$H$37+'Control | Sensitivity'!$H$27-1)&gt;='Monthly Cash Flow'!DI$7,
IF(('Control | Sensitivity'!$H$39+'Control | Sensitivity'!$H$27-1)&gt;='Monthly Cash Flow'!DI$7,-('Control | Sensitivity'!$H$36*'Control | Sensitivity'!$H$30/12),-IPMT('Control | Sensitivity'!$H$30/12,'Monthly Cash Flow'!DI$7-'Control | Sensitivity'!$H$39-'Control | Sensitivity'!$H$27+1,'Control | Sensitivity'!$H$38,-'Control | Sensitivity'!$H$36)),""),""),"")</f>
        <v/>
      </c>
      <c r="DJ52" s="377" t="str">
        <f>IF('Control | Sensitivity'!$C$21&gt;='Monthly Cash Flow'!DJ$6,
IF(('Control | Sensitivity'!$H$27+1)&lt;='Monthly Cash Flow'!DJ$7,
IF(('Control | Sensitivity'!$H$37+'Control | Sensitivity'!$H$27-1)&gt;='Monthly Cash Flow'!DJ$7,
IF(('Control | Sensitivity'!$H$39+'Control | Sensitivity'!$H$27-1)&gt;='Monthly Cash Flow'!DJ$7,-('Control | Sensitivity'!$H$36*'Control | Sensitivity'!$H$30/12),-IPMT('Control | Sensitivity'!$H$30/12,'Monthly Cash Flow'!DJ$7-'Control | Sensitivity'!$H$39-'Control | Sensitivity'!$H$27+1,'Control | Sensitivity'!$H$38,-'Control | Sensitivity'!$H$36)),""),""),"")</f>
        <v/>
      </c>
      <c r="DK52" s="377" t="str">
        <f>IF('Control | Sensitivity'!$C$21&gt;='Monthly Cash Flow'!DK$6,
IF(('Control | Sensitivity'!$H$27+1)&lt;='Monthly Cash Flow'!DK$7,
IF(('Control | Sensitivity'!$H$37+'Control | Sensitivity'!$H$27-1)&gt;='Monthly Cash Flow'!DK$7,
IF(('Control | Sensitivity'!$H$39+'Control | Sensitivity'!$H$27-1)&gt;='Monthly Cash Flow'!DK$7,-('Control | Sensitivity'!$H$36*'Control | Sensitivity'!$H$30/12),-IPMT('Control | Sensitivity'!$H$30/12,'Monthly Cash Flow'!DK$7-'Control | Sensitivity'!$H$39-'Control | Sensitivity'!$H$27+1,'Control | Sensitivity'!$H$38,-'Control | Sensitivity'!$H$36)),""),""),"")</f>
        <v/>
      </c>
      <c r="DL52" s="377" t="str">
        <f>IF('Control | Sensitivity'!$C$21&gt;='Monthly Cash Flow'!DL$6,
IF(('Control | Sensitivity'!$H$27+1)&lt;='Monthly Cash Flow'!DL$7,
IF(('Control | Sensitivity'!$H$37+'Control | Sensitivity'!$H$27-1)&gt;='Monthly Cash Flow'!DL$7,
IF(('Control | Sensitivity'!$H$39+'Control | Sensitivity'!$H$27-1)&gt;='Monthly Cash Flow'!DL$7,-('Control | Sensitivity'!$H$36*'Control | Sensitivity'!$H$30/12),-IPMT('Control | Sensitivity'!$H$30/12,'Monthly Cash Flow'!DL$7-'Control | Sensitivity'!$H$39-'Control | Sensitivity'!$H$27+1,'Control | Sensitivity'!$H$38,-'Control | Sensitivity'!$H$36)),""),""),"")</f>
        <v/>
      </c>
      <c r="DM52" s="377" t="str">
        <f>IF('Control | Sensitivity'!$C$21&gt;='Monthly Cash Flow'!DM$6,
IF(('Control | Sensitivity'!$H$27+1)&lt;='Monthly Cash Flow'!DM$7,
IF(('Control | Sensitivity'!$H$37+'Control | Sensitivity'!$H$27-1)&gt;='Monthly Cash Flow'!DM$7,
IF(('Control | Sensitivity'!$H$39+'Control | Sensitivity'!$H$27-1)&gt;='Monthly Cash Flow'!DM$7,-('Control | Sensitivity'!$H$36*'Control | Sensitivity'!$H$30/12),-IPMT('Control | Sensitivity'!$H$30/12,'Monthly Cash Flow'!DM$7-'Control | Sensitivity'!$H$39-'Control | Sensitivity'!$H$27+1,'Control | Sensitivity'!$H$38,-'Control | Sensitivity'!$H$36)),""),""),"")</f>
        <v/>
      </c>
      <c r="DN52" s="377" t="str">
        <f>IF('Control | Sensitivity'!$C$21&gt;='Monthly Cash Flow'!DN$6,
IF(('Control | Sensitivity'!$H$27+1)&lt;='Monthly Cash Flow'!DN$7,
IF(('Control | Sensitivity'!$H$37+'Control | Sensitivity'!$H$27-1)&gt;='Monthly Cash Flow'!DN$7,
IF(('Control | Sensitivity'!$H$39+'Control | Sensitivity'!$H$27-1)&gt;='Monthly Cash Flow'!DN$7,-('Control | Sensitivity'!$H$36*'Control | Sensitivity'!$H$30/12),-IPMT('Control | Sensitivity'!$H$30/12,'Monthly Cash Flow'!DN$7-'Control | Sensitivity'!$H$39-'Control | Sensitivity'!$H$27+1,'Control | Sensitivity'!$H$38,-'Control | Sensitivity'!$H$36)),""),""),"")</f>
        <v/>
      </c>
      <c r="DO52" s="377" t="str">
        <f>IF('Control | Sensitivity'!$C$21&gt;='Monthly Cash Flow'!DO$6,
IF(('Control | Sensitivity'!$H$27+1)&lt;='Monthly Cash Flow'!DO$7,
IF(('Control | Sensitivity'!$H$37+'Control | Sensitivity'!$H$27-1)&gt;='Monthly Cash Flow'!DO$7,
IF(('Control | Sensitivity'!$H$39+'Control | Sensitivity'!$H$27-1)&gt;='Monthly Cash Flow'!DO$7,-('Control | Sensitivity'!$H$36*'Control | Sensitivity'!$H$30/12),-IPMT('Control | Sensitivity'!$H$30/12,'Monthly Cash Flow'!DO$7-'Control | Sensitivity'!$H$39-'Control | Sensitivity'!$H$27+1,'Control | Sensitivity'!$H$38,-'Control | Sensitivity'!$H$36)),""),""),"")</f>
        <v/>
      </c>
      <c r="DP52" s="377" t="str">
        <f>IF('Control | Sensitivity'!$C$21&gt;='Monthly Cash Flow'!DP$6,
IF(('Control | Sensitivity'!$H$27+1)&lt;='Monthly Cash Flow'!DP$7,
IF(('Control | Sensitivity'!$H$37+'Control | Sensitivity'!$H$27-1)&gt;='Monthly Cash Flow'!DP$7,
IF(('Control | Sensitivity'!$H$39+'Control | Sensitivity'!$H$27-1)&gt;='Monthly Cash Flow'!DP$7,-('Control | Sensitivity'!$H$36*'Control | Sensitivity'!$H$30/12),-IPMT('Control | Sensitivity'!$H$30/12,'Monthly Cash Flow'!DP$7-'Control | Sensitivity'!$H$39-'Control | Sensitivity'!$H$27+1,'Control | Sensitivity'!$H$38,-'Control | Sensitivity'!$H$36)),""),""),"")</f>
        <v/>
      </c>
      <c r="DQ52" s="377" t="str">
        <f>IF('Control | Sensitivity'!$C$21&gt;='Monthly Cash Flow'!DQ$6,
IF(('Control | Sensitivity'!$H$27+1)&lt;='Monthly Cash Flow'!DQ$7,
IF(('Control | Sensitivity'!$H$37+'Control | Sensitivity'!$H$27-1)&gt;='Monthly Cash Flow'!DQ$7,
IF(('Control | Sensitivity'!$H$39+'Control | Sensitivity'!$H$27-1)&gt;='Monthly Cash Flow'!DQ$7,-('Control | Sensitivity'!$H$36*'Control | Sensitivity'!$H$30/12),-IPMT('Control | Sensitivity'!$H$30/12,'Monthly Cash Flow'!DQ$7-'Control | Sensitivity'!$H$39-'Control | Sensitivity'!$H$27+1,'Control | Sensitivity'!$H$38,-'Control | Sensitivity'!$H$36)),""),""),"")</f>
        <v/>
      </c>
      <c r="DR52" s="377" t="str">
        <f>IF('Control | Sensitivity'!$C$21&gt;='Monthly Cash Flow'!DR$6,
IF(('Control | Sensitivity'!$H$27+1)&lt;='Monthly Cash Flow'!DR$7,
IF(('Control | Sensitivity'!$H$37+'Control | Sensitivity'!$H$27-1)&gt;='Monthly Cash Flow'!DR$7,
IF(('Control | Sensitivity'!$H$39+'Control | Sensitivity'!$H$27-1)&gt;='Monthly Cash Flow'!DR$7,-('Control | Sensitivity'!$H$36*'Control | Sensitivity'!$H$30/12),-IPMT('Control | Sensitivity'!$H$30/12,'Monthly Cash Flow'!DR$7-'Control | Sensitivity'!$H$39-'Control | Sensitivity'!$H$27+1,'Control | Sensitivity'!$H$38,-'Control | Sensitivity'!$H$36)),""),""),"")</f>
        <v/>
      </c>
      <c r="DS52" s="377" t="str">
        <f>IF('Control | Sensitivity'!$C$21&gt;='Monthly Cash Flow'!DS$6,
IF(('Control | Sensitivity'!$H$27+1)&lt;='Monthly Cash Flow'!DS$7,
IF(('Control | Sensitivity'!$H$37+'Control | Sensitivity'!$H$27-1)&gt;='Monthly Cash Flow'!DS$7,
IF(('Control | Sensitivity'!$H$39+'Control | Sensitivity'!$H$27-1)&gt;='Monthly Cash Flow'!DS$7,-('Control | Sensitivity'!$H$36*'Control | Sensitivity'!$H$30/12),-IPMT('Control | Sensitivity'!$H$30/12,'Monthly Cash Flow'!DS$7-'Control | Sensitivity'!$H$39-'Control | Sensitivity'!$H$27+1,'Control | Sensitivity'!$H$38,-'Control | Sensitivity'!$H$36)),""),""),"")</f>
        <v/>
      </c>
      <c r="DT52" s="377" t="str">
        <f>IF('Control | Sensitivity'!$C$21&gt;='Monthly Cash Flow'!DT$6,
IF(('Control | Sensitivity'!$H$27+1)&lt;='Monthly Cash Flow'!DT$7,
IF(('Control | Sensitivity'!$H$37+'Control | Sensitivity'!$H$27-1)&gt;='Monthly Cash Flow'!DT$7,
IF(('Control | Sensitivity'!$H$39+'Control | Sensitivity'!$H$27-1)&gt;='Monthly Cash Flow'!DT$7,-('Control | Sensitivity'!$H$36*'Control | Sensitivity'!$H$30/12),-IPMT('Control | Sensitivity'!$H$30/12,'Monthly Cash Flow'!DT$7-'Control | Sensitivity'!$H$39-'Control | Sensitivity'!$H$27+1,'Control | Sensitivity'!$H$38,-'Control | Sensitivity'!$H$36)),""),""),"")</f>
        <v/>
      </c>
      <c r="DU52" s="377" t="str">
        <f>IF('Control | Sensitivity'!$C$21&gt;='Monthly Cash Flow'!DU$6,
IF(('Control | Sensitivity'!$H$27+1)&lt;='Monthly Cash Flow'!DU$7,
IF(('Control | Sensitivity'!$H$37+'Control | Sensitivity'!$H$27-1)&gt;='Monthly Cash Flow'!DU$7,
IF(('Control | Sensitivity'!$H$39+'Control | Sensitivity'!$H$27-1)&gt;='Monthly Cash Flow'!DU$7,-('Control | Sensitivity'!$H$36*'Control | Sensitivity'!$H$30/12),-IPMT('Control | Sensitivity'!$H$30/12,'Monthly Cash Flow'!DU$7-'Control | Sensitivity'!$H$39-'Control | Sensitivity'!$H$27+1,'Control | Sensitivity'!$H$38,-'Control | Sensitivity'!$H$36)),""),""),"")</f>
        <v/>
      </c>
      <c r="DV52" s="377" t="str">
        <f>IF('Control | Sensitivity'!$C$21&gt;='Monthly Cash Flow'!DV$6,
IF(('Control | Sensitivity'!$H$27+1)&lt;='Monthly Cash Flow'!DV$7,
IF(('Control | Sensitivity'!$H$37+'Control | Sensitivity'!$H$27-1)&gt;='Monthly Cash Flow'!DV$7,
IF(('Control | Sensitivity'!$H$39+'Control | Sensitivity'!$H$27-1)&gt;='Monthly Cash Flow'!DV$7,-('Control | Sensitivity'!$H$36*'Control | Sensitivity'!$H$30/12),-IPMT('Control | Sensitivity'!$H$30/12,'Monthly Cash Flow'!DV$7-'Control | Sensitivity'!$H$39-'Control | Sensitivity'!$H$27+1,'Control | Sensitivity'!$H$38,-'Control | Sensitivity'!$H$36)),""),""),"")</f>
        <v/>
      </c>
      <c r="DW52" s="377" t="str">
        <f>IF('Control | Sensitivity'!$C$21&gt;='Monthly Cash Flow'!DW$6,
IF(('Control | Sensitivity'!$H$27+1)&lt;='Monthly Cash Flow'!DW$7,
IF(('Control | Sensitivity'!$H$37+'Control | Sensitivity'!$H$27-1)&gt;='Monthly Cash Flow'!DW$7,
IF(('Control | Sensitivity'!$H$39+'Control | Sensitivity'!$H$27-1)&gt;='Monthly Cash Flow'!DW$7,-('Control | Sensitivity'!$H$36*'Control | Sensitivity'!$H$30/12),-IPMT('Control | Sensitivity'!$H$30/12,'Monthly Cash Flow'!DW$7-'Control | Sensitivity'!$H$39-'Control | Sensitivity'!$H$27+1,'Control | Sensitivity'!$H$38,-'Control | Sensitivity'!$H$36)),""),""),"")</f>
        <v/>
      </c>
      <c r="DX52" s="377" t="str">
        <f>IF('Control | Sensitivity'!$C$21&gt;='Monthly Cash Flow'!DX$6,
IF(('Control | Sensitivity'!$H$27+1)&lt;='Monthly Cash Flow'!DX$7,
IF(('Control | Sensitivity'!$H$37+'Control | Sensitivity'!$H$27-1)&gt;='Monthly Cash Flow'!DX$7,
IF(('Control | Sensitivity'!$H$39+'Control | Sensitivity'!$H$27-1)&gt;='Monthly Cash Flow'!DX$7,-('Control | Sensitivity'!$H$36*'Control | Sensitivity'!$H$30/12),-IPMT('Control | Sensitivity'!$H$30/12,'Monthly Cash Flow'!DX$7-'Control | Sensitivity'!$H$39-'Control | Sensitivity'!$H$27+1,'Control | Sensitivity'!$H$38,-'Control | Sensitivity'!$H$36)),""),""),"")</f>
        <v/>
      </c>
      <c r="DY52" s="377" t="str">
        <f>IF('Control | Sensitivity'!$C$21&gt;='Monthly Cash Flow'!DY$6,
IF(('Control | Sensitivity'!$H$27+1)&lt;='Monthly Cash Flow'!DY$7,
IF(('Control | Sensitivity'!$H$37+'Control | Sensitivity'!$H$27-1)&gt;='Monthly Cash Flow'!DY$7,
IF(('Control | Sensitivity'!$H$39+'Control | Sensitivity'!$H$27-1)&gt;='Monthly Cash Flow'!DY$7,-('Control | Sensitivity'!$H$36*'Control | Sensitivity'!$H$30/12),-IPMT('Control | Sensitivity'!$H$30/12,'Monthly Cash Flow'!DY$7-'Control | Sensitivity'!$H$39-'Control | Sensitivity'!$H$27+1,'Control | Sensitivity'!$H$38,-'Control | Sensitivity'!$H$36)),""),""),"")</f>
        <v/>
      </c>
      <c r="DZ52" s="377" t="str">
        <f>IF('Control | Sensitivity'!$C$21&gt;='Monthly Cash Flow'!DZ$6,
IF(('Control | Sensitivity'!$H$27+1)&lt;='Monthly Cash Flow'!DZ$7,
IF(('Control | Sensitivity'!$H$37+'Control | Sensitivity'!$H$27-1)&gt;='Monthly Cash Flow'!DZ$7,
IF(('Control | Sensitivity'!$H$39+'Control | Sensitivity'!$H$27-1)&gt;='Monthly Cash Flow'!DZ$7,-('Control | Sensitivity'!$H$36*'Control | Sensitivity'!$H$30/12),-IPMT('Control | Sensitivity'!$H$30/12,'Monthly Cash Flow'!DZ$7-'Control | Sensitivity'!$H$39-'Control | Sensitivity'!$H$27+1,'Control | Sensitivity'!$H$38,-'Control | Sensitivity'!$H$36)),""),""),"")</f>
        <v/>
      </c>
      <c r="EA52" s="377" t="str">
        <f>IF('Control | Sensitivity'!$C$21&gt;='Monthly Cash Flow'!EA$6,
IF(('Control | Sensitivity'!$H$27+1)&lt;='Monthly Cash Flow'!EA$7,
IF(('Control | Sensitivity'!$H$37+'Control | Sensitivity'!$H$27-1)&gt;='Monthly Cash Flow'!EA$7,
IF(('Control | Sensitivity'!$H$39+'Control | Sensitivity'!$H$27-1)&gt;='Monthly Cash Flow'!EA$7,-('Control | Sensitivity'!$H$36*'Control | Sensitivity'!$H$30/12),-IPMT('Control | Sensitivity'!$H$30/12,'Monthly Cash Flow'!EA$7-'Control | Sensitivity'!$H$39-'Control | Sensitivity'!$H$27+1,'Control | Sensitivity'!$H$38,-'Control | Sensitivity'!$H$36)),""),""),"")</f>
        <v/>
      </c>
      <c r="EB52" s="377" t="str">
        <f>IF('Control | Sensitivity'!$C$21&gt;='Monthly Cash Flow'!EB$6,
IF(('Control | Sensitivity'!$H$27+1)&lt;='Monthly Cash Flow'!EB$7,
IF(('Control | Sensitivity'!$H$37+'Control | Sensitivity'!$H$27-1)&gt;='Monthly Cash Flow'!EB$7,
IF(('Control | Sensitivity'!$H$39+'Control | Sensitivity'!$H$27-1)&gt;='Monthly Cash Flow'!EB$7,-('Control | Sensitivity'!$H$36*'Control | Sensitivity'!$H$30/12),-IPMT('Control | Sensitivity'!$H$30/12,'Monthly Cash Flow'!EB$7-'Control | Sensitivity'!$H$39-'Control | Sensitivity'!$H$27+1,'Control | Sensitivity'!$H$38,-'Control | Sensitivity'!$H$36)),""),""),"")</f>
        <v/>
      </c>
      <c r="EC52" s="377" t="str">
        <f>IF('Control | Sensitivity'!$C$21&gt;='Monthly Cash Flow'!EC$6,
IF(('Control | Sensitivity'!$H$27+1)&lt;='Monthly Cash Flow'!EC$7,
IF(('Control | Sensitivity'!$H$37+'Control | Sensitivity'!$H$27-1)&gt;='Monthly Cash Flow'!EC$7,
IF(('Control | Sensitivity'!$H$39+'Control | Sensitivity'!$H$27-1)&gt;='Monthly Cash Flow'!EC$7,-('Control | Sensitivity'!$H$36*'Control | Sensitivity'!$H$30/12),-IPMT('Control | Sensitivity'!$H$30/12,'Monthly Cash Flow'!EC$7-'Control | Sensitivity'!$H$39-'Control | Sensitivity'!$H$27+1,'Control | Sensitivity'!$H$38,-'Control | Sensitivity'!$H$36)),""),""),"")</f>
        <v/>
      </c>
      <c r="ED52" s="377" t="str">
        <f>IF('Control | Sensitivity'!$C$21&gt;='Monthly Cash Flow'!ED$6,
IF(('Control | Sensitivity'!$H$27+1)&lt;='Monthly Cash Flow'!ED$7,
IF(('Control | Sensitivity'!$H$37+'Control | Sensitivity'!$H$27-1)&gt;='Monthly Cash Flow'!ED$7,
IF(('Control | Sensitivity'!$H$39+'Control | Sensitivity'!$H$27-1)&gt;='Monthly Cash Flow'!ED$7,-('Control | Sensitivity'!$H$36*'Control | Sensitivity'!$H$30/12),-IPMT('Control | Sensitivity'!$H$30/12,'Monthly Cash Flow'!ED$7-'Control | Sensitivity'!$H$39-'Control | Sensitivity'!$H$27+1,'Control | Sensitivity'!$H$38,-'Control | Sensitivity'!$H$36)),""),""),"")</f>
        <v/>
      </c>
      <c r="EE52" s="377" t="str">
        <f>IF('Control | Sensitivity'!$C$21&gt;='Monthly Cash Flow'!EE$6,
IF(('Control | Sensitivity'!$H$27+1)&lt;='Monthly Cash Flow'!EE$7,
IF(('Control | Sensitivity'!$H$37+'Control | Sensitivity'!$H$27-1)&gt;='Monthly Cash Flow'!EE$7,
IF(('Control | Sensitivity'!$H$39+'Control | Sensitivity'!$H$27-1)&gt;='Monthly Cash Flow'!EE$7,-('Control | Sensitivity'!$H$36*'Control | Sensitivity'!$H$30/12),-IPMT('Control | Sensitivity'!$H$30/12,'Monthly Cash Flow'!EE$7-'Control | Sensitivity'!$H$39-'Control | Sensitivity'!$H$27+1,'Control | Sensitivity'!$H$38,-'Control | Sensitivity'!$H$36)),""),""),"")</f>
        <v/>
      </c>
      <c r="EF52" s="377" t="str">
        <f>IF('Control | Sensitivity'!$C$21&gt;='Monthly Cash Flow'!EF$6,
IF(('Control | Sensitivity'!$H$27+1)&lt;='Monthly Cash Flow'!EF$7,
IF(('Control | Sensitivity'!$H$37+'Control | Sensitivity'!$H$27-1)&gt;='Monthly Cash Flow'!EF$7,
IF(('Control | Sensitivity'!$H$39+'Control | Sensitivity'!$H$27-1)&gt;='Monthly Cash Flow'!EF$7,-('Control | Sensitivity'!$H$36*'Control | Sensitivity'!$H$30/12),-IPMT('Control | Sensitivity'!$H$30/12,'Monthly Cash Flow'!EF$7-'Control | Sensitivity'!$H$39-'Control | Sensitivity'!$H$27+1,'Control | Sensitivity'!$H$38,-'Control | Sensitivity'!$H$36)),""),""),"")</f>
        <v/>
      </c>
      <c r="EG52" s="378" t="str">
        <f>IF('Control | Sensitivity'!$C$21&gt;='Monthly Cash Flow'!EG$6,
IF(('Control | Sensitivity'!$H$27+1)&lt;='Monthly Cash Flow'!EG$7,
IF(('Control | Sensitivity'!$H$37+'Control | Sensitivity'!$H$27-1)&gt;='Monthly Cash Flow'!EG$7,
IF(('Control | Sensitivity'!$H$39+'Control | Sensitivity'!$H$27-1)&gt;='Monthly Cash Flow'!EG$7,-('Control | Sensitivity'!$H$36*'Control | Sensitivity'!$H$30/12),-IPMT('Control | Sensitivity'!$H$30/12,'Monthly Cash Flow'!EG$7-'Control | Sensitivity'!$H$39-'Control | Sensitivity'!$H$27+1,'Control | Sensitivity'!$H$38,-'Control | Sensitivity'!$H$36)),""),""),"")</f>
        <v/>
      </c>
      <c r="EH52" s="424" t="s">
        <v>109</v>
      </c>
    </row>
    <row r="53" spans="2:138" ht="15" customHeight="1" thickBot="1" x14ac:dyDescent="0.25">
      <c r="B53" s="496" t="s">
        <v>53</v>
      </c>
      <c r="C53" s="492"/>
      <c r="D53" s="493">
        <f ca="1">SUM(E53:EH53)</f>
        <v>-407295.24017411866</v>
      </c>
      <c r="E53" s="494"/>
      <c r="F53" s="480">
        <f ca="1">IF('Control | Sensitivity'!$C$21&gt;=F$6,SUM(F49:F52),"")</f>
        <v>-4848.7528592156887</v>
      </c>
      <c r="G53" s="480">
        <f ca="1">IF('Control | Sensitivity'!$C$21&gt;=G$6,SUM(G49:G52),"")</f>
        <v>-4848.7528592156896</v>
      </c>
      <c r="H53" s="480">
        <f ca="1">IF('Control | Sensitivity'!$C$21&gt;=H$6,SUM(H49:H52),"")</f>
        <v>-4848.7528592156896</v>
      </c>
      <c r="I53" s="480">
        <f ca="1">IF('Control | Sensitivity'!$C$21&gt;=I$6,SUM(I49:I52),"")</f>
        <v>-4848.7528592156887</v>
      </c>
      <c r="J53" s="480">
        <f ca="1">IF('Control | Sensitivity'!$C$21&gt;=J$6,SUM(J49:J52),"")</f>
        <v>-4848.7528592156887</v>
      </c>
      <c r="K53" s="480">
        <f ca="1">IF('Control | Sensitivity'!$C$21&gt;=K$6,SUM(K49:K52),"")</f>
        <v>-4848.7528592156887</v>
      </c>
      <c r="L53" s="480">
        <f ca="1">IF('Control | Sensitivity'!$C$21&gt;=L$6,SUM(L49:L52),"")</f>
        <v>-4848.7528592156887</v>
      </c>
      <c r="M53" s="480">
        <f ca="1">IF('Control | Sensitivity'!$C$21&gt;=M$6,SUM(M49:M52),"")</f>
        <v>-4848.7528592156896</v>
      </c>
      <c r="N53" s="480">
        <f ca="1">IF('Control | Sensitivity'!$C$21&gt;=N$6,SUM(N49:N52),"")</f>
        <v>-4848.7528592156887</v>
      </c>
      <c r="O53" s="480">
        <f ca="1">IF('Control | Sensitivity'!$C$21&gt;=O$6,SUM(O49:O52),"")</f>
        <v>-4848.7528592156896</v>
      </c>
      <c r="P53" s="480">
        <f ca="1">IF('Control | Sensitivity'!$C$21&gt;=P$6,SUM(P49:P52),"")</f>
        <v>-4848.7528592156887</v>
      </c>
      <c r="Q53" s="480">
        <f ca="1">IF('Control | Sensitivity'!$C$21&gt;=Q$6,SUM(Q49:Q52),"")</f>
        <v>-4848.7528592156896</v>
      </c>
      <c r="R53" s="480">
        <f ca="1">IF('Control | Sensitivity'!$C$21&gt;=R$6,SUM(R49:R52),"")</f>
        <v>-4848.7528592156887</v>
      </c>
      <c r="S53" s="480">
        <f ca="1">IF('Control | Sensitivity'!$C$21&gt;=S$6,SUM(S49:S52),"")</f>
        <v>-4848.7528592156896</v>
      </c>
      <c r="T53" s="480">
        <f ca="1">IF('Control | Sensitivity'!$C$21&gt;=T$6,SUM(T49:T52),"")</f>
        <v>-4848.7528592156887</v>
      </c>
      <c r="U53" s="480">
        <f ca="1">IF('Control | Sensitivity'!$C$21&gt;=U$6,SUM(U49:U52),"")</f>
        <v>-4848.7528592156896</v>
      </c>
      <c r="V53" s="480">
        <f ca="1">IF('Control | Sensitivity'!$C$21&gt;=V$6,SUM(V49:V52),"")</f>
        <v>-4848.7528592156896</v>
      </c>
      <c r="W53" s="480">
        <f ca="1">IF('Control | Sensitivity'!$C$21&gt;=W$6,SUM(W49:W52),"")</f>
        <v>-4848.7528592156887</v>
      </c>
      <c r="X53" s="480">
        <f ca="1">IF('Control | Sensitivity'!$C$21&gt;=X$6,SUM(X49:X52),"")</f>
        <v>-4848.7528592156896</v>
      </c>
      <c r="Y53" s="480">
        <f ca="1">IF('Control | Sensitivity'!$C$21&gt;=Y$6,SUM(Y49:Y52),"")</f>
        <v>-4848.7528592156887</v>
      </c>
      <c r="Z53" s="480">
        <f ca="1">IF('Control | Sensitivity'!$C$21&gt;=Z$6,SUM(Z49:Z52),"")</f>
        <v>-4848.7528592156887</v>
      </c>
      <c r="AA53" s="480">
        <f ca="1">IF('Control | Sensitivity'!$C$21&gt;=AA$6,SUM(AA49:AA52),"")</f>
        <v>-4848.7528592156896</v>
      </c>
      <c r="AB53" s="480">
        <f ca="1">IF('Control | Sensitivity'!$C$21&gt;=AB$6,SUM(AB49:AB52),"")</f>
        <v>-4848.7528592156887</v>
      </c>
      <c r="AC53" s="480">
        <f ca="1">IF('Control | Sensitivity'!$C$21&gt;=AC$6,SUM(AC49:AC52),"")</f>
        <v>-4848.7528592156896</v>
      </c>
      <c r="AD53" s="480">
        <f ca="1">IF('Control | Sensitivity'!$C$21&gt;=AD$6,SUM(AD49:AD52),"")</f>
        <v>-4848.7528592156887</v>
      </c>
      <c r="AE53" s="480">
        <f ca="1">IF('Control | Sensitivity'!$C$21&gt;=AE$6,SUM(AE49:AE52),"")</f>
        <v>-4848.7528592156896</v>
      </c>
      <c r="AF53" s="480">
        <f ca="1">IF('Control | Sensitivity'!$C$21&gt;=AF$6,SUM(AF49:AF52),"")</f>
        <v>-4848.7528592156887</v>
      </c>
      <c r="AG53" s="480">
        <f ca="1">IF('Control | Sensitivity'!$C$21&gt;=AG$6,SUM(AG49:AG52),"")</f>
        <v>-4848.7528592156896</v>
      </c>
      <c r="AH53" s="480">
        <f ca="1">IF('Control | Sensitivity'!$C$21&gt;=AH$6,SUM(AH49:AH52),"")</f>
        <v>-4848.7528592156887</v>
      </c>
      <c r="AI53" s="480">
        <f ca="1">IF('Control | Sensitivity'!$C$21&gt;=AI$6,SUM(AI49:AI52),"")</f>
        <v>-4848.7528592156896</v>
      </c>
      <c r="AJ53" s="480">
        <f ca="1">IF('Control | Sensitivity'!$C$21&gt;=AJ$6,SUM(AJ49:AJ52),"")</f>
        <v>-4848.7528592156896</v>
      </c>
      <c r="AK53" s="480">
        <f ca="1">IF('Control | Sensitivity'!$C$21&gt;=AK$6,SUM(AK49:AK52),"")</f>
        <v>-4848.7528592156896</v>
      </c>
      <c r="AL53" s="480">
        <f ca="1">IF('Control | Sensitivity'!$C$21&gt;=AL$6,SUM(AL49:AL52),"")</f>
        <v>-4848.7528592156896</v>
      </c>
      <c r="AM53" s="480">
        <f ca="1">IF('Control | Sensitivity'!$C$21&gt;=AM$6,SUM(AM49:AM52),"")</f>
        <v>-4848.7528592156887</v>
      </c>
      <c r="AN53" s="480">
        <f ca="1">IF('Control | Sensitivity'!$C$21&gt;=AN$6,SUM(AN49:AN52),"")</f>
        <v>-4848.7528592156896</v>
      </c>
      <c r="AO53" s="480">
        <f ca="1">IF('Control | Sensitivity'!$C$21&gt;=AO$6,SUM(AO49:AO52),"")</f>
        <v>-4848.7528592156887</v>
      </c>
      <c r="AP53" s="480">
        <f ca="1">IF('Control | Sensitivity'!$C$21&gt;=AP$6,SUM(AP49:AP52),"")</f>
        <v>-4848.7528592156887</v>
      </c>
      <c r="AQ53" s="480">
        <f ca="1">IF('Control | Sensitivity'!$C$21&gt;=AQ$6,SUM(AQ49:AQ52),"")</f>
        <v>-4848.7528592156896</v>
      </c>
      <c r="AR53" s="480">
        <f ca="1">IF('Control | Sensitivity'!$C$21&gt;=AR$6,SUM(AR49:AR52),"")</f>
        <v>-4848.7528592156887</v>
      </c>
      <c r="AS53" s="480">
        <f ca="1">IF('Control | Sensitivity'!$C$21&gt;=AS$6,SUM(AS49:AS52),"")</f>
        <v>-4848.7528592156896</v>
      </c>
      <c r="AT53" s="480">
        <f ca="1">IF('Control | Sensitivity'!$C$21&gt;=AT$6,SUM(AT49:AT52),"")</f>
        <v>-4848.7528592156896</v>
      </c>
      <c r="AU53" s="480">
        <f ca="1">IF('Control | Sensitivity'!$C$21&gt;=AU$6,SUM(AU49:AU52),"")</f>
        <v>-4848.7528592156887</v>
      </c>
      <c r="AV53" s="480">
        <f ca="1">IF('Control | Sensitivity'!$C$21&gt;=AV$6,SUM(AV49:AV52),"")</f>
        <v>-4848.7528592156896</v>
      </c>
      <c r="AW53" s="480">
        <f ca="1">IF('Control | Sensitivity'!$C$21&gt;=AW$6,SUM(AW49:AW52),"")</f>
        <v>-4848.7528592156887</v>
      </c>
      <c r="AX53" s="480">
        <f ca="1">IF('Control | Sensitivity'!$C$21&gt;=AX$6,SUM(AX49:AX52),"")</f>
        <v>-4848.7528592156896</v>
      </c>
      <c r="AY53" s="480">
        <f ca="1">IF('Control | Sensitivity'!$C$21&gt;=AY$6,SUM(AY49:AY52),"")</f>
        <v>-4848.7528592156896</v>
      </c>
      <c r="AZ53" s="480">
        <f ca="1">IF('Control | Sensitivity'!$C$21&gt;=AZ$6,SUM(AZ49:AZ52),"")</f>
        <v>-4848.7528592156887</v>
      </c>
      <c r="BA53" s="480">
        <f ca="1">IF('Control | Sensitivity'!$C$21&gt;=BA$6,SUM(BA49:BA52),"")</f>
        <v>-4848.7528592156896</v>
      </c>
      <c r="BB53" s="480">
        <f ca="1">IF('Control | Sensitivity'!$C$21&gt;=BB$6,SUM(BB49:BB52),"")</f>
        <v>-4848.7528592156887</v>
      </c>
      <c r="BC53" s="480">
        <f ca="1">IF('Control | Sensitivity'!$C$21&gt;=BC$6,SUM(BC49:BC52),"")</f>
        <v>-4848.7528592156896</v>
      </c>
      <c r="BD53" s="480">
        <f ca="1">IF('Control | Sensitivity'!$C$21&gt;=BD$6,SUM(BD49:BD52),"")</f>
        <v>-4848.7528592156896</v>
      </c>
      <c r="BE53" s="480">
        <f ca="1">IF('Control | Sensitivity'!$C$21&gt;=BE$6,SUM(BE49:BE52),"")</f>
        <v>-4848.7528592156887</v>
      </c>
      <c r="BF53" s="480">
        <f ca="1">IF('Control | Sensitivity'!$C$21&gt;=BF$6,SUM(BF49:BF52),"")</f>
        <v>-4848.7528592156896</v>
      </c>
      <c r="BG53" s="480">
        <f ca="1">IF('Control | Sensitivity'!$C$21&gt;=BG$6,SUM(BG49:BG52),"")</f>
        <v>-4848.7528592156896</v>
      </c>
      <c r="BH53" s="480">
        <f ca="1">IF('Control | Sensitivity'!$C$21&gt;=BH$6,SUM(BH49:BH52),"")</f>
        <v>-4848.7528592156896</v>
      </c>
      <c r="BI53" s="480">
        <f ca="1">IF('Control | Sensitivity'!$C$21&gt;=BI$6,SUM(BI49:BI52),"")</f>
        <v>-4848.7528592156896</v>
      </c>
      <c r="BJ53" s="480">
        <f ca="1">IF('Control | Sensitivity'!$C$21&gt;=BJ$6,SUM(BJ49:BJ52),"")</f>
        <v>-4848.7528592156887</v>
      </c>
      <c r="BK53" s="480">
        <f ca="1">IF('Control | Sensitivity'!$C$21&gt;=BK$6,SUM(BK49:BK52),"")</f>
        <v>-4848.7528592156887</v>
      </c>
      <c r="BL53" s="480">
        <f ca="1">IF('Control | Sensitivity'!$C$21&gt;=BL$6,SUM(BL49:BL52),"")</f>
        <v>-4848.7528592156887</v>
      </c>
      <c r="BM53" s="480">
        <f ca="1">IF('Control | Sensitivity'!$C$21&gt;=BM$6,SUM(BM49:BM52),"")</f>
        <v>-4848.7528592156887</v>
      </c>
      <c r="BN53" s="480">
        <f ca="1">IF('Control | Sensitivity'!$C$21&gt;=BN$6,SUM(BN49:BN52),"")</f>
        <v>-4848.7528592156887</v>
      </c>
      <c r="BO53" s="480">
        <f ca="1">IF('Control | Sensitivity'!$C$21&gt;=BO$6,SUM(BO49:BO52),"")</f>
        <v>-4848.7528592156896</v>
      </c>
      <c r="BP53" s="480">
        <f ca="1">IF('Control | Sensitivity'!$C$21&gt;=BP$6,SUM(BP49:BP52),"")</f>
        <v>-4848.7528592156896</v>
      </c>
      <c r="BQ53" s="480">
        <f ca="1">IF('Control | Sensitivity'!$C$21&gt;=BQ$6,SUM(BQ49:BQ52),"")</f>
        <v>-4848.7528592156887</v>
      </c>
      <c r="BR53" s="480">
        <f ca="1">IF('Control | Sensitivity'!$C$21&gt;=BR$6,SUM(BR49:BR52),"")</f>
        <v>-4848.7528592156887</v>
      </c>
      <c r="BS53" s="480">
        <f ca="1">IF('Control | Sensitivity'!$C$21&gt;=BS$6,SUM(BS49:BS52),"")</f>
        <v>-4848.7528592156896</v>
      </c>
      <c r="BT53" s="480">
        <f ca="1">IF('Control | Sensitivity'!$C$21&gt;=BT$6,SUM(BT49:BT52),"")</f>
        <v>-4848.7528592156887</v>
      </c>
      <c r="BU53" s="480">
        <f ca="1">IF('Control | Sensitivity'!$C$21&gt;=BU$6,SUM(BU49:BU52),"")</f>
        <v>-4848.7528592156896</v>
      </c>
      <c r="BV53" s="480">
        <f ca="1">IF('Control | Sensitivity'!$C$21&gt;=BV$6,SUM(BV49:BV52),"")</f>
        <v>-4848.7528592156896</v>
      </c>
      <c r="BW53" s="480">
        <f ca="1">IF('Control | Sensitivity'!$C$21&gt;=BW$6,SUM(BW49:BW52),"")</f>
        <v>-4848.7528592156896</v>
      </c>
      <c r="BX53" s="480">
        <f ca="1">IF('Control | Sensitivity'!$C$21&gt;=BX$6,SUM(BX49:BX52),"")</f>
        <v>-4848.7528592156896</v>
      </c>
      <c r="BY53" s="480">
        <f ca="1">IF('Control | Sensitivity'!$C$21&gt;=BY$6,SUM(BY49:BY52),"")</f>
        <v>-4848.7528592156896</v>
      </c>
      <c r="BZ53" s="480">
        <f ca="1">IF('Control | Sensitivity'!$C$21&gt;=BZ$6,SUM(BZ49:BZ52),"")</f>
        <v>-4848.7528592156887</v>
      </c>
      <c r="CA53" s="480">
        <f ca="1">IF('Control | Sensitivity'!$C$21&gt;=CA$6,SUM(CA49:CA52),"")</f>
        <v>-4848.7528592156896</v>
      </c>
      <c r="CB53" s="480">
        <f ca="1">IF('Control | Sensitivity'!$C$21&gt;=CB$6,SUM(CB49:CB52),"")</f>
        <v>-4848.7528592156887</v>
      </c>
      <c r="CC53" s="480">
        <f ca="1">IF('Control | Sensitivity'!$C$21&gt;=CC$6,SUM(CC49:CC52),"")</f>
        <v>-4848.7528592156887</v>
      </c>
      <c r="CD53" s="480">
        <f ca="1">IF('Control | Sensitivity'!$C$21&gt;=CD$6,SUM(CD49:CD52),"")</f>
        <v>-4848.7528592156887</v>
      </c>
      <c r="CE53" s="480">
        <f ca="1">IF('Control | Sensitivity'!$C$21&gt;=CE$6,SUM(CE49:CE52),"")</f>
        <v>-4848.7528592156887</v>
      </c>
      <c r="CF53" s="480">
        <f ca="1">IF('Control | Sensitivity'!$C$21&gt;=CF$6,SUM(CF49:CF52),"")</f>
        <v>-4848.7528592156887</v>
      </c>
      <c r="CG53" s="480">
        <f ca="1">IF('Control | Sensitivity'!$C$21&gt;=CG$6,SUM(CG49:CG52),"")</f>
        <v>-4848.7528592156887</v>
      </c>
      <c r="CH53" s="480">
        <f ca="1">IF('Control | Sensitivity'!$C$21&gt;=CH$6,SUM(CH49:CH52),"")</f>
        <v>-4848.7528592156887</v>
      </c>
      <c r="CI53" s="480">
        <f ca="1">IF('Control | Sensitivity'!$C$21&gt;=CI$6,SUM(CI49:CI52),"")</f>
        <v>-4848.7528592156896</v>
      </c>
      <c r="CJ53" s="480">
        <f ca="1">IF('Control | Sensitivity'!$C$21&gt;=CJ$6,SUM(CJ49:CJ52),"")</f>
        <v>-4848.7528592156896</v>
      </c>
      <c r="CK53" s="480">
        <f ca="1">IF('Control | Sensitivity'!$C$21&gt;=CK$6,SUM(CK49:CK52),"")</f>
        <v>-4848.7528592156896</v>
      </c>
      <c r="CL53" s="480" t="str">
        <f>IF('Control | Sensitivity'!$C$21&gt;=CL$6,SUM(CL49:CL52),"")</f>
        <v/>
      </c>
      <c r="CM53" s="480" t="str">
        <f>IF('Control | Sensitivity'!$C$21&gt;=CM$6,SUM(CM49:CM52),"")</f>
        <v/>
      </c>
      <c r="CN53" s="480" t="str">
        <f>IF('Control | Sensitivity'!$C$21&gt;=CN$6,SUM(CN49:CN52),"")</f>
        <v/>
      </c>
      <c r="CO53" s="480" t="str">
        <f>IF('Control | Sensitivity'!$C$21&gt;=CO$6,SUM(CO49:CO52),"")</f>
        <v/>
      </c>
      <c r="CP53" s="480" t="str">
        <f>IF('Control | Sensitivity'!$C$21&gt;=CP$6,SUM(CP49:CP52),"")</f>
        <v/>
      </c>
      <c r="CQ53" s="480" t="str">
        <f>IF('Control | Sensitivity'!$C$21&gt;=CQ$6,SUM(CQ49:CQ52),"")</f>
        <v/>
      </c>
      <c r="CR53" s="480" t="str">
        <f>IF('Control | Sensitivity'!$C$21&gt;=CR$6,SUM(CR49:CR52),"")</f>
        <v/>
      </c>
      <c r="CS53" s="480" t="str">
        <f>IF('Control | Sensitivity'!$C$21&gt;=CS$6,SUM(CS49:CS52),"")</f>
        <v/>
      </c>
      <c r="CT53" s="480" t="str">
        <f>IF('Control | Sensitivity'!$C$21&gt;=CT$6,SUM(CT49:CT52),"")</f>
        <v/>
      </c>
      <c r="CU53" s="480" t="str">
        <f>IF('Control | Sensitivity'!$C$21&gt;=CU$6,SUM(CU49:CU52),"")</f>
        <v/>
      </c>
      <c r="CV53" s="480" t="str">
        <f>IF('Control | Sensitivity'!$C$21&gt;=CV$6,SUM(CV49:CV52),"")</f>
        <v/>
      </c>
      <c r="CW53" s="480" t="str">
        <f>IF('Control | Sensitivity'!$C$21&gt;=CW$6,SUM(CW49:CW52),"")</f>
        <v/>
      </c>
      <c r="CX53" s="480" t="str">
        <f>IF('Control | Sensitivity'!$C$21&gt;=CX$6,SUM(CX49:CX52),"")</f>
        <v/>
      </c>
      <c r="CY53" s="480" t="str">
        <f>IF('Control | Sensitivity'!$C$21&gt;=CY$6,SUM(CY49:CY52),"")</f>
        <v/>
      </c>
      <c r="CZ53" s="480" t="str">
        <f>IF('Control | Sensitivity'!$C$21&gt;=CZ$6,SUM(CZ49:CZ52),"")</f>
        <v/>
      </c>
      <c r="DA53" s="480" t="str">
        <f>IF('Control | Sensitivity'!$C$21&gt;=DA$6,SUM(DA49:DA52),"")</f>
        <v/>
      </c>
      <c r="DB53" s="480" t="str">
        <f>IF('Control | Sensitivity'!$C$21&gt;=DB$6,SUM(DB49:DB52),"")</f>
        <v/>
      </c>
      <c r="DC53" s="480" t="str">
        <f>IF('Control | Sensitivity'!$C$21&gt;=DC$6,SUM(DC49:DC52),"")</f>
        <v/>
      </c>
      <c r="DD53" s="480" t="str">
        <f>IF('Control | Sensitivity'!$C$21&gt;=DD$6,SUM(DD49:DD52),"")</f>
        <v/>
      </c>
      <c r="DE53" s="480" t="str">
        <f>IF('Control | Sensitivity'!$C$21&gt;=DE$6,SUM(DE49:DE52),"")</f>
        <v/>
      </c>
      <c r="DF53" s="480" t="str">
        <f>IF('Control | Sensitivity'!$C$21&gt;=DF$6,SUM(DF49:DF52),"")</f>
        <v/>
      </c>
      <c r="DG53" s="480" t="str">
        <f>IF('Control | Sensitivity'!$C$21&gt;=DG$6,SUM(DG49:DG52),"")</f>
        <v/>
      </c>
      <c r="DH53" s="480" t="str">
        <f>IF('Control | Sensitivity'!$C$21&gt;=DH$6,SUM(DH49:DH52),"")</f>
        <v/>
      </c>
      <c r="DI53" s="480" t="str">
        <f>IF('Control | Sensitivity'!$C$21&gt;=DI$6,SUM(DI49:DI52),"")</f>
        <v/>
      </c>
      <c r="DJ53" s="480" t="str">
        <f>IF('Control | Sensitivity'!$C$21&gt;=DJ$6,SUM(DJ49:DJ52),"")</f>
        <v/>
      </c>
      <c r="DK53" s="480" t="str">
        <f>IF('Control | Sensitivity'!$C$21&gt;=DK$6,SUM(DK49:DK52),"")</f>
        <v/>
      </c>
      <c r="DL53" s="480" t="str">
        <f>IF('Control | Sensitivity'!$C$21&gt;=DL$6,SUM(DL49:DL52),"")</f>
        <v/>
      </c>
      <c r="DM53" s="480" t="str">
        <f>IF('Control | Sensitivity'!$C$21&gt;=DM$6,SUM(DM49:DM52),"")</f>
        <v/>
      </c>
      <c r="DN53" s="480" t="str">
        <f>IF('Control | Sensitivity'!$C$21&gt;=DN$6,SUM(DN49:DN52),"")</f>
        <v/>
      </c>
      <c r="DO53" s="480" t="str">
        <f>IF('Control | Sensitivity'!$C$21&gt;=DO$6,SUM(DO49:DO52),"")</f>
        <v/>
      </c>
      <c r="DP53" s="480" t="str">
        <f>IF('Control | Sensitivity'!$C$21&gt;=DP$6,SUM(DP49:DP52),"")</f>
        <v/>
      </c>
      <c r="DQ53" s="480" t="str">
        <f>IF('Control | Sensitivity'!$C$21&gt;=DQ$6,SUM(DQ49:DQ52),"")</f>
        <v/>
      </c>
      <c r="DR53" s="480" t="str">
        <f>IF('Control | Sensitivity'!$C$21&gt;=DR$6,SUM(DR49:DR52),"")</f>
        <v/>
      </c>
      <c r="DS53" s="480" t="str">
        <f>IF('Control | Sensitivity'!$C$21&gt;=DS$6,SUM(DS49:DS52),"")</f>
        <v/>
      </c>
      <c r="DT53" s="480" t="str">
        <f>IF('Control | Sensitivity'!$C$21&gt;=DT$6,SUM(DT49:DT52),"")</f>
        <v/>
      </c>
      <c r="DU53" s="480" t="str">
        <f>IF('Control | Sensitivity'!$C$21&gt;=DU$6,SUM(DU49:DU52),"")</f>
        <v/>
      </c>
      <c r="DV53" s="480" t="str">
        <f>IF('Control | Sensitivity'!$C$21&gt;=DV$6,SUM(DV49:DV52),"")</f>
        <v/>
      </c>
      <c r="DW53" s="500" t="str">
        <f>IF('Control | Sensitivity'!$C$21&gt;=DW$6,SUM(DW49:DW52),"")</f>
        <v/>
      </c>
      <c r="DX53" s="500" t="str">
        <f>IF('Control | Sensitivity'!$C$21&gt;=DX$6,SUM(DX49:DX52),"")</f>
        <v/>
      </c>
      <c r="DY53" s="500" t="str">
        <f>IF('Control | Sensitivity'!$C$21&gt;=DY$6,SUM(DY49:DY52),"")</f>
        <v/>
      </c>
      <c r="DZ53" s="500" t="str">
        <f>IF('Control | Sensitivity'!$C$21&gt;=DZ$6,SUM(DZ49:DZ52),"")</f>
        <v/>
      </c>
      <c r="EA53" s="500" t="str">
        <f>IF('Control | Sensitivity'!$C$21&gt;=EA$6,SUM(EA49:EA52),"")</f>
        <v/>
      </c>
      <c r="EB53" s="500" t="str">
        <f>IF('Control | Sensitivity'!$C$21&gt;=EB$6,SUM(EB49:EB52),"")</f>
        <v/>
      </c>
      <c r="EC53" s="500" t="str">
        <f>IF('Control | Sensitivity'!$C$21&gt;=EC$6,SUM(EC49:EC52),"")</f>
        <v/>
      </c>
      <c r="ED53" s="500" t="str">
        <f>IF('Control | Sensitivity'!$C$21&gt;=ED$6,SUM(ED49:ED52),"")</f>
        <v/>
      </c>
      <c r="EE53" s="500" t="str">
        <f>IF('Control | Sensitivity'!$C$21&gt;=EE$6,SUM(EE49:EE52),"")</f>
        <v/>
      </c>
      <c r="EF53" s="500" t="str">
        <f>IF('Control | Sensitivity'!$C$21&gt;=EF$6,SUM(EF49:EF52),"")</f>
        <v/>
      </c>
      <c r="EG53" s="501" t="str">
        <f>IF('Control | Sensitivity'!$C$21&gt;=EG$6,SUM(EG49:EG52),"")</f>
        <v/>
      </c>
      <c r="EH53" s="424" t="s">
        <v>109</v>
      </c>
    </row>
    <row r="54" spans="2:138" ht="15" customHeight="1" thickTop="1" x14ac:dyDescent="0.2">
      <c r="B54" s="508"/>
      <c r="D54" s="96"/>
      <c r="E54" s="377"/>
      <c r="F54" s="509"/>
      <c r="EG54" s="390"/>
      <c r="EH54" s="424" t="s">
        <v>109</v>
      </c>
    </row>
    <row r="55" spans="2:138" ht="15" customHeight="1" x14ac:dyDescent="0.2">
      <c r="B55" s="463" t="s">
        <v>75</v>
      </c>
      <c r="C55" s="503"/>
      <c r="D55" s="465"/>
      <c r="E55" s="504"/>
      <c r="F55" s="504"/>
      <c r="G55" s="504"/>
      <c r="H55" s="504"/>
      <c r="I55" s="504"/>
      <c r="J55" s="504"/>
      <c r="K55" s="504"/>
      <c r="L55" s="504"/>
      <c r="M55" s="504"/>
      <c r="N55" s="504"/>
      <c r="O55" s="504"/>
      <c r="P55" s="504"/>
      <c r="Q55" s="504"/>
      <c r="R55" s="504"/>
      <c r="S55" s="504"/>
      <c r="T55" s="504"/>
      <c r="U55" s="504"/>
      <c r="V55" s="504"/>
      <c r="W55" s="504"/>
      <c r="X55" s="504"/>
      <c r="Y55" s="504"/>
      <c r="Z55" s="504"/>
      <c r="AA55" s="504"/>
      <c r="AB55" s="504"/>
      <c r="AC55" s="504"/>
      <c r="AD55" s="504"/>
      <c r="AE55" s="504"/>
      <c r="AF55" s="504"/>
      <c r="AG55" s="504"/>
      <c r="AH55" s="504"/>
      <c r="AI55" s="504"/>
      <c r="AJ55" s="504"/>
      <c r="AK55" s="504"/>
      <c r="AL55" s="504"/>
      <c r="AM55" s="504"/>
      <c r="AN55" s="504"/>
      <c r="AO55" s="504"/>
      <c r="AP55" s="504"/>
      <c r="AQ55" s="504"/>
      <c r="AR55" s="504"/>
      <c r="AS55" s="504"/>
      <c r="AT55" s="504"/>
      <c r="AU55" s="504"/>
      <c r="AV55" s="504"/>
      <c r="AW55" s="504"/>
      <c r="AX55" s="504"/>
      <c r="AY55" s="504"/>
      <c r="AZ55" s="504"/>
      <c r="BA55" s="504"/>
      <c r="BB55" s="504"/>
      <c r="BC55" s="504"/>
      <c r="BD55" s="504"/>
      <c r="BE55" s="504"/>
      <c r="BF55" s="504"/>
      <c r="BG55" s="504"/>
      <c r="BH55" s="504"/>
      <c r="BI55" s="504"/>
      <c r="BJ55" s="504"/>
      <c r="BK55" s="504"/>
      <c r="BL55" s="504"/>
      <c r="BM55" s="504"/>
      <c r="BN55" s="504"/>
      <c r="BO55" s="504"/>
      <c r="BP55" s="504"/>
      <c r="BQ55" s="504"/>
      <c r="BR55" s="504"/>
      <c r="BS55" s="504"/>
      <c r="BT55" s="504"/>
      <c r="BU55" s="504"/>
      <c r="BV55" s="504"/>
      <c r="BW55" s="504"/>
      <c r="BX55" s="504"/>
      <c r="BY55" s="504"/>
      <c r="BZ55" s="504"/>
      <c r="CA55" s="504"/>
      <c r="CB55" s="504"/>
      <c r="CC55" s="504"/>
      <c r="CD55" s="504"/>
      <c r="CE55" s="504"/>
      <c r="CF55" s="504"/>
      <c r="CG55" s="504"/>
      <c r="CH55" s="504"/>
      <c r="CI55" s="504"/>
      <c r="CJ55" s="504"/>
      <c r="CK55" s="504"/>
      <c r="CL55" s="504"/>
      <c r="CM55" s="504"/>
      <c r="CN55" s="504"/>
      <c r="CO55" s="504"/>
      <c r="CP55" s="504"/>
      <c r="CQ55" s="504"/>
      <c r="CR55" s="504"/>
      <c r="CS55" s="504"/>
      <c r="CT55" s="504"/>
      <c r="CU55" s="504"/>
      <c r="CV55" s="504"/>
      <c r="CW55" s="504"/>
      <c r="CX55" s="504"/>
      <c r="CY55" s="504"/>
      <c r="CZ55" s="504"/>
      <c r="DA55" s="504"/>
      <c r="DB55" s="504"/>
      <c r="DC55" s="504"/>
      <c r="DD55" s="504"/>
      <c r="DE55" s="504"/>
      <c r="DF55" s="504"/>
      <c r="DG55" s="504"/>
      <c r="DH55" s="504"/>
      <c r="DI55" s="504"/>
      <c r="DJ55" s="504"/>
      <c r="DK55" s="504"/>
      <c r="DL55" s="504"/>
      <c r="DM55" s="504"/>
      <c r="DN55" s="504"/>
      <c r="DO55" s="504"/>
      <c r="DP55" s="504"/>
      <c r="DQ55" s="504"/>
      <c r="DR55" s="504"/>
      <c r="DS55" s="504"/>
      <c r="DT55" s="504"/>
      <c r="DU55" s="504"/>
      <c r="DV55" s="504"/>
      <c r="DW55" s="504"/>
      <c r="DX55" s="504"/>
      <c r="DY55" s="504"/>
      <c r="DZ55" s="504"/>
      <c r="EA55" s="504"/>
      <c r="EB55" s="504"/>
      <c r="EC55" s="504"/>
      <c r="ED55" s="504"/>
      <c r="EE55" s="504"/>
      <c r="EF55" s="504"/>
      <c r="EG55" s="505"/>
      <c r="EH55" s="424" t="s">
        <v>109</v>
      </c>
    </row>
    <row r="56" spans="2:138" ht="15" customHeight="1" x14ac:dyDescent="0.2">
      <c r="B56" s="468"/>
      <c r="C56" s="461" t="s">
        <v>304</v>
      </c>
      <c r="D56" s="462">
        <f ca="1">SUM(E56:EG56)</f>
        <v>715000</v>
      </c>
      <c r="E56" s="517">
        <f ca="1">'Control | Sensitivity'!F34</f>
        <v>715000</v>
      </c>
      <c r="F56" s="518"/>
      <c r="G56" s="518"/>
      <c r="H56" s="518"/>
      <c r="I56" s="518"/>
      <c r="J56" s="518"/>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518"/>
      <c r="AT56" s="518"/>
      <c r="AU56" s="518"/>
      <c r="AV56" s="518"/>
      <c r="AW56" s="518"/>
      <c r="AX56" s="518"/>
      <c r="AY56" s="518"/>
      <c r="AZ56" s="518"/>
      <c r="BA56" s="518"/>
      <c r="BB56" s="518"/>
      <c r="BC56" s="518"/>
      <c r="BD56" s="518"/>
      <c r="BE56" s="518"/>
      <c r="BF56" s="518"/>
      <c r="BG56" s="518"/>
      <c r="BH56" s="518"/>
      <c r="BI56" s="518"/>
      <c r="BJ56" s="518"/>
      <c r="BK56" s="518"/>
      <c r="BL56" s="518"/>
      <c r="BM56" s="518"/>
      <c r="BN56" s="518"/>
      <c r="BO56" s="518"/>
      <c r="BP56" s="518"/>
      <c r="BQ56" s="518"/>
      <c r="BR56" s="518"/>
      <c r="BS56" s="518"/>
      <c r="BT56" s="518"/>
      <c r="BU56" s="518"/>
      <c r="BV56" s="518"/>
      <c r="BW56" s="518"/>
      <c r="BX56" s="518"/>
      <c r="BY56" s="518"/>
      <c r="BZ56" s="518"/>
      <c r="CA56" s="518"/>
      <c r="CB56" s="518"/>
      <c r="CC56" s="518"/>
      <c r="CD56" s="518"/>
      <c r="CE56" s="518"/>
      <c r="CF56" s="518"/>
      <c r="CG56" s="518"/>
      <c r="CH56" s="518"/>
      <c r="CI56" s="518"/>
      <c r="CJ56" s="518"/>
      <c r="CK56" s="518"/>
      <c r="CL56" s="518"/>
      <c r="CM56" s="518"/>
      <c r="CN56" s="518"/>
      <c r="CO56" s="518"/>
      <c r="CP56" s="518"/>
      <c r="CQ56" s="518"/>
      <c r="CR56" s="518"/>
      <c r="CS56" s="518"/>
      <c r="CT56" s="518"/>
      <c r="CU56" s="518"/>
      <c r="CV56" s="518"/>
      <c r="CW56" s="518"/>
      <c r="CX56" s="518"/>
      <c r="CY56" s="518"/>
      <c r="CZ56" s="518"/>
      <c r="DA56" s="518"/>
      <c r="DB56" s="518"/>
      <c r="DC56" s="518"/>
      <c r="DD56" s="518"/>
      <c r="DE56" s="518"/>
      <c r="DF56" s="518"/>
      <c r="DG56" s="518"/>
      <c r="DH56" s="518"/>
      <c r="DI56" s="518"/>
      <c r="DJ56" s="518"/>
      <c r="DK56" s="518"/>
      <c r="DL56" s="518"/>
      <c r="DM56" s="518"/>
      <c r="DN56" s="518"/>
      <c r="DO56" s="518"/>
      <c r="DP56" s="518"/>
      <c r="DQ56" s="518"/>
      <c r="DR56" s="518"/>
      <c r="DS56" s="518"/>
      <c r="DT56" s="518"/>
      <c r="DU56" s="518"/>
      <c r="DV56" s="518"/>
      <c r="DW56" s="518"/>
      <c r="DX56" s="518"/>
      <c r="DY56" s="518"/>
      <c r="DZ56" s="518"/>
      <c r="EA56" s="518"/>
      <c r="EB56" s="518"/>
      <c r="EC56" s="518"/>
      <c r="ED56" s="518"/>
      <c r="EE56" s="518"/>
      <c r="EF56" s="518"/>
      <c r="EG56" s="519"/>
      <c r="EH56" s="424" t="s">
        <v>109</v>
      </c>
    </row>
    <row r="57" spans="2:138" ht="15" customHeight="1" x14ac:dyDescent="0.2">
      <c r="B57" s="468"/>
      <c r="C57" s="461" t="s">
        <v>305</v>
      </c>
      <c r="D57" s="462">
        <f ca="1">SUM(E57:EG57)</f>
        <v>-14300</v>
      </c>
      <c r="E57" s="517">
        <f ca="1">-'Control | Sensitivity'!F34*'Control | Sensitivity'!F40</f>
        <v>-14300</v>
      </c>
      <c r="F57" s="517"/>
      <c r="G57" s="517"/>
      <c r="H57" s="517"/>
      <c r="I57" s="517"/>
      <c r="J57" s="517"/>
      <c r="K57" s="517"/>
      <c r="L57" s="517"/>
      <c r="M57" s="517"/>
      <c r="N57" s="517"/>
      <c r="O57" s="517"/>
      <c r="P57" s="517"/>
      <c r="Q57" s="517"/>
      <c r="R57" s="517"/>
      <c r="S57" s="517"/>
      <c r="T57" s="517"/>
      <c r="U57" s="517"/>
      <c r="V57" s="517"/>
      <c r="W57" s="517"/>
      <c r="X57" s="517"/>
      <c r="Y57" s="517"/>
      <c r="Z57" s="517"/>
      <c r="AA57" s="517"/>
      <c r="AB57" s="517"/>
      <c r="AC57" s="517"/>
      <c r="AD57" s="517"/>
      <c r="AE57" s="517"/>
      <c r="AF57" s="517"/>
      <c r="AG57" s="517"/>
      <c r="AH57" s="517"/>
      <c r="AI57" s="517"/>
      <c r="AJ57" s="517"/>
      <c r="AK57" s="517"/>
      <c r="AL57" s="517"/>
      <c r="AM57" s="517"/>
      <c r="AN57" s="517"/>
      <c r="AO57" s="517"/>
      <c r="AP57" s="517"/>
      <c r="AQ57" s="517"/>
      <c r="AR57" s="517"/>
      <c r="AS57" s="517"/>
      <c r="AT57" s="517"/>
      <c r="AU57" s="517"/>
      <c r="AV57" s="517"/>
      <c r="AW57" s="517"/>
      <c r="AX57" s="517"/>
      <c r="AY57" s="517"/>
      <c r="AZ57" s="517"/>
      <c r="BA57" s="517"/>
      <c r="BB57" s="517"/>
      <c r="BC57" s="517"/>
      <c r="BD57" s="517"/>
      <c r="BE57" s="517"/>
      <c r="BF57" s="517"/>
      <c r="BG57" s="517"/>
      <c r="BH57" s="517"/>
      <c r="BI57" s="517"/>
      <c r="BJ57" s="517"/>
      <c r="BK57" s="517"/>
      <c r="BL57" s="517"/>
      <c r="BM57" s="517"/>
      <c r="BN57" s="517"/>
      <c r="BO57" s="517"/>
      <c r="BP57" s="517"/>
      <c r="BQ57" s="517"/>
      <c r="BR57" s="517"/>
      <c r="BS57" s="517"/>
      <c r="BT57" s="517"/>
      <c r="BU57" s="517"/>
      <c r="BV57" s="517"/>
      <c r="BW57" s="517"/>
      <c r="BX57" s="517"/>
      <c r="BY57" s="517"/>
      <c r="BZ57" s="517"/>
      <c r="CA57" s="517"/>
      <c r="CB57" s="517"/>
      <c r="CC57" s="517"/>
      <c r="CD57" s="517"/>
      <c r="CE57" s="517"/>
      <c r="CF57" s="517"/>
      <c r="CG57" s="517"/>
      <c r="CH57" s="517"/>
      <c r="CI57" s="517"/>
      <c r="CJ57" s="517"/>
      <c r="CK57" s="517"/>
      <c r="CL57" s="517"/>
      <c r="CM57" s="517"/>
      <c r="CN57" s="517"/>
      <c r="CO57" s="517"/>
      <c r="CP57" s="517"/>
      <c r="CQ57" s="517"/>
      <c r="CR57" s="517"/>
      <c r="CS57" s="517"/>
      <c r="CT57" s="517"/>
      <c r="CU57" s="517"/>
      <c r="CV57" s="517"/>
      <c r="CW57" s="517"/>
      <c r="CX57" s="517"/>
      <c r="CY57" s="517"/>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20"/>
      <c r="EH57" s="424" t="s">
        <v>109</v>
      </c>
    </row>
    <row r="58" spans="2:138" ht="15" customHeight="1" x14ac:dyDescent="0.2">
      <c r="B58" s="468"/>
      <c r="C58" s="469" t="s">
        <v>306</v>
      </c>
      <c r="D58" s="462">
        <f ca="1">SUM(E58:EG58)</f>
        <v>-653611.8474910598</v>
      </c>
      <c r="E58" s="517"/>
      <c r="F58" s="517" t="str">
        <f>IF(F6=MIN('Control | Sensitivity'!$C$21,EDATE('Control | Sensitivity'!$C$18,'Control | Sensitivity'!$F$38)-1),-('Control | Sensitivity'!$F$34+SUM($F$49:F49)),"")</f>
        <v/>
      </c>
      <c r="G58" s="517" t="str">
        <f>IF(G6=MIN('Control | Sensitivity'!$C$21,EDATE('Control | Sensitivity'!$C$18,'Control | Sensitivity'!$F$38)-1),-('Control | Sensitivity'!$F$34+SUM($F$49:G49)),"")</f>
        <v/>
      </c>
      <c r="H58" s="517" t="str">
        <f>IF(H6=MIN('Control | Sensitivity'!$C$21,EDATE('Control | Sensitivity'!$C$18,'Control | Sensitivity'!$F$38)-1),-('Control | Sensitivity'!$F$34+SUM($F$49:H49)),"")</f>
        <v/>
      </c>
      <c r="I58" s="517" t="str">
        <f>IF(I6=MIN('Control | Sensitivity'!$C$21,EDATE('Control | Sensitivity'!$C$18,'Control | Sensitivity'!$F$38)-1),-('Control | Sensitivity'!$F$34+SUM($F$49:I49)),"")</f>
        <v/>
      </c>
      <c r="J58" s="517" t="str">
        <f>IF(J6=MIN('Control | Sensitivity'!$C$21,EDATE('Control | Sensitivity'!$C$18,'Control | Sensitivity'!$F$38)-1),-('Control | Sensitivity'!$F$34+SUM($F$49:J49)),"")</f>
        <v/>
      </c>
      <c r="K58" s="517" t="str">
        <f>IF(K6=MIN('Control | Sensitivity'!$C$21,EDATE('Control | Sensitivity'!$C$18,'Control | Sensitivity'!$F$38)-1),-('Control | Sensitivity'!$F$34+SUM($F$49:K49)),"")</f>
        <v/>
      </c>
      <c r="L58" s="517" t="str">
        <f>IF(L6=MIN('Control | Sensitivity'!$C$21,EDATE('Control | Sensitivity'!$C$18,'Control | Sensitivity'!$F$38)-1),-('Control | Sensitivity'!$F$34+SUM($F$49:L49)),"")</f>
        <v/>
      </c>
      <c r="M58" s="517" t="str">
        <f>IF(M6=MIN('Control | Sensitivity'!$C$21,EDATE('Control | Sensitivity'!$C$18,'Control | Sensitivity'!$F$38)-1),-('Control | Sensitivity'!$F$34+SUM($F$49:M49)),"")</f>
        <v/>
      </c>
      <c r="N58" s="517" t="str">
        <f>IF(N6=MIN('Control | Sensitivity'!$C$21,EDATE('Control | Sensitivity'!$C$18,'Control | Sensitivity'!$F$38)-1),-('Control | Sensitivity'!$F$34+SUM($F$49:N49)),"")</f>
        <v/>
      </c>
      <c r="O58" s="517" t="str">
        <f>IF(O6=MIN('Control | Sensitivity'!$C$21,EDATE('Control | Sensitivity'!$C$18,'Control | Sensitivity'!$F$38)-1),-('Control | Sensitivity'!$F$34+SUM($F$49:O49)),"")</f>
        <v/>
      </c>
      <c r="P58" s="517" t="str">
        <f>IF(P6=MIN('Control | Sensitivity'!$C$21,EDATE('Control | Sensitivity'!$C$18,'Control | Sensitivity'!$F$38)-1),-('Control | Sensitivity'!$F$34+SUM($F$49:P49)),"")</f>
        <v/>
      </c>
      <c r="Q58" s="517" t="str">
        <f>IF(Q6=MIN('Control | Sensitivity'!$C$21,EDATE('Control | Sensitivity'!$C$18,'Control | Sensitivity'!$F$38)-1),-('Control | Sensitivity'!$F$34+SUM($F$49:Q49)),"")</f>
        <v/>
      </c>
      <c r="R58" s="517" t="str">
        <f>IF(R6=MIN('Control | Sensitivity'!$C$21,EDATE('Control | Sensitivity'!$C$18,'Control | Sensitivity'!$F$38)-1),-('Control | Sensitivity'!$F$34+SUM($F$49:R49)),"")</f>
        <v/>
      </c>
      <c r="S58" s="517" t="str">
        <f>IF(S6=MIN('Control | Sensitivity'!$C$21,EDATE('Control | Sensitivity'!$C$18,'Control | Sensitivity'!$F$38)-1),-('Control | Sensitivity'!$F$34+SUM($F$49:S49)),"")</f>
        <v/>
      </c>
      <c r="T58" s="517" t="str">
        <f>IF(T6=MIN('Control | Sensitivity'!$C$21,EDATE('Control | Sensitivity'!$C$18,'Control | Sensitivity'!$F$38)-1),-('Control | Sensitivity'!$F$34+SUM($F$49:T49)),"")</f>
        <v/>
      </c>
      <c r="U58" s="517" t="str">
        <f>IF(U6=MIN('Control | Sensitivity'!$C$21,EDATE('Control | Sensitivity'!$C$18,'Control | Sensitivity'!$F$38)-1),-('Control | Sensitivity'!$F$34+SUM($F$49:U49)),"")</f>
        <v/>
      </c>
      <c r="V58" s="517" t="str">
        <f>IF(V6=MIN('Control | Sensitivity'!$C$21,EDATE('Control | Sensitivity'!$C$18,'Control | Sensitivity'!$F$38)-1),-('Control | Sensitivity'!$F$34+SUM($F$49:V49)),"")</f>
        <v/>
      </c>
      <c r="W58" s="517" t="str">
        <f>IF(W6=MIN('Control | Sensitivity'!$C$21,EDATE('Control | Sensitivity'!$C$18,'Control | Sensitivity'!$F$38)-1),-('Control | Sensitivity'!$F$34+SUM($F$49:W49)),"")</f>
        <v/>
      </c>
      <c r="X58" s="517" t="str">
        <f>IF(X6=MIN('Control | Sensitivity'!$C$21,EDATE('Control | Sensitivity'!$C$18,'Control | Sensitivity'!$F$38)-1),-('Control | Sensitivity'!$F$34+SUM($F$49:X49)),"")</f>
        <v/>
      </c>
      <c r="Y58" s="517" t="str">
        <f>IF(Y6=MIN('Control | Sensitivity'!$C$21,EDATE('Control | Sensitivity'!$C$18,'Control | Sensitivity'!$F$38)-1),-('Control | Sensitivity'!$F$34+SUM($F$49:Y49)),"")</f>
        <v/>
      </c>
      <c r="Z58" s="517" t="str">
        <f>IF(Z6=MIN('Control | Sensitivity'!$C$21,EDATE('Control | Sensitivity'!$C$18,'Control | Sensitivity'!$F$38)-1),-('Control | Sensitivity'!$F$34+SUM($F$49:Z49)),"")</f>
        <v/>
      </c>
      <c r="AA58" s="517" t="str">
        <f>IF(AA6=MIN('Control | Sensitivity'!$C$21,EDATE('Control | Sensitivity'!$C$18,'Control | Sensitivity'!$F$38)-1),-('Control | Sensitivity'!$F$34+SUM($F$49:AA49)),"")</f>
        <v/>
      </c>
      <c r="AB58" s="517" t="str">
        <f>IF(AB6=MIN('Control | Sensitivity'!$C$21,EDATE('Control | Sensitivity'!$C$18,'Control | Sensitivity'!$F$38)-1),-('Control | Sensitivity'!$F$34+SUM($F$49:AB49)),"")</f>
        <v/>
      </c>
      <c r="AC58" s="517" t="str">
        <f>IF(AC6=MIN('Control | Sensitivity'!$C$21,EDATE('Control | Sensitivity'!$C$18,'Control | Sensitivity'!$F$38)-1),-('Control | Sensitivity'!$F$34+SUM($F$49:AC49)),"")</f>
        <v/>
      </c>
      <c r="AD58" s="517" t="str">
        <f>IF(AD6=MIN('Control | Sensitivity'!$C$21,EDATE('Control | Sensitivity'!$C$18,'Control | Sensitivity'!$F$38)-1),-('Control | Sensitivity'!$F$34+SUM($F$49:AD49)),"")</f>
        <v/>
      </c>
      <c r="AE58" s="517" t="str">
        <f>IF(AE6=MIN('Control | Sensitivity'!$C$21,EDATE('Control | Sensitivity'!$C$18,'Control | Sensitivity'!$F$38)-1),-('Control | Sensitivity'!$F$34+SUM($F$49:AE49)),"")</f>
        <v/>
      </c>
      <c r="AF58" s="517" t="str">
        <f>IF(AF6=MIN('Control | Sensitivity'!$C$21,EDATE('Control | Sensitivity'!$C$18,'Control | Sensitivity'!$F$38)-1),-('Control | Sensitivity'!$F$34+SUM($F$49:AF49)),"")</f>
        <v/>
      </c>
      <c r="AG58" s="517" t="str">
        <f>IF(AG6=MIN('Control | Sensitivity'!$C$21,EDATE('Control | Sensitivity'!$C$18,'Control | Sensitivity'!$F$38)-1),-('Control | Sensitivity'!$F$34+SUM($F$49:AG49)),"")</f>
        <v/>
      </c>
      <c r="AH58" s="517" t="str">
        <f>IF(AH6=MIN('Control | Sensitivity'!$C$21,EDATE('Control | Sensitivity'!$C$18,'Control | Sensitivity'!$F$38)-1),-('Control | Sensitivity'!$F$34+SUM($F$49:AH49)),"")</f>
        <v/>
      </c>
      <c r="AI58" s="517" t="str">
        <f>IF(AI6=MIN('Control | Sensitivity'!$C$21,EDATE('Control | Sensitivity'!$C$18,'Control | Sensitivity'!$F$38)-1),-('Control | Sensitivity'!$F$34+SUM($F$49:AI49)),"")</f>
        <v/>
      </c>
      <c r="AJ58" s="517" t="str">
        <f>IF(AJ6=MIN('Control | Sensitivity'!$C$21,EDATE('Control | Sensitivity'!$C$18,'Control | Sensitivity'!$F$38)-1),-('Control | Sensitivity'!$F$34+SUM($F$49:AJ49)),"")</f>
        <v/>
      </c>
      <c r="AK58" s="517" t="str">
        <f>IF(AK6=MIN('Control | Sensitivity'!$C$21,EDATE('Control | Sensitivity'!$C$18,'Control | Sensitivity'!$F$38)-1),-('Control | Sensitivity'!$F$34+SUM($F$49:AK49)),"")</f>
        <v/>
      </c>
      <c r="AL58" s="517" t="str">
        <f>IF(AL6=MIN('Control | Sensitivity'!$C$21,EDATE('Control | Sensitivity'!$C$18,'Control | Sensitivity'!$F$38)-1),-('Control | Sensitivity'!$F$34+SUM($F$49:AL49)),"")</f>
        <v/>
      </c>
      <c r="AM58" s="517" t="str">
        <f>IF(AM6=MIN('Control | Sensitivity'!$C$21,EDATE('Control | Sensitivity'!$C$18,'Control | Sensitivity'!$F$38)-1),-('Control | Sensitivity'!$F$34+SUM($F$49:AM49)),"")</f>
        <v/>
      </c>
      <c r="AN58" s="517" t="str">
        <f>IF(AN6=MIN('Control | Sensitivity'!$C$21,EDATE('Control | Sensitivity'!$C$18,'Control | Sensitivity'!$F$38)-1),-('Control | Sensitivity'!$F$34+SUM($F$49:AN49)),"")</f>
        <v/>
      </c>
      <c r="AO58" s="517" t="str">
        <f>IF(AO6=MIN('Control | Sensitivity'!$C$21,EDATE('Control | Sensitivity'!$C$18,'Control | Sensitivity'!$F$38)-1),-('Control | Sensitivity'!$F$34+SUM($F$49:AO49)),"")</f>
        <v/>
      </c>
      <c r="AP58" s="517" t="str">
        <f>IF(AP6=MIN('Control | Sensitivity'!$C$21,EDATE('Control | Sensitivity'!$C$18,'Control | Sensitivity'!$F$38)-1),-('Control | Sensitivity'!$F$34+SUM($F$49:AP49)),"")</f>
        <v/>
      </c>
      <c r="AQ58" s="517" t="str">
        <f>IF(AQ6=MIN('Control | Sensitivity'!$C$21,EDATE('Control | Sensitivity'!$C$18,'Control | Sensitivity'!$F$38)-1),-('Control | Sensitivity'!$F$34+SUM($F$49:AQ49)),"")</f>
        <v/>
      </c>
      <c r="AR58" s="517" t="str">
        <f>IF(AR6=MIN('Control | Sensitivity'!$C$21,EDATE('Control | Sensitivity'!$C$18,'Control | Sensitivity'!$F$38)-1),-('Control | Sensitivity'!$F$34+SUM($F$49:AR49)),"")</f>
        <v/>
      </c>
      <c r="AS58" s="517" t="str">
        <f>IF(AS6=MIN('Control | Sensitivity'!$C$21,EDATE('Control | Sensitivity'!$C$18,'Control | Sensitivity'!$F$38)-1),-('Control | Sensitivity'!$F$34+SUM($F$49:AS49)),"")</f>
        <v/>
      </c>
      <c r="AT58" s="517" t="str">
        <f>IF(AT6=MIN('Control | Sensitivity'!$C$21,EDATE('Control | Sensitivity'!$C$18,'Control | Sensitivity'!$F$38)-1),-('Control | Sensitivity'!$F$34+SUM($F$49:AT49)),"")</f>
        <v/>
      </c>
      <c r="AU58" s="517" t="str">
        <f>IF(AU6=MIN('Control | Sensitivity'!$C$21,EDATE('Control | Sensitivity'!$C$18,'Control | Sensitivity'!$F$38)-1),-('Control | Sensitivity'!$F$34+SUM($F$49:AU49)),"")</f>
        <v/>
      </c>
      <c r="AV58" s="517" t="str">
        <f>IF(AV6=MIN('Control | Sensitivity'!$C$21,EDATE('Control | Sensitivity'!$C$18,'Control | Sensitivity'!$F$38)-1),-('Control | Sensitivity'!$F$34+SUM($F$49:AV49)),"")</f>
        <v/>
      </c>
      <c r="AW58" s="517" t="str">
        <f>IF(AW6=MIN('Control | Sensitivity'!$C$21,EDATE('Control | Sensitivity'!$C$18,'Control | Sensitivity'!$F$38)-1),-('Control | Sensitivity'!$F$34+SUM($F$49:AW49)),"")</f>
        <v/>
      </c>
      <c r="AX58" s="517" t="str">
        <f>IF(AX6=MIN('Control | Sensitivity'!$C$21,EDATE('Control | Sensitivity'!$C$18,'Control | Sensitivity'!$F$38)-1),-('Control | Sensitivity'!$F$34+SUM($F$49:AX49)),"")</f>
        <v/>
      </c>
      <c r="AY58" s="517" t="str">
        <f>IF(AY6=MIN('Control | Sensitivity'!$C$21,EDATE('Control | Sensitivity'!$C$18,'Control | Sensitivity'!$F$38)-1),-('Control | Sensitivity'!$F$34+SUM($F$49:AY49)),"")</f>
        <v/>
      </c>
      <c r="AZ58" s="517" t="str">
        <f>IF(AZ6=MIN('Control | Sensitivity'!$C$21,EDATE('Control | Sensitivity'!$C$18,'Control | Sensitivity'!$F$38)-1),-('Control | Sensitivity'!$F$34+SUM($F$49:AZ49)),"")</f>
        <v/>
      </c>
      <c r="BA58" s="517" t="str">
        <f>IF(BA6=MIN('Control | Sensitivity'!$C$21,EDATE('Control | Sensitivity'!$C$18,'Control | Sensitivity'!$F$38)-1),-('Control | Sensitivity'!$F$34+SUM($F$49:BA49)),"")</f>
        <v/>
      </c>
      <c r="BB58" s="517" t="str">
        <f>IF(BB6=MIN('Control | Sensitivity'!$C$21,EDATE('Control | Sensitivity'!$C$18,'Control | Sensitivity'!$F$38)-1),-('Control | Sensitivity'!$F$34+SUM($F$49:BB49)),"")</f>
        <v/>
      </c>
      <c r="BC58" s="517" t="str">
        <f>IF(BC6=MIN('Control | Sensitivity'!$C$21,EDATE('Control | Sensitivity'!$C$18,'Control | Sensitivity'!$F$38)-1),-('Control | Sensitivity'!$F$34+SUM($F$49:BC49)),"")</f>
        <v/>
      </c>
      <c r="BD58" s="517" t="str">
        <f>IF(BD6=MIN('Control | Sensitivity'!$C$21,EDATE('Control | Sensitivity'!$C$18,'Control | Sensitivity'!$F$38)-1),-('Control | Sensitivity'!$F$34+SUM($F$49:BD49)),"")</f>
        <v/>
      </c>
      <c r="BE58" s="517" t="str">
        <f>IF(BE6=MIN('Control | Sensitivity'!$C$21,EDATE('Control | Sensitivity'!$C$18,'Control | Sensitivity'!$F$38)-1),-('Control | Sensitivity'!$F$34+SUM($F$49:BE49)),"")</f>
        <v/>
      </c>
      <c r="BF58" s="517" t="str">
        <f>IF(BF6=MIN('Control | Sensitivity'!$C$21,EDATE('Control | Sensitivity'!$C$18,'Control | Sensitivity'!$F$38)-1),-('Control | Sensitivity'!$F$34+SUM($F$49:BF49)),"")</f>
        <v/>
      </c>
      <c r="BG58" s="517" t="str">
        <f>IF(BG6=MIN('Control | Sensitivity'!$C$21,EDATE('Control | Sensitivity'!$C$18,'Control | Sensitivity'!$F$38)-1),-('Control | Sensitivity'!$F$34+SUM($F$49:BG49)),"")</f>
        <v/>
      </c>
      <c r="BH58" s="517" t="str">
        <f>IF(BH6=MIN('Control | Sensitivity'!$C$21,EDATE('Control | Sensitivity'!$C$18,'Control | Sensitivity'!$F$38)-1),-('Control | Sensitivity'!$F$34+SUM($F$49:BH49)),"")</f>
        <v/>
      </c>
      <c r="BI58" s="517" t="str">
        <f>IF(BI6=MIN('Control | Sensitivity'!$C$21,EDATE('Control | Sensitivity'!$C$18,'Control | Sensitivity'!$F$38)-1),-('Control | Sensitivity'!$F$34+SUM($F$49:BI49)),"")</f>
        <v/>
      </c>
      <c r="BJ58" s="517" t="str">
        <f>IF(BJ6=MIN('Control | Sensitivity'!$C$21,EDATE('Control | Sensitivity'!$C$18,'Control | Sensitivity'!$F$38)-1),-('Control | Sensitivity'!$F$34+SUM($F$49:BJ49)),"")</f>
        <v/>
      </c>
      <c r="BK58" s="517" t="str">
        <f>IF(BK6=MIN('Control | Sensitivity'!$C$21,EDATE('Control | Sensitivity'!$C$18,'Control | Sensitivity'!$F$38)-1),-('Control | Sensitivity'!$F$34+SUM($F$49:BK49)),"")</f>
        <v/>
      </c>
      <c r="BL58" s="517" t="str">
        <f>IF(BL6=MIN('Control | Sensitivity'!$C$21,EDATE('Control | Sensitivity'!$C$18,'Control | Sensitivity'!$F$38)-1),-('Control | Sensitivity'!$F$34+SUM($F$49:BL49)),"")</f>
        <v/>
      </c>
      <c r="BM58" s="517" t="str">
        <f>IF(BM6=MIN('Control | Sensitivity'!$C$21,EDATE('Control | Sensitivity'!$C$18,'Control | Sensitivity'!$F$38)-1),-('Control | Sensitivity'!$F$34+SUM($F$49:BM49)),"")</f>
        <v/>
      </c>
      <c r="BN58" s="517" t="str">
        <f>IF(BN6=MIN('Control | Sensitivity'!$C$21,EDATE('Control | Sensitivity'!$C$18,'Control | Sensitivity'!$F$38)-1),-('Control | Sensitivity'!$F$34+SUM($F$49:BN49)),"")</f>
        <v/>
      </c>
      <c r="BO58" s="517" t="str">
        <f>IF(BO6=MIN('Control | Sensitivity'!$C$21,EDATE('Control | Sensitivity'!$C$18,'Control | Sensitivity'!$F$38)-1),-('Control | Sensitivity'!$F$34+SUM($F$49:BO49)),"")</f>
        <v/>
      </c>
      <c r="BP58" s="517" t="str">
        <f>IF(BP6=MIN('Control | Sensitivity'!$C$21,EDATE('Control | Sensitivity'!$C$18,'Control | Sensitivity'!$F$38)-1),-('Control | Sensitivity'!$F$34+SUM($F$49:BP49)),"")</f>
        <v/>
      </c>
      <c r="BQ58" s="517" t="str">
        <f>IF(BQ6=MIN('Control | Sensitivity'!$C$21,EDATE('Control | Sensitivity'!$C$18,'Control | Sensitivity'!$F$38)-1),-('Control | Sensitivity'!$F$34+SUM($F$49:BQ49)),"")</f>
        <v/>
      </c>
      <c r="BR58" s="517" t="str">
        <f>IF(BR6=MIN('Control | Sensitivity'!$C$21,EDATE('Control | Sensitivity'!$C$18,'Control | Sensitivity'!$F$38)-1),-('Control | Sensitivity'!$F$34+SUM($F$49:BR49)),"")</f>
        <v/>
      </c>
      <c r="BS58" s="517" t="str">
        <f>IF(BS6=MIN('Control | Sensitivity'!$C$21,EDATE('Control | Sensitivity'!$C$18,'Control | Sensitivity'!$F$38)-1),-('Control | Sensitivity'!$F$34+SUM($F$49:BS49)),"")</f>
        <v/>
      </c>
      <c r="BT58" s="517" t="str">
        <f>IF(BT6=MIN('Control | Sensitivity'!$C$21,EDATE('Control | Sensitivity'!$C$18,'Control | Sensitivity'!$F$38)-1),-('Control | Sensitivity'!$F$34+SUM($F$49:BT49)),"")</f>
        <v/>
      </c>
      <c r="BU58" s="517" t="str">
        <f>IF(BU6=MIN('Control | Sensitivity'!$C$21,EDATE('Control | Sensitivity'!$C$18,'Control | Sensitivity'!$F$38)-1),-('Control | Sensitivity'!$F$34+SUM($F$49:BU49)),"")</f>
        <v/>
      </c>
      <c r="BV58" s="517" t="str">
        <f>IF(BV6=MIN('Control | Sensitivity'!$C$21,EDATE('Control | Sensitivity'!$C$18,'Control | Sensitivity'!$F$38)-1),-('Control | Sensitivity'!$F$34+SUM($F$49:BV49)),"")</f>
        <v/>
      </c>
      <c r="BW58" s="517" t="str">
        <f>IF(BW6=MIN('Control | Sensitivity'!$C$21,EDATE('Control | Sensitivity'!$C$18,'Control | Sensitivity'!$F$38)-1),-('Control | Sensitivity'!$F$34+SUM($F$49:BW49)),"")</f>
        <v/>
      </c>
      <c r="BX58" s="517" t="str">
        <f>IF(BX6=MIN('Control | Sensitivity'!$C$21,EDATE('Control | Sensitivity'!$C$18,'Control | Sensitivity'!$F$38)-1),-('Control | Sensitivity'!$F$34+SUM($F$49:BX49)),"")</f>
        <v/>
      </c>
      <c r="BY58" s="517" t="str">
        <f>IF(BY6=MIN('Control | Sensitivity'!$C$21,EDATE('Control | Sensitivity'!$C$18,'Control | Sensitivity'!$F$38)-1),-('Control | Sensitivity'!$F$34+SUM($F$49:BY49)),"")</f>
        <v/>
      </c>
      <c r="BZ58" s="517" t="str">
        <f>IF(BZ6=MIN('Control | Sensitivity'!$C$21,EDATE('Control | Sensitivity'!$C$18,'Control | Sensitivity'!$F$38)-1),-('Control | Sensitivity'!$F$34+SUM($F$49:BZ49)),"")</f>
        <v/>
      </c>
      <c r="CA58" s="517" t="str">
        <f>IF(CA6=MIN('Control | Sensitivity'!$C$21,EDATE('Control | Sensitivity'!$C$18,'Control | Sensitivity'!$F$38)-1),-('Control | Sensitivity'!$F$34+SUM($F$49:CA49)),"")</f>
        <v/>
      </c>
      <c r="CB58" s="517" t="str">
        <f>IF(CB6=MIN('Control | Sensitivity'!$C$21,EDATE('Control | Sensitivity'!$C$18,'Control | Sensitivity'!$F$38)-1),-('Control | Sensitivity'!$F$34+SUM($F$49:CB49)),"")</f>
        <v/>
      </c>
      <c r="CC58" s="517" t="str">
        <f>IF(CC6=MIN('Control | Sensitivity'!$C$21,EDATE('Control | Sensitivity'!$C$18,'Control | Sensitivity'!$F$38)-1),-('Control | Sensitivity'!$F$34+SUM($F$49:CC49)),"")</f>
        <v/>
      </c>
      <c r="CD58" s="517" t="str">
        <f>IF(CD6=MIN('Control | Sensitivity'!$C$21,EDATE('Control | Sensitivity'!$C$18,'Control | Sensitivity'!$F$38)-1),-('Control | Sensitivity'!$F$34+SUM($F$49:CD49)),"")</f>
        <v/>
      </c>
      <c r="CE58" s="517" t="str">
        <f>IF(CE6=MIN('Control | Sensitivity'!$C$21,EDATE('Control | Sensitivity'!$C$18,'Control | Sensitivity'!$F$38)-1),-('Control | Sensitivity'!$F$34+SUM($F$49:CE49)),"")</f>
        <v/>
      </c>
      <c r="CF58" s="517" t="str">
        <f>IF(CF6=MIN('Control | Sensitivity'!$C$21,EDATE('Control | Sensitivity'!$C$18,'Control | Sensitivity'!$F$38)-1),-('Control | Sensitivity'!$F$34+SUM($F$49:CF49)),"")</f>
        <v/>
      </c>
      <c r="CG58" s="517" t="str">
        <f>IF(CG6=MIN('Control | Sensitivity'!$C$21,EDATE('Control | Sensitivity'!$C$18,'Control | Sensitivity'!$F$38)-1),-('Control | Sensitivity'!$F$34+SUM($F$49:CG49)),"")</f>
        <v/>
      </c>
      <c r="CH58" s="517" t="str">
        <f>IF(CH6=MIN('Control | Sensitivity'!$C$21,EDATE('Control | Sensitivity'!$C$18,'Control | Sensitivity'!$F$38)-1),-('Control | Sensitivity'!$F$34+SUM($F$49:CH49)),"")</f>
        <v/>
      </c>
      <c r="CI58" s="517" t="str">
        <f>IF(CI6=MIN('Control | Sensitivity'!$C$21,EDATE('Control | Sensitivity'!$C$18,'Control | Sensitivity'!$F$38)-1),-('Control | Sensitivity'!$F$34+SUM($F$49:CI49)),"")</f>
        <v/>
      </c>
      <c r="CJ58" s="517" t="str">
        <f>IF(CJ6=MIN('Control | Sensitivity'!$C$21,EDATE('Control | Sensitivity'!$C$18,'Control | Sensitivity'!$F$38)-1),-('Control | Sensitivity'!$F$34+SUM($F$49:CJ49)),"")</f>
        <v/>
      </c>
      <c r="CK58" s="517">
        <f ca="1">IF(CK6=MIN('Control | Sensitivity'!$C$21,EDATE('Control | Sensitivity'!$C$18,'Control | Sensitivity'!$F$38)-1),-('Control | Sensitivity'!$F$34+SUM($F$49:CK49)),"")</f>
        <v>-653611.8474910598</v>
      </c>
      <c r="CL58" s="517" t="str">
        <f>IF(CL6=MIN('Control | Sensitivity'!$C$21,EDATE('Control | Sensitivity'!$C$18,'Control | Sensitivity'!$F$38)-1),-('Control | Sensitivity'!$F$34+SUM($F$49:CL49)),"")</f>
        <v/>
      </c>
      <c r="CM58" s="517" t="str">
        <f>IF(CM6=MIN('Control | Sensitivity'!$C$21,EDATE('Control | Sensitivity'!$C$18,'Control | Sensitivity'!$F$38)-1),-('Control | Sensitivity'!$F$34+SUM($F$49:CM49)),"")</f>
        <v/>
      </c>
      <c r="CN58" s="517" t="str">
        <f>IF(CN6=MIN('Control | Sensitivity'!$C$21,EDATE('Control | Sensitivity'!$C$18,'Control | Sensitivity'!$F$38)-1),-('Control | Sensitivity'!$F$34+SUM($F$49:CN49)),"")</f>
        <v/>
      </c>
      <c r="CO58" s="517" t="str">
        <f>IF(CO6=MIN('Control | Sensitivity'!$C$21,EDATE('Control | Sensitivity'!$C$18,'Control | Sensitivity'!$F$38)-1),-('Control | Sensitivity'!$F$34+SUM($F$49:CO49)),"")</f>
        <v/>
      </c>
      <c r="CP58" s="517" t="str">
        <f>IF(CP6=MIN('Control | Sensitivity'!$C$21,EDATE('Control | Sensitivity'!$C$18,'Control | Sensitivity'!$F$38)-1),-('Control | Sensitivity'!$F$34+SUM($F$49:CP49)),"")</f>
        <v/>
      </c>
      <c r="CQ58" s="517" t="str">
        <f>IF(CQ6=MIN('Control | Sensitivity'!$C$21,EDATE('Control | Sensitivity'!$C$18,'Control | Sensitivity'!$F$38)-1),-('Control | Sensitivity'!$F$34+SUM($F$49:CQ49)),"")</f>
        <v/>
      </c>
      <c r="CR58" s="517" t="str">
        <f>IF(CR6=MIN('Control | Sensitivity'!$C$21,EDATE('Control | Sensitivity'!$C$18,'Control | Sensitivity'!$F$38)-1),-('Control | Sensitivity'!$F$34+SUM($F$49:CR49)),"")</f>
        <v/>
      </c>
      <c r="CS58" s="517" t="str">
        <f>IF(CS6=MIN('Control | Sensitivity'!$C$21,EDATE('Control | Sensitivity'!$C$18,'Control | Sensitivity'!$F$38)-1),-('Control | Sensitivity'!$F$34+SUM($F$49:CS49)),"")</f>
        <v/>
      </c>
      <c r="CT58" s="517" t="str">
        <f>IF(CT6=MIN('Control | Sensitivity'!$C$21,EDATE('Control | Sensitivity'!$C$18,'Control | Sensitivity'!$F$38)-1),-('Control | Sensitivity'!$F$34+SUM($F$49:CT49)),"")</f>
        <v/>
      </c>
      <c r="CU58" s="517" t="str">
        <f>IF(CU6=MIN('Control | Sensitivity'!$C$21,EDATE('Control | Sensitivity'!$C$18,'Control | Sensitivity'!$F$38)-1),-('Control | Sensitivity'!$F$34+SUM($F$49:CU49)),"")</f>
        <v/>
      </c>
      <c r="CV58" s="517" t="str">
        <f>IF(CV6=MIN('Control | Sensitivity'!$C$21,EDATE('Control | Sensitivity'!$C$18,'Control | Sensitivity'!$F$38)-1),-('Control | Sensitivity'!$F$34+SUM($F$49:CV49)),"")</f>
        <v/>
      </c>
      <c r="CW58" s="517" t="str">
        <f>IF(CW6=MIN('Control | Sensitivity'!$C$21,EDATE('Control | Sensitivity'!$C$18,'Control | Sensitivity'!$F$38)-1),-('Control | Sensitivity'!$F$34+SUM($F$49:CW49)),"")</f>
        <v/>
      </c>
      <c r="CX58" s="517" t="str">
        <f>IF(CX6=MIN('Control | Sensitivity'!$C$21,EDATE('Control | Sensitivity'!$C$18,'Control | Sensitivity'!$F$38)-1),-('Control | Sensitivity'!$F$34+SUM($F$49:CX49)),"")</f>
        <v/>
      </c>
      <c r="CY58" s="517" t="str">
        <f>IF(CY6=MIN('Control | Sensitivity'!$C$21,EDATE('Control | Sensitivity'!$C$18,'Control | Sensitivity'!$F$38)-1),-('Control | Sensitivity'!$F$34+SUM($F$49:CY49)),"")</f>
        <v/>
      </c>
      <c r="CZ58" s="517" t="str">
        <f>IF(CZ6=MIN('Control | Sensitivity'!$C$21,EDATE('Control | Sensitivity'!$C$18,'Control | Sensitivity'!$F$38)-1),-('Control | Sensitivity'!$F$34+SUM($F$49:CZ49)),"")</f>
        <v/>
      </c>
      <c r="DA58" s="517" t="str">
        <f>IF(DA6=MIN('Control | Sensitivity'!$C$21,EDATE('Control | Sensitivity'!$C$18,'Control | Sensitivity'!$F$38)-1),-('Control | Sensitivity'!$F$34+SUM($F$49:DA49)),"")</f>
        <v/>
      </c>
      <c r="DB58" s="517" t="str">
        <f>IF(DB6=MIN('Control | Sensitivity'!$C$21,EDATE('Control | Sensitivity'!$C$18,'Control | Sensitivity'!$F$38)-1),-('Control | Sensitivity'!$F$34+SUM($F$49:DB49)),"")</f>
        <v/>
      </c>
      <c r="DC58" s="517" t="str">
        <f>IF(DC6=MIN('Control | Sensitivity'!$C$21,EDATE('Control | Sensitivity'!$C$18,'Control | Sensitivity'!$F$38)-1),-('Control | Sensitivity'!$F$34+SUM($F$49:DC49)),"")</f>
        <v/>
      </c>
      <c r="DD58" s="517" t="str">
        <f>IF(DD6=MIN('Control | Sensitivity'!$C$21,EDATE('Control | Sensitivity'!$C$18,'Control | Sensitivity'!$F$38)-1),-('Control | Sensitivity'!$F$34+SUM($F$49:DD49)),"")</f>
        <v/>
      </c>
      <c r="DE58" s="517" t="str">
        <f>IF(DE6=MIN('Control | Sensitivity'!$C$21,EDATE('Control | Sensitivity'!$C$18,'Control | Sensitivity'!$F$38)-1),-('Control | Sensitivity'!$F$34+SUM($F$49:DE49)),"")</f>
        <v/>
      </c>
      <c r="DF58" s="517" t="str">
        <f>IF(DF6=MIN('Control | Sensitivity'!$C$21,EDATE('Control | Sensitivity'!$C$18,'Control | Sensitivity'!$F$38)-1),-('Control | Sensitivity'!$F$34+SUM($F$49:DF49)),"")</f>
        <v/>
      </c>
      <c r="DG58" s="517" t="str">
        <f>IF(DG6=MIN('Control | Sensitivity'!$C$21,EDATE('Control | Sensitivity'!$C$18,'Control | Sensitivity'!$F$38)-1),-('Control | Sensitivity'!$F$34+SUM($F$49:DG49)),"")</f>
        <v/>
      </c>
      <c r="DH58" s="517" t="str">
        <f>IF(DH6=MIN('Control | Sensitivity'!$C$21,EDATE('Control | Sensitivity'!$C$18,'Control | Sensitivity'!$F$38)-1),-('Control | Sensitivity'!$F$34+SUM($F$49:DH49)),"")</f>
        <v/>
      </c>
      <c r="DI58" s="517" t="str">
        <f>IF(DI6=MIN('Control | Sensitivity'!$C$21,EDATE('Control | Sensitivity'!$C$18,'Control | Sensitivity'!$F$38)-1),-('Control | Sensitivity'!$F$34+SUM($F$49:DI49)),"")</f>
        <v/>
      </c>
      <c r="DJ58" s="517" t="str">
        <f>IF(DJ6=MIN('Control | Sensitivity'!$C$21,EDATE('Control | Sensitivity'!$C$18,'Control | Sensitivity'!$F$38)-1),-('Control | Sensitivity'!$F$34+SUM($F$49:DJ49)),"")</f>
        <v/>
      </c>
      <c r="DK58" s="517" t="str">
        <f>IF(DK6=MIN('Control | Sensitivity'!$C$21,EDATE('Control | Sensitivity'!$C$18,'Control | Sensitivity'!$F$38)-1),-('Control | Sensitivity'!$F$34+SUM($F$49:DK49)),"")</f>
        <v/>
      </c>
      <c r="DL58" s="517" t="str">
        <f>IF(DL6=MIN('Control | Sensitivity'!$C$21,EDATE('Control | Sensitivity'!$C$18,'Control | Sensitivity'!$F$38)-1),-('Control | Sensitivity'!$F$34+SUM($F$49:DL49)),"")</f>
        <v/>
      </c>
      <c r="DM58" s="517" t="str">
        <f>IF(DM6=MIN('Control | Sensitivity'!$C$21,EDATE('Control | Sensitivity'!$C$18,'Control | Sensitivity'!$F$38)-1),-('Control | Sensitivity'!$F$34+SUM($F$49:DM49)),"")</f>
        <v/>
      </c>
      <c r="DN58" s="517" t="str">
        <f>IF(DN6=MIN('Control | Sensitivity'!$C$21,EDATE('Control | Sensitivity'!$C$18,'Control | Sensitivity'!$F$38)-1),-('Control | Sensitivity'!$F$34+SUM($F$49:DN49)),"")</f>
        <v/>
      </c>
      <c r="DO58" s="517" t="str">
        <f>IF(DO6=MIN('Control | Sensitivity'!$C$21,EDATE('Control | Sensitivity'!$C$18,'Control | Sensitivity'!$F$38)-1),-('Control | Sensitivity'!$F$34+SUM($F$49:DO49)),"")</f>
        <v/>
      </c>
      <c r="DP58" s="517" t="str">
        <f>IF(DP6=MIN('Control | Sensitivity'!$C$21,EDATE('Control | Sensitivity'!$C$18,'Control | Sensitivity'!$F$38)-1),-('Control | Sensitivity'!$F$34+SUM($F$49:DP49)),"")</f>
        <v/>
      </c>
      <c r="DQ58" s="517" t="str">
        <f>IF(DQ6=MIN('Control | Sensitivity'!$C$21,EDATE('Control | Sensitivity'!$C$18,'Control | Sensitivity'!$F$38)-1),-('Control | Sensitivity'!$F$34+SUM($F$49:DQ49)),"")</f>
        <v/>
      </c>
      <c r="DR58" s="517" t="str">
        <f>IF(DR6=MIN('Control | Sensitivity'!$C$21,EDATE('Control | Sensitivity'!$C$18,'Control | Sensitivity'!$F$38)-1),-('Control | Sensitivity'!$F$34+SUM($F$49:DR49)),"")</f>
        <v/>
      </c>
      <c r="DS58" s="517" t="str">
        <f>IF(DS6=MIN('Control | Sensitivity'!$C$21,EDATE('Control | Sensitivity'!$C$18,'Control | Sensitivity'!$F$38)-1),-('Control | Sensitivity'!$F$34+SUM($F$49:DS49)),"")</f>
        <v/>
      </c>
      <c r="DT58" s="517" t="str">
        <f>IF(DT6=MIN('Control | Sensitivity'!$C$21,EDATE('Control | Sensitivity'!$C$18,'Control | Sensitivity'!$F$38)-1),-('Control | Sensitivity'!$F$34+SUM($F$49:DT49)),"")</f>
        <v/>
      </c>
      <c r="DU58" s="517" t="str">
        <f>IF(DU6=MIN('Control | Sensitivity'!$C$21,EDATE('Control | Sensitivity'!$C$18,'Control | Sensitivity'!$F$38)-1),-('Control | Sensitivity'!$F$34+SUM($F$49:DU49)),"")</f>
        <v/>
      </c>
      <c r="DV58" s="517" t="str">
        <f>IF(DV6=MIN('Control | Sensitivity'!$C$21,EDATE('Control | Sensitivity'!$C$18,'Control | Sensitivity'!$F$38)-1),-('Control | Sensitivity'!$F$34+SUM($F$49:DV49)),"")</f>
        <v/>
      </c>
      <c r="DW58" s="517" t="str">
        <f>IF(DW6=MIN('Control | Sensitivity'!$C$21,EDATE('Control | Sensitivity'!$C$18,'Control | Sensitivity'!$F$38)-1),-('Control | Sensitivity'!$F$34+SUM($F$49:DW49)),"")</f>
        <v/>
      </c>
      <c r="DX58" s="517" t="str">
        <f>IF(DX6=MIN('Control | Sensitivity'!$C$21,EDATE('Control | Sensitivity'!$C$18,'Control | Sensitivity'!$F$38)-1),-('Control | Sensitivity'!$F$34+SUM($F$49:DX49)),"")</f>
        <v/>
      </c>
      <c r="DY58" s="517" t="str">
        <f>IF(DY6=MIN('Control | Sensitivity'!$C$21,EDATE('Control | Sensitivity'!$C$18,'Control | Sensitivity'!$F$38)-1),-('Control | Sensitivity'!$F$34+SUM($F$49:DY49)),"")</f>
        <v/>
      </c>
      <c r="DZ58" s="517" t="str">
        <f>IF(DZ6=MIN('Control | Sensitivity'!$C$21,EDATE('Control | Sensitivity'!$C$18,'Control | Sensitivity'!$F$38)-1),-('Control | Sensitivity'!$F$34+SUM($F$49:DZ49)),"")</f>
        <v/>
      </c>
      <c r="EA58" s="517" t="str">
        <f>IF(EA6=MIN('Control | Sensitivity'!$C$21,EDATE('Control | Sensitivity'!$C$18,'Control | Sensitivity'!$F$38)-1),-('Control | Sensitivity'!$F$34+SUM($F$49:EA49)),"")</f>
        <v/>
      </c>
      <c r="EB58" s="517" t="str">
        <f>IF(EB6=MIN('Control | Sensitivity'!$C$21,EDATE('Control | Sensitivity'!$C$18,'Control | Sensitivity'!$F$38)-1),-('Control | Sensitivity'!$F$34+SUM($F$49:EB49)),"")</f>
        <v/>
      </c>
      <c r="EC58" s="517" t="str">
        <f>IF(EC6=MIN('Control | Sensitivity'!$C$21,EDATE('Control | Sensitivity'!$C$18,'Control | Sensitivity'!$F$38)-1),-('Control | Sensitivity'!$F$34+SUM($F$49:EC49)),"")</f>
        <v/>
      </c>
      <c r="ED58" s="517" t="str">
        <f>IF(ED6=MIN('Control | Sensitivity'!$C$21,EDATE('Control | Sensitivity'!$C$18,'Control | Sensitivity'!$F$38)-1),-('Control | Sensitivity'!$F$34+SUM($F$49:ED49)),"")</f>
        <v/>
      </c>
      <c r="EE58" s="517" t="str">
        <f>IF(EE6=MIN('Control | Sensitivity'!$C$21,EDATE('Control | Sensitivity'!$C$18,'Control | Sensitivity'!$F$38)-1),-('Control | Sensitivity'!$F$34+SUM($F$49:EE49)),"")</f>
        <v/>
      </c>
      <c r="EF58" s="517" t="str">
        <f>IF(EF6=MIN('Control | Sensitivity'!$C$21,EDATE('Control | Sensitivity'!$C$18,'Control | Sensitivity'!$F$38)-1),-('Control | Sensitivity'!$F$34+SUM($F$49:EF49)),"")</f>
        <v/>
      </c>
      <c r="EG58" s="520" t="str">
        <f>IF(EG6=MIN('Control | Sensitivity'!$C$21,EDATE('Control | Sensitivity'!$C$18,'Control | Sensitivity'!$F$38)-1),-('Control | Sensitivity'!$F$34+SUM($F$49:EG49)),"")</f>
        <v/>
      </c>
      <c r="EH58" s="424" t="s">
        <v>109</v>
      </c>
    </row>
    <row r="59" spans="2:138" ht="15" customHeight="1" x14ac:dyDescent="0.2">
      <c r="B59" s="468"/>
      <c r="C59" s="469" t="s">
        <v>260</v>
      </c>
      <c r="D59" s="462">
        <f ca="1">SUM(E59:EG59)</f>
        <v>0</v>
      </c>
      <c r="E59" s="517"/>
      <c r="F59" s="517" t="str">
        <f>IFERROR(-F58*'Control | Sensitivity'!$F$39,"")</f>
        <v/>
      </c>
      <c r="G59" s="517" t="str">
        <f>IFERROR(G58*'Control | Sensitivity'!$F$39,"")</f>
        <v/>
      </c>
      <c r="H59" s="517" t="str">
        <f>IFERROR(H58*'Control | Sensitivity'!$F$39,"")</f>
        <v/>
      </c>
      <c r="I59" s="517" t="str">
        <f>IFERROR(I58*'Control | Sensitivity'!$F$39,"")</f>
        <v/>
      </c>
      <c r="J59" s="517" t="str">
        <f>IFERROR(J58*'Control | Sensitivity'!$F$39,"")</f>
        <v/>
      </c>
      <c r="K59" s="517" t="str">
        <f>IFERROR(K58*'Control | Sensitivity'!$F$39,"")</f>
        <v/>
      </c>
      <c r="L59" s="517" t="str">
        <f>IFERROR(L58*'Control | Sensitivity'!$F$39,"")</f>
        <v/>
      </c>
      <c r="M59" s="517" t="str">
        <f>IFERROR(M58*'Control | Sensitivity'!$F$39,"")</f>
        <v/>
      </c>
      <c r="N59" s="517" t="str">
        <f>IFERROR(N58*'Control | Sensitivity'!$F$39,"")</f>
        <v/>
      </c>
      <c r="O59" s="517" t="str">
        <f>IFERROR(O58*'Control | Sensitivity'!$F$39,"")</f>
        <v/>
      </c>
      <c r="P59" s="517" t="str">
        <f>IFERROR(P58*'Control | Sensitivity'!$F$39,"")</f>
        <v/>
      </c>
      <c r="Q59" s="517" t="str">
        <f>IFERROR(Q58*'Control | Sensitivity'!$F$39,"")</f>
        <v/>
      </c>
      <c r="R59" s="517" t="str">
        <f>IFERROR(R58*'Control | Sensitivity'!$F$39,"")</f>
        <v/>
      </c>
      <c r="S59" s="517" t="str">
        <f>IFERROR(S58*'Control | Sensitivity'!$F$39,"")</f>
        <v/>
      </c>
      <c r="T59" s="517" t="str">
        <f>IFERROR(T58*'Control | Sensitivity'!$F$39,"")</f>
        <v/>
      </c>
      <c r="U59" s="517" t="str">
        <f>IFERROR(U58*'Control | Sensitivity'!$F$39,"")</f>
        <v/>
      </c>
      <c r="V59" s="517" t="str">
        <f>IFERROR(V58*'Control | Sensitivity'!$F$39,"")</f>
        <v/>
      </c>
      <c r="W59" s="517" t="str">
        <f>IFERROR(W58*'Control | Sensitivity'!$F$39,"")</f>
        <v/>
      </c>
      <c r="X59" s="517" t="str">
        <f>IFERROR(X58*'Control | Sensitivity'!$F$39,"")</f>
        <v/>
      </c>
      <c r="Y59" s="517" t="str">
        <f>IFERROR(Y58*'Control | Sensitivity'!$F$39,"")</f>
        <v/>
      </c>
      <c r="Z59" s="517" t="str">
        <f>IFERROR(Z58*'Control | Sensitivity'!$F$39,"")</f>
        <v/>
      </c>
      <c r="AA59" s="517" t="str">
        <f>IFERROR(AA58*'Control | Sensitivity'!$F$39,"")</f>
        <v/>
      </c>
      <c r="AB59" s="517" t="str">
        <f>IFERROR(AB58*'Control | Sensitivity'!$F$39,"")</f>
        <v/>
      </c>
      <c r="AC59" s="517" t="str">
        <f>IFERROR(AC58*'Control | Sensitivity'!$F$39,"")</f>
        <v/>
      </c>
      <c r="AD59" s="517" t="str">
        <f>IFERROR(AD58*'Control | Sensitivity'!$F$39,"")</f>
        <v/>
      </c>
      <c r="AE59" s="517" t="str">
        <f>IFERROR(AE58*'Control | Sensitivity'!$F$39,"")</f>
        <v/>
      </c>
      <c r="AF59" s="517" t="str">
        <f>IFERROR(AF58*'Control | Sensitivity'!$F$39,"")</f>
        <v/>
      </c>
      <c r="AG59" s="517" t="str">
        <f>IFERROR(AG58*'Control | Sensitivity'!$F$39,"")</f>
        <v/>
      </c>
      <c r="AH59" s="517" t="str">
        <f>IFERROR(AH58*'Control | Sensitivity'!$F$39,"")</f>
        <v/>
      </c>
      <c r="AI59" s="517" t="str">
        <f>IFERROR(AI58*'Control | Sensitivity'!$F$39,"")</f>
        <v/>
      </c>
      <c r="AJ59" s="517" t="str">
        <f>IFERROR(AJ58*'Control | Sensitivity'!$F$39,"")</f>
        <v/>
      </c>
      <c r="AK59" s="517" t="str">
        <f>IFERROR(AK58*'Control | Sensitivity'!$F$39,"")</f>
        <v/>
      </c>
      <c r="AL59" s="517" t="str">
        <f>IFERROR(AL58*'Control | Sensitivity'!$F$39,"")</f>
        <v/>
      </c>
      <c r="AM59" s="517" t="str">
        <f>IFERROR(AM58*'Control | Sensitivity'!$F$39,"")</f>
        <v/>
      </c>
      <c r="AN59" s="517" t="str">
        <f>IFERROR(AN58*'Control | Sensitivity'!$F$39,"")</f>
        <v/>
      </c>
      <c r="AO59" s="517" t="str">
        <f>IFERROR(AO58*'Control | Sensitivity'!$F$39,"")</f>
        <v/>
      </c>
      <c r="AP59" s="517" t="str">
        <f>IFERROR(AP58*'Control | Sensitivity'!$F$39,"")</f>
        <v/>
      </c>
      <c r="AQ59" s="517" t="str">
        <f>IFERROR(AQ58*'Control | Sensitivity'!$F$39,"")</f>
        <v/>
      </c>
      <c r="AR59" s="517" t="str">
        <f>IFERROR(AR58*'Control | Sensitivity'!$F$39,"")</f>
        <v/>
      </c>
      <c r="AS59" s="517" t="str">
        <f>IFERROR(AS58*'Control | Sensitivity'!$F$39,"")</f>
        <v/>
      </c>
      <c r="AT59" s="517" t="str">
        <f>IFERROR(AT58*'Control | Sensitivity'!$F$39,"")</f>
        <v/>
      </c>
      <c r="AU59" s="517" t="str">
        <f>IFERROR(AU58*'Control | Sensitivity'!$F$39,"")</f>
        <v/>
      </c>
      <c r="AV59" s="517" t="str">
        <f>IFERROR(AV58*'Control | Sensitivity'!$F$39,"")</f>
        <v/>
      </c>
      <c r="AW59" s="517" t="str">
        <f>IFERROR(AW58*'Control | Sensitivity'!$F$39,"")</f>
        <v/>
      </c>
      <c r="AX59" s="517" t="str">
        <f>IFERROR(AX58*'Control | Sensitivity'!$F$39,"")</f>
        <v/>
      </c>
      <c r="AY59" s="517" t="str">
        <f>IFERROR(AY58*'Control | Sensitivity'!$F$39,"")</f>
        <v/>
      </c>
      <c r="AZ59" s="517" t="str">
        <f>IFERROR(AZ58*'Control | Sensitivity'!$F$39,"")</f>
        <v/>
      </c>
      <c r="BA59" s="517" t="str">
        <f>IFERROR(BA58*'Control | Sensitivity'!$F$39,"")</f>
        <v/>
      </c>
      <c r="BB59" s="517" t="str">
        <f>IFERROR(BB58*'Control | Sensitivity'!$F$39,"")</f>
        <v/>
      </c>
      <c r="BC59" s="517" t="str">
        <f>IFERROR(BC58*'Control | Sensitivity'!$F$39,"")</f>
        <v/>
      </c>
      <c r="BD59" s="517" t="str">
        <f>IFERROR(BD58*'Control | Sensitivity'!$F$39,"")</f>
        <v/>
      </c>
      <c r="BE59" s="517" t="str">
        <f>IFERROR(BE58*'Control | Sensitivity'!$F$39,"")</f>
        <v/>
      </c>
      <c r="BF59" s="517" t="str">
        <f>IFERROR(BF58*'Control | Sensitivity'!$F$39,"")</f>
        <v/>
      </c>
      <c r="BG59" s="517" t="str">
        <f>IFERROR(BG58*'Control | Sensitivity'!$F$39,"")</f>
        <v/>
      </c>
      <c r="BH59" s="517" t="str">
        <f>IFERROR(BH58*'Control | Sensitivity'!$F$39,"")</f>
        <v/>
      </c>
      <c r="BI59" s="517" t="str">
        <f>IFERROR(BI58*'Control | Sensitivity'!$F$39,"")</f>
        <v/>
      </c>
      <c r="BJ59" s="517" t="str">
        <f>IFERROR(BJ58*'Control | Sensitivity'!$F$39,"")</f>
        <v/>
      </c>
      <c r="BK59" s="517" t="str">
        <f>IFERROR(BK58*'Control | Sensitivity'!$F$39,"")</f>
        <v/>
      </c>
      <c r="BL59" s="517" t="str">
        <f>IFERROR(BL58*'Control | Sensitivity'!$F$39,"")</f>
        <v/>
      </c>
      <c r="BM59" s="517" t="str">
        <f>IFERROR(BM58*'Control | Sensitivity'!$F$39,"")</f>
        <v/>
      </c>
      <c r="BN59" s="517" t="str">
        <f>IFERROR(BN58*'Control | Sensitivity'!$F$39,"")</f>
        <v/>
      </c>
      <c r="BO59" s="517" t="str">
        <f>IFERROR(BO58*'Control | Sensitivity'!$F$39,"")</f>
        <v/>
      </c>
      <c r="BP59" s="517" t="str">
        <f>IFERROR(BP58*'Control | Sensitivity'!$F$39,"")</f>
        <v/>
      </c>
      <c r="BQ59" s="517" t="str">
        <f>IFERROR(BQ58*'Control | Sensitivity'!$F$39,"")</f>
        <v/>
      </c>
      <c r="BR59" s="517" t="str">
        <f>IFERROR(BR58*'Control | Sensitivity'!$F$39,"")</f>
        <v/>
      </c>
      <c r="BS59" s="517" t="str">
        <f>IFERROR(BS58*'Control | Sensitivity'!$F$39,"")</f>
        <v/>
      </c>
      <c r="BT59" s="517" t="str">
        <f>IFERROR(BT58*'Control | Sensitivity'!$F$39,"")</f>
        <v/>
      </c>
      <c r="BU59" s="517" t="str">
        <f>IFERROR(BU58*'Control | Sensitivity'!$F$39,"")</f>
        <v/>
      </c>
      <c r="BV59" s="517" t="str">
        <f>IFERROR(BV58*'Control | Sensitivity'!$F$39,"")</f>
        <v/>
      </c>
      <c r="BW59" s="517" t="str">
        <f>IFERROR(BW58*'Control | Sensitivity'!$F$39,"")</f>
        <v/>
      </c>
      <c r="BX59" s="517" t="str">
        <f>IFERROR(BX58*'Control | Sensitivity'!$F$39,"")</f>
        <v/>
      </c>
      <c r="BY59" s="517" t="str">
        <f>IFERROR(BY58*'Control | Sensitivity'!$F$39,"")</f>
        <v/>
      </c>
      <c r="BZ59" s="517" t="str">
        <f>IFERROR(BZ58*'Control | Sensitivity'!$F$39,"")</f>
        <v/>
      </c>
      <c r="CA59" s="517" t="str">
        <f>IFERROR(CA58*'Control | Sensitivity'!$F$39,"")</f>
        <v/>
      </c>
      <c r="CB59" s="517" t="str">
        <f>IFERROR(CB58*'Control | Sensitivity'!$F$39,"")</f>
        <v/>
      </c>
      <c r="CC59" s="517" t="str">
        <f>IFERROR(CC58*'Control | Sensitivity'!$F$39,"")</f>
        <v/>
      </c>
      <c r="CD59" s="517" t="str">
        <f>IFERROR(CD58*'Control | Sensitivity'!$F$39,"")</f>
        <v/>
      </c>
      <c r="CE59" s="517" t="str">
        <f>IFERROR(CE58*'Control | Sensitivity'!$F$39,"")</f>
        <v/>
      </c>
      <c r="CF59" s="517" t="str">
        <f>IFERROR(CF58*'Control | Sensitivity'!$F$39,"")</f>
        <v/>
      </c>
      <c r="CG59" s="517" t="str">
        <f>IFERROR(CG58*'Control | Sensitivity'!$F$39,"")</f>
        <v/>
      </c>
      <c r="CH59" s="517" t="str">
        <f>IFERROR(CH58*'Control | Sensitivity'!$F$39,"")</f>
        <v/>
      </c>
      <c r="CI59" s="517" t="str">
        <f>IFERROR(CI58*'Control | Sensitivity'!$F$39,"")</f>
        <v/>
      </c>
      <c r="CJ59" s="517" t="str">
        <f>IFERROR(CJ58*'Control | Sensitivity'!$F$39,"")</f>
        <v/>
      </c>
      <c r="CK59" s="517">
        <f ca="1">IFERROR(CK58*'Control | Sensitivity'!$F$39,"")</f>
        <v>0</v>
      </c>
      <c r="CL59" s="517" t="str">
        <f>IFERROR(CL58*'Control | Sensitivity'!$F$39,"")</f>
        <v/>
      </c>
      <c r="CM59" s="517" t="str">
        <f>IFERROR(CM58*'Control | Sensitivity'!$F$39,"")</f>
        <v/>
      </c>
      <c r="CN59" s="517" t="str">
        <f>IFERROR(CN58*'Control | Sensitivity'!$F$39,"")</f>
        <v/>
      </c>
      <c r="CO59" s="517" t="str">
        <f>IFERROR(CO58*'Control | Sensitivity'!$F$39,"")</f>
        <v/>
      </c>
      <c r="CP59" s="517" t="str">
        <f>IFERROR(CP58*'Control | Sensitivity'!$F$39,"")</f>
        <v/>
      </c>
      <c r="CQ59" s="517" t="str">
        <f>IFERROR(CQ58*'Control | Sensitivity'!$F$39,"")</f>
        <v/>
      </c>
      <c r="CR59" s="517" t="str">
        <f>IFERROR(CR58*'Control | Sensitivity'!$F$39,"")</f>
        <v/>
      </c>
      <c r="CS59" s="517" t="str">
        <f>IFERROR(CS58*'Control | Sensitivity'!$F$39,"")</f>
        <v/>
      </c>
      <c r="CT59" s="517" t="str">
        <f>IFERROR(CT58*'Control | Sensitivity'!$F$39,"")</f>
        <v/>
      </c>
      <c r="CU59" s="517" t="str">
        <f>IFERROR(CU58*'Control | Sensitivity'!$F$39,"")</f>
        <v/>
      </c>
      <c r="CV59" s="517" t="str">
        <f>IFERROR(CV58*'Control | Sensitivity'!$F$39,"")</f>
        <v/>
      </c>
      <c r="CW59" s="517" t="str">
        <f>IFERROR(CW58*'Control | Sensitivity'!$F$39,"")</f>
        <v/>
      </c>
      <c r="CX59" s="517" t="str">
        <f>IFERROR(CX58*'Control | Sensitivity'!$F$39,"")</f>
        <v/>
      </c>
      <c r="CY59" s="517" t="str">
        <f>IFERROR(CY58*'Control | Sensitivity'!$F$39,"")</f>
        <v/>
      </c>
      <c r="CZ59" s="517" t="str">
        <f>IFERROR(CZ58*'Control | Sensitivity'!$F$39,"")</f>
        <v/>
      </c>
      <c r="DA59" s="517" t="str">
        <f>IFERROR(DA58*'Control | Sensitivity'!$F$39,"")</f>
        <v/>
      </c>
      <c r="DB59" s="517" t="str">
        <f>IFERROR(DB58*'Control | Sensitivity'!$F$39,"")</f>
        <v/>
      </c>
      <c r="DC59" s="517" t="str">
        <f>IFERROR(DC58*'Control | Sensitivity'!$F$39,"")</f>
        <v/>
      </c>
      <c r="DD59" s="517" t="str">
        <f>IFERROR(DD58*'Control | Sensitivity'!$F$39,"")</f>
        <v/>
      </c>
      <c r="DE59" s="517" t="str">
        <f>IFERROR(DE58*'Control | Sensitivity'!$F$39,"")</f>
        <v/>
      </c>
      <c r="DF59" s="517" t="str">
        <f>IFERROR(DF58*'Control | Sensitivity'!$F$39,"")</f>
        <v/>
      </c>
      <c r="DG59" s="517" t="str">
        <f>IFERROR(DG58*'Control | Sensitivity'!$F$39,"")</f>
        <v/>
      </c>
      <c r="DH59" s="517" t="str">
        <f>IFERROR(DH58*'Control | Sensitivity'!$F$39,"")</f>
        <v/>
      </c>
      <c r="DI59" s="517" t="str">
        <f>IFERROR(DI58*'Control | Sensitivity'!$F$39,"")</f>
        <v/>
      </c>
      <c r="DJ59" s="517" t="str">
        <f>IFERROR(DJ58*'Control | Sensitivity'!$F$39,"")</f>
        <v/>
      </c>
      <c r="DK59" s="517" t="str">
        <f>IFERROR(DK58*'Control | Sensitivity'!$F$39,"")</f>
        <v/>
      </c>
      <c r="DL59" s="517" t="str">
        <f>IFERROR(DL58*'Control | Sensitivity'!$F$39,"")</f>
        <v/>
      </c>
      <c r="DM59" s="517" t="str">
        <f>IFERROR(DM58*'Control | Sensitivity'!$F$39,"")</f>
        <v/>
      </c>
      <c r="DN59" s="517" t="str">
        <f>IFERROR(DN58*'Control | Sensitivity'!$F$39,"")</f>
        <v/>
      </c>
      <c r="DO59" s="517" t="str">
        <f>IFERROR(DO58*'Control | Sensitivity'!$F$39,"")</f>
        <v/>
      </c>
      <c r="DP59" s="517" t="str">
        <f>IFERROR(DP58*'Control | Sensitivity'!$F$39,"")</f>
        <v/>
      </c>
      <c r="DQ59" s="517" t="str">
        <f>IFERROR(DQ58*'Control | Sensitivity'!$F$39,"")</f>
        <v/>
      </c>
      <c r="DR59" s="517" t="str">
        <f>IFERROR(DR58*'Control | Sensitivity'!$F$39,"")</f>
        <v/>
      </c>
      <c r="DS59" s="517" t="str">
        <f>IFERROR(DS58*'Control | Sensitivity'!$F$39,"")</f>
        <v/>
      </c>
      <c r="DT59" s="517" t="str">
        <f>IFERROR(DT58*'Control | Sensitivity'!$F$39,"")</f>
        <v/>
      </c>
      <c r="DU59" s="517" t="str">
        <f>IFERROR(DU58*'Control | Sensitivity'!$F$39,"")</f>
        <v/>
      </c>
      <c r="DV59" s="517" t="str">
        <f>IFERROR(DV58*'Control | Sensitivity'!$F$39,"")</f>
        <v/>
      </c>
      <c r="DW59" s="517" t="str">
        <f>IFERROR(DW58*'Control | Sensitivity'!$F$39,"")</f>
        <v/>
      </c>
      <c r="DX59" s="517" t="str">
        <f>IFERROR(DX58*'Control | Sensitivity'!$F$39,"")</f>
        <v/>
      </c>
      <c r="DY59" s="517" t="str">
        <f>IFERROR(DY58*'Control | Sensitivity'!$F$39,"")</f>
        <v/>
      </c>
      <c r="DZ59" s="517" t="str">
        <f>IFERROR(DZ58*'Control | Sensitivity'!$F$39,"")</f>
        <v/>
      </c>
      <c r="EA59" s="517" t="str">
        <f>IFERROR(EA58*'Control | Sensitivity'!$F$39,"")</f>
        <v/>
      </c>
      <c r="EB59" s="517" t="str">
        <f>IFERROR(EB58*'Control | Sensitivity'!$F$39,"")</f>
        <v/>
      </c>
      <c r="EC59" s="517" t="str">
        <f>IFERROR(EC58*'Control | Sensitivity'!$F$39,"")</f>
        <v/>
      </c>
      <c r="ED59" s="517" t="str">
        <f>IFERROR(ED58*'Control | Sensitivity'!$F$39,"")</f>
        <v/>
      </c>
      <c r="EE59" s="517" t="str">
        <f>IFERROR(EE58*'Control | Sensitivity'!$F$39,"")</f>
        <v/>
      </c>
      <c r="EF59" s="517" t="str">
        <f>IFERROR(EF58*'Control | Sensitivity'!$F$39,"")</f>
        <v/>
      </c>
      <c r="EG59" s="520" t="str">
        <f>IFERROR(EG58*'Control | Sensitivity'!$F$39,"")</f>
        <v/>
      </c>
      <c r="EH59" s="424" t="s">
        <v>109</v>
      </c>
    </row>
    <row r="60" spans="2:138" ht="15" customHeight="1" x14ac:dyDescent="0.2">
      <c r="B60" s="513"/>
      <c r="C60" s="514" t="s">
        <v>372</v>
      </c>
      <c r="D60" s="515">
        <f>SUM(E60:EG60)</f>
        <v>0</v>
      </c>
      <c r="E60" s="521"/>
      <c r="F60" s="522" t="str">
        <f>IF('Control | Sensitivity'!$H$27/12&gt;'Control | Sensitivity'!$C$20,"",IF(F7=('Control | Sensitivity'!$H$27),'Control | Sensitivity'!$H$36,""))</f>
        <v/>
      </c>
      <c r="G60" s="522" t="str">
        <f>IF('Control | Sensitivity'!$H$27/12&gt;'Control | Sensitivity'!$C$20,"",IF(G7=('Control | Sensitivity'!$H$27),'Control | Sensitivity'!$H$36,""))</f>
        <v/>
      </c>
      <c r="H60" s="522" t="str">
        <f>IF('Control | Sensitivity'!$H$27/12&gt;'Control | Sensitivity'!$C$20,"",IF(H7=('Control | Sensitivity'!$H$27),'Control | Sensitivity'!$H$36,""))</f>
        <v/>
      </c>
      <c r="I60" s="522" t="str">
        <f>IF('Control | Sensitivity'!$H$27/12&gt;'Control | Sensitivity'!$C$20,"",IF(I7=('Control | Sensitivity'!$H$27),'Control | Sensitivity'!$H$36,""))</f>
        <v/>
      </c>
      <c r="J60" s="522" t="str">
        <f>IF('Control | Sensitivity'!$H$27/12&gt;'Control | Sensitivity'!$C$20,"",IF(J7=('Control | Sensitivity'!$H$27),'Control | Sensitivity'!$H$36,""))</f>
        <v/>
      </c>
      <c r="K60" s="522" t="str">
        <f>IF('Control | Sensitivity'!$H$27/12&gt;'Control | Sensitivity'!$C$20,"",IF(K7=('Control | Sensitivity'!$H$27),'Control | Sensitivity'!$H$36,""))</f>
        <v/>
      </c>
      <c r="L60" s="522" t="str">
        <f>IF('Control | Sensitivity'!$H$27/12&gt;'Control | Sensitivity'!$C$20,"",IF(L7=('Control | Sensitivity'!$H$27),'Control | Sensitivity'!$H$36,""))</f>
        <v/>
      </c>
      <c r="M60" s="522" t="str">
        <f>IF('Control | Sensitivity'!$H$27/12&gt;'Control | Sensitivity'!$C$20,"",IF(M7=('Control | Sensitivity'!$H$27),'Control | Sensitivity'!$H$36,""))</f>
        <v/>
      </c>
      <c r="N60" s="522" t="str">
        <f>IF('Control | Sensitivity'!$H$27/12&gt;'Control | Sensitivity'!$C$20,"",IF(N7=('Control | Sensitivity'!$H$27),'Control | Sensitivity'!$H$36,""))</f>
        <v/>
      </c>
      <c r="O60" s="522" t="str">
        <f>IF('Control | Sensitivity'!$H$27/12&gt;'Control | Sensitivity'!$C$20,"",IF(O7=('Control | Sensitivity'!$H$27),'Control | Sensitivity'!$H$36,""))</f>
        <v/>
      </c>
      <c r="P60" s="522" t="str">
        <f>IF('Control | Sensitivity'!$H$27/12&gt;'Control | Sensitivity'!$C$20,"",IF(P7=('Control | Sensitivity'!$H$27),'Control | Sensitivity'!$H$36,""))</f>
        <v/>
      </c>
      <c r="Q60" s="522" t="str">
        <f>IF('Control | Sensitivity'!$H$27/12&gt;'Control | Sensitivity'!$C$20,"",IF(Q7=('Control | Sensitivity'!$H$27),'Control | Sensitivity'!$H$36,""))</f>
        <v/>
      </c>
      <c r="R60" s="522" t="str">
        <f>IF('Control | Sensitivity'!$H$27/12&gt;'Control | Sensitivity'!$C$20,"",IF(R7=('Control | Sensitivity'!$H$27),'Control | Sensitivity'!$H$36,""))</f>
        <v/>
      </c>
      <c r="S60" s="522" t="str">
        <f>IF('Control | Sensitivity'!$H$27/12&gt;'Control | Sensitivity'!$C$20,"",IF(S7=('Control | Sensitivity'!$H$27),'Control | Sensitivity'!$H$36,""))</f>
        <v/>
      </c>
      <c r="T60" s="522" t="str">
        <f>IF('Control | Sensitivity'!$H$27/12&gt;'Control | Sensitivity'!$C$20,"",IF(T7=('Control | Sensitivity'!$H$27),'Control | Sensitivity'!$H$36,""))</f>
        <v/>
      </c>
      <c r="U60" s="522" t="str">
        <f>IF('Control | Sensitivity'!$H$27/12&gt;'Control | Sensitivity'!$C$20,"",IF(U7=('Control | Sensitivity'!$H$27),'Control | Sensitivity'!$H$36,""))</f>
        <v/>
      </c>
      <c r="V60" s="522" t="str">
        <f>IF('Control | Sensitivity'!$H$27/12&gt;'Control | Sensitivity'!$C$20,"",IF(V7=('Control | Sensitivity'!$H$27),'Control | Sensitivity'!$H$36,""))</f>
        <v/>
      </c>
      <c r="W60" s="522" t="str">
        <f>IF('Control | Sensitivity'!$H$27/12&gt;'Control | Sensitivity'!$C$20,"",IF(W7=('Control | Sensitivity'!$H$27),'Control | Sensitivity'!$H$36,""))</f>
        <v/>
      </c>
      <c r="X60" s="522" t="str">
        <f>IF('Control | Sensitivity'!$H$27/12&gt;'Control | Sensitivity'!$C$20,"",IF(X7=('Control | Sensitivity'!$H$27),'Control | Sensitivity'!$H$36,""))</f>
        <v/>
      </c>
      <c r="Y60" s="522" t="str">
        <f>IF('Control | Sensitivity'!$H$27/12&gt;'Control | Sensitivity'!$C$20,"",IF(Y7=('Control | Sensitivity'!$H$27),'Control | Sensitivity'!$H$36,""))</f>
        <v/>
      </c>
      <c r="Z60" s="522" t="str">
        <f>IF('Control | Sensitivity'!$H$27/12&gt;'Control | Sensitivity'!$C$20,"",IF(Z7=('Control | Sensitivity'!$H$27),'Control | Sensitivity'!$H$36,""))</f>
        <v/>
      </c>
      <c r="AA60" s="522" t="str">
        <f>IF('Control | Sensitivity'!$H$27/12&gt;'Control | Sensitivity'!$C$20,"",IF(AA7=('Control | Sensitivity'!$H$27),'Control | Sensitivity'!$H$36,""))</f>
        <v/>
      </c>
      <c r="AB60" s="522" t="str">
        <f>IF('Control | Sensitivity'!$H$27/12&gt;'Control | Sensitivity'!$C$20,"",IF(AB7=('Control | Sensitivity'!$H$27),'Control | Sensitivity'!$H$36,""))</f>
        <v/>
      </c>
      <c r="AC60" s="522" t="str">
        <f>IF('Control | Sensitivity'!$H$27/12&gt;'Control | Sensitivity'!$C$20,"",IF(AC7=('Control | Sensitivity'!$H$27),'Control | Sensitivity'!$H$36,""))</f>
        <v/>
      </c>
      <c r="AD60" s="522" t="str">
        <f>IF('Control | Sensitivity'!$H$27/12&gt;'Control | Sensitivity'!$C$20,"",IF(AD7=('Control | Sensitivity'!$H$27),'Control | Sensitivity'!$H$36,""))</f>
        <v/>
      </c>
      <c r="AE60" s="522" t="str">
        <f>IF('Control | Sensitivity'!$H$27/12&gt;'Control | Sensitivity'!$C$20,"",IF(AE7=('Control | Sensitivity'!$H$27),'Control | Sensitivity'!$H$36,""))</f>
        <v/>
      </c>
      <c r="AF60" s="522" t="str">
        <f>IF('Control | Sensitivity'!$H$27/12&gt;'Control | Sensitivity'!$C$20,"",IF(AF7=('Control | Sensitivity'!$H$27),'Control | Sensitivity'!$H$36,""))</f>
        <v/>
      </c>
      <c r="AG60" s="522" t="str">
        <f>IF('Control | Sensitivity'!$H$27/12&gt;'Control | Sensitivity'!$C$20,"",IF(AG7=('Control | Sensitivity'!$H$27),'Control | Sensitivity'!$H$36,""))</f>
        <v/>
      </c>
      <c r="AH60" s="522" t="str">
        <f>IF('Control | Sensitivity'!$H$27/12&gt;'Control | Sensitivity'!$C$20,"",IF(AH7=('Control | Sensitivity'!$H$27),'Control | Sensitivity'!$H$36,""))</f>
        <v/>
      </c>
      <c r="AI60" s="522" t="str">
        <f>IF('Control | Sensitivity'!$H$27/12&gt;'Control | Sensitivity'!$C$20,"",IF(AI7=('Control | Sensitivity'!$H$27),'Control | Sensitivity'!$H$36,""))</f>
        <v/>
      </c>
      <c r="AJ60" s="522" t="str">
        <f>IF('Control | Sensitivity'!$H$27/12&gt;'Control | Sensitivity'!$C$20,"",IF(AJ7=('Control | Sensitivity'!$H$27),'Control | Sensitivity'!$H$36,""))</f>
        <v/>
      </c>
      <c r="AK60" s="522" t="str">
        <f>IF('Control | Sensitivity'!$H$27/12&gt;'Control | Sensitivity'!$C$20,"",IF(AK7=('Control | Sensitivity'!$H$27),'Control | Sensitivity'!$H$36,""))</f>
        <v/>
      </c>
      <c r="AL60" s="522" t="str">
        <f>IF('Control | Sensitivity'!$H$27/12&gt;'Control | Sensitivity'!$C$20,"",IF(AL7=('Control | Sensitivity'!$H$27),'Control | Sensitivity'!$H$36,""))</f>
        <v/>
      </c>
      <c r="AM60" s="522" t="str">
        <f>IF('Control | Sensitivity'!$H$27/12&gt;'Control | Sensitivity'!$C$20,"",IF(AM7=('Control | Sensitivity'!$H$27),'Control | Sensitivity'!$H$36,""))</f>
        <v/>
      </c>
      <c r="AN60" s="522" t="str">
        <f>IF('Control | Sensitivity'!$H$27/12&gt;'Control | Sensitivity'!$C$20,"",IF(AN7=('Control | Sensitivity'!$H$27),'Control | Sensitivity'!$H$36,""))</f>
        <v/>
      </c>
      <c r="AO60" s="522" t="str">
        <f>IF('Control | Sensitivity'!$H$27/12&gt;'Control | Sensitivity'!$C$20,"",IF(AO7=('Control | Sensitivity'!$H$27),'Control | Sensitivity'!$H$36,""))</f>
        <v/>
      </c>
      <c r="AP60" s="522" t="str">
        <f>IF('Control | Sensitivity'!$H$27/12&gt;'Control | Sensitivity'!$C$20,"",IF(AP7=('Control | Sensitivity'!$H$27),'Control | Sensitivity'!$H$36,""))</f>
        <v/>
      </c>
      <c r="AQ60" s="522" t="str">
        <f>IF('Control | Sensitivity'!$H$27/12&gt;'Control | Sensitivity'!$C$20,"",IF(AQ7=('Control | Sensitivity'!$H$27),'Control | Sensitivity'!$H$36,""))</f>
        <v/>
      </c>
      <c r="AR60" s="522" t="str">
        <f>IF('Control | Sensitivity'!$H$27/12&gt;'Control | Sensitivity'!$C$20,"",IF(AR7=('Control | Sensitivity'!$H$27),'Control | Sensitivity'!$H$36,""))</f>
        <v/>
      </c>
      <c r="AS60" s="522" t="str">
        <f>IF('Control | Sensitivity'!$H$27/12&gt;'Control | Sensitivity'!$C$20,"",IF(AS7=('Control | Sensitivity'!$H$27),'Control | Sensitivity'!$H$36,""))</f>
        <v/>
      </c>
      <c r="AT60" s="522" t="str">
        <f>IF('Control | Sensitivity'!$H$27/12&gt;'Control | Sensitivity'!$C$20,"",IF(AT7=('Control | Sensitivity'!$H$27),'Control | Sensitivity'!$H$36,""))</f>
        <v/>
      </c>
      <c r="AU60" s="522" t="str">
        <f>IF('Control | Sensitivity'!$H$27/12&gt;'Control | Sensitivity'!$C$20,"",IF(AU7=('Control | Sensitivity'!$H$27),'Control | Sensitivity'!$H$36,""))</f>
        <v/>
      </c>
      <c r="AV60" s="522" t="str">
        <f>IF('Control | Sensitivity'!$H$27/12&gt;'Control | Sensitivity'!$C$20,"",IF(AV7=('Control | Sensitivity'!$H$27),'Control | Sensitivity'!$H$36,""))</f>
        <v/>
      </c>
      <c r="AW60" s="522" t="str">
        <f>IF('Control | Sensitivity'!$H$27/12&gt;'Control | Sensitivity'!$C$20,"",IF(AW7=('Control | Sensitivity'!$H$27),'Control | Sensitivity'!$H$36,""))</f>
        <v/>
      </c>
      <c r="AX60" s="522" t="str">
        <f>IF('Control | Sensitivity'!$H$27/12&gt;'Control | Sensitivity'!$C$20,"",IF(AX7=('Control | Sensitivity'!$H$27),'Control | Sensitivity'!$H$36,""))</f>
        <v/>
      </c>
      <c r="AY60" s="522" t="str">
        <f>IF('Control | Sensitivity'!$H$27/12&gt;'Control | Sensitivity'!$C$20,"",IF(AY7=('Control | Sensitivity'!$H$27),'Control | Sensitivity'!$H$36,""))</f>
        <v/>
      </c>
      <c r="AZ60" s="522" t="str">
        <f>IF('Control | Sensitivity'!$H$27/12&gt;'Control | Sensitivity'!$C$20,"",IF(AZ7=('Control | Sensitivity'!$H$27),'Control | Sensitivity'!$H$36,""))</f>
        <v/>
      </c>
      <c r="BA60" s="522" t="str">
        <f>IF('Control | Sensitivity'!$H$27/12&gt;'Control | Sensitivity'!$C$20,"",IF(BA7=('Control | Sensitivity'!$H$27),'Control | Sensitivity'!$H$36,""))</f>
        <v/>
      </c>
      <c r="BB60" s="522" t="str">
        <f>IF('Control | Sensitivity'!$H$27/12&gt;'Control | Sensitivity'!$C$20,"",IF(BB7=('Control | Sensitivity'!$H$27),'Control | Sensitivity'!$H$36,""))</f>
        <v/>
      </c>
      <c r="BC60" s="522" t="str">
        <f>IF('Control | Sensitivity'!$H$27/12&gt;'Control | Sensitivity'!$C$20,"",IF(BC7=('Control | Sensitivity'!$H$27),'Control | Sensitivity'!$H$36,""))</f>
        <v/>
      </c>
      <c r="BD60" s="522" t="str">
        <f>IF('Control | Sensitivity'!$H$27/12&gt;'Control | Sensitivity'!$C$20,"",IF(BD7=('Control | Sensitivity'!$H$27),'Control | Sensitivity'!$H$36,""))</f>
        <v/>
      </c>
      <c r="BE60" s="522" t="str">
        <f>IF('Control | Sensitivity'!$H$27/12&gt;'Control | Sensitivity'!$C$20,"",IF(BE7=('Control | Sensitivity'!$H$27),'Control | Sensitivity'!$H$36,""))</f>
        <v/>
      </c>
      <c r="BF60" s="522" t="str">
        <f>IF('Control | Sensitivity'!$H$27/12&gt;'Control | Sensitivity'!$C$20,"",IF(BF7=('Control | Sensitivity'!$H$27),'Control | Sensitivity'!$H$36,""))</f>
        <v/>
      </c>
      <c r="BG60" s="522" t="str">
        <f>IF('Control | Sensitivity'!$H$27/12&gt;'Control | Sensitivity'!$C$20,"",IF(BG7=('Control | Sensitivity'!$H$27),'Control | Sensitivity'!$H$36,""))</f>
        <v/>
      </c>
      <c r="BH60" s="522" t="str">
        <f>IF('Control | Sensitivity'!$H$27/12&gt;'Control | Sensitivity'!$C$20,"",IF(BH7=('Control | Sensitivity'!$H$27),'Control | Sensitivity'!$H$36,""))</f>
        <v/>
      </c>
      <c r="BI60" s="522" t="str">
        <f>IF('Control | Sensitivity'!$H$27/12&gt;'Control | Sensitivity'!$C$20,"",IF(BI7=('Control | Sensitivity'!$H$27),'Control | Sensitivity'!$H$36,""))</f>
        <v/>
      </c>
      <c r="BJ60" s="522" t="str">
        <f>IF('Control | Sensitivity'!$H$27/12&gt;'Control | Sensitivity'!$C$20,"",IF(BJ7=('Control | Sensitivity'!$H$27),'Control | Sensitivity'!$H$36,""))</f>
        <v/>
      </c>
      <c r="BK60" s="522" t="str">
        <f>IF('Control | Sensitivity'!$H$27/12&gt;'Control | Sensitivity'!$C$20,"",IF(BK7=('Control | Sensitivity'!$H$27),'Control | Sensitivity'!$H$36,""))</f>
        <v/>
      </c>
      <c r="BL60" s="522" t="str">
        <f>IF('Control | Sensitivity'!$H$27/12&gt;'Control | Sensitivity'!$C$20,"",IF(BL7=('Control | Sensitivity'!$H$27),'Control | Sensitivity'!$H$36,""))</f>
        <v/>
      </c>
      <c r="BM60" s="522" t="str">
        <f>IF('Control | Sensitivity'!$H$27/12&gt;'Control | Sensitivity'!$C$20,"",IF(BM7=('Control | Sensitivity'!$H$27),'Control | Sensitivity'!$H$36,""))</f>
        <v/>
      </c>
      <c r="BN60" s="522" t="str">
        <f>IF('Control | Sensitivity'!$H$27/12&gt;'Control | Sensitivity'!$C$20,"",IF(BN7=('Control | Sensitivity'!$H$27),'Control | Sensitivity'!$H$36,""))</f>
        <v/>
      </c>
      <c r="BO60" s="522" t="str">
        <f>IF('Control | Sensitivity'!$H$27/12&gt;'Control | Sensitivity'!$C$20,"",IF(BO7=('Control | Sensitivity'!$H$27),'Control | Sensitivity'!$H$36,""))</f>
        <v/>
      </c>
      <c r="BP60" s="522" t="str">
        <f>IF('Control | Sensitivity'!$H$27/12&gt;'Control | Sensitivity'!$C$20,"",IF(BP7=('Control | Sensitivity'!$H$27),'Control | Sensitivity'!$H$36,""))</f>
        <v/>
      </c>
      <c r="BQ60" s="522" t="str">
        <f>IF('Control | Sensitivity'!$H$27/12&gt;'Control | Sensitivity'!$C$20,"",IF(BQ7=('Control | Sensitivity'!$H$27),'Control | Sensitivity'!$H$36,""))</f>
        <v/>
      </c>
      <c r="BR60" s="522" t="str">
        <f>IF('Control | Sensitivity'!$H$27/12&gt;'Control | Sensitivity'!$C$20,"",IF(BR7=('Control | Sensitivity'!$H$27),'Control | Sensitivity'!$H$36,""))</f>
        <v/>
      </c>
      <c r="BS60" s="522" t="str">
        <f>IF('Control | Sensitivity'!$H$27/12&gt;'Control | Sensitivity'!$C$20,"",IF(BS7=('Control | Sensitivity'!$H$27),'Control | Sensitivity'!$H$36,""))</f>
        <v/>
      </c>
      <c r="BT60" s="522" t="str">
        <f>IF('Control | Sensitivity'!$H$27/12&gt;'Control | Sensitivity'!$C$20,"",IF(BT7=('Control | Sensitivity'!$H$27),'Control | Sensitivity'!$H$36,""))</f>
        <v/>
      </c>
      <c r="BU60" s="522" t="str">
        <f>IF('Control | Sensitivity'!$H$27/12&gt;'Control | Sensitivity'!$C$20,"",IF(BU7=('Control | Sensitivity'!$H$27),'Control | Sensitivity'!$H$36,""))</f>
        <v/>
      </c>
      <c r="BV60" s="522" t="str">
        <f>IF('Control | Sensitivity'!$H$27/12&gt;'Control | Sensitivity'!$C$20,"",IF(BV7=('Control | Sensitivity'!$H$27),'Control | Sensitivity'!$H$36,""))</f>
        <v/>
      </c>
      <c r="BW60" s="522" t="str">
        <f>IF('Control | Sensitivity'!$H$27/12&gt;'Control | Sensitivity'!$C$20,"",IF(BW7=('Control | Sensitivity'!$H$27),'Control | Sensitivity'!$H$36,""))</f>
        <v/>
      </c>
      <c r="BX60" s="522" t="str">
        <f>IF('Control | Sensitivity'!$H$27/12&gt;'Control | Sensitivity'!$C$20,"",IF(BX7=('Control | Sensitivity'!$H$27),'Control | Sensitivity'!$H$36,""))</f>
        <v/>
      </c>
      <c r="BY60" s="522" t="str">
        <f>IF('Control | Sensitivity'!$H$27/12&gt;'Control | Sensitivity'!$C$20,"",IF(BY7=('Control | Sensitivity'!$H$27),'Control | Sensitivity'!$H$36,""))</f>
        <v/>
      </c>
      <c r="BZ60" s="522" t="str">
        <f>IF('Control | Sensitivity'!$H$27/12&gt;'Control | Sensitivity'!$C$20,"",IF(BZ7=('Control | Sensitivity'!$H$27),'Control | Sensitivity'!$H$36,""))</f>
        <v/>
      </c>
      <c r="CA60" s="522" t="str">
        <f>IF('Control | Sensitivity'!$H$27/12&gt;'Control | Sensitivity'!$C$20,"",IF(CA7=('Control | Sensitivity'!$H$27),'Control | Sensitivity'!$H$36,""))</f>
        <v/>
      </c>
      <c r="CB60" s="522" t="str">
        <f>IF('Control | Sensitivity'!$H$27/12&gt;'Control | Sensitivity'!$C$20,"",IF(CB7=('Control | Sensitivity'!$H$27),'Control | Sensitivity'!$H$36,""))</f>
        <v/>
      </c>
      <c r="CC60" s="522" t="str">
        <f>IF('Control | Sensitivity'!$H$27/12&gt;'Control | Sensitivity'!$C$20,"",IF(CC7=('Control | Sensitivity'!$H$27),'Control | Sensitivity'!$H$36,""))</f>
        <v/>
      </c>
      <c r="CD60" s="522" t="str">
        <f>IF('Control | Sensitivity'!$H$27/12&gt;'Control | Sensitivity'!$C$20,"",IF(CD7=('Control | Sensitivity'!$H$27),'Control | Sensitivity'!$H$36,""))</f>
        <v/>
      </c>
      <c r="CE60" s="522" t="str">
        <f>IF('Control | Sensitivity'!$H$27/12&gt;'Control | Sensitivity'!$C$20,"",IF(CE7=('Control | Sensitivity'!$H$27),'Control | Sensitivity'!$H$36,""))</f>
        <v/>
      </c>
      <c r="CF60" s="522" t="str">
        <f>IF('Control | Sensitivity'!$H$27/12&gt;'Control | Sensitivity'!$C$20,"",IF(CF7=('Control | Sensitivity'!$H$27),'Control | Sensitivity'!$H$36,""))</f>
        <v/>
      </c>
      <c r="CG60" s="522" t="str">
        <f>IF('Control | Sensitivity'!$H$27/12&gt;'Control | Sensitivity'!$C$20,"",IF(CG7=('Control | Sensitivity'!$H$27),'Control | Sensitivity'!$H$36,""))</f>
        <v/>
      </c>
      <c r="CH60" s="522" t="str">
        <f>IF('Control | Sensitivity'!$H$27/12&gt;'Control | Sensitivity'!$C$20,"",IF(CH7=('Control | Sensitivity'!$H$27),'Control | Sensitivity'!$H$36,""))</f>
        <v/>
      </c>
      <c r="CI60" s="522" t="str">
        <f>IF('Control | Sensitivity'!$H$27/12&gt;'Control | Sensitivity'!$C$20,"",IF(CI7=('Control | Sensitivity'!$H$27),'Control | Sensitivity'!$H$36,""))</f>
        <v/>
      </c>
      <c r="CJ60" s="522" t="str">
        <f>IF('Control | Sensitivity'!$H$27/12&gt;'Control | Sensitivity'!$C$20,"",IF(CJ7=('Control | Sensitivity'!$H$27),'Control | Sensitivity'!$H$36,""))</f>
        <v/>
      </c>
      <c r="CK60" s="522" t="str">
        <f>IF('Control | Sensitivity'!$H$27/12&gt;'Control | Sensitivity'!$C$20,"",IF(CK7=('Control | Sensitivity'!$H$27),'Control | Sensitivity'!$H$36,""))</f>
        <v/>
      </c>
      <c r="CL60" s="522" t="str">
        <f>IF('Control | Sensitivity'!$H$27/12&gt;'Control | Sensitivity'!$C$20,"",IF(CL7=('Control | Sensitivity'!$H$27),'Control | Sensitivity'!$H$36,""))</f>
        <v/>
      </c>
      <c r="CM60" s="522" t="str">
        <f>IF('Control | Sensitivity'!$H$27/12&gt;'Control | Sensitivity'!$C$20,"",IF(CM7=('Control | Sensitivity'!$H$27),'Control | Sensitivity'!$H$36,""))</f>
        <v/>
      </c>
      <c r="CN60" s="522" t="str">
        <f>IF('Control | Sensitivity'!$H$27/12&gt;'Control | Sensitivity'!$C$20,"",IF(CN7=('Control | Sensitivity'!$H$27),'Control | Sensitivity'!$H$36,""))</f>
        <v/>
      </c>
      <c r="CO60" s="522" t="str">
        <f>IF('Control | Sensitivity'!$H$27/12&gt;'Control | Sensitivity'!$C$20,"",IF(CO7=('Control | Sensitivity'!$H$27),'Control | Sensitivity'!$H$36,""))</f>
        <v/>
      </c>
      <c r="CP60" s="522" t="str">
        <f>IF('Control | Sensitivity'!$H$27/12&gt;'Control | Sensitivity'!$C$20,"",IF(CP7=('Control | Sensitivity'!$H$27),'Control | Sensitivity'!$H$36,""))</f>
        <v/>
      </c>
      <c r="CQ60" s="522" t="str">
        <f>IF('Control | Sensitivity'!$H$27/12&gt;'Control | Sensitivity'!$C$20,"",IF(CQ7=('Control | Sensitivity'!$H$27),'Control | Sensitivity'!$H$36,""))</f>
        <v/>
      </c>
      <c r="CR60" s="522" t="str">
        <f>IF('Control | Sensitivity'!$H$27/12&gt;'Control | Sensitivity'!$C$20,"",IF(CR7=('Control | Sensitivity'!$H$27),'Control | Sensitivity'!$H$36,""))</f>
        <v/>
      </c>
      <c r="CS60" s="522" t="str">
        <f>IF('Control | Sensitivity'!$H$27/12&gt;'Control | Sensitivity'!$C$20,"",IF(CS7=('Control | Sensitivity'!$H$27),'Control | Sensitivity'!$H$36,""))</f>
        <v/>
      </c>
      <c r="CT60" s="522" t="str">
        <f>IF('Control | Sensitivity'!$H$27/12&gt;'Control | Sensitivity'!$C$20,"",IF(CT7=('Control | Sensitivity'!$H$27),'Control | Sensitivity'!$H$36,""))</f>
        <v/>
      </c>
      <c r="CU60" s="522" t="str">
        <f>IF('Control | Sensitivity'!$H$27/12&gt;'Control | Sensitivity'!$C$20,"",IF(CU7=('Control | Sensitivity'!$H$27),'Control | Sensitivity'!$H$36,""))</f>
        <v/>
      </c>
      <c r="CV60" s="522" t="str">
        <f>IF('Control | Sensitivity'!$H$27/12&gt;'Control | Sensitivity'!$C$20,"",IF(CV7=('Control | Sensitivity'!$H$27),'Control | Sensitivity'!$H$36,""))</f>
        <v/>
      </c>
      <c r="CW60" s="522" t="str">
        <f>IF('Control | Sensitivity'!$H$27/12&gt;'Control | Sensitivity'!$C$20,"",IF(CW7=('Control | Sensitivity'!$H$27),'Control | Sensitivity'!$H$36,""))</f>
        <v/>
      </c>
      <c r="CX60" s="522" t="str">
        <f>IF('Control | Sensitivity'!$H$27/12&gt;'Control | Sensitivity'!$C$20,"",IF(CX7=('Control | Sensitivity'!$H$27),'Control | Sensitivity'!$H$36,""))</f>
        <v/>
      </c>
      <c r="CY60" s="522" t="str">
        <f>IF('Control | Sensitivity'!$H$27/12&gt;'Control | Sensitivity'!$C$20,"",IF(CY7=('Control | Sensitivity'!$H$27),'Control | Sensitivity'!$H$36,""))</f>
        <v/>
      </c>
      <c r="CZ60" s="522" t="str">
        <f>IF('Control | Sensitivity'!$H$27/12&gt;'Control | Sensitivity'!$C$20,"",IF(CZ7=('Control | Sensitivity'!$H$27),'Control | Sensitivity'!$H$36,""))</f>
        <v/>
      </c>
      <c r="DA60" s="522" t="str">
        <f>IF('Control | Sensitivity'!$H$27/12&gt;'Control | Sensitivity'!$C$20,"",IF(DA7=('Control | Sensitivity'!$H$27),'Control | Sensitivity'!$H$36,""))</f>
        <v/>
      </c>
      <c r="DB60" s="522" t="str">
        <f>IF('Control | Sensitivity'!$H$27/12&gt;'Control | Sensitivity'!$C$20,"",IF(DB7=('Control | Sensitivity'!$H$27),'Control | Sensitivity'!$H$36,""))</f>
        <v/>
      </c>
      <c r="DC60" s="522" t="str">
        <f>IF('Control | Sensitivity'!$H$27/12&gt;'Control | Sensitivity'!$C$20,"",IF(DC7=('Control | Sensitivity'!$H$27),'Control | Sensitivity'!$H$36,""))</f>
        <v/>
      </c>
      <c r="DD60" s="522" t="str">
        <f>IF('Control | Sensitivity'!$H$27/12&gt;'Control | Sensitivity'!$C$20,"",IF(DD7=('Control | Sensitivity'!$H$27),'Control | Sensitivity'!$H$36,""))</f>
        <v/>
      </c>
      <c r="DE60" s="522" t="str">
        <f>IF('Control | Sensitivity'!$H$27/12&gt;'Control | Sensitivity'!$C$20,"",IF(DE7=('Control | Sensitivity'!$H$27),'Control | Sensitivity'!$H$36,""))</f>
        <v/>
      </c>
      <c r="DF60" s="522" t="str">
        <f>IF('Control | Sensitivity'!$H$27/12&gt;'Control | Sensitivity'!$C$20,"",IF(DF7=('Control | Sensitivity'!$H$27),'Control | Sensitivity'!$H$36,""))</f>
        <v/>
      </c>
      <c r="DG60" s="522" t="str">
        <f>IF('Control | Sensitivity'!$H$27/12&gt;'Control | Sensitivity'!$C$20,"",IF(DG7=('Control | Sensitivity'!$H$27),'Control | Sensitivity'!$H$36,""))</f>
        <v/>
      </c>
      <c r="DH60" s="522" t="str">
        <f>IF('Control | Sensitivity'!$H$27/12&gt;'Control | Sensitivity'!$C$20,"",IF(DH7=('Control | Sensitivity'!$H$27),'Control | Sensitivity'!$H$36,""))</f>
        <v/>
      </c>
      <c r="DI60" s="522" t="str">
        <f>IF('Control | Sensitivity'!$H$27/12&gt;'Control | Sensitivity'!$C$20,"",IF(DI7=('Control | Sensitivity'!$H$27),'Control | Sensitivity'!$H$36,""))</f>
        <v/>
      </c>
      <c r="DJ60" s="522" t="str">
        <f>IF('Control | Sensitivity'!$H$27/12&gt;'Control | Sensitivity'!$C$20,"",IF(DJ7=('Control | Sensitivity'!$H$27),'Control | Sensitivity'!$H$36,""))</f>
        <v/>
      </c>
      <c r="DK60" s="522" t="str">
        <f>IF('Control | Sensitivity'!$H$27/12&gt;'Control | Sensitivity'!$C$20,"",IF(DK7=('Control | Sensitivity'!$H$27),'Control | Sensitivity'!$H$36,""))</f>
        <v/>
      </c>
      <c r="DL60" s="522" t="str">
        <f>IF('Control | Sensitivity'!$H$27/12&gt;'Control | Sensitivity'!$C$20,"",IF(DL7=('Control | Sensitivity'!$H$27),'Control | Sensitivity'!$H$36,""))</f>
        <v/>
      </c>
      <c r="DM60" s="522" t="str">
        <f>IF('Control | Sensitivity'!$H$27/12&gt;'Control | Sensitivity'!$C$20,"",IF(DM7=('Control | Sensitivity'!$H$27),'Control | Sensitivity'!$H$36,""))</f>
        <v/>
      </c>
      <c r="DN60" s="522" t="str">
        <f>IF('Control | Sensitivity'!$H$27/12&gt;'Control | Sensitivity'!$C$20,"",IF(DN7=('Control | Sensitivity'!$H$27),'Control | Sensitivity'!$H$36,""))</f>
        <v/>
      </c>
      <c r="DO60" s="522" t="str">
        <f>IF('Control | Sensitivity'!$H$27/12&gt;'Control | Sensitivity'!$C$20,"",IF(DO7=('Control | Sensitivity'!$H$27),'Control | Sensitivity'!$H$36,""))</f>
        <v/>
      </c>
      <c r="DP60" s="522" t="str">
        <f>IF('Control | Sensitivity'!$H$27/12&gt;'Control | Sensitivity'!$C$20,"",IF(DP7=('Control | Sensitivity'!$H$27),'Control | Sensitivity'!$H$36,""))</f>
        <v/>
      </c>
      <c r="DQ60" s="522" t="str">
        <f>IF('Control | Sensitivity'!$H$27/12&gt;'Control | Sensitivity'!$C$20,"",IF(DQ7=('Control | Sensitivity'!$H$27),'Control | Sensitivity'!$H$36,""))</f>
        <v/>
      </c>
      <c r="DR60" s="522" t="str">
        <f>IF('Control | Sensitivity'!$H$27/12&gt;'Control | Sensitivity'!$C$20,"",IF(DR7=('Control | Sensitivity'!$H$27),'Control | Sensitivity'!$H$36,""))</f>
        <v/>
      </c>
      <c r="DS60" s="522" t="str">
        <f>IF('Control | Sensitivity'!$H$27/12&gt;'Control | Sensitivity'!$C$20,"",IF(DS7=('Control | Sensitivity'!$H$27),'Control | Sensitivity'!$H$36,""))</f>
        <v/>
      </c>
      <c r="DT60" s="522" t="str">
        <f>IF('Control | Sensitivity'!$H$27/12&gt;'Control | Sensitivity'!$C$20,"",IF(DT7=('Control | Sensitivity'!$H$27),'Control | Sensitivity'!$H$36,""))</f>
        <v/>
      </c>
      <c r="DU60" s="522" t="str">
        <f>IF('Control | Sensitivity'!$H$27/12&gt;'Control | Sensitivity'!$C$20,"",IF(DU7=('Control | Sensitivity'!$H$27),'Control | Sensitivity'!$H$36,""))</f>
        <v/>
      </c>
      <c r="DV60" s="522" t="str">
        <f>IF('Control | Sensitivity'!$H$27/12&gt;'Control | Sensitivity'!$C$20,"",IF(DV7=('Control | Sensitivity'!$H$27),'Control | Sensitivity'!$H$36,""))</f>
        <v/>
      </c>
      <c r="DW60" s="522" t="str">
        <f>IF('Control | Sensitivity'!$H$27/12&gt;'Control | Sensitivity'!$C$20,"",IF(DW7=('Control | Sensitivity'!$H$27),'Control | Sensitivity'!$H$36,""))</f>
        <v/>
      </c>
      <c r="DX60" s="522" t="str">
        <f>IF('Control | Sensitivity'!$H$27/12&gt;'Control | Sensitivity'!$C$20,"",IF(DX7=('Control | Sensitivity'!$H$27),'Control | Sensitivity'!$H$36,""))</f>
        <v/>
      </c>
      <c r="DY60" s="522" t="str">
        <f>IF('Control | Sensitivity'!$H$27/12&gt;'Control | Sensitivity'!$C$20,"",IF(DY7=('Control | Sensitivity'!$H$27),'Control | Sensitivity'!$H$36,""))</f>
        <v/>
      </c>
      <c r="DZ60" s="522" t="str">
        <f>IF('Control | Sensitivity'!$H$27/12&gt;'Control | Sensitivity'!$C$20,"",IF(DZ7=('Control | Sensitivity'!$H$27),'Control | Sensitivity'!$H$36,""))</f>
        <v/>
      </c>
      <c r="EA60" s="522" t="str">
        <f>IF('Control | Sensitivity'!$H$27/12&gt;'Control | Sensitivity'!$C$20,"",IF(EA7=('Control | Sensitivity'!$H$27),'Control | Sensitivity'!$H$36,""))</f>
        <v/>
      </c>
      <c r="EB60" s="522" t="str">
        <f>IF('Control | Sensitivity'!$H$27/12&gt;'Control | Sensitivity'!$C$20,"",IF(EB7=('Control | Sensitivity'!$H$27),'Control | Sensitivity'!$H$36,""))</f>
        <v/>
      </c>
      <c r="EC60" s="522" t="str">
        <f>IF('Control | Sensitivity'!$H$27/12&gt;'Control | Sensitivity'!$C$20,"",IF(EC7=('Control | Sensitivity'!$H$27),'Control | Sensitivity'!$H$36,""))</f>
        <v/>
      </c>
      <c r="ED60" s="522" t="str">
        <f>IF('Control | Sensitivity'!$H$27/12&gt;'Control | Sensitivity'!$C$20,"",IF(ED7=('Control | Sensitivity'!$H$27),'Control | Sensitivity'!$H$36,""))</f>
        <v/>
      </c>
      <c r="EE60" s="522" t="str">
        <f>IF('Control | Sensitivity'!$H$27/12&gt;'Control | Sensitivity'!$C$20,"",IF(EE7=('Control | Sensitivity'!$H$27),'Control | Sensitivity'!$H$36,""))</f>
        <v/>
      </c>
      <c r="EF60" s="522" t="str">
        <f>IF('Control | Sensitivity'!$H$27/12&gt;'Control | Sensitivity'!$C$20,"",IF(EF7=('Control | Sensitivity'!$H$27),'Control | Sensitivity'!$H$36,""))</f>
        <v/>
      </c>
      <c r="EG60" s="523" t="str">
        <f>IF('Control | Sensitivity'!$H$27/12&gt;'Control | Sensitivity'!$C$20,"",IF(EG7=('Control | Sensitivity'!$H$27),'Control | Sensitivity'!$H$36,""))</f>
        <v/>
      </c>
      <c r="EH60" s="424" t="s">
        <v>109</v>
      </c>
    </row>
    <row r="61" spans="2:138" ht="15" customHeight="1" x14ac:dyDescent="0.2">
      <c r="B61" s="468"/>
      <c r="C61" s="469" t="s">
        <v>373</v>
      </c>
      <c r="D61" s="462">
        <f t="shared" ref="D61:D63" si="57">SUM(E61:EG61)</f>
        <v>0</v>
      </c>
      <c r="E61" s="517"/>
      <c r="F61" s="517" t="str">
        <f>IFERROR(-F60*'Control | Sensitivity'!$H$40,"")</f>
        <v/>
      </c>
      <c r="G61" s="517" t="str">
        <f>IFERROR(-G60*'Control | Sensitivity'!$H$40,"")</f>
        <v/>
      </c>
      <c r="H61" s="517" t="str">
        <f>IFERROR(-H60*'Control | Sensitivity'!$H$40,"")</f>
        <v/>
      </c>
      <c r="I61" s="517" t="str">
        <f>IFERROR(-I60*'Control | Sensitivity'!$H$40,"")</f>
        <v/>
      </c>
      <c r="J61" s="517" t="str">
        <f>IFERROR(-J60*'Control | Sensitivity'!$H$40,"")</f>
        <v/>
      </c>
      <c r="K61" s="517" t="str">
        <f>IFERROR(-K60*'Control | Sensitivity'!$H$40,"")</f>
        <v/>
      </c>
      <c r="L61" s="517" t="str">
        <f>IFERROR(-L60*'Control | Sensitivity'!$H$40,"")</f>
        <v/>
      </c>
      <c r="M61" s="517" t="str">
        <f>IFERROR(-M60*'Control | Sensitivity'!$H$40,"")</f>
        <v/>
      </c>
      <c r="N61" s="517" t="str">
        <f>IFERROR(-N60*'Control | Sensitivity'!$H$40,"")</f>
        <v/>
      </c>
      <c r="O61" s="517" t="str">
        <f>IFERROR(-O60*'Control | Sensitivity'!$H$40,"")</f>
        <v/>
      </c>
      <c r="P61" s="517" t="str">
        <f>IFERROR(-P60*'Control | Sensitivity'!$H$40,"")</f>
        <v/>
      </c>
      <c r="Q61" s="517" t="str">
        <f>IFERROR(-Q60*'Control | Sensitivity'!$H$40,"")</f>
        <v/>
      </c>
      <c r="R61" s="517" t="str">
        <f>IFERROR(-R60*'Control | Sensitivity'!$H$40,"")</f>
        <v/>
      </c>
      <c r="S61" s="517" t="str">
        <f>IFERROR(-S60*'Control | Sensitivity'!$H$40,"")</f>
        <v/>
      </c>
      <c r="T61" s="517" t="str">
        <f>IFERROR(-T60*'Control | Sensitivity'!$H$40,"")</f>
        <v/>
      </c>
      <c r="U61" s="517" t="str">
        <f>IFERROR(-U60*'Control | Sensitivity'!$H$40,"")</f>
        <v/>
      </c>
      <c r="V61" s="517" t="str">
        <f>IFERROR(-V60*'Control | Sensitivity'!$H$40,"")</f>
        <v/>
      </c>
      <c r="W61" s="517" t="str">
        <f>IFERROR(-W60*'Control | Sensitivity'!$H$40,"")</f>
        <v/>
      </c>
      <c r="X61" s="517" t="str">
        <f>IFERROR(-X60*'Control | Sensitivity'!$H$40,"")</f>
        <v/>
      </c>
      <c r="Y61" s="517" t="str">
        <f>IFERROR(-Y60*'Control | Sensitivity'!$H$40,"")</f>
        <v/>
      </c>
      <c r="Z61" s="517" t="str">
        <f>IFERROR(-Z60*'Control | Sensitivity'!$H$40,"")</f>
        <v/>
      </c>
      <c r="AA61" s="517" t="str">
        <f>IFERROR(-AA60*'Control | Sensitivity'!$H$40,"")</f>
        <v/>
      </c>
      <c r="AB61" s="517" t="str">
        <f>IFERROR(-AB60*'Control | Sensitivity'!$H$40,"")</f>
        <v/>
      </c>
      <c r="AC61" s="517" t="str">
        <f>IFERROR(-AC60*'Control | Sensitivity'!$H$40,"")</f>
        <v/>
      </c>
      <c r="AD61" s="517" t="str">
        <f>IFERROR(-AD60*'Control | Sensitivity'!$H$40,"")</f>
        <v/>
      </c>
      <c r="AE61" s="517" t="str">
        <f>IFERROR(-AE60*'Control | Sensitivity'!$H$40,"")</f>
        <v/>
      </c>
      <c r="AF61" s="517" t="str">
        <f>IFERROR(-AF60*'Control | Sensitivity'!$H$40,"")</f>
        <v/>
      </c>
      <c r="AG61" s="517" t="str">
        <f>IFERROR(-AG60*'Control | Sensitivity'!$H$40,"")</f>
        <v/>
      </c>
      <c r="AH61" s="517" t="str">
        <f>IFERROR(-AH60*'Control | Sensitivity'!$H$40,"")</f>
        <v/>
      </c>
      <c r="AI61" s="517" t="str">
        <f>IFERROR(-AI60*'Control | Sensitivity'!$H$40,"")</f>
        <v/>
      </c>
      <c r="AJ61" s="517" t="str">
        <f>IFERROR(-AJ60*'Control | Sensitivity'!$H$40,"")</f>
        <v/>
      </c>
      <c r="AK61" s="517" t="str">
        <f>IFERROR(-AK60*'Control | Sensitivity'!$H$40,"")</f>
        <v/>
      </c>
      <c r="AL61" s="517" t="str">
        <f>IFERROR(-AL60*'Control | Sensitivity'!$H$40,"")</f>
        <v/>
      </c>
      <c r="AM61" s="517" t="str">
        <f>IFERROR(-AM60*'Control | Sensitivity'!$H$40,"")</f>
        <v/>
      </c>
      <c r="AN61" s="517" t="str">
        <f>IFERROR(-AN60*'Control | Sensitivity'!$H$40,"")</f>
        <v/>
      </c>
      <c r="AO61" s="517" t="str">
        <f>IFERROR(-AO60*'Control | Sensitivity'!$H$40,"")</f>
        <v/>
      </c>
      <c r="AP61" s="517" t="str">
        <f>IFERROR(-AP60*'Control | Sensitivity'!$H$40,"")</f>
        <v/>
      </c>
      <c r="AQ61" s="517" t="str">
        <f>IFERROR(-AQ60*'Control | Sensitivity'!$H$40,"")</f>
        <v/>
      </c>
      <c r="AR61" s="517" t="str">
        <f>IFERROR(-AR60*'Control | Sensitivity'!$H$40,"")</f>
        <v/>
      </c>
      <c r="AS61" s="517" t="str">
        <f>IFERROR(-AS60*'Control | Sensitivity'!$H$40,"")</f>
        <v/>
      </c>
      <c r="AT61" s="517" t="str">
        <f>IFERROR(-AT60*'Control | Sensitivity'!$H$40,"")</f>
        <v/>
      </c>
      <c r="AU61" s="517" t="str">
        <f>IFERROR(-AU60*'Control | Sensitivity'!$H$40,"")</f>
        <v/>
      </c>
      <c r="AV61" s="517" t="str">
        <f>IFERROR(-AV60*'Control | Sensitivity'!$H$40,"")</f>
        <v/>
      </c>
      <c r="AW61" s="517" t="str">
        <f>IFERROR(-AW60*'Control | Sensitivity'!$H$40,"")</f>
        <v/>
      </c>
      <c r="AX61" s="517" t="str">
        <f>IFERROR(-AX60*'Control | Sensitivity'!$H$40,"")</f>
        <v/>
      </c>
      <c r="AY61" s="517" t="str">
        <f>IFERROR(-AY60*'Control | Sensitivity'!$H$40,"")</f>
        <v/>
      </c>
      <c r="AZ61" s="517" t="str">
        <f>IFERROR(-AZ60*'Control | Sensitivity'!$H$40,"")</f>
        <v/>
      </c>
      <c r="BA61" s="517" t="str">
        <f>IFERROR(-BA60*'Control | Sensitivity'!$H$40,"")</f>
        <v/>
      </c>
      <c r="BB61" s="517" t="str">
        <f>IFERROR(-BB60*'Control | Sensitivity'!$H$40,"")</f>
        <v/>
      </c>
      <c r="BC61" s="517" t="str">
        <f>IFERROR(-BC60*'Control | Sensitivity'!$H$40,"")</f>
        <v/>
      </c>
      <c r="BD61" s="517" t="str">
        <f>IFERROR(-BD60*'Control | Sensitivity'!$H$40,"")</f>
        <v/>
      </c>
      <c r="BE61" s="517" t="str">
        <f>IFERROR(-BE60*'Control | Sensitivity'!$H$40,"")</f>
        <v/>
      </c>
      <c r="BF61" s="517" t="str">
        <f>IFERROR(-BF60*'Control | Sensitivity'!$H$40,"")</f>
        <v/>
      </c>
      <c r="BG61" s="517" t="str">
        <f>IFERROR(-BG60*'Control | Sensitivity'!$H$40,"")</f>
        <v/>
      </c>
      <c r="BH61" s="517" t="str">
        <f>IFERROR(-BH60*'Control | Sensitivity'!$H$40,"")</f>
        <v/>
      </c>
      <c r="BI61" s="517" t="str">
        <f>IFERROR(-BI60*'Control | Sensitivity'!$H$40,"")</f>
        <v/>
      </c>
      <c r="BJ61" s="517" t="str">
        <f>IFERROR(-BJ60*'Control | Sensitivity'!$H$40,"")</f>
        <v/>
      </c>
      <c r="BK61" s="517" t="str">
        <f>IFERROR(-BK60*'Control | Sensitivity'!$H$40,"")</f>
        <v/>
      </c>
      <c r="BL61" s="517" t="str">
        <f>IFERROR(-BL60*'Control | Sensitivity'!$H$40,"")</f>
        <v/>
      </c>
      <c r="BM61" s="517" t="str">
        <f>IFERROR(-BM60*'Control | Sensitivity'!$H$40,"")</f>
        <v/>
      </c>
      <c r="BN61" s="517" t="str">
        <f>IFERROR(-BN60*'Control | Sensitivity'!$H$40,"")</f>
        <v/>
      </c>
      <c r="BO61" s="517" t="str">
        <f>IFERROR(-BO60*'Control | Sensitivity'!$H$40,"")</f>
        <v/>
      </c>
      <c r="BP61" s="517" t="str">
        <f>IFERROR(-BP60*'Control | Sensitivity'!$H$40,"")</f>
        <v/>
      </c>
      <c r="BQ61" s="517" t="str">
        <f>IFERROR(-BQ60*'Control | Sensitivity'!$H$40,"")</f>
        <v/>
      </c>
      <c r="BR61" s="517" t="str">
        <f>IFERROR(-BR60*'Control | Sensitivity'!$H$40,"")</f>
        <v/>
      </c>
      <c r="BS61" s="517" t="str">
        <f>IFERROR(-BS60*'Control | Sensitivity'!$H$40,"")</f>
        <v/>
      </c>
      <c r="BT61" s="517" t="str">
        <f>IFERROR(-BT60*'Control | Sensitivity'!$H$40,"")</f>
        <v/>
      </c>
      <c r="BU61" s="517" t="str">
        <f>IFERROR(-BU60*'Control | Sensitivity'!$H$40,"")</f>
        <v/>
      </c>
      <c r="BV61" s="517" t="str">
        <f>IFERROR(-BV60*'Control | Sensitivity'!$H$40,"")</f>
        <v/>
      </c>
      <c r="BW61" s="517" t="str">
        <f>IFERROR(-BW60*'Control | Sensitivity'!$H$40,"")</f>
        <v/>
      </c>
      <c r="BX61" s="517" t="str">
        <f>IFERROR(-BX60*'Control | Sensitivity'!$H$40,"")</f>
        <v/>
      </c>
      <c r="BY61" s="517" t="str">
        <f>IFERROR(-BY60*'Control | Sensitivity'!$H$40,"")</f>
        <v/>
      </c>
      <c r="BZ61" s="517" t="str">
        <f>IFERROR(-BZ60*'Control | Sensitivity'!$H$40,"")</f>
        <v/>
      </c>
      <c r="CA61" s="517" t="str">
        <f>IFERROR(-CA60*'Control | Sensitivity'!$H$40,"")</f>
        <v/>
      </c>
      <c r="CB61" s="517" t="str">
        <f>IFERROR(-CB60*'Control | Sensitivity'!$H$40,"")</f>
        <v/>
      </c>
      <c r="CC61" s="517" t="str">
        <f>IFERROR(-CC60*'Control | Sensitivity'!$H$40,"")</f>
        <v/>
      </c>
      <c r="CD61" s="517" t="str">
        <f>IFERROR(-CD60*'Control | Sensitivity'!$H$40,"")</f>
        <v/>
      </c>
      <c r="CE61" s="517" t="str">
        <f>IFERROR(-CE60*'Control | Sensitivity'!$H$40,"")</f>
        <v/>
      </c>
      <c r="CF61" s="517" t="str">
        <f>IFERROR(-CF60*'Control | Sensitivity'!$H$40,"")</f>
        <v/>
      </c>
      <c r="CG61" s="517" t="str">
        <f>IFERROR(-CG60*'Control | Sensitivity'!$H$40,"")</f>
        <v/>
      </c>
      <c r="CH61" s="517" t="str">
        <f>IFERROR(-CH60*'Control | Sensitivity'!$H$40,"")</f>
        <v/>
      </c>
      <c r="CI61" s="517" t="str">
        <f>IFERROR(-CI60*'Control | Sensitivity'!$H$40,"")</f>
        <v/>
      </c>
      <c r="CJ61" s="517" t="str">
        <f>IFERROR(-CJ60*'Control | Sensitivity'!$H$40,"")</f>
        <v/>
      </c>
      <c r="CK61" s="517" t="str">
        <f>IFERROR(-CK60*'Control | Sensitivity'!$H$40,"")</f>
        <v/>
      </c>
      <c r="CL61" s="517" t="str">
        <f>IFERROR(-CL60*'Control | Sensitivity'!$H$40,"")</f>
        <v/>
      </c>
      <c r="CM61" s="517" t="str">
        <f>IFERROR(-CM60*'Control | Sensitivity'!$H$40,"")</f>
        <v/>
      </c>
      <c r="CN61" s="517" t="str">
        <f>IFERROR(-CN60*'Control | Sensitivity'!$H$40,"")</f>
        <v/>
      </c>
      <c r="CO61" s="517" t="str">
        <f>IFERROR(-CO60*'Control | Sensitivity'!$H$40,"")</f>
        <v/>
      </c>
      <c r="CP61" s="517" t="str">
        <f>IFERROR(-CP60*'Control | Sensitivity'!$H$40,"")</f>
        <v/>
      </c>
      <c r="CQ61" s="517" t="str">
        <f>IFERROR(-CQ60*'Control | Sensitivity'!$H$40,"")</f>
        <v/>
      </c>
      <c r="CR61" s="517" t="str">
        <f>IFERROR(-CR60*'Control | Sensitivity'!$H$40,"")</f>
        <v/>
      </c>
      <c r="CS61" s="517" t="str">
        <f>IFERROR(-CS60*'Control | Sensitivity'!$H$40,"")</f>
        <v/>
      </c>
      <c r="CT61" s="517" t="str">
        <f>IFERROR(-CT60*'Control | Sensitivity'!$H$40,"")</f>
        <v/>
      </c>
      <c r="CU61" s="517" t="str">
        <f>IFERROR(-CU60*'Control | Sensitivity'!$H$40,"")</f>
        <v/>
      </c>
      <c r="CV61" s="517" t="str">
        <f>IFERROR(-CV60*'Control | Sensitivity'!$H$40,"")</f>
        <v/>
      </c>
      <c r="CW61" s="517" t="str">
        <f>IFERROR(-CW60*'Control | Sensitivity'!$H$40,"")</f>
        <v/>
      </c>
      <c r="CX61" s="517" t="str">
        <f>IFERROR(-CX60*'Control | Sensitivity'!$H$40,"")</f>
        <v/>
      </c>
      <c r="CY61" s="517" t="str">
        <f>IFERROR(-CY60*'Control | Sensitivity'!$H$40,"")</f>
        <v/>
      </c>
      <c r="CZ61" s="517" t="str">
        <f>IFERROR(-CZ60*'Control | Sensitivity'!$H$40,"")</f>
        <v/>
      </c>
      <c r="DA61" s="517" t="str">
        <f>IFERROR(-DA60*'Control | Sensitivity'!$H$40,"")</f>
        <v/>
      </c>
      <c r="DB61" s="517" t="str">
        <f>IFERROR(-DB60*'Control | Sensitivity'!$H$40,"")</f>
        <v/>
      </c>
      <c r="DC61" s="517" t="str">
        <f>IFERROR(-DC60*'Control | Sensitivity'!$H$40,"")</f>
        <v/>
      </c>
      <c r="DD61" s="517" t="str">
        <f>IFERROR(-DD60*'Control | Sensitivity'!$H$40,"")</f>
        <v/>
      </c>
      <c r="DE61" s="517" t="str">
        <f>IFERROR(-DE60*'Control | Sensitivity'!$H$40,"")</f>
        <v/>
      </c>
      <c r="DF61" s="517" t="str">
        <f>IFERROR(-DF60*'Control | Sensitivity'!$H$40,"")</f>
        <v/>
      </c>
      <c r="DG61" s="517" t="str">
        <f>IFERROR(-DG60*'Control | Sensitivity'!$H$40,"")</f>
        <v/>
      </c>
      <c r="DH61" s="517" t="str">
        <f>IFERROR(-DH60*'Control | Sensitivity'!$H$40,"")</f>
        <v/>
      </c>
      <c r="DI61" s="517" t="str">
        <f>IFERROR(-DI60*'Control | Sensitivity'!$H$40,"")</f>
        <v/>
      </c>
      <c r="DJ61" s="517" t="str">
        <f>IFERROR(-DJ60*'Control | Sensitivity'!$H$40,"")</f>
        <v/>
      </c>
      <c r="DK61" s="517" t="str">
        <f>IFERROR(-DK60*'Control | Sensitivity'!$H$40,"")</f>
        <v/>
      </c>
      <c r="DL61" s="517" t="str">
        <f>IFERROR(-DL60*'Control | Sensitivity'!$H$40,"")</f>
        <v/>
      </c>
      <c r="DM61" s="517" t="str">
        <f>IFERROR(-DM60*'Control | Sensitivity'!$H$40,"")</f>
        <v/>
      </c>
      <c r="DN61" s="517" t="str">
        <f>IFERROR(-DN60*'Control | Sensitivity'!$H$40,"")</f>
        <v/>
      </c>
      <c r="DO61" s="517" t="str">
        <f>IFERROR(-DO60*'Control | Sensitivity'!$H$40,"")</f>
        <v/>
      </c>
      <c r="DP61" s="517" t="str">
        <f>IFERROR(-DP60*'Control | Sensitivity'!$H$40,"")</f>
        <v/>
      </c>
      <c r="DQ61" s="517" t="str">
        <f>IFERROR(-DQ60*'Control | Sensitivity'!$H$40,"")</f>
        <v/>
      </c>
      <c r="DR61" s="517" t="str">
        <f>IFERROR(-DR60*'Control | Sensitivity'!$H$40,"")</f>
        <v/>
      </c>
      <c r="DS61" s="517" t="str">
        <f>IFERROR(-DS60*'Control | Sensitivity'!$H$40,"")</f>
        <v/>
      </c>
      <c r="DT61" s="517" t="str">
        <f>IFERROR(-DT60*'Control | Sensitivity'!$H$40,"")</f>
        <v/>
      </c>
      <c r="DU61" s="517" t="str">
        <f>IFERROR(-DU60*'Control | Sensitivity'!$H$40,"")</f>
        <v/>
      </c>
      <c r="DV61" s="517" t="str">
        <f>IFERROR(-DV60*'Control | Sensitivity'!$H$40,"")</f>
        <v/>
      </c>
      <c r="DW61" s="517" t="str">
        <f>IFERROR(-DW60*'Control | Sensitivity'!$H$40,"")</f>
        <v/>
      </c>
      <c r="DX61" s="517" t="str">
        <f>IFERROR(-DX60*'Control | Sensitivity'!$H$40,"")</f>
        <v/>
      </c>
      <c r="DY61" s="517" t="str">
        <f>IFERROR(-DY60*'Control | Sensitivity'!$H$40,"")</f>
        <v/>
      </c>
      <c r="DZ61" s="517" t="str">
        <f>IFERROR(-DZ60*'Control | Sensitivity'!$H$40,"")</f>
        <v/>
      </c>
      <c r="EA61" s="517" t="str">
        <f>IFERROR(-EA60*'Control | Sensitivity'!$H$40,"")</f>
        <v/>
      </c>
      <c r="EB61" s="517" t="str">
        <f>IFERROR(-EB60*'Control | Sensitivity'!$H$40,"")</f>
        <v/>
      </c>
      <c r="EC61" s="517" t="str">
        <f>IFERROR(-EC60*'Control | Sensitivity'!$H$40,"")</f>
        <v/>
      </c>
      <c r="ED61" s="517" t="str">
        <f>IFERROR(-ED60*'Control | Sensitivity'!$H$40,"")</f>
        <v/>
      </c>
      <c r="EE61" s="517" t="str">
        <f>IFERROR(-EE60*'Control | Sensitivity'!$H$40,"")</f>
        <v/>
      </c>
      <c r="EF61" s="517" t="str">
        <f>IFERROR(-EF60*'Control | Sensitivity'!$H$40,"")</f>
        <v/>
      </c>
      <c r="EG61" s="520" t="str">
        <f>IFERROR(-EG60*'Control | Sensitivity'!$H$40,"")</f>
        <v/>
      </c>
      <c r="EH61" s="424" t="s">
        <v>109</v>
      </c>
    </row>
    <row r="62" spans="2:138" ht="15" customHeight="1" x14ac:dyDescent="0.2">
      <c r="B62" s="490"/>
      <c r="C62" s="524" t="s">
        <v>374</v>
      </c>
      <c r="D62" s="507">
        <f t="shared" ca="1" si="57"/>
        <v>0</v>
      </c>
      <c r="E62" s="525"/>
      <c r="F62" s="525" t="str">
        <f ca="1">IF('Control | Sensitivity'!$H$27/12&gt;'Control | Sensitivity'!$C$20,"",IF(F7=MIN('Control | Sensitivity'!$H$27+'Control | Sensitivity'!$H$37,'Control | Sensitivity'!$C$20*12),-('Control | Sensitivity'!$H$36+SUM(OFFSET($E$51,0,'Control | Sensitivity'!$H$27,1,('Control | Sensitivity'!$C$20*12)-'Control | Sensitivity'!$H$27):F51)),""))</f>
        <v/>
      </c>
      <c r="G62" s="525" t="str">
        <f ca="1">IF('Control | Sensitivity'!$H$27/12&gt;'Control | Sensitivity'!$C$20,"",IF(G7=MIN('Control | Sensitivity'!$H$27+'Control | Sensitivity'!$H$37,'Control | Sensitivity'!$C$20*12),-('Control | Sensitivity'!$H$36+SUM(OFFSET($E$51,0,'Control | Sensitivity'!$H$27,1,('Control | Sensitivity'!$C$20*12)-'Control | Sensitivity'!$H$27):G51)),""))</f>
        <v/>
      </c>
      <c r="H62" s="525" t="str">
        <f ca="1">IF('Control | Sensitivity'!$H$27/12&gt;'Control | Sensitivity'!$C$20,"",IF(H7=MIN('Control | Sensitivity'!$H$27+'Control | Sensitivity'!$H$37,'Control | Sensitivity'!$C$20*12),-('Control | Sensitivity'!$H$36+SUM(OFFSET($E$51,0,'Control | Sensitivity'!$H$27,1,('Control | Sensitivity'!$C$20*12)-'Control | Sensitivity'!$H$27):H51)),""))</f>
        <v/>
      </c>
      <c r="I62" s="525" t="str">
        <f ca="1">IF('Control | Sensitivity'!$H$27/12&gt;'Control | Sensitivity'!$C$20,"",IF(I7=MIN('Control | Sensitivity'!$H$27+'Control | Sensitivity'!$H$37,'Control | Sensitivity'!$C$20*12),-('Control | Sensitivity'!$H$36+SUM(OFFSET($E$51,0,'Control | Sensitivity'!$H$27,1,('Control | Sensitivity'!$C$20*12)-'Control | Sensitivity'!$H$27):I51)),""))</f>
        <v/>
      </c>
      <c r="J62" s="525" t="str">
        <f ca="1">IF('Control | Sensitivity'!$H$27/12&gt;'Control | Sensitivity'!$C$20,"",IF(J7=MIN('Control | Sensitivity'!$H$27+'Control | Sensitivity'!$H$37,'Control | Sensitivity'!$C$20*12),-('Control | Sensitivity'!$H$36+SUM(OFFSET($E$51,0,'Control | Sensitivity'!$H$27,1,('Control | Sensitivity'!$C$20*12)-'Control | Sensitivity'!$H$27):J51)),""))</f>
        <v/>
      </c>
      <c r="K62" s="525" t="str">
        <f ca="1">IF('Control | Sensitivity'!$H$27/12&gt;'Control | Sensitivity'!$C$20,"",IF(K7=MIN('Control | Sensitivity'!$H$27+'Control | Sensitivity'!$H$37,'Control | Sensitivity'!$C$20*12),-('Control | Sensitivity'!$H$36+SUM(OFFSET($E$51,0,'Control | Sensitivity'!$H$27,1,('Control | Sensitivity'!$C$20*12)-'Control | Sensitivity'!$H$27):K51)),""))</f>
        <v/>
      </c>
      <c r="L62" s="525" t="str">
        <f ca="1">IF('Control | Sensitivity'!$H$27/12&gt;'Control | Sensitivity'!$C$20,"",IF(L7=MIN('Control | Sensitivity'!$H$27+'Control | Sensitivity'!$H$37,'Control | Sensitivity'!$C$20*12),-('Control | Sensitivity'!$H$36+SUM(OFFSET($E$51,0,'Control | Sensitivity'!$H$27,1,('Control | Sensitivity'!$C$20*12)-'Control | Sensitivity'!$H$27):L51)),""))</f>
        <v/>
      </c>
      <c r="M62" s="525" t="str">
        <f ca="1">IF('Control | Sensitivity'!$H$27/12&gt;'Control | Sensitivity'!$C$20,"",IF(M7=MIN('Control | Sensitivity'!$H$27+'Control | Sensitivity'!$H$37,'Control | Sensitivity'!$C$20*12),-('Control | Sensitivity'!$H$36+SUM(OFFSET($E$51,0,'Control | Sensitivity'!$H$27,1,('Control | Sensitivity'!$C$20*12)-'Control | Sensitivity'!$H$27):M51)),""))</f>
        <v/>
      </c>
      <c r="N62" s="525" t="str">
        <f ca="1">IF('Control | Sensitivity'!$H$27/12&gt;'Control | Sensitivity'!$C$20,"",IF(N7=MIN('Control | Sensitivity'!$H$27+'Control | Sensitivity'!$H$37,'Control | Sensitivity'!$C$20*12),-('Control | Sensitivity'!$H$36+SUM(OFFSET($E$51,0,'Control | Sensitivity'!$H$27,1,('Control | Sensitivity'!$C$20*12)-'Control | Sensitivity'!$H$27):N51)),""))</f>
        <v/>
      </c>
      <c r="O62" s="525" t="str">
        <f ca="1">IF('Control | Sensitivity'!$H$27/12&gt;'Control | Sensitivity'!$C$20,"",IF(O7=MIN('Control | Sensitivity'!$H$27+'Control | Sensitivity'!$H$37,'Control | Sensitivity'!$C$20*12),-('Control | Sensitivity'!$H$36+SUM(OFFSET($E$51,0,'Control | Sensitivity'!$H$27,1,('Control | Sensitivity'!$C$20*12)-'Control | Sensitivity'!$H$27):O51)),""))</f>
        <v/>
      </c>
      <c r="P62" s="525" t="str">
        <f ca="1">IF('Control | Sensitivity'!$H$27/12&gt;'Control | Sensitivity'!$C$20,"",IF(P7=MIN('Control | Sensitivity'!$H$27+'Control | Sensitivity'!$H$37,'Control | Sensitivity'!$C$20*12),-('Control | Sensitivity'!$H$36+SUM(OFFSET($E$51,0,'Control | Sensitivity'!$H$27,1,('Control | Sensitivity'!$C$20*12)-'Control | Sensitivity'!$H$27):P51)),""))</f>
        <v/>
      </c>
      <c r="Q62" s="525" t="str">
        <f ca="1">IF('Control | Sensitivity'!$H$27/12&gt;'Control | Sensitivity'!$C$20,"",IF(Q7=MIN('Control | Sensitivity'!$H$27+'Control | Sensitivity'!$H$37,'Control | Sensitivity'!$C$20*12),-('Control | Sensitivity'!$H$36+SUM(OFFSET($E$51,0,'Control | Sensitivity'!$H$27,1,('Control | Sensitivity'!$C$20*12)-'Control | Sensitivity'!$H$27):Q51)),""))</f>
        <v/>
      </c>
      <c r="R62" s="525" t="str">
        <f ca="1">IF('Control | Sensitivity'!$H$27/12&gt;'Control | Sensitivity'!$C$20,"",IF(R7=MIN('Control | Sensitivity'!$H$27+'Control | Sensitivity'!$H$37,'Control | Sensitivity'!$C$20*12),-('Control | Sensitivity'!$H$36+SUM(OFFSET($E$51,0,'Control | Sensitivity'!$H$27,1,('Control | Sensitivity'!$C$20*12)-'Control | Sensitivity'!$H$27):R51)),""))</f>
        <v/>
      </c>
      <c r="S62" s="525" t="str">
        <f ca="1">IF('Control | Sensitivity'!$H$27/12&gt;'Control | Sensitivity'!$C$20,"",IF(S7=MIN('Control | Sensitivity'!$H$27+'Control | Sensitivity'!$H$37,'Control | Sensitivity'!$C$20*12),-('Control | Sensitivity'!$H$36+SUM(OFFSET($E$51,0,'Control | Sensitivity'!$H$27,1,('Control | Sensitivity'!$C$20*12)-'Control | Sensitivity'!$H$27):S51)),""))</f>
        <v/>
      </c>
      <c r="T62" s="525" t="str">
        <f ca="1">IF('Control | Sensitivity'!$H$27/12&gt;'Control | Sensitivity'!$C$20,"",IF(T7=MIN('Control | Sensitivity'!$H$27+'Control | Sensitivity'!$H$37,'Control | Sensitivity'!$C$20*12),-('Control | Sensitivity'!$H$36+SUM(OFFSET($E$51,0,'Control | Sensitivity'!$H$27,1,('Control | Sensitivity'!$C$20*12)-'Control | Sensitivity'!$H$27):T51)),""))</f>
        <v/>
      </c>
      <c r="U62" s="525" t="str">
        <f ca="1">IF('Control | Sensitivity'!$H$27/12&gt;'Control | Sensitivity'!$C$20,"",IF(U7=MIN('Control | Sensitivity'!$H$27+'Control | Sensitivity'!$H$37,'Control | Sensitivity'!$C$20*12),-('Control | Sensitivity'!$H$36+SUM(OFFSET($E$51,0,'Control | Sensitivity'!$H$27,1,('Control | Sensitivity'!$C$20*12)-'Control | Sensitivity'!$H$27):U51)),""))</f>
        <v/>
      </c>
      <c r="V62" s="525" t="str">
        <f ca="1">IF('Control | Sensitivity'!$H$27/12&gt;'Control | Sensitivity'!$C$20,"",IF(V7=MIN('Control | Sensitivity'!$H$27+'Control | Sensitivity'!$H$37,'Control | Sensitivity'!$C$20*12),-('Control | Sensitivity'!$H$36+SUM(OFFSET($E$51,0,'Control | Sensitivity'!$H$27,1,('Control | Sensitivity'!$C$20*12)-'Control | Sensitivity'!$H$27):V51)),""))</f>
        <v/>
      </c>
      <c r="W62" s="525" t="str">
        <f ca="1">IF('Control | Sensitivity'!$H$27/12&gt;'Control | Sensitivity'!$C$20,"",IF(W7=MIN('Control | Sensitivity'!$H$27+'Control | Sensitivity'!$H$37,'Control | Sensitivity'!$C$20*12),-('Control | Sensitivity'!$H$36+SUM(OFFSET($E$51,0,'Control | Sensitivity'!$H$27,1,('Control | Sensitivity'!$C$20*12)-'Control | Sensitivity'!$H$27):W51)),""))</f>
        <v/>
      </c>
      <c r="X62" s="525" t="str">
        <f ca="1">IF('Control | Sensitivity'!$H$27/12&gt;'Control | Sensitivity'!$C$20,"",IF(X7=MIN('Control | Sensitivity'!$H$27+'Control | Sensitivity'!$H$37,'Control | Sensitivity'!$C$20*12),-('Control | Sensitivity'!$H$36+SUM(OFFSET($E$51,0,'Control | Sensitivity'!$H$27,1,('Control | Sensitivity'!$C$20*12)-'Control | Sensitivity'!$H$27):X51)),""))</f>
        <v/>
      </c>
      <c r="Y62" s="525" t="str">
        <f ca="1">IF('Control | Sensitivity'!$H$27/12&gt;'Control | Sensitivity'!$C$20,"",IF(Y7=MIN('Control | Sensitivity'!$H$27+'Control | Sensitivity'!$H$37,'Control | Sensitivity'!$C$20*12),-('Control | Sensitivity'!$H$36+SUM(OFFSET($E$51,0,'Control | Sensitivity'!$H$27,1,('Control | Sensitivity'!$C$20*12)-'Control | Sensitivity'!$H$27):Y51)),""))</f>
        <v/>
      </c>
      <c r="Z62" s="525" t="str">
        <f ca="1">IF('Control | Sensitivity'!$H$27/12&gt;'Control | Sensitivity'!$C$20,"",IF(Z7=MIN('Control | Sensitivity'!$H$27+'Control | Sensitivity'!$H$37,'Control | Sensitivity'!$C$20*12),-('Control | Sensitivity'!$H$36+SUM(OFFSET($E$51,0,'Control | Sensitivity'!$H$27,1,('Control | Sensitivity'!$C$20*12)-'Control | Sensitivity'!$H$27):Z51)),""))</f>
        <v/>
      </c>
      <c r="AA62" s="525" t="str">
        <f ca="1">IF('Control | Sensitivity'!$H$27/12&gt;'Control | Sensitivity'!$C$20,"",IF(AA7=MIN('Control | Sensitivity'!$H$27+'Control | Sensitivity'!$H$37,'Control | Sensitivity'!$C$20*12),-('Control | Sensitivity'!$H$36+SUM(OFFSET($E$51,0,'Control | Sensitivity'!$H$27,1,('Control | Sensitivity'!$C$20*12)-'Control | Sensitivity'!$H$27):AA51)),""))</f>
        <v/>
      </c>
      <c r="AB62" s="525" t="str">
        <f ca="1">IF('Control | Sensitivity'!$H$27/12&gt;'Control | Sensitivity'!$C$20,"",IF(AB7=MIN('Control | Sensitivity'!$H$27+'Control | Sensitivity'!$H$37,'Control | Sensitivity'!$C$20*12),-('Control | Sensitivity'!$H$36+SUM(OFFSET($E$51,0,'Control | Sensitivity'!$H$27,1,('Control | Sensitivity'!$C$20*12)-'Control | Sensitivity'!$H$27):AB51)),""))</f>
        <v/>
      </c>
      <c r="AC62" s="525" t="str">
        <f ca="1">IF('Control | Sensitivity'!$H$27/12&gt;'Control | Sensitivity'!$C$20,"",IF(AC7=MIN('Control | Sensitivity'!$H$27+'Control | Sensitivity'!$H$37,'Control | Sensitivity'!$C$20*12),-('Control | Sensitivity'!$H$36+SUM(OFFSET($E$51,0,'Control | Sensitivity'!$H$27,1,('Control | Sensitivity'!$C$20*12)-'Control | Sensitivity'!$H$27):AC51)),""))</f>
        <v/>
      </c>
      <c r="AD62" s="525" t="str">
        <f ca="1">IF('Control | Sensitivity'!$H$27/12&gt;'Control | Sensitivity'!$C$20,"",IF(AD7=MIN('Control | Sensitivity'!$H$27+'Control | Sensitivity'!$H$37,'Control | Sensitivity'!$C$20*12),-('Control | Sensitivity'!$H$36+SUM(OFFSET($E$51,0,'Control | Sensitivity'!$H$27,1,('Control | Sensitivity'!$C$20*12)-'Control | Sensitivity'!$H$27):AD51)),""))</f>
        <v/>
      </c>
      <c r="AE62" s="525" t="str">
        <f ca="1">IF('Control | Sensitivity'!$H$27/12&gt;'Control | Sensitivity'!$C$20,"",IF(AE7=MIN('Control | Sensitivity'!$H$27+'Control | Sensitivity'!$H$37,'Control | Sensitivity'!$C$20*12),-('Control | Sensitivity'!$H$36+SUM(OFFSET($E$51,0,'Control | Sensitivity'!$H$27,1,('Control | Sensitivity'!$C$20*12)-'Control | Sensitivity'!$H$27):AE51)),""))</f>
        <v/>
      </c>
      <c r="AF62" s="525" t="str">
        <f ca="1">IF('Control | Sensitivity'!$H$27/12&gt;'Control | Sensitivity'!$C$20,"",IF(AF7=MIN('Control | Sensitivity'!$H$27+'Control | Sensitivity'!$H$37,'Control | Sensitivity'!$C$20*12),-('Control | Sensitivity'!$H$36+SUM(OFFSET($E$51,0,'Control | Sensitivity'!$H$27,1,('Control | Sensitivity'!$C$20*12)-'Control | Sensitivity'!$H$27):AF51)),""))</f>
        <v/>
      </c>
      <c r="AG62" s="525" t="str">
        <f ca="1">IF('Control | Sensitivity'!$H$27/12&gt;'Control | Sensitivity'!$C$20,"",IF(AG7=MIN('Control | Sensitivity'!$H$27+'Control | Sensitivity'!$H$37,'Control | Sensitivity'!$C$20*12),-('Control | Sensitivity'!$H$36+SUM(OFFSET($E$51,0,'Control | Sensitivity'!$H$27,1,('Control | Sensitivity'!$C$20*12)-'Control | Sensitivity'!$H$27):AG51)),""))</f>
        <v/>
      </c>
      <c r="AH62" s="525" t="str">
        <f ca="1">IF('Control | Sensitivity'!$H$27/12&gt;'Control | Sensitivity'!$C$20,"",IF(AH7=MIN('Control | Sensitivity'!$H$27+'Control | Sensitivity'!$H$37,'Control | Sensitivity'!$C$20*12),-('Control | Sensitivity'!$H$36+SUM(OFFSET($E$51,0,'Control | Sensitivity'!$H$27,1,('Control | Sensitivity'!$C$20*12)-'Control | Sensitivity'!$H$27):AH51)),""))</f>
        <v/>
      </c>
      <c r="AI62" s="525" t="str">
        <f ca="1">IF('Control | Sensitivity'!$H$27/12&gt;'Control | Sensitivity'!$C$20,"",IF(AI7=MIN('Control | Sensitivity'!$H$27+'Control | Sensitivity'!$H$37,'Control | Sensitivity'!$C$20*12),-('Control | Sensitivity'!$H$36+SUM(OFFSET($E$51,0,'Control | Sensitivity'!$H$27,1,('Control | Sensitivity'!$C$20*12)-'Control | Sensitivity'!$H$27):AI51)),""))</f>
        <v/>
      </c>
      <c r="AJ62" s="525" t="str">
        <f ca="1">IF('Control | Sensitivity'!$H$27/12&gt;'Control | Sensitivity'!$C$20,"",IF(AJ7=MIN('Control | Sensitivity'!$H$27+'Control | Sensitivity'!$H$37,'Control | Sensitivity'!$C$20*12),-('Control | Sensitivity'!$H$36+SUM(OFFSET($E$51,0,'Control | Sensitivity'!$H$27,1,('Control | Sensitivity'!$C$20*12)-'Control | Sensitivity'!$H$27):AJ51)),""))</f>
        <v/>
      </c>
      <c r="AK62" s="525" t="str">
        <f ca="1">IF('Control | Sensitivity'!$H$27/12&gt;'Control | Sensitivity'!$C$20,"",IF(AK7=MIN('Control | Sensitivity'!$H$27+'Control | Sensitivity'!$H$37,'Control | Sensitivity'!$C$20*12),-('Control | Sensitivity'!$H$36+SUM(OFFSET($E$51,0,'Control | Sensitivity'!$H$27,1,('Control | Sensitivity'!$C$20*12)-'Control | Sensitivity'!$H$27):AK51)),""))</f>
        <v/>
      </c>
      <c r="AL62" s="525" t="str">
        <f ca="1">IF('Control | Sensitivity'!$H$27/12&gt;'Control | Sensitivity'!$C$20,"",IF(AL7=MIN('Control | Sensitivity'!$H$27+'Control | Sensitivity'!$H$37,'Control | Sensitivity'!$C$20*12),-('Control | Sensitivity'!$H$36+SUM(OFFSET($E$51,0,'Control | Sensitivity'!$H$27,1,('Control | Sensitivity'!$C$20*12)-'Control | Sensitivity'!$H$27):AL51)),""))</f>
        <v/>
      </c>
      <c r="AM62" s="525" t="str">
        <f ca="1">IF('Control | Sensitivity'!$H$27/12&gt;'Control | Sensitivity'!$C$20,"",IF(AM7=MIN('Control | Sensitivity'!$H$27+'Control | Sensitivity'!$H$37,'Control | Sensitivity'!$C$20*12),-('Control | Sensitivity'!$H$36+SUM(OFFSET($E$51,0,'Control | Sensitivity'!$H$27,1,('Control | Sensitivity'!$C$20*12)-'Control | Sensitivity'!$H$27):AM51)),""))</f>
        <v/>
      </c>
      <c r="AN62" s="525" t="str">
        <f ca="1">IF('Control | Sensitivity'!$H$27/12&gt;'Control | Sensitivity'!$C$20,"",IF(AN7=MIN('Control | Sensitivity'!$H$27+'Control | Sensitivity'!$H$37,'Control | Sensitivity'!$C$20*12),-('Control | Sensitivity'!$H$36+SUM(OFFSET($E$51,0,'Control | Sensitivity'!$H$27,1,('Control | Sensitivity'!$C$20*12)-'Control | Sensitivity'!$H$27):AN51)),""))</f>
        <v/>
      </c>
      <c r="AO62" s="525" t="str">
        <f ca="1">IF('Control | Sensitivity'!$H$27/12&gt;'Control | Sensitivity'!$C$20,"",IF(AO7=MIN('Control | Sensitivity'!$H$27+'Control | Sensitivity'!$H$37,'Control | Sensitivity'!$C$20*12),-('Control | Sensitivity'!$H$36+SUM(OFFSET($E$51,0,'Control | Sensitivity'!$H$27,1,('Control | Sensitivity'!$C$20*12)-'Control | Sensitivity'!$H$27):AO51)),""))</f>
        <v/>
      </c>
      <c r="AP62" s="525" t="str">
        <f ca="1">IF('Control | Sensitivity'!$H$27/12&gt;'Control | Sensitivity'!$C$20,"",IF(AP7=MIN('Control | Sensitivity'!$H$27+'Control | Sensitivity'!$H$37,'Control | Sensitivity'!$C$20*12),-('Control | Sensitivity'!$H$36+SUM(OFFSET($E$51,0,'Control | Sensitivity'!$H$27,1,('Control | Sensitivity'!$C$20*12)-'Control | Sensitivity'!$H$27):AP51)),""))</f>
        <v/>
      </c>
      <c r="AQ62" s="525" t="str">
        <f ca="1">IF('Control | Sensitivity'!$H$27/12&gt;'Control | Sensitivity'!$C$20,"",IF(AQ7=MIN('Control | Sensitivity'!$H$27+'Control | Sensitivity'!$H$37,'Control | Sensitivity'!$C$20*12),-('Control | Sensitivity'!$H$36+SUM(OFFSET($E$51,0,'Control | Sensitivity'!$H$27,1,('Control | Sensitivity'!$C$20*12)-'Control | Sensitivity'!$H$27):AQ51)),""))</f>
        <v/>
      </c>
      <c r="AR62" s="525" t="str">
        <f ca="1">IF('Control | Sensitivity'!$H$27/12&gt;'Control | Sensitivity'!$C$20,"",IF(AR7=MIN('Control | Sensitivity'!$H$27+'Control | Sensitivity'!$H$37,'Control | Sensitivity'!$C$20*12),-('Control | Sensitivity'!$H$36+SUM(OFFSET($E$51,0,'Control | Sensitivity'!$H$27,1,('Control | Sensitivity'!$C$20*12)-'Control | Sensitivity'!$H$27):AR51)),""))</f>
        <v/>
      </c>
      <c r="AS62" s="525" t="str">
        <f ca="1">IF('Control | Sensitivity'!$H$27/12&gt;'Control | Sensitivity'!$C$20,"",IF(AS7=MIN('Control | Sensitivity'!$H$27+'Control | Sensitivity'!$H$37,'Control | Sensitivity'!$C$20*12),-('Control | Sensitivity'!$H$36+SUM(OFFSET($E$51,0,'Control | Sensitivity'!$H$27,1,('Control | Sensitivity'!$C$20*12)-'Control | Sensitivity'!$H$27):AS51)),""))</f>
        <v/>
      </c>
      <c r="AT62" s="525" t="str">
        <f ca="1">IF('Control | Sensitivity'!$H$27/12&gt;'Control | Sensitivity'!$C$20,"",IF(AT7=MIN('Control | Sensitivity'!$H$27+'Control | Sensitivity'!$H$37,'Control | Sensitivity'!$C$20*12),-('Control | Sensitivity'!$H$36+SUM(OFFSET($E$51,0,'Control | Sensitivity'!$H$27,1,('Control | Sensitivity'!$C$20*12)-'Control | Sensitivity'!$H$27):AT51)),""))</f>
        <v/>
      </c>
      <c r="AU62" s="525" t="str">
        <f ca="1">IF('Control | Sensitivity'!$H$27/12&gt;'Control | Sensitivity'!$C$20,"",IF(AU7=MIN('Control | Sensitivity'!$H$27+'Control | Sensitivity'!$H$37,'Control | Sensitivity'!$C$20*12),-('Control | Sensitivity'!$H$36+SUM(OFFSET($E$51,0,'Control | Sensitivity'!$H$27,1,('Control | Sensitivity'!$C$20*12)-'Control | Sensitivity'!$H$27):AU51)),""))</f>
        <v/>
      </c>
      <c r="AV62" s="525" t="str">
        <f ca="1">IF('Control | Sensitivity'!$H$27/12&gt;'Control | Sensitivity'!$C$20,"",IF(AV7=MIN('Control | Sensitivity'!$H$27+'Control | Sensitivity'!$H$37,'Control | Sensitivity'!$C$20*12),-('Control | Sensitivity'!$H$36+SUM(OFFSET($E$51,0,'Control | Sensitivity'!$H$27,1,('Control | Sensitivity'!$C$20*12)-'Control | Sensitivity'!$H$27):AV51)),""))</f>
        <v/>
      </c>
      <c r="AW62" s="525" t="str">
        <f ca="1">IF('Control | Sensitivity'!$H$27/12&gt;'Control | Sensitivity'!$C$20,"",IF(AW7=MIN('Control | Sensitivity'!$H$27+'Control | Sensitivity'!$H$37,'Control | Sensitivity'!$C$20*12),-('Control | Sensitivity'!$H$36+SUM(OFFSET($E$51,0,'Control | Sensitivity'!$H$27,1,('Control | Sensitivity'!$C$20*12)-'Control | Sensitivity'!$H$27):AW51)),""))</f>
        <v/>
      </c>
      <c r="AX62" s="525" t="str">
        <f ca="1">IF('Control | Sensitivity'!$H$27/12&gt;'Control | Sensitivity'!$C$20,"",IF(AX7=MIN('Control | Sensitivity'!$H$27+'Control | Sensitivity'!$H$37,'Control | Sensitivity'!$C$20*12),-('Control | Sensitivity'!$H$36+SUM(OFFSET($E$51,0,'Control | Sensitivity'!$H$27,1,('Control | Sensitivity'!$C$20*12)-'Control | Sensitivity'!$H$27):AX51)),""))</f>
        <v/>
      </c>
      <c r="AY62" s="525" t="str">
        <f ca="1">IF('Control | Sensitivity'!$H$27/12&gt;'Control | Sensitivity'!$C$20,"",IF(AY7=MIN('Control | Sensitivity'!$H$27+'Control | Sensitivity'!$H$37,'Control | Sensitivity'!$C$20*12),-('Control | Sensitivity'!$H$36+SUM(OFFSET($E$51,0,'Control | Sensitivity'!$H$27,1,('Control | Sensitivity'!$C$20*12)-'Control | Sensitivity'!$H$27):AY51)),""))</f>
        <v/>
      </c>
      <c r="AZ62" s="525" t="str">
        <f ca="1">IF('Control | Sensitivity'!$H$27/12&gt;'Control | Sensitivity'!$C$20,"",IF(AZ7=MIN('Control | Sensitivity'!$H$27+'Control | Sensitivity'!$H$37,'Control | Sensitivity'!$C$20*12),-('Control | Sensitivity'!$H$36+SUM(OFFSET($E$51,0,'Control | Sensitivity'!$H$27,1,('Control | Sensitivity'!$C$20*12)-'Control | Sensitivity'!$H$27):AZ51)),""))</f>
        <v/>
      </c>
      <c r="BA62" s="525" t="str">
        <f ca="1">IF('Control | Sensitivity'!$H$27/12&gt;'Control | Sensitivity'!$C$20,"",IF(BA7=MIN('Control | Sensitivity'!$H$27+'Control | Sensitivity'!$H$37,'Control | Sensitivity'!$C$20*12),-('Control | Sensitivity'!$H$36+SUM(OFFSET($E$51,0,'Control | Sensitivity'!$H$27,1,('Control | Sensitivity'!$C$20*12)-'Control | Sensitivity'!$H$27):BA51)),""))</f>
        <v/>
      </c>
      <c r="BB62" s="525" t="str">
        <f ca="1">IF('Control | Sensitivity'!$H$27/12&gt;'Control | Sensitivity'!$C$20,"",IF(BB7=MIN('Control | Sensitivity'!$H$27+'Control | Sensitivity'!$H$37,'Control | Sensitivity'!$C$20*12),-('Control | Sensitivity'!$H$36+SUM(OFFSET($E$51,0,'Control | Sensitivity'!$H$27,1,('Control | Sensitivity'!$C$20*12)-'Control | Sensitivity'!$H$27):BB51)),""))</f>
        <v/>
      </c>
      <c r="BC62" s="525" t="str">
        <f ca="1">IF('Control | Sensitivity'!$H$27/12&gt;'Control | Sensitivity'!$C$20,"",IF(BC7=MIN('Control | Sensitivity'!$H$27+'Control | Sensitivity'!$H$37,'Control | Sensitivity'!$C$20*12),-('Control | Sensitivity'!$H$36+SUM(OFFSET($E$51,0,'Control | Sensitivity'!$H$27,1,('Control | Sensitivity'!$C$20*12)-'Control | Sensitivity'!$H$27):BC51)),""))</f>
        <v/>
      </c>
      <c r="BD62" s="525" t="str">
        <f ca="1">IF('Control | Sensitivity'!$H$27/12&gt;'Control | Sensitivity'!$C$20,"",IF(BD7=MIN('Control | Sensitivity'!$H$27+'Control | Sensitivity'!$H$37,'Control | Sensitivity'!$C$20*12),-('Control | Sensitivity'!$H$36+SUM(OFFSET($E$51,0,'Control | Sensitivity'!$H$27,1,('Control | Sensitivity'!$C$20*12)-'Control | Sensitivity'!$H$27):BD51)),""))</f>
        <v/>
      </c>
      <c r="BE62" s="525" t="str">
        <f ca="1">IF('Control | Sensitivity'!$H$27/12&gt;'Control | Sensitivity'!$C$20,"",IF(BE7=MIN('Control | Sensitivity'!$H$27+'Control | Sensitivity'!$H$37,'Control | Sensitivity'!$C$20*12),-('Control | Sensitivity'!$H$36+SUM(OFFSET($E$51,0,'Control | Sensitivity'!$H$27,1,('Control | Sensitivity'!$C$20*12)-'Control | Sensitivity'!$H$27):BE51)),""))</f>
        <v/>
      </c>
      <c r="BF62" s="525" t="str">
        <f ca="1">IF('Control | Sensitivity'!$H$27/12&gt;'Control | Sensitivity'!$C$20,"",IF(BF7=MIN('Control | Sensitivity'!$H$27+'Control | Sensitivity'!$H$37,'Control | Sensitivity'!$C$20*12),-('Control | Sensitivity'!$H$36+SUM(OFFSET($E$51,0,'Control | Sensitivity'!$H$27,1,('Control | Sensitivity'!$C$20*12)-'Control | Sensitivity'!$H$27):BF51)),""))</f>
        <v/>
      </c>
      <c r="BG62" s="525" t="str">
        <f ca="1">IF('Control | Sensitivity'!$H$27/12&gt;'Control | Sensitivity'!$C$20,"",IF(BG7=MIN('Control | Sensitivity'!$H$27+'Control | Sensitivity'!$H$37,'Control | Sensitivity'!$C$20*12),-('Control | Sensitivity'!$H$36+SUM(OFFSET($E$51,0,'Control | Sensitivity'!$H$27,1,('Control | Sensitivity'!$C$20*12)-'Control | Sensitivity'!$H$27):BG51)),""))</f>
        <v/>
      </c>
      <c r="BH62" s="525" t="str">
        <f ca="1">IF('Control | Sensitivity'!$H$27/12&gt;'Control | Sensitivity'!$C$20,"",IF(BH7=MIN('Control | Sensitivity'!$H$27+'Control | Sensitivity'!$H$37,'Control | Sensitivity'!$C$20*12),-('Control | Sensitivity'!$H$36+SUM(OFFSET($E$51,0,'Control | Sensitivity'!$H$27,1,('Control | Sensitivity'!$C$20*12)-'Control | Sensitivity'!$H$27):BH51)),""))</f>
        <v/>
      </c>
      <c r="BI62" s="525" t="str">
        <f ca="1">IF('Control | Sensitivity'!$H$27/12&gt;'Control | Sensitivity'!$C$20,"",IF(BI7=MIN('Control | Sensitivity'!$H$27+'Control | Sensitivity'!$H$37,'Control | Sensitivity'!$C$20*12),-('Control | Sensitivity'!$H$36+SUM(OFFSET($E$51,0,'Control | Sensitivity'!$H$27,1,('Control | Sensitivity'!$C$20*12)-'Control | Sensitivity'!$H$27):BI51)),""))</f>
        <v/>
      </c>
      <c r="BJ62" s="525" t="str">
        <f ca="1">IF('Control | Sensitivity'!$H$27/12&gt;'Control | Sensitivity'!$C$20,"",IF(BJ7=MIN('Control | Sensitivity'!$H$27+'Control | Sensitivity'!$H$37,'Control | Sensitivity'!$C$20*12),-('Control | Sensitivity'!$H$36+SUM(OFFSET($E$51,0,'Control | Sensitivity'!$H$27,1,('Control | Sensitivity'!$C$20*12)-'Control | Sensitivity'!$H$27):BJ51)),""))</f>
        <v/>
      </c>
      <c r="BK62" s="525" t="str">
        <f ca="1">IF('Control | Sensitivity'!$H$27/12&gt;'Control | Sensitivity'!$C$20,"",IF(BK7=MIN('Control | Sensitivity'!$H$27+'Control | Sensitivity'!$H$37,'Control | Sensitivity'!$C$20*12),-('Control | Sensitivity'!$H$36+SUM(OFFSET($E$51,0,'Control | Sensitivity'!$H$27,1,('Control | Sensitivity'!$C$20*12)-'Control | Sensitivity'!$H$27):BK51)),""))</f>
        <v/>
      </c>
      <c r="BL62" s="525" t="str">
        <f ca="1">IF('Control | Sensitivity'!$H$27/12&gt;'Control | Sensitivity'!$C$20,"",IF(BL7=MIN('Control | Sensitivity'!$H$27+'Control | Sensitivity'!$H$37,'Control | Sensitivity'!$C$20*12),-('Control | Sensitivity'!$H$36+SUM(OFFSET($E$51,0,'Control | Sensitivity'!$H$27,1,('Control | Sensitivity'!$C$20*12)-'Control | Sensitivity'!$H$27):BL51)),""))</f>
        <v/>
      </c>
      <c r="BM62" s="525" t="str">
        <f ca="1">IF('Control | Sensitivity'!$H$27/12&gt;'Control | Sensitivity'!$C$20,"",IF(BM7=MIN('Control | Sensitivity'!$H$27+'Control | Sensitivity'!$H$37,'Control | Sensitivity'!$C$20*12),-('Control | Sensitivity'!$H$36+SUM(OFFSET($E$51,0,'Control | Sensitivity'!$H$27,1,('Control | Sensitivity'!$C$20*12)-'Control | Sensitivity'!$H$27):BM51)),""))</f>
        <v/>
      </c>
      <c r="BN62" s="525" t="str">
        <f ca="1">IF('Control | Sensitivity'!$H$27/12&gt;'Control | Sensitivity'!$C$20,"",IF(BN7=MIN('Control | Sensitivity'!$H$27+'Control | Sensitivity'!$H$37,'Control | Sensitivity'!$C$20*12),-('Control | Sensitivity'!$H$36+SUM(OFFSET($E$51,0,'Control | Sensitivity'!$H$27,1,('Control | Sensitivity'!$C$20*12)-'Control | Sensitivity'!$H$27):BN51)),""))</f>
        <v/>
      </c>
      <c r="BO62" s="525" t="str">
        <f ca="1">IF('Control | Sensitivity'!$H$27/12&gt;'Control | Sensitivity'!$C$20,"",IF(BO7=MIN('Control | Sensitivity'!$H$27+'Control | Sensitivity'!$H$37,'Control | Sensitivity'!$C$20*12),-('Control | Sensitivity'!$H$36+SUM(OFFSET($E$51,0,'Control | Sensitivity'!$H$27,1,('Control | Sensitivity'!$C$20*12)-'Control | Sensitivity'!$H$27):BO51)),""))</f>
        <v/>
      </c>
      <c r="BP62" s="525" t="str">
        <f ca="1">IF('Control | Sensitivity'!$H$27/12&gt;'Control | Sensitivity'!$C$20,"",IF(BP7=MIN('Control | Sensitivity'!$H$27+'Control | Sensitivity'!$H$37,'Control | Sensitivity'!$C$20*12),-('Control | Sensitivity'!$H$36+SUM(OFFSET($E$51,0,'Control | Sensitivity'!$H$27,1,('Control | Sensitivity'!$C$20*12)-'Control | Sensitivity'!$H$27):BP51)),""))</f>
        <v/>
      </c>
      <c r="BQ62" s="525" t="str">
        <f ca="1">IF('Control | Sensitivity'!$H$27/12&gt;'Control | Sensitivity'!$C$20,"",IF(BQ7=MIN('Control | Sensitivity'!$H$27+'Control | Sensitivity'!$H$37,'Control | Sensitivity'!$C$20*12),-('Control | Sensitivity'!$H$36+SUM(OFFSET($E$51,0,'Control | Sensitivity'!$H$27,1,('Control | Sensitivity'!$C$20*12)-'Control | Sensitivity'!$H$27):BQ51)),""))</f>
        <v/>
      </c>
      <c r="BR62" s="525" t="str">
        <f ca="1">IF('Control | Sensitivity'!$H$27/12&gt;'Control | Sensitivity'!$C$20,"",IF(BR7=MIN('Control | Sensitivity'!$H$27+'Control | Sensitivity'!$H$37,'Control | Sensitivity'!$C$20*12),-('Control | Sensitivity'!$H$36+SUM(OFFSET($E$51,0,'Control | Sensitivity'!$H$27,1,('Control | Sensitivity'!$C$20*12)-'Control | Sensitivity'!$H$27):BR51)),""))</f>
        <v/>
      </c>
      <c r="BS62" s="525" t="str">
        <f ca="1">IF('Control | Sensitivity'!$H$27/12&gt;'Control | Sensitivity'!$C$20,"",IF(BS7=MIN('Control | Sensitivity'!$H$27+'Control | Sensitivity'!$H$37,'Control | Sensitivity'!$C$20*12),-('Control | Sensitivity'!$H$36+SUM(OFFSET($E$51,0,'Control | Sensitivity'!$H$27,1,('Control | Sensitivity'!$C$20*12)-'Control | Sensitivity'!$H$27):BS51)),""))</f>
        <v/>
      </c>
      <c r="BT62" s="525" t="str">
        <f ca="1">IF('Control | Sensitivity'!$H$27/12&gt;'Control | Sensitivity'!$C$20,"",IF(BT7=MIN('Control | Sensitivity'!$H$27+'Control | Sensitivity'!$H$37,'Control | Sensitivity'!$C$20*12),-('Control | Sensitivity'!$H$36+SUM(OFFSET($E$51,0,'Control | Sensitivity'!$H$27,1,('Control | Sensitivity'!$C$20*12)-'Control | Sensitivity'!$H$27):BT51)),""))</f>
        <v/>
      </c>
      <c r="BU62" s="525" t="str">
        <f ca="1">IF('Control | Sensitivity'!$H$27/12&gt;'Control | Sensitivity'!$C$20,"",IF(BU7=MIN('Control | Sensitivity'!$H$27+'Control | Sensitivity'!$H$37,'Control | Sensitivity'!$C$20*12),-('Control | Sensitivity'!$H$36+SUM(OFFSET($E$51,0,'Control | Sensitivity'!$H$27,1,('Control | Sensitivity'!$C$20*12)-'Control | Sensitivity'!$H$27):BU51)),""))</f>
        <v/>
      </c>
      <c r="BV62" s="525" t="str">
        <f ca="1">IF('Control | Sensitivity'!$H$27/12&gt;'Control | Sensitivity'!$C$20,"",IF(BV7=MIN('Control | Sensitivity'!$H$27+'Control | Sensitivity'!$H$37,'Control | Sensitivity'!$C$20*12),-('Control | Sensitivity'!$H$36+SUM(OFFSET($E$51,0,'Control | Sensitivity'!$H$27,1,('Control | Sensitivity'!$C$20*12)-'Control | Sensitivity'!$H$27):BV51)),""))</f>
        <v/>
      </c>
      <c r="BW62" s="525" t="str">
        <f ca="1">IF('Control | Sensitivity'!$H$27/12&gt;'Control | Sensitivity'!$C$20,"",IF(BW7=MIN('Control | Sensitivity'!$H$27+'Control | Sensitivity'!$H$37,'Control | Sensitivity'!$C$20*12),-('Control | Sensitivity'!$H$36+SUM(OFFSET($E$51,0,'Control | Sensitivity'!$H$27,1,('Control | Sensitivity'!$C$20*12)-'Control | Sensitivity'!$H$27):BW51)),""))</f>
        <v/>
      </c>
      <c r="BX62" s="525" t="str">
        <f ca="1">IF('Control | Sensitivity'!$H$27/12&gt;'Control | Sensitivity'!$C$20,"",IF(BX7=MIN('Control | Sensitivity'!$H$27+'Control | Sensitivity'!$H$37,'Control | Sensitivity'!$C$20*12),-('Control | Sensitivity'!$H$36+SUM(OFFSET($E$51,0,'Control | Sensitivity'!$H$27,1,('Control | Sensitivity'!$C$20*12)-'Control | Sensitivity'!$H$27):BX51)),""))</f>
        <v/>
      </c>
      <c r="BY62" s="525" t="str">
        <f ca="1">IF('Control | Sensitivity'!$H$27/12&gt;'Control | Sensitivity'!$C$20,"",IF(BY7=MIN('Control | Sensitivity'!$H$27+'Control | Sensitivity'!$H$37,'Control | Sensitivity'!$C$20*12),-('Control | Sensitivity'!$H$36+SUM(OFFSET($E$51,0,'Control | Sensitivity'!$H$27,1,('Control | Sensitivity'!$C$20*12)-'Control | Sensitivity'!$H$27):BY51)),""))</f>
        <v/>
      </c>
      <c r="BZ62" s="525" t="str">
        <f ca="1">IF('Control | Sensitivity'!$H$27/12&gt;'Control | Sensitivity'!$C$20,"",IF(BZ7=MIN('Control | Sensitivity'!$H$27+'Control | Sensitivity'!$H$37,'Control | Sensitivity'!$C$20*12),-('Control | Sensitivity'!$H$36+SUM(OFFSET($E$51,0,'Control | Sensitivity'!$H$27,1,('Control | Sensitivity'!$C$20*12)-'Control | Sensitivity'!$H$27):BZ51)),""))</f>
        <v/>
      </c>
      <c r="CA62" s="525" t="str">
        <f ca="1">IF('Control | Sensitivity'!$H$27/12&gt;'Control | Sensitivity'!$C$20,"",IF(CA7=MIN('Control | Sensitivity'!$H$27+'Control | Sensitivity'!$H$37,'Control | Sensitivity'!$C$20*12),-('Control | Sensitivity'!$H$36+SUM(OFFSET($E$51,0,'Control | Sensitivity'!$H$27,1,('Control | Sensitivity'!$C$20*12)-'Control | Sensitivity'!$H$27):CA51)),""))</f>
        <v/>
      </c>
      <c r="CB62" s="525" t="str">
        <f ca="1">IF('Control | Sensitivity'!$H$27/12&gt;'Control | Sensitivity'!$C$20,"",IF(CB7=MIN('Control | Sensitivity'!$H$27+'Control | Sensitivity'!$H$37,'Control | Sensitivity'!$C$20*12),-('Control | Sensitivity'!$H$36+SUM(OFFSET($E$51,0,'Control | Sensitivity'!$H$27,1,('Control | Sensitivity'!$C$20*12)-'Control | Sensitivity'!$H$27):CB51)),""))</f>
        <v/>
      </c>
      <c r="CC62" s="525" t="str">
        <f ca="1">IF('Control | Sensitivity'!$H$27/12&gt;'Control | Sensitivity'!$C$20,"",IF(CC7=MIN('Control | Sensitivity'!$H$27+'Control | Sensitivity'!$H$37,'Control | Sensitivity'!$C$20*12),-('Control | Sensitivity'!$H$36+SUM(OFFSET($E$51,0,'Control | Sensitivity'!$H$27,1,('Control | Sensitivity'!$C$20*12)-'Control | Sensitivity'!$H$27):CC51)),""))</f>
        <v/>
      </c>
      <c r="CD62" s="525" t="str">
        <f ca="1">IF('Control | Sensitivity'!$H$27/12&gt;'Control | Sensitivity'!$C$20,"",IF(CD7=MIN('Control | Sensitivity'!$H$27+'Control | Sensitivity'!$H$37,'Control | Sensitivity'!$C$20*12),-('Control | Sensitivity'!$H$36+SUM(OFFSET($E$51,0,'Control | Sensitivity'!$H$27,1,('Control | Sensitivity'!$C$20*12)-'Control | Sensitivity'!$H$27):CD51)),""))</f>
        <v/>
      </c>
      <c r="CE62" s="525" t="str">
        <f ca="1">IF('Control | Sensitivity'!$H$27/12&gt;'Control | Sensitivity'!$C$20,"",IF(CE7=MIN('Control | Sensitivity'!$H$27+'Control | Sensitivity'!$H$37,'Control | Sensitivity'!$C$20*12),-('Control | Sensitivity'!$H$36+SUM(OFFSET($E$51,0,'Control | Sensitivity'!$H$27,1,('Control | Sensitivity'!$C$20*12)-'Control | Sensitivity'!$H$27):CE51)),""))</f>
        <v/>
      </c>
      <c r="CF62" s="525" t="str">
        <f ca="1">IF('Control | Sensitivity'!$H$27/12&gt;'Control | Sensitivity'!$C$20,"",IF(CF7=MIN('Control | Sensitivity'!$H$27+'Control | Sensitivity'!$H$37,'Control | Sensitivity'!$C$20*12),-('Control | Sensitivity'!$H$36+SUM(OFFSET($E$51,0,'Control | Sensitivity'!$H$27,1,('Control | Sensitivity'!$C$20*12)-'Control | Sensitivity'!$H$27):CF51)),""))</f>
        <v/>
      </c>
      <c r="CG62" s="525" t="str">
        <f ca="1">IF('Control | Sensitivity'!$H$27/12&gt;'Control | Sensitivity'!$C$20,"",IF(CG7=MIN('Control | Sensitivity'!$H$27+'Control | Sensitivity'!$H$37,'Control | Sensitivity'!$C$20*12),-('Control | Sensitivity'!$H$36+SUM(OFFSET($E$51,0,'Control | Sensitivity'!$H$27,1,('Control | Sensitivity'!$C$20*12)-'Control | Sensitivity'!$H$27):CG51)),""))</f>
        <v/>
      </c>
      <c r="CH62" s="525" t="str">
        <f ca="1">IF('Control | Sensitivity'!$H$27/12&gt;'Control | Sensitivity'!$C$20,"",IF(CH7=MIN('Control | Sensitivity'!$H$27+'Control | Sensitivity'!$H$37,'Control | Sensitivity'!$C$20*12),-('Control | Sensitivity'!$H$36+SUM(OFFSET($E$51,0,'Control | Sensitivity'!$H$27,1,('Control | Sensitivity'!$C$20*12)-'Control | Sensitivity'!$H$27):CH51)),""))</f>
        <v/>
      </c>
      <c r="CI62" s="525" t="str">
        <f ca="1">IF('Control | Sensitivity'!$H$27/12&gt;'Control | Sensitivity'!$C$20,"",IF(CI7=MIN('Control | Sensitivity'!$H$27+'Control | Sensitivity'!$H$37,'Control | Sensitivity'!$C$20*12),-('Control | Sensitivity'!$H$36+SUM(OFFSET($E$51,0,'Control | Sensitivity'!$H$27,1,('Control | Sensitivity'!$C$20*12)-'Control | Sensitivity'!$H$27):CI51)),""))</f>
        <v/>
      </c>
      <c r="CJ62" s="525" t="str">
        <f ca="1">IF('Control | Sensitivity'!$H$27/12&gt;'Control | Sensitivity'!$C$20,"",IF(CJ7=MIN('Control | Sensitivity'!$H$27+'Control | Sensitivity'!$H$37,'Control | Sensitivity'!$C$20*12),-('Control | Sensitivity'!$H$36+SUM(OFFSET($E$51,0,'Control | Sensitivity'!$H$27,1,('Control | Sensitivity'!$C$20*12)-'Control | Sensitivity'!$H$27):CJ51)),""))</f>
        <v/>
      </c>
      <c r="CK62" s="525" t="str">
        <f ca="1">IF('Control | Sensitivity'!$H$27/12&gt;'Control | Sensitivity'!$C$20,"",IF(CK7=MIN('Control | Sensitivity'!$H$27+'Control | Sensitivity'!$H$37,'Control | Sensitivity'!$C$20*12),-('Control | Sensitivity'!$H$36+SUM(OFFSET($E$51,0,'Control | Sensitivity'!$H$27,1,('Control | Sensitivity'!$C$20*12)-'Control | Sensitivity'!$H$27):CK51)),""))</f>
        <v/>
      </c>
      <c r="CL62" s="525" t="str">
        <f ca="1">IF('Control | Sensitivity'!$H$27/12&gt;'Control | Sensitivity'!$C$20,"",IF(CL7=MIN('Control | Sensitivity'!$H$27+'Control | Sensitivity'!$H$37,'Control | Sensitivity'!$C$20*12),-('Control | Sensitivity'!$H$36+SUM(OFFSET($E$51,0,'Control | Sensitivity'!$H$27,1,('Control | Sensitivity'!$C$20*12)-'Control | Sensitivity'!$H$27):CL51)),""))</f>
        <v/>
      </c>
      <c r="CM62" s="525" t="str">
        <f ca="1">IF('Control | Sensitivity'!$H$27/12&gt;'Control | Sensitivity'!$C$20,"",IF(CM7=MIN('Control | Sensitivity'!$H$27+'Control | Sensitivity'!$H$37,'Control | Sensitivity'!$C$20*12),-('Control | Sensitivity'!$H$36+SUM(OFFSET($E$51,0,'Control | Sensitivity'!$H$27,1,('Control | Sensitivity'!$C$20*12)-'Control | Sensitivity'!$H$27):CM51)),""))</f>
        <v/>
      </c>
      <c r="CN62" s="525" t="str">
        <f ca="1">IF('Control | Sensitivity'!$H$27/12&gt;'Control | Sensitivity'!$C$20,"",IF(CN7=MIN('Control | Sensitivity'!$H$27+'Control | Sensitivity'!$H$37,'Control | Sensitivity'!$C$20*12),-('Control | Sensitivity'!$H$36+SUM(OFFSET($E$51,0,'Control | Sensitivity'!$H$27,1,('Control | Sensitivity'!$C$20*12)-'Control | Sensitivity'!$H$27):CN51)),""))</f>
        <v/>
      </c>
      <c r="CO62" s="525" t="str">
        <f ca="1">IF('Control | Sensitivity'!$H$27/12&gt;'Control | Sensitivity'!$C$20,"",IF(CO7=MIN('Control | Sensitivity'!$H$27+'Control | Sensitivity'!$H$37,'Control | Sensitivity'!$C$20*12),-('Control | Sensitivity'!$H$36+SUM(OFFSET($E$51,0,'Control | Sensitivity'!$H$27,1,('Control | Sensitivity'!$C$20*12)-'Control | Sensitivity'!$H$27):CO51)),""))</f>
        <v/>
      </c>
      <c r="CP62" s="525" t="str">
        <f ca="1">IF('Control | Sensitivity'!$H$27/12&gt;'Control | Sensitivity'!$C$20,"",IF(CP7=MIN('Control | Sensitivity'!$H$27+'Control | Sensitivity'!$H$37,'Control | Sensitivity'!$C$20*12),-('Control | Sensitivity'!$H$36+SUM(OFFSET($E$51,0,'Control | Sensitivity'!$H$27,1,('Control | Sensitivity'!$C$20*12)-'Control | Sensitivity'!$H$27):CP51)),""))</f>
        <v/>
      </c>
      <c r="CQ62" s="525" t="str">
        <f ca="1">IF('Control | Sensitivity'!$H$27/12&gt;'Control | Sensitivity'!$C$20,"",IF(CQ7=MIN('Control | Sensitivity'!$H$27+'Control | Sensitivity'!$H$37,'Control | Sensitivity'!$C$20*12),-('Control | Sensitivity'!$H$36+SUM(OFFSET($E$51,0,'Control | Sensitivity'!$H$27,1,('Control | Sensitivity'!$C$20*12)-'Control | Sensitivity'!$H$27):CQ51)),""))</f>
        <v/>
      </c>
      <c r="CR62" s="525" t="str">
        <f ca="1">IF('Control | Sensitivity'!$H$27/12&gt;'Control | Sensitivity'!$C$20,"",IF(CR7=MIN('Control | Sensitivity'!$H$27+'Control | Sensitivity'!$H$37,'Control | Sensitivity'!$C$20*12),-('Control | Sensitivity'!$H$36+SUM(OFFSET($E$51,0,'Control | Sensitivity'!$H$27,1,('Control | Sensitivity'!$C$20*12)-'Control | Sensitivity'!$H$27):CR51)),""))</f>
        <v/>
      </c>
      <c r="CS62" s="525" t="str">
        <f ca="1">IF('Control | Sensitivity'!$H$27/12&gt;'Control | Sensitivity'!$C$20,"",IF(CS7=MIN('Control | Sensitivity'!$H$27+'Control | Sensitivity'!$H$37,'Control | Sensitivity'!$C$20*12),-('Control | Sensitivity'!$H$36+SUM(OFFSET($E$51,0,'Control | Sensitivity'!$H$27,1,('Control | Sensitivity'!$C$20*12)-'Control | Sensitivity'!$H$27):CS51)),""))</f>
        <v/>
      </c>
      <c r="CT62" s="525" t="str">
        <f ca="1">IF('Control | Sensitivity'!$H$27/12&gt;'Control | Sensitivity'!$C$20,"",IF(CT7=MIN('Control | Sensitivity'!$H$27+'Control | Sensitivity'!$H$37,'Control | Sensitivity'!$C$20*12),-('Control | Sensitivity'!$H$36+SUM(OFFSET($E$51,0,'Control | Sensitivity'!$H$27,1,('Control | Sensitivity'!$C$20*12)-'Control | Sensitivity'!$H$27):CT51)),""))</f>
        <v/>
      </c>
      <c r="CU62" s="525" t="str">
        <f ca="1">IF('Control | Sensitivity'!$H$27/12&gt;'Control | Sensitivity'!$C$20,"",IF(CU7=MIN('Control | Sensitivity'!$H$27+'Control | Sensitivity'!$H$37,'Control | Sensitivity'!$C$20*12),-('Control | Sensitivity'!$H$36+SUM(OFFSET($E$51,0,'Control | Sensitivity'!$H$27,1,('Control | Sensitivity'!$C$20*12)-'Control | Sensitivity'!$H$27):CU51)),""))</f>
        <v/>
      </c>
      <c r="CV62" s="525" t="str">
        <f ca="1">IF('Control | Sensitivity'!$H$27/12&gt;'Control | Sensitivity'!$C$20,"",IF(CV7=MIN('Control | Sensitivity'!$H$27+'Control | Sensitivity'!$H$37,'Control | Sensitivity'!$C$20*12),-('Control | Sensitivity'!$H$36+SUM(OFFSET($E$51,0,'Control | Sensitivity'!$H$27,1,('Control | Sensitivity'!$C$20*12)-'Control | Sensitivity'!$H$27):CV51)),""))</f>
        <v/>
      </c>
      <c r="CW62" s="525" t="str">
        <f ca="1">IF('Control | Sensitivity'!$H$27/12&gt;'Control | Sensitivity'!$C$20,"",IF(CW7=MIN('Control | Sensitivity'!$H$27+'Control | Sensitivity'!$H$37,'Control | Sensitivity'!$C$20*12),-('Control | Sensitivity'!$H$36+SUM(OFFSET($E$51,0,'Control | Sensitivity'!$H$27,1,('Control | Sensitivity'!$C$20*12)-'Control | Sensitivity'!$H$27):CW51)),""))</f>
        <v/>
      </c>
      <c r="CX62" s="525" t="str">
        <f ca="1">IF('Control | Sensitivity'!$H$27/12&gt;'Control | Sensitivity'!$C$20,"",IF(CX7=MIN('Control | Sensitivity'!$H$27+'Control | Sensitivity'!$H$37,'Control | Sensitivity'!$C$20*12),-('Control | Sensitivity'!$H$36+SUM(OFFSET($E$51,0,'Control | Sensitivity'!$H$27,1,('Control | Sensitivity'!$C$20*12)-'Control | Sensitivity'!$H$27):CX51)),""))</f>
        <v/>
      </c>
      <c r="CY62" s="525" t="str">
        <f ca="1">IF('Control | Sensitivity'!$H$27/12&gt;'Control | Sensitivity'!$C$20,"",IF(CY7=MIN('Control | Sensitivity'!$H$27+'Control | Sensitivity'!$H$37,'Control | Sensitivity'!$C$20*12),-('Control | Sensitivity'!$H$36+SUM(OFFSET($E$51,0,'Control | Sensitivity'!$H$27,1,('Control | Sensitivity'!$C$20*12)-'Control | Sensitivity'!$H$27):CY51)),""))</f>
        <v/>
      </c>
      <c r="CZ62" s="525" t="str">
        <f ca="1">IF('Control | Sensitivity'!$H$27/12&gt;'Control | Sensitivity'!$C$20,"",IF(CZ7=MIN('Control | Sensitivity'!$H$27+'Control | Sensitivity'!$H$37,'Control | Sensitivity'!$C$20*12),-('Control | Sensitivity'!$H$36+SUM(OFFSET($E$51,0,'Control | Sensitivity'!$H$27,1,('Control | Sensitivity'!$C$20*12)-'Control | Sensitivity'!$H$27):CZ51)),""))</f>
        <v/>
      </c>
      <c r="DA62" s="525" t="str">
        <f ca="1">IF('Control | Sensitivity'!$H$27/12&gt;'Control | Sensitivity'!$C$20,"",IF(DA7=MIN('Control | Sensitivity'!$H$27+'Control | Sensitivity'!$H$37,'Control | Sensitivity'!$C$20*12),-('Control | Sensitivity'!$H$36+SUM(OFFSET($E$51,0,'Control | Sensitivity'!$H$27,1,('Control | Sensitivity'!$C$20*12)-'Control | Sensitivity'!$H$27):DA51)),""))</f>
        <v/>
      </c>
      <c r="DB62" s="525" t="str">
        <f ca="1">IF('Control | Sensitivity'!$H$27/12&gt;'Control | Sensitivity'!$C$20,"",IF(DB7=MIN('Control | Sensitivity'!$H$27+'Control | Sensitivity'!$H$37,'Control | Sensitivity'!$C$20*12),-('Control | Sensitivity'!$H$36+SUM(OFFSET($E$51,0,'Control | Sensitivity'!$H$27,1,('Control | Sensitivity'!$C$20*12)-'Control | Sensitivity'!$H$27):DB51)),""))</f>
        <v/>
      </c>
      <c r="DC62" s="525" t="str">
        <f ca="1">IF('Control | Sensitivity'!$H$27/12&gt;'Control | Sensitivity'!$C$20,"",IF(DC7=MIN('Control | Sensitivity'!$H$27+'Control | Sensitivity'!$H$37,'Control | Sensitivity'!$C$20*12),-('Control | Sensitivity'!$H$36+SUM(OFFSET($E$51,0,'Control | Sensitivity'!$H$27,1,('Control | Sensitivity'!$C$20*12)-'Control | Sensitivity'!$H$27):DC51)),""))</f>
        <v/>
      </c>
      <c r="DD62" s="525" t="str">
        <f ca="1">IF('Control | Sensitivity'!$H$27/12&gt;'Control | Sensitivity'!$C$20,"",IF(DD7=MIN('Control | Sensitivity'!$H$27+'Control | Sensitivity'!$H$37,'Control | Sensitivity'!$C$20*12),-('Control | Sensitivity'!$H$36+SUM(OFFSET($E$51,0,'Control | Sensitivity'!$H$27,1,('Control | Sensitivity'!$C$20*12)-'Control | Sensitivity'!$H$27):DD51)),""))</f>
        <v/>
      </c>
      <c r="DE62" s="525" t="str">
        <f ca="1">IF('Control | Sensitivity'!$H$27/12&gt;'Control | Sensitivity'!$C$20,"",IF(DE7=MIN('Control | Sensitivity'!$H$27+'Control | Sensitivity'!$H$37,'Control | Sensitivity'!$C$20*12),-('Control | Sensitivity'!$H$36+SUM(OFFSET($E$51,0,'Control | Sensitivity'!$H$27,1,('Control | Sensitivity'!$C$20*12)-'Control | Sensitivity'!$H$27):DE51)),""))</f>
        <v/>
      </c>
      <c r="DF62" s="525" t="str">
        <f ca="1">IF('Control | Sensitivity'!$H$27/12&gt;'Control | Sensitivity'!$C$20,"",IF(DF7=MIN('Control | Sensitivity'!$H$27+'Control | Sensitivity'!$H$37,'Control | Sensitivity'!$C$20*12),-('Control | Sensitivity'!$H$36+SUM(OFFSET($E$51,0,'Control | Sensitivity'!$H$27,1,('Control | Sensitivity'!$C$20*12)-'Control | Sensitivity'!$H$27):DF51)),""))</f>
        <v/>
      </c>
      <c r="DG62" s="525" t="str">
        <f ca="1">IF('Control | Sensitivity'!$H$27/12&gt;'Control | Sensitivity'!$C$20,"",IF(DG7=MIN('Control | Sensitivity'!$H$27+'Control | Sensitivity'!$H$37,'Control | Sensitivity'!$C$20*12),-('Control | Sensitivity'!$H$36+SUM(OFFSET($E$51,0,'Control | Sensitivity'!$H$27,1,('Control | Sensitivity'!$C$20*12)-'Control | Sensitivity'!$H$27):DG51)),""))</f>
        <v/>
      </c>
      <c r="DH62" s="525" t="str">
        <f ca="1">IF('Control | Sensitivity'!$H$27/12&gt;'Control | Sensitivity'!$C$20,"",IF(DH7=MIN('Control | Sensitivity'!$H$27+'Control | Sensitivity'!$H$37,'Control | Sensitivity'!$C$20*12),-('Control | Sensitivity'!$H$36+SUM(OFFSET($E$51,0,'Control | Sensitivity'!$H$27,1,('Control | Sensitivity'!$C$20*12)-'Control | Sensitivity'!$H$27):DH51)),""))</f>
        <v/>
      </c>
      <c r="DI62" s="525" t="str">
        <f ca="1">IF('Control | Sensitivity'!$H$27/12&gt;'Control | Sensitivity'!$C$20,"",IF(DI7=MIN('Control | Sensitivity'!$H$27+'Control | Sensitivity'!$H$37,'Control | Sensitivity'!$C$20*12),-('Control | Sensitivity'!$H$36+SUM(OFFSET($E$51,0,'Control | Sensitivity'!$H$27,1,('Control | Sensitivity'!$C$20*12)-'Control | Sensitivity'!$H$27):DI51)),""))</f>
        <v/>
      </c>
      <c r="DJ62" s="525" t="str">
        <f ca="1">IF('Control | Sensitivity'!$H$27/12&gt;'Control | Sensitivity'!$C$20,"",IF(DJ7=MIN('Control | Sensitivity'!$H$27+'Control | Sensitivity'!$H$37,'Control | Sensitivity'!$C$20*12),-('Control | Sensitivity'!$H$36+SUM(OFFSET($E$51,0,'Control | Sensitivity'!$H$27,1,('Control | Sensitivity'!$C$20*12)-'Control | Sensitivity'!$H$27):DJ51)),""))</f>
        <v/>
      </c>
      <c r="DK62" s="525" t="str">
        <f ca="1">IF('Control | Sensitivity'!$H$27/12&gt;'Control | Sensitivity'!$C$20,"",IF(DK7=MIN('Control | Sensitivity'!$H$27+'Control | Sensitivity'!$H$37,'Control | Sensitivity'!$C$20*12),-('Control | Sensitivity'!$H$36+SUM(OFFSET($E$51,0,'Control | Sensitivity'!$H$27,1,('Control | Sensitivity'!$C$20*12)-'Control | Sensitivity'!$H$27):DK51)),""))</f>
        <v/>
      </c>
      <c r="DL62" s="525" t="str">
        <f ca="1">IF('Control | Sensitivity'!$H$27/12&gt;'Control | Sensitivity'!$C$20,"",IF(DL7=MIN('Control | Sensitivity'!$H$27+'Control | Sensitivity'!$H$37,'Control | Sensitivity'!$C$20*12),-('Control | Sensitivity'!$H$36+SUM(OFFSET($E$51,0,'Control | Sensitivity'!$H$27,1,('Control | Sensitivity'!$C$20*12)-'Control | Sensitivity'!$H$27):DL51)),""))</f>
        <v/>
      </c>
      <c r="DM62" s="525" t="str">
        <f ca="1">IF('Control | Sensitivity'!$H$27/12&gt;'Control | Sensitivity'!$C$20,"",IF(DM7=MIN('Control | Sensitivity'!$H$27+'Control | Sensitivity'!$H$37,'Control | Sensitivity'!$C$20*12),-('Control | Sensitivity'!$H$36+SUM(OFFSET($E$51,0,'Control | Sensitivity'!$H$27,1,('Control | Sensitivity'!$C$20*12)-'Control | Sensitivity'!$H$27):DM51)),""))</f>
        <v/>
      </c>
      <c r="DN62" s="525" t="str">
        <f ca="1">IF('Control | Sensitivity'!$H$27/12&gt;'Control | Sensitivity'!$C$20,"",IF(DN7=MIN('Control | Sensitivity'!$H$27+'Control | Sensitivity'!$H$37,'Control | Sensitivity'!$C$20*12),-('Control | Sensitivity'!$H$36+SUM(OFFSET($E$51,0,'Control | Sensitivity'!$H$27,1,('Control | Sensitivity'!$C$20*12)-'Control | Sensitivity'!$H$27):DN51)),""))</f>
        <v/>
      </c>
      <c r="DO62" s="525" t="str">
        <f ca="1">IF('Control | Sensitivity'!$H$27/12&gt;'Control | Sensitivity'!$C$20,"",IF(DO7=MIN('Control | Sensitivity'!$H$27+'Control | Sensitivity'!$H$37,'Control | Sensitivity'!$C$20*12),-('Control | Sensitivity'!$H$36+SUM(OFFSET($E$51,0,'Control | Sensitivity'!$H$27,1,('Control | Sensitivity'!$C$20*12)-'Control | Sensitivity'!$H$27):DO51)),""))</f>
        <v/>
      </c>
      <c r="DP62" s="525" t="str">
        <f ca="1">IF('Control | Sensitivity'!$H$27/12&gt;'Control | Sensitivity'!$C$20,"",IF(DP7=MIN('Control | Sensitivity'!$H$27+'Control | Sensitivity'!$H$37,'Control | Sensitivity'!$C$20*12),-('Control | Sensitivity'!$H$36+SUM(OFFSET($E$51,0,'Control | Sensitivity'!$H$27,1,('Control | Sensitivity'!$C$20*12)-'Control | Sensitivity'!$H$27):DP51)),""))</f>
        <v/>
      </c>
      <c r="DQ62" s="525" t="str">
        <f ca="1">IF('Control | Sensitivity'!$H$27/12&gt;'Control | Sensitivity'!$C$20,"",IF(DQ7=MIN('Control | Sensitivity'!$H$27+'Control | Sensitivity'!$H$37,'Control | Sensitivity'!$C$20*12),-('Control | Sensitivity'!$H$36+SUM(OFFSET($E$51,0,'Control | Sensitivity'!$H$27,1,('Control | Sensitivity'!$C$20*12)-'Control | Sensitivity'!$H$27):DQ51)),""))</f>
        <v/>
      </c>
      <c r="DR62" s="525" t="str">
        <f ca="1">IF('Control | Sensitivity'!$H$27/12&gt;'Control | Sensitivity'!$C$20,"",IF(DR7=MIN('Control | Sensitivity'!$H$27+'Control | Sensitivity'!$H$37,'Control | Sensitivity'!$C$20*12),-('Control | Sensitivity'!$H$36+SUM(OFFSET($E$51,0,'Control | Sensitivity'!$H$27,1,('Control | Sensitivity'!$C$20*12)-'Control | Sensitivity'!$H$27):DR51)),""))</f>
        <v/>
      </c>
      <c r="DS62" s="525" t="str">
        <f ca="1">IF('Control | Sensitivity'!$H$27/12&gt;'Control | Sensitivity'!$C$20,"",IF(DS7=MIN('Control | Sensitivity'!$H$27+'Control | Sensitivity'!$H$37,'Control | Sensitivity'!$C$20*12),-('Control | Sensitivity'!$H$36+SUM(OFFSET($E$51,0,'Control | Sensitivity'!$H$27,1,('Control | Sensitivity'!$C$20*12)-'Control | Sensitivity'!$H$27):DS51)),""))</f>
        <v/>
      </c>
      <c r="DT62" s="525" t="str">
        <f ca="1">IF('Control | Sensitivity'!$H$27/12&gt;'Control | Sensitivity'!$C$20,"",IF(DT7=MIN('Control | Sensitivity'!$H$27+'Control | Sensitivity'!$H$37,'Control | Sensitivity'!$C$20*12),-('Control | Sensitivity'!$H$36+SUM(OFFSET($E$51,0,'Control | Sensitivity'!$H$27,1,('Control | Sensitivity'!$C$20*12)-'Control | Sensitivity'!$H$27):DT51)),""))</f>
        <v/>
      </c>
      <c r="DU62" s="525" t="str">
        <f ca="1">IF('Control | Sensitivity'!$H$27/12&gt;'Control | Sensitivity'!$C$20,"",IF(DU7=MIN('Control | Sensitivity'!$H$27+'Control | Sensitivity'!$H$37,'Control | Sensitivity'!$C$20*12),-('Control | Sensitivity'!$H$36+SUM(OFFSET($E$51,0,'Control | Sensitivity'!$H$27,1,('Control | Sensitivity'!$C$20*12)-'Control | Sensitivity'!$H$27):DU51)),""))</f>
        <v/>
      </c>
      <c r="DV62" s="525" t="str">
        <f ca="1">IF('Control | Sensitivity'!$H$27/12&gt;'Control | Sensitivity'!$C$20,"",IF(DV7=MIN('Control | Sensitivity'!$H$27+'Control | Sensitivity'!$H$37,'Control | Sensitivity'!$C$20*12),-('Control | Sensitivity'!$H$36+SUM(OFFSET($E$51,0,'Control | Sensitivity'!$H$27,1,('Control | Sensitivity'!$C$20*12)-'Control | Sensitivity'!$H$27):DV51)),""))</f>
        <v/>
      </c>
      <c r="DW62" s="525" t="str">
        <f ca="1">IF('Control | Sensitivity'!$H$27/12&gt;'Control | Sensitivity'!$C$20,"",IF(DW7=MIN('Control | Sensitivity'!$H$27+'Control | Sensitivity'!$H$37,'Control | Sensitivity'!$C$20*12),-('Control | Sensitivity'!$H$36+SUM(OFFSET($E$51,0,'Control | Sensitivity'!$H$27,1,('Control | Sensitivity'!$C$20*12)-'Control | Sensitivity'!$H$27):DW51)),""))</f>
        <v/>
      </c>
      <c r="DX62" s="525" t="str">
        <f ca="1">IF('Control | Sensitivity'!$H$27/12&gt;'Control | Sensitivity'!$C$20,"",IF(DX7=MIN('Control | Sensitivity'!$H$27+'Control | Sensitivity'!$H$37,'Control | Sensitivity'!$C$20*12),-('Control | Sensitivity'!$H$36+SUM(OFFSET($E$51,0,'Control | Sensitivity'!$H$27,1,('Control | Sensitivity'!$C$20*12)-'Control | Sensitivity'!$H$27):DX51)),""))</f>
        <v/>
      </c>
      <c r="DY62" s="525" t="str">
        <f ca="1">IF('Control | Sensitivity'!$H$27/12&gt;'Control | Sensitivity'!$C$20,"",IF(DY7=MIN('Control | Sensitivity'!$H$27+'Control | Sensitivity'!$H$37,'Control | Sensitivity'!$C$20*12),-('Control | Sensitivity'!$H$36+SUM(OFFSET($E$51,0,'Control | Sensitivity'!$H$27,1,('Control | Sensitivity'!$C$20*12)-'Control | Sensitivity'!$H$27):DY51)),""))</f>
        <v/>
      </c>
      <c r="DZ62" s="525" t="str">
        <f ca="1">IF('Control | Sensitivity'!$H$27/12&gt;'Control | Sensitivity'!$C$20,"",IF(DZ7=MIN('Control | Sensitivity'!$H$27+'Control | Sensitivity'!$H$37,'Control | Sensitivity'!$C$20*12),-('Control | Sensitivity'!$H$36+SUM(OFFSET($E$51,0,'Control | Sensitivity'!$H$27,1,('Control | Sensitivity'!$C$20*12)-'Control | Sensitivity'!$H$27):DZ51)),""))</f>
        <v/>
      </c>
      <c r="EA62" s="525" t="str">
        <f ca="1">IF('Control | Sensitivity'!$H$27/12&gt;'Control | Sensitivity'!$C$20,"",IF(EA7=MIN('Control | Sensitivity'!$H$27+'Control | Sensitivity'!$H$37,'Control | Sensitivity'!$C$20*12),-('Control | Sensitivity'!$H$36+SUM(OFFSET($E$51,0,'Control | Sensitivity'!$H$27,1,('Control | Sensitivity'!$C$20*12)-'Control | Sensitivity'!$H$27):EA51)),""))</f>
        <v/>
      </c>
      <c r="EB62" s="525" t="str">
        <f ca="1">IF('Control | Sensitivity'!$H$27/12&gt;'Control | Sensitivity'!$C$20,"",IF(EB7=MIN('Control | Sensitivity'!$H$27+'Control | Sensitivity'!$H$37,'Control | Sensitivity'!$C$20*12),-('Control | Sensitivity'!$H$36+SUM(OFFSET($E$51,0,'Control | Sensitivity'!$H$27,1,('Control | Sensitivity'!$C$20*12)-'Control | Sensitivity'!$H$27):EB51)),""))</f>
        <v/>
      </c>
      <c r="EC62" s="525" t="str">
        <f ca="1">IF('Control | Sensitivity'!$H$27/12&gt;'Control | Sensitivity'!$C$20,"",IF(EC7=MIN('Control | Sensitivity'!$H$27+'Control | Sensitivity'!$H$37,'Control | Sensitivity'!$C$20*12),-('Control | Sensitivity'!$H$36+SUM(OFFSET($E$51,0,'Control | Sensitivity'!$H$27,1,('Control | Sensitivity'!$C$20*12)-'Control | Sensitivity'!$H$27):EC51)),""))</f>
        <v/>
      </c>
      <c r="ED62" s="525" t="str">
        <f ca="1">IF('Control | Sensitivity'!$H$27/12&gt;'Control | Sensitivity'!$C$20,"",IF(ED7=MIN('Control | Sensitivity'!$H$27+'Control | Sensitivity'!$H$37,'Control | Sensitivity'!$C$20*12),-('Control | Sensitivity'!$H$36+SUM(OFFSET($E$51,0,'Control | Sensitivity'!$H$27,1,('Control | Sensitivity'!$C$20*12)-'Control | Sensitivity'!$H$27):ED51)),""))</f>
        <v/>
      </c>
      <c r="EE62" s="525" t="str">
        <f ca="1">IF('Control | Sensitivity'!$H$27/12&gt;'Control | Sensitivity'!$C$20,"",IF(EE7=MIN('Control | Sensitivity'!$H$27+'Control | Sensitivity'!$H$37,'Control | Sensitivity'!$C$20*12),-('Control | Sensitivity'!$H$36+SUM(OFFSET($E$51,0,'Control | Sensitivity'!$H$27,1,('Control | Sensitivity'!$C$20*12)-'Control | Sensitivity'!$H$27):EE51)),""))</f>
        <v/>
      </c>
      <c r="EF62" s="525" t="str">
        <f ca="1">IF('Control | Sensitivity'!$H$27/12&gt;'Control | Sensitivity'!$C$20,"",IF(EF7=MIN('Control | Sensitivity'!$H$27+'Control | Sensitivity'!$H$37,'Control | Sensitivity'!$C$20*12),-('Control | Sensitivity'!$H$36+SUM(OFFSET($E$51,0,'Control | Sensitivity'!$H$27,1,('Control | Sensitivity'!$C$20*12)-'Control | Sensitivity'!$H$27):EF51)),""))</f>
        <v/>
      </c>
      <c r="EG62" s="526" t="str">
        <f ca="1">IF('Control | Sensitivity'!$H$27/12&gt;'Control | Sensitivity'!$C$20,"",IF(EG7=MIN('Control | Sensitivity'!$H$27+'Control | Sensitivity'!$H$37,'Control | Sensitivity'!$C$20*12),-('Control | Sensitivity'!$H$36+SUM(OFFSET($E$51,0,'Control | Sensitivity'!$H$27,1,('Control | Sensitivity'!$C$20*12)-'Control | Sensitivity'!$H$27):EG51)),""))</f>
        <v/>
      </c>
      <c r="EH62" s="424" t="s">
        <v>109</v>
      </c>
    </row>
    <row r="63" spans="2:138" ht="15" customHeight="1" thickBot="1" x14ac:dyDescent="0.25">
      <c r="B63" s="496" t="s">
        <v>76</v>
      </c>
      <c r="C63" s="492"/>
      <c r="D63" s="498">
        <f t="shared" ca="1" si="57"/>
        <v>427827.32383489033</v>
      </c>
      <c r="E63" s="500">
        <f ca="1">E46+SUM(E53:E62)</f>
        <v>-481800</v>
      </c>
      <c r="F63" s="500">
        <f ca="1">IF('Control | Sensitivity'!$C$21&gt;=F$6,F46+SUM(F53:F62),"")</f>
        <v>-1319.5195258823551</v>
      </c>
      <c r="G63" s="500">
        <f ca="1">IF('Control | Sensitivity'!$C$21&gt;=G$6,G46+SUM(G53:G62),"")</f>
        <v>3333.480474117644</v>
      </c>
      <c r="H63" s="500">
        <f ca="1">IF('Control | Sensitivity'!$C$21&gt;=H$6,H46+SUM(H53:H62),"")</f>
        <v>3333.480474117644</v>
      </c>
      <c r="I63" s="500">
        <f ca="1">IF('Control | Sensitivity'!$C$21&gt;=I$6,I46+SUM(I53:I62),"")</f>
        <v>3333.4804741176449</v>
      </c>
      <c r="J63" s="500">
        <f ca="1">IF('Control | Sensitivity'!$C$21&gt;=J$6,J46+SUM(J53:J62),"")</f>
        <v>3333.4804741176449</v>
      </c>
      <c r="K63" s="500">
        <f ca="1">IF('Control | Sensitivity'!$C$21&gt;=K$6,K46+SUM(K53:K62),"")</f>
        <v>3333.4804741176449</v>
      </c>
      <c r="L63" s="500">
        <f ca="1">IF('Control | Sensitivity'!$C$21&gt;=L$6,L46+SUM(L53:L62),"")</f>
        <v>3333.4804741176449</v>
      </c>
      <c r="M63" s="500">
        <f ca="1">IF('Control | Sensitivity'!$C$21&gt;=M$6,M46+SUM(M53:M62),"")</f>
        <v>3333.480474117644</v>
      </c>
      <c r="N63" s="500">
        <f ca="1">IF('Control | Sensitivity'!$C$21&gt;=N$6,N46+SUM(N53:N62),"")</f>
        <v>43114.680474117646</v>
      </c>
      <c r="O63" s="500">
        <f ca="1">IF('Control | Sensitivity'!$C$21&gt;=O$6,O46+SUM(O53:O62),"")</f>
        <v>3333.480474117644</v>
      </c>
      <c r="P63" s="500">
        <f ca="1">IF('Control | Sensitivity'!$C$21&gt;=P$6,P46+SUM(P53:P62),"")</f>
        <v>3333.4804741176449</v>
      </c>
      <c r="Q63" s="500">
        <f ca="1">IF('Control | Sensitivity'!$C$21&gt;=Q$6,Q46+SUM(Q53:Q62),"")</f>
        <v>-6852.5195258823578</v>
      </c>
      <c r="R63" s="500">
        <f ca="1">IF('Control | Sensitivity'!$C$21&gt;=R$6,R46+SUM(R53:R62),"")</f>
        <v>-1044.5808592156882</v>
      </c>
      <c r="S63" s="500">
        <f ca="1">IF('Control | Sensitivity'!$C$21&gt;=S$6,S46+SUM(S53:S62),"")</f>
        <v>3608.4191407843109</v>
      </c>
      <c r="T63" s="500">
        <f ca="1">IF('Control | Sensitivity'!$C$21&gt;=T$6,T46+SUM(T53:T62),"")</f>
        <v>3608.4191407843118</v>
      </c>
      <c r="U63" s="500">
        <f ca="1">IF('Control | Sensitivity'!$C$21&gt;=U$6,U46+SUM(U53:U62),"")</f>
        <v>3608.4191407843109</v>
      </c>
      <c r="V63" s="500">
        <f ca="1">IF('Control | Sensitivity'!$C$21&gt;=V$6,V46+SUM(V53:V62),"")</f>
        <v>3608.4191407843109</v>
      </c>
      <c r="W63" s="500">
        <f ca="1">IF('Control | Sensitivity'!$C$21&gt;=W$6,W46+SUM(W53:W62),"")</f>
        <v>3608.4191407843118</v>
      </c>
      <c r="X63" s="500">
        <f ca="1">IF('Control | Sensitivity'!$C$21&gt;=X$6,X46+SUM(X53:X62),"")</f>
        <v>3608.4191407843109</v>
      </c>
      <c r="Y63" s="500">
        <f ca="1">IF('Control | Sensitivity'!$C$21&gt;=Y$6,Y46+SUM(Y53:Y62),"")</f>
        <v>3608.4191407843118</v>
      </c>
      <c r="Z63" s="500">
        <f ca="1">IF('Control | Sensitivity'!$C$21&gt;=Z$6,Z46+SUM(Z53:Z62),"")</f>
        <v>44200.265140784308</v>
      </c>
      <c r="AA63" s="500">
        <f ca="1">IF('Control | Sensitivity'!$C$21&gt;=AA$6,AA46+SUM(AA53:AA62),"")</f>
        <v>3608.4191407843109</v>
      </c>
      <c r="AB63" s="500">
        <f ca="1">IF('Control | Sensitivity'!$C$21&gt;=AB$6,AB46+SUM(AB53:AB62),"")</f>
        <v>3608.4191407843118</v>
      </c>
      <c r="AC63" s="500">
        <f ca="1">IF('Control | Sensitivity'!$C$21&gt;=AC$6,AC46+SUM(AC53:AC62),"")</f>
        <v>-6730.3708592156881</v>
      </c>
      <c r="AD63" s="500">
        <f ca="1">IF('Control | Sensitivity'!$C$21&gt;=AD$6,AD46+SUM(AD53:AD62),"")</f>
        <v>-761.01069921568887</v>
      </c>
      <c r="AE63" s="500">
        <f ca="1">IF('Control | Sensitivity'!$C$21&gt;=AE$6,AE46+SUM(AE53:AE62),"")</f>
        <v>3891.9893007843102</v>
      </c>
      <c r="AF63" s="500">
        <f ca="1">IF('Control | Sensitivity'!$C$21&gt;=AF$6,AF46+SUM(AF53:AF62),"")</f>
        <v>3891.9893007843111</v>
      </c>
      <c r="AG63" s="500">
        <f ca="1">IF('Control | Sensitivity'!$C$21&gt;=AG$6,AG46+SUM(AG53:AG62),"")</f>
        <v>3891.9893007843102</v>
      </c>
      <c r="AH63" s="500">
        <f ca="1">IF('Control | Sensitivity'!$C$21&gt;=AH$6,AH46+SUM(AH53:AH62),"")</f>
        <v>3891.9893007843111</v>
      </c>
      <c r="AI63" s="500">
        <f ca="1">IF('Control | Sensitivity'!$C$21&gt;=AI$6,AI46+SUM(AI53:AI62),"")</f>
        <v>3891.9893007843102</v>
      </c>
      <c r="AJ63" s="500">
        <f ca="1">IF('Control | Sensitivity'!$C$21&gt;=AJ$6,AJ46+SUM(AJ53:AJ62),"")</f>
        <v>3891.9893007843102</v>
      </c>
      <c r="AK63" s="500">
        <f ca="1">IF('Control | Sensitivity'!$C$21&gt;=AK$6,AK46+SUM(AK53:AK62),"")</f>
        <v>3891.9893007843102</v>
      </c>
      <c r="AL63" s="500">
        <f ca="1">IF('Control | Sensitivity'!$C$21&gt;=AL$6,AL46+SUM(AL53:AL62),"")</f>
        <v>45311.908830784305</v>
      </c>
      <c r="AM63" s="500">
        <f ca="1">IF('Control | Sensitivity'!$C$21&gt;=AM$6,AM46+SUM(AM53:AM62),"")</f>
        <v>3891.9893007843111</v>
      </c>
      <c r="AN63" s="500">
        <f ca="1">IF('Control | Sensitivity'!$C$21&gt;=AN$6,AN46+SUM(AN53:AN62),"")</f>
        <v>3891.9893007843102</v>
      </c>
      <c r="AO63" s="500">
        <f ca="1">IF('Control | Sensitivity'!$C$21&gt;=AO$6,AO46+SUM(AO53:AO62),"")</f>
        <v>-6601.8825492156884</v>
      </c>
      <c r="AP63" s="500">
        <f ca="1">IF('Control | Sensitivity'!$C$21&gt;=AP$6,AP46+SUM(AP53:AP62),"")</f>
        <v>-468.54243441568906</v>
      </c>
      <c r="AQ63" s="500">
        <f ca="1">IF('Control | Sensitivity'!$C$21&gt;=AQ$6,AQ46+SUM(AQ53:AQ62),"")</f>
        <v>4184.45756558431</v>
      </c>
      <c r="AR63" s="500">
        <f ca="1">IF('Control | Sensitivity'!$C$21&gt;=AR$6,AR46+SUM(AR53:AR62),"")</f>
        <v>4184.4575655843109</v>
      </c>
      <c r="AS63" s="500">
        <f ca="1">IF('Control | Sensitivity'!$C$21&gt;=AS$6,AS46+SUM(AS53:AS62),"")</f>
        <v>4184.45756558431</v>
      </c>
      <c r="AT63" s="500">
        <f ca="1">IF('Control | Sensitivity'!$C$21&gt;=AT$6,AT46+SUM(AT53:AT62),"")</f>
        <v>4184.45756558431</v>
      </c>
      <c r="AU63" s="500">
        <f ca="1">IF('Control | Sensitivity'!$C$21&gt;=AU$6,AU46+SUM(AU53:AU62),"")</f>
        <v>4184.4575655843109</v>
      </c>
      <c r="AV63" s="500">
        <f ca="1">IF('Control | Sensitivity'!$C$21&gt;=AV$6,AV46+SUM(AV53:AV62),"")</f>
        <v>4184.45756558431</v>
      </c>
      <c r="AW63" s="500">
        <f ca="1">IF('Control | Sensitivity'!$C$21&gt;=AW$6,AW46+SUM(AW53:AW62),"")</f>
        <v>4184.4575655843109</v>
      </c>
      <c r="AX63" s="500">
        <f ca="1">IF('Control | Sensitivity'!$C$21&gt;=AX$6,AX46+SUM(AX53:AX62),"")</f>
        <v>46450.274603734302</v>
      </c>
      <c r="AY63" s="500">
        <f ca="1">IF('Control | Sensitivity'!$C$21&gt;=AY$6,AY46+SUM(AY53:AY62),"")</f>
        <v>4184.45756558431</v>
      </c>
      <c r="AZ63" s="500">
        <f ca="1">IF('Control | Sensitivity'!$C$21&gt;=AZ$6,AZ46+SUM(AZ53:AZ62),"")</f>
        <v>4184.4575655843109</v>
      </c>
      <c r="BA63" s="500">
        <f ca="1">IF('Control | Sensitivity'!$C$21&gt;=BA$6,BA46+SUM(BA53:BA62),"")</f>
        <v>-6466.8223621656862</v>
      </c>
      <c r="BB63" s="500">
        <f ca="1">IF('Control | Sensitivity'!$C$21&gt;=BB$6,BB46+SUM(BB53:BB62),"")</f>
        <v>-166.901301671689</v>
      </c>
      <c r="BC63" s="500">
        <f ca="1">IF('Control | Sensitivity'!$C$21&gt;=BC$6,BC46+SUM(BC53:BC62),"")</f>
        <v>4486.0986983283101</v>
      </c>
      <c r="BD63" s="500">
        <f ca="1">IF('Control | Sensitivity'!$C$21&gt;=BD$6,BD46+SUM(BD53:BD62),"")</f>
        <v>4486.0986983283101</v>
      </c>
      <c r="BE63" s="500">
        <f ca="1">IF('Control | Sensitivity'!$C$21&gt;=BE$6,BE46+SUM(BE53:BE62),"")</f>
        <v>4486.098698328311</v>
      </c>
      <c r="BF63" s="500">
        <f ca="1">IF('Control | Sensitivity'!$C$21&gt;=BF$6,BF46+SUM(BF53:BF62),"")</f>
        <v>4486.0986983283101</v>
      </c>
      <c r="BG63" s="500">
        <f ca="1">IF('Control | Sensitivity'!$C$21&gt;=BG$6,BG46+SUM(BG53:BG62),"")</f>
        <v>4486.0986983283101</v>
      </c>
      <c r="BH63" s="500">
        <f ca="1">IF('Control | Sensitivity'!$C$21&gt;=BH$6,BH46+SUM(BH53:BH62),"")</f>
        <v>4486.0986983283101</v>
      </c>
      <c r="BI63" s="500">
        <f ca="1">IF('Control | Sensitivity'!$C$21&gt;=BI$6,BI46+SUM(BI53:BI62),"")</f>
        <v>4486.0986983283101</v>
      </c>
      <c r="BJ63" s="500">
        <f ca="1">IF('Control | Sensitivity'!$C$21&gt;=BJ$6,BJ46+SUM(BJ53:BJ62),"")</f>
        <v>47616.043208706549</v>
      </c>
      <c r="BK63" s="500">
        <f ca="1">IF('Control | Sensitivity'!$C$21&gt;=BK$6,BK46+SUM(BK53:BK62),"")</f>
        <v>4486.098698328311</v>
      </c>
      <c r="BL63" s="500">
        <f ca="1">IF('Control | Sensitivity'!$C$21&gt;=BL$6,BL46+SUM(BL53:BL62),"")</f>
        <v>4486.098698328311</v>
      </c>
      <c r="BM63" s="500">
        <f ca="1">IF('Control | Sensitivity'!$C$21&gt;=BM$6,BM46+SUM(BM53:BM62),"")</f>
        <v>-6324.950428337932</v>
      </c>
      <c r="BN63" s="500">
        <f ca="1">IF('Control | Sensitivity'!$C$21&gt;=BN$6,BN46+SUM(BN53:BN62),"")</f>
        <v>144.19586145463109</v>
      </c>
      <c r="BO63" s="500">
        <f ca="1">IF('Control | Sensitivity'!$C$21&gt;=BO$6,BO46+SUM(BO53:BO62),"")</f>
        <v>4797.1958614546302</v>
      </c>
      <c r="BP63" s="500">
        <f ca="1">IF('Control | Sensitivity'!$C$21&gt;=BP$6,BP46+SUM(BP53:BP62),"")</f>
        <v>4797.1958614546302</v>
      </c>
      <c r="BQ63" s="500">
        <f ca="1">IF('Control | Sensitivity'!$C$21&gt;=BQ$6,BQ46+SUM(BQ53:BQ62),"")</f>
        <v>4797.1958614546311</v>
      </c>
      <c r="BR63" s="500">
        <f ca="1">IF('Control | Sensitivity'!$C$21&gt;=BR$6,BR46+SUM(BR53:BR62),"")</f>
        <v>4797.1958614546311</v>
      </c>
      <c r="BS63" s="500">
        <f ca="1">IF('Control | Sensitivity'!$C$21&gt;=BS$6,BS46+SUM(BS53:BS62),"")</f>
        <v>4797.1958614546302</v>
      </c>
      <c r="BT63" s="500">
        <f ca="1">IF('Control | Sensitivity'!$C$21&gt;=BT$6,BT46+SUM(BT53:BT62),"")</f>
        <v>4797.1958614546311</v>
      </c>
      <c r="BU63" s="500">
        <f ca="1">IF('Control | Sensitivity'!$C$21&gt;=BU$6,BU46+SUM(BU53:BU62),"")</f>
        <v>4797.1958614546302</v>
      </c>
      <c r="BV63" s="500">
        <f ca="1">IF('Control | Sensitivity'!$C$21&gt;=BV$6,BV46+SUM(BV53:BV62),"")</f>
        <v>48809.913573444217</v>
      </c>
      <c r="BW63" s="500">
        <f ca="1">IF('Control | Sensitivity'!$C$21&gt;=BW$6,BW46+SUM(BW53:BW62),"")</f>
        <v>4797.1958614546302</v>
      </c>
      <c r="BX63" s="500">
        <f ca="1">IF('Control | Sensitivity'!$C$21&gt;=BX$6,BX46+SUM(BX53:BX62),"")</f>
        <v>4797.1958614546302</v>
      </c>
      <c r="BY63" s="500">
        <f ca="1">IF('Control | Sensitivity'!$C$21&gt;=BY$6,BY46+SUM(BY53:BY62),"")</f>
        <v>-6176.0190021116041</v>
      </c>
      <c r="BZ63" s="500">
        <f ca="1">IF('Control | Sensitivity'!$C$21&gt;=BZ$6,BZ46+SUM(BZ53:BZ62),"")</f>
        <v>465.04087180273928</v>
      </c>
      <c r="CA63" s="500">
        <f ca="1">IF('Control | Sensitivity'!$C$21&gt;=CA$6,CA46+SUM(CA53:CA62),"")</f>
        <v>5118.0408718027384</v>
      </c>
      <c r="CB63" s="500">
        <f ca="1">IF('Control | Sensitivity'!$C$21&gt;=CB$6,CB46+SUM(CB53:CB62),"")</f>
        <v>5118.0408718027393</v>
      </c>
      <c r="CC63" s="500">
        <f ca="1">IF('Control | Sensitivity'!$C$21&gt;=CC$6,CC46+SUM(CC53:CC62),"")</f>
        <v>5118.0408718027393</v>
      </c>
      <c r="CD63" s="500">
        <f ca="1">IF('Control | Sensitivity'!$C$21&gt;=CD$6,CD46+SUM(CD53:CD62),"")</f>
        <v>5118.0408718027393</v>
      </c>
      <c r="CE63" s="500">
        <f ca="1">IF('Control | Sensitivity'!$C$21&gt;=CE$6,CE46+SUM(CE53:CE62),"")</f>
        <v>5118.0408718027393</v>
      </c>
      <c r="CF63" s="500">
        <f ca="1">IF('Control | Sensitivity'!$C$21&gt;=CF$6,CF46+SUM(CF53:CF62),"")</f>
        <v>5118.0408718027393</v>
      </c>
      <c r="CG63" s="500">
        <f ca="1">IF('Control | Sensitivity'!$C$21&gt;=CG$6,CG46+SUM(CG53:CG62),"")</f>
        <v>5118.0408718027393</v>
      </c>
      <c r="CH63" s="500">
        <f ca="1">IF('Control | Sensitivity'!$C$21&gt;=CH$6,CH46+SUM(CH53:CH62),"")</f>
        <v>50032.603307462523</v>
      </c>
      <c r="CI63" s="500">
        <f ca="1">IF('Control | Sensitivity'!$C$21&gt;=CI$6,CI46+SUM(CI53:CI62),"")</f>
        <v>5118.0408718027384</v>
      </c>
      <c r="CJ63" s="500">
        <f ca="1">IF('Control | Sensitivity'!$C$21&gt;=CJ$6,CJ46+SUM(CJ53:CJ62),"")</f>
        <v>5118.0408718027384</v>
      </c>
      <c r="CK63" s="500">
        <f ca="1">IF('Control | Sensitivity'!$C$21&gt;=CK$6,CK46+SUM(CK53:CK62),"")</f>
        <v>361618.3802942232</v>
      </c>
      <c r="CL63" s="500" t="str">
        <f>IF('Control | Sensitivity'!$C$21&gt;=CL$6,CL46+SUM(CL53:CL62),"")</f>
        <v/>
      </c>
      <c r="CM63" s="500" t="str">
        <f>IF('Control | Sensitivity'!$C$21&gt;=CM$6,CM46+SUM(CM53:CM62),"")</f>
        <v/>
      </c>
      <c r="CN63" s="500" t="str">
        <f>IF('Control | Sensitivity'!$C$21&gt;=CN$6,CN46+SUM(CN53:CN62),"")</f>
        <v/>
      </c>
      <c r="CO63" s="500" t="str">
        <f>IF('Control | Sensitivity'!$C$21&gt;=CO$6,CO46+SUM(CO53:CO62),"")</f>
        <v/>
      </c>
      <c r="CP63" s="500" t="str">
        <f>IF('Control | Sensitivity'!$C$21&gt;=CP$6,CP46+SUM(CP53:CP62),"")</f>
        <v/>
      </c>
      <c r="CQ63" s="500" t="str">
        <f>IF('Control | Sensitivity'!$C$21&gt;=CQ$6,CQ46+SUM(CQ53:CQ62),"")</f>
        <v/>
      </c>
      <c r="CR63" s="500" t="str">
        <f>IF('Control | Sensitivity'!$C$21&gt;=CR$6,CR46+SUM(CR53:CR62),"")</f>
        <v/>
      </c>
      <c r="CS63" s="500" t="str">
        <f>IF('Control | Sensitivity'!$C$21&gt;=CS$6,CS46+SUM(CS53:CS62),"")</f>
        <v/>
      </c>
      <c r="CT63" s="500" t="str">
        <f>IF('Control | Sensitivity'!$C$21&gt;=CT$6,CT46+SUM(CT53:CT62),"")</f>
        <v/>
      </c>
      <c r="CU63" s="500" t="str">
        <f>IF('Control | Sensitivity'!$C$21&gt;=CU$6,CU46+SUM(CU53:CU62),"")</f>
        <v/>
      </c>
      <c r="CV63" s="500" t="str">
        <f>IF('Control | Sensitivity'!$C$21&gt;=CV$6,CV46+SUM(CV53:CV62),"")</f>
        <v/>
      </c>
      <c r="CW63" s="500" t="str">
        <f>IF('Control | Sensitivity'!$C$21&gt;=CW$6,CW46+SUM(CW53:CW62),"")</f>
        <v/>
      </c>
      <c r="CX63" s="500" t="str">
        <f>IF('Control | Sensitivity'!$C$21&gt;=CX$6,CX46+SUM(CX53:CX62),"")</f>
        <v/>
      </c>
      <c r="CY63" s="500" t="str">
        <f>IF('Control | Sensitivity'!$C$21&gt;=CY$6,CY46+SUM(CY53:CY62),"")</f>
        <v/>
      </c>
      <c r="CZ63" s="500" t="str">
        <f>IF('Control | Sensitivity'!$C$21&gt;=CZ$6,CZ46+SUM(CZ53:CZ62),"")</f>
        <v/>
      </c>
      <c r="DA63" s="500" t="str">
        <f>IF('Control | Sensitivity'!$C$21&gt;=DA$6,DA46+SUM(DA53:DA62),"")</f>
        <v/>
      </c>
      <c r="DB63" s="500" t="str">
        <f>IF('Control | Sensitivity'!$C$21&gt;=DB$6,DB46+SUM(DB53:DB62),"")</f>
        <v/>
      </c>
      <c r="DC63" s="500" t="str">
        <f>IF('Control | Sensitivity'!$C$21&gt;=DC$6,DC46+SUM(DC53:DC62),"")</f>
        <v/>
      </c>
      <c r="DD63" s="500" t="str">
        <f>IF('Control | Sensitivity'!$C$21&gt;=DD$6,DD46+SUM(DD53:DD62),"")</f>
        <v/>
      </c>
      <c r="DE63" s="500" t="str">
        <f>IF('Control | Sensitivity'!$C$21&gt;=DE$6,DE46+SUM(DE53:DE62),"")</f>
        <v/>
      </c>
      <c r="DF63" s="500" t="str">
        <f>IF('Control | Sensitivity'!$C$21&gt;=DF$6,DF46+SUM(DF53:DF62),"")</f>
        <v/>
      </c>
      <c r="DG63" s="500" t="str">
        <f>IF('Control | Sensitivity'!$C$21&gt;=DG$6,DG46+SUM(DG53:DG62),"")</f>
        <v/>
      </c>
      <c r="DH63" s="500" t="str">
        <f>IF('Control | Sensitivity'!$C$21&gt;=DH$6,DH46+SUM(DH53:DH62),"")</f>
        <v/>
      </c>
      <c r="DI63" s="500" t="str">
        <f>IF('Control | Sensitivity'!$C$21&gt;=DI$6,DI46+SUM(DI53:DI62),"")</f>
        <v/>
      </c>
      <c r="DJ63" s="500" t="str">
        <f>IF('Control | Sensitivity'!$C$21&gt;=DJ$6,DJ46+SUM(DJ53:DJ62),"")</f>
        <v/>
      </c>
      <c r="DK63" s="500" t="str">
        <f>IF('Control | Sensitivity'!$C$21&gt;=DK$6,DK46+SUM(DK53:DK62),"")</f>
        <v/>
      </c>
      <c r="DL63" s="500" t="str">
        <f>IF('Control | Sensitivity'!$C$21&gt;=DL$6,DL46+SUM(DL53:DL62),"")</f>
        <v/>
      </c>
      <c r="DM63" s="500" t="str">
        <f>IF('Control | Sensitivity'!$C$21&gt;=DM$6,DM46+SUM(DM53:DM62),"")</f>
        <v/>
      </c>
      <c r="DN63" s="500" t="str">
        <f>IF('Control | Sensitivity'!$C$21&gt;=DN$6,DN46+SUM(DN53:DN62),"")</f>
        <v/>
      </c>
      <c r="DO63" s="500" t="str">
        <f>IF('Control | Sensitivity'!$C$21&gt;=DO$6,DO46+SUM(DO53:DO62),"")</f>
        <v/>
      </c>
      <c r="DP63" s="500" t="str">
        <f>IF('Control | Sensitivity'!$C$21&gt;=DP$6,DP46+SUM(DP53:DP62),"")</f>
        <v/>
      </c>
      <c r="DQ63" s="500" t="str">
        <f>IF('Control | Sensitivity'!$C$21&gt;=DQ$6,DQ46+SUM(DQ53:DQ62),"")</f>
        <v/>
      </c>
      <c r="DR63" s="500" t="str">
        <f>IF('Control | Sensitivity'!$C$21&gt;=DR$6,DR46+SUM(DR53:DR62),"")</f>
        <v/>
      </c>
      <c r="DS63" s="500" t="str">
        <f>IF('Control | Sensitivity'!$C$21&gt;=DS$6,DS46+SUM(DS53:DS62),"")</f>
        <v/>
      </c>
      <c r="DT63" s="500" t="str">
        <f>IF('Control | Sensitivity'!$C$21&gt;=DT$6,DT46+SUM(DT53:DT62),"")</f>
        <v/>
      </c>
      <c r="DU63" s="500" t="str">
        <f>IF('Control | Sensitivity'!$C$21&gt;=DU$6,DU46+SUM(DU53:DU62),"")</f>
        <v/>
      </c>
      <c r="DV63" s="500" t="str">
        <f>IF('Control | Sensitivity'!$C$21&gt;=DV$6,DV46+SUM(DV53:DV62),"")</f>
        <v/>
      </c>
      <c r="DW63" s="500" t="str">
        <f>IF('Control | Sensitivity'!$C$21&gt;=DW$6,DW46+SUM(DW53:DW62),"")</f>
        <v/>
      </c>
      <c r="DX63" s="500" t="str">
        <f>IF('Control | Sensitivity'!$C$21&gt;=DX$6,DX46+SUM(DX53:DX62),"")</f>
        <v/>
      </c>
      <c r="DY63" s="500" t="str">
        <f>IF('Control | Sensitivity'!$C$21&gt;=DY$6,DY46+SUM(DY53:DY62),"")</f>
        <v/>
      </c>
      <c r="DZ63" s="500" t="str">
        <f>IF('Control | Sensitivity'!$C$21&gt;=DZ$6,DZ46+SUM(DZ53:DZ62),"")</f>
        <v/>
      </c>
      <c r="EA63" s="500" t="str">
        <f>IF('Control | Sensitivity'!$C$21&gt;=EA$6,EA46+SUM(EA53:EA62),"")</f>
        <v/>
      </c>
      <c r="EB63" s="500" t="str">
        <f>IF('Control | Sensitivity'!$C$21&gt;=EB$6,EB46+SUM(EB53:EB62),"")</f>
        <v/>
      </c>
      <c r="EC63" s="500" t="str">
        <f>IF('Control | Sensitivity'!$C$21&gt;=EC$6,EC46+SUM(EC53:EC62),"")</f>
        <v/>
      </c>
      <c r="ED63" s="500" t="str">
        <f>IF('Control | Sensitivity'!$C$21&gt;=ED$6,ED46+SUM(ED53:ED62),"")</f>
        <v/>
      </c>
      <c r="EE63" s="500" t="str">
        <f>IF('Control | Sensitivity'!$C$21&gt;=EE$6,EE46+SUM(EE53:EE62),"")</f>
        <v/>
      </c>
      <c r="EF63" s="500" t="str">
        <f>IF('Control | Sensitivity'!$C$21&gt;=EF$6,EF46+SUM(EF53:EF62),"")</f>
        <v/>
      </c>
      <c r="EG63" s="501" t="str">
        <f>IF('Control | Sensitivity'!$C$21&gt;=EG$6,EG46+SUM(EG53:EG62),"")</f>
        <v/>
      </c>
    </row>
    <row r="64" spans="2:138" s="95" customFormat="1" ht="13.5" thickTop="1" x14ac:dyDescent="0.2">
      <c r="C64" s="527"/>
      <c r="D64" s="527"/>
      <c r="E64" s="527"/>
      <c r="F64" s="528"/>
      <c r="G64" s="528"/>
      <c r="H64" s="528"/>
      <c r="I64" s="528"/>
      <c r="J64" s="528"/>
      <c r="K64" s="528"/>
      <c r="L64" s="528"/>
      <c r="M64" s="528"/>
      <c r="N64" s="528"/>
      <c r="O64" s="528"/>
      <c r="P64" s="528"/>
      <c r="Q64" s="528"/>
      <c r="R64" s="528"/>
      <c r="S64" s="528"/>
      <c r="T64" s="528"/>
      <c r="U64" s="528"/>
      <c r="V64" s="528"/>
      <c r="W64" s="528"/>
      <c r="X64" s="528"/>
      <c r="Y64" s="528"/>
      <c r="Z64" s="528"/>
      <c r="AA64" s="528"/>
      <c r="AB64" s="528"/>
      <c r="AC64" s="528"/>
      <c r="AD64" s="528"/>
      <c r="AE64" s="528"/>
      <c r="AF64" s="528"/>
      <c r="AG64" s="528"/>
      <c r="AH64" s="528"/>
      <c r="AI64" s="528"/>
      <c r="AJ64" s="528"/>
      <c r="AK64" s="528"/>
      <c r="AL64" s="528"/>
      <c r="AM64" s="528"/>
      <c r="AN64" s="528"/>
      <c r="AO64" s="528"/>
      <c r="AP64" s="528"/>
      <c r="AQ64" s="528"/>
      <c r="AR64" s="528"/>
      <c r="AS64" s="528"/>
      <c r="AT64" s="528"/>
      <c r="AU64" s="528"/>
      <c r="AV64" s="528"/>
      <c r="AW64" s="528"/>
      <c r="AX64" s="528"/>
      <c r="AY64" s="528"/>
      <c r="AZ64" s="528"/>
      <c r="BA64" s="528"/>
      <c r="BB64" s="528"/>
      <c r="BC64" s="528"/>
      <c r="BD64" s="528"/>
      <c r="BE64" s="528"/>
      <c r="BF64" s="528"/>
      <c r="BG64" s="528"/>
      <c r="BH64" s="528"/>
      <c r="BI64" s="528"/>
      <c r="BJ64" s="528"/>
      <c r="BK64" s="528"/>
      <c r="BL64" s="528"/>
      <c r="BM64" s="528"/>
      <c r="BN64" s="528"/>
      <c r="BO64" s="528"/>
      <c r="BP64" s="528"/>
      <c r="BQ64" s="528"/>
      <c r="BR64" s="528"/>
      <c r="BS64" s="528"/>
      <c r="BT64" s="528"/>
      <c r="BU64" s="528"/>
      <c r="BV64" s="528"/>
      <c r="BW64" s="528"/>
      <c r="BX64" s="528"/>
      <c r="BY64" s="528"/>
      <c r="BZ64" s="528"/>
      <c r="CA64" s="528"/>
      <c r="CB64" s="528"/>
      <c r="CC64" s="528"/>
      <c r="CD64" s="528"/>
      <c r="CE64" s="528"/>
      <c r="CF64" s="528"/>
      <c r="CG64" s="528"/>
      <c r="CH64" s="528"/>
      <c r="CI64" s="528"/>
      <c r="CJ64" s="528"/>
      <c r="CK64" s="528"/>
      <c r="CL64" s="528"/>
      <c r="CM64" s="528"/>
      <c r="CN64" s="528"/>
      <c r="CO64" s="528"/>
      <c r="CP64" s="528"/>
      <c r="CQ64" s="528"/>
      <c r="CR64" s="528"/>
      <c r="CS64" s="528"/>
      <c r="CT64" s="528"/>
      <c r="CU64" s="528"/>
      <c r="CV64" s="528"/>
      <c r="CW64" s="528"/>
      <c r="CX64" s="528"/>
      <c r="CY64" s="528"/>
      <c r="CZ64" s="528"/>
      <c r="DA64" s="528"/>
      <c r="DB64" s="528"/>
      <c r="DC64" s="528"/>
      <c r="DD64" s="528"/>
      <c r="DE64" s="528"/>
      <c r="DF64" s="528"/>
      <c r="DG64" s="528"/>
      <c r="DH64" s="528"/>
      <c r="DI64" s="528"/>
      <c r="DJ64" s="528"/>
      <c r="DK64" s="528"/>
      <c r="DL64" s="528"/>
      <c r="DM64" s="528"/>
      <c r="DN64" s="528"/>
      <c r="DO64" s="528"/>
      <c r="DP64" s="528"/>
      <c r="DQ64" s="528"/>
      <c r="DR64" s="528"/>
      <c r="DS64" s="528"/>
      <c r="DT64" s="528"/>
      <c r="DU64" s="528"/>
      <c r="DV64" s="1"/>
      <c r="EH64" s="1"/>
    </row>
    <row r="65" spans="3:138" s="95" customFormat="1" x14ac:dyDescent="0.2">
      <c r="C65" s="529" t="s">
        <v>216</v>
      </c>
      <c r="D65" s="530">
        <f ca="1">SUM(E65:DU65)</f>
        <v>574560.17132595042</v>
      </c>
      <c r="E65" s="531">
        <v>0</v>
      </c>
      <c r="F65" s="374">
        <f ca="1">IF('Control | Sensitivity'!$C$21&gt;=F$6,F31+F37+F53,"")</f>
        <v>3333.4804741176449</v>
      </c>
      <c r="G65" s="374">
        <f ca="1">IF('Control | Sensitivity'!$C$21&gt;=G$6,G31+G37+G53,"")</f>
        <v>3333.480474117644</v>
      </c>
      <c r="H65" s="374">
        <f ca="1">IF('Control | Sensitivity'!$C$21&gt;=H$6,H31+H37+H53,"")</f>
        <v>3333.480474117644</v>
      </c>
      <c r="I65" s="374">
        <f ca="1">IF('Control | Sensitivity'!$C$21&gt;=I$6,I31+I37+I53,"")</f>
        <v>3333.4804741176449</v>
      </c>
      <c r="J65" s="374">
        <f ca="1">IF('Control | Sensitivity'!$C$21&gt;=J$6,J31+J37+J53,"")</f>
        <v>3333.4804741176449</v>
      </c>
      <c r="K65" s="374">
        <f ca="1">IF('Control | Sensitivity'!$C$21&gt;=K$6,K31+K37+K53,"")</f>
        <v>3333.4804741176449</v>
      </c>
      <c r="L65" s="374">
        <f ca="1">IF('Control | Sensitivity'!$C$21&gt;=L$6,L31+L37+L53,"")</f>
        <v>3333.4804741176449</v>
      </c>
      <c r="M65" s="374">
        <f ca="1">IF('Control | Sensitivity'!$C$21&gt;=M$6,M31+M37+M53,"")</f>
        <v>3333.480474117644</v>
      </c>
      <c r="N65" s="374">
        <f ca="1">IF('Control | Sensitivity'!$C$21&gt;=N$6,N31+N37+N53,"")</f>
        <v>43114.680474117646</v>
      </c>
      <c r="O65" s="374">
        <f ca="1">IF('Control | Sensitivity'!$C$21&gt;=O$6,O31+O37+O53,"")</f>
        <v>3333.480474117644</v>
      </c>
      <c r="P65" s="374">
        <f ca="1">IF('Control | Sensitivity'!$C$21&gt;=P$6,P31+P37+P53,"")</f>
        <v>3333.4804741176449</v>
      </c>
      <c r="Q65" s="374">
        <f ca="1">IF('Control | Sensitivity'!$C$21&gt;=Q$6,Q31+Q37+Q53,"")</f>
        <v>-6852.5195258823578</v>
      </c>
      <c r="R65" s="374">
        <f ca="1">IF('Control | Sensitivity'!$C$21&gt;=R$6,R31+R37+R53,"")</f>
        <v>3608.4191407843118</v>
      </c>
      <c r="S65" s="374">
        <f ca="1">IF('Control | Sensitivity'!$C$21&gt;=S$6,S31+S37+S53,"")</f>
        <v>3608.4191407843109</v>
      </c>
      <c r="T65" s="374">
        <f ca="1">IF('Control | Sensitivity'!$C$21&gt;=T$6,T31+T37+T53,"")</f>
        <v>3608.4191407843118</v>
      </c>
      <c r="U65" s="374">
        <f ca="1">IF('Control | Sensitivity'!$C$21&gt;=U$6,U31+U37+U53,"")</f>
        <v>3608.4191407843109</v>
      </c>
      <c r="V65" s="374">
        <f ca="1">IF('Control | Sensitivity'!$C$21&gt;=V$6,V31+V37+V53,"")</f>
        <v>3608.4191407843109</v>
      </c>
      <c r="W65" s="374">
        <f ca="1">IF('Control | Sensitivity'!$C$21&gt;=W$6,W31+W37+W53,"")</f>
        <v>3608.4191407843118</v>
      </c>
      <c r="X65" s="374">
        <f ca="1">IF('Control | Sensitivity'!$C$21&gt;=X$6,X31+X37+X53,"")</f>
        <v>3608.4191407843109</v>
      </c>
      <c r="Y65" s="374">
        <f ca="1">IF('Control | Sensitivity'!$C$21&gt;=Y$6,Y31+Y37+Y53,"")</f>
        <v>3608.4191407843118</v>
      </c>
      <c r="Z65" s="374">
        <f ca="1">IF('Control | Sensitivity'!$C$21&gt;=Z$6,Z31+Z37+Z53,"")</f>
        <v>44200.265140784308</v>
      </c>
      <c r="AA65" s="374">
        <f ca="1">IF('Control | Sensitivity'!$C$21&gt;=AA$6,AA31+AA37+AA53,"")</f>
        <v>3608.4191407843109</v>
      </c>
      <c r="AB65" s="374">
        <f ca="1">IF('Control | Sensitivity'!$C$21&gt;=AB$6,AB31+AB37+AB53,"")</f>
        <v>3608.4191407843118</v>
      </c>
      <c r="AC65" s="374">
        <f ca="1">IF('Control | Sensitivity'!$C$21&gt;=AC$6,AC31+AC37+AC53,"")</f>
        <v>-6730.3708592156881</v>
      </c>
      <c r="AD65" s="374">
        <f ca="1">IF('Control | Sensitivity'!$C$21&gt;=AD$6,AD31+AD37+AD53,"")</f>
        <v>3891.9893007843111</v>
      </c>
      <c r="AE65" s="374">
        <f ca="1">IF('Control | Sensitivity'!$C$21&gt;=AE$6,AE31+AE37+AE53,"")</f>
        <v>3891.9893007843102</v>
      </c>
      <c r="AF65" s="374">
        <f ca="1">IF('Control | Sensitivity'!$C$21&gt;=AF$6,AF31+AF37+AF53,"")</f>
        <v>3891.9893007843111</v>
      </c>
      <c r="AG65" s="374">
        <f ca="1">IF('Control | Sensitivity'!$C$21&gt;=AG$6,AG31+AG37+AG53,"")</f>
        <v>3891.9893007843102</v>
      </c>
      <c r="AH65" s="374">
        <f ca="1">IF('Control | Sensitivity'!$C$21&gt;=AH$6,AH31+AH37+AH53,"")</f>
        <v>3891.9893007843111</v>
      </c>
      <c r="AI65" s="374">
        <f ca="1">IF('Control | Sensitivity'!$C$21&gt;=AI$6,AI31+AI37+AI53,"")</f>
        <v>3891.9893007843102</v>
      </c>
      <c r="AJ65" s="374">
        <f ca="1">IF('Control | Sensitivity'!$C$21&gt;=AJ$6,AJ31+AJ37+AJ53,"")</f>
        <v>3891.9893007843102</v>
      </c>
      <c r="AK65" s="374">
        <f ca="1">IF('Control | Sensitivity'!$C$21&gt;=AK$6,AK31+AK37+AK53,"")</f>
        <v>3891.9893007843102</v>
      </c>
      <c r="AL65" s="374">
        <f ca="1">IF('Control | Sensitivity'!$C$21&gt;=AL$6,AL31+AL37+AL53,"")</f>
        <v>45311.908830784305</v>
      </c>
      <c r="AM65" s="374">
        <f ca="1">IF('Control | Sensitivity'!$C$21&gt;=AM$6,AM31+AM37+AM53,"")</f>
        <v>3891.9893007843111</v>
      </c>
      <c r="AN65" s="374">
        <f ca="1">IF('Control | Sensitivity'!$C$21&gt;=AN$6,AN31+AN37+AN53,"")</f>
        <v>3891.9893007843102</v>
      </c>
      <c r="AO65" s="374">
        <f ca="1">IF('Control | Sensitivity'!$C$21&gt;=AO$6,AO31+AO37+AO53,"")</f>
        <v>-6601.8825492156884</v>
      </c>
      <c r="AP65" s="374">
        <f ca="1">IF('Control | Sensitivity'!$C$21&gt;=AP$6,AP31+AP37+AP53,"")</f>
        <v>4184.4575655843109</v>
      </c>
      <c r="AQ65" s="374">
        <f ca="1">IF('Control | Sensitivity'!$C$21&gt;=AQ$6,AQ31+AQ37+AQ53,"")</f>
        <v>4184.45756558431</v>
      </c>
      <c r="AR65" s="374">
        <f ca="1">IF('Control | Sensitivity'!$C$21&gt;=AR$6,AR31+AR37+AR53,"")</f>
        <v>4184.4575655843109</v>
      </c>
      <c r="AS65" s="374">
        <f ca="1">IF('Control | Sensitivity'!$C$21&gt;=AS$6,AS31+AS37+AS53,"")</f>
        <v>4184.45756558431</v>
      </c>
      <c r="AT65" s="374">
        <f ca="1">IF('Control | Sensitivity'!$C$21&gt;=AT$6,AT31+AT37+AT53,"")</f>
        <v>4184.45756558431</v>
      </c>
      <c r="AU65" s="374">
        <f ca="1">IF('Control | Sensitivity'!$C$21&gt;=AU$6,AU31+AU37+AU53,"")</f>
        <v>4184.4575655843109</v>
      </c>
      <c r="AV65" s="374">
        <f ca="1">IF('Control | Sensitivity'!$C$21&gt;=AV$6,AV31+AV37+AV53,"")</f>
        <v>4184.45756558431</v>
      </c>
      <c r="AW65" s="374">
        <f ca="1">IF('Control | Sensitivity'!$C$21&gt;=AW$6,AW31+AW37+AW53,"")</f>
        <v>4184.4575655843109</v>
      </c>
      <c r="AX65" s="374">
        <f ca="1">IF('Control | Sensitivity'!$C$21&gt;=AX$6,AX31+AX37+AX53,"")</f>
        <v>46450.274603734302</v>
      </c>
      <c r="AY65" s="374">
        <f ca="1">IF('Control | Sensitivity'!$C$21&gt;=AY$6,AY31+AY37+AY53,"")</f>
        <v>4184.45756558431</v>
      </c>
      <c r="AZ65" s="374">
        <f ca="1">IF('Control | Sensitivity'!$C$21&gt;=AZ$6,AZ31+AZ37+AZ53,"")</f>
        <v>4184.4575655843109</v>
      </c>
      <c r="BA65" s="374">
        <f ca="1">IF('Control | Sensitivity'!$C$21&gt;=BA$6,BA31+BA37+BA53,"")</f>
        <v>-6466.8223621656862</v>
      </c>
      <c r="BB65" s="374">
        <f ca="1">IF('Control | Sensitivity'!$C$21&gt;=BB$6,BB31+BB37+BB53,"")</f>
        <v>4486.098698328311</v>
      </c>
      <c r="BC65" s="374">
        <f ca="1">IF('Control | Sensitivity'!$C$21&gt;=BC$6,BC31+BC37+BC53,"")</f>
        <v>4486.0986983283101</v>
      </c>
      <c r="BD65" s="374">
        <f ca="1">IF('Control | Sensitivity'!$C$21&gt;=BD$6,BD31+BD37+BD53,"")</f>
        <v>4486.0986983283101</v>
      </c>
      <c r="BE65" s="374">
        <f ca="1">IF('Control | Sensitivity'!$C$21&gt;=BE$6,BE31+BE37+BE53,"")</f>
        <v>4486.098698328311</v>
      </c>
      <c r="BF65" s="374">
        <f ca="1">IF('Control | Sensitivity'!$C$21&gt;=BF$6,BF31+BF37+BF53,"")</f>
        <v>4486.0986983283101</v>
      </c>
      <c r="BG65" s="374">
        <f ca="1">IF('Control | Sensitivity'!$C$21&gt;=BG$6,BG31+BG37+BG53,"")</f>
        <v>4486.0986983283101</v>
      </c>
      <c r="BH65" s="374">
        <f ca="1">IF('Control | Sensitivity'!$C$21&gt;=BH$6,BH31+BH37+BH53,"")</f>
        <v>4486.0986983283101</v>
      </c>
      <c r="BI65" s="374">
        <f ca="1">IF('Control | Sensitivity'!$C$21&gt;=BI$6,BI31+BI37+BI53,"")</f>
        <v>4486.0986983283101</v>
      </c>
      <c r="BJ65" s="374">
        <f ca="1">IF('Control | Sensitivity'!$C$21&gt;=BJ$6,BJ31+BJ37+BJ53,"")</f>
        <v>47616.043208706549</v>
      </c>
      <c r="BK65" s="374">
        <f ca="1">IF('Control | Sensitivity'!$C$21&gt;=BK$6,BK31+BK37+BK53,"")</f>
        <v>4486.098698328311</v>
      </c>
      <c r="BL65" s="374">
        <f ca="1">IF('Control | Sensitivity'!$C$21&gt;=BL$6,BL31+BL37+BL53,"")</f>
        <v>4486.098698328311</v>
      </c>
      <c r="BM65" s="374">
        <f ca="1">IF('Control | Sensitivity'!$C$21&gt;=BM$6,BM31+BM37+BM53,"")</f>
        <v>-6324.950428337932</v>
      </c>
      <c r="BN65" s="374">
        <f ca="1">IF('Control | Sensitivity'!$C$21&gt;=BN$6,BN31+BN37+BN53,"")</f>
        <v>4797.1958614546311</v>
      </c>
      <c r="BO65" s="374">
        <f ca="1">IF('Control | Sensitivity'!$C$21&gt;=BO$6,BO31+BO37+BO53,"")</f>
        <v>4797.1958614546302</v>
      </c>
      <c r="BP65" s="374">
        <f ca="1">IF('Control | Sensitivity'!$C$21&gt;=BP$6,BP31+BP37+BP53,"")</f>
        <v>4797.1958614546302</v>
      </c>
      <c r="BQ65" s="374">
        <f ca="1">IF('Control | Sensitivity'!$C$21&gt;=BQ$6,BQ31+BQ37+BQ53,"")</f>
        <v>4797.1958614546311</v>
      </c>
      <c r="BR65" s="374">
        <f ca="1">IF('Control | Sensitivity'!$C$21&gt;=BR$6,BR31+BR37+BR53,"")</f>
        <v>4797.1958614546311</v>
      </c>
      <c r="BS65" s="374">
        <f ca="1">IF('Control | Sensitivity'!$C$21&gt;=BS$6,BS31+BS37+BS53,"")</f>
        <v>4797.1958614546302</v>
      </c>
      <c r="BT65" s="374">
        <f ca="1">IF('Control | Sensitivity'!$C$21&gt;=BT$6,BT31+BT37+BT53,"")</f>
        <v>4797.1958614546311</v>
      </c>
      <c r="BU65" s="374">
        <f ca="1">IF('Control | Sensitivity'!$C$21&gt;=BU$6,BU31+BU37+BU53,"")</f>
        <v>4797.1958614546302</v>
      </c>
      <c r="BV65" s="374">
        <f ca="1">IF('Control | Sensitivity'!$C$21&gt;=BV$6,BV31+BV37+BV53,"")</f>
        <v>48809.913573444217</v>
      </c>
      <c r="BW65" s="374">
        <f ca="1">IF('Control | Sensitivity'!$C$21&gt;=BW$6,BW31+BW37+BW53,"")</f>
        <v>4797.1958614546302</v>
      </c>
      <c r="BX65" s="374">
        <f ca="1">IF('Control | Sensitivity'!$C$21&gt;=BX$6,BX31+BX37+BX53,"")</f>
        <v>4797.1958614546302</v>
      </c>
      <c r="BY65" s="374">
        <f ca="1">IF('Control | Sensitivity'!$C$21&gt;=BY$6,BY31+BY37+BY53,"")</f>
        <v>-6176.0190021116041</v>
      </c>
      <c r="BZ65" s="374">
        <f ca="1">IF('Control | Sensitivity'!$C$21&gt;=BZ$6,BZ31+BZ37+BZ53,"")</f>
        <v>5118.0408718027393</v>
      </c>
      <c r="CA65" s="374">
        <f ca="1">IF('Control | Sensitivity'!$C$21&gt;=CA$6,CA31+CA37+CA53,"")</f>
        <v>5118.0408718027384</v>
      </c>
      <c r="CB65" s="374">
        <f ca="1">IF('Control | Sensitivity'!$C$21&gt;=CB$6,CB31+CB37+CB53,"")</f>
        <v>5118.0408718027393</v>
      </c>
      <c r="CC65" s="374">
        <f ca="1">IF('Control | Sensitivity'!$C$21&gt;=CC$6,CC31+CC37+CC53,"")</f>
        <v>5118.0408718027393</v>
      </c>
      <c r="CD65" s="374">
        <f ca="1">IF('Control | Sensitivity'!$C$21&gt;=CD$6,CD31+CD37+CD53,"")</f>
        <v>5118.0408718027393</v>
      </c>
      <c r="CE65" s="374">
        <f ca="1">IF('Control | Sensitivity'!$C$21&gt;=CE$6,CE31+CE37+CE53,"")</f>
        <v>5118.0408718027393</v>
      </c>
      <c r="CF65" s="374">
        <f ca="1">IF('Control | Sensitivity'!$C$21&gt;=CF$6,CF31+CF37+CF53,"")</f>
        <v>5118.0408718027393</v>
      </c>
      <c r="CG65" s="374">
        <f ca="1">IF('Control | Sensitivity'!$C$21&gt;=CG$6,CG31+CG37+CG53,"")</f>
        <v>5118.0408718027393</v>
      </c>
      <c r="CH65" s="374">
        <f ca="1">IF('Control | Sensitivity'!$C$21&gt;=CH$6,CH31+CH37+CH53,"")</f>
        <v>50032.603307462523</v>
      </c>
      <c r="CI65" s="374">
        <f ca="1">IF('Control | Sensitivity'!$C$21&gt;=CI$6,CI31+CI37+CI53,"")</f>
        <v>5118.0408718027384</v>
      </c>
      <c r="CJ65" s="374">
        <f ca="1">IF('Control | Sensitivity'!$C$21&gt;=CJ$6,CJ31+CJ37+CJ53,"")</f>
        <v>5118.0408718027384</v>
      </c>
      <c r="CK65" s="374">
        <f ca="1">IF('Control | Sensitivity'!$C$21&gt;=CK$6,CK31+CK37+CK53,"")</f>
        <v>-6019.772214716987</v>
      </c>
      <c r="CL65" s="374" t="str">
        <f>IF('Control | Sensitivity'!$C$21&gt;=CL$6,CL31+CL37+CL53,"")</f>
        <v/>
      </c>
      <c r="CM65" s="374" t="str">
        <f>IF('Control | Sensitivity'!$C$21&gt;=CM$6,CM31+CM37+CM53,"")</f>
        <v/>
      </c>
      <c r="CN65" s="374" t="str">
        <f>IF('Control | Sensitivity'!$C$21&gt;=CN$6,CN31+CN37+CN53,"")</f>
        <v/>
      </c>
      <c r="CO65" s="374" t="str">
        <f>IF('Control | Sensitivity'!$C$21&gt;=CO$6,CO31+CO37+CO53,"")</f>
        <v/>
      </c>
      <c r="CP65" s="374" t="str">
        <f>IF('Control | Sensitivity'!$C$21&gt;=CP$6,CP31+CP37+CP53,"")</f>
        <v/>
      </c>
      <c r="CQ65" s="374" t="str">
        <f>IF('Control | Sensitivity'!$C$21&gt;=CQ$6,CQ31+CQ37+CQ53,"")</f>
        <v/>
      </c>
      <c r="CR65" s="374" t="str">
        <f>IF('Control | Sensitivity'!$C$21&gt;=CR$6,CR31+CR37+CR53,"")</f>
        <v/>
      </c>
      <c r="CS65" s="374" t="str">
        <f>IF('Control | Sensitivity'!$C$21&gt;=CS$6,CS31+CS37+CS53,"")</f>
        <v/>
      </c>
      <c r="CT65" s="374" t="str">
        <f>IF('Control | Sensitivity'!$C$21&gt;=CT$6,CT31+CT37+CT53,"")</f>
        <v/>
      </c>
      <c r="CU65" s="374" t="str">
        <f>IF('Control | Sensitivity'!$C$21&gt;=CU$6,CU31+CU37+CU53,"")</f>
        <v/>
      </c>
      <c r="CV65" s="374" t="str">
        <f>IF('Control | Sensitivity'!$C$21&gt;=CV$6,CV31+CV37+CV53,"")</f>
        <v/>
      </c>
      <c r="CW65" s="374" t="str">
        <f>IF('Control | Sensitivity'!$C$21&gt;=CW$6,CW31+CW37+CW53,"")</f>
        <v/>
      </c>
      <c r="CX65" s="374" t="str">
        <f>IF('Control | Sensitivity'!$C$21&gt;=CX$6,CX31+CX37+CX53,"")</f>
        <v/>
      </c>
      <c r="CY65" s="374" t="str">
        <f>IF('Control | Sensitivity'!$C$21&gt;=CY$6,CY31+CY37+CY53,"")</f>
        <v/>
      </c>
      <c r="CZ65" s="374" t="str">
        <f>IF('Control | Sensitivity'!$C$21&gt;=CZ$6,CZ31+CZ37+CZ53,"")</f>
        <v/>
      </c>
      <c r="DA65" s="374" t="str">
        <f>IF('Control | Sensitivity'!$C$21&gt;=DA$6,DA31+DA37+DA53,"")</f>
        <v/>
      </c>
      <c r="DB65" s="374" t="str">
        <f>IF('Control | Sensitivity'!$C$21&gt;=DB$6,DB31+DB37+DB53,"")</f>
        <v/>
      </c>
      <c r="DC65" s="374" t="str">
        <f>IF('Control | Sensitivity'!$C$21&gt;=DC$6,DC31+DC37+DC53,"")</f>
        <v/>
      </c>
      <c r="DD65" s="374" t="str">
        <f>IF('Control | Sensitivity'!$C$21&gt;=DD$6,DD31+DD37+DD53,"")</f>
        <v/>
      </c>
      <c r="DE65" s="374" t="str">
        <f>IF('Control | Sensitivity'!$C$21&gt;=DE$6,DE31+DE37+DE53,"")</f>
        <v/>
      </c>
      <c r="DF65" s="374" t="str">
        <f>IF('Control | Sensitivity'!$C$21&gt;=DF$6,DF31+DF37+DF53,"")</f>
        <v/>
      </c>
      <c r="DG65" s="374" t="str">
        <f>IF('Control | Sensitivity'!$C$21&gt;=DG$6,DG31+DG37+DG53,"")</f>
        <v/>
      </c>
      <c r="DH65" s="374" t="str">
        <f>IF('Control | Sensitivity'!$C$21&gt;=DH$6,DH31+DH37+DH53,"")</f>
        <v/>
      </c>
      <c r="DI65" s="374" t="str">
        <f>IF('Control | Sensitivity'!$C$21&gt;=DI$6,DI31+DI37+DI53,"")</f>
        <v/>
      </c>
      <c r="DJ65" s="374" t="str">
        <f>IF('Control | Sensitivity'!$C$21&gt;=DJ$6,DJ31+DJ37+DJ53,"")</f>
        <v/>
      </c>
      <c r="DK65" s="374" t="str">
        <f>IF('Control | Sensitivity'!$C$21&gt;=DK$6,DK31+DK37+DK53,"")</f>
        <v/>
      </c>
      <c r="DL65" s="374" t="str">
        <f>IF('Control | Sensitivity'!$C$21&gt;=DL$6,DL31+DL37+DL53,"")</f>
        <v/>
      </c>
      <c r="DM65" s="374" t="str">
        <f>IF('Control | Sensitivity'!$C$21&gt;=DM$6,DM31+DM37+DM53,"")</f>
        <v/>
      </c>
      <c r="DN65" s="374" t="str">
        <f>IF('Control | Sensitivity'!$C$21&gt;=DN$6,DN31+DN37+DN53,"")</f>
        <v/>
      </c>
      <c r="DO65" s="374" t="str">
        <f>IF('Control | Sensitivity'!$C$21&gt;=DO$6,DO31+DO37+DO53,"")</f>
        <v/>
      </c>
      <c r="DP65" s="374" t="str">
        <f>IF('Control | Sensitivity'!$C$21&gt;=DP$6,DP31+DP37+DP53,"")</f>
        <v/>
      </c>
      <c r="DQ65" s="374" t="str">
        <f>IF('Control | Sensitivity'!$C$21&gt;=DQ$6,DQ31+DQ37+DQ53,"")</f>
        <v/>
      </c>
      <c r="DR65" s="374" t="str">
        <f>IF('Control | Sensitivity'!$C$21&gt;=DR$6,DR31+DR37+DR53,"")</f>
        <v/>
      </c>
      <c r="DS65" s="374" t="str">
        <f>IF('Control | Sensitivity'!$C$21&gt;=DS$6,DS31+DS37+DS53,"")</f>
        <v/>
      </c>
      <c r="DT65" s="374" t="str">
        <f>IF('Control | Sensitivity'!$C$21&gt;=DT$6,DT31+DT37+DT53,"")</f>
        <v/>
      </c>
      <c r="DU65" s="375" t="str">
        <f>IF('Control | Sensitivity'!$C$21&gt;=DU$6,DU31+DU37+DU53,"")</f>
        <v/>
      </c>
      <c r="DV65" s="1"/>
      <c r="EH65" s="1"/>
    </row>
    <row r="66" spans="3:138" x14ac:dyDescent="0.2">
      <c r="C66" s="532" t="s">
        <v>217</v>
      </c>
      <c r="D66" s="533">
        <f ca="1">SUM(E66:DU66)</f>
        <v>-146732.8474910598</v>
      </c>
      <c r="E66" s="376">
        <f ca="1">SUM(E40:E45,E56:E62)</f>
        <v>-481800</v>
      </c>
      <c r="F66" s="377">
        <f ca="1">IF('Control | Sensitivity'!$C$21&gt;=F$6,SUM(F40:F45,F56:F62),"")</f>
        <v>-4653</v>
      </c>
      <c r="G66" s="377">
        <f ca="1">IF('Control | Sensitivity'!$C$21&gt;=G$6,SUM(G40:G45,G56:G62),"")</f>
        <v>0</v>
      </c>
      <c r="H66" s="377">
        <f ca="1">IF('Control | Sensitivity'!$C$21&gt;=H$6,SUM(H40:H45,H56:H62),"")</f>
        <v>0</v>
      </c>
      <c r="I66" s="377">
        <f ca="1">IF('Control | Sensitivity'!$C$21&gt;=I$6,SUM(I40:I45,I56:I62),"")</f>
        <v>0</v>
      </c>
      <c r="J66" s="377">
        <f ca="1">IF('Control | Sensitivity'!$C$21&gt;=J$6,SUM(J40:J45,J56:J62),"")</f>
        <v>0</v>
      </c>
      <c r="K66" s="377">
        <f ca="1">IF('Control | Sensitivity'!$C$21&gt;=K$6,SUM(K40:K45,K56:K62),"")</f>
        <v>0</v>
      </c>
      <c r="L66" s="377">
        <f ca="1">IF('Control | Sensitivity'!$C$21&gt;=L$6,SUM(L40:L45,L56:L62),"")</f>
        <v>0</v>
      </c>
      <c r="M66" s="377">
        <f ca="1">IF('Control | Sensitivity'!$C$21&gt;=M$6,SUM(M40:M45,M56:M62),"")</f>
        <v>0</v>
      </c>
      <c r="N66" s="377">
        <f ca="1">IF('Control | Sensitivity'!$C$21&gt;=N$6,SUM(N40:N45,N56:N62),"")</f>
        <v>0</v>
      </c>
      <c r="O66" s="377">
        <f ca="1">IF('Control | Sensitivity'!$C$21&gt;=O$6,SUM(O40:O45,O56:O62),"")</f>
        <v>0</v>
      </c>
      <c r="P66" s="377">
        <f ca="1">IF('Control | Sensitivity'!$C$21&gt;=P$6,SUM(P40:P45,P56:P62),"")</f>
        <v>0</v>
      </c>
      <c r="Q66" s="377">
        <f ca="1">IF('Control | Sensitivity'!$C$21&gt;=Q$6,SUM(Q40:Q45,Q56:Q62),"")</f>
        <v>0</v>
      </c>
      <c r="R66" s="377">
        <f ca="1">IF('Control | Sensitivity'!$C$21&gt;=R$6,SUM(R40:R45,R56:R62),"")</f>
        <v>-4653</v>
      </c>
      <c r="S66" s="377">
        <f ca="1">IF('Control | Sensitivity'!$C$21&gt;=S$6,SUM(S40:S45,S56:S62),"")</f>
        <v>0</v>
      </c>
      <c r="T66" s="377">
        <f ca="1">IF('Control | Sensitivity'!$C$21&gt;=T$6,SUM(T40:T45,T56:T62),"")</f>
        <v>0</v>
      </c>
      <c r="U66" s="377">
        <f ca="1">IF('Control | Sensitivity'!$C$21&gt;=U$6,SUM(U40:U45,U56:U62),"")</f>
        <v>0</v>
      </c>
      <c r="V66" s="377">
        <f ca="1">IF('Control | Sensitivity'!$C$21&gt;=V$6,SUM(V40:V45,V56:V62),"")</f>
        <v>0</v>
      </c>
      <c r="W66" s="377">
        <f ca="1">IF('Control | Sensitivity'!$C$21&gt;=W$6,SUM(W40:W45,W56:W62),"")</f>
        <v>0</v>
      </c>
      <c r="X66" s="377">
        <f ca="1">IF('Control | Sensitivity'!$C$21&gt;=X$6,SUM(X40:X45,X56:X62),"")</f>
        <v>0</v>
      </c>
      <c r="Y66" s="377">
        <f ca="1">IF('Control | Sensitivity'!$C$21&gt;=Y$6,SUM(Y40:Y45,Y56:Y62),"")</f>
        <v>0</v>
      </c>
      <c r="Z66" s="377">
        <f ca="1">IF('Control | Sensitivity'!$C$21&gt;=Z$6,SUM(Z40:Z45,Z56:Z62),"")</f>
        <v>0</v>
      </c>
      <c r="AA66" s="377">
        <f ca="1">IF('Control | Sensitivity'!$C$21&gt;=AA$6,SUM(AA40:AA45,AA56:AA62),"")</f>
        <v>0</v>
      </c>
      <c r="AB66" s="377">
        <f ca="1">IF('Control | Sensitivity'!$C$21&gt;=AB$6,SUM(AB40:AB45,AB56:AB62),"")</f>
        <v>0</v>
      </c>
      <c r="AC66" s="377">
        <f ca="1">IF('Control | Sensitivity'!$C$21&gt;=AC$6,SUM(AC40:AC45,AC56:AC62),"")</f>
        <v>0</v>
      </c>
      <c r="AD66" s="377">
        <f ca="1">IF('Control | Sensitivity'!$C$21&gt;=AD$6,SUM(AD40:AD45,AD56:AD62),"")</f>
        <v>-4653</v>
      </c>
      <c r="AE66" s="377">
        <f ca="1">IF('Control | Sensitivity'!$C$21&gt;=AE$6,SUM(AE40:AE45,AE56:AE62),"")</f>
        <v>0</v>
      </c>
      <c r="AF66" s="377">
        <f ca="1">IF('Control | Sensitivity'!$C$21&gt;=AF$6,SUM(AF40:AF45,AF56:AF62),"")</f>
        <v>0</v>
      </c>
      <c r="AG66" s="377">
        <f ca="1">IF('Control | Sensitivity'!$C$21&gt;=AG$6,SUM(AG40:AG45,AG56:AG62),"")</f>
        <v>0</v>
      </c>
      <c r="AH66" s="377">
        <f ca="1">IF('Control | Sensitivity'!$C$21&gt;=AH$6,SUM(AH40:AH45,AH56:AH62),"")</f>
        <v>0</v>
      </c>
      <c r="AI66" s="377">
        <f ca="1">IF('Control | Sensitivity'!$C$21&gt;=AI$6,SUM(AI40:AI45,AI56:AI62),"")</f>
        <v>0</v>
      </c>
      <c r="AJ66" s="377">
        <f ca="1">IF('Control | Sensitivity'!$C$21&gt;=AJ$6,SUM(AJ40:AJ45,AJ56:AJ62),"")</f>
        <v>0</v>
      </c>
      <c r="AK66" s="377">
        <f ca="1">IF('Control | Sensitivity'!$C$21&gt;=AK$6,SUM(AK40:AK45,AK56:AK62),"")</f>
        <v>0</v>
      </c>
      <c r="AL66" s="377">
        <f ca="1">IF('Control | Sensitivity'!$C$21&gt;=AL$6,SUM(AL40:AL45,AL56:AL62),"")</f>
        <v>0</v>
      </c>
      <c r="AM66" s="377">
        <f ca="1">IF('Control | Sensitivity'!$C$21&gt;=AM$6,SUM(AM40:AM45,AM56:AM62),"")</f>
        <v>0</v>
      </c>
      <c r="AN66" s="377">
        <f ca="1">IF('Control | Sensitivity'!$C$21&gt;=AN$6,SUM(AN40:AN45,AN56:AN62),"")</f>
        <v>0</v>
      </c>
      <c r="AO66" s="377">
        <f ca="1">IF('Control | Sensitivity'!$C$21&gt;=AO$6,SUM(AO40:AO45,AO56:AO62),"")</f>
        <v>0</v>
      </c>
      <c r="AP66" s="377">
        <f ca="1">IF('Control | Sensitivity'!$C$21&gt;=AP$6,SUM(AP40:AP45,AP56:AP62),"")</f>
        <v>-4653</v>
      </c>
      <c r="AQ66" s="377">
        <f ca="1">IF('Control | Sensitivity'!$C$21&gt;=AQ$6,SUM(AQ40:AQ45,AQ56:AQ62),"")</f>
        <v>0</v>
      </c>
      <c r="AR66" s="377">
        <f ca="1">IF('Control | Sensitivity'!$C$21&gt;=AR$6,SUM(AR40:AR45,AR56:AR62),"")</f>
        <v>0</v>
      </c>
      <c r="AS66" s="377">
        <f ca="1">IF('Control | Sensitivity'!$C$21&gt;=AS$6,SUM(AS40:AS45,AS56:AS62),"")</f>
        <v>0</v>
      </c>
      <c r="AT66" s="377">
        <f ca="1">IF('Control | Sensitivity'!$C$21&gt;=AT$6,SUM(AT40:AT45,AT56:AT62),"")</f>
        <v>0</v>
      </c>
      <c r="AU66" s="377">
        <f ca="1">IF('Control | Sensitivity'!$C$21&gt;=AU$6,SUM(AU40:AU45,AU56:AU62),"")</f>
        <v>0</v>
      </c>
      <c r="AV66" s="377">
        <f ca="1">IF('Control | Sensitivity'!$C$21&gt;=AV$6,SUM(AV40:AV45,AV56:AV62),"")</f>
        <v>0</v>
      </c>
      <c r="AW66" s="377">
        <f ca="1">IF('Control | Sensitivity'!$C$21&gt;=AW$6,SUM(AW40:AW45,AW56:AW62),"")</f>
        <v>0</v>
      </c>
      <c r="AX66" s="377">
        <f ca="1">IF('Control | Sensitivity'!$C$21&gt;=AX$6,SUM(AX40:AX45,AX56:AX62),"")</f>
        <v>0</v>
      </c>
      <c r="AY66" s="377">
        <f ca="1">IF('Control | Sensitivity'!$C$21&gt;=AY$6,SUM(AY40:AY45,AY56:AY62),"")</f>
        <v>0</v>
      </c>
      <c r="AZ66" s="377">
        <f ca="1">IF('Control | Sensitivity'!$C$21&gt;=AZ$6,SUM(AZ40:AZ45,AZ56:AZ62),"")</f>
        <v>0</v>
      </c>
      <c r="BA66" s="377">
        <f ca="1">IF('Control | Sensitivity'!$C$21&gt;=BA$6,SUM(BA40:BA45,BA56:BA62),"")</f>
        <v>0</v>
      </c>
      <c r="BB66" s="377">
        <f ca="1">IF('Control | Sensitivity'!$C$21&gt;=BB$6,SUM(BB40:BB45,BB56:BB62),"")</f>
        <v>-4653</v>
      </c>
      <c r="BC66" s="377">
        <f ca="1">IF('Control | Sensitivity'!$C$21&gt;=BC$6,SUM(BC40:BC45,BC56:BC62),"")</f>
        <v>0</v>
      </c>
      <c r="BD66" s="377">
        <f ca="1">IF('Control | Sensitivity'!$C$21&gt;=BD$6,SUM(BD40:BD45,BD56:BD62),"")</f>
        <v>0</v>
      </c>
      <c r="BE66" s="377">
        <f ca="1">IF('Control | Sensitivity'!$C$21&gt;=BE$6,SUM(BE40:BE45,BE56:BE62),"")</f>
        <v>0</v>
      </c>
      <c r="BF66" s="377">
        <f ca="1">IF('Control | Sensitivity'!$C$21&gt;=BF$6,SUM(BF40:BF45,BF56:BF62),"")</f>
        <v>0</v>
      </c>
      <c r="BG66" s="377">
        <f ca="1">IF('Control | Sensitivity'!$C$21&gt;=BG$6,SUM(BG40:BG45,BG56:BG62),"")</f>
        <v>0</v>
      </c>
      <c r="BH66" s="377">
        <f ca="1">IF('Control | Sensitivity'!$C$21&gt;=BH$6,SUM(BH40:BH45,BH56:BH62),"")</f>
        <v>0</v>
      </c>
      <c r="BI66" s="377">
        <f ca="1">IF('Control | Sensitivity'!$C$21&gt;=BI$6,SUM(BI40:BI45,BI56:BI62),"")</f>
        <v>0</v>
      </c>
      <c r="BJ66" s="377">
        <f ca="1">IF('Control | Sensitivity'!$C$21&gt;=BJ$6,SUM(BJ40:BJ45,BJ56:BJ62),"")</f>
        <v>0</v>
      </c>
      <c r="BK66" s="377">
        <f ca="1">IF('Control | Sensitivity'!$C$21&gt;=BK$6,SUM(BK40:BK45,BK56:BK62),"")</f>
        <v>0</v>
      </c>
      <c r="BL66" s="377">
        <f ca="1">IF('Control | Sensitivity'!$C$21&gt;=BL$6,SUM(BL40:BL45,BL56:BL62),"")</f>
        <v>0</v>
      </c>
      <c r="BM66" s="377">
        <f ca="1">IF('Control | Sensitivity'!$C$21&gt;=BM$6,SUM(BM40:BM45,BM56:BM62),"")</f>
        <v>0</v>
      </c>
      <c r="BN66" s="377">
        <f ca="1">IF('Control | Sensitivity'!$C$21&gt;=BN$6,SUM(BN40:BN45,BN56:BN62),"")</f>
        <v>-4653</v>
      </c>
      <c r="BO66" s="377">
        <f ca="1">IF('Control | Sensitivity'!$C$21&gt;=BO$6,SUM(BO40:BO45,BO56:BO62),"")</f>
        <v>0</v>
      </c>
      <c r="BP66" s="377">
        <f ca="1">IF('Control | Sensitivity'!$C$21&gt;=BP$6,SUM(BP40:BP45,BP56:BP62),"")</f>
        <v>0</v>
      </c>
      <c r="BQ66" s="377">
        <f ca="1">IF('Control | Sensitivity'!$C$21&gt;=BQ$6,SUM(BQ40:BQ45,BQ56:BQ62),"")</f>
        <v>0</v>
      </c>
      <c r="BR66" s="377">
        <f ca="1">IF('Control | Sensitivity'!$C$21&gt;=BR$6,SUM(BR40:BR45,BR56:BR62),"")</f>
        <v>0</v>
      </c>
      <c r="BS66" s="377">
        <f ca="1">IF('Control | Sensitivity'!$C$21&gt;=BS$6,SUM(BS40:BS45,BS56:BS62),"")</f>
        <v>0</v>
      </c>
      <c r="BT66" s="377">
        <f ca="1">IF('Control | Sensitivity'!$C$21&gt;=BT$6,SUM(BT40:BT45,BT56:BT62),"")</f>
        <v>0</v>
      </c>
      <c r="BU66" s="377">
        <f ca="1">IF('Control | Sensitivity'!$C$21&gt;=BU$6,SUM(BU40:BU45,BU56:BU62),"")</f>
        <v>0</v>
      </c>
      <c r="BV66" s="377">
        <f ca="1">IF('Control | Sensitivity'!$C$21&gt;=BV$6,SUM(BV40:BV45,BV56:BV62),"")</f>
        <v>0</v>
      </c>
      <c r="BW66" s="377">
        <f ca="1">IF('Control | Sensitivity'!$C$21&gt;=BW$6,SUM(BW40:BW45,BW56:BW62),"")</f>
        <v>0</v>
      </c>
      <c r="BX66" s="377">
        <f ca="1">IF('Control | Sensitivity'!$C$21&gt;=BX$6,SUM(BX40:BX45,BX56:BX62),"")</f>
        <v>0</v>
      </c>
      <c r="BY66" s="377">
        <f ca="1">IF('Control | Sensitivity'!$C$21&gt;=BY$6,SUM(BY40:BY45,BY56:BY62),"")</f>
        <v>0</v>
      </c>
      <c r="BZ66" s="377">
        <f ca="1">IF('Control | Sensitivity'!$C$21&gt;=BZ$6,SUM(BZ40:BZ45,BZ56:BZ62),"")</f>
        <v>-4653</v>
      </c>
      <c r="CA66" s="377">
        <f ca="1">IF('Control | Sensitivity'!$C$21&gt;=CA$6,SUM(CA40:CA45,CA56:CA62),"")</f>
        <v>0</v>
      </c>
      <c r="CB66" s="377">
        <f ca="1">IF('Control | Sensitivity'!$C$21&gt;=CB$6,SUM(CB40:CB45,CB56:CB62),"")</f>
        <v>0</v>
      </c>
      <c r="CC66" s="377">
        <f ca="1">IF('Control | Sensitivity'!$C$21&gt;=CC$6,SUM(CC40:CC45,CC56:CC62),"")</f>
        <v>0</v>
      </c>
      <c r="CD66" s="377">
        <f ca="1">IF('Control | Sensitivity'!$C$21&gt;=CD$6,SUM(CD40:CD45,CD56:CD62),"")</f>
        <v>0</v>
      </c>
      <c r="CE66" s="377">
        <f ca="1">IF('Control | Sensitivity'!$C$21&gt;=CE$6,SUM(CE40:CE45,CE56:CE62),"")</f>
        <v>0</v>
      </c>
      <c r="CF66" s="377">
        <f ca="1">IF('Control | Sensitivity'!$C$21&gt;=CF$6,SUM(CF40:CF45,CF56:CF62),"")</f>
        <v>0</v>
      </c>
      <c r="CG66" s="377">
        <f ca="1">IF('Control | Sensitivity'!$C$21&gt;=CG$6,SUM(CG40:CG45,CG56:CG62),"")</f>
        <v>0</v>
      </c>
      <c r="CH66" s="377">
        <f ca="1">IF('Control | Sensitivity'!$C$21&gt;=CH$6,SUM(CH40:CH45,CH56:CH62),"")</f>
        <v>0</v>
      </c>
      <c r="CI66" s="377">
        <f ca="1">IF('Control | Sensitivity'!$C$21&gt;=CI$6,SUM(CI40:CI45,CI56:CI62),"")</f>
        <v>0</v>
      </c>
      <c r="CJ66" s="377">
        <f ca="1">IF('Control | Sensitivity'!$C$21&gt;=CJ$6,SUM(CJ40:CJ45,CJ56:CJ62),"")</f>
        <v>0</v>
      </c>
      <c r="CK66" s="377">
        <f ca="1">IF('Control | Sensitivity'!$C$21&gt;=CK$6,SUM(CK40:CK45,CK56:CK62),"")</f>
        <v>367638.1525089402</v>
      </c>
      <c r="CL66" s="377" t="str">
        <f>IF('Control | Sensitivity'!$C$21&gt;=CL$6,SUM(CL40:CL45,CL56:CL62),"")</f>
        <v/>
      </c>
      <c r="CM66" s="377" t="str">
        <f>IF('Control | Sensitivity'!$C$21&gt;=CM$6,SUM(CM40:CM45,CM56:CM62),"")</f>
        <v/>
      </c>
      <c r="CN66" s="377" t="str">
        <f>IF('Control | Sensitivity'!$C$21&gt;=CN$6,SUM(CN40:CN45,CN56:CN62),"")</f>
        <v/>
      </c>
      <c r="CO66" s="377" t="str">
        <f>IF('Control | Sensitivity'!$C$21&gt;=CO$6,SUM(CO40:CO45,CO56:CO62),"")</f>
        <v/>
      </c>
      <c r="CP66" s="377" t="str">
        <f>IF('Control | Sensitivity'!$C$21&gt;=CP$6,SUM(CP40:CP45,CP56:CP62),"")</f>
        <v/>
      </c>
      <c r="CQ66" s="377" t="str">
        <f>IF('Control | Sensitivity'!$C$21&gt;=CQ$6,SUM(CQ40:CQ45,CQ56:CQ62),"")</f>
        <v/>
      </c>
      <c r="CR66" s="377" t="str">
        <f>IF('Control | Sensitivity'!$C$21&gt;=CR$6,SUM(CR40:CR45,CR56:CR62),"")</f>
        <v/>
      </c>
      <c r="CS66" s="377" t="str">
        <f>IF('Control | Sensitivity'!$C$21&gt;=CS$6,SUM(CS40:CS45,CS56:CS62),"")</f>
        <v/>
      </c>
      <c r="CT66" s="377" t="str">
        <f>IF('Control | Sensitivity'!$C$21&gt;=CT$6,SUM(CT40:CT45,CT56:CT62),"")</f>
        <v/>
      </c>
      <c r="CU66" s="377" t="str">
        <f>IF('Control | Sensitivity'!$C$21&gt;=CU$6,SUM(CU40:CU45,CU56:CU62),"")</f>
        <v/>
      </c>
      <c r="CV66" s="377" t="str">
        <f>IF('Control | Sensitivity'!$C$21&gt;=CV$6,SUM(CV40:CV45,CV56:CV62),"")</f>
        <v/>
      </c>
      <c r="CW66" s="377" t="str">
        <f>IF('Control | Sensitivity'!$C$21&gt;=CW$6,SUM(CW40:CW45,CW56:CW62),"")</f>
        <v/>
      </c>
      <c r="CX66" s="377" t="str">
        <f>IF('Control | Sensitivity'!$C$21&gt;=CX$6,SUM(CX40:CX45,CX56:CX62),"")</f>
        <v/>
      </c>
      <c r="CY66" s="377" t="str">
        <f>IF('Control | Sensitivity'!$C$21&gt;=CY$6,SUM(CY40:CY45,CY56:CY62),"")</f>
        <v/>
      </c>
      <c r="CZ66" s="377" t="str">
        <f>IF('Control | Sensitivity'!$C$21&gt;=CZ$6,SUM(CZ40:CZ45,CZ56:CZ62),"")</f>
        <v/>
      </c>
      <c r="DA66" s="377" t="str">
        <f>IF('Control | Sensitivity'!$C$21&gt;=DA$6,SUM(DA40:DA45,DA56:DA62),"")</f>
        <v/>
      </c>
      <c r="DB66" s="377" t="str">
        <f>IF('Control | Sensitivity'!$C$21&gt;=DB$6,SUM(DB40:DB45,DB56:DB62),"")</f>
        <v/>
      </c>
      <c r="DC66" s="377" t="str">
        <f>IF('Control | Sensitivity'!$C$21&gt;=DC$6,SUM(DC40:DC45,DC56:DC62),"")</f>
        <v/>
      </c>
      <c r="DD66" s="377" t="str">
        <f>IF('Control | Sensitivity'!$C$21&gt;=DD$6,SUM(DD40:DD45,DD56:DD62),"")</f>
        <v/>
      </c>
      <c r="DE66" s="377" t="str">
        <f>IF('Control | Sensitivity'!$C$21&gt;=DE$6,SUM(DE40:DE45,DE56:DE62),"")</f>
        <v/>
      </c>
      <c r="DF66" s="377" t="str">
        <f>IF('Control | Sensitivity'!$C$21&gt;=DF$6,SUM(DF40:DF45,DF56:DF62),"")</f>
        <v/>
      </c>
      <c r="DG66" s="377" t="str">
        <f>IF('Control | Sensitivity'!$C$21&gt;=DG$6,SUM(DG40:DG45,DG56:DG62),"")</f>
        <v/>
      </c>
      <c r="DH66" s="377" t="str">
        <f>IF('Control | Sensitivity'!$C$21&gt;=DH$6,SUM(DH40:DH45,DH56:DH62),"")</f>
        <v/>
      </c>
      <c r="DI66" s="377" t="str">
        <f>IF('Control | Sensitivity'!$C$21&gt;=DI$6,SUM(DI40:DI45,DI56:DI62),"")</f>
        <v/>
      </c>
      <c r="DJ66" s="377" t="str">
        <f>IF('Control | Sensitivity'!$C$21&gt;=DJ$6,SUM(DJ40:DJ45,DJ56:DJ62),"")</f>
        <v/>
      </c>
      <c r="DK66" s="377" t="str">
        <f>IF('Control | Sensitivity'!$C$21&gt;=DK$6,SUM(DK40:DK45,DK56:DK62),"")</f>
        <v/>
      </c>
      <c r="DL66" s="377" t="str">
        <f>IF('Control | Sensitivity'!$C$21&gt;=DL$6,SUM(DL40:DL45,DL56:DL62),"")</f>
        <v/>
      </c>
      <c r="DM66" s="377" t="str">
        <f>IF('Control | Sensitivity'!$C$21&gt;=DM$6,SUM(DM40:DM45,DM56:DM62),"")</f>
        <v/>
      </c>
      <c r="DN66" s="377" t="str">
        <f>IF('Control | Sensitivity'!$C$21&gt;=DN$6,SUM(DN40:DN45,DN56:DN62),"")</f>
        <v/>
      </c>
      <c r="DO66" s="377" t="str">
        <f>IF('Control | Sensitivity'!$C$21&gt;=DO$6,SUM(DO40:DO45,DO56:DO62),"")</f>
        <v/>
      </c>
      <c r="DP66" s="377" t="str">
        <f>IF('Control | Sensitivity'!$C$21&gt;=DP$6,SUM(DP40:DP45,DP56:DP62),"")</f>
        <v/>
      </c>
      <c r="DQ66" s="377" t="str">
        <f>IF('Control | Sensitivity'!$C$21&gt;=DQ$6,SUM(DQ40:DQ45,DQ56:DQ62),"")</f>
        <v/>
      </c>
      <c r="DR66" s="377" t="str">
        <f>IF('Control | Sensitivity'!$C$21&gt;=DR$6,SUM(DR40:DR45,DR56:DR62),"")</f>
        <v/>
      </c>
      <c r="DS66" s="377" t="str">
        <f>IF('Control | Sensitivity'!$C$21&gt;=DS$6,SUM(DS40:DS45,DS56:DS62),"")</f>
        <v/>
      </c>
      <c r="DT66" s="377" t="str">
        <f>IF('Control | Sensitivity'!$C$21&gt;=DT$6,SUM(DT40:DT45,DT56:DT62),"")</f>
        <v/>
      </c>
      <c r="DU66" s="378" t="str">
        <f>IF('Control | Sensitivity'!$C$21&gt;=DU$6,SUM(DU40:DU45,DU56:DU62),"")</f>
        <v/>
      </c>
    </row>
    <row r="67" spans="3:138" x14ac:dyDescent="0.2">
      <c r="C67" s="534" t="s">
        <v>85</v>
      </c>
      <c r="D67" s="535">
        <f ca="1">AVERAGE(F67:DU67)</f>
        <v>0.16400757931016552</v>
      </c>
      <c r="E67" s="536"/>
      <c r="F67" s="537">
        <f ca="1">IF('Control | Sensitivity'!$C$21&gt;=F$6,IF(F65&gt;0,F65)/-(SUMIF($F65:F$67,"&lt;0")+SUM($E66:E$66))*12,"")</f>
        <v>8.2231511963975434E-2</v>
      </c>
      <c r="G67" s="537">
        <f ca="1">IF('Control | Sensitivity'!$C$21&gt;=G$6,IF(G65&gt;0,G65)/-(SUMIF($F65:G$67,"&lt;0")+SUM($E66:F$66))*12,"")</f>
        <v>8.1452406790818541E-2</v>
      </c>
      <c r="H67" s="537">
        <f ca="1">IF('Control | Sensitivity'!$C$21&gt;=H$6,IF(H65&gt;0,H65)/-(SUMIF($F65:H$67,"&lt;0")+SUM($E66:G$66))*12,"")</f>
        <v>8.1452406790818541E-2</v>
      </c>
      <c r="I67" s="537">
        <f ca="1">IF('Control | Sensitivity'!$C$21&gt;=I$6,IF(I65&gt;0,I65)/-(SUMIF($F65:I$67,"&lt;0")+SUM($E66:H$66))*12,"")</f>
        <v>8.1452406790818555E-2</v>
      </c>
      <c r="J67" s="537">
        <f ca="1">IF('Control | Sensitivity'!$C$21&gt;=J$6,IF(J65&gt;0,J65)/-(SUMIF($F65:J$67,"&lt;0")+SUM($E66:I$66))*12,"")</f>
        <v>8.1452406790818555E-2</v>
      </c>
      <c r="K67" s="537">
        <f ca="1">IF('Control | Sensitivity'!$C$21&gt;=K$6,IF(K65&gt;0,K65)/-(SUMIF($F65:K$67,"&lt;0")+SUM($E66:J$66))*12,"")</f>
        <v>8.1452406790818555E-2</v>
      </c>
      <c r="L67" s="537">
        <f ca="1">IF('Control | Sensitivity'!$C$21&gt;=L$6,IF(L65&gt;0,L65)/-(SUMIF($F65:L$67,"&lt;0")+SUM($E66:K$66))*12,"")</f>
        <v>8.1452406790818555E-2</v>
      </c>
      <c r="M67" s="537">
        <f ca="1">IF('Control | Sensitivity'!$C$21&gt;=M$6,IF(M65&gt;0,M65)/-(SUMIF($F65:M$67,"&lt;0")+SUM($E66:L$66))*12,"")</f>
        <v>8.1452406790818541E-2</v>
      </c>
      <c r="N67" s="537">
        <f ca="1">IF('Control | Sensitivity'!$C$21&gt;=N$6,IF(N65&gt;0,N65)/-(SUMIF($F65:N$67,"&lt;0")+SUM($E66:M$66))*12,"")</f>
        <v>1.0534918443053267</v>
      </c>
      <c r="O67" s="537">
        <f ca="1">IF('Control | Sensitivity'!$C$21&gt;=O$6,IF(O65&gt;0,O65)/-(SUMIF($F65:O$67,"&lt;0")+SUM($E66:N$66))*12,"")</f>
        <v>8.1452406790818541E-2</v>
      </c>
      <c r="P67" s="537">
        <f ca="1">IF('Control | Sensitivity'!$C$21&gt;=P$6,IF(P65&gt;0,P65)/-(SUMIF($F65:P$67,"&lt;0")+SUM($E66:O$66))*12,"")</f>
        <v>8.1452406790818555E-2</v>
      </c>
      <c r="Q67" s="537">
        <f ca="1">IF('Control | Sensitivity'!$C$21&gt;=Q$6,IF(Q65&gt;0,Q65)/-(SUMIF($F65:Q$67,"&lt;0")+SUM($E66:P$66))*12,"")</f>
        <v>0</v>
      </c>
      <c r="R67" s="537">
        <f ca="1">IF('Control | Sensitivity'!$C$21&gt;=R$6,IF(R65&gt;0,R65)/-(SUMIF($F65:R$67,"&lt;0")+SUM($E66:Q$66))*12,"")</f>
        <v>8.6152083681364816E-2</v>
      </c>
      <c r="S67" s="537">
        <f ca="1">IF('Control | Sensitivity'!$C$21&gt;=S$6,IF(S65&gt;0,S65)/-(SUMIF($F65:S$67,"&lt;0")+SUM($E66:R$66))*12,"")</f>
        <v>8.5361833959692823E-2</v>
      </c>
      <c r="T67" s="537">
        <f ca="1">IF('Control | Sensitivity'!$C$21&gt;=T$6,IF(T65&gt;0,T65)/-(SUMIF($F65:T$67,"&lt;0")+SUM($E66:S$66))*12,"")</f>
        <v>8.5361833959692851E-2</v>
      </c>
      <c r="U67" s="537">
        <f ca="1">IF('Control | Sensitivity'!$C$21&gt;=U$6,IF(U65&gt;0,U65)/-(SUMIF($F65:U$67,"&lt;0")+SUM($E66:T$66))*12,"")</f>
        <v>8.5361833959692823E-2</v>
      </c>
      <c r="V67" s="537">
        <f ca="1">IF('Control | Sensitivity'!$C$21&gt;=V$6,IF(V65&gt;0,V65)/-(SUMIF($F65:V$67,"&lt;0")+SUM($E66:U$66))*12,"")</f>
        <v>8.5361833959692823E-2</v>
      </c>
      <c r="W67" s="537">
        <f ca="1">IF('Control | Sensitivity'!$C$21&gt;=W$6,IF(W65&gt;0,W65)/-(SUMIF($F65:W$67,"&lt;0")+SUM($E66:V$66))*12,"")</f>
        <v>8.5361833959692851E-2</v>
      </c>
      <c r="X67" s="537">
        <f ca="1">IF('Control | Sensitivity'!$C$21&gt;=X$6,IF(X65&gt;0,X65)/-(SUMIF($F65:X$67,"&lt;0")+SUM($E66:W$66))*12,"")</f>
        <v>8.5361833959692823E-2</v>
      </c>
      <c r="Y67" s="537">
        <f ca="1">IF('Control | Sensitivity'!$C$21&gt;=Y$6,IF(Y65&gt;0,Y65)/-(SUMIF($F65:Y$67,"&lt;0")+SUM($E66:X$66))*12,"")</f>
        <v>8.5361833959692851E-2</v>
      </c>
      <c r="Z67" s="537">
        <f ca="1">IF('Control | Sensitivity'!$C$21&gt;=Z$6,IF(Z65&gt;0,Z65)/-(SUMIF($F65:Z$67,"&lt;0")+SUM($E66:Y$66))*12,"")</f>
        <v>1.0456145881938599</v>
      </c>
      <c r="AA67" s="537">
        <f ca="1">IF('Control | Sensitivity'!$C$21&gt;=AA$6,IF(AA65&gt;0,AA65)/-(SUMIF($F65:AA$67,"&lt;0")+SUM($E66:Z$66))*12,"")</f>
        <v>8.5361833959692823E-2</v>
      </c>
      <c r="AB67" s="537">
        <f ca="1">IF('Control | Sensitivity'!$C$21&gt;=AB$6,IF(AB65&gt;0,AB65)/-(SUMIF($F65:AB$67,"&lt;0")+SUM($E66:AA$66))*12,"")</f>
        <v>8.5361833959692851E-2</v>
      </c>
      <c r="AC67" s="537">
        <f ca="1">IF('Control | Sensitivity'!$C$21&gt;=AC$6,IF(AC65&gt;0,AC65)/-(SUMIF($F65:AC$67,"&lt;0")+SUM($E66:AB$66))*12,"")</f>
        <v>0</v>
      </c>
      <c r="AD67" s="537">
        <f ca="1">IF('Control | Sensitivity'!$C$21&gt;=AD$6,IF(AD65&gt;0,AD65)/-(SUMIF($F65:AD$67,"&lt;0")+SUM($E66:AC$66))*12,"")</f>
        <v>9.004928483317251E-2</v>
      </c>
      <c r="AE67" s="537">
        <f ca="1">IF('Control | Sensitivity'!$C$21&gt;=AE$6,IF(AE65&gt;0,AE65)/-(SUMIF($F65:AE$67,"&lt;0")+SUM($E66:AD$66))*12,"")</f>
        <v>8.9248599548612001E-2</v>
      </c>
      <c r="AF67" s="537">
        <f ca="1">IF('Control | Sensitivity'!$C$21&gt;=AF$6,IF(AF65&gt;0,AF65)/-(SUMIF($F65:AF$67,"&lt;0")+SUM($E66:AE$66))*12,"")</f>
        <v>8.9248599548612029E-2</v>
      </c>
      <c r="AG67" s="537">
        <f ca="1">IF('Control | Sensitivity'!$C$21&gt;=AG$6,IF(AG65&gt;0,AG65)/-(SUMIF($F65:AG$67,"&lt;0")+SUM($E66:AF$66))*12,"")</f>
        <v>8.9248599548612001E-2</v>
      </c>
      <c r="AH67" s="537">
        <f ca="1">IF('Control | Sensitivity'!$C$21&gt;=AH$6,IF(AH65&gt;0,AH65)/-(SUMIF($F65:AH$67,"&lt;0")+SUM($E66:AG$66))*12,"")</f>
        <v>8.9248599548612029E-2</v>
      </c>
      <c r="AI67" s="537">
        <f ca="1">IF('Control | Sensitivity'!$C$21&gt;=AI$6,IF(AI65&gt;0,AI65)/-(SUMIF($F65:AI$67,"&lt;0")+SUM($E66:AH$66))*12,"")</f>
        <v>8.9248599548612001E-2</v>
      </c>
      <c r="AJ67" s="537">
        <f ca="1">IF('Control | Sensitivity'!$C$21&gt;=AJ$6,IF(AJ65&gt;0,AJ65)/-(SUMIF($F65:AJ$67,"&lt;0")+SUM($E66:AI$66))*12,"")</f>
        <v>8.9248599548612001E-2</v>
      </c>
      <c r="AK67" s="537">
        <f ca="1">IF('Control | Sensitivity'!$C$21&gt;=AK$6,IF(AK65&gt;0,AK65)/-(SUMIF($F65:AK$67,"&lt;0")+SUM($E66:AJ$66))*12,"")</f>
        <v>8.9248599548612001E-2</v>
      </c>
      <c r="AL67" s="537">
        <f ca="1">IF('Control | Sensitivity'!$C$21&gt;=AL$6,IF(AL65&gt;0,AL65)/-(SUMIF($F65:AL$67,"&lt;0")+SUM($E66:AK$66))*12,"")</f>
        <v>1.039063597941273</v>
      </c>
      <c r="AM67" s="537">
        <f ca="1">IF('Control | Sensitivity'!$C$21&gt;=AM$6,IF(AM65&gt;0,AM65)/-(SUMIF($F65:AM$67,"&lt;0")+SUM($E66:AL$66))*12,"")</f>
        <v>8.9248599548612029E-2</v>
      </c>
      <c r="AN67" s="537">
        <f ca="1">IF('Control | Sensitivity'!$C$21&gt;=AN$6,IF(AN65&gt;0,AN65)/-(SUMIF($F65:AN$67,"&lt;0")+SUM($E66:AM$66))*12,"")</f>
        <v>8.9248599548612001E-2</v>
      </c>
      <c r="AO67" s="537">
        <f ca="1">IF('Control | Sensitivity'!$C$21&gt;=AO$6,IF(AO65&gt;0,AO65)/-(SUMIF($F65:AO$67,"&lt;0")+SUM($E66:AN$66))*12,"")</f>
        <v>0</v>
      </c>
      <c r="AP67" s="537">
        <f ca="1">IF('Control | Sensitivity'!$C$21&gt;=AP$6,IF(AP65&gt;0,AP65)/-(SUMIF($F65:AP$67,"&lt;0")+SUM($E66:AO$66))*12,"")</f>
        <v>9.3934989255427925E-2</v>
      </c>
      <c r="AQ67" s="537">
        <f ca="1">IF('Control | Sensitivity'!$C$21&gt;=AQ$6,IF(AQ65&gt;0,AQ65)/-(SUMIF($F65:AQ$67,"&lt;0")+SUM($E66:AP$66))*12,"")</f>
        <v>9.3124395053432701E-2</v>
      </c>
      <c r="AR67" s="537">
        <f ca="1">IF('Control | Sensitivity'!$C$21&gt;=AR$6,IF(AR65&gt;0,AR65)/-(SUMIF($F65:AR$67,"&lt;0")+SUM($E66:AQ$66))*12,"")</f>
        <v>9.3124395053432715E-2</v>
      </c>
      <c r="AS67" s="537">
        <f ca="1">IF('Control | Sensitivity'!$C$21&gt;=AS$6,IF(AS65&gt;0,AS65)/-(SUMIF($F65:AS$67,"&lt;0")+SUM($E66:AR$66))*12,"")</f>
        <v>9.3124395053432701E-2</v>
      </c>
      <c r="AT67" s="537">
        <f ca="1">IF('Control | Sensitivity'!$C$21&gt;=AT$6,IF(AT65&gt;0,AT65)/-(SUMIF($F65:AT$67,"&lt;0")+SUM($E66:AS$66))*12,"")</f>
        <v>9.3124395053432701E-2</v>
      </c>
      <c r="AU67" s="537">
        <f ca="1">IF('Control | Sensitivity'!$C$21&gt;=AU$6,IF(AU65&gt;0,AU65)/-(SUMIF($F65:AU$67,"&lt;0")+SUM($E66:AT$66))*12,"")</f>
        <v>9.3124395053432715E-2</v>
      </c>
      <c r="AV67" s="537">
        <f ca="1">IF('Control | Sensitivity'!$C$21&gt;=AV$6,IF(AV65&gt;0,AV65)/-(SUMIF($F65:AV$67,"&lt;0")+SUM($E66:AU$66))*12,"")</f>
        <v>9.3124395053432701E-2</v>
      </c>
      <c r="AW67" s="537">
        <f ca="1">IF('Control | Sensitivity'!$C$21&gt;=AW$6,IF(AW65&gt;0,AW65)/-(SUMIF($F65:AW$67,"&lt;0")+SUM($E66:AV$66))*12,"")</f>
        <v>9.3124395053432715E-2</v>
      </c>
      <c r="AX67" s="537">
        <f ca="1">IF('Control | Sensitivity'!$C$21&gt;=AX$6,IF(AX65&gt;0,AX65)/-(SUMIF($F65:AX$67,"&lt;0")+SUM($E66:AW$66))*12,"")</f>
        <v>1.033743001271076</v>
      </c>
      <c r="AY67" s="537">
        <f ca="1">IF('Control | Sensitivity'!$C$21&gt;=AY$6,IF(AY65&gt;0,AY65)/-(SUMIF($F65:AY$67,"&lt;0")+SUM($E66:AX$66))*12,"")</f>
        <v>9.3124395053432701E-2</v>
      </c>
      <c r="AZ67" s="537">
        <f ca="1">IF('Control | Sensitivity'!$C$21&gt;=AZ$6,IF(AZ65&gt;0,AZ65)/-(SUMIF($F65:AZ$67,"&lt;0")+SUM($E66:AY$66))*12,"")</f>
        <v>9.3124395053432715E-2</v>
      </c>
      <c r="BA67" s="537">
        <f ca="1">IF('Control | Sensitivity'!$C$21&gt;=BA$6,IF(BA65&gt;0,BA65)/-(SUMIF($F65:BA$67,"&lt;0")+SUM($E66:AZ$66))*12,"")</f>
        <v>0</v>
      </c>
      <c r="BB67" s="537">
        <f ca="1">IF('Control | Sensitivity'!$C$21&gt;=BB$6,IF(BB65&gt;0,BB65)/-(SUMIF($F65:BB$67,"&lt;0")+SUM($E66:BA$66))*12,"")</f>
        <v>9.7820074842627586E-2</v>
      </c>
      <c r="BC67" s="537">
        <f ca="1">IF('Control | Sensitivity'!$C$21&gt;=BC$6,IF(BC65&gt;0,BC65)/-(SUMIF($F65:BC$67,"&lt;0")+SUM($E66:BB$66))*12,"")</f>
        <v>9.6999945288602285E-2</v>
      </c>
      <c r="BD67" s="537">
        <f ca="1">IF('Control | Sensitivity'!$C$21&gt;=BD$6,IF(BD65&gt;0,BD65)/-(SUMIF($F65:BD$67,"&lt;0")+SUM($E66:BC$66))*12,"")</f>
        <v>9.6999945288602285E-2</v>
      </c>
      <c r="BE67" s="537">
        <f ca="1">IF('Control | Sensitivity'!$C$21&gt;=BE$6,IF(BE65&gt;0,BE65)/-(SUMIF($F65:BE$67,"&lt;0")+SUM($E66:BD$66))*12,"")</f>
        <v>9.6999945288602313E-2</v>
      </c>
      <c r="BF67" s="537">
        <f ca="1">IF('Control | Sensitivity'!$C$21&gt;=BF$6,IF(BF65&gt;0,BF65)/-(SUMIF($F65:BF$67,"&lt;0")+SUM($E66:BE$66))*12,"")</f>
        <v>9.6999945288602285E-2</v>
      </c>
      <c r="BG67" s="537">
        <f ca="1">IF('Control | Sensitivity'!$C$21&gt;=BG$6,IF(BG65&gt;0,BG65)/-(SUMIF($F65:BG$67,"&lt;0")+SUM($E66:BF$66))*12,"")</f>
        <v>9.6999945288602285E-2</v>
      </c>
      <c r="BH67" s="537">
        <f ca="1">IF('Control | Sensitivity'!$C$21&gt;=BH$6,IF(BH65&gt;0,BH65)/-(SUMIF($F65:BH$67,"&lt;0")+SUM($E66:BG$66))*12,"")</f>
        <v>9.6999945288602285E-2</v>
      </c>
      <c r="BI67" s="537">
        <f ca="1">IF('Control | Sensitivity'!$C$21&gt;=BI$6,IF(BI65&gt;0,BI65)/-(SUMIF($F65:BI$67,"&lt;0")+SUM($E66:BH$66))*12,"")</f>
        <v>9.6999945288602285E-2</v>
      </c>
      <c r="BJ67" s="537">
        <f ca="1">IF('Control | Sensitivity'!$C$21&gt;=BJ$6,IF(BJ65&gt;0,BJ65)/-(SUMIF($F65:BJ$67,"&lt;0")+SUM($E66:BI$66))*12,"")</f>
        <v>1.02957021160176</v>
      </c>
      <c r="BK67" s="537">
        <f ca="1">IF('Control | Sensitivity'!$C$21&gt;=BK$6,IF(BK65&gt;0,BK65)/-(SUMIF($F65:BK$67,"&lt;0")+SUM($E66:BJ$66))*12,"")</f>
        <v>9.6999945288602313E-2</v>
      </c>
      <c r="BL67" s="537">
        <f ca="1">IF('Control | Sensitivity'!$C$21&gt;=BL$6,IF(BL65&gt;0,BL65)/-(SUMIF($F65:BL$67,"&lt;0")+SUM($E66:BK$66))*12,"")</f>
        <v>9.6999945288602313E-2</v>
      </c>
      <c r="BM67" s="537">
        <f ca="1">IF('Control | Sensitivity'!$C$21&gt;=BM$6,IF(BM65&gt;0,BM65)/-(SUMIF($F65:BM$67,"&lt;0")+SUM($E66:BL$66))*12,"")</f>
        <v>0</v>
      </c>
      <c r="BN67" s="537">
        <f ca="1">IF('Control | Sensitivity'!$C$21&gt;=BN$6,IF(BN65&gt;0,BN65)/-(SUMIF($F65:BN$67,"&lt;0")+SUM($E66:BM$66))*12,"")</f>
        <v>0.1017146026996171</v>
      </c>
      <c r="BO67" s="537">
        <f ca="1">IF('Control | Sensitivity'!$C$21&gt;=BO$6,IF(BO65&gt;0,BO65)/-(SUMIF($F65:BO$67,"&lt;0")+SUM($E66:BN$66))*12,"")</f>
        <v>0.10088518166794289</v>
      </c>
      <c r="BP67" s="537">
        <f ca="1">IF('Control | Sensitivity'!$C$21&gt;=BP$6,IF(BP65&gt;0,BP65)/-(SUMIF($F65:BP$67,"&lt;0")+SUM($E66:BO$66))*12,"")</f>
        <v>0.10088518166794289</v>
      </c>
      <c r="BQ67" s="537">
        <f ca="1">IF('Control | Sensitivity'!$C$21&gt;=BQ$6,IF(BQ65&gt;0,BQ65)/-(SUMIF($F65:BQ$67,"&lt;0")+SUM($E66:BP$66))*12,"")</f>
        <v>0.10088518166794291</v>
      </c>
      <c r="BR67" s="537">
        <f ca="1">IF('Control | Sensitivity'!$C$21&gt;=BR$6,IF(BR65&gt;0,BR65)/-(SUMIF($F65:BR$67,"&lt;0")+SUM($E66:BQ$66))*12,"")</f>
        <v>0.10088518166794291</v>
      </c>
      <c r="BS67" s="537">
        <f ca="1">IF('Control | Sensitivity'!$C$21&gt;=BS$6,IF(BS65&gt;0,BS65)/-(SUMIF($F65:BS$67,"&lt;0")+SUM($E66:BR$66))*12,"")</f>
        <v>0.10088518166794289</v>
      </c>
      <c r="BT67" s="537">
        <f ca="1">IF('Control | Sensitivity'!$C$21&gt;=BT$6,IF(BT65&gt;0,BT65)/-(SUMIF($F65:BT$67,"&lt;0")+SUM($E66:BS$66))*12,"")</f>
        <v>0.10088518166794291</v>
      </c>
      <c r="BU67" s="537">
        <f ca="1">IF('Control | Sensitivity'!$C$21&gt;=BU$6,IF(BU65&gt;0,BU65)/-(SUMIF($F65:BU$67,"&lt;0")+SUM($E66:BT$66))*12,"")</f>
        <v>0.10088518166794289</v>
      </c>
      <c r="BV67" s="537">
        <f ca="1">IF('Control | Sensitivity'!$C$21&gt;=BV$6,IF(BV65&gt;0,BV65)/-(SUMIF($F65:BV$67,"&lt;0")+SUM($E66:BU$66))*12,"")</f>
        <v>1.0264740361383475</v>
      </c>
      <c r="BW67" s="537">
        <f ca="1">IF('Control | Sensitivity'!$C$21&gt;=BW$6,IF(BW65&gt;0,BW65)/-(SUMIF($F65:BW$67,"&lt;0")+SUM($E66:BV$66))*12,"")</f>
        <v>0.10088518166794289</v>
      </c>
      <c r="BX67" s="537">
        <f ca="1">IF('Control | Sensitivity'!$C$21&gt;=BX$6,IF(BX65&gt;0,BX65)/-(SUMIF($F65:BX$67,"&lt;0")+SUM($E66:BW$66))*12,"")</f>
        <v>0.10088518166794289</v>
      </c>
      <c r="BY67" s="537">
        <f ca="1">IF('Control | Sensitivity'!$C$21&gt;=BY$6,IF(BY65&gt;0,BY65)/-(SUMIF($F65:BY$67,"&lt;0")+SUM($E66:BX$66))*12,"")</f>
        <v>0</v>
      </c>
      <c r="BZ67" s="537">
        <f ca="1">IF('Control | Sensitivity'!$C$21&gt;=BZ$6,IF(BZ65&gt;0,BZ65)/-(SUMIF($F65:BZ$67,"&lt;0")+SUM($E66:BY$66))*12,"")</f>
        <v>0.10562796708638607</v>
      </c>
      <c r="CA67" s="537">
        <f ca="1">IF('Control | Sensitivity'!$C$21&gt;=CA$6,IF(CA65&gt;0,CA65)/-(SUMIF($F65:CA$67,"&lt;0")+SUM($E66:BZ$66))*12,"")</f>
        <v>0.10478938751163441</v>
      </c>
      <c r="CB67" s="537">
        <f ca="1">IF('Control | Sensitivity'!$C$21&gt;=CB$6,IF(CB65&gt;0,CB65)/-(SUMIF($F65:CB$67,"&lt;0")+SUM($E66:CA$66))*12,"")</f>
        <v>0.10478938751163444</v>
      </c>
      <c r="CC67" s="537">
        <f ca="1">IF('Control | Sensitivity'!$C$21&gt;=CC$6,IF(CC65&gt;0,CC65)/-(SUMIF($F65:CC$67,"&lt;0")+SUM($E66:CB$66))*12,"")</f>
        <v>0.10478938751163444</v>
      </c>
      <c r="CD67" s="537">
        <f ca="1">IF('Control | Sensitivity'!$C$21&gt;=CD$6,IF(CD65&gt;0,CD65)/-(SUMIF($F65:CD$67,"&lt;0")+SUM($E66:CC$66))*12,"")</f>
        <v>0.10478938751163444</v>
      </c>
      <c r="CE67" s="537">
        <f ca="1">IF('Control | Sensitivity'!$C$21&gt;=CE$6,IF(CE65&gt;0,CE65)/-(SUMIF($F65:CE$67,"&lt;0")+SUM($E66:CD$66))*12,"")</f>
        <v>0.10478938751163444</v>
      </c>
      <c r="CF67" s="537">
        <f ca="1">IF('Control | Sensitivity'!$C$21&gt;=CF$6,IF(CF65&gt;0,CF65)/-(SUMIF($F65:CF$67,"&lt;0")+SUM($E66:CE$66))*12,"")</f>
        <v>0.10478938751163444</v>
      </c>
      <c r="CG67" s="537">
        <f ca="1">IF('Control | Sensitivity'!$C$21&gt;=CG$6,IF(CG65&gt;0,CG65)/-(SUMIF($F65:CG$67,"&lt;0")+SUM($E66:CF$66))*12,"")</f>
        <v>0.10478938751163444</v>
      </c>
      <c r="CH67" s="537">
        <f ca="1">IF('Control | Sensitivity'!$C$21&gt;=CH$6,IF(CH65&gt;0,CH65)/-(SUMIF($F65:CH$67,"&lt;0")+SUM($E66:CG$66))*12,"")</f>
        <v>1.0243931198530776</v>
      </c>
      <c r="CI67" s="537">
        <f ca="1">IF('Control | Sensitivity'!$C$21&gt;=CI$6,IF(CI65&gt;0,CI65)/-(SUMIF($F65:CI$67,"&lt;0")+SUM($E66:CH$66))*12,"")</f>
        <v>0.10478938751163441</v>
      </c>
      <c r="CJ67" s="537">
        <f ca="1">IF('Control | Sensitivity'!$C$21&gt;=CJ$6,IF(CJ65&gt;0,CJ65)/-(SUMIF($F65:CJ$67,"&lt;0")+SUM($E66:CI$66))*12,"")</f>
        <v>0.10478938751163441</v>
      </c>
      <c r="CK67" s="537">
        <f ca="1">IF('Control | Sensitivity'!$C$21&gt;=CK$6,IF(CK65&gt;0,CK65)/-(SUMIF($F65:CK$67,"&lt;0")+SUM($E66:CJ$66))*12,"")</f>
        <v>0</v>
      </c>
      <c r="CL67" s="537" t="str">
        <f>IF('Control | Sensitivity'!$C$21&gt;=CL$6,IF(CL65&gt;0,CL65)/-(SUMIF($F65:CL$67,"&lt;0")+SUM($E66:CK$66))*12,"")</f>
        <v/>
      </c>
      <c r="CM67" s="537" t="str">
        <f>IF('Control | Sensitivity'!$C$21&gt;=CM$6,IF(CM65&gt;0,CM65)/-(SUMIF($F65:CM$67,"&lt;0")+SUM($E66:CL$66))*12,"")</f>
        <v/>
      </c>
      <c r="CN67" s="537" t="str">
        <f>IF('Control | Sensitivity'!$C$21&gt;=CN$6,IF(CN65&gt;0,CN65)/-(SUMIF($F65:CN$67,"&lt;0")+SUM($E66:CM$66))*12,"")</f>
        <v/>
      </c>
      <c r="CO67" s="537" t="str">
        <f>IF('Control | Sensitivity'!$C$21&gt;=CO$6,IF(CO65&gt;0,CO65)/-(SUMIF($F65:CO$67,"&lt;0")+SUM($E66:CN$66))*12,"")</f>
        <v/>
      </c>
      <c r="CP67" s="537" t="str">
        <f>IF('Control | Sensitivity'!$C$21&gt;=CP$6,IF(CP65&gt;0,CP65)/-(SUMIF($F65:CP$67,"&lt;0")+SUM($E66:CO$66))*12,"")</f>
        <v/>
      </c>
      <c r="CQ67" s="537" t="str">
        <f>IF('Control | Sensitivity'!$C$21&gt;=CQ$6,IF(CQ65&gt;0,CQ65)/-(SUMIF($F65:CQ$67,"&lt;0")+SUM($E66:CP$66))*12,"")</f>
        <v/>
      </c>
      <c r="CR67" s="537" t="str">
        <f>IF('Control | Sensitivity'!$C$21&gt;=CR$6,IF(CR65&gt;0,CR65)/-(SUMIF($F65:CR$67,"&lt;0")+SUM($E66:CQ$66))*12,"")</f>
        <v/>
      </c>
      <c r="CS67" s="537" t="str">
        <f>IF('Control | Sensitivity'!$C$21&gt;=CS$6,IF(CS65&gt;0,CS65)/-(SUMIF($F65:CS$67,"&lt;0")+SUM($E66:CR$66))*12,"")</f>
        <v/>
      </c>
      <c r="CT67" s="537" t="str">
        <f>IF('Control | Sensitivity'!$C$21&gt;=CT$6,IF(CT65&gt;0,CT65)/-(SUMIF($F65:CT$67,"&lt;0")+SUM($E66:CS$66))*12,"")</f>
        <v/>
      </c>
      <c r="CU67" s="537" t="str">
        <f>IF('Control | Sensitivity'!$C$21&gt;=CU$6,IF(CU65&gt;0,CU65)/-(SUMIF($F65:CU$67,"&lt;0")+SUM($E66:CT$66))*12,"")</f>
        <v/>
      </c>
      <c r="CV67" s="537" t="str">
        <f>IF('Control | Sensitivity'!$C$21&gt;=CV$6,IF(CV65&gt;0,CV65)/-(SUMIF($F65:CV$67,"&lt;0")+SUM($E66:CU$66))*12,"")</f>
        <v/>
      </c>
      <c r="CW67" s="537" t="str">
        <f>IF('Control | Sensitivity'!$C$21&gt;=CW$6,IF(CW65&gt;0,CW65)/-(SUMIF($F65:CW$67,"&lt;0")+SUM($E66:CV$66))*12,"")</f>
        <v/>
      </c>
      <c r="CX67" s="537" t="str">
        <f>IF('Control | Sensitivity'!$C$21&gt;=CX$6,IF(CX65&gt;0,CX65)/-(SUMIF($F65:CX$67,"&lt;0")+SUM($E66:CW$66))*12,"")</f>
        <v/>
      </c>
      <c r="CY67" s="537" t="str">
        <f>IF('Control | Sensitivity'!$C$21&gt;=CY$6,IF(CY65&gt;0,CY65)/-(SUMIF($F65:CY$67,"&lt;0")+SUM($E66:CX$66))*12,"")</f>
        <v/>
      </c>
      <c r="CZ67" s="537" t="str">
        <f>IF('Control | Sensitivity'!$C$21&gt;=CZ$6,IF(CZ65&gt;0,CZ65)/-(SUMIF($F65:CZ$67,"&lt;0")+SUM($E66:CY$66))*12,"")</f>
        <v/>
      </c>
      <c r="DA67" s="537" t="str">
        <f>IF('Control | Sensitivity'!$C$21&gt;=DA$6,IF(DA65&gt;0,DA65)/-(SUMIF($F65:DA$67,"&lt;0")+SUM($E66:CZ$66))*12,"")</f>
        <v/>
      </c>
      <c r="DB67" s="537" t="str">
        <f>IF('Control | Sensitivity'!$C$21&gt;=DB$6,IF(DB65&gt;0,DB65)/-(SUMIF($F65:DB$67,"&lt;0")+SUM($E66:DA$66))*12,"")</f>
        <v/>
      </c>
      <c r="DC67" s="537" t="str">
        <f>IF('Control | Sensitivity'!$C$21&gt;=DC$6,IF(DC65&gt;0,DC65)/-(SUMIF($F65:DC$67,"&lt;0")+SUM($E66:DB$66))*12,"")</f>
        <v/>
      </c>
      <c r="DD67" s="537" t="str">
        <f>IF('Control | Sensitivity'!$C$21&gt;=DD$6,IF(DD65&gt;0,DD65)/-(SUMIF($F65:DD$67,"&lt;0")+SUM($E66:DC$66))*12,"")</f>
        <v/>
      </c>
      <c r="DE67" s="537" t="str">
        <f>IF('Control | Sensitivity'!$C$21&gt;=DE$6,IF(DE65&gt;0,DE65)/-(SUMIF($F65:DE$67,"&lt;0")+SUM($E66:DD$66))*12,"")</f>
        <v/>
      </c>
      <c r="DF67" s="537" t="str">
        <f>IF('Control | Sensitivity'!$C$21&gt;=DF$6,IF(DF65&gt;0,DF65)/-(SUMIF($F65:DF$67,"&lt;0")+SUM($E66:DE$66))*12,"")</f>
        <v/>
      </c>
      <c r="DG67" s="537" t="str">
        <f>IF('Control | Sensitivity'!$C$21&gt;=DG$6,IF(DG65&gt;0,DG65)/-(SUMIF($F65:DG$67,"&lt;0")+SUM($E66:DF$66))*12,"")</f>
        <v/>
      </c>
      <c r="DH67" s="537" t="str">
        <f>IF('Control | Sensitivity'!$C$21&gt;=DH$6,IF(DH65&gt;0,DH65)/-(SUMIF($F65:DH$67,"&lt;0")+SUM($E66:DG$66))*12,"")</f>
        <v/>
      </c>
      <c r="DI67" s="537" t="str">
        <f>IF('Control | Sensitivity'!$C$21&gt;=DI$6,IF(DI65&gt;0,DI65)/-(SUMIF($F65:DI$67,"&lt;0")+SUM($E66:DH$66))*12,"")</f>
        <v/>
      </c>
      <c r="DJ67" s="537" t="str">
        <f>IF('Control | Sensitivity'!$C$21&gt;=DJ$6,IF(DJ65&gt;0,DJ65)/-(SUMIF($F65:DJ$67,"&lt;0")+SUM($E66:DI$66))*12,"")</f>
        <v/>
      </c>
      <c r="DK67" s="537" t="str">
        <f>IF('Control | Sensitivity'!$C$21&gt;=DK$6,IF(DK65&gt;0,DK65)/-(SUMIF($F65:DK$67,"&lt;0")+SUM($E66:DJ$66))*12,"")</f>
        <v/>
      </c>
      <c r="DL67" s="537" t="str">
        <f>IF('Control | Sensitivity'!$C$21&gt;=DL$6,IF(DL65&gt;0,DL65)/-(SUMIF($F65:DL$67,"&lt;0")+SUM($E66:DK$66))*12,"")</f>
        <v/>
      </c>
      <c r="DM67" s="537" t="str">
        <f>IF('Control | Sensitivity'!$C$21&gt;=DM$6,IF(DM65&gt;0,DM65)/-(SUMIF($F65:DM$67,"&lt;0")+SUM($E66:DL$66))*12,"")</f>
        <v/>
      </c>
      <c r="DN67" s="537" t="str">
        <f>IF('Control | Sensitivity'!$C$21&gt;=DN$6,IF(DN65&gt;0,DN65)/-(SUMIF($F65:DN$67,"&lt;0")+SUM($E66:DM$66))*12,"")</f>
        <v/>
      </c>
      <c r="DO67" s="537" t="str">
        <f>IF('Control | Sensitivity'!$C$21&gt;=DO$6,IF(DO65&gt;0,DO65)/-(SUMIF($F65:DO$67,"&lt;0")+SUM($E66:DN$66))*12,"")</f>
        <v/>
      </c>
      <c r="DP67" s="537" t="str">
        <f>IF('Control | Sensitivity'!$C$21&gt;=DP$6,IF(DP65&gt;0,DP65)/-(SUMIF($F65:DP$67,"&lt;0")+SUM($E66:DO$66))*12,"")</f>
        <v/>
      </c>
      <c r="DQ67" s="537" t="str">
        <f>IF('Control | Sensitivity'!$C$21&gt;=DQ$6,IF(DQ65&gt;0,DQ65)/-(SUMIF($F65:DQ$67,"&lt;0")+SUM($E66:DP$66))*12,"")</f>
        <v/>
      </c>
      <c r="DR67" s="537" t="str">
        <f>IF('Control | Sensitivity'!$C$21&gt;=DR$6,IF(DR65&gt;0,DR65)/-(SUMIF($F65:DR$67,"&lt;0")+SUM($E66:DQ$66))*12,"")</f>
        <v/>
      </c>
      <c r="DS67" s="537" t="str">
        <f>IF('Control | Sensitivity'!$C$21&gt;=DS$6,IF(DS65&gt;0,DS65)/-(SUMIF($F65:DS$67,"&lt;0")+SUM($E66:DR$66))*12,"")</f>
        <v/>
      </c>
      <c r="DT67" s="537" t="str">
        <f>IF('Control | Sensitivity'!$C$21&gt;=DT$6,IF(DT65&gt;0,DT65)/-(SUMIF($F65:DT$67,"&lt;0")+SUM($E66:DS$66))*12,"")</f>
        <v/>
      </c>
      <c r="DU67" s="538" t="str">
        <f>IF('Control | Sensitivity'!$C$21&gt;=DU$6,IF(DU65&gt;0,DU65)/-(SUMIF($F65:DU$67,"&lt;0")+SUM($E66:DT$66))*12,"")</f>
        <v/>
      </c>
    </row>
    <row r="68" spans="3:138" x14ac:dyDescent="0.2">
      <c r="C68" s="680" t="s">
        <v>13</v>
      </c>
      <c r="D68" s="681">
        <f ca="1">XIRR(OFFSET(E46,0,0,1,('Control | Sensitivity'!$C$20*12)+1),OFFSET($E$6,0,0,1,('Control | Sensitivity'!$C$20*12)+1))</f>
        <v>0.10372725129127502</v>
      </c>
      <c r="F68" s="470"/>
      <c r="G68" s="539"/>
      <c r="H68" s="539"/>
      <c r="I68" s="539"/>
      <c r="J68" s="540"/>
      <c r="K68" s="541"/>
      <c r="M68" s="541"/>
      <c r="N68" s="541"/>
      <c r="O68" s="541"/>
      <c r="P68" s="541"/>
      <c r="Q68" s="541"/>
      <c r="R68" s="541"/>
      <c r="S68" s="541"/>
      <c r="T68" s="541"/>
      <c r="U68" s="541"/>
      <c r="V68" s="541"/>
      <c r="W68" s="541"/>
      <c r="X68" s="541"/>
      <c r="Y68" s="541"/>
      <c r="Z68" s="541"/>
      <c r="AA68" s="541"/>
      <c r="AB68" s="541"/>
      <c r="AC68" s="541"/>
      <c r="AD68" s="541"/>
      <c r="AE68" s="541"/>
      <c r="AF68" s="541"/>
      <c r="AG68" s="541"/>
      <c r="AH68" s="541"/>
      <c r="AI68" s="541"/>
      <c r="AJ68" s="541"/>
      <c r="AK68" s="541"/>
      <c r="AL68" s="541"/>
      <c r="AM68" s="541"/>
      <c r="AN68" s="541"/>
      <c r="AO68" s="541"/>
      <c r="AP68" s="541"/>
      <c r="AQ68" s="541"/>
      <c r="AR68" s="541"/>
      <c r="AS68" s="541"/>
      <c r="AT68" s="541"/>
      <c r="AU68" s="541"/>
      <c r="AV68" s="541"/>
      <c r="AW68" s="541"/>
      <c r="AX68" s="541"/>
      <c r="AY68" s="541"/>
      <c r="AZ68" s="541"/>
      <c r="BA68" s="541"/>
      <c r="BB68" s="541"/>
      <c r="BC68" s="541"/>
      <c r="BD68" s="541"/>
      <c r="BE68" s="541"/>
      <c r="BF68" s="541"/>
      <c r="BG68" s="541"/>
      <c r="BH68" s="541"/>
      <c r="BI68" s="541"/>
      <c r="BJ68" s="541"/>
      <c r="BK68" s="541"/>
      <c r="BL68" s="541"/>
      <c r="BM68" s="541"/>
      <c r="BN68" s="541"/>
      <c r="BO68" s="541"/>
      <c r="BP68" s="541"/>
      <c r="BQ68" s="541"/>
      <c r="BR68" s="541"/>
      <c r="BS68" s="541"/>
      <c r="BT68" s="541"/>
      <c r="BU68" s="541"/>
      <c r="BV68" s="541"/>
      <c r="BW68" s="541"/>
      <c r="BX68" s="541"/>
      <c r="BY68" s="541"/>
      <c r="BZ68" s="541"/>
      <c r="CA68" s="541"/>
      <c r="CB68" s="541"/>
      <c r="CC68" s="541"/>
      <c r="CD68" s="541"/>
      <c r="CE68" s="541"/>
      <c r="CF68" s="541"/>
      <c r="CG68" s="541"/>
      <c r="CH68" s="541"/>
      <c r="CI68" s="541"/>
      <c r="CJ68" s="541"/>
      <c r="CK68" s="541"/>
      <c r="CL68" s="541"/>
      <c r="CM68" s="541"/>
      <c r="CN68" s="541"/>
      <c r="CO68" s="541"/>
      <c r="CP68" s="541"/>
      <c r="CQ68" s="541"/>
      <c r="CR68" s="541"/>
      <c r="CS68" s="541"/>
      <c r="CT68" s="541"/>
      <c r="CU68" s="541"/>
      <c r="CV68" s="541"/>
      <c r="CW68" s="541"/>
      <c r="CX68" s="541"/>
      <c r="CY68" s="541"/>
      <c r="CZ68" s="541"/>
      <c r="DA68" s="541"/>
      <c r="DB68" s="541"/>
      <c r="DC68" s="541"/>
      <c r="DD68" s="541"/>
      <c r="DE68" s="541"/>
      <c r="DF68" s="541"/>
      <c r="DG68" s="541"/>
      <c r="DH68" s="541"/>
      <c r="DI68" s="541"/>
      <c r="DJ68" s="541"/>
      <c r="DK68" s="541"/>
      <c r="DL68" s="541"/>
      <c r="DM68" s="541"/>
      <c r="DN68" s="541"/>
      <c r="DO68" s="541"/>
      <c r="DP68" s="541"/>
      <c r="DQ68" s="541"/>
      <c r="DR68" s="541"/>
      <c r="DS68" s="541"/>
      <c r="DT68" s="541"/>
      <c r="DU68" s="541"/>
    </row>
    <row r="69" spans="3:138" x14ac:dyDescent="0.2">
      <c r="C69" s="686" t="s">
        <v>2</v>
      </c>
      <c r="D69" s="687">
        <f ca="1">XIRR(OFFSET(E63,0,0,1,('Control | Sensitivity'!$C$20*12)+1),OFFSET($E$6,0,0,1,('Control | Sensitivity'!$C$20*12)+1))</f>
        <v>0.14212871193885809</v>
      </c>
      <c r="E69" s="95"/>
      <c r="F69" s="470"/>
      <c r="G69" s="539"/>
      <c r="H69" s="539"/>
      <c r="I69" s="539"/>
      <c r="K69" s="541"/>
      <c r="M69" s="541"/>
      <c r="N69" s="541"/>
      <c r="O69" s="541"/>
      <c r="P69" s="541"/>
      <c r="Q69" s="541"/>
      <c r="R69" s="541"/>
      <c r="S69" s="541"/>
      <c r="T69" s="541"/>
      <c r="U69" s="541"/>
      <c r="V69" s="541"/>
      <c r="W69" s="541"/>
      <c r="X69" s="541"/>
      <c r="Y69" s="541"/>
      <c r="Z69" s="541"/>
      <c r="AA69" s="541"/>
      <c r="AB69" s="541"/>
      <c r="AC69" s="541"/>
      <c r="AD69" s="541"/>
      <c r="AE69" s="541"/>
      <c r="AF69" s="541"/>
      <c r="AG69" s="541"/>
      <c r="AH69" s="541"/>
      <c r="AI69" s="541"/>
      <c r="AJ69" s="541"/>
      <c r="AK69" s="541"/>
      <c r="AL69" s="541"/>
      <c r="AM69" s="541"/>
      <c r="AN69" s="541"/>
      <c r="AO69" s="541"/>
      <c r="AP69" s="541"/>
      <c r="AQ69" s="541"/>
      <c r="AR69" s="541"/>
      <c r="AS69" s="541"/>
      <c r="AT69" s="541"/>
      <c r="AU69" s="541"/>
      <c r="AV69" s="541"/>
      <c r="AW69" s="541"/>
      <c r="AX69" s="541"/>
      <c r="AY69" s="541"/>
      <c r="AZ69" s="541"/>
      <c r="BA69" s="541"/>
      <c r="BB69" s="541"/>
      <c r="BC69" s="541"/>
      <c r="BD69" s="541"/>
      <c r="BE69" s="541"/>
      <c r="BF69" s="541"/>
      <c r="BG69" s="541"/>
      <c r="BH69" s="541"/>
      <c r="BI69" s="541"/>
      <c r="BJ69" s="541"/>
      <c r="BK69" s="541"/>
      <c r="BL69" s="541"/>
      <c r="BM69" s="541"/>
      <c r="BN69" s="541"/>
      <c r="BO69" s="541"/>
      <c r="BP69" s="541"/>
      <c r="BQ69" s="541"/>
      <c r="BR69" s="541"/>
      <c r="BS69" s="541"/>
      <c r="BT69" s="541"/>
      <c r="BU69" s="541"/>
      <c r="BV69" s="541"/>
      <c r="BW69" s="541"/>
      <c r="BX69" s="541"/>
      <c r="BY69" s="541"/>
      <c r="BZ69" s="541"/>
      <c r="CA69" s="541"/>
      <c r="CB69" s="541"/>
      <c r="CC69" s="541"/>
      <c r="CD69" s="541"/>
      <c r="CE69" s="541"/>
      <c r="CF69" s="541"/>
      <c r="CG69" s="541"/>
      <c r="CH69" s="541"/>
      <c r="CI69" s="541"/>
      <c r="CJ69" s="541"/>
      <c r="CK69" s="541"/>
      <c r="CL69" s="541"/>
      <c r="CM69" s="541"/>
      <c r="CN69" s="541"/>
      <c r="CO69" s="541"/>
      <c r="CP69" s="541"/>
      <c r="CQ69" s="541"/>
      <c r="CR69" s="541"/>
      <c r="CS69" s="541"/>
      <c r="CT69" s="541"/>
      <c r="CU69" s="541"/>
      <c r="CV69" s="541"/>
      <c r="CW69" s="541"/>
      <c r="CX69" s="541"/>
      <c r="CY69" s="541"/>
      <c r="CZ69" s="541"/>
      <c r="DA69" s="541"/>
      <c r="DB69" s="541"/>
      <c r="DC69" s="541"/>
      <c r="DD69" s="541"/>
      <c r="DE69" s="541"/>
      <c r="DF69" s="541"/>
      <c r="DG69" s="541"/>
      <c r="DH69" s="541"/>
      <c r="DI69" s="541"/>
      <c r="DJ69" s="541"/>
      <c r="DK69" s="541"/>
      <c r="DL69" s="541"/>
      <c r="DM69" s="541"/>
      <c r="DN69" s="541"/>
      <c r="DO69" s="541"/>
      <c r="DP69" s="541"/>
      <c r="DQ69" s="541"/>
      <c r="DR69" s="541"/>
      <c r="DS69" s="541"/>
      <c r="DT69" s="541"/>
      <c r="DU69" s="541"/>
    </row>
    <row r="70" spans="3:138" x14ac:dyDescent="0.2">
      <c r="C70" s="688" t="s">
        <v>359</v>
      </c>
      <c r="D70" s="375"/>
      <c r="E70" s="691">
        <f>SUM($E$46:E46)</f>
        <v>-1182500</v>
      </c>
      <c r="F70" s="692">
        <f ca="1">IF('Control | Sensitivity'!$C$21&lt;F$6,"",SUM($E$46:F46))</f>
        <v>-1178970.7666666666</v>
      </c>
      <c r="G70" s="692">
        <f ca="1">IF('Control | Sensitivity'!$C$21&lt;G$6,"",SUM($E$46:G46))</f>
        <v>-1170788.5333333332</v>
      </c>
      <c r="H70" s="692">
        <f ca="1">IF('Control | Sensitivity'!$C$21&lt;H$6,"",SUM($E$46:H46))</f>
        <v>-1162606.2999999998</v>
      </c>
      <c r="I70" s="692">
        <f ca="1">IF('Control | Sensitivity'!$C$21&lt;I$6,"",SUM($E$46:I46))</f>
        <v>-1154424.0666666664</v>
      </c>
      <c r="J70" s="692">
        <f ca="1">IF('Control | Sensitivity'!$C$21&lt;J$6,"",SUM($E$46:J46))</f>
        <v>-1146241.833333333</v>
      </c>
      <c r="K70" s="692">
        <f ca="1">IF('Control | Sensitivity'!$C$21&lt;K$6,"",SUM($E$46:K46))</f>
        <v>-1138059.5999999996</v>
      </c>
      <c r="L70" s="692">
        <f ca="1">IF('Control | Sensitivity'!$C$21&lt;L$6,"",SUM($E$46:L46))</f>
        <v>-1129877.3666666662</v>
      </c>
      <c r="M70" s="692">
        <f ca="1">IF('Control | Sensitivity'!$C$21&lt;M$6,"",SUM($E$46:M46))</f>
        <v>-1121695.1333333328</v>
      </c>
      <c r="N70" s="692">
        <f ca="1">IF('Control | Sensitivity'!$C$21&lt;N$6,"",SUM($E$46:N46))</f>
        <v>-1073731.6999999995</v>
      </c>
      <c r="O70" s="692">
        <f ca="1">IF('Control | Sensitivity'!$C$21&lt;O$6,"",SUM($E$46:O46))</f>
        <v>-1065549.4666666661</v>
      </c>
      <c r="P70" s="692">
        <f ca="1">IF('Control | Sensitivity'!$C$21&lt;P$6,"",SUM($E$46:P46))</f>
        <v>-1057367.2333333327</v>
      </c>
      <c r="Q70" s="692">
        <f ca="1">IF('Control | Sensitivity'!$C$21&lt;Q$6,"",SUM($E$46:Q46))</f>
        <v>-1059370.9999999993</v>
      </c>
      <c r="R70" s="692">
        <f ca="1">IF('Control | Sensitivity'!$C$21&lt;R$6,"",SUM($E$46:R46))</f>
        <v>-1055566.8279999993</v>
      </c>
      <c r="S70" s="692">
        <f ca="1">IF('Control | Sensitivity'!$C$21&lt;S$6,"",SUM($E$46:S46))</f>
        <v>-1047109.6559999993</v>
      </c>
      <c r="T70" s="692">
        <f ca="1">IF('Control | Sensitivity'!$C$21&lt;T$6,"",SUM($E$46:T46))</f>
        <v>-1038652.4839999992</v>
      </c>
      <c r="U70" s="692">
        <f ca="1">IF('Control | Sensitivity'!$C$21&lt;U$6,"",SUM($E$46:U46))</f>
        <v>-1030195.3119999992</v>
      </c>
      <c r="V70" s="692">
        <f ca="1">IF('Control | Sensitivity'!$C$21&lt;V$6,"",SUM($E$46:V46))</f>
        <v>-1021738.1399999992</v>
      </c>
      <c r="W70" s="692">
        <f ca="1">IF('Control | Sensitivity'!$C$21&lt;W$6,"",SUM($E$46:W46))</f>
        <v>-1013280.9679999992</v>
      </c>
      <c r="X70" s="692">
        <f ca="1">IF('Control | Sensitivity'!$C$21&lt;X$6,"",SUM($E$46:X46))</f>
        <v>-1004823.7959999992</v>
      </c>
      <c r="Y70" s="692">
        <f ca="1">IF('Control | Sensitivity'!$C$21&lt;Y$6,"",SUM($E$46:Y46))</f>
        <v>-996366.62399999914</v>
      </c>
      <c r="Z70" s="692">
        <f ca="1">IF('Control | Sensitivity'!$C$21&lt;Z$6,"",SUM($E$46:Z46))</f>
        <v>-947317.6059999991</v>
      </c>
      <c r="AA70" s="692">
        <f ca="1">IF('Control | Sensitivity'!$C$21&lt;AA$6,"",SUM($E$46:AA46))</f>
        <v>-938860.43399999908</v>
      </c>
      <c r="AB70" s="692">
        <f ca="1">IF('Control | Sensitivity'!$C$21&lt;AB$6,"",SUM($E$46:AB46))</f>
        <v>-930403.26199999906</v>
      </c>
      <c r="AC70" s="692">
        <f ca="1">IF('Control | Sensitivity'!$C$21&lt;AC$6,"",SUM($E$46:AC46))</f>
        <v>-932284.87999999907</v>
      </c>
      <c r="AD70" s="692">
        <f ca="1">IF('Control | Sensitivity'!$C$21&lt;AD$6,"",SUM($E$46:AD46))</f>
        <v>-928197.13783999905</v>
      </c>
      <c r="AE70" s="692">
        <f ca="1">IF('Control | Sensitivity'!$C$21&lt;AE$6,"",SUM($E$46:AE46))</f>
        <v>-919456.39567999903</v>
      </c>
      <c r="AF70" s="692">
        <f ca="1">IF('Control | Sensitivity'!$C$21&lt;AF$6,"",SUM($E$46:AF46))</f>
        <v>-910715.653519999</v>
      </c>
      <c r="AG70" s="692">
        <f ca="1">IF('Control | Sensitivity'!$C$21&lt;AG$6,"",SUM($E$46:AG46))</f>
        <v>-901974.91135999898</v>
      </c>
      <c r="AH70" s="692">
        <f ca="1">IF('Control | Sensitivity'!$C$21&lt;AH$6,"",SUM($E$46:AH46))</f>
        <v>-893234.16919999896</v>
      </c>
      <c r="AI70" s="692">
        <f ca="1">IF('Control | Sensitivity'!$C$21&lt;AI$6,"",SUM($E$46:AI46))</f>
        <v>-884493.42703999893</v>
      </c>
      <c r="AJ70" s="692">
        <f ca="1">IF('Control | Sensitivity'!$C$21&lt;AJ$6,"",SUM($E$46:AJ46))</f>
        <v>-875752.68487999891</v>
      </c>
      <c r="AK70" s="692">
        <f ca="1">IF('Control | Sensitivity'!$C$21&lt;AK$6,"",SUM($E$46:AK46))</f>
        <v>-867011.94271999889</v>
      </c>
      <c r="AL70" s="692">
        <f ca="1">IF('Control | Sensitivity'!$C$21&lt;AL$6,"",SUM($E$46:AL46))</f>
        <v>-816851.28102999891</v>
      </c>
      <c r="AM70" s="692">
        <f ca="1">IF('Control | Sensitivity'!$C$21&lt;AM$6,"",SUM($E$46:AM46))</f>
        <v>-808110.53886999888</v>
      </c>
      <c r="AN70" s="692">
        <f ca="1">IF('Control | Sensitivity'!$C$21&lt;AN$6,"",SUM($E$46:AN46))</f>
        <v>-799369.79670999886</v>
      </c>
      <c r="AO70" s="692">
        <f ca="1">IF('Control | Sensitivity'!$C$21&lt;AO$6,"",SUM($E$46:AO46))</f>
        <v>-801122.92639999883</v>
      </c>
      <c r="AP70" s="692">
        <f ca="1">IF('Control | Sensitivity'!$C$21&lt;AP$6,"",SUM($E$46:AP46))</f>
        <v>-796742.71597519878</v>
      </c>
      <c r="AQ70" s="692">
        <f ca="1">IF('Control | Sensitivity'!$C$21&lt;AQ$6,"",SUM($E$46:AQ46))</f>
        <v>-787709.50555039872</v>
      </c>
      <c r="AR70" s="692">
        <f ca="1">IF('Control | Sensitivity'!$C$21&lt;AR$6,"",SUM($E$46:AR46))</f>
        <v>-778676.29512559867</v>
      </c>
      <c r="AS70" s="692">
        <f ca="1">IF('Control | Sensitivity'!$C$21&lt;AS$6,"",SUM($E$46:AS46))</f>
        <v>-769643.08470079862</v>
      </c>
      <c r="AT70" s="692">
        <f ca="1">IF('Control | Sensitivity'!$C$21&lt;AT$6,"",SUM($E$46:AT46))</f>
        <v>-760609.87427599856</v>
      </c>
      <c r="AU70" s="692">
        <f ca="1">IF('Control | Sensitivity'!$C$21&lt;AU$6,"",SUM($E$46:AU46))</f>
        <v>-751576.66385119851</v>
      </c>
      <c r="AV70" s="692">
        <f ca="1">IF('Control | Sensitivity'!$C$21&lt;AV$6,"",SUM($E$46:AV46))</f>
        <v>-742543.45342639845</v>
      </c>
      <c r="AW70" s="692">
        <f ca="1">IF('Control | Sensitivity'!$C$21&lt;AW$6,"",SUM($E$46:AW46))</f>
        <v>-733510.2430015984</v>
      </c>
      <c r="AX70" s="692">
        <f ca="1">IF('Control | Sensitivity'!$C$21&lt;AX$6,"",SUM($E$46:AX46))</f>
        <v>-682211.21553864842</v>
      </c>
      <c r="AY70" s="692">
        <f ca="1">IF('Control | Sensitivity'!$C$21&lt;AY$6,"",SUM($E$46:AY46))</f>
        <v>-673178.00511384837</v>
      </c>
      <c r="AZ70" s="692">
        <f ca="1">IF('Control | Sensitivity'!$C$21&lt;AZ$6,"",SUM($E$46:AZ46))</f>
        <v>-664144.79468904831</v>
      </c>
      <c r="BA70" s="692">
        <f ca="1">IF('Control | Sensitivity'!$C$21&lt;BA$6,"",SUM($E$46:BA46))</f>
        <v>-665762.86419199826</v>
      </c>
      <c r="BB70" s="692">
        <f ca="1">IF('Control | Sensitivity'!$C$21&lt;BB$6,"",SUM($E$46:BB46))</f>
        <v>-661081.0126344543</v>
      </c>
      <c r="BC70" s="692">
        <f ca="1">IF('Control | Sensitivity'!$C$21&lt;BC$6,"",SUM($E$46:BC46))</f>
        <v>-651746.16107691033</v>
      </c>
      <c r="BD70" s="692">
        <f ca="1">IF('Control | Sensitivity'!$C$21&lt;BD$6,"",SUM($E$46:BD46))</f>
        <v>-642411.30951936636</v>
      </c>
      <c r="BE70" s="692">
        <f ca="1">IF('Control | Sensitivity'!$C$21&lt;BE$6,"",SUM($E$46:BE46))</f>
        <v>-633076.45796182239</v>
      </c>
      <c r="BF70" s="692">
        <f ca="1">IF('Control | Sensitivity'!$C$21&lt;BF$6,"",SUM($E$46:BF46))</f>
        <v>-623741.60640427843</v>
      </c>
      <c r="BG70" s="692">
        <f ca="1">IF('Control | Sensitivity'!$C$21&lt;BG$6,"",SUM($E$46:BG46))</f>
        <v>-614406.75484673446</v>
      </c>
      <c r="BH70" s="692">
        <f ca="1">IF('Control | Sensitivity'!$C$21&lt;BH$6,"",SUM($E$46:BH46))</f>
        <v>-605071.90328919049</v>
      </c>
      <c r="BI70" s="692">
        <f ca="1">IF('Control | Sensitivity'!$C$21&lt;BI$6,"",SUM($E$46:BI46))</f>
        <v>-595737.05173164653</v>
      </c>
      <c r="BJ70" s="692">
        <f ca="1">IF('Control | Sensitivity'!$C$21&lt;BJ$6,"",SUM($E$46:BJ46))</f>
        <v>-543272.25566372427</v>
      </c>
      <c r="BK70" s="692">
        <f ca="1">IF('Control | Sensitivity'!$C$21&lt;BK$6,"",SUM($E$46:BK46))</f>
        <v>-533937.4041061803</v>
      </c>
      <c r="BL70" s="692">
        <f ca="1">IF('Control | Sensitivity'!$C$21&lt;BL$6,"",SUM($E$46:BL46))</f>
        <v>-524602.55254863633</v>
      </c>
      <c r="BM70" s="692">
        <f ca="1">IF('Control | Sensitivity'!$C$21&lt;BM$6,"",SUM($E$46:BM46))</f>
        <v>-526078.75011775852</v>
      </c>
      <c r="BN70" s="692">
        <f ca="1">IF('Control | Sensitivity'!$C$21&lt;BN$6,"",SUM($E$46:BN46))</f>
        <v>-521085.80139708822</v>
      </c>
      <c r="BO70" s="692">
        <f ca="1">IF('Control | Sensitivity'!$C$21&lt;BO$6,"",SUM($E$46:BO46))</f>
        <v>-511439.85267641791</v>
      </c>
      <c r="BP70" s="692">
        <f ca="1">IF('Control | Sensitivity'!$C$21&lt;BP$6,"",SUM($E$46:BP46))</f>
        <v>-501793.90395574761</v>
      </c>
      <c r="BQ70" s="692">
        <f ca="1">IF('Control | Sensitivity'!$C$21&lt;BQ$6,"",SUM($E$46:BQ46))</f>
        <v>-492147.9552350773</v>
      </c>
      <c r="BR70" s="692">
        <f ca="1">IF('Control | Sensitivity'!$C$21&lt;BR$6,"",SUM($E$46:BR46))</f>
        <v>-482502.006514407</v>
      </c>
      <c r="BS70" s="692">
        <f ca="1">IF('Control | Sensitivity'!$C$21&lt;BS$6,"",SUM($E$46:BS46))</f>
        <v>-472856.05779373669</v>
      </c>
      <c r="BT70" s="692">
        <f ca="1">IF('Control | Sensitivity'!$C$21&lt;BT$6,"",SUM($E$46:BT46))</f>
        <v>-463210.10907306639</v>
      </c>
      <c r="BU70" s="692">
        <f ca="1">IF('Control | Sensitivity'!$C$21&lt;BU$6,"",SUM($E$46:BU46))</f>
        <v>-453564.16035239608</v>
      </c>
      <c r="BV70" s="692">
        <f ca="1">IF('Control | Sensitivity'!$C$21&lt;BV$6,"",SUM($E$46:BV46))</f>
        <v>-399905.49391973618</v>
      </c>
      <c r="BW70" s="692">
        <f ca="1">IF('Control | Sensitivity'!$C$21&lt;BW$6,"",SUM($E$46:BW46))</f>
        <v>-390259.54519906588</v>
      </c>
      <c r="BX70" s="692">
        <f ca="1">IF('Control | Sensitivity'!$C$21&lt;BX$6,"",SUM($E$46:BX46))</f>
        <v>-380613.59647839557</v>
      </c>
      <c r="BY70" s="692">
        <f ca="1">IF('Control | Sensitivity'!$C$21&lt;BY$6,"",SUM($E$46:BY46))</f>
        <v>-381940.86262129148</v>
      </c>
      <c r="BZ70" s="692">
        <f ca="1">IF('Control | Sensitivity'!$C$21&lt;BZ$6,"",SUM($E$46:BZ46))</f>
        <v>-376627.06889027305</v>
      </c>
      <c r="CA70" s="692">
        <f ca="1">IF('Control | Sensitivity'!$C$21&lt;CA$6,"",SUM($E$46:CA46))</f>
        <v>-366660.27515925461</v>
      </c>
      <c r="CB70" s="692">
        <f ca="1">IF('Control | Sensitivity'!$C$21&lt;CB$6,"",SUM($E$46:CB46))</f>
        <v>-356693.48142823618</v>
      </c>
      <c r="CC70" s="692">
        <f ca="1">IF('Control | Sensitivity'!$C$21&lt;CC$6,"",SUM($E$46:CC46))</f>
        <v>-346726.68769721774</v>
      </c>
      <c r="CD70" s="692">
        <f ca="1">IF('Control | Sensitivity'!$C$21&lt;CD$6,"",SUM($E$46:CD46))</f>
        <v>-336759.89396619931</v>
      </c>
      <c r="CE70" s="692">
        <f ca="1">IF('Control | Sensitivity'!$C$21&lt;CE$6,"",SUM($E$46:CE46))</f>
        <v>-326793.10023518087</v>
      </c>
      <c r="CF70" s="692">
        <f ca="1">IF('Control | Sensitivity'!$C$21&lt;CF$6,"",SUM($E$46:CF46))</f>
        <v>-316826.30650416244</v>
      </c>
      <c r="CG70" s="692">
        <f ca="1">IF('Control | Sensitivity'!$C$21&lt;CG$6,"",SUM($E$46:CG46))</f>
        <v>-306859.512773144</v>
      </c>
      <c r="CH70" s="692">
        <f ca="1">IF('Control | Sensitivity'!$C$21&lt;CH$6,"",SUM($E$46:CH46))</f>
        <v>-251978.15660646578</v>
      </c>
      <c r="CI70" s="692">
        <f ca="1">IF('Control | Sensitivity'!$C$21&lt;CI$6,"",SUM($E$46:CI46))</f>
        <v>-242011.36287544735</v>
      </c>
      <c r="CJ70" s="692">
        <f ca="1">IF('Control | Sensitivity'!$C$21&lt;CJ$6,"",SUM($E$46:CJ46))</f>
        <v>-232044.56914442891</v>
      </c>
      <c r="CK70" s="692">
        <f ca="1">IF('Control | Sensitivity'!$C$21&lt;CK$6,"",SUM($E$46:CK46))</f>
        <v>788034.41150006978</v>
      </c>
      <c r="CL70" s="692" t="str">
        <f>IF('Control | Sensitivity'!$C$21&lt;CL$6,"",SUM($E$46:CL46))</f>
        <v/>
      </c>
      <c r="CM70" s="692" t="str">
        <f>IF('Control | Sensitivity'!$C$21&lt;CM$6,"",SUM($E$46:CM46))</f>
        <v/>
      </c>
      <c r="CN70" s="692" t="str">
        <f>IF('Control | Sensitivity'!$C$21&lt;CN$6,"",SUM($E$46:CN46))</f>
        <v/>
      </c>
      <c r="CO70" s="692" t="str">
        <f>IF('Control | Sensitivity'!$C$21&lt;CO$6,"",SUM($E$46:CO46))</f>
        <v/>
      </c>
      <c r="CP70" s="692" t="str">
        <f>IF('Control | Sensitivity'!$C$21&lt;CP$6,"",SUM($E$46:CP46))</f>
        <v/>
      </c>
      <c r="CQ70" s="692" t="str">
        <f>IF('Control | Sensitivity'!$C$21&lt;CQ$6,"",SUM($E$46:CQ46))</f>
        <v/>
      </c>
      <c r="CR70" s="692" t="str">
        <f>IF('Control | Sensitivity'!$C$21&lt;CR$6,"",SUM($E$46:CR46))</f>
        <v/>
      </c>
      <c r="CS70" s="692" t="str">
        <f>IF('Control | Sensitivity'!$C$21&lt;CS$6,"",SUM($E$46:CS46))</f>
        <v/>
      </c>
      <c r="CT70" s="692" t="str">
        <f>IF('Control | Sensitivity'!$C$21&lt;CT$6,"",SUM($E$46:CT46))</f>
        <v/>
      </c>
      <c r="CU70" s="692" t="str">
        <f>IF('Control | Sensitivity'!$C$21&lt;CU$6,"",SUM($E$46:CU46))</f>
        <v/>
      </c>
      <c r="CV70" s="692" t="str">
        <f>IF('Control | Sensitivity'!$C$21&lt;CV$6,"",SUM($E$46:CV46))</f>
        <v/>
      </c>
      <c r="CW70" s="692" t="str">
        <f>IF('Control | Sensitivity'!$C$21&lt;CW$6,"",SUM($E$46:CW46))</f>
        <v/>
      </c>
      <c r="CX70" s="692" t="str">
        <f>IF('Control | Sensitivity'!$C$21&lt;CX$6,"",SUM($E$46:CX46))</f>
        <v/>
      </c>
      <c r="CY70" s="692" t="str">
        <f>IF('Control | Sensitivity'!$C$21&lt;CY$6,"",SUM($E$46:CY46))</f>
        <v/>
      </c>
      <c r="CZ70" s="692" t="str">
        <f>IF('Control | Sensitivity'!$C$21&lt;CZ$6,"",SUM($E$46:CZ46))</f>
        <v/>
      </c>
      <c r="DA70" s="692" t="str">
        <f>IF('Control | Sensitivity'!$C$21&lt;DA$6,"",SUM($E$46:DA46))</f>
        <v/>
      </c>
      <c r="DB70" s="692" t="str">
        <f>IF('Control | Sensitivity'!$C$21&lt;DB$6,"",SUM($E$46:DB46))</f>
        <v/>
      </c>
      <c r="DC70" s="692" t="str">
        <f>IF('Control | Sensitivity'!$C$21&lt;DC$6,"",SUM($E$46:DC46))</f>
        <v/>
      </c>
      <c r="DD70" s="692" t="str">
        <f>IF('Control | Sensitivity'!$C$21&lt;DD$6,"",SUM($E$46:DD46))</f>
        <v/>
      </c>
      <c r="DE70" s="692" t="str">
        <f>IF('Control | Sensitivity'!$C$21&lt;DE$6,"",SUM($E$46:DE46))</f>
        <v/>
      </c>
      <c r="DF70" s="692" t="str">
        <f>IF('Control | Sensitivity'!$C$21&lt;DF$6,"",SUM($E$46:DF46))</f>
        <v/>
      </c>
      <c r="DG70" s="692" t="str">
        <f>IF('Control | Sensitivity'!$C$21&lt;DG$6,"",SUM($E$46:DG46))</f>
        <v/>
      </c>
      <c r="DH70" s="692" t="str">
        <f>IF('Control | Sensitivity'!$C$21&lt;DH$6,"",SUM($E$46:DH46))</f>
        <v/>
      </c>
      <c r="DI70" s="692" t="str">
        <f>IF('Control | Sensitivity'!$C$21&lt;DI$6,"",SUM($E$46:DI46))</f>
        <v/>
      </c>
      <c r="DJ70" s="692" t="str">
        <f>IF('Control | Sensitivity'!$C$21&lt;DJ$6,"",SUM($E$46:DJ46))</f>
        <v/>
      </c>
      <c r="DK70" s="692" t="str">
        <f>IF('Control | Sensitivity'!$C$21&lt;DK$6,"",SUM($E$46:DK46))</f>
        <v/>
      </c>
      <c r="DL70" s="692" t="str">
        <f>IF('Control | Sensitivity'!$C$21&lt;DL$6,"",SUM($E$46:DL46))</f>
        <v/>
      </c>
      <c r="DM70" s="692" t="str">
        <f>IF('Control | Sensitivity'!$C$21&lt;DM$6,"",SUM($E$46:DM46))</f>
        <v/>
      </c>
      <c r="DN70" s="692" t="str">
        <f>IF('Control | Sensitivity'!$C$21&lt;DN$6,"",SUM($E$46:DN46))</f>
        <v/>
      </c>
      <c r="DO70" s="692" t="str">
        <f>IF('Control | Sensitivity'!$C$21&lt;DO$6,"",SUM($E$46:DO46))</f>
        <v/>
      </c>
      <c r="DP70" s="692" t="str">
        <f>IF('Control | Sensitivity'!$C$21&lt;DP$6,"",SUM($E$46:DP46))</f>
        <v/>
      </c>
      <c r="DQ70" s="692" t="str">
        <f>IF('Control | Sensitivity'!$C$21&lt;DQ$6,"",SUM($E$46:DQ46))</f>
        <v/>
      </c>
      <c r="DR70" s="692" t="str">
        <f>IF('Control | Sensitivity'!$C$21&lt;DR$6,"",SUM($E$46:DR46))</f>
        <v/>
      </c>
      <c r="DS70" s="692" t="str">
        <f>IF('Control | Sensitivity'!$C$21&lt;DS$6,"",SUM($E$46:DS46))</f>
        <v/>
      </c>
      <c r="DT70" s="692" t="str">
        <f>IF('Control | Sensitivity'!$C$21&lt;DT$6,"",SUM($E$46:DT46))</f>
        <v/>
      </c>
      <c r="DU70" s="695" t="str">
        <f>IF('Control | Sensitivity'!$C$21&lt;DU$6,"",SUM($E$46:DU46))</f>
        <v/>
      </c>
    </row>
    <row r="71" spans="3:138" x14ac:dyDescent="0.2">
      <c r="C71" s="689" t="s">
        <v>360</v>
      </c>
      <c r="D71" s="690"/>
      <c r="E71" s="383">
        <f ca="1">SUM($E$63:E63)</f>
        <v>-481800</v>
      </c>
      <c r="F71" s="693">
        <f ca="1">IF('Control | Sensitivity'!$C$21&lt;F$6,"",SUM($E$63:F63))</f>
        <v>-483119.51952588238</v>
      </c>
      <c r="G71" s="693">
        <f ca="1">IF('Control | Sensitivity'!$C$21&lt;G$6,"",SUM($E$63:G63))</f>
        <v>-479786.03905176476</v>
      </c>
      <c r="H71" s="693">
        <f ca="1">IF('Control | Sensitivity'!$C$21&lt;H$6,"",SUM($E$63:H63))</f>
        <v>-476452.55857764714</v>
      </c>
      <c r="I71" s="693">
        <f ca="1">IF('Control | Sensitivity'!$C$21&lt;I$6,"",SUM($E$63:I63))</f>
        <v>-473119.07810352952</v>
      </c>
      <c r="J71" s="693">
        <f ca="1">IF('Control | Sensitivity'!$C$21&lt;J$6,"",SUM($E$63:J63))</f>
        <v>-469785.5976294119</v>
      </c>
      <c r="K71" s="693">
        <f ca="1">IF('Control | Sensitivity'!$C$21&lt;K$6,"",SUM($E$63:K63))</f>
        <v>-466452.11715529428</v>
      </c>
      <c r="L71" s="693">
        <f ca="1">IF('Control | Sensitivity'!$C$21&lt;L$6,"",SUM($E$63:L63))</f>
        <v>-463118.63668117666</v>
      </c>
      <c r="M71" s="693">
        <f ca="1">IF('Control | Sensitivity'!$C$21&lt;M$6,"",SUM($E$63:M63))</f>
        <v>-459785.15620705904</v>
      </c>
      <c r="N71" s="693">
        <f ca="1">IF('Control | Sensitivity'!$C$21&lt;N$6,"",SUM($E$63:N63))</f>
        <v>-416670.47573294141</v>
      </c>
      <c r="O71" s="693">
        <f ca="1">IF('Control | Sensitivity'!$C$21&lt;O$6,"",SUM($E$63:O63))</f>
        <v>-413336.99525882379</v>
      </c>
      <c r="P71" s="693">
        <f ca="1">IF('Control | Sensitivity'!$C$21&lt;P$6,"",SUM($E$63:P63))</f>
        <v>-410003.51478470617</v>
      </c>
      <c r="Q71" s="693">
        <f ca="1">IF('Control | Sensitivity'!$C$21&lt;Q$6,"",SUM($E$63:Q63))</f>
        <v>-416856.03431058855</v>
      </c>
      <c r="R71" s="693">
        <f ca="1">IF('Control | Sensitivity'!$C$21&lt;R$6,"",SUM($E$63:R63))</f>
        <v>-417900.61516980425</v>
      </c>
      <c r="S71" s="693">
        <f ca="1">IF('Control | Sensitivity'!$C$21&lt;S$6,"",SUM($E$63:S63))</f>
        <v>-414292.19602901995</v>
      </c>
      <c r="T71" s="693">
        <f ca="1">IF('Control | Sensitivity'!$C$21&lt;T$6,"",SUM($E$63:T63))</f>
        <v>-410683.77688823565</v>
      </c>
      <c r="U71" s="693">
        <f ca="1">IF('Control | Sensitivity'!$C$21&lt;U$6,"",SUM($E$63:U63))</f>
        <v>-407075.35774745134</v>
      </c>
      <c r="V71" s="693">
        <f ca="1">IF('Control | Sensitivity'!$C$21&lt;V$6,"",SUM($E$63:V63))</f>
        <v>-403466.93860666704</v>
      </c>
      <c r="W71" s="693">
        <f ca="1">IF('Control | Sensitivity'!$C$21&lt;W$6,"",SUM($E$63:W63))</f>
        <v>-399858.51946588274</v>
      </c>
      <c r="X71" s="693">
        <f ca="1">IF('Control | Sensitivity'!$C$21&lt;X$6,"",SUM($E$63:X63))</f>
        <v>-396250.10032509844</v>
      </c>
      <c r="Y71" s="693">
        <f ca="1">IF('Control | Sensitivity'!$C$21&lt;Y$6,"",SUM($E$63:Y63))</f>
        <v>-392641.68118431413</v>
      </c>
      <c r="Z71" s="693">
        <f ca="1">IF('Control | Sensitivity'!$C$21&lt;Z$6,"",SUM($E$63:Z63))</f>
        <v>-348441.41604352981</v>
      </c>
      <c r="AA71" s="693">
        <f ca="1">IF('Control | Sensitivity'!$C$21&lt;AA$6,"",SUM($E$63:AA63))</f>
        <v>-344832.99690274551</v>
      </c>
      <c r="AB71" s="693">
        <f ca="1">IF('Control | Sensitivity'!$C$21&lt;AB$6,"",SUM($E$63:AB63))</f>
        <v>-341224.57776196121</v>
      </c>
      <c r="AC71" s="693">
        <f ca="1">IF('Control | Sensitivity'!$C$21&lt;AC$6,"",SUM($E$63:AC63))</f>
        <v>-347954.94862117688</v>
      </c>
      <c r="AD71" s="693">
        <f ca="1">IF('Control | Sensitivity'!$C$21&lt;AD$6,"",SUM($E$63:AD63))</f>
        <v>-348715.95932039258</v>
      </c>
      <c r="AE71" s="693">
        <f ca="1">IF('Control | Sensitivity'!$C$21&lt;AE$6,"",SUM($E$63:AE63))</f>
        <v>-344823.97001960827</v>
      </c>
      <c r="AF71" s="693">
        <f ca="1">IF('Control | Sensitivity'!$C$21&lt;AF$6,"",SUM($E$63:AF63))</f>
        <v>-340931.98071882396</v>
      </c>
      <c r="AG71" s="693">
        <f ca="1">IF('Control | Sensitivity'!$C$21&lt;AG$6,"",SUM($E$63:AG63))</f>
        <v>-337039.99141803966</v>
      </c>
      <c r="AH71" s="693">
        <f ca="1">IF('Control | Sensitivity'!$C$21&lt;AH$6,"",SUM($E$63:AH63))</f>
        <v>-333148.00211725535</v>
      </c>
      <c r="AI71" s="693">
        <f ca="1">IF('Control | Sensitivity'!$C$21&lt;AI$6,"",SUM($E$63:AI63))</f>
        <v>-329256.01281647105</v>
      </c>
      <c r="AJ71" s="693">
        <f ca="1">IF('Control | Sensitivity'!$C$21&lt;AJ$6,"",SUM($E$63:AJ63))</f>
        <v>-325364.02351568674</v>
      </c>
      <c r="AK71" s="693">
        <f ca="1">IF('Control | Sensitivity'!$C$21&lt;AK$6,"",SUM($E$63:AK63))</f>
        <v>-321472.03421490244</v>
      </c>
      <c r="AL71" s="693">
        <f ca="1">IF('Control | Sensitivity'!$C$21&lt;AL$6,"",SUM($E$63:AL63))</f>
        <v>-276160.12538411812</v>
      </c>
      <c r="AM71" s="693">
        <f ca="1">IF('Control | Sensitivity'!$C$21&lt;AM$6,"",SUM($E$63:AM63))</f>
        <v>-272268.13608333381</v>
      </c>
      <c r="AN71" s="693">
        <f ca="1">IF('Control | Sensitivity'!$C$21&lt;AN$6,"",SUM($E$63:AN63))</f>
        <v>-268376.14678254951</v>
      </c>
      <c r="AO71" s="693">
        <f ca="1">IF('Control | Sensitivity'!$C$21&lt;AO$6,"",SUM($E$63:AO63))</f>
        <v>-274978.0293317652</v>
      </c>
      <c r="AP71" s="693">
        <f ca="1">IF('Control | Sensitivity'!$C$21&lt;AP$6,"",SUM($E$63:AP63))</f>
        <v>-275446.57176618086</v>
      </c>
      <c r="AQ71" s="693">
        <f ca="1">IF('Control | Sensitivity'!$C$21&lt;AQ$6,"",SUM($E$63:AQ63))</f>
        <v>-271262.11420059652</v>
      </c>
      <c r="AR71" s="693">
        <f ca="1">IF('Control | Sensitivity'!$C$21&lt;AR$6,"",SUM($E$63:AR63))</f>
        <v>-267077.65663501219</v>
      </c>
      <c r="AS71" s="693">
        <f ca="1">IF('Control | Sensitivity'!$C$21&lt;AS$6,"",SUM($E$63:AS63))</f>
        <v>-262893.19906942785</v>
      </c>
      <c r="AT71" s="693">
        <f ca="1">IF('Control | Sensitivity'!$C$21&lt;AT$6,"",SUM($E$63:AT63))</f>
        <v>-258708.74150384354</v>
      </c>
      <c r="AU71" s="693">
        <f ca="1">IF('Control | Sensitivity'!$C$21&lt;AU$6,"",SUM($E$63:AU63))</f>
        <v>-254524.28393825924</v>
      </c>
      <c r="AV71" s="693">
        <f ca="1">IF('Control | Sensitivity'!$C$21&lt;AV$6,"",SUM($E$63:AV63))</f>
        <v>-250339.82637267493</v>
      </c>
      <c r="AW71" s="693">
        <f ca="1">IF('Control | Sensitivity'!$C$21&lt;AW$6,"",SUM($E$63:AW63))</f>
        <v>-246155.36880709062</v>
      </c>
      <c r="AX71" s="693">
        <f ca="1">IF('Control | Sensitivity'!$C$21&lt;AX$6,"",SUM($E$63:AX63))</f>
        <v>-199705.0942033563</v>
      </c>
      <c r="AY71" s="693">
        <f ca="1">IF('Control | Sensitivity'!$C$21&lt;AY$6,"",SUM($E$63:AY63))</f>
        <v>-195520.636637772</v>
      </c>
      <c r="AZ71" s="693">
        <f ca="1">IF('Control | Sensitivity'!$C$21&lt;AZ$6,"",SUM($E$63:AZ63))</f>
        <v>-191336.17907218769</v>
      </c>
      <c r="BA71" s="693">
        <f ca="1">IF('Control | Sensitivity'!$C$21&lt;BA$6,"",SUM($E$63:BA63))</f>
        <v>-197803.00143435338</v>
      </c>
      <c r="BB71" s="693">
        <f ca="1">IF('Control | Sensitivity'!$C$21&lt;BB$6,"",SUM($E$63:BB63))</f>
        <v>-197969.90273602508</v>
      </c>
      <c r="BC71" s="693">
        <f ca="1">IF('Control | Sensitivity'!$C$21&lt;BC$6,"",SUM($E$63:BC63))</f>
        <v>-193483.80403769677</v>
      </c>
      <c r="BD71" s="693">
        <f ca="1">IF('Control | Sensitivity'!$C$21&lt;BD$6,"",SUM($E$63:BD63))</f>
        <v>-188997.70533936846</v>
      </c>
      <c r="BE71" s="693">
        <f ca="1">IF('Control | Sensitivity'!$C$21&lt;BE$6,"",SUM($E$63:BE63))</f>
        <v>-184511.60664104015</v>
      </c>
      <c r="BF71" s="693">
        <f ca="1">IF('Control | Sensitivity'!$C$21&lt;BF$6,"",SUM($E$63:BF63))</f>
        <v>-180025.50794271185</v>
      </c>
      <c r="BG71" s="693">
        <f ca="1">IF('Control | Sensitivity'!$C$21&lt;BG$6,"",SUM($E$63:BG63))</f>
        <v>-175539.40924438354</v>
      </c>
      <c r="BH71" s="693">
        <f ca="1">IF('Control | Sensitivity'!$C$21&lt;BH$6,"",SUM($E$63:BH63))</f>
        <v>-171053.31054605523</v>
      </c>
      <c r="BI71" s="693">
        <f ca="1">IF('Control | Sensitivity'!$C$21&lt;BI$6,"",SUM($E$63:BI63))</f>
        <v>-166567.21184772693</v>
      </c>
      <c r="BJ71" s="693">
        <f ca="1">IF('Control | Sensitivity'!$C$21&lt;BJ$6,"",SUM($E$63:BJ63))</f>
        <v>-118951.16863902038</v>
      </c>
      <c r="BK71" s="693">
        <f ca="1">IF('Control | Sensitivity'!$C$21&lt;BK$6,"",SUM($E$63:BK63))</f>
        <v>-114465.06994069208</v>
      </c>
      <c r="BL71" s="693">
        <f ca="1">IF('Control | Sensitivity'!$C$21&lt;BL$6,"",SUM($E$63:BL63))</f>
        <v>-109978.97124236377</v>
      </c>
      <c r="BM71" s="693">
        <f ca="1">IF('Control | Sensitivity'!$C$21&lt;BM$6,"",SUM($E$63:BM63))</f>
        <v>-116303.9216707017</v>
      </c>
      <c r="BN71" s="693">
        <f ca="1">IF('Control | Sensitivity'!$C$21&lt;BN$6,"",SUM($E$63:BN63))</f>
        <v>-116159.72580924707</v>
      </c>
      <c r="BO71" s="693">
        <f ca="1">IF('Control | Sensitivity'!$C$21&lt;BO$6,"",SUM($E$63:BO63))</f>
        <v>-111362.52994779244</v>
      </c>
      <c r="BP71" s="693">
        <f ca="1">IF('Control | Sensitivity'!$C$21&lt;BP$6,"",SUM($E$63:BP63))</f>
        <v>-106565.33408633781</v>
      </c>
      <c r="BQ71" s="693">
        <f ca="1">IF('Control | Sensitivity'!$C$21&lt;BQ$6,"",SUM($E$63:BQ63))</f>
        <v>-101768.13822488318</v>
      </c>
      <c r="BR71" s="693">
        <f ca="1">IF('Control | Sensitivity'!$C$21&lt;BR$6,"",SUM($E$63:BR63))</f>
        <v>-96970.942363428549</v>
      </c>
      <c r="BS71" s="693">
        <f ca="1">IF('Control | Sensitivity'!$C$21&lt;BS$6,"",SUM($E$63:BS63))</f>
        <v>-92173.746501973917</v>
      </c>
      <c r="BT71" s="693">
        <f ca="1">IF('Control | Sensitivity'!$C$21&lt;BT$6,"",SUM($E$63:BT63))</f>
        <v>-87376.550640519286</v>
      </c>
      <c r="BU71" s="693">
        <f ca="1">IF('Control | Sensitivity'!$C$21&lt;BU$6,"",SUM($E$63:BU63))</f>
        <v>-82579.354779064655</v>
      </c>
      <c r="BV71" s="693">
        <f ca="1">IF('Control | Sensitivity'!$C$21&lt;BV$6,"",SUM($E$63:BV63))</f>
        <v>-33769.441205620438</v>
      </c>
      <c r="BW71" s="693">
        <f ca="1">IF('Control | Sensitivity'!$C$21&lt;BW$6,"",SUM($E$63:BW63))</f>
        <v>-28972.245344165807</v>
      </c>
      <c r="BX71" s="693">
        <f ca="1">IF('Control | Sensitivity'!$C$21&lt;BX$6,"",SUM($E$63:BX63))</f>
        <v>-24175.049482711176</v>
      </c>
      <c r="BY71" s="693">
        <f ca="1">IF('Control | Sensitivity'!$C$21&lt;BY$6,"",SUM($E$63:BY63))</f>
        <v>-30351.068484822779</v>
      </c>
      <c r="BZ71" s="693">
        <f ca="1">IF('Control | Sensitivity'!$C$21&lt;BZ$6,"",SUM($E$63:BZ63))</f>
        <v>-29886.02761302004</v>
      </c>
      <c r="CA71" s="693">
        <f ca="1">IF('Control | Sensitivity'!$C$21&lt;CA$6,"",SUM($E$63:CA63))</f>
        <v>-24767.986741217301</v>
      </c>
      <c r="CB71" s="693">
        <f ca="1">IF('Control | Sensitivity'!$C$21&lt;CB$6,"",SUM($E$63:CB63))</f>
        <v>-19649.945869414561</v>
      </c>
      <c r="CC71" s="693">
        <f ca="1">IF('Control | Sensitivity'!$C$21&lt;CC$6,"",SUM($E$63:CC63))</f>
        <v>-14531.904997611822</v>
      </c>
      <c r="CD71" s="693">
        <f ca="1">IF('Control | Sensitivity'!$C$21&lt;CD$6,"",SUM($E$63:CD63))</f>
        <v>-9413.8641258090829</v>
      </c>
      <c r="CE71" s="693">
        <f ca="1">IF('Control | Sensitivity'!$C$21&lt;CE$6,"",SUM($E$63:CE63))</f>
        <v>-4295.8232540063436</v>
      </c>
      <c r="CF71" s="693">
        <f ca="1">IF('Control | Sensitivity'!$C$21&lt;CF$6,"",SUM($E$63:CF63))</f>
        <v>822.21761779639564</v>
      </c>
      <c r="CG71" s="693">
        <f ca="1">IF('Control | Sensitivity'!$C$21&lt;CG$6,"",SUM($E$63:CG63))</f>
        <v>5940.2584895991349</v>
      </c>
      <c r="CH71" s="693">
        <f ca="1">IF('Control | Sensitivity'!$C$21&lt;CH$6,"",SUM($E$63:CH63))</f>
        <v>55972.861797061661</v>
      </c>
      <c r="CI71" s="693">
        <f ca="1">IF('Control | Sensitivity'!$C$21&lt;CI$6,"",SUM($E$63:CI63))</f>
        <v>61090.902668864401</v>
      </c>
      <c r="CJ71" s="693">
        <f ca="1">IF('Control | Sensitivity'!$C$21&lt;CJ$6,"",SUM($E$63:CJ63))</f>
        <v>66208.94354066714</v>
      </c>
      <c r="CK71" s="693">
        <f ca="1">IF('Control | Sensitivity'!$C$21&lt;CK$6,"",SUM($E$63:CK63))</f>
        <v>427827.32383489033</v>
      </c>
      <c r="CL71" s="693" t="str">
        <f>IF('Control | Sensitivity'!$C$21&lt;CL$6,"",SUM($E$63:CL63))</f>
        <v/>
      </c>
      <c r="CM71" s="693" t="str">
        <f>IF('Control | Sensitivity'!$C$21&lt;CM$6,"",SUM($E$63:CM63))</f>
        <v/>
      </c>
      <c r="CN71" s="693" t="str">
        <f>IF('Control | Sensitivity'!$C$21&lt;CN$6,"",SUM($E$63:CN63))</f>
        <v/>
      </c>
      <c r="CO71" s="693" t="str">
        <f>IF('Control | Sensitivity'!$C$21&lt;CO$6,"",SUM($E$63:CO63))</f>
        <v/>
      </c>
      <c r="CP71" s="693" t="str">
        <f>IF('Control | Sensitivity'!$C$21&lt;CP$6,"",SUM($E$63:CP63))</f>
        <v/>
      </c>
      <c r="CQ71" s="693" t="str">
        <f>IF('Control | Sensitivity'!$C$21&lt;CQ$6,"",SUM($E$63:CQ63))</f>
        <v/>
      </c>
      <c r="CR71" s="693" t="str">
        <f>IF('Control | Sensitivity'!$C$21&lt;CR$6,"",SUM($E$63:CR63))</f>
        <v/>
      </c>
      <c r="CS71" s="693" t="str">
        <f>IF('Control | Sensitivity'!$C$21&lt;CS$6,"",SUM($E$63:CS63))</f>
        <v/>
      </c>
      <c r="CT71" s="693" t="str">
        <f>IF('Control | Sensitivity'!$C$21&lt;CT$6,"",SUM($E$63:CT63))</f>
        <v/>
      </c>
      <c r="CU71" s="693" t="str">
        <f>IF('Control | Sensitivity'!$C$21&lt;CU$6,"",SUM($E$63:CU63))</f>
        <v/>
      </c>
      <c r="CV71" s="693" t="str">
        <f>IF('Control | Sensitivity'!$C$21&lt;CV$6,"",SUM($E$63:CV63))</f>
        <v/>
      </c>
      <c r="CW71" s="693" t="str">
        <f>IF('Control | Sensitivity'!$C$21&lt;CW$6,"",SUM($E$63:CW63))</f>
        <v/>
      </c>
      <c r="CX71" s="693" t="str">
        <f>IF('Control | Sensitivity'!$C$21&lt;CX$6,"",SUM($E$63:CX63))</f>
        <v/>
      </c>
      <c r="CY71" s="693" t="str">
        <f>IF('Control | Sensitivity'!$C$21&lt;CY$6,"",SUM($E$63:CY63))</f>
        <v/>
      </c>
      <c r="CZ71" s="693" t="str">
        <f>IF('Control | Sensitivity'!$C$21&lt;CZ$6,"",SUM($E$63:CZ63))</f>
        <v/>
      </c>
      <c r="DA71" s="693" t="str">
        <f>IF('Control | Sensitivity'!$C$21&lt;DA$6,"",SUM($E$63:DA63))</f>
        <v/>
      </c>
      <c r="DB71" s="693" t="str">
        <f>IF('Control | Sensitivity'!$C$21&lt;DB$6,"",SUM($E$63:DB63))</f>
        <v/>
      </c>
      <c r="DC71" s="693" t="str">
        <f>IF('Control | Sensitivity'!$C$21&lt;DC$6,"",SUM($E$63:DC63))</f>
        <v/>
      </c>
      <c r="DD71" s="693" t="str">
        <f>IF('Control | Sensitivity'!$C$21&lt;DD$6,"",SUM($E$63:DD63))</f>
        <v/>
      </c>
      <c r="DE71" s="693" t="str">
        <f>IF('Control | Sensitivity'!$C$21&lt;DE$6,"",SUM($E$63:DE63))</f>
        <v/>
      </c>
      <c r="DF71" s="693" t="str">
        <f>IF('Control | Sensitivity'!$C$21&lt;DF$6,"",SUM($E$63:DF63))</f>
        <v/>
      </c>
      <c r="DG71" s="693" t="str">
        <f>IF('Control | Sensitivity'!$C$21&lt;DG$6,"",SUM($E$63:DG63))</f>
        <v/>
      </c>
      <c r="DH71" s="693" t="str">
        <f>IF('Control | Sensitivity'!$C$21&lt;DH$6,"",SUM($E$63:DH63))</f>
        <v/>
      </c>
      <c r="DI71" s="693" t="str">
        <f>IF('Control | Sensitivity'!$C$21&lt;DI$6,"",SUM($E$63:DI63))</f>
        <v/>
      </c>
      <c r="DJ71" s="693" t="str">
        <f>IF('Control | Sensitivity'!$C$21&lt;DJ$6,"",SUM($E$63:DJ63))</f>
        <v/>
      </c>
      <c r="DK71" s="693" t="str">
        <f>IF('Control | Sensitivity'!$C$21&lt;DK$6,"",SUM($E$63:DK63))</f>
        <v/>
      </c>
      <c r="DL71" s="693" t="str">
        <f>IF('Control | Sensitivity'!$C$21&lt;DL$6,"",SUM($E$63:DL63))</f>
        <v/>
      </c>
      <c r="DM71" s="693" t="str">
        <f>IF('Control | Sensitivity'!$C$21&lt;DM$6,"",SUM($E$63:DM63))</f>
        <v/>
      </c>
      <c r="DN71" s="693" t="str">
        <f>IF('Control | Sensitivity'!$C$21&lt;DN$6,"",SUM($E$63:DN63))</f>
        <v/>
      </c>
      <c r="DO71" s="693" t="str">
        <f>IF('Control | Sensitivity'!$C$21&lt;DO$6,"",SUM($E$63:DO63))</f>
        <v/>
      </c>
      <c r="DP71" s="693" t="str">
        <f>IF('Control | Sensitivity'!$C$21&lt;DP$6,"",SUM($E$63:DP63))</f>
        <v/>
      </c>
      <c r="DQ71" s="693" t="str">
        <f>IF('Control | Sensitivity'!$C$21&lt;DQ$6,"",SUM($E$63:DQ63))</f>
        <v/>
      </c>
      <c r="DR71" s="693" t="str">
        <f>IF('Control | Sensitivity'!$C$21&lt;DR$6,"",SUM($E$63:DR63))</f>
        <v/>
      </c>
      <c r="DS71" s="693" t="str">
        <f>IF('Control | Sensitivity'!$C$21&lt;DS$6,"",SUM($E$63:DS63))</f>
        <v/>
      </c>
      <c r="DT71" s="693" t="str">
        <f>IF('Control | Sensitivity'!$C$21&lt;DT$6,"",SUM($E$63:DT63))</f>
        <v/>
      </c>
      <c r="DU71" s="694" t="str">
        <f>IF('Control | Sensitivity'!$C$21&lt;DU$6,"",SUM($E$63:DU63))</f>
        <v/>
      </c>
    </row>
    <row r="72" spans="3:138" x14ac:dyDescent="0.2">
      <c r="C72" s="542"/>
      <c r="D72" s="542"/>
      <c r="E72" s="542"/>
      <c r="F72" s="528"/>
      <c r="G72" s="541"/>
      <c r="H72" s="541"/>
      <c r="I72" s="541"/>
      <c r="J72" s="541"/>
      <c r="K72" s="541"/>
      <c r="L72" s="541"/>
      <c r="M72" s="541"/>
      <c r="N72" s="541"/>
      <c r="O72" s="541"/>
      <c r="P72" s="541"/>
      <c r="Q72" s="541"/>
      <c r="R72" s="541"/>
      <c r="S72" s="541"/>
      <c r="T72" s="541"/>
      <c r="U72" s="541"/>
      <c r="V72" s="541"/>
      <c r="W72" s="541"/>
      <c r="X72" s="541"/>
      <c r="Y72" s="541"/>
      <c r="Z72" s="541"/>
      <c r="AA72" s="541"/>
      <c r="AB72" s="541"/>
      <c r="AC72" s="541"/>
      <c r="AD72" s="541"/>
      <c r="AE72" s="541"/>
      <c r="AF72" s="541"/>
      <c r="AG72" s="541"/>
      <c r="AH72" s="541"/>
      <c r="AI72" s="541"/>
      <c r="AJ72" s="541"/>
      <c r="AK72" s="541"/>
      <c r="AL72" s="541"/>
      <c r="AM72" s="541"/>
      <c r="AN72" s="541"/>
      <c r="AO72" s="541"/>
      <c r="AP72" s="541"/>
      <c r="AQ72" s="541"/>
      <c r="AR72" s="541"/>
      <c r="AS72" s="541"/>
      <c r="AT72" s="541"/>
      <c r="AU72" s="541"/>
      <c r="AV72" s="541"/>
      <c r="AW72" s="541"/>
      <c r="AX72" s="541"/>
      <c r="AY72" s="541"/>
      <c r="AZ72" s="541"/>
      <c r="BA72" s="541"/>
      <c r="BB72" s="541"/>
      <c r="BC72" s="541"/>
      <c r="BD72" s="541"/>
      <c r="BE72" s="541"/>
      <c r="BF72" s="541"/>
      <c r="BG72" s="541"/>
      <c r="BH72" s="541"/>
      <c r="BI72" s="541"/>
      <c r="BJ72" s="541"/>
      <c r="BK72" s="541"/>
      <c r="BL72" s="541"/>
      <c r="BM72" s="541"/>
      <c r="BN72" s="541"/>
      <c r="BO72" s="541"/>
      <c r="BP72" s="541"/>
      <c r="BQ72" s="541"/>
      <c r="BR72" s="541"/>
      <c r="BS72" s="541"/>
      <c r="BT72" s="541"/>
      <c r="BU72" s="541"/>
      <c r="BV72" s="541"/>
      <c r="BW72" s="541"/>
      <c r="BX72" s="541"/>
      <c r="BY72" s="541"/>
      <c r="BZ72" s="541"/>
      <c r="CA72" s="541"/>
      <c r="CB72" s="541"/>
      <c r="CC72" s="541"/>
      <c r="CD72" s="541"/>
      <c r="CE72" s="541"/>
      <c r="CF72" s="541"/>
      <c r="CG72" s="541"/>
      <c r="CH72" s="541"/>
      <c r="CI72" s="541"/>
      <c r="CJ72" s="541"/>
      <c r="CK72" s="541"/>
      <c r="CL72" s="541"/>
      <c r="CM72" s="541"/>
      <c r="CN72" s="541"/>
      <c r="CO72" s="541"/>
      <c r="CP72" s="541"/>
      <c r="CQ72" s="541"/>
      <c r="CR72" s="541"/>
      <c r="CS72" s="541"/>
      <c r="CT72" s="541"/>
      <c r="CU72" s="541"/>
      <c r="CV72" s="541"/>
      <c r="CW72" s="541"/>
      <c r="CX72" s="541"/>
      <c r="CY72" s="541"/>
      <c r="CZ72" s="541"/>
      <c r="DA72" s="541"/>
      <c r="DB72" s="541"/>
      <c r="DC72" s="541"/>
      <c r="DD72" s="541"/>
      <c r="DE72" s="541"/>
      <c r="DF72" s="541"/>
      <c r="DG72" s="541"/>
      <c r="DH72" s="541"/>
      <c r="DI72" s="541"/>
      <c r="DJ72" s="541"/>
      <c r="DK72" s="541"/>
      <c r="DL72" s="541"/>
      <c r="DM72" s="541"/>
      <c r="DN72" s="541"/>
      <c r="DO72" s="541"/>
      <c r="DP72" s="541"/>
      <c r="DQ72" s="541"/>
      <c r="DR72" s="541"/>
      <c r="DS72" s="541"/>
      <c r="DT72" s="541"/>
      <c r="DU72" s="541"/>
    </row>
    <row r="73" spans="3:138" x14ac:dyDescent="0.2">
      <c r="C73" s="95"/>
      <c r="D73" s="95"/>
      <c r="E73" s="95"/>
      <c r="F73" s="543"/>
      <c r="G73" s="541"/>
      <c r="H73" s="541"/>
      <c r="I73" s="541"/>
      <c r="J73" s="541"/>
      <c r="K73" s="541"/>
      <c r="L73" s="541"/>
      <c r="M73" s="541"/>
      <c r="N73" s="541"/>
      <c r="O73" s="541"/>
      <c r="P73" s="541"/>
      <c r="Q73" s="541"/>
      <c r="R73" s="541"/>
      <c r="S73" s="541"/>
      <c r="T73" s="541"/>
      <c r="U73" s="541"/>
      <c r="V73" s="541"/>
      <c r="W73" s="541"/>
      <c r="X73" s="541"/>
      <c r="Y73" s="541"/>
      <c r="Z73" s="541"/>
      <c r="AA73" s="541"/>
      <c r="AB73" s="541"/>
      <c r="AC73" s="541"/>
      <c r="AD73" s="541"/>
      <c r="AE73" s="541"/>
      <c r="AF73" s="541"/>
      <c r="AG73" s="541"/>
      <c r="AH73" s="541"/>
      <c r="AI73" s="541"/>
      <c r="AJ73" s="541"/>
      <c r="AK73" s="541"/>
      <c r="AL73" s="541"/>
      <c r="AM73" s="541"/>
      <c r="AN73" s="541"/>
      <c r="AO73" s="541"/>
      <c r="AP73" s="541"/>
      <c r="AQ73" s="541"/>
      <c r="AR73" s="541"/>
      <c r="AS73" s="541"/>
      <c r="AT73" s="541"/>
      <c r="AU73" s="541"/>
      <c r="AV73" s="541"/>
      <c r="AW73" s="541"/>
      <c r="AX73" s="541"/>
      <c r="AY73" s="541"/>
      <c r="AZ73" s="541"/>
      <c r="BA73" s="541"/>
      <c r="BB73" s="541"/>
      <c r="BC73" s="541"/>
      <c r="BD73" s="541"/>
      <c r="BE73" s="541"/>
      <c r="BF73" s="541"/>
      <c r="BG73" s="541"/>
      <c r="BH73" s="541"/>
      <c r="BI73" s="541"/>
      <c r="BJ73" s="541"/>
      <c r="BK73" s="541"/>
      <c r="BL73" s="541"/>
      <c r="BM73" s="541"/>
      <c r="BN73" s="541"/>
      <c r="BO73" s="541"/>
      <c r="BP73" s="541"/>
      <c r="BQ73" s="541"/>
      <c r="BR73" s="541"/>
      <c r="BS73" s="541"/>
      <c r="BT73" s="541"/>
      <c r="BU73" s="541"/>
      <c r="BV73" s="541"/>
      <c r="BW73" s="541"/>
      <c r="BX73" s="541"/>
      <c r="BY73" s="541"/>
      <c r="BZ73" s="541"/>
      <c r="CA73" s="541"/>
      <c r="CB73" s="541"/>
      <c r="CC73" s="541"/>
      <c r="CD73" s="541"/>
      <c r="CE73" s="541"/>
      <c r="CF73" s="541"/>
      <c r="CG73" s="541"/>
      <c r="CH73" s="541"/>
      <c r="CI73" s="541"/>
      <c r="CJ73" s="541"/>
      <c r="CK73" s="541"/>
      <c r="CL73" s="541"/>
      <c r="CM73" s="541"/>
      <c r="CN73" s="541"/>
      <c r="CO73" s="541"/>
      <c r="CP73" s="541"/>
      <c r="CQ73" s="541"/>
      <c r="CR73" s="541"/>
      <c r="CS73" s="541"/>
      <c r="CT73" s="541"/>
      <c r="CU73" s="541"/>
      <c r="CV73" s="541"/>
      <c r="CW73" s="541"/>
      <c r="CX73" s="541"/>
      <c r="CY73" s="541"/>
      <c r="CZ73" s="541"/>
      <c r="DA73" s="541"/>
      <c r="DB73" s="541"/>
      <c r="DC73" s="541"/>
      <c r="DD73" s="541"/>
      <c r="DE73" s="541"/>
      <c r="DF73" s="541"/>
      <c r="DG73" s="541"/>
      <c r="DH73" s="541"/>
      <c r="DI73" s="541"/>
      <c r="DJ73" s="541"/>
      <c r="DK73" s="541"/>
      <c r="DL73" s="541"/>
      <c r="DM73" s="541"/>
      <c r="DN73" s="541"/>
      <c r="DO73" s="541"/>
      <c r="DP73" s="541"/>
      <c r="DQ73" s="541"/>
      <c r="DR73" s="541"/>
      <c r="DS73" s="541"/>
      <c r="DT73" s="541"/>
      <c r="DU73" s="541"/>
    </row>
    <row r="74" spans="3:138" x14ac:dyDescent="0.2">
      <c r="F74" s="544"/>
      <c r="G74" s="377"/>
      <c r="H74" s="377"/>
      <c r="I74" s="377"/>
      <c r="J74" s="377"/>
      <c r="K74" s="377"/>
      <c r="L74" s="377"/>
      <c r="M74" s="377"/>
      <c r="N74" s="377"/>
      <c r="O74" s="377"/>
      <c r="P74" s="377"/>
      <c r="Q74" s="377"/>
      <c r="R74" s="377"/>
      <c r="S74" s="377"/>
      <c r="T74" s="377"/>
      <c r="U74" s="377"/>
      <c r="V74" s="377"/>
      <c r="W74" s="377"/>
      <c r="X74" s="377"/>
      <c r="Y74" s="377"/>
      <c r="Z74" s="377"/>
      <c r="AA74" s="377"/>
      <c r="AB74" s="377"/>
      <c r="AC74" s="377"/>
      <c r="AD74" s="377"/>
      <c r="AE74" s="377"/>
      <c r="AF74" s="377"/>
      <c r="AG74" s="377"/>
      <c r="AH74" s="377"/>
      <c r="AI74" s="377"/>
      <c r="AJ74" s="377"/>
      <c r="AK74" s="377"/>
      <c r="AL74" s="377"/>
      <c r="AM74" s="377"/>
      <c r="AN74" s="377"/>
      <c r="AO74" s="377"/>
      <c r="AP74" s="377"/>
      <c r="AQ74" s="377"/>
      <c r="AR74" s="377"/>
      <c r="AS74" s="377"/>
      <c r="AT74" s="377"/>
      <c r="AU74" s="377"/>
      <c r="AV74" s="377"/>
      <c r="AW74" s="377"/>
      <c r="AX74" s="377"/>
      <c r="AY74" s="377"/>
      <c r="AZ74" s="377"/>
      <c r="BA74" s="377"/>
      <c r="BB74" s="377"/>
      <c r="BC74" s="377"/>
      <c r="BD74" s="377"/>
      <c r="BE74" s="377"/>
      <c r="BF74" s="377"/>
      <c r="BG74" s="377"/>
      <c r="BH74" s="377"/>
      <c r="BI74" s="377"/>
      <c r="BJ74" s="377"/>
      <c r="BK74" s="377"/>
      <c r="BL74" s="377"/>
      <c r="BM74" s="377"/>
      <c r="BN74" s="377"/>
      <c r="BO74" s="377"/>
      <c r="BP74" s="377"/>
      <c r="BQ74" s="377"/>
      <c r="BR74" s="377"/>
      <c r="BS74" s="377"/>
      <c r="BT74" s="377"/>
      <c r="BU74" s="377"/>
      <c r="BV74" s="377"/>
      <c r="BW74" s="377"/>
      <c r="BX74" s="377"/>
      <c r="BY74" s="377"/>
      <c r="BZ74" s="377"/>
      <c r="CA74" s="377"/>
      <c r="CB74" s="377"/>
      <c r="CC74" s="377"/>
      <c r="CD74" s="377"/>
      <c r="CE74" s="377"/>
      <c r="CF74" s="377"/>
      <c r="CG74" s="377"/>
      <c r="CH74" s="377"/>
      <c r="CI74" s="377"/>
      <c r="CJ74" s="377"/>
      <c r="CK74" s="377"/>
      <c r="CL74" s="377"/>
      <c r="CM74" s="377"/>
      <c r="CN74" s="377"/>
      <c r="CO74" s="377"/>
      <c r="CP74" s="377"/>
      <c r="CQ74" s="377"/>
      <c r="CR74" s="377"/>
      <c r="CS74" s="377"/>
      <c r="CT74" s="377"/>
      <c r="CU74" s="377"/>
      <c r="CV74" s="377"/>
      <c r="CW74" s="377"/>
      <c r="CX74" s="377"/>
      <c r="CY74" s="377"/>
      <c r="CZ74" s="377"/>
      <c r="DA74" s="377"/>
      <c r="DB74" s="377"/>
      <c r="DC74" s="377"/>
      <c r="DD74" s="377"/>
      <c r="DE74" s="377"/>
      <c r="DF74" s="377"/>
      <c r="DG74" s="377"/>
      <c r="DH74" s="377"/>
      <c r="DI74" s="377"/>
      <c r="DJ74" s="377"/>
      <c r="DK74" s="377"/>
      <c r="DL74" s="377"/>
      <c r="DM74" s="377"/>
      <c r="DN74" s="377"/>
      <c r="DO74" s="377"/>
      <c r="DP74" s="377"/>
      <c r="DQ74" s="377"/>
      <c r="DR74" s="377"/>
      <c r="DS74" s="377"/>
      <c r="DT74" s="377"/>
      <c r="DU74" s="377"/>
    </row>
    <row r="75" spans="3:138" x14ac:dyDescent="0.2">
      <c r="C75" s="95"/>
      <c r="D75" s="95"/>
      <c r="E75" s="95"/>
      <c r="F75" s="528"/>
      <c r="G75" s="377"/>
      <c r="H75" s="377"/>
      <c r="I75" s="377"/>
      <c r="J75" s="377"/>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7"/>
      <c r="CD75" s="377"/>
      <c r="CE75" s="377"/>
      <c r="CF75" s="377"/>
      <c r="CG75" s="377"/>
      <c r="CH75" s="377"/>
      <c r="CI75" s="377"/>
      <c r="CJ75" s="377"/>
      <c r="CK75" s="377"/>
      <c r="CL75" s="377"/>
      <c r="CM75" s="377"/>
      <c r="CN75" s="377"/>
      <c r="CO75" s="377"/>
      <c r="CP75" s="377"/>
      <c r="CQ75" s="377"/>
      <c r="CR75" s="377"/>
      <c r="CS75" s="377"/>
      <c r="CT75" s="377"/>
      <c r="CU75" s="377"/>
      <c r="CV75" s="377"/>
      <c r="CW75" s="377"/>
      <c r="CX75" s="377"/>
      <c r="CY75" s="377"/>
      <c r="CZ75" s="377"/>
      <c r="DA75" s="377"/>
      <c r="DB75" s="377"/>
      <c r="DC75" s="377"/>
      <c r="DD75" s="377"/>
      <c r="DE75" s="377"/>
      <c r="DF75" s="377"/>
      <c r="DG75" s="377"/>
      <c r="DH75" s="377"/>
      <c r="DI75" s="377"/>
      <c r="DJ75" s="377"/>
      <c r="DK75" s="377"/>
      <c r="DL75" s="377"/>
      <c r="DM75" s="377"/>
      <c r="DN75" s="377"/>
      <c r="DO75" s="377"/>
      <c r="DP75" s="377"/>
      <c r="DQ75" s="377"/>
      <c r="DR75" s="377"/>
      <c r="DS75" s="377"/>
      <c r="DT75" s="377"/>
      <c r="DU75" s="377"/>
    </row>
    <row r="76" spans="3:138" x14ac:dyDescent="0.2">
      <c r="C76" s="95"/>
      <c r="D76" s="545"/>
      <c r="E76" s="545"/>
      <c r="F76" s="528"/>
      <c r="G76" s="377"/>
      <c r="H76" s="377"/>
      <c r="I76" s="377"/>
      <c r="J76" s="377"/>
      <c r="K76" s="377"/>
      <c r="L76" s="377"/>
      <c r="M76" s="377"/>
      <c r="N76" s="377"/>
      <c r="O76" s="377"/>
      <c r="P76" s="377"/>
      <c r="Q76" s="377"/>
      <c r="R76" s="377"/>
      <c r="S76" s="377"/>
      <c r="T76" s="377"/>
      <c r="U76" s="377"/>
      <c r="V76" s="377"/>
      <c r="W76" s="377"/>
      <c r="X76" s="377"/>
      <c r="Y76" s="377"/>
      <c r="Z76" s="377"/>
      <c r="AA76" s="377"/>
      <c r="AB76" s="377"/>
      <c r="AC76" s="377"/>
      <c r="AD76" s="377"/>
      <c r="AE76" s="377"/>
      <c r="AF76" s="377"/>
      <c r="AG76" s="377"/>
      <c r="AH76" s="377"/>
      <c r="AI76" s="377"/>
      <c r="AJ76" s="377"/>
      <c r="AK76" s="377"/>
      <c r="AL76" s="377"/>
      <c r="AM76" s="377"/>
      <c r="AN76" s="377"/>
      <c r="AO76" s="377"/>
      <c r="AP76" s="377"/>
      <c r="AQ76" s="377"/>
      <c r="AR76" s="377"/>
      <c r="AS76" s="377"/>
      <c r="AT76" s="377"/>
      <c r="AU76" s="377"/>
      <c r="AV76" s="377"/>
      <c r="AW76" s="377"/>
      <c r="AX76" s="377"/>
      <c r="AY76" s="377"/>
      <c r="AZ76" s="377"/>
      <c r="BA76" s="377"/>
      <c r="BB76" s="377"/>
      <c r="BC76" s="377"/>
      <c r="BD76" s="377"/>
      <c r="BE76" s="377"/>
      <c r="BF76" s="377"/>
      <c r="BG76" s="377"/>
      <c r="BH76" s="377"/>
      <c r="BI76" s="377"/>
      <c r="BJ76" s="377"/>
      <c r="BK76" s="377"/>
      <c r="BL76" s="377"/>
      <c r="BM76" s="377"/>
      <c r="BN76" s="377"/>
      <c r="BO76" s="377"/>
      <c r="BP76" s="377"/>
      <c r="BQ76" s="377"/>
      <c r="BR76" s="377"/>
      <c r="BS76" s="377"/>
      <c r="BT76" s="377"/>
      <c r="BU76" s="377"/>
      <c r="BV76" s="377"/>
      <c r="BW76" s="377"/>
      <c r="BX76" s="377"/>
      <c r="BY76" s="377"/>
      <c r="BZ76" s="377"/>
      <c r="CA76" s="377"/>
      <c r="CB76" s="377"/>
      <c r="CC76" s="377"/>
      <c r="CD76" s="377"/>
      <c r="CE76" s="377"/>
      <c r="CF76" s="377"/>
      <c r="CG76" s="377"/>
      <c r="CH76" s="377"/>
      <c r="CI76" s="377"/>
      <c r="CJ76" s="377"/>
      <c r="CK76" s="377"/>
      <c r="CL76" s="377"/>
      <c r="CM76" s="377"/>
      <c r="CN76" s="377"/>
      <c r="CO76" s="377"/>
      <c r="CP76" s="377"/>
      <c r="CQ76" s="377"/>
      <c r="CR76" s="377"/>
      <c r="CS76" s="377"/>
      <c r="CT76" s="377"/>
      <c r="CU76" s="377"/>
      <c r="CV76" s="377"/>
      <c r="CW76" s="377"/>
      <c r="CX76" s="377"/>
      <c r="CY76" s="377"/>
      <c r="CZ76" s="377"/>
      <c r="DA76" s="377"/>
      <c r="DB76" s="377"/>
      <c r="DC76" s="377"/>
      <c r="DD76" s="377"/>
      <c r="DE76" s="377"/>
      <c r="DF76" s="377"/>
      <c r="DG76" s="377"/>
      <c r="DH76" s="377"/>
      <c r="DI76" s="377"/>
      <c r="DJ76" s="377"/>
      <c r="DK76" s="377"/>
      <c r="DL76" s="377"/>
      <c r="DM76" s="377"/>
      <c r="DN76" s="377"/>
      <c r="DO76" s="377"/>
      <c r="DP76" s="377"/>
      <c r="DQ76" s="377"/>
      <c r="DR76" s="377"/>
      <c r="DS76" s="377"/>
      <c r="DT76" s="377"/>
      <c r="DU76" s="377"/>
    </row>
    <row r="77" spans="3:138" x14ac:dyDescent="0.2">
      <c r="D77" s="546"/>
      <c r="E77" s="546"/>
      <c r="F77" s="528"/>
      <c r="G77" s="377"/>
      <c r="H77" s="377"/>
      <c r="I77" s="377"/>
      <c r="J77" s="377"/>
      <c r="K77" s="377"/>
      <c r="L77" s="377"/>
      <c r="M77" s="377"/>
      <c r="N77" s="377"/>
      <c r="O77" s="377"/>
      <c r="P77" s="377"/>
      <c r="Q77" s="377"/>
      <c r="R77" s="377"/>
      <c r="S77" s="377"/>
      <c r="T77" s="377"/>
      <c r="U77" s="377"/>
      <c r="V77" s="377"/>
      <c r="W77" s="377"/>
      <c r="X77" s="377"/>
      <c r="Y77" s="377"/>
      <c r="Z77" s="377"/>
      <c r="AA77" s="377"/>
      <c r="AB77" s="377"/>
      <c r="AC77" s="377"/>
      <c r="AD77" s="377"/>
      <c r="AE77" s="377"/>
      <c r="AF77" s="377"/>
      <c r="AG77" s="377"/>
      <c r="AH77" s="377"/>
      <c r="AI77" s="377"/>
      <c r="AJ77" s="377"/>
      <c r="AK77" s="377"/>
      <c r="AL77" s="377"/>
      <c r="AM77" s="377"/>
      <c r="AN77" s="377"/>
      <c r="AO77" s="377"/>
      <c r="AP77" s="377"/>
      <c r="AQ77" s="377"/>
      <c r="AR77" s="377"/>
      <c r="AS77" s="377"/>
      <c r="AT77" s="377"/>
      <c r="AU77" s="377"/>
      <c r="AV77" s="377"/>
      <c r="AW77" s="377"/>
      <c r="AX77" s="377"/>
      <c r="AY77" s="377"/>
      <c r="AZ77" s="377"/>
      <c r="BA77" s="377"/>
      <c r="BB77" s="377"/>
      <c r="BC77" s="377"/>
      <c r="BD77" s="377"/>
      <c r="BE77" s="377"/>
      <c r="BF77" s="377"/>
      <c r="BG77" s="377"/>
      <c r="BH77" s="377"/>
      <c r="BI77" s="377"/>
      <c r="BJ77" s="377"/>
      <c r="BK77" s="377"/>
      <c r="BL77" s="377"/>
      <c r="BM77" s="377"/>
      <c r="BN77" s="377"/>
      <c r="BO77" s="377"/>
      <c r="BP77" s="377"/>
      <c r="BQ77" s="377"/>
      <c r="BR77" s="377"/>
      <c r="BS77" s="377"/>
      <c r="BT77" s="377"/>
      <c r="BU77" s="377"/>
      <c r="BV77" s="377"/>
      <c r="BW77" s="377"/>
      <c r="BX77" s="377"/>
      <c r="BY77" s="377"/>
      <c r="BZ77" s="377"/>
      <c r="CA77" s="377"/>
      <c r="CB77" s="377"/>
      <c r="CC77" s="377"/>
      <c r="CD77" s="377"/>
      <c r="CE77" s="377"/>
      <c r="CF77" s="377"/>
      <c r="CG77" s="377"/>
      <c r="CH77" s="377"/>
      <c r="CI77" s="377"/>
      <c r="CJ77" s="377"/>
      <c r="CK77" s="377"/>
      <c r="CL77" s="377"/>
      <c r="CM77" s="377"/>
      <c r="CN77" s="377"/>
      <c r="CO77" s="377"/>
      <c r="CP77" s="377"/>
      <c r="CQ77" s="377"/>
      <c r="CR77" s="377"/>
      <c r="CS77" s="377"/>
      <c r="CT77" s="377"/>
      <c r="CU77" s="377"/>
      <c r="CV77" s="377"/>
      <c r="CW77" s="377"/>
      <c r="CX77" s="377"/>
      <c r="CY77" s="377"/>
      <c r="CZ77" s="377"/>
      <c r="DA77" s="377"/>
      <c r="DB77" s="377"/>
      <c r="DC77" s="377"/>
      <c r="DD77" s="377"/>
      <c r="DE77" s="377"/>
      <c r="DF77" s="377"/>
      <c r="DG77" s="377"/>
      <c r="DH77" s="377"/>
      <c r="DI77" s="377"/>
      <c r="DJ77" s="377"/>
      <c r="DK77" s="377"/>
      <c r="DL77" s="377"/>
      <c r="DM77" s="377"/>
      <c r="DN77" s="377"/>
      <c r="DO77" s="377"/>
      <c r="DP77" s="377"/>
      <c r="DQ77" s="377"/>
      <c r="DR77" s="377"/>
      <c r="DS77" s="377"/>
      <c r="DT77" s="377"/>
      <c r="DU77" s="377"/>
    </row>
    <row r="78" spans="3:138" x14ac:dyDescent="0.2">
      <c r="C78" s="547"/>
      <c r="D78" s="547"/>
      <c r="E78" s="547"/>
      <c r="F78" s="528"/>
      <c r="G78" s="377"/>
      <c r="H78" s="377"/>
      <c r="I78" s="377"/>
      <c r="J78" s="377"/>
      <c r="K78" s="377"/>
      <c r="L78" s="377"/>
      <c r="M78" s="377"/>
      <c r="N78" s="377"/>
      <c r="O78" s="377"/>
      <c r="P78" s="377"/>
      <c r="Q78" s="377"/>
      <c r="R78" s="377"/>
      <c r="S78" s="377"/>
      <c r="T78" s="377"/>
      <c r="U78" s="377"/>
      <c r="V78" s="377"/>
      <c r="W78" s="377"/>
      <c r="X78" s="377"/>
      <c r="Y78" s="377"/>
      <c r="Z78" s="377"/>
      <c r="AA78" s="377"/>
      <c r="AB78" s="377"/>
      <c r="AC78" s="377"/>
      <c r="AD78" s="377"/>
      <c r="AE78" s="377"/>
      <c r="AF78" s="377"/>
      <c r="AG78" s="377"/>
      <c r="AH78" s="377"/>
      <c r="AI78" s="377"/>
      <c r="AJ78" s="377"/>
      <c r="AK78" s="377"/>
      <c r="AL78" s="377"/>
      <c r="AM78" s="377"/>
      <c r="AN78" s="377"/>
      <c r="AO78" s="377"/>
      <c r="AP78" s="377"/>
      <c r="AQ78" s="377"/>
      <c r="AR78" s="377"/>
      <c r="AS78" s="377"/>
      <c r="AT78" s="377"/>
      <c r="AU78" s="377"/>
      <c r="AV78" s="377"/>
      <c r="AW78" s="377"/>
      <c r="AX78" s="377"/>
      <c r="AY78" s="377"/>
      <c r="AZ78" s="377"/>
      <c r="BA78" s="377"/>
      <c r="BB78" s="377"/>
      <c r="BC78" s="377"/>
      <c r="BD78" s="377"/>
      <c r="BE78" s="377"/>
      <c r="BF78" s="377"/>
      <c r="BG78" s="377"/>
      <c r="BH78" s="377"/>
      <c r="BI78" s="377"/>
      <c r="BJ78" s="377"/>
      <c r="BK78" s="377"/>
      <c r="BL78" s="377"/>
      <c r="BM78" s="377"/>
      <c r="BN78" s="377"/>
      <c r="BO78" s="377"/>
      <c r="BP78" s="377"/>
      <c r="BQ78" s="377"/>
      <c r="BR78" s="377"/>
      <c r="BS78" s="377"/>
      <c r="BT78" s="377"/>
      <c r="BU78" s="377"/>
      <c r="BV78" s="377"/>
      <c r="BW78" s="377"/>
      <c r="BX78" s="377"/>
      <c r="BY78" s="377"/>
      <c r="BZ78" s="377"/>
      <c r="CA78" s="377"/>
      <c r="CB78" s="377"/>
      <c r="CC78" s="377"/>
      <c r="CD78" s="377"/>
      <c r="CE78" s="377"/>
      <c r="CF78" s="377"/>
      <c r="CG78" s="377"/>
      <c r="CH78" s="377"/>
      <c r="CI78" s="377"/>
      <c r="CJ78" s="377"/>
      <c r="CK78" s="377"/>
      <c r="CL78" s="377"/>
      <c r="CM78" s="377"/>
      <c r="CN78" s="377"/>
      <c r="CO78" s="377"/>
      <c r="CP78" s="377"/>
      <c r="CQ78" s="377"/>
      <c r="CR78" s="377"/>
      <c r="CS78" s="377"/>
      <c r="CT78" s="377"/>
      <c r="CU78" s="377"/>
      <c r="CV78" s="377"/>
      <c r="CW78" s="377"/>
      <c r="CX78" s="377"/>
      <c r="CY78" s="377"/>
      <c r="CZ78" s="377"/>
      <c r="DA78" s="377"/>
      <c r="DB78" s="377"/>
      <c r="DC78" s="377"/>
      <c r="DD78" s="377"/>
      <c r="DE78" s="377"/>
      <c r="DF78" s="377"/>
      <c r="DG78" s="377"/>
      <c r="DH78" s="377"/>
      <c r="DI78" s="377"/>
      <c r="DJ78" s="377"/>
      <c r="DK78" s="377"/>
      <c r="DL78" s="377"/>
      <c r="DM78" s="377"/>
      <c r="DN78" s="377"/>
      <c r="DO78" s="377"/>
      <c r="DP78" s="377"/>
      <c r="DQ78" s="377"/>
      <c r="DR78" s="377"/>
      <c r="DS78" s="377"/>
      <c r="DT78" s="377"/>
      <c r="DU78" s="377"/>
    </row>
    <row r="79" spans="3:138" x14ac:dyDescent="0.2">
      <c r="C79" s="548"/>
      <c r="D79" s="549"/>
      <c r="E79" s="549"/>
      <c r="F79" s="528"/>
      <c r="G79" s="377"/>
      <c r="H79" s="377"/>
      <c r="I79" s="377"/>
      <c r="J79" s="377"/>
      <c r="K79" s="377"/>
      <c r="L79" s="377"/>
      <c r="M79" s="377"/>
      <c r="N79" s="377"/>
      <c r="O79" s="377"/>
      <c r="P79" s="377"/>
      <c r="Q79" s="377"/>
      <c r="R79" s="377"/>
      <c r="S79" s="377"/>
      <c r="T79" s="377"/>
      <c r="U79" s="377"/>
      <c r="V79" s="377"/>
      <c r="W79" s="377"/>
      <c r="X79" s="377"/>
      <c r="Y79" s="377"/>
      <c r="Z79" s="377"/>
      <c r="AA79" s="377"/>
      <c r="AB79" s="377"/>
      <c r="AC79" s="377"/>
      <c r="AD79" s="377"/>
      <c r="AE79" s="377"/>
      <c r="AF79" s="377"/>
      <c r="AG79" s="377"/>
      <c r="AH79" s="377"/>
      <c r="AI79" s="377"/>
      <c r="AJ79" s="377"/>
      <c r="AK79" s="377"/>
      <c r="AL79" s="377"/>
      <c r="AM79" s="377"/>
      <c r="AN79" s="377"/>
      <c r="AO79" s="377"/>
      <c r="AP79" s="377"/>
      <c r="AQ79" s="377"/>
      <c r="AR79" s="377"/>
      <c r="AS79" s="377"/>
      <c r="AT79" s="377"/>
      <c r="AU79" s="377"/>
      <c r="AV79" s="377"/>
      <c r="AW79" s="377"/>
      <c r="AX79" s="377"/>
      <c r="AY79" s="377"/>
      <c r="AZ79" s="377"/>
      <c r="BA79" s="377"/>
      <c r="BB79" s="377"/>
      <c r="BC79" s="377"/>
      <c r="BD79" s="377"/>
      <c r="BE79" s="377"/>
      <c r="BF79" s="377"/>
      <c r="BG79" s="377"/>
      <c r="BH79" s="377"/>
      <c r="BI79" s="377"/>
      <c r="BJ79" s="377"/>
      <c r="BK79" s="377"/>
      <c r="BL79" s="377"/>
      <c r="BM79" s="377"/>
      <c r="BN79" s="377"/>
      <c r="BO79" s="377"/>
      <c r="BP79" s="377"/>
      <c r="BQ79" s="377"/>
      <c r="BR79" s="377"/>
      <c r="BS79" s="377"/>
      <c r="BT79" s="377"/>
      <c r="BU79" s="377"/>
      <c r="BV79" s="377"/>
      <c r="BW79" s="377"/>
      <c r="BX79" s="377"/>
      <c r="BY79" s="377"/>
      <c r="BZ79" s="377"/>
      <c r="CA79" s="377"/>
      <c r="CB79" s="377"/>
      <c r="CC79" s="377"/>
      <c r="CD79" s="377"/>
      <c r="CE79" s="377"/>
      <c r="CF79" s="377"/>
      <c r="CG79" s="377"/>
      <c r="CH79" s="377"/>
      <c r="CI79" s="377"/>
      <c r="CJ79" s="377"/>
      <c r="CK79" s="377"/>
      <c r="CL79" s="377"/>
      <c r="CM79" s="377"/>
      <c r="CN79" s="377"/>
      <c r="CO79" s="377"/>
      <c r="CP79" s="377"/>
      <c r="CQ79" s="377"/>
      <c r="CR79" s="377"/>
      <c r="CS79" s="377"/>
      <c r="CT79" s="377"/>
      <c r="CU79" s="377"/>
      <c r="CV79" s="377"/>
      <c r="CW79" s="377"/>
      <c r="CX79" s="377"/>
      <c r="CY79" s="377"/>
      <c r="CZ79" s="377"/>
      <c r="DA79" s="377"/>
      <c r="DB79" s="377"/>
      <c r="DC79" s="377"/>
      <c r="DD79" s="377"/>
      <c r="DE79" s="377"/>
      <c r="DF79" s="377"/>
      <c r="DG79" s="377"/>
      <c r="DH79" s="377"/>
      <c r="DI79" s="377"/>
      <c r="DJ79" s="377"/>
      <c r="DK79" s="377"/>
      <c r="DL79" s="377"/>
      <c r="DM79" s="377"/>
      <c r="DN79" s="377"/>
      <c r="DO79" s="377"/>
      <c r="DP79" s="377"/>
      <c r="DQ79" s="377"/>
      <c r="DR79" s="377"/>
      <c r="DS79" s="377"/>
      <c r="DT79" s="377"/>
      <c r="DU79" s="377"/>
    </row>
    <row r="80" spans="3:138" x14ac:dyDescent="0.2">
      <c r="D80" s="550"/>
      <c r="E80" s="550"/>
      <c r="F80" s="528"/>
      <c r="G80" s="483"/>
      <c r="H80" s="483"/>
      <c r="I80" s="483"/>
      <c r="J80" s="483"/>
      <c r="K80" s="483"/>
      <c r="L80" s="483"/>
      <c r="M80" s="483"/>
      <c r="N80" s="483"/>
      <c r="O80" s="483"/>
      <c r="P80" s="483"/>
      <c r="Q80" s="483"/>
      <c r="R80" s="483"/>
      <c r="S80" s="483"/>
      <c r="T80" s="483"/>
      <c r="U80" s="483"/>
      <c r="V80" s="483"/>
      <c r="W80" s="483"/>
      <c r="X80" s="483"/>
      <c r="Y80" s="483"/>
      <c r="Z80" s="483"/>
      <c r="AA80" s="483"/>
      <c r="AB80" s="483"/>
      <c r="AC80" s="483"/>
      <c r="AD80" s="483"/>
      <c r="AE80" s="483"/>
      <c r="AF80" s="483"/>
      <c r="AG80" s="483"/>
      <c r="AH80" s="483"/>
      <c r="AI80" s="483"/>
      <c r="AJ80" s="483"/>
      <c r="AK80" s="483"/>
      <c r="AL80" s="483"/>
      <c r="AM80" s="483"/>
      <c r="AN80" s="483"/>
      <c r="AO80" s="483"/>
      <c r="AP80" s="483"/>
      <c r="AQ80" s="483"/>
      <c r="AR80" s="483"/>
      <c r="AS80" s="483"/>
      <c r="AT80" s="483"/>
      <c r="AU80" s="483"/>
      <c r="AV80" s="483"/>
      <c r="AW80" s="483"/>
      <c r="AX80" s="483"/>
      <c r="AY80" s="483"/>
      <c r="AZ80" s="483"/>
      <c r="BA80" s="483"/>
      <c r="BB80" s="483"/>
      <c r="BC80" s="483"/>
      <c r="BD80" s="483"/>
      <c r="BE80" s="483"/>
      <c r="BF80" s="483"/>
      <c r="BG80" s="483"/>
      <c r="BH80" s="483"/>
      <c r="BI80" s="483"/>
      <c r="BJ80" s="483"/>
      <c r="BK80" s="483"/>
      <c r="BL80" s="483"/>
      <c r="BM80" s="483"/>
      <c r="BN80" s="483"/>
      <c r="BO80" s="483"/>
      <c r="BP80" s="483"/>
      <c r="BQ80" s="483"/>
      <c r="BR80" s="483"/>
      <c r="BS80" s="483"/>
      <c r="BT80" s="483"/>
      <c r="BU80" s="483"/>
      <c r="BV80" s="483"/>
      <c r="BW80" s="483"/>
      <c r="BX80" s="483"/>
      <c r="BY80" s="483"/>
      <c r="BZ80" s="483"/>
      <c r="CA80" s="483"/>
      <c r="CB80" s="483"/>
      <c r="CC80" s="483"/>
      <c r="CD80" s="483"/>
      <c r="CE80" s="483"/>
      <c r="CF80" s="483"/>
      <c r="CG80" s="483"/>
      <c r="CH80" s="483"/>
      <c r="CI80" s="483"/>
      <c r="CJ80" s="483"/>
      <c r="CK80" s="483"/>
      <c r="CL80" s="483"/>
      <c r="CM80" s="483"/>
      <c r="CN80" s="483"/>
      <c r="CO80" s="483"/>
      <c r="CP80" s="483"/>
      <c r="CQ80" s="483"/>
      <c r="CR80" s="483"/>
      <c r="CS80" s="483"/>
      <c r="CT80" s="483"/>
      <c r="CU80" s="483"/>
      <c r="CV80" s="483"/>
      <c r="CW80" s="483"/>
      <c r="CX80" s="483"/>
      <c r="CY80" s="483"/>
      <c r="CZ80" s="483"/>
      <c r="DA80" s="483"/>
      <c r="DB80" s="483"/>
      <c r="DC80" s="483"/>
      <c r="DD80" s="483"/>
      <c r="DE80" s="483"/>
      <c r="DF80" s="483"/>
      <c r="DG80" s="483"/>
      <c r="DH80" s="483"/>
      <c r="DI80" s="483"/>
      <c r="DJ80" s="483"/>
      <c r="DK80" s="483"/>
      <c r="DL80" s="483"/>
      <c r="DM80" s="483"/>
      <c r="DN80" s="483"/>
      <c r="DO80" s="483"/>
      <c r="DP80" s="483"/>
      <c r="DQ80" s="483"/>
      <c r="DR80" s="483"/>
      <c r="DS80" s="483"/>
      <c r="DT80" s="483"/>
      <c r="DU80" s="483"/>
    </row>
    <row r="81" spans="4:125" x14ac:dyDescent="0.2">
      <c r="D81" s="550"/>
      <c r="E81" s="550"/>
      <c r="F81" s="528"/>
      <c r="G81" s="483"/>
      <c r="H81" s="483"/>
      <c r="I81" s="483"/>
      <c r="J81" s="483"/>
      <c r="K81" s="483"/>
      <c r="L81" s="483"/>
      <c r="M81" s="483"/>
      <c r="N81" s="483"/>
      <c r="O81" s="483"/>
      <c r="P81" s="483"/>
      <c r="Q81" s="483"/>
      <c r="R81" s="483"/>
      <c r="S81" s="483"/>
      <c r="T81" s="483"/>
      <c r="U81" s="483"/>
      <c r="V81" s="483"/>
      <c r="W81" s="483"/>
      <c r="X81" s="483"/>
      <c r="Y81" s="483"/>
      <c r="Z81" s="483"/>
      <c r="AA81" s="483"/>
      <c r="AB81" s="483"/>
      <c r="AC81" s="483"/>
      <c r="AD81" s="483"/>
      <c r="AE81" s="483"/>
      <c r="AF81" s="483"/>
      <c r="AG81" s="483"/>
      <c r="AH81" s="483"/>
      <c r="AI81" s="483"/>
      <c r="AJ81" s="483"/>
      <c r="AK81" s="483"/>
      <c r="AL81" s="483"/>
      <c r="AM81" s="483"/>
      <c r="AN81" s="483"/>
      <c r="AO81" s="483"/>
      <c r="AP81" s="483"/>
      <c r="AQ81" s="483"/>
      <c r="AR81" s="483"/>
      <c r="AS81" s="483"/>
      <c r="AT81" s="483"/>
      <c r="AU81" s="483"/>
      <c r="AV81" s="483"/>
      <c r="AW81" s="483"/>
      <c r="AX81" s="483"/>
      <c r="AY81" s="483"/>
      <c r="AZ81" s="483"/>
      <c r="BA81" s="483"/>
      <c r="BB81" s="483"/>
      <c r="BC81" s="483"/>
      <c r="BD81" s="483"/>
      <c r="BE81" s="483"/>
      <c r="BF81" s="483"/>
      <c r="BG81" s="483"/>
      <c r="BH81" s="483"/>
      <c r="BI81" s="483"/>
      <c r="BJ81" s="483"/>
      <c r="BK81" s="483"/>
      <c r="BL81" s="483"/>
      <c r="BM81" s="483"/>
      <c r="BN81" s="483"/>
      <c r="BO81" s="483"/>
      <c r="BP81" s="483"/>
      <c r="BQ81" s="483"/>
      <c r="BR81" s="483"/>
      <c r="BS81" s="483"/>
      <c r="BT81" s="483"/>
      <c r="BU81" s="483"/>
      <c r="BV81" s="483"/>
      <c r="BW81" s="483"/>
      <c r="BX81" s="483"/>
      <c r="BY81" s="483"/>
      <c r="BZ81" s="483"/>
      <c r="CA81" s="483"/>
      <c r="CB81" s="483"/>
      <c r="CC81" s="483"/>
      <c r="CD81" s="483"/>
      <c r="CE81" s="483"/>
      <c r="CF81" s="483"/>
      <c r="CG81" s="483"/>
      <c r="CH81" s="483"/>
      <c r="CI81" s="483"/>
      <c r="CJ81" s="483"/>
      <c r="CK81" s="483"/>
      <c r="CL81" s="483"/>
      <c r="CM81" s="483"/>
      <c r="CN81" s="483"/>
      <c r="CO81" s="483"/>
      <c r="CP81" s="483"/>
      <c r="CQ81" s="483"/>
      <c r="CR81" s="483"/>
      <c r="CS81" s="483"/>
      <c r="CT81" s="483"/>
      <c r="CU81" s="483"/>
      <c r="CV81" s="483"/>
      <c r="CW81" s="483"/>
      <c r="CX81" s="483"/>
      <c r="CY81" s="483"/>
      <c r="CZ81" s="483"/>
      <c r="DA81" s="483"/>
      <c r="DB81" s="483"/>
      <c r="DC81" s="483"/>
      <c r="DD81" s="483"/>
      <c r="DE81" s="483"/>
      <c r="DF81" s="483"/>
      <c r="DG81" s="483"/>
      <c r="DH81" s="483"/>
      <c r="DI81" s="483"/>
      <c r="DJ81" s="483"/>
      <c r="DK81" s="483"/>
      <c r="DL81" s="483"/>
      <c r="DM81" s="483"/>
      <c r="DN81" s="483"/>
      <c r="DO81" s="483"/>
      <c r="DP81" s="483"/>
      <c r="DQ81" s="483"/>
      <c r="DR81" s="483"/>
      <c r="DS81" s="483"/>
      <c r="DT81" s="483"/>
      <c r="DU81" s="483"/>
    </row>
    <row r="82" spans="4:125" x14ac:dyDescent="0.2">
      <c r="D82" s="551"/>
      <c r="E82" s="551"/>
    </row>
  </sheetData>
  <dataConsolidate>
    <dataRefs count="2">
      <dataRef ref="G9:G15" sheet="Monthly Cash Flow"/>
      <dataRef ref="DG9:DV15" sheet="Monthly Cash Flow"/>
    </dataRefs>
  </dataConsolidate>
  <mergeCells count="1">
    <mergeCell ref="B2:C7"/>
  </mergeCells>
  <conditionalFormatting sqref="D2:EG5">
    <cfRule type="containsText" dxfId="0" priority="2" operator="containsText" text="FALSE">
      <formula>NOT(ISERROR(SEARCH("FALSE",D2)))</formula>
    </cfRule>
  </conditionalFormatting>
  <pageMargins left="0.7" right="0.7" top="0.75" bottom="0.75" header="0.3" footer="0.3"/>
  <pageSetup paperSize="17" scale="69"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99FCC-1BE2-42CE-9C1A-B70A184D4053}">
  <sheetPr codeName="Sheet6">
    <tabColor theme="5" tint="-0.499984740745262"/>
  </sheetPr>
  <dimension ref="B2:EG119"/>
  <sheetViews>
    <sheetView showGridLines="0" zoomScale="85" zoomScaleNormal="85" workbookViewId="0">
      <pane xSplit="3" ySplit="5" topLeftCell="D6" activePane="bottomRight" state="frozen"/>
      <selection pane="topRight" activeCell="D1" sqref="D1"/>
      <selection pane="bottomLeft" activeCell="A5" sqref="A5"/>
      <selection pane="bottomRight" activeCell="E5" sqref="E5"/>
    </sheetView>
  </sheetViews>
  <sheetFormatPr defaultColWidth="9.140625" defaultRowHeight="14.25" x14ac:dyDescent="0.2"/>
  <cols>
    <col min="1" max="1" width="9.140625" style="2"/>
    <col min="2" max="2" width="4.42578125" style="2" customWidth="1"/>
    <col min="3" max="3" width="34.5703125" style="2" customWidth="1"/>
    <col min="4" max="4" width="14.85546875" style="2" customWidth="1"/>
    <col min="5" max="5" width="11.5703125" style="2" bestFit="1" customWidth="1"/>
    <col min="6" max="6" width="11.28515625" style="2" customWidth="1"/>
    <col min="7" max="7" width="11.42578125" style="2" customWidth="1"/>
    <col min="8" max="8" width="10.42578125" style="2" bestFit="1" customWidth="1"/>
    <col min="9" max="11" width="9.7109375" style="2" bestFit="1" customWidth="1"/>
    <col min="12" max="12" width="11.7109375" style="2" bestFit="1" customWidth="1"/>
    <col min="13" max="13" width="10" style="2" bestFit="1" customWidth="1"/>
    <col min="14" max="103" width="10.42578125" style="2" bestFit="1" customWidth="1"/>
    <col min="104" max="136" width="11.5703125" style="2" bestFit="1" customWidth="1"/>
    <col min="137" max="16384" width="9.140625" style="2"/>
  </cols>
  <sheetData>
    <row r="2" spans="2:137" x14ac:dyDescent="0.2">
      <c r="C2" s="69"/>
      <c r="D2" s="302"/>
      <c r="E2" s="302">
        <v>1</v>
      </c>
      <c r="F2" s="303">
        <v>1</v>
      </c>
      <c r="G2" s="303">
        <v>1</v>
      </c>
      <c r="H2" s="303">
        <v>1</v>
      </c>
      <c r="I2" s="303">
        <v>1</v>
      </c>
      <c r="J2" s="303">
        <v>1</v>
      </c>
      <c r="K2" s="303">
        <v>1</v>
      </c>
      <c r="L2" s="303">
        <v>1</v>
      </c>
      <c r="M2" s="303">
        <v>1</v>
      </c>
      <c r="N2" s="303">
        <v>1</v>
      </c>
      <c r="O2" s="303">
        <v>1</v>
      </c>
      <c r="P2" s="303">
        <v>1</v>
      </c>
      <c r="Q2" s="303">
        <f>E2+1</f>
        <v>2</v>
      </c>
      <c r="R2" s="303">
        <f t="shared" ref="R2:CC2" si="0">F2+1</f>
        <v>2</v>
      </c>
      <c r="S2" s="303">
        <f t="shared" si="0"/>
        <v>2</v>
      </c>
      <c r="T2" s="303">
        <f t="shared" si="0"/>
        <v>2</v>
      </c>
      <c r="U2" s="303">
        <f t="shared" si="0"/>
        <v>2</v>
      </c>
      <c r="V2" s="303">
        <f t="shared" si="0"/>
        <v>2</v>
      </c>
      <c r="W2" s="303">
        <f t="shared" si="0"/>
        <v>2</v>
      </c>
      <c r="X2" s="303">
        <f t="shared" si="0"/>
        <v>2</v>
      </c>
      <c r="Y2" s="303">
        <f t="shared" si="0"/>
        <v>2</v>
      </c>
      <c r="Z2" s="303">
        <f t="shared" si="0"/>
        <v>2</v>
      </c>
      <c r="AA2" s="303">
        <f t="shared" si="0"/>
        <v>2</v>
      </c>
      <c r="AB2" s="303">
        <f t="shared" si="0"/>
        <v>2</v>
      </c>
      <c r="AC2" s="303">
        <f t="shared" si="0"/>
        <v>3</v>
      </c>
      <c r="AD2" s="303">
        <f t="shared" si="0"/>
        <v>3</v>
      </c>
      <c r="AE2" s="303">
        <f t="shared" si="0"/>
        <v>3</v>
      </c>
      <c r="AF2" s="303">
        <f t="shared" si="0"/>
        <v>3</v>
      </c>
      <c r="AG2" s="303">
        <f t="shared" si="0"/>
        <v>3</v>
      </c>
      <c r="AH2" s="303">
        <f t="shared" si="0"/>
        <v>3</v>
      </c>
      <c r="AI2" s="303">
        <f t="shared" si="0"/>
        <v>3</v>
      </c>
      <c r="AJ2" s="303">
        <f t="shared" si="0"/>
        <v>3</v>
      </c>
      <c r="AK2" s="303">
        <f t="shared" si="0"/>
        <v>3</v>
      </c>
      <c r="AL2" s="303">
        <f t="shared" si="0"/>
        <v>3</v>
      </c>
      <c r="AM2" s="303">
        <f t="shared" si="0"/>
        <v>3</v>
      </c>
      <c r="AN2" s="303">
        <f t="shared" si="0"/>
        <v>3</v>
      </c>
      <c r="AO2" s="303">
        <f t="shared" si="0"/>
        <v>4</v>
      </c>
      <c r="AP2" s="303">
        <f t="shared" si="0"/>
        <v>4</v>
      </c>
      <c r="AQ2" s="303">
        <f t="shared" si="0"/>
        <v>4</v>
      </c>
      <c r="AR2" s="303">
        <f t="shared" si="0"/>
        <v>4</v>
      </c>
      <c r="AS2" s="303">
        <f t="shared" si="0"/>
        <v>4</v>
      </c>
      <c r="AT2" s="303">
        <f t="shared" si="0"/>
        <v>4</v>
      </c>
      <c r="AU2" s="303">
        <f t="shared" si="0"/>
        <v>4</v>
      </c>
      <c r="AV2" s="303">
        <f t="shared" si="0"/>
        <v>4</v>
      </c>
      <c r="AW2" s="303">
        <f t="shared" si="0"/>
        <v>4</v>
      </c>
      <c r="AX2" s="303">
        <f t="shared" si="0"/>
        <v>4</v>
      </c>
      <c r="AY2" s="303">
        <f t="shared" si="0"/>
        <v>4</v>
      </c>
      <c r="AZ2" s="303">
        <f t="shared" si="0"/>
        <v>4</v>
      </c>
      <c r="BA2" s="303">
        <f t="shared" si="0"/>
        <v>5</v>
      </c>
      <c r="BB2" s="303">
        <f t="shared" si="0"/>
        <v>5</v>
      </c>
      <c r="BC2" s="303">
        <f t="shared" si="0"/>
        <v>5</v>
      </c>
      <c r="BD2" s="303">
        <f t="shared" si="0"/>
        <v>5</v>
      </c>
      <c r="BE2" s="303">
        <f t="shared" si="0"/>
        <v>5</v>
      </c>
      <c r="BF2" s="303">
        <f t="shared" si="0"/>
        <v>5</v>
      </c>
      <c r="BG2" s="303">
        <f t="shared" si="0"/>
        <v>5</v>
      </c>
      <c r="BH2" s="303">
        <f t="shared" si="0"/>
        <v>5</v>
      </c>
      <c r="BI2" s="303">
        <f t="shared" si="0"/>
        <v>5</v>
      </c>
      <c r="BJ2" s="303">
        <f t="shared" si="0"/>
        <v>5</v>
      </c>
      <c r="BK2" s="303">
        <f t="shared" si="0"/>
        <v>5</v>
      </c>
      <c r="BL2" s="303">
        <f t="shared" si="0"/>
        <v>5</v>
      </c>
      <c r="BM2" s="303">
        <f t="shared" si="0"/>
        <v>6</v>
      </c>
      <c r="BN2" s="303">
        <f t="shared" si="0"/>
        <v>6</v>
      </c>
      <c r="BO2" s="303">
        <f t="shared" si="0"/>
        <v>6</v>
      </c>
      <c r="BP2" s="303">
        <f t="shared" si="0"/>
        <v>6</v>
      </c>
      <c r="BQ2" s="303">
        <f t="shared" si="0"/>
        <v>6</v>
      </c>
      <c r="BR2" s="303">
        <f t="shared" si="0"/>
        <v>6</v>
      </c>
      <c r="BS2" s="303">
        <f t="shared" si="0"/>
        <v>6</v>
      </c>
      <c r="BT2" s="303">
        <f t="shared" si="0"/>
        <v>6</v>
      </c>
      <c r="BU2" s="303">
        <f t="shared" si="0"/>
        <v>6</v>
      </c>
      <c r="BV2" s="303">
        <f t="shared" si="0"/>
        <v>6</v>
      </c>
      <c r="BW2" s="303">
        <f t="shared" si="0"/>
        <v>6</v>
      </c>
      <c r="BX2" s="303">
        <f t="shared" si="0"/>
        <v>6</v>
      </c>
      <c r="BY2" s="303">
        <f t="shared" si="0"/>
        <v>7</v>
      </c>
      <c r="BZ2" s="303">
        <f t="shared" si="0"/>
        <v>7</v>
      </c>
      <c r="CA2" s="303">
        <f t="shared" si="0"/>
        <v>7</v>
      </c>
      <c r="CB2" s="303">
        <f t="shared" si="0"/>
        <v>7</v>
      </c>
      <c r="CC2" s="303">
        <f t="shared" si="0"/>
        <v>7</v>
      </c>
      <c r="CD2" s="303">
        <f t="shared" ref="CD2:EF2" si="1">BR2+1</f>
        <v>7</v>
      </c>
      <c r="CE2" s="303">
        <f t="shared" si="1"/>
        <v>7</v>
      </c>
      <c r="CF2" s="303">
        <f t="shared" si="1"/>
        <v>7</v>
      </c>
      <c r="CG2" s="303">
        <f t="shared" si="1"/>
        <v>7</v>
      </c>
      <c r="CH2" s="303">
        <f t="shared" si="1"/>
        <v>7</v>
      </c>
      <c r="CI2" s="303">
        <f t="shared" si="1"/>
        <v>7</v>
      </c>
      <c r="CJ2" s="303">
        <f t="shared" si="1"/>
        <v>7</v>
      </c>
      <c r="CK2" s="303">
        <f t="shared" si="1"/>
        <v>8</v>
      </c>
      <c r="CL2" s="303">
        <f t="shared" si="1"/>
        <v>8</v>
      </c>
      <c r="CM2" s="303">
        <f t="shared" si="1"/>
        <v>8</v>
      </c>
      <c r="CN2" s="303">
        <f t="shared" si="1"/>
        <v>8</v>
      </c>
      <c r="CO2" s="303">
        <f t="shared" si="1"/>
        <v>8</v>
      </c>
      <c r="CP2" s="303">
        <f t="shared" si="1"/>
        <v>8</v>
      </c>
      <c r="CQ2" s="303">
        <f t="shared" si="1"/>
        <v>8</v>
      </c>
      <c r="CR2" s="303">
        <f t="shared" si="1"/>
        <v>8</v>
      </c>
      <c r="CS2" s="303">
        <f t="shared" si="1"/>
        <v>8</v>
      </c>
      <c r="CT2" s="303">
        <f t="shared" si="1"/>
        <v>8</v>
      </c>
      <c r="CU2" s="303">
        <f t="shared" si="1"/>
        <v>8</v>
      </c>
      <c r="CV2" s="303">
        <f t="shared" si="1"/>
        <v>8</v>
      </c>
      <c r="CW2" s="303">
        <f t="shared" si="1"/>
        <v>9</v>
      </c>
      <c r="CX2" s="303">
        <f t="shared" si="1"/>
        <v>9</v>
      </c>
      <c r="CY2" s="303">
        <f t="shared" si="1"/>
        <v>9</v>
      </c>
      <c r="CZ2" s="303">
        <f t="shared" si="1"/>
        <v>9</v>
      </c>
      <c r="DA2" s="303">
        <f t="shared" si="1"/>
        <v>9</v>
      </c>
      <c r="DB2" s="303">
        <f t="shared" si="1"/>
        <v>9</v>
      </c>
      <c r="DC2" s="303">
        <f t="shared" si="1"/>
        <v>9</v>
      </c>
      <c r="DD2" s="303">
        <f t="shared" si="1"/>
        <v>9</v>
      </c>
      <c r="DE2" s="303">
        <f t="shared" si="1"/>
        <v>9</v>
      </c>
      <c r="DF2" s="303">
        <f t="shared" si="1"/>
        <v>9</v>
      </c>
      <c r="DG2" s="303">
        <f t="shared" si="1"/>
        <v>9</v>
      </c>
      <c r="DH2" s="303">
        <f t="shared" si="1"/>
        <v>9</v>
      </c>
      <c r="DI2" s="303">
        <f t="shared" si="1"/>
        <v>10</v>
      </c>
      <c r="DJ2" s="303">
        <f t="shared" si="1"/>
        <v>10</v>
      </c>
      <c r="DK2" s="303">
        <f t="shared" si="1"/>
        <v>10</v>
      </c>
      <c r="DL2" s="303">
        <f t="shared" si="1"/>
        <v>10</v>
      </c>
      <c r="DM2" s="303">
        <f t="shared" si="1"/>
        <v>10</v>
      </c>
      <c r="DN2" s="303">
        <f t="shared" si="1"/>
        <v>10</v>
      </c>
      <c r="DO2" s="303">
        <f t="shared" si="1"/>
        <v>10</v>
      </c>
      <c r="DP2" s="303">
        <f t="shared" si="1"/>
        <v>10</v>
      </c>
      <c r="DQ2" s="303">
        <f t="shared" si="1"/>
        <v>10</v>
      </c>
      <c r="DR2" s="303">
        <f t="shared" si="1"/>
        <v>10</v>
      </c>
      <c r="DS2" s="303">
        <f t="shared" si="1"/>
        <v>10</v>
      </c>
      <c r="DT2" s="303">
        <f t="shared" si="1"/>
        <v>10</v>
      </c>
      <c r="DU2" s="303">
        <f t="shared" si="1"/>
        <v>11</v>
      </c>
      <c r="DV2" s="303">
        <f t="shared" si="1"/>
        <v>11</v>
      </c>
      <c r="DW2" s="303">
        <f t="shared" si="1"/>
        <v>11</v>
      </c>
      <c r="DX2" s="303">
        <f t="shared" si="1"/>
        <v>11</v>
      </c>
      <c r="DY2" s="303">
        <f t="shared" si="1"/>
        <v>11</v>
      </c>
      <c r="DZ2" s="303">
        <f t="shared" si="1"/>
        <v>11</v>
      </c>
      <c r="EA2" s="303">
        <f t="shared" si="1"/>
        <v>11</v>
      </c>
      <c r="EB2" s="303">
        <f t="shared" si="1"/>
        <v>11</v>
      </c>
      <c r="EC2" s="303">
        <f t="shared" si="1"/>
        <v>11</v>
      </c>
      <c r="ED2" s="303">
        <f t="shared" si="1"/>
        <v>11</v>
      </c>
      <c r="EE2" s="303">
        <f t="shared" si="1"/>
        <v>11</v>
      </c>
      <c r="EF2" s="304">
        <f t="shared" si="1"/>
        <v>11</v>
      </c>
    </row>
    <row r="3" spans="2:137" x14ac:dyDescent="0.2">
      <c r="D3" s="302"/>
      <c r="E3" s="302">
        <f>MONTH(E5)</f>
        <v>8</v>
      </c>
      <c r="F3" s="303">
        <f t="shared" ref="F3:BQ3" si="2">MONTH(F5)</f>
        <v>9</v>
      </c>
      <c r="G3" s="303">
        <f t="shared" si="2"/>
        <v>10</v>
      </c>
      <c r="H3" s="303">
        <f t="shared" si="2"/>
        <v>11</v>
      </c>
      <c r="I3" s="303">
        <f t="shared" si="2"/>
        <v>12</v>
      </c>
      <c r="J3" s="303">
        <f t="shared" si="2"/>
        <v>1</v>
      </c>
      <c r="K3" s="303">
        <f t="shared" si="2"/>
        <v>2</v>
      </c>
      <c r="L3" s="303">
        <f t="shared" si="2"/>
        <v>3</v>
      </c>
      <c r="M3" s="303">
        <f t="shared" si="2"/>
        <v>4</v>
      </c>
      <c r="N3" s="303">
        <f t="shared" si="2"/>
        <v>5</v>
      </c>
      <c r="O3" s="303">
        <f t="shared" si="2"/>
        <v>6</v>
      </c>
      <c r="P3" s="303">
        <f t="shared" si="2"/>
        <v>7</v>
      </c>
      <c r="Q3" s="303">
        <f t="shared" si="2"/>
        <v>8</v>
      </c>
      <c r="R3" s="303">
        <f t="shared" si="2"/>
        <v>9</v>
      </c>
      <c r="S3" s="303">
        <f t="shared" si="2"/>
        <v>10</v>
      </c>
      <c r="T3" s="303">
        <f t="shared" si="2"/>
        <v>11</v>
      </c>
      <c r="U3" s="303">
        <f t="shared" si="2"/>
        <v>12</v>
      </c>
      <c r="V3" s="303">
        <f t="shared" si="2"/>
        <v>1</v>
      </c>
      <c r="W3" s="303">
        <f t="shared" si="2"/>
        <v>2</v>
      </c>
      <c r="X3" s="303">
        <f t="shared" si="2"/>
        <v>3</v>
      </c>
      <c r="Y3" s="303">
        <f t="shared" si="2"/>
        <v>4</v>
      </c>
      <c r="Z3" s="303">
        <f t="shared" si="2"/>
        <v>5</v>
      </c>
      <c r="AA3" s="303">
        <f t="shared" si="2"/>
        <v>6</v>
      </c>
      <c r="AB3" s="303">
        <f t="shared" si="2"/>
        <v>7</v>
      </c>
      <c r="AC3" s="303">
        <f t="shared" si="2"/>
        <v>8</v>
      </c>
      <c r="AD3" s="303">
        <f t="shared" si="2"/>
        <v>9</v>
      </c>
      <c r="AE3" s="303">
        <f t="shared" si="2"/>
        <v>10</v>
      </c>
      <c r="AF3" s="303">
        <f t="shared" si="2"/>
        <v>11</v>
      </c>
      <c r="AG3" s="303">
        <f t="shared" si="2"/>
        <v>12</v>
      </c>
      <c r="AH3" s="303">
        <f t="shared" si="2"/>
        <v>1</v>
      </c>
      <c r="AI3" s="303">
        <f t="shared" si="2"/>
        <v>2</v>
      </c>
      <c r="AJ3" s="303">
        <f t="shared" si="2"/>
        <v>3</v>
      </c>
      <c r="AK3" s="303">
        <f t="shared" si="2"/>
        <v>4</v>
      </c>
      <c r="AL3" s="303">
        <f t="shared" si="2"/>
        <v>5</v>
      </c>
      <c r="AM3" s="303">
        <f t="shared" si="2"/>
        <v>6</v>
      </c>
      <c r="AN3" s="303">
        <f t="shared" si="2"/>
        <v>7</v>
      </c>
      <c r="AO3" s="303">
        <f t="shared" si="2"/>
        <v>8</v>
      </c>
      <c r="AP3" s="303">
        <f t="shared" si="2"/>
        <v>9</v>
      </c>
      <c r="AQ3" s="303">
        <f t="shared" si="2"/>
        <v>10</v>
      </c>
      <c r="AR3" s="303">
        <f t="shared" si="2"/>
        <v>11</v>
      </c>
      <c r="AS3" s="303">
        <f t="shared" si="2"/>
        <v>12</v>
      </c>
      <c r="AT3" s="303">
        <f t="shared" si="2"/>
        <v>1</v>
      </c>
      <c r="AU3" s="303">
        <f t="shared" si="2"/>
        <v>2</v>
      </c>
      <c r="AV3" s="303">
        <f t="shared" si="2"/>
        <v>3</v>
      </c>
      <c r="AW3" s="303">
        <f t="shared" si="2"/>
        <v>4</v>
      </c>
      <c r="AX3" s="303">
        <f t="shared" si="2"/>
        <v>5</v>
      </c>
      <c r="AY3" s="303">
        <f t="shared" si="2"/>
        <v>6</v>
      </c>
      <c r="AZ3" s="303">
        <f t="shared" si="2"/>
        <v>7</v>
      </c>
      <c r="BA3" s="303">
        <f t="shared" si="2"/>
        <v>8</v>
      </c>
      <c r="BB3" s="303">
        <f t="shared" si="2"/>
        <v>9</v>
      </c>
      <c r="BC3" s="303">
        <f t="shared" si="2"/>
        <v>10</v>
      </c>
      <c r="BD3" s="303">
        <f t="shared" si="2"/>
        <v>11</v>
      </c>
      <c r="BE3" s="303">
        <f t="shared" si="2"/>
        <v>12</v>
      </c>
      <c r="BF3" s="303">
        <f t="shared" si="2"/>
        <v>1</v>
      </c>
      <c r="BG3" s="303">
        <f t="shared" si="2"/>
        <v>2</v>
      </c>
      <c r="BH3" s="303">
        <f t="shared" si="2"/>
        <v>3</v>
      </c>
      <c r="BI3" s="303">
        <f t="shared" si="2"/>
        <v>4</v>
      </c>
      <c r="BJ3" s="303">
        <f t="shared" si="2"/>
        <v>5</v>
      </c>
      <c r="BK3" s="303">
        <f t="shared" si="2"/>
        <v>6</v>
      </c>
      <c r="BL3" s="303">
        <f t="shared" si="2"/>
        <v>7</v>
      </c>
      <c r="BM3" s="303">
        <f t="shared" si="2"/>
        <v>8</v>
      </c>
      <c r="BN3" s="303">
        <f t="shared" si="2"/>
        <v>9</v>
      </c>
      <c r="BO3" s="303">
        <f t="shared" si="2"/>
        <v>10</v>
      </c>
      <c r="BP3" s="303">
        <f t="shared" si="2"/>
        <v>11</v>
      </c>
      <c r="BQ3" s="303">
        <f t="shared" si="2"/>
        <v>12</v>
      </c>
      <c r="BR3" s="303">
        <f t="shared" ref="BR3:EC3" si="3">MONTH(BR5)</f>
        <v>1</v>
      </c>
      <c r="BS3" s="303">
        <f t="shared" si="3"/>
        <v>2</v>
      </c>
      <c r="BT3" s="303">
        <f t="shared" si="3"/>
        <v>3</v>
      </c>
      <c r="BU3" s="303">
        <f t="shared" si="3"/>
        <v>4</v>
      </c>
      <c r="BV3" s="303">
        <f t="shared" si="3"/>
        <v>5</v>
      </c>
      <c r="BW3" s="303">
        <f t="shared" si="3"/>
        <v>6</v>
      </c>
      <c r="BX3" s="303">
        <f t="shared" si="3"/>
        <v>7</v>
      </c>
      <c r="BY3" s="303">
        <f t="shared" si="3"/>
        <v>8</v>
      </c>
      <c r="BZ3" s="303">
        <f t="shared" si="3"/>
        <v>9</v>
      </c>
      <c r="CA3" s="303">
        <f t="shared" si="3"/>
        <v>10</v>
      </c>
      <c r="CB3" s="303">
        <f t="shared" si="3"/>
        <v>11</v>
      </c>
      <c r="CC3" s="303">
        <f t="shared" si="3"/>
        <v>12</v>
      </c>
      <c r="CD3" s="303">
        <f t="shared" si="3"/>
        <v>1</v>
      </c>
      <c r="CE3" s="303">
        <f t="shared" si="3"/>
        <v>2</v>
      </c>
      <c r="CF3" s="303">
        <f t="shared" si="3"/>
        <v>3</v>
      </c>
      <c r="CG3" s="303">
        <f t="shared" si="3"/>
        <v>4</v>
      </c>
      <c r="CH3" s="303">
        <f t="shared" si="3"/>
        <v>5</v>
      </c>
      <c r="CI3" s="303">
        <f t="shared" si="3"/>
        <v>6</v>
      </c>
      <c r="CJ3" s="303">
        <f t="shared" si="3"/>
        <v>7</v>
      </c>
      <c r="CK3" s="303">
        <f t="shared" si="3"/>
        <v>8</v>
      </c>
      <c r="CL3" s="303">
        <f t="shared" si="3"/>
        <v>9</v>
      </c>
      <c r="CM3" s="303">
        <f t="shared" si="3"/>
        <v>10</v>
      </c>
      <c r="CN3" s="303">
        <f t="shared" si="3"/>
        <v>11</v>
      </c>
      <c r="CO3" s="303">
        <f t="shared" si="3"/>
        <v>12</v>
      </c>
      <c r="CP3" s="303">
        <f t="shared" si="3"/>
        <v>1</v>
      </c>
      <c r="CQ3" s="303">
        <f t="shared" si="3"/>
        <v>2</v>
      </c>
      <c r="CR3" s="303">
        <f t="shared" si="3"/>
        <v>3</v>
      </c>
      <c r="CS3" s="303">
        <f t="shared" si="3"/>
        <v>4</v>
      </c>
      <c r="CT3" s="303">
        <f t="shared" si="3"/>
        <v>5</v>
      </c>
      <c r="CU3" s="303">
        <f t="shared" si="3"/>
        <v>6</v>
      </c>
      <c r="CV3" s="303">
        <f t="shared" si="3"/>
        <v>7</v>
      </c>
      <c r="CW3" s="303">
        <f t="shared" si="3"/>
        <v>8</v>
      </c>
      <c r="CX3" s="303">
        <f t="shared" si="3"/>
        <v>9</v>
      </c>
      <c r="CY3" s="303">
        <f t="shared" si="3"/>
        <v>10</v>
      </c>
      <c r="CZ3" s="303">
        <f t="shared" si="3"/>
        <v>11</v>
      </c>
      <c r="DA3" s="303">
        <f t="shared" si="3"/>
        <v>12</v>
      </c>
      <c r="DB3" s="303">
        <f t="shared" si="3"/>
        <v>1</v>
      </c>
      <c r="DC3" s="303">
        <f t="shared" si="3"/>
        <v>2</v>
      </c>
      <c r="DD3" s="303">
        <f t="shared" si="3"/>
        <v>3</v>
      </c>
      <c r="DE3" s="303">
        <f t="shared" si="3"/>
        <v>4</v>
      </c>
      <c r="DF3" s="303">
        <f t="shared" si="3"/>
        <v>5</v>
      </c>
      <c r="DG3" s="303">
        <f t="shared" si="3"/>
        <v>6</v>
      </c>
      <c r="DH3" s="303">
        <f t="shared" si="3"/>
        <v>7</v>
      </c>
      <c r="DI3" s="303">
        <f t="shared" si="3"/>
        <v>8</v>
      </c>
      <c r="DJ3" s="303">
        <f t="shared" si="3"/>
        <v>9</v>
      </c>
      <c r="DK3" s="303">
        <f t="shared" si="3"/>
        <v>10</v>
      </c>
      <c r="DL3" s="303">
        <f t="shared" si="3"/>
        <v>11</v>
      </c>
      <c r="DM3" s="303">
        <f t="shared" si="3"/>
        <v>12</v>
      </c>
      <c r="DN3" s="303">
        <f t="shared" si="3"/>
        <v>1</v>
      </c>
      <c r="DO3" s="303">
        <f t="shared" si="3"/>
        <v>2</v>
      </c>
      <c r="DP3" s="303">
        <f t="shared" si="3"/>
        <v>3</v>
      </c>
      <c r="DQ3" s="303">
        <f t="shared" si="3"/>
        <v>4</v>
      </c>
      <c r="DR3" s="303">
        <f t="shared" si="3"/>
        <v>5</v>
      </c>
      <c r="DS3" s="303">
        <f t="shared" si="3"/>
        <v>6</v>
      </c>
      <c r="DT3" s="303">
        <f t="shared" si="3"/>
        <v>7</v>
      </c>
      <c r="DU3" s="303">
        <f t="shared" si="3"/>
        <v>8</v>
      </c>
      <c r="DV3" s="303">
        <f t="shared" si="3"/>
        <v>9</v>
      </c>
      <c r="DW3" s="303">
        <f t="shared" si="3"/>
        <v>10</v>
      </c>
      <c r="DX3" s="303">
        <f t="shared" si="3"/>
        <v>11</v>
      </c>
      <c r="DY3" s="303">
        <f t="shared" si="3"/>
        <v>12</v>
      </c>
      <c r="DZ3" s="303">
        <f t="shared" si="3"/>
        <v>1</v>
      </c>
      <c r="EA3" s="303">
        <f t="shared" si="3"/>
        <v>2</v>
      </c>
      <c r="EB3" s="303">
        <f t="shared" si="3"/>
        <v>3</v>
      </c>
      <c r="EC3" s="303">
        <f t="shared" si="3"/>
        <v>4</v>
      </c>
      <c r="ED3" s="303">
        <f t="shared" ref="ED3:EF3" si="4">MONTH(ED5)</f>
        <v>5</v>
      </c>
      <c r="EE3" s="303">
        <f t="shared" si="4"/>
        <v>6</v>
      </c>
      <c r="EF3" s="304">
        <f t="shared" si="4"/>
        <v>7</v>
      </c>
    </row>
    <row r="4" spans="2:137" x14ac:dyDescent="0.2">
      <c r="D4" s="305"/>
      <c r="E4" s="305">
        <v>1</v>
      </c>
      <c r="F4" s="306">
        <f>E4+1</f>
        <v>2</v>
      </c>
      <c r="G4" s="306">
        <f t="shared" ref="G4:BR4" si="5">F4+1</f>
        <v>3</v>
      </c>
      <c r="H4" s="306">
        <f t="shared" si="5"/>
        <v>4</v>
      </c>
      <c r="I4" s="306">
        <f t="shared" si="5"/>
        <v>5</v>
      </c>
      <c r="J4" s="306">
        <f t="shared" si="5"/>
        <v>6</v>
      </c>
      <c r="K4" s="306">
        <f t="shared" si="5"/>
        <v>7</v>
      </c>
      <c r="L4" s="306">
        <f t="shared" si="5"/>
        <v>8</v>
      </c>
      <c r="M4" s="306">
        <f t="shared" si="5"/>
        <v>9</v>
      </c>
      <c r="N4" s="306">
        <f t="shared" si="5"/>
        <v>10</v>
      </c>
      <c r="O4" s="306">
        <f t="shared" si="5"/>
        <v>11</v>
      </c>
      <c r="P4" s="306">
        <f t="shared" si="5"/>
        <v>12</v>
      </c>
      <c r="Q4" s="306">
        <f t="shared" si="5"/>
        <v>13</v>
      </c>
      <c r="R4" s="306">
        <f t="shared" si="5"/>
        <v>14</v>
      </c>
      <c r="S4" s="306">
        <f t="shared" si="5"/>
        <v>15</v>
      </c>
      <c r="T4" s="306">
        <f t="shared" si="5"/>
        <v>16</v>
      </c>
      <c r="U4" s="306">
        <f t="shared" si="5"/>
        <v>17</v>
      </c>
      <c r="V4" s="306">
        <f t="shared" si="5"/>
        <v>18</v>
      </c>
      <c r="W4" s="306">
        <f t="shared" si="5"/>
        <v>19</v>
      </c>
      <c r="X4" s="306">
        <f t="shared" si="5"/>
        <v>20</v>
      </c>
      <c r="Y4" s="306">
        <f t="shared" si="5"/>
        <v>21</v>
      </c>
      <c r="Z4" s="306">
        <f t="shared" si="5"/>
        <v>22</v>
      </c>
      <c r="AA4" s="306">
        <f t="shared" si="5"/>
        <v>23</v>
      </c>
      <c r="AB4" s="306">
        <f t="shared" si="5"/>
        <v>24</v>
      </c>
      <c r="AC4" s="306">
        <f t="shared" si="5"/>
        <v>25</v>
      </c>
      <c r="AD4" s="306">
        <f t="shared" si="5"/>
        <v>26</v>
      </c>
      <c r="AE4" s="306">
        <f t="shared" si="5"/>
        <v>27</v>
      </c>
      <c r="AF4" s="306">
        <f t="shared" si="5"/>
        <v>28</v>
      </c>
      <c r="AG4" s="306">
        <f t="shared" si="5"/>
        <v>29</v>
      </c>
      <c r="AH4" s="306">
        <f t="shared" si="5"/>
        <v>30</v>
      </c>
      <c r="AI4" s="306">
        <f t="shared" si="5"/>
        <v>31</v>
      </c>
      <c r="AJ4" s="306">
        <f t="shared" si="5"/>
        <v>32</v>
      </c>
      <c r="AK4" s="306">
        <f t="shared" si="5"/>
        <v>33</v>
      </c>
      <c r="AL4" s="306">
        <f t="shared" si="5"/>
        <v>34</v>
      </c>
      <c r="AM4" s="306">
        <f t="shared" si="5"/>
        <v>35</v>
      </c>
      <c r="AN4" s="306">
        <f t="shared" si="5"/>
        <v>36</v>
      </c>
      <c r="AO4" s="306">
        <f t="shared" si="5"/>
        <v>37</v>
      </c>
      <c r="AP4" s="306">
        <f t="shared" si="5"/>
        <v>38</v>
      </c>
      <c r="AQ4" s="306">
        <f t="shared" si="5"/>
        <v>39</v>
      </c>
      <c r="AR4" s="306">
        <f t="shared" si="5"/>
        <v>40</v>
      </c>
      <c r="AS4" s="306">
        <f t="shared" si="5"/>
        <v>41</v>
      </c>
      <c r="AT4" s="306">
        <f t="shared" si="5"/>
        <v>42</v>
      </c>
      <c r="AU4" s="306">
        <f t="shared" si="5"/>
        <v>43</v>
      </c>
      <c r="AV4" s="306">
        <f t="shared" si="5"/>
        <v>44</v>
      </c>
      <c r="AW4" s="306">
        <f t="shared" si="5"/>
        <v>45</v>
      </c>
      <c r="AX4" s="306">
        <f t="shared" si="5"/>
        <v>46</v>
      </c>
      <c r="AY4" s="306">
        <f t="shared" si="5"/>
        <v>47</v>
      </c>
      <c r="AZ4" s="306">
        <f t="shared" si="5"/>
        <v>48</v>
      </c>
      <c r="BA4" s="306">
        <f t="shared" si="5"/>
        <v>49</v>
      </c>
      <c r="BB4" s="306">
        <f t="shared" si="5"/>
        <v>50</v>
      </c>
      <c r="BC4" s="306">
        <f t="shared" si="5"/>
        <v>51</v>
      </c>
      <c r="BD4" s="306">
        <f t="shared" si="5"/>
        <v>52</v>
      </c>
      <c r="BE4" s="306">
        <f t="shared" si="5"/>
        <v>53</v>
      </c>
      <c r="BF4" s="306">
        <f t="shared" si="5"/>
        <v>54</v>
      </c>
      <c r="BG4" s="306">
        <f t="shared" si="5"/>
        <v>55</v>
      </c>
      <c r="BH4" s="306">
        <f t="shared" si="5"/>
        <v>56</v>
      </c>
      <c r="BI4" s="306">
        <f t="shared" si="5"/>
        <v>57</v>
      </c>
      <c r="BJ4" s="306">
        <f t="shared" si="5"/>
        <v>58</v>
      </c>
      <c r="BK4" s="306">
        <f t="shared" si="5"/>
        <v>59</v>
      </c>
      <c r="BL4" s="306">
        <f t="shared" si="5"/>
        <v>60</v>
      </c>
      <c r="BM4" s="306">
        <f t="shared" si="5"/>
        <v>61</v>
      </c>
      <c r="BN4" s="306">
        <f t="shared" si="5"/>
        <v>62</v>
      </c>
      <c r="BO4" s="306">
        <f t="shared" si="5"/>
        <v>63</v>
      </c>
      <c r="BP4" s="306">
        <f t="shared" si="5"/>
        <v>64</v>
      </c>
      <c r="BQ4" s="306">
        <f t="shared" si="5"/>
        <v>65</v>
      </c>
      <c r="BR4" s="306">
        <f t="shared" si="5"/>
        <v>66</v>
      </c>
      <c r="BS4" s="306">
        <f t="shared" ref="BS4:ED4" si="6">BR4+1</f>
        <v>67</v>
      </c>
      <c r="BT4" s="306">
        <f t="shared" si="6"/>
        <v>68</v>
      </c>
      <c r="BU4" s="306">
        <f t="shared" si="6"/>
        <v>69</v>
      </c>
      <c r="BV4" s="306">
        <f t="shared" si="6"/>
        <v>70</v>
      </c>
      <c r="BW4" s="306">
        <f t="shared" si="6"/>
        <v>71</v>
      </c>
      <c r="BX4" s="306">
        <f t="shared" si="6"/>
        <v>72</v>
      </c>
      <c r="BY4" s="306">
        <f t="shared" si="6"/>
        <v>73</v>
      </c>
      <c r="BZ4" s="306">
        <f t="shared" si="6"/>
        <v>74</v>
      </c>
      <c r="CA4" s="306">
        <f t="shared" si="6"/>
        <v>75</v>
      </c>
      <c r="CB4" s="306">
        <f t="shared" si="6"/>
        <v>76</v>
      </c>
      <c r="CC4" s="306">
        <f t="shared" si="6"/>
        <v>77</v>
      </c>
      <c r="CD4" s="306">
        <f t="shared" si="6"/>
        <v>78</v>
      </c>
      <c r="CE4" s="306">
        <f t="shared" si="6"/>
        <v>79</v>
      </c>
      <c r="CF4" s="306">
        <f t="shared" si="6"/>
        <v>80</v>
      </c>
      <c r="CG4" s="306">
        <f t="shared" si="6"/>
        <v>81</v>
      </c>
      <c r="CH4" s="306">
        <f t="shared" si="6"/>
        <v>82</v>
      </c>
      <c r="CI4" s="306">
        <f t="shared" si="6"/>
        <v>83</v>
      </c>
      <c r="CJ4" s="306">
        <f t="shared" si="6"/>
        <v>84</v>
      </c>
      <c r="CK4" s="306">
        <f t="shared" si="6"/>
        <v>85</v>
      </c>
      <c r="CL4" s="306">
        <f t="shared" si="6"/>
        <v>86</v>
      </c>
      <c r="CM4" s="306">
        <f t="shared" si="6"/>
        <v>87</v>
      </c>
      <c r="CN4" s="306">
        <f t="shared" si="6"/>
        <v>88</v>
      </c>
      <c r="CO4" s="306">
        <f t="shared" si="6"/>
        <v>89</v>
      </c>
      <c r="CP4" s="306">
        <f t="shared" si="6"/>
        <v>90</v>
      </c>
      <c r="CQ4" s="306">
        <f t="shared" si="6"/>
        <v>91</v>
      </c>
      <c r="CR4" s="306">
        <f t="shared" si="6"/>
        <v>92</v>
      </c>
      <c r="CS4" s="306">
        <f t="shared" si="6"/>
        <v>93</v>
      </c>
      <c r="CT4" s="306">
        <f t="shared" si="6"/>
        <v>94</v>
      </c>
      <c r="CU4" s="306">
        <f t="shared" si="6"/>
        <v>95</v>
      </c>
      <c r="CV4" s="306">
        <f t="shared" si="6"/>
        <v>96</v>
      </c>
      <c r="CW4" s="306">
        <f t="shared" si="6"/>
        <v>97</v>
      </c>
      <c r="CX4" s="306">
        <f t="shared" si="6"/>
        <v>98</v>
      </c>
      <c r="CY4" s="306">
        <f t="shared" si="6"/>
        <v>99</v>
      </c>
      <c r="CZ4" s="306">
        <f t="shared" si="6"/>
        <v>100</v>
      </c>
      <c r="DA4" s="306">
        <f t="shared" si="6"/>
        <v>101</v>
      </c>
      <c r="DB4" s="306">
        <f t="shared" si="6"/>
        <v>102</v>
      </c>
      <c r="DC4" s="306">
        <f t="shared" si="6"/>
        <v>103</v>
      </c>
      <c r="DD4" s="306">
        <f t="shared" si="6"/>
        <v>104</v>
      </c>
      <c r="DE4" s="306">
        <f t="shared" si="6"/>
        <v>105</v>
      </c>
      <c r="DF4" s="306">
        <f t="shared" si="6"/>
        <v>106</v>
      </c>
      <c r="DG4" s="306">
        <f t="shared" si="6"/>
        <v>107</v>
      </c>
      <c r="DH4" s="306">
        <f t="shared" si="6"/>
        <v>108</v>
      </c>
      <c r="DI4" s="306">
        <f t="shared" si="6"/>
        <v>109</v>
      </c>
      <c r="DJ4" s="306">
        <f t="shared" si="6"/>
        <v>110</v>
      </c>
      <c r="DK4" s="306">
        <f t="shared" si="6"/>
        <v>111</v>
      </c>
      <c r="DL4" s="306">
        <f t="shared" si="6"/>
        <v>112</v>
      </c>
      <c r="DM4" s="306">
        <f t="shared" si="6"/>
        <v>113</v>
      </c>
      <c r="DN4" s="306">
        <f t="shared" si="6"/>
        <v>114</v>
      </c>
      <c r="DO4" s="306">
        <f t="shared" si="6"/>
        <v>115</v>
      </c>
      <c r="DP4" s="306">
        <f t="shared" si="6"/>
        <v>116</v>
      </c>
      <c r="DQ4" s="306">
        <f t="shared" si="6"/>
        <v>117</v>
      </c>
      <c r="DR4" s="306">
        <f t="shared" si="6"/>
        <v>118</v>
      </c>
      <c r="DS4" s="306">
        <f t="shared" si="6"/>
        <v>119</v>
      </c>
      <c r="DT4" s="306">
        <f t="shared" si="6"/>
        <v>120</v>
      </c>
      <c r="DU4" s="306">
        <f t="shared" si="6"/>
        <v>121</v>
      </c>
      <c r="DV4" s="306">
        <f t="shared" si="6"/>
        <v>122</v>
      </c>
      <c r="DW4" s="306">
        <f t="shared" si="6"/>
        <v>123</v>
      </c>
      <c r="DX4" s="306">
        <f t="shared" si="6"/>
        <v>124</v>
      </c>
      <c r="DY4" s="306">
        <f t="shared" si="6"/>
        <v>125</v>
      </c>
      <c r="DZ4" s="306">
        <f t="shared" si="6"/>
        <v>126</v>
      </c>
      <c r="EA4" s="306">
        <f t="shared" si="6"/>
        <v>127</v>
      </c>
      <c r="EB4" s="306">
        <f t="shared" si="6"/>
        <v>128</v>
      </c>
      <c r="EC4" s="306">
        <f>EB4+1</f>
        <v>129</v>
      </c>
      <c r="ED4" s="306">
        <f t="shared" si="6"/>
        <v>130</v>
      </c>
      <c r="EE4" s="306">
        <f t="shared" ref="EE4:EF4" si="7">ED4+1</f>
        <v>131</v>
      </c>
      <c r="EF4" s="307">
        <f t="shared" si="7"/>
        <v>132</v>
      </c>
    </row>
    <row r="5" spans="2:137" ht="15" x14ac:dyDescent="0.25">
      <c r="B5" s="70"/>
      <c r="C5" s="71"/>
      <c r="D5" s="308" t="s">
        <v>10</v>
      </c>
      <c r="E5" s="309">
        <f>'Monthly Cash Flow'!F6</f>
        <v>45169</v>
      </c>
      <c r="F5" s="310">
        <f>EOMONTH(E5,1)</f>
        <v>45199</v>
      </c>
      <c r="G5" s="310">
        <f t="shared" ref="G5:BR5" si="8">EOMONTH(F5,1)</f>
        <v>45230</v>
      </c>
      <c r="H5" s="310">
        <f t="shared" si="8"/>
        <v>45260</v>
      </c>
      <c r="I5" s="310">
        <f t="shared" si="8"/>
        <v>45291</v>
      </c>
      <c r="J5" s="310">
        <f t="shared" si="8"/>
        <v>45322</v>
      </c>
      <c r="K5" s="310">
        <f t="shared" si="8"/>
        <v>45351</v>
      </c>
      <c r="L5" s="310">
        <f t="shared" si="8"/>
        <v>45382</v>
      </c>
      <c r="M5" s="310">
        <f t="shared" si="8"/>
        <v>45412</v>
      </c>
      <c r="N5" s="310">
        <f t="shared" si="8"/>
        <v>45443</v>
      </c>
      <c r="O5" s="310">
        <f t="shared" si="8"/>
        <v>45473</v>
      </c>
      <c r="P5" s="310">
        <f t="shared" si="8"/>
        <v>45504</v>
      </c>
      <c r="Q5" s="310">
        <f t="shared" si="8"/>
        <v>45535</v>
      </c>
      <c r="R5" s="310">
        <f t="shared" si="8"/>
        <v>45565</v>
      </c>
      <c r="S5" s="310">
        <f t="shared" si="8"/>
        <v>45596</v>
      </c>
      <c r="T5" s="310">
        <f t="shared" si="8"/>
        <v>45626</v>
      </c>
      <c r="U5" s="310">
        <f t="shared" si="8"/>
        <v>45657</v>
      </c>
      <c r="V5" s="310">
        <f t="shared" si="8"/>
        <v>45688</v>
      </c>
      <c r="W5" s="310">
        <f t="shared" si="8"/>
        <v>45716</v>
      </c>
      <c r="X5" s="310">
        <f t="shared" si="8"/>
        <v>45747</v>
      </c>
      <c r="Y5" s="310">
        <f t="shared" si="8"/>
        <v>45777</v>
      </c>
      <c r="Z5" s="310">
        <f t="shared" si="8"/>
        <v>45808</v>
      </c>
      <c r="AA5" s="310">
        <f t="shared" si="8"/>
        <v>45838</v>
      </c>
      <c r="AB5" s="310">
        <f t="shared" si="8"/>
        <v>45869</v>
      </c>
      <c r="AC5" s="310">
        <f t="shared" si="8"/>
        <v>45900</v>
      </c>
      <c r="AD5" s="310">
        <f t="shared" si="8"/>
        <v>45930</v>
      </c>
      <c r="AE5" s="310">
        <f t="shared" si="8"/>
        <v>45961</v>
      </c>
      <c r="AF5" s="310">
        <f t="shared" si="8"/>
        <v>45991</v>
      </c>
      <c r="AG5" s="310">
        <f t="shared" si="8"/>
        <v>46022</v>
      </c>
      <c r="AH5" s="310">
        <f t="shared" si="8"/>
        <v>46053</v>
      </c>
      <c r="AI5" s="310">
        <f t="shared" si="8"/>
        <v>46081</v>
      </c>
      <c r="AJ5" s="310">
        <f t="shared" si="8"/>
        <v>46112</v>
      </c>
      <c r="AK5" s="310">
        <f t="shared" si="8"/>
        <v>46142</v>
      </c>
      <c r="AL5" s="310">
        <f t="shared" si="8"/>
        <v>46173</v>
      </c>
      <c r="AM5" s="310">
        <f t="shared" si="8"/>
        <v>46203</v>
      </c>
      <c r="AN5" s="310">
        <f t="shared" si="8"/>
        <v>46234</v>
      </c>
      <c r="AO5" s="310">
        <f t="shared" si="8"/>
        <v>46265</v>
      </c>
      <c r="AP5" s="310">
        <f t="shared" si="8"/>
        <v>46295</v>
      </c>
      <c r="AQ5" s="310">
        <f t="shared" si="8"/>
        <v>46326</v>
      </c>
      <c r="AR5" s="310">
        <f t="shared" si="8"/>
        <v>46356</v>
      </c>
      <c r="AS5" s="310">
        <f t="shared" si="8"/>
        <v>46387</v>
      </c>
      <c r="AT5" s="310">
        <f t="shared" si="8"/>
        <v>46418</v>
      </c>
      <c r="AU5" s="310">
        <f t="shared" si="8"/>
        <v>46446</v>
      </c>
      <c r="AV5" s="310">
        <f t="shared" si="8"/>
        <v>46477</v>
      </c>
      <c r="AW5" s="310">
        <f t="shared" si="8"/>
        <v>46507</v>
      </c>
      <c r="AX5" s="310">
        <f t="shared" si="8"/>
        <v>46538</v>
      </c>
      <c r="AY5" s="310">
        <f t="shared" si="8"/>
        <v>46568</v>
      </c>
      <c r="AZ5" s="310">
        <f t="shared" si="8"/>
        <v>46599</v>
      </c>
      <c r="BA5" s="310">
        <f t="shared" si="8"/>
        <v>46630</v>
      </c>
      <c r="BB5" s="310">
        <f t="shared" si="8"/>
        <v>46660</v>
      </c>
      <c r="BC5" s="310">
        <f t="shared" si="8"/>
        <v>46691</v>
      </c>
      <c r="BD5" s="310">
        <f t="shared" si="8"/>
        <v>46721</v>
      </c>
      <c r="BE5" s="310">
        <f t="shared" si="8"/>
        <v>46752</v>
      </c>
      <c r="BF5" s="310">
        <f t="shared" si="8"/>
        <v>46783</v>
      </c>
      <c r="BG5" s="310">
        <f t="shared" si="8"/>
        <v>46812</v>
      </c>
      <c r="BH5" s="310">
        <f t="shared" si="8"/>
        <v>46843</v>
      </c>
      <c r="BI5" s="310">
        <f t="shared" si="8"/>
        <v>46873</v>
      </c>
      <c r="BJ5" s="310">
        <f t="shared" si="8"/>
        <v>46904</v>
      </c>
      <c r="BK5" s="310">
        <f t="shared" si="8"/>
        <v>46934</v>
      </c>
      <c r="BL5" s="310">
        <f t="shared" si="8"/>
        <v>46965</v>
      </c>
      <c r="BM5" s="310">
        <f t="shared" si="8"/>
        <v>46996</v>
      </c>
      <c r="BN5" s="310">
        <f t="shared" si="8"/>
        <v>47026</v>
      </c>
      <c r="BO5" s="310">
        <f t="shared" si="8"/>
        <v>47057</v>
      </c>
      <c r="BP5" s="310">
        <f t="shared" si="8"/>
        <v>47087</v>
      </c>
      <c r="BQ5" s="310">
        <f t="shared" si="8"/>
        <v>47118</v>
      </c>
      <c r="BR5" s="310">
        <f t="shared" si="8"/>
        <v>47149</v>
      </c>
      <c r="BS5" s="310">
        <f t="shared" ref="BS5:ED5" si="9">EOMONTH(BR5,1)</f>
        <v>47177</v>
      </c>
      <c r="BT5" s="310">
        <f t="shared" si="9"/>
        <v>47208</v>
      </c>
      <c r="BU5" s="310">
        <f t="shared" si="9"/>
        <v>47238</v>
      </c>
      <c r="BV5" s="310">
        <f t="shared" si="9"/>
        <v>47269</v>
      </c>
      <c r="BW5" s="310">
        <f t="shared" si="9"/>
        <v>47299</v>
      </c>
      <c r="BX5" s="310">
        <f t="shared" si="9"/>
        <v>47330</v>
      </c>
      <c r="BY5" s="310">
        <f t="shared" si="9"/>
        <v>47361</v>
      </c>
      <c r="BZ5" s="310">
        <f t="shared" si="9"/>
        <v>47391</v>
      </c>
      <c r="CA5" s="310">
        <f t="shared" si="9"/>
        <v>47422</v>
      </c>
      <c r="CB5" s="310">
        <f t="shared" si="9"/>
        <v>47452</v>
      </c>
      <c r="CC5" s="310">
        <f t="shared" si="9"/>
        <v>47483</v>
      </c>
      <c r="CD5" s="310">
        <f t="shared" si="9"/>
        <v>47514</v>
      </c>
      <c r="CE5" s="310">
        <f t="shared" si="9"/>
        <v>47542</v>
      </c>
      <c r="CF5" s="310">
        <f t="shared" si="9"/>
        <v>47573</v>
      </c>
      <c r="CG5" s="310">
        <f t="shared" si="9"/>
        <v>47603</v>
      </c>
      <c r="CH5" s="310">
        <f t="shared" si="9"/>
        <v>47634</v>
      </c>
      <c r="CI5" s="310">
        <f t="shared" si="9"/>
        <v>47664</v>
      </c>
      <c r="CJ5" s="310">
        <f t="shared" si="9"/>
        <v>47695</v>
      </c>
      <c r="CK5" s="310">
        <f t="shared" si="9"/>
        <v>47726</v>
      </c>
      <c r="CL5" s="310">
        <f t="shared" si="9"/>
        <v>47756</v>
      </c>
      <c r="CM5" s="310">
        <f t="shared" si="9"/>
        <v>47787</v>
      </c>
      <c r="CN5" s="310">
        <f t="shared" si="9"/>
        <v>47817</v>
      </c>
      <c r="CO5" s="310">
        <f t="shared" si="9"/>
        <v>47848</v>
      </c>
      <c r="CP5" s="310">
        <f t="shared" si="9"/>
        <v>47879</v>
      </c>
      <c r="CQ5" s="310">
        <f t="shared" si="9"/>
        <v>47907</v>
      </c>
      <c r="CR5" s="310">
        <f t="shared" si="9"/>
        <v>47938</v>
      </c>
      <c r="CS5" s="310">
        <f t="shared" si="9"/>
        <v>47968</v>
      </c>
      <c r="CT5" s="310">
        <f t="shared" si="9"/>
        <v>47999</v>
      </c>
      <c r="CU5" s="310">
        <f t="shared" si="9"/>
        <v>48029</v>
      </c>
      <c r="CV5" s="310">
        <f t="shared" si="9"/>
        <v>48060</v>
      </c>
      <c r="CW5" s="310">
        <f t="shared" si="9"/>
        <v>48091</v>
      </c>
      <c r="CX5" s="310">
        <f t="shared" si="9"/>
        <v>48121</v>
      </c>
      <c r="CY5" s="310">
        <f t="shared" si="9"/>
        <v>48152</v>
      </c>
      <c r="CZ5" s="310">
        <f t="shared" si="9"/>
        <v>48182</v>
      </c>
      <c r="DA5" s="310">
        <f t="shared" si="9"/>
        <v>48213</v>
      </c>
      <c r="DB5" s="310">
        <f t="shared" si="9"/>
        <v>48244</v>
      </c>
      <c r="DC5" s="310">
        <f t="shared" si="9"/>
        <v>48273</v>
      </c>
      <c r="DD5" s="310">
        <f t="shared" si="9"/>
        <v>48304</v>
      </c>
      <c r="DE5" s="310">
        <f t="shared" si="9"/>
        <v>48334</v>
      </c>
      <c r="DF5" s="310">
        <f t="shared" si="9"/>
        <v>48365</v>
      </c>
      <c r="DG5" s="310">
        <f t="shared" si="9"/>
        <v>48395</v>
      </c>
      <c r="DH5" s="310">
        <f t="shared" si="9"/>
        <v>48426</v>
      </c>
      <c r="DI5" s="310">
        <f t="shared" si="9"/>
        <v>48457</v>
      </c>
      <c r="DJ5" s="310">
        <f t="shared" si="9"/>
        <v>48487</v>
      </c>
      <c r="DK5" s="310">
        <f t="shared" si="9"/>
        <v>48518</v>
      </c>
      <c r="DL5" s="310">
        <f t="shared" si="9"/>
        <v>48548</v>
      </c>
      <c r="DM5" s="310">
        <f t="shared" si="9"/>
        <v>48579</v>
      </c>
      <c r="DN5" s="310">
        <f t="shared" si="9"/>
        <v>48610</v>
      </c>
      <c r="DO5" s="310">
        <f t="shared" si="9"/>
        <v>48638</v>
      </c>
      <c r="DP5" s="310">
        <f t="shared" si="9"/>
        <v>48669</v>
      </c>
      <c r="DQ5" s="310">
        <f t="shared" si="9"/>
        <v>48699</v>
      </c>
      <c r="DR5" s="310">
        <f t="shared" si="9"/>
        <v>48730</v>
      </c>
      <c r="DS5" s="310">
        <f t="shared" si="9"/>
        <v>48760</v>
      </c>
      <c r="DT5" s="310">
        <f t="shared" si="9"/>
        <v>48791</v>
      </c>
      <c r="DU5" s="310">
        <f t="shared" si="9"/>
        <v>48822</v>
      </c>
      <c r="DV5" s="310">
        <f t="shared" si="9"/>
        <v>48852</v>
      </c>
      <c r="DW5" s="310">
        <f t="shared" si="9"/>
        <v>48883</v>
      </c>
      <c r="DX5" s="310">
        <f t="shared" si="9"/>
        <v>48913</v>
      </c>
      <c r="DY5" s="310">
        <f t="shared" si="9"/>
        <v>48944</v>
      </c>
      <c r="DZ5" s="310">
        <f t="shared" si="9"/>
        <v>48975</v>
      </c>
      <c r="EA5" s="310">
        <f t="shared" si="9"/>
        <v>49003</v>
      </c>
      <c r="EB5" s="310">
        <f t="shared" si="9"/>
        <v>49034</v>
      </c>
      <c r="EC5" s="310">
        <f t="shared" si="9"/>
        <v>49064</v>
      </c>
      <c r="ED5" s="310">
        <f t="shared" si="9"/>
        <v>49095</v>
      </c>
      <c r="EE5" s="310">
        <f t="shared" ref="EE5:EF5" si="10">EOMONTH(ED5,1)</f>
        <v>49125</v>
      </c>
      <c r="EF5" s="311">
        <f t="shared" si="10"/>
        <v>49156</v>
      </c>
      <c r="EG5" s="72" t="s">
        <v>109</v>
      </c>
    </row>
    <row r="6" spans="2:137" x14ac:dyDescent="0.2">
      <c r="B6" s="7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237"/>
      <c r="EG6" s="72" t="s">
        <v>109</v>
      </c>
    </row>
    <row r="7" spans="2:137" hidden="1" x14ac:dyDescent="0.2">
      <c r="B7" s="73"/>
      <c r="C7" s="2" t="s">
        <v>150</v>
      </c>
      <c r="D7" s="3"/>
      <c r="E7" s="66"/>
      <c r="F7" s="66"/>
      <c r="G7" s="66"/>
      <c r="H7" s="66"/>
      <c r="I7" s="66"/>
      <c r="J7" s="66"/>
      <c r="K7" s="66"/>
      <c r="L7" s="66"/>
      <c r="M7" s="66"/>
      <c r="N7" s="66"/>
      <c r="O7" s="66"/>
      <c r="P7" s="66"/>
      <c r="Q7" s="312">
        <f ca="1">Q9/E9-1</f>
        <v>3.0000000000000027E-2</v>
      </c>
      <c r="R7" s="312">
        <f t="shared" ref="R7:CC7" ca="1" si="11">R9/F9-1</f>
        <v>3.0000000000000027E-2</v>
      </c>
      <c r="S7" s="312">
        <f t="shared" ca="1" si="11"/>
        <v>3.0000000000000027E-2</v>
      </c>
      <c r="T7" s="312">
        <f t="shared" ca="1" si="11"/>
        <v>3.0000000000000027E-2</v>
      </c>
      <c r="U7" s="312">
        <f t="shared" ca="1" si="11"/>
        <v>3.0000000000000027E-2</v>
      </c>
      <c r="V7" s="312">
        <f t="shared" ca="1" si="11"/>
        <v>3.0000000000000027E-2</v>
      </c>
      <c r="W7" s="312">
        <f t="shared" ca="1" si="11"/>
        <v>3.0000000000000027E-2</v>
      </c>
      <c r="X7" s="312">
        <f t="shared" ca="1" si="11"/>
        <v>3.0000000000000027E-2</v>
      </c>
      <c r="Y7" s="312">
        <f t="shared" ca="1" si="11"/>
        <v>3.0000000000000027E-2</v>
      </c>
      <c r="Z7" s="312">
        <f t="shared" ca="1" si="11"/>
        <v>3.0000000000000027E-2</v>
      </c>
      <c r="AA7" s="312">
        <f t="shared" ca="1" si="11"/>
        <v>3.0000000000000027E-2</v>
      </c>
      <c r="AB7" s="312">
        <f t="shared" ca="1" si="11"/>
        <v>3.0000000000000027E-2</v>
      </c>
      <c r="AC7" s="312">
        <f t="shared" ca="1" si="11"/>
        <v>3.0000000000000027E-2</v>
      </c>
      <c r="AD7" s="312">
        <f t="shared" ca="1" si="11"/>
        <v>3.0000000000000027E-2</v>
      </c>
      <c r="AE7" s="312">
        <f t="shared" ca="1" si="11"/>
        <v>3.0000000000000027E-2</v>
      </c>
      <c r="AF7" s="312">
        <f t="shared" ca="1" si="11"/>
        <v>3.0000000000000027E-2</v>
      </c>
      <c r="AG7" s="312">
        <f t="shared" ca="1" si="11"/>
        <v>3.0000000000000027E-2</v>
      </c>
      <c r="AH7" s="312">
        <f t="shared" ca="1" si="11"/>
        <v>3.0000000000000027E-2</v>
      </c>
      <c r="AI7" s="312">
        <f t="shared" ca="1" si="11"/>
        <v>3.0000000000000027E-2</v>
      </c>
      <c r="AJ7" s="312">
        <f t="shared" ca="1" si="11"/>
        <v>3.0000000000000027E-2</v>
      </c>
      <c r="AK7" s="312">
        <f t="shared" ca="1" si="11"/>
        <v>3.0000000000000027E-2</v>
      </c>
      <c r="AL7" s="312">
        <f t="shared" ca="1" si="11"/>
        <v>3.0000000000000027E-2</v>
      </c>
      <c r="AM7" s="312">
        <f t="shared" ca="1" si="11"/>
        <v>3.0000000000000027E-2</v>
      </c>
      <c r="AN7" s="312">
        <f t="shared" ca="1" si="11"/>
        <v>3.0000000000000027E-2</v>
      </c>
      <c r="AO7" s="312">
        <f t="shared" ca="1" si="11"/>
        <v>3.0000000000000027E-2</v>
      </c>
      <c r="AP7" s="312">
        <f t="shared" ca="1" si="11"/>
        <v>3.0000000000000027E-2</v>
      </c>
      <c r="AQ7" s="312">
        <f t="shared" ca="1" si="11"/>
        <v>3.0000000000000027E-2</v>
      </c>
      <c r="AR7" s="312">
        <f t="shared" ca="1" si="11"/>
        <v>3.0000000000000027E-2</v>
      </c>
      <c r="AS7" s="312">
        <f t="shared" ca="1" si="11"/>
        <v>3.0000000000000027E-2</v>
      </c>
      <c r="AT7" s="312">
        <f t="shared" ca="1" si="11"/>
        <v>3.0000000000000027E-2</v>
      </c>
      <c r="AU7" s="312">
        <f t="shared" ca="1" si="11"/>
        <v>3.0000000000000027E-2</v>
      </c>
      <c r="AV7" s="312">
        <f t="shared" ca="1" si="11"/>
        <v>3.0000000000000027E-2</v>
      </c>
      <c r="AW7" s="312">
        <f t="shared" ca="1" si="11"/>
        <v>3.0000000000000027E-2</v>
      </c>
      <c r="AX7" s="312">
        <f t="shared" ca="1" si="11"/>
        <v>3.0000000000000027E-2</v>
      </c>
      <c r="AY7" s="312">
        <f t="shared" ca="1" si="11"/>
        <v>3.0000000000000027E-2</v>
      </c>
      <c r="AZ7" s="312">
        <f t="shared" ca="1" si="11"/>
        <v>3.0000000000000027E-2</v>
      </c>
      <c r="BA7" s="312">
        <f t="shared" ca="1" si="11"/>
        <v>3.0000000000000027E-2</v>
      </c>
      <c r="BB7" s="312">
        <f t="shared" ca="1" si="11"/>
        <v>3.0000000000000027E-2</v>
      </c>
      <c r="BC7" s="312">
        <f t="shared" ca="1" si="11"/>
        <v>3.0000000000000027E-2</v>
      </c>
      <c r="BD7" s="312">
        <f t="shared" ca="1" si="11"/>
        <v>3.0000000000000027E-2</v>
      </c>
      <c r="BE7" s="312">
        <f t="shared" ca="1" si="11"/>
        <v>3.0000000000000027E-2</v>
      </c>
      <c r="BF7" s="312">
        <f t="shared" ca="1" si="11"/>
        <v>3.0000000000000027E-2</v>
      </c>
      <c r="BG7" s="312">
        <f t="shared" ca="1" si="11"/>
        <v>3.0000000000000027E-2</v>
      </c>
      <c r="BH7" s="312">
        <f t="shared" ca="1" si="11"/>
        <v>3.0000000000000027E-2</v>
      </c>
      <c r="BI7" s="312">
        <f t="shared" ca="1" si="11"/>
        <v>3.0000000000000027E-2</v>
      </c>
      <c r="BJ7" s="312">
        <f t="shared" ca="1" si="11"/>
        <v>3.0000000000000027E-2</v>
      </c>
      <c r="BK7" s="312">
        <f t="shared" ca="1" si="11"/>
        <v>3.0000000000000027E-2</v>
      </c>
      <c r="BL7" s="312">
        <f t="shared" ca="1" si="11"/>
        <v>3.0000000000000027E-2</v>
      </c>
      <c r="BM7" s="312">
        <f t="shared" ca="1" si="11"/>
        <v>3.0000000000000027E-2</v>
      </c>
      <c r="BN7" s="312">
        <f t="shared" ca="1" si="11"/>
        <v>3.0000000000000027E-2</v>
      </c>
      <c r="BO7" s="312">
        <f t="shared" ca="1" si="11"/>
        <v>3.0000000000000027E-2</v>
      </c>
      <c r="BP7" s="312">
        <f t="shared" ca="1" si="11"/>
        <v>3.0000000000000027E-2</v>
      </c>
      <c r="BQ7" s="312">
        <f t="shared" ca="1" si="11"/>
        <v>3.0000000000000027E-2</v>
      </c>
      <c r="BR7" s="312">
        <f t="shared" ca="1" si="11"/>
        <v>3.0000000000000027E-2</v>
      </c>
      <c r="BS7" s="312">
        <f t="shared" ca="1" si="11"/>
        <v>3.0000000000000027E-2</v>
      </c>
      <c r="BT7" s="312">
        <f t="shared" ca="1" si="11"/>
        <v>3.0000000000000027E-2</v>
      </c>
      <c r="BU7" s="312">
        <f t="shared" ca="1" si="11"/>
        <v>3.0000000000000027E-2</v>
      </c>
      <c r="BV7" s="312">
        <f t="shared" ca="1" si="11"/>
        <v>3.0000000000000027E-2</v>
      </c>
      <c r="BW7" s="312">
        <f t="shared" ca="1" si="11"/>
        <v>3.0000000000000027E-2</v>
      </c>
      <c r="BX7" s="312">
        <f t="shared" ca="1" si="11"/>
        <v>3.0000000000000027E-2</v>
      </c>
      <c r="BY7" s="312">
        <f t="shared" ca="1" si="11"/>
        <v>3.0000000000000027E-2</v>
      </c>
      <c r="BZ7" s="312">
        <f t="shared" ca="1" si="11"/>
        <v>3.0000000000000027E-2</v>
      </c>
      <c r="CA7" s="312">
        <f t="shared" ca="1" si="11"/>
        <v>3.0000000000000027E-2</v>
      </c>
      <c r="CB7" s="312">
        <f t="shared" ca="1" si="11"/>
        <v>3.0000000000000027E-2</v>
      </c>
      <c r="CC7" s="312">
        <f t="shared" ca="1" si="11"/>
        <v>3.0000000000000027E-2</v>
      </c>
      <c r="CD7" s="312">
        <f t="shared" ref="CD7:EF7" ca="1" si="12">CD9/BR9-1</f>
        <v>3.0000000000000027E-2</v>
      </c>
      <c r="CE7" s="312">
        <f t="shared" ca="1" si="12"/>
        <v>3.0000000000000027E-2</v>
      </c>
      <c r="CF7" s="312">
        <f t="shared" ca="1" si="12"/>
        <v>3.0000000000000027E-2</v>
      </c>
      <c r="CG7" s="312">
        <f t="shared" ca="1" si="12"/>
        <v>3.0000000000000027E-2</v>
      </c>
      <c r="CH7" s="312">
        <f t="shared" ca="1" si="12"/>
        <v>3.0000000000000027E-2</v>
      </c>
      <c r="CI7" s="312">
        <f t="shared" ca="1" si="12"/>
        <v>3.0000000000000027E-2</v>
      </c>
      <c r="CJ7" s="312">
        <f t="shared" ca="1" si="12"/>
        <v>3.0000000000000027E-2</v>
      </c>
      <c r="CK7" s="312">
        <f t="shared" ca="1" si="12"/>
        <v>3.0000000000000027E-2</v>
      </c>
      <c r="CL7" s="312">
        <f t="shared" ca="1" si="12"/>
        <v>-0.21073591075667431</v>
      </c>
      <c r="CM7" s="312">
        <f t="shared" ca="1" si="12"/>
        <v>-0.21073591075667431</v>
      </c>
      <c r="CN7" s="312">
        <f t="shared" ca="1" si="12"/>
        <v>-0.21073591075667431</v>
      </c>
      <c r="CO7" s="312">
        <f t="shared" ca="1" si="12"/>
        <v>-0.21073591075667431</v>
      </c>
      <c r="CP7" s="312">
        <f t="shared" ca="1" si="12"/>
        <v>-0.21073591075667431</v>
      </c>
      <c r="CQ7" s="312">
        <f t="shared" ca="1" si="12"/>
        <v>-0.21073591075667431</v>
      </c>
      <c r="CR7" s="312">
        <f t="shared" ca="1" si="12"/>
        <v>-0.21073591075667431</v>
      </c>
      <c r="CS7" s="312">
        <f t="shared" ca="1" si="12"/>
        <v>-0.21073591075667431</v>
      </c>
      <c r="CT7" s="312">
        <f t="shared" ca="1" si="12"/>
        <v>-0.21073591075667431</v>
      </c>
      <c r="CU7" s="312">
        <f t="shared" ca="1" si="12"/>
        <v>-0.21073591075667431</v>
      </c>
      <c r="CV7" s="312">
        <f t="shared" ca="1" si="12"/>
        <v>-0.21073591075667431</v>
      </c>
      <c r="CW7" s="312">
        <f t="shared" ca="1" si="12"/>
        <v>-0.23372418520065474</v>
      </c>
      <c r="CX7" s="312">
        <f t="shared" ca="1" si="12"/>
        <v>3.0000000000000027E-2</v>
      </c>
      <c r="CY7" s="312">
        <f t="shared" ca="1" si="12"/>
        <v>3.0000000000000027E-2</v>
      </c>
      <c r="CZ7" s="312">
        <f t="shared" ca="1" si="12"/>
        <v>3.0000000000000027E-2</v>
      </c>
      <c r="DA7" s="312">
        <f t="shared" ca="1" si="12"/>
        <v>3.0000000000000027E-2</v>
      </c>
      <c r="DB7" s="312">
        <f t="shared" ca="1" si="12"/>
        <v>3.0000000000000027E-2</v>
      </c>
      <c r="DC7" s="312">
        <f t="shared" ca="1" si="12"/>
        <v>3.0000000000000027E-2</v>
      </c>
      <c r="DD7" s="312">
        <f t="shared" ca="1" si="12"/>
        <v>3.0000000000000027E-2</v>
      </c>
      <c r="DE7" s="312">
        <f t="shared" ca="1" si="12"/>
        <v>3.0000000000000027E-2</v>
      </c>
      <c r="DF7" s="312">
        <f t="shared" ca="1" si="12"/>
        <v>3.0000000000000027E-2</v>
      </c>
      <c r="DG7" s="312">
        <f t="shared" ca="1" si="12"/>
        <v>3.0000000000000027E-2</v>
      </c>
      <c r="DH7" s="312">
        <f t="shared" ca="1" si="12"/>
        <v>3.0000000000000027E-2</v>
      </c>
      <c r="DI7" s="312">
        <f t="shared" ca="1" si="12"/>
        <v>3.0000000000000027E-2</v>
      </c>
      <c r="DJ7" s="312">
        <f t="shared" ca="1" si="12"/>
        <v>3.0000000000000027E-2</v>
      </c>
      <c r="DK7" s="312">
        <f t="shared" ca="1" si="12"/>
        <v>3.0000000000000027E-2</v>
      </c>
      <c r="DL7" s="312">
        <f t="shared" ca="1" si="12"/>
        <v>3.0000000000000027E-2</v>
      </c>
      <c r="DM7" s="312">
        <f t="shared" ca="1" si="12"/>
        <v>3.0000000000000027E-2</v>
      </c>
      <c r="DN7" s="312">
        <f t="shared" ca="1" si="12"/>
        <v>3.0000000000000027E-2</v>
      </c>
      <c r="DO7" s="312">
        <f t="shared" ca="1" si="12"/>
        <v>3.0000000000000027E-2</v>
      </c>
      <c r="DP7" s="312">
        <f t="shared" ca="1" si="12"/>
        <v>3.0000000000000027E-2</v>
      </c>
      <c r="DQ7" s="312">
        <f t="shared" ca="1" si="12"/>
        <v>3.0000000000000027E-2</v>
      </c>
      <c r="DR7" s="312">
        <f t="shared" ca="1" si="12"/>
        <v>3.0000000000000027E-2</v>
      </c>
      <c r="DS7" s="312">
        <f t="shared" ca="1" si="12"/>
        <v>3.0000000000000027E-2</v>
      </c>
      <c r="DT7" s="312">
        <f t="shared" ca="1" si="12"/>
        <v>3.0000000000000027E-2</v>
      </c>
      <c r="DU7" s="312">
        <f t="shared" ca="1" si="12"/>
        <v>3.0000000000000027E-2</v>
      </c>
      <c r="DV7" s="312">
        <f t="shared" ca="1" si="12"/>
        <v>3.0000000000000027E-2</v>
      </c>
      <c r="DW7" s="312">
        <f t="shared" ca="1" si="12"/>
        <v>3.0000000000000027E-2</v>
      </c>
      <c r="DX7" s="312">
        <f t="shared" ca="1" si="12"/>
        <v>3.0000000000000027E-2</v>
      </c>
      <c r="DY7" s="312">
        <f t="shared" ca="1" si="12"/>
        <v>3.0000000000000027E-2</v>
      </c>
      <c r="DZ7" s="312">
        <f t="shared" ca="1" si="12"/>
        <v>3.0000000000000027E-2</v>
      </c>
      <c r="EA7" s="312">
        <f t="shared" ca="1" si="12"/>
        <v>3.0000000000000027E-2</v>
      </c>
      <c r="EB7" s="312">
        <f t="shared" ca="1" si="12"/>
        <v>3.0000000000000027E-2</v>
      </c>
      <c r="EC7" s="312">
        <f t="shared" ca="1" si="12"/>
        <v>3.0000000000000027E-2</v>
      </c>
      <c r="ED7" s="312">
        <f t="shared" ca="1" si="12"/>
        <v>3.0000000000000027E-2</v>
      </c>
      <c r="EE7" s="312">
        <f t="shared" ca="1" si="12"/>
        <v>3.0000000000000027E-2</v>
      </c>
      <c r="EF7" s="312">
        <f t="shared" ca="1" si="12"/>
        <v>3.0000000000000027E-2</v>
      </c>
      <c r="EG7" s="72" t="s">
        <v>109</v>
      </c>
    </row>
    <row r="8" spans="2:137" ht="15" x14ac:dyDescent="0.25">
      <c r="B8" s="299" t="s">
        <v>124</v>
      </c>
      <c r="C8" s="300"/>
      <c r="D8" s="313"/>
      <c r="E8" s="314"/>
      <c r="F8" s="314"/>
      <c r="G8" s="314"/>
      <c r="H8" s="314"/>
      <c r="I8" s="314"/>
      <c r="J8" s="314"/>
      <c r="K8" s="314"/>
      <c r="L8" s="314"/>
      <c r="M8" s="314"/>
      <c r="N8" s="314"/>
      <c r="O8" s="314"/>
      <c r="P8" s="314"/>
      <c r="Q8" s="315"/>
      <c r="R8" s="314"/>
      <c r="S8" s="314"/>
      <c r="T8" s="314"/>
      <c r="U8" s="314"/>
      <c r="V8" s="314"/>
      <c r="W8" s="314"/>
      <c r="X8" s="314"/>
      <c r="Y8" s="314"/>
      <c r="Z8" s="314"/>
      <c r="AA8" s="314"/>
      <c r="AB8" s="314"/>
      <c r="AC8" s="314"/>
      <c r="AD8" s="314"/>
      <c r="AE8" s="314"/>
      <c r="AF8" s="314"/>
      <c r="AG8" s="314"/>
      <c r="AH8" s="314"/>
      <c r="AI8" s="314"/>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6"/>
      <c r="EG8" s="72" t="s">
        <v>109</v>
      </c>
    </row>
    <row r="9" spans="2:137" ht="15" x14ac:dyDescent="0.25">
      <c r="B9" s="74"/>
      <c r="C9" s="287" t="str">
        <f>CONCATENATE('Rent Roll'!B5&amp;" - "&amp;'Rent Roll'!C5)</f>
        <v>LL - Ray Palmer Associates</v>
      </c>
      <c r="D9" s="214">
        <f ca="1">SUM(E9:EG9)</f>
        <v>1532972.2940916549</v>
      </c>
      <c r="E9" s="92">
        <f>IF('Rent Roll'!$E5='Data Validation'!$E$2,'Rent Roll'!$I5,"-")</f>
        <v>10992</v>
      </c>
      <c r="F9" s="92">
        <f ca="1">IF(F$5&gt;='Rent Roll'!$M31,('Rent Roll'!$G31*'Rent Roll'!$D5/12)*((1+'Rent Roll'!$X31)^DATEDIF('Rent Roll'!$M31,F$5,"Y")),
IF(F$5&gt;'Rent Roll'!$L5,"-",
IF('Rent Roll'!$P5&gt;0,
IF(AND('Rent Roll'!$P5&gt;0,EDATE('Rent Roll'!$K5,'Rent Roll'!$P5*12)&gt;='Commercial Lease'!F$5),
('Rent Roll'!$H5*'Rent Roll'!$D5/12)*((1+'Rent Roll'!$N5)^DATEDIF('Control | Sensitivity'!$C$18,F$5,"Y")),
OFFSET(E9,0,-DATEDIF(EDATE('Rent Roll'!$K5,'Rent Roll'!$P5*12),F$5,"M"))*((1+'Rent Roll'!$O5)^(DATEDIF(EDATE('Rent Roll'!$K5,'Rent Roll'!$P5*12),F$5,"Y")+1))),('Rent Roll'!$H5*'Rent Roll'!$D5/12)*((1+'Rent Roll'!$N5)^DATEDIF('Control | Sensitivity'!$C$18,F$5,"Y")))))</f>
        <v>10992</v>
      </c>
      <c r="G9" s="92">
        <f ca="1">IF(G$5&gt;='Rent Roll'!$M31,('Rent Roll'!$G31*'Rent Roll'!$D5/12)*((1+'Rent Roll'!$X31)^DATEDIF('Rent Roll'!$M31,G$5,"Y")),
IF(G$5&gt;'Rent Roll'!$L5,"-",
IF('Rent Roll'!$P5&gt;0,
IF(AND('Rent Roll'!$P5&gt;0,EDATE('Rent Roll'!$K5,'Rent Roll'!$P5*12)&gt;='Commercial Lease'!G$5),
('Rent Roll'!$H5*'Rent Roll'!$D5/12)*((1+'Rent Roll'!$N5)^DATEDIF('Control | Sensitivity'!$C$18,G$5,"Y")),
OFFSET(F9,0,-DATEDIF(EDATE('Rent Roll'!$K5,'Rent Roll'!$P5*12),G$5,"M"))*((1+'Rent Roll'!$O5)^(DATEDIF(EDATE('Rent Roll'!$K5,'Rent Roll'!$P5*12),G$5,"Y")+1))),('Rent Roll'!$H5*'Rent Roll'!$D5/12)*((1+'Rent Roll'!$N5)^DATEDIF('Control | Sensitivity'!$C$18,G$5,"Y")))))</f>
        <v>10992</v>
      </c>
      <c r="H9" s="92">
        <f ca="1">IF(H$5&gt;='Rent Roll'!$M31,('Rent Roll'!$G31*'Rent Roll'!$D5/12)*((1+'Rent Roll'!$X31)^DATEDIF('Rent Roll'!$M31,H$5,"Y")),
IF(H$5&gt;'Rent Roll'!$L5,"-",
IF('Rent Roll'!$P5&gt;0,
IF(AND('Rent Roll'!$P5&gt;0,EDATE('Rent Roll'!$K5,'Rent Roll'!$P5*12)&gt;='Commercial Lease'!H$5),
('Rent Roll'!$H5*'Rent Roll'!$D5/12)*((1+'Rent Roll'!$N5)^DATEDIF('Control | Sensitivity'!$C$18,H$5,"Y")),
OFFSET(G9,0,-DATEDIF(EDATE('Rent Roll'!$K5,'Rent Roll'!$P5*12),H$5,"M"))*((1+'Rent Roll'!$O5)^(DATEDIF(EDATE('Rent Roll'!$K5,'Rent Roll'!$P5*12),H$5,"Y")+1))),('Rent Roll'!$H5*'Rent Roll'!$D5/12)*((1+'Rent Roll'!$N5)^DATEDIF('Control | Sensitivity'!$C$18,H$5,"Y")))))</f>
        <v>10992</v>
      </c>
      <c r="I9" s="92">
        <f ca="1">IF(I$5&gt;='Rent Roll'!$M31,('Rent Roll'!$G31*'Rent Roll'!$D5/12)*((1+'Rent Roll'!$X31)^DATEDIF('Rent Roll'!$M31,I$5,"Y")),
IF(I$5&gt;'Rent Roll'!$L5,"-",
IF('Rent Roll'!$P5&gt;0,
IF(AND('Rent Roll'!$P5&gt;0,EDATE('Rent Roll'!$K5,'Rent Roll'!$P5*12)&gt;='Commercial Lease'!I$5),
('Rent Roll'!$H5*'Rent Roll'!$D5/12)*((1+'Rent Roll'!$N5)^DATEDIF('Control | Sensitivity'!$C$18,I$5,"Y")),
OFFSET(H9,0,-DATEDIF(EDATE('Rent Roll'!$K5,'Rent Roll'!$P5*12),I$5,"M"))*((1+'Rent Roll'!$O5)^(DATEDIF(EDATE('Rent Roll'!$K5,'Rent Roll'!$P5*12),I$5,"Y")+1))),('Rent Roll'!$H5*'Rent Roll'!$D5/12)*((1+'Rent Roll'!$N5)^DATEDIF('Control | Sensitivity'!$C$18,I$5,"Y")))))</f>
        <v>10992</v>
      </c>
      <c r="J9" s="92">
        <f ca="1">IF(J$5&gt;='Rent Roll'!$M31,('Rent Roll'!$G31*'Rent Roll'!$D5/12)*((1+'Rent Roll'!$X31)^DATEDIF('Rent Roll'!$M31,J$5,"Y")),
IF(J$5&gt;'Rent Roll'!$L5,"-",
IF('Rent Roll'!$P5&gt;0,
IF(AND('Rent Roll'!$P5&gt;0,EDATE('Rent Roll'!$K5,'Rent Roll'!$P5*12)&gt;='Commercial Lease'!J$5),
('Rent Roll'!$H5*'Rent Roll'!$D5/12)*((1+'Rent Roll'!$N5)^DATEDIF('Control | Sensitivity'!$C$18,J$5,"Y")),
OFFSET(I9,0,-DATEDIF(EDATE('Rent Roll'!$K5,'Rent Roll'!$P5*12),J$5,"M"))*((1+'Rent Roll'!$O5)^(DATEDIF(EDATE('Rent Roll'!$K5,'Rent Roll'!$P5*12),J$5,"Y")+1))),('Rent Roll'!$H5*'Rent Roll'!$D5/12)*((1+'Rent Roll'!$N5)^DATEDIF('Control | Sensitivity'!$C$18,J$5,"Y")))))</f>
        <v>10992</v>
      </c>
      <c r="K9" s="92">
        <f ca="1">IF(K$5&gt;='Rent Roll'!$M31,('Rent Roll'!$G31*'Rent Roll'!$D5/12)*((1+'Rent Roll'!$X31)^DATEDIF('Rent Roll'!$M31,K$5,"Y")),
IF(K$5&gt;'Rent Roll'!$L5,"-",
IF('Rent Roll'!$P5&gt;0,
IF(AND('Rent Roll'!$P5&gt;0,EDATE('Rent Roll'!$K5,'Rent Roll'!$P5*12)&gt;='Commercial Lease'!K$5),
('Rent Roll'!$H5*'Rent Roll'!$D5/12)*((1+'Rent Roll'!$N5)^DATEDIF('Control | Sensitivity'!$C$18,K$5,"Y")),
OFFSET(J9,0,-DATEDIF(EDATE('Rent Roll'!$K5,'Rent Roll'!$P5*12),K$5,"M"))*((1+'Rent Roll'!$O5)^(DATEDIF(EDATE('Rent Roll'!$K5,'Rent Roll'!$P5*12),K$5,"Y")+1))),('Rent Roll'!$H5*'Rent Roll'!$D5/12)*((1+'Rent Roll'!$N5)^DATEDIF('Control | Sensitivity'!$C$18,K$5,"Y")))))</f>
        <v>10992</v>
      </c>
      <c r="L9" s="92">
        <f ca="1">IF(L$5&gt;='Rent Roll'!$M31,('Rent Roll'!$G31*'Rent Roll'!$D5/12)*((1+'Rent Roll'!$X31)^DATEDIF('Rent Roll'!$M31,L$5,"Y")),
IF(L$5&gt;'Rent Roll'!$L5,"-",
IF('Rent Roll'!$P5&gt;0,
IF(AND('Rent Roll'!$P5&gt;0,EDATE('Rent Roll'!$K5,'Rent Roll'!$P5*12)&gt;='Commercial Lease'!L$5),
('Rent Roll'!$H5*'Rent Roll'!$D5/12)*((1+'Rent Roll'!$N5)^DATEDIF('Control | Sensitivity'!$C$18,L$5,"Y")),
OFFSET(K9,0,-DATEDIF(EDATE('Rent Roll'!$K5,'Rent Roll'!$P5*12),L$5,"M"))*((1+'Rent Roll'!$O5)^(DATEDIF(EDATE('Rent Roll'!$K5,'Rent Roll'!$P5*12),L$5,"Y")+1))),('Rent Roll'!$H5*'Rent Roll'!$D5/12)*((1+'Rent Roll'!$N5)^DATEDIF('Control | Sensitivity'!$C$18,L$5,"Y")))))</f>
        <v>10992</v>
      </c>
      <c r="M9" s="92">
        <f ca="1">IF(M$5&gt;='Rent Roll'!$M31,('Rent Roll'!$G31*'Rent Roll'!$D5/12)*((1+'Rent Roll'!$X31)^DATEDIF('Rent Roll'!$M31,M$5,"Y")),
IF(M$5&gt;'Rent Roll'!$L5,"-",
IF('Rent Roll'!$P5&gt;0,
IF(AND('Rent Roll'!$P5&gt;0,EDATE('Rent Roll'!$K5,'Rent Roll'!$P5*12)&gt;='Commercial Lease'!M$5),
('Rent Roll'!$H5*'Rent Roll'!$D5/12)*((1+'Rent Roll'!$N5)^DATEDIF('Control | Sensitivity'!$C$18,M$5,"Y")),
OFFSET(L9,0,-DATEDIF(EDATE('Rent Roll'!$K5,'Rent Roll'!$P5*12),M$5,"M"))*((1+'Rent Roll'!$O5)^(DATEDIF(EDATE('Rent Roll'!$K5,'Rent Roll'!$P5*12),M$5,"Y")+1))),('Rent Roll'!$H5*'Rent Roll'!$D5/12)*((1+'Rent Roll'!$N5)^DATEDIF('Control | Sensitivity'!$C$18,M$5,"Y")))))</f>
        <v>10992</v>
      </c>
      <c r="N9" s="92">
        <f ca="1">IF(N$5&gt;='Rent Roll'!$M31,('Rent Roll'!$G31*'Rent Roll'!$D5/12)*((1+'Rent Roll'!$X31)^DATEDIF('Rent Roll'!$M31,N$5,"Y")),
IF(N$5&gt;'Rent Roll'!$L5,"-",
IF('Rent Roll'!$P5&gt;0,
IF(AND('Rent Roll'!$P5&gt;0,EDATE('Rent Roll'!$K5,'Rent Roll'!$P5*12)&gt;='Commercial Lease'!N$5),
('Rent Roll'!$H5*'Rent Roll'!$D5/12)*((1+'Rent Roll'!$N5)^DATEDIF('Control | Sensitivity'!$C$18,N$5,"Y")),
OFFSET(M9,0,-DATEDIF(EDATE('Rent Roll'!$K5,'Rent Roll'!$P5*12),N$5,"M"))*((1+'Rent Roll'!$O5)^(DATEDIF(EDATE('Rent Roll'!$K5,'Rent Roll'!$P5*12),N$5,"Y")+1))),('Rent Roll'!$H5*'Rent Roll'!$D5/12)*((1+'Rent Roll'!$N5)^DATEDIF('Control | Sensitivity'!$C$18,N$5,"Y")))))</f>
        <v>10992</v>
      </c>
      <c r="O9" s="92">
        <f ca="1">IF(O$5&gt;='Rent Roll'!$M31,('Rent Roll'!$G31*'Rent Roll'!$D5/12)*((1+'Rent Roll'!$X31)^DATEDIF('Rent Roll'!$M31,O$5,"Y")),
IF(O$5&gt;'Rent Roll'!$L5,"-",
IF('Rent Roll'!$P5&gt;0,
IF(AND('Rent Roll'!$P5&gt;0,EDATE('Rent Roll'!$K5,'Rent Roll'!$P5*12)&gt;='Commercial Lease'!O$5),
('Rent Roll'!$H5*'Rent Roll'!$D5/12)*((1+'Rent Roll'!$N5)^DATEDIF('Control | Sensitivity'!$C$18,O$5,"Y")),
OFFSET(N9,0,-DATEDIF(EDATE('Rent Roll'!$K5,'Rent Roll'!$P5*12),O$5,"M"))*((1+'Rent Roll'!$O5)^(DATEDIF(EDATE('Rent Roll'!$K5,'Rent Roll'!$P5*12),O$5,"Y")+1))),('Rent Roll'!$H5*'Rent Roll'!$D5/12)*((1+'Rent Roll'!$N5)^DATEDIF('Control | Sensitivity'!$C$18,O$5,"Y")))))</f>
        <v>10992</v>
      </c>
      <c r="P9" s="92">
        <f ca="1">IF(P$5&gt;='Rent Roll'!$M31,('Rent Roll'!$G31*'Rent Roll'!$D5/12)*((1+'Rent Roll'!$X31)^DATEDIF('Rent Roll'!$M31,P$5,"Y")),
IF(P$5&gt;'Rent Roll'!$L5,"-",
IF('Rent Roll'!$P5&gt;0,
IF(AND('Rent Roll'!$P5&gt;0,EDATE('Rent Roll'!$K5,'Rent Roll'!$P5*12)&gt;='Commercial Lease'!P$5),
('Rent Roll'!$H5*'Rent Roll'!$D5/12)*((1+'Rent Roll'!$N5)^DATEDIF('Control | Sensitivity'!$C$18,P$5,"Y")),
OFFSET(O9,0,-DATEDIF(EDATE('Rent Roll'!$K5,'Rent Roll'!$P5*12),P$5,"M"))*((1+'Rent Roll'!$O5)^(DATEDIF(EDATE('Rent Roll'!$K5,'Rent Roll'!$P5*12),P$5,"Y")+1))),('Rent Roll'!$H5*'Rent Roll'!$D5/12)*((1+'Rent Roll'!$N5)^DATEDIF('Control | Sensitivity'!$C$18,P$5,"Y")))))</f>
        <v>10992</v>
      </c>
      <c r="Q9" s="92">
        <f ca="1">IF(Q$5&gt;='Rent Roll'!$M31,('Rent Roll'!$G31*'Rent Roll'!$D5/12)*((1+'Rent Roll'!$X31)^DATEDIF('Rent Roll'!$M31,Q$5,"Y")),
IF(Q$5&gt;'Rent Roll'!$L5,"-",
IF('Rent Roll'!$P5&gt;0,
IF(AND('Rent Roll'!$P5&gt;0,EDATE('Rent Roll'!$K5,'Rent Roll'!$P5*12)&gt;='Commercial Lease'!Q$5),
('Rent Roll'!$H5*'Rent Roll'!$D5/12)*((1+'Rent Roll'!$N5)^DATEDIF('Control | Sensitivity'!$C$18,Q$5,"Y")),
OFFSET(P9,0,-DATEDIF(EDATE('Rent Roll'!$K5,'Rent Roll'!$P5*12),Q$5,"M"))*((1+'Rent Roll'!$O5)^(DATEDIF(EDATE('Rent Roll'!$K5,'Rent Roll'!$P5*12),Q$5,"Y")+1))),('Rent Roll'!$H5*'Rent Roll'!$D5/12)*((1+'Rent Roll'!$N5)^DATEDIF('Control | Sensitivity'!$C$18,Q$5,"Y")))))</f>
        <v>11321.76</v>
      </c>
      <c r="R9" s="92">
        <f ca="1">IF(R$5&gt;='Rent Roll'!$M31,('Rent Roll'!$G31*'Rent Roll'!$D5/12)*((1+'Rent Roll'!$X31)^DATEDIF('Rent Roll'!$M31,R$5,"Y")),
IF(R$5&gt;'Rent Roll'!$L5,"-",
IF('Rent Roll'!$P5&gt;0,
IF(AND('Rent Roll'!$P5&gt;0,EDATE('Rent Roll'!$K5,'Rent Roll'!$P5*12)&gt;='Commercial Lease'!R$5),
('Rent Roll'!$H5*'Rent Roll'!$D5/12)*((1+'Rent Roll'!$N5)^DATEDIF('Control | Sensitivity'!$C$18,R$5,"Y")),
OFFSET(Q9,0,-DATEDIF(EDATE('Rent Roll'!$K5,'Rent Roll'!$P5*12),R$5,"M"))*((1+'Rent Roll'!$O5)^(DATEDIF(EDATE('Rent Roll'!$K5,'Rent Roll'!$P5*12),R$5,"Y")+1))),('Rent Roll'!$H5*'Rent Roll'!$D5/12)*((1+'Rent Roll'!$N5)^DATEDIF('Control | Sensitivity'!$C$18,R$5,"Y")))))</f>
        <v>11321.76</v>
      </c>
      <c r="S9" s="92">
        <f ca="1">IF(S$5&gt;='Rent Roll'!$M31,('Rent Roll'!$G31*'Rent Roll'!$D5/12)*((1+'Rent Roll'!$X31)^DATEDIF('Rent Roll'!$M31,S$5,"Y")),
IF(S$5&gt;'Rent Roll'!$L5,"-",
IF('Rent Roll'!$P5&gt;0,
IF(AND('Rent Roll'!$P5&gt;0,EDATE('Rent Roll'!$K5,'Rent Roll'!$P5*12)&gt;='Commercial Lease'!S$5),
('Rent Roll'!$H5*'Rent Roll'!$D5/12)*((1+'Rent Roll'!$N5)^DATEDIF('Control | Sensitivity'!$C$18,S$5,"Y")),
OFFSET(R9,0,-DATEDIF(EDATE('Rent Roll'!$K5,'Rent Roll'!$P5*12),S$5,"M"))*((1+'Rent Roll'!$O5)^(DATEDIF(EDATE('Rent Roll'!$K5,'Rent Roll'!$P5*12),S$5,"Y")+1))),('Rent Roll'!$H5*'Rent Roll'!$D5/12)*((1+'Rent Roll'!$N5)^DATEDIF('Control | Sensitivity'!$C$18,S$5,"Y")))))</f>
        <v>11321.76</v>
      </c>
      <c r="T9" s="92">
        <f ca="1">IF(T$5&gt;='Rent Roll'!$M31,('Rent Roll'!$G31*'Rent Roll'!$D5/12)*((1+'Rent Roll'!$X31)^DATEDIF('Rent Roll'!$M31,T$5,"Y")),
IF(T$5&gt;'Rent Roll'!$L5,"-",
IF('Rent Roll'!$P5&gt;0,
IF(AND('Rent Roll'!$P5&gt;0,EDATE('Rent Roll'!$K5,'Rent Roll'!$P5*12)&gt;='Commercial Lease'!T$5),
('Rent Roll'!$H5*'Rent Roll'!$D5/12)*((1+'Rent Roll'!$N5)^DATEDIF('Control | Sensitivity'!$C$18,T$5,"Y")),
OFFSET(S9,0,-DATEDIF(EDATE('Rent Roll'!$K5,'Rent Roll'!$P5*12),T$5,"M"))*((1+'Rent Roll'!$O5)^(DATEDIF(EDATE('Rent Roll'!$K5,'Rent Roll'!$P5*12),T$5,"Y")+1))),('Rent Roll'!$H5*'Rent Roll'!$D5/12)*((1+'Rent Roll'!$N5)^DATEDIF('Control | Sensitivity'!$C$18,T$5,"Y")))))</f>
        <v>11321.76</v>
      </c>
      <c r="U9" s="92">
        <f ca="1">IF(U$5&gt;='Rent Roll'!$M31,('Rent Roll'!$G31*'Rent Roll'!$D5/12)*((1+'Rent Roll'!$X31)^DATEDIF('Rent Roll'!$M31,U$5,"Y")),
IF(U$5&gt;'Rent Roll'!$L5,"-",
IF('Rent Roll'!$P5&gt;0,
IF(AND('Rent Roll'!$P5&gt;0,EDATE('Rent Roll'!$K5,'Rent Roll'!$P5*12)&gt;='Commercial Lease'!U$5),
('Rent Roll'!$H5*'Rent Roll'!$D5/12)*((1+'Rent Roll'!$N5)^DATEDIF('Control | Sensitivity'!$C$18,U$5,"Y")),
OFFSET(T9,0,-DATEDIF(EDATE('Rent Roll'!$K5,'Rent Roll'!$P5*12),U$5,"M"))*((1+'Rent Roll'!$O5)^(DATEDIF(EDATE('Rent Roll'!$K5,'Rent Roll'!$P5*12),U$5,"Y")+1))),('Rent Roll'!$H5*'Rent Roll'!$D5/12)*((1+'Rent Roll'!$N5)^DATEDIF('Control | Sensitivity'!$C$18,U$5,"Y")))))</f>
        <v>11321.76</v>
      </c>
      <c r="V9" s="92">
        <f ca="1">IF(V$5&gt;='Rent Roll'!$M31,('Rent Roll'!$G31*'Rent Roll'!$D5/12)*((1+'Rent Roll'!$X31)^DATEDIF('Rent Roll'!$M31,V$5,"Y")),
IF(V$5&gt;'Rent Roll'!$L5,"-",
IF('Rent Roll'!$P5&gt;0,
IF(AND('Rent Roll'!$P5&gt;0,EDATE('Rent Roll'!$K5,'Rent Roll'!$P5*12)&gt;='Commercial Lease'!V$5),
('Rent Roll'!$H5*'Rent Roll'!$D5/12)*((1+'Rent Roll'!$N5)^DATEDIF('Control | Sensitivity'!$C$18,V$5,"Y")),
OFFSET(U9,0,-DATEDIF(EDATE('Rent Roll'!$K5,'Rent Roll'!$P5*12),V$5,"M"))*((1+'Rent Roll'!$O5)^(DATEDIF(EDATE('Rent Roll'!$K5,'Rent Roll'!$P5*12),V$5,"Y")+1))),('Rent Roll'!$H5*'Rent Roll'!$D5/12)*((1+'Rent Roll'!$N5)^DATEDIF('Control | Sensitivity'!$C$18,V$5,"Y")))))</f>
        <v>11321.76</v>
      </c>
      <c r="W9" s="92">
        <f ca="1">IF(W$5&gt;='Rent Roll'!$M31,('Rent Roll'!$G31*'Rent Roll'!$D5/12)*((1+'Rent Roll'!$X31)^DATEDIF('Rent Roll'!$M31,W$5,"Y")),
IF(W$5&gt;'Rent Roll'!$L5,"-",
IF('Rent Roll'!$P5&gt;0,
IF(AND('Rent Roll'!$P5&gt;0,EDATE('Rent Roll'!$K5,'Rent Roll'!$P5*12)&gt;='Commercial Lease'!W$5),
('Rent Roll'!$H5*'Rent Roll'!$D5/12)*((1+'Rent Roll'!$N5)^DATEDIF('Control | Sensitivity'!$C$18,W$5,"Y")),
OFFSET(V9,0,-DATEDIF(EDATE('Rent Roll'!$K5,'Rent Roll'!$P5*12),W$5,"M"))*((1+'Rent Roll'!$O5)^(DATEDIF(EDATE('Rent Roll'!$K5,'Rent Roll'!$P5*12),W$5,"Y")+1))),('Rent Roll'!$H5*'Rent Roll'!$D5/12)*((1+'Rent Roll'!$N5)^DATEDIF('Control | Sensitivity'!$C$18,W$5,"Y")))))</f>
        <v>11321.76</v>
      </c>
      <c r="X9" s="92">
        <f ca="1">IF(X$5&gt;='Rent Roll'!$M31,('Rent Roll'!$G31*'Rent Roll'!$D5/12)*((1+'Rent Roll'!$X31)^DATEDIF('Rent Roll'!$M31,X$5,"Y")),
IF(X$5&gt;'Rent Roll'!$L5,"-",
IF('Rent Roll'!$P5&gt;0,
IF(AND('Rent Roll'!$P5&gt;0,EDATE('Rent Roll'!$K5,'Rent Roll'!$P5*12)&gt;='Commercial Lease'!X$5),
('Rent Roll'!$H5*'Rent Roll'!$D5/12)*((1+'Rent Roll'!$N5)^DATEDIF('Control | Sensitivity'!$C$18,X$5,"Y")),
OFFSET(W9,0,-DATEDIF(EDATE('Rent Roll'!$K5,'Rent Roll'!$P5*12),X$5,"M"))*((1+'Rent Roll'!$O5)^(DATEDIF(EDATE('Rent Roll'!$K5,'Rent Roll'!$P5*12),X$5,"Y")+1))),('Rent Roll'!$H5*'Rent Roll'!$D5/12)*((1+'Rent Roll'!$N5)^DATEDIF('Control | Sensitivity'!$C$18,X$5,"Y")))))</f>
        <v>11321.76</v>
      </c>
      <c r="Y9" s="92">
        <f ca="1">IF(Y$5&gt;='Rent Roll'!$M31,('Rent Roll'!$G31*'Rent Roll'!$D5/12)*((1+'Rent Roll'!$X31)^DATEDIF('Rent Roll'!$M31,Y$5,"Y")),
IF(Y$5&gt;'Rent Roll'!$L5,"-",
IF('Rent Roll'!$P5&gt;0,
IF(AND('Rent Roll'!$P5&gt;0,EDATE('Rent Roll'!$K5,'Rent Roll'!$P5*12)&gt;='Commercial Lease'!Y$5),
('Rent Roll'!$H5*'Rent Roll'!$D5/12)*((1+'Rent Roll'!$N5)^DATEDIF('Control | Sensitivity'!$C$18,Y$5,"Y")),
OFFSET(X9,0,-DATEDIF(EDATE('Rent Roll'!$K5,'Rent Roll'!$P5*12),Y$5,"M"))*((1+'Rent Roll'!$O5)^(DATEDIF(EDATE('Rent Roll'!$K5,'Rent Roll'!$P5*12),Y$5,"Y")+1))),('Rent Roll'!$H5*'Rent Roll'!$D5/12)*((1+'Rent Roll'!$N5)^DATEDIF('Control | Sensitivity'!$C$18,Y$5,"Y")))))</f>
        <v>11321.76</v>
      </c>
      <c r="Z9" s="92">
        <f ca="1">IF(Z$5&gt;='Rent Roll'!$M31,('Rent Roll'!$G31*'Rent Roll'!$D5/12)*((1+'Rent Roll'!$X31)^DATEDIF('Rent Roll'!$M31,Z$5,"Y")),
IF(Z$5&gt;'Rent Roll'!$L5,"-",
IF('Rent Roll'!$P5&gt;0,
IF(AND('Rent Roll'!$P5&gt;0,EDATE('Rent Roll'!$K5,'Rent Roll'!$P5*12)&gt;='Commercial Lease'!Z$5),
('Rent Roll'!$H5*'Rent Roll'!$D5/12)*((1+'Rent Roll'!$N5)^DATEDIF('Control | Sensitivity'!$C$18,Z$5,"Y")),
OFFSET(Y9,0,-DATEDIF(EDATE('Rent Roll'!$K5,'Rent Roll'!$P5*12),Z$5,"M"))*((1+'Rent Roll'!$O5)^(DATEDIF(EDATE('Rent Roll'!$K5,'Rent Roll'!$P5*12),Z$5,"Y")+1))),('Rent Roll'!$H5*'Rent Roll'!$D5/12)*((1+'Rent Roll'!$N5)^DATEDIF('Control | Sensitivity'!$C$18,Z$5,"Y")))))</f>
        <v>11321.76</v>
      </c>
      <c r="AA9" s="92">
        <f ca="1">IF(AA$5&gt;='Rent Roll'!$M31,('Rent Roll'!$G31*'Rent Roll'!$D5/12)*((1+'Rent Roll'!$X31)^DATEDIF('Rent Roll'!$M31,AA$5,"Y")),
IF(AA$5&gt;'Rent Roll'!$L5,"-",
IF('Rent Roll'!$P5&gt;0,
IF(AND('Rent Roll'!$P5&gt;0,EDATE('Rent Roll'!$K5,'Rent Roll'!$P5*12)&gt;='Commercial Lease'!AA$5),
('Rent Roll'!$H5*'Rent Roll'!$D5/12)*((1+'Rent Roll'!$N5)^DATEDIF('Control | Sensitivity'!$C$18,AA$5,"Y")),
OFFSET(Z9,0,-DATEDIF(EDATE('Rent Roll'!$K5,'Rent Roll'!$P5*12),AA$5,"M"))*((1+'Rent Roll'!$O5)^(DATEDIF(EDATE('Rent Roll'!$K5,'Rent Roll'!$P5*12),AA$5,"Y")+1))),('Rent Roll'!$H5*'Rent Roll'!$D5/12)*((1+'Rent Roll'!$N5)^DATEDIF('Control | Sensitivity'!$C$18,AA$5,"Y")))))</f>
        <v>11321.76</v>
      </c>
      <c r="AB9" s="92">
        <f ca="1">IF(AB$5&gt;='Rent Roll'!$M31,('Rent Roll'!$G31*'Rent Roll'!$D5/12)*((1+'Rent Roll'!$X31)^DATEDIF('Rent Roll'!$M31,AB$5,"Y")),
IF(AB$5&gt;'Rent Roll'!$L5,"-",
IF('Rent Roll'!$P5&gt;0,
IF(AND('Rent Roll'!$P5&gt;0,EDATE('Rent Roll'!$K5,'Rent Roll'!$P5*12)&gt;='Commercial Lease'!AB$5),
('Rent Roll'!$H5*'Rent Roll'!$D5/12)*((1+'Rent Roll'!$N5)^DATEDIF('Control | Sensitivity'!$C$18,AB$5,"Y")),
OFFSET(AA9,0,-DATEDIF(EDATE('Rent Roll'!$K5,'Rent Roll'!$P5*12),AB$5,"M"))*((1+'Rent Roll'!$O5)^(DATEDIF(EDATE('Rent Roll'!$K5,'Rent Roll'!$P5*12),AB$5,"Y")+1))),('Rent Roll'!$H5*'Rent Roll'!$D5/12)*((1+'Rent Roll'!$N5)^DATEDIF('Control | Sensitivity'!$C$18,AB$5,"Y")))))</f>
        <v>11321.76</v>
      </c>
      <c r="AC9" s="92">
        <f ca="1">IF(AC$5&gt;='Rent Roll'!$M31,('Rent Roll'!$G31*'Rent Roll'!$D5/12)*((1+'Rent Roll'!$X31)^DATEDIF('Rent Roll'!$M31,AC$5,"Y")),
IF(AC$5&gt;'Rent Roll'!$L5,"-",
IF('Rent Roll'!$P5&gt;0,
IF(AND('Rent Roll'!$P5&gt;0,EDATE('Rent Roll'!$K5,'Rent Roll'!$P5*12)&gt;='Commercial Lease'!AC$5),
('Rent Roll'!$H5*'Rent Roll'!$D5/12)*((1+'Rent Roll'!$N5)^DATEDIF('Control | Sensitivity'!$C$18,AC$5,"Y")),
OFFSET(AB9,0,-DATEDIF(EDATE('Rent Roll'!$K5,'Rent Roll'!$P5*12),AC$5,"M"))*((1+'Rent Roll'!$O5)^(DATEDIF(EDATE('Rent Roll'!$K5,'Rent Roll'!$P5*12),AC$5,"Y")+1))),('Rent Roll'!$H5*'Rent Roll'!$D5/12)*((1+'Rent Roll'!$N5)^DATEDIF('Control | Sensitivity'!$C$18,AC$5,"Y")))))</f>
        <v>11661.4128</v>
      </c>
      <c r="AD9" s="92">
        <f ca="1">IF(AD$5&gt;='Rent Roll'!$M31,('Rent Roll'!$G31*'Rent Roll'!$D5/12)*((1+'Rent Roll'!$X31)^DATEDIF('Rent Roll'!$M31,AD$5,"Y")),
IF(AD$5&gt;'Rent Roll'!$L5,"-",
IF('Rent Roll'!$P5&gt;0,
IF(AND('Rent Roll'!$P5&gt;0,EDATE('Rent Roll'!$K5,'Rent Roll'!$P5*12)&gt;='Commercial Lease'!AD$5),
('Rent Roll'!$H5*'Rent Roll'!$D5/12)*((1+'Rent Roll'!$N5)^DATEDIF('Control | Sensitivity'!$C$18,AD$5,"Y")),
OFFSET(AC9,0,-DATEDIF(EDATE('Rent Roll'!$K5,'Rent Roll'!$P5*12),AD$5,"M"))*((1+'Rent Roll'!$O5)^(DATEDIF(EDATE('Rent Roll'!$K5,'Rent Roll'!$P5*12),AD$5,"Y")+1))),('Rent Roll'!$H5*'Rent Roll'!$D5/12)*((1+'Rent Roll'!$N5)^DATEDIF('Control | Sensitivity'!$C$18,AD$5,"Y")))))</f>
        <v>11661.4128</v>
      </c>
      <c r="AE9" s="92">
        <f ca="1">IF(AE$5&gt;='Rent Roll'!$M31,('Rent Roll'!$G31*'Rent Roll'!$D5/12)*((1+'Rent Roll'!$X31)^DATEDIF('Rent Roll'!$M31,AE$5,"Y")),
IF(AE$5&gt;'Rent Roll'!$L5,"-",
IF('Rent Roll'!$P5&gt;0,
IF(AND('Rent Roll'!$P5&gt;0,EDATE('Rent Roll'!$K5,'Rent Roll'!$P5*12)&gt;='Commercial Lease'!AE$5),
('Rent Roll'!$H5*'Rent Roll'!$D5/12)*((1+'Rent Roll'!$N5)^DATEDIF('Control | Sensitivity'!$C$18,AE$5,"Y")),
OFFSET(AD9,0,-DATEDIF(EDATE('Rent Roll'!$K5,'Rent Roll'!$P5*12),AE$5,"M"))*((1+'Rent Roll'!$O5)^(DATEDIF(EDATE('Rent Roll'!$K5,'Rent Roll'!$P5*12),AE$5,"Y")+1))),('Rent Roll'!$H5*'Rent Roll'!$D5/12)*((1+'Rent Roll'!$N5)^DATEDIF('Control | Sensitivity'!$C$18,AE$5,"Y")))))</f>
        <v>11661.4128</v>
      </c>
      <c r="AF9" s="92">
        <f ca="1">IF(AF$5&gt;='Rent Roll'!$M31,('Rent Roll'!$G31*'Rent Roll'!$D5/12)*((1+'Rent Roll'!$X31)^DATEDIF('Rent Roll'!$M31,AF$5,"Y")),
IF(AF$5&gt;'Rent Roll'!$L5,"-",
IF('Rent Roll'!$P5&gt;0,
IF(AND('Rent Roll'!$P5&gt;0,EDATE('Rent Roll'!$K5,'Rent Roll'!$P5*12)&gt;='Commercial Lease'!AF$5),
('Rent Roll'!$H5*'Rent Roll'!$D5/12)*((1+'Rent Roll'!$N5)^DATEDIF('Control | Sensitivity'!$C$18,AF$5,"Y")),
OFFSET(AE9,0,-DATEDIF(EDATE('Rent Roll'!$K5,'Rent Roll'!$P5*12),AF$5,"M"))*((1+'Rent Roll'!$O5)^(DATEDIF(EDATE('Rent Roll'!$K5,'Rent Roll'!$P5*12),AF$5,"Y")+1))),('Rent Roll'!$H5*'Rent Roll'!$D5/12)*((1+'Rent Roll'!$N5)^DATEDIF('Control | Sensitivity'!$C$18,AF$5,"Y")))))</f>
        <v>11661.4128</v>
      </c>
      <c r="AG9" s="92">
        <f ca="1">IF(AG$5&gt;='Rent Roll'!$M31,('Rent Roll'!$G31*'Rent Roll'!$D5/12)*((1+'Rent Roll'!$X31)^DATEDIF('Rent Roll'!$M31,AG$5,"Y")),
IF(AG$5&gt;'Rent Roll'!$L5,"-",
IF('Rent Roll'!$P5&gt;0,
IF(AND('Rent Roll'!$P5&gt;0,EDATE('Rent Roll'!$K5,'Rent Roll'!$P5*12)&gt;='Commercial Lease'!AG$5),
('Rent Roll'!$H5*'Rent Roll'!$D5/12)*((1+'Rent Roll'!$N5)^DATEDIF('Control | Sensitivity'!$C$18,AG$5,"Y")),
OFFSET(AF9,0,-DATEDIF(EDATE('Rent Roll'!$K5,'Rent Roll'!$P5*12),AG$5,"M"))*((1+'Rent Roll'!$O5)^(DATEDIF(EDATE('Rent Roll'!$K5,'Rent Roll'!$P5*12),AG$5,"Y")+1))),('Rent Roll'!$H5*'Rent Roll'!$D5/12)*((1+'Rent Roll'!$N5)^DATEDIF('Control | Sensitivity'!$C$18,AG$5,"Y")))))</f>
        <v>11661.4128</v>
      </c>
      <c r="AH9" s="92">
        <f ca="1">IF(AH$5&gt;='Rent Roll'!$M31,('Rent Roll'!$G31*'Rent Roll'!$D5/12)*((1+'Rent Roll'!$X31)^DATEDIF('Rent Roll'!$M31,AH$5,"Y")),
IF(AH$5&gt;'Rent Roll'!$L5,"-",
IF('Rent Roll'!$P5&gt;0,
IF(AND('Rent Roll'!$P5&gt;0,EDATE('Rent Roll'!$K5,'Rent Roll'!$P5*12)&gt;='Commercial Lease'!AH$5),
('Rent Roll'!$H5*'Rent Roll'!$D5/12)*((1+'Rent Roll'!$N5)^DATEDIF('Control | Sensitivity'!$C$18,AH$5,"Y")),
OFFSET(AG9,0,-DATEDIF(EDATE('Rent Roll'!$K5,'Rent Roll'!$P5*12),AH$5,"M"))*((1+'Rent Roll'!$O5)^(DATEDIF(EDATE('Rent Roll'!$K5,'Rent Roll'!$P5*12),AH$5,"Y")+1))),('Rent Roll'!$H5*'Rent Roll'!$D5/12)*((1+'Rent Roll'!$N5)^DATEDIF('Control | Sensitivity'!$C$18,AH$5,"Y")))))</f>
        <v>11661.4128</v>
      </c>
      <c r="AI9" s="92">
        <f ca="1">IF(AI$5&gt;='Rent Roll'!$M31,('Rent Roll'!$G31*'Rent Roll'!$D5/12)*((1+'Rent Roll'!$X31)^DATEDIF('Rent Roll'!$M31,AI$5,"Y")),
IF(AI$5&gt;'Rent Roll'!$L5,"-",
IF('Rent Roll'!$P5&gt;0,
IF(AND('Rent Roll'!$P5&gt;0,EDATE('Rent Roll'!$K5,'Rent Roll'!$P5*12)&gt;='Commercial Lease'!AI$5),
('Rent Roll'!$H5*'Rent Roll'!$D5/12)*((1+'Rent Roll'!$N5)^DATEDIF('Control | Sensitivity'!$C$18,AI$5,"Y")),
OFFSET(AH9,0,-DATEDIF(EDATE('Rent Roll'!$K5,'Rent Roll'!$P5*12),AI$5,"M"))*((1+'Rent Roll'!$O5)^(DATEDIF(EDATE('Rent Roll'!$K5,'Rent Roll'!$P5*12),AI$5,"Y")+1))),('Rent Roll'!$H5*'Rent Roll'!$D5/12)*((1+'Rent Roll'!$N5)^DATEDIF('Control | Sensitivity'!$C$18,AI$5,"Y")))))</f>
        <v>11661.4128</v>
      </c>
      <c r="AJ9" s="92">
        <f ca="1">IF(AJ$5&gt;='Rent Roll'!$M31,('Rent Roll'!$G31*'Rent Roll'!$D5/12)*((1+'Rent Roll'!$X31)^DATEDIF('Rent Roll'!$M31,AJ$5,"Y")),
IF(AJ$5&gt;'Rent Roll'!$L5,"-",
IF('Rent Roll'!$P5&gt;0,
IF(AND('Rent Roll'!$P5&gt;0,EDATE('Rent Roll'!$K5,'Rent Roll'!$P5*12)&gt;='Commercial Lease'!AJ$5),
('Rent Roll'!$H5*'Rent Roll'!$D5/12)*((1+'Rent Roll'!$N5)^DATEDIF('Control | Sensitivity'!$C$18,AJ$5,"Y")),
OFFSET(AI9,0,-DATEDIF(EDATE('Rent Roll'!$K5,'Rent Roll'!$P5*12),AJ$5,"M"))*((1+'Rent Roll'!$O5)^(DATEDIF(EDATE('Rent Roll'!$K5,'Rent Roll'!$P5*12),AJ$5,"Y")+1))),('Rent Roll'!$H5*'Rent Roll'!$D5/12)*((1+'Rent Roll'!$N5)^DATEDIF('Control | Sensitivity'!$C$18,AJ$5,"Y")))))</f>
        <v>11661.4128</v>
      </c>
      <c r="AK9" s="92">
        <f ca="1">IF(AK$5&gt;='Rent Roll'!$M31,('Rent Roll'!$G31*'Rent Roll'!$D5/12)*((1+'Rent Roll'!$X31)^DATEDIF('Rent Roll'!$M31,AK$5,"Y")),
IF(AK$5&gt;'Rent Roll'!$L5,"-",
IF('Rent Roll'!$P5&gt;0,
IF(AND('Rent Roll'!$P5&gt;0,EDATE('Rent Roll'!$K5,'Rent Roll'!$P5*12)&gt;='Commercial Lease'!AK$5),
('Rent Roll'!$H5*'Rent Roll'!$D5/12)*((1+'Rent Roll'!$N5)^DATEDIF('Control | Sensitivity'!$C$18,AK$5,"Y")),
OFFSET(AJ9,0,-DATEDIF(EDATE('Rent Roll'!$K5,'Rent Roll'!$P5*12),AK$5,"M"))*((1+'Rent Roll'!$O5)^(DATEDIF(EDATE('Rent Roll'!$K5,'Rent Roll'!$P5*12),AK$5,"Y")+1))),('Rent Roll'!$H5*'Rent Roll'!$D5/12)*((1+'Rent Roll'!$N5)^DATEDIF('Control | Sensitivity'!$C$18,AK$5,"Y")))))</f>
        <v>11661.4128</v>
      </c>
      <c r="AL9" s="92">
        <f ca="1">IF(AL$5&gt;='Rent Roll'!$M31,('Rent Roll'!$G31*'Rent Roll'!$D5/12)*((1+'Rent Roll'!$X31)^DATEDIF('Rent Roll'!$M31,AL$5,"Y")),
IF(AL$5&gt;'Rent Roll'!$L5,"-",
IF('Rent Roll'!$P5&gt;0,
IF(AND('Rent Roll'!$P5&gt;0,EDATE('Rent Roll'!$K5,'Rent Roll'!$P5*12)&gt;='Commercial Lease'!AL$5),
('Rent Roll'!$H5*'Rent Roll'!$D5/12)*((1+'Rent Roll'!$N5)^DATEDIF('Control | Sensitivity'!$C$18,AL$5,"Y")),
OFFSET(AK9,0,-DATEDIF(EDATE('Rent Roll'!$K5,'Rent Roll'!$P5*12),AL$5,"M"))*((1+'Rent Roll'!$O5)^(DATEDIF(EDATE('Rent Roll'!$K5,'Rent Roll'!$P5*12),AL$5,"Y")+1))),('Rent Roll'!$H5*'Rent Roll'!$D5/12)*((1+'Rent Roll'!$N5)^DATEDIF('Control | Sensitivity'!$C$18,AL$5,"Y")))))</f>
        <v>11661.4128</v>
      </c>
      <c r="AM9" s="92">
        <f ca="1">IF(AM$5&gt;='Rent Roll'!$M31,('Rent Roll'!$G31*'Rent Roll'!$D5/12)*((1+'Rent Roll'!$X31)^DATEDIF('Rent Roll'!$M31,AM$5,"Y")),
IF(AM$5&gt;'Rent Roll'!$L5,"-",
IF('Rent Roll'!$P5&gt;0,
IF(AND('Rent Roll'!$P5&gt;0,EDATE('Rent Roll'!$K5,'Rent Roll'!$P5*12)&gt;='Commercial Lease'!AM$5),
('Rent Roll'!$H5*'Rent Roll'!$D5/12)*((1+'Rent Roll'!$N5)^DATEDIF('Control | Sensitivity'!$C$18,AM$5,"Y")),
OFFSET(AL9,0,-DATEDIF(EDATE('Rent Roll'!$K5,'Rent Roll'!$P5*12),AM$5,"M"))*((1+'Rent Roll'!$O5)^(DATEDIF(EDATE('Rent Roll'!$K5,'Rent Roll'!$P5*12),AM$5,"Y")+1))),('Rent Roll'!$H5*'Rent Roll'!$D5/12)*((1+'Rent Roll'!$N5)^DATEDIF('Control | Sensitivity'!$C$18,AM$5,"Y")))))</f>
        <v>11661.4128</v>
      </c>
      <c r="AN9" s="92">
        <f ca="1">IF(AN$5&gt;='Rent Roll'!$M31,('Rent Roll'!$G31*'Rent Roll'!$D5/12)*((1+'Rent Roll'!$X31)^DATEDIF('Rent Roll'!$M31,AN$5,"Y")),
IF(AN$5&gt;'Rent Roll'!$L5,"-",
IF('Rent Roll'!$P5&gt;0,
IF(AND('Rent Roll'!$P5&gt;0,EDATE('Rent Roll'!$K5,'Rent Roll'!$P5*12)&gt;='Commercial Lease'!AN$5),
('Rent Roll'!$H5*'Rent Roll'!$D5/12)*((1+'Rent Roll'!$N5)^DATEDIF('Control | Sensitivity'!$C$18,AN$5,"Y")),
OFFSET(AM9,0,-DATEDIF(EDATE('Rent Roll'!$K5,'Rent Roll'!$P5*12),AN$5,"M"))*((1+'Rent Roll'!$O5)^(DATEDIF(EDATE('Rent Roll'!$K5,'Rent Roll'!$P5*12),AN$5,"Y")+1))),('Rent Roll'!$H5*'Rent Roll'!$D5/12)*((1+'Rent Roll'!$N5)^DATEDIF('Control | Sensitivity'!$C$18,AN$5,"Y")))))</f>
        <v>11661.4128</v>
      </c>
      <c r="AO9" s="92">
        <f ca="1">IF(AO$5&gt;='Rent Roll'!$M31,('Rent Roll'!$G31*'Rent Roll'!$D5/12)*((1+'Rent Roll'!$X31)^DATEDIF('Rent Roll'!$M31,AO$5,"Y")),
IF(AO$5&gt;'Rent Roll'!$L5,"-",
IF('Rent Roll'!$P5&gt;0,
IF(AND('Rent Roll'!$P5&gt;0,EDATE('Rent Roll'!$K5,'Rent Roll'!$P5*12)&gt;='Commercial Lease'!AO$5),
('Rent Roll'!$H5*'Rent Roll'!$D5/12)*((1+'Rent Roll'!$N5)^DATEDIF('Control | Sensitivity'!$C$18,AO$5,"Y")),
OFFSET(AN9,0,-DATEDIF(EDATE('Rent Roll'!$K5,'Rent Roll'!$P5*12),AO$5,"M"))*((1+'Rent Roll'!$O5)^(DATEDIF(EDATE('Rent Roll'!$K5,'Rent Roll'!$P5*12),AO$5,"Y")+1))),('Rent Roll'!$H5*'Rent Roll'!$D5/12)*((1+'Rent Roll'!$N5)^DATEDIF('Control | Sensitivity'!$C$18,AO$5,"Y")))))</f>
        <v>12011.255184</v>
      </c>
      <c r="AP9" s="92">
        <f ca="1">IF(AP$5&gt;='Rent Roll'!$M31,('Rent Roll'!$G31*'Rent Roll'!$D5/12)*((1+'Rent Roll'!$X31)^DATEDIF('Rent Roll'!$M31,AP$5,"Y")),
IF(AP$5&gt;'Rent Roll'!$L5,"-",
IF('Rent Roll'!$P5&gt;0,
IF(AND('Rent Roll'!$P5&gt;0,EDATE('Rent Roll'!$K5,'Rent Roll'!$P5*12)&gt;='Commercial Lease'!AP$5),
('Rent Roll'!$H5*'Rent Roll'!$D5/12)*((1+'Rent Roll'!$N5)^DATEDIF('Control | Sensitivity'!$C$18,AP$5,"Y")),
OFFSET(AO9,0,-DATEDIF(EDATE('Rent Roll'!$K5,'Rent Roll'!$P5*12),AP$5,"M"))*((1+'Rent Roll'!$O5)^(DATEDIF(EDATE('Rent Roll'!$K5,'Rent Roll'!$P5*12),AP$5,"Y")+1))),('Rent Roll'!$H5*'Rent Roll'!$D5/12)*((1+'Rent Roll'!$N5)^DATEDIF('Control | Sensitivity'!$C$18,AP$5,"Y")))))</f>
        <v>12011.255184</v>
      </c>
      <c r="AQ9" s="92">
        <f ca="1">IF(AQ$5&gt;='Rent Roll'!$M31,('Rent Roll'!$G31*'Rent Roll'!$D5/12)*((1+'Rent Roll'!$X31)^DATEDIF('Rent Roll'!$M31,AQ$5,"Y")),
IF(AQ$5&gt;'Rent Roll'!$L5,"-",
IF('Rent Roll'!$P5&gt;0,
IF(AND('Rent Roll'!$P5&gt;0,EDATE('Rent Roll'!$K5,'Rent Roll'!$P5*12)&gt;='Commercial Lease'!AQ$5),
('Rent Roll'!$H5*'Rent Roll'!$D5/12)*((1+'Rent Roll'!$N5)^DATEDIF('Control | Sensitivity'!$C$18,AQ$5,"Y")),
OFFSET(AP9,0,-DATEDIF(EDATE('Rent Roll'!$K5,'Rent Roll'!$P5*12),AQ$5,"M"))*((1+'Rent Roll'!$O5)^(DATEDIF(EDATE('Rent Roll'!$K5,'Rent Roll'!$P5*12),AQ$5,"Y")+1))),('Rent Roll'!$H5*'Rent Roll'!$D5/12)*((1+'Rent Roll'!$N5)^DATEDIF('Control | Sensitivity'!$C$18,AQ$5,"Y")))))</f>
        <v>12011.255184</v>
      </c>
      <c r="AR9" s="92">
        <f ca="1">IF(AR$5&gt;='Rent Roll'!$M31,('Rent Roll'!$G31*'Rent Roll'!$D5/12)*((1+'Rent Roll'!$X31)^DATEDIF('Rent Roll'!$M31,AR$5,"Y")),
IF(AR$5&gt;'Rent Roll'!$L5,"-",
IF('Rent Roll'!$P5&gt;0,
IF(AND('Rent Roll'!$P5&gt;0,EDATE('Rent Roll'!$K5,'Rent Roll'!$P5*12)&gt;='Commercial Lease'!AR$5),
('Rent Roll'!$H5*'Rent Roll'!$D5/12)*((1+'Rent Roll'!$N5)^DATEDIF('Control | Sensitivity'!$C$18,AR$5,"Y")),
OFFSET(AQ9,0,-DATEDIF(EDATE('Rent Roll'!$K5,'Rent Roll'!$P5*12),AR$5,"M"))*((1+'Rent Roll'!$O5)^(DATEDIF(EDATE('Rent Roll'!$K5,'Rent Roll'!$P5*12),AR$5,"Y")+1))),('Rent Roll'!$H5*'Rent Roll'!$D5/12)*((1+'Rent Roll'!$N5)^DATEDIF('Control | Sensitivity'!$C$18,AR$5,"Y")))))</f>
        <v>12011.255184</v>
      </c>
      <c r="AS9" s="92">
        <f ca="1">IF(AS$5&gt;='Rent Roll'!$M31,('Rent Roll'!$G31*'Rent Roll'!$D5/12)*((1+'Rent Roll'!$X31)^DATEDIF('Rent Roll'!$M31,AS$5,"Y")),
IF(AS$5&gt;'Rent Roll'!$L5,"-",
IF('Rent Roll'!$P5&gt;0,
IF(AND('Rent Roll'!$P5&gt;0,EDATE('Rent Roll'!$K5,'Rent Roll'!$P5*12)&gt;='Commercial Lease'!AS$5),
('Rent Roll'!$H5*'Rent Roll'!$D5/12)*((1+'Rent Roll'!$N5)^DATEDIF('Control | Sensitivity'!$C$18,AS$5,"Y")),
OFFSET(AR9,0,-DATEDIF(EDATE('Rent Roll'!$K5,'Rent Roll'!$P5*12),AS$5,"M"))*((1+'Rent Roll'!$O5)^(DATEDIF(EDATE('Rent Roll'!$K5,'Rent Roll'!$P5*12),AS$5,"Y")+1))),('Rent Roll'!$H5*'Rent Roll'!$D5/12)*((1+'Rent Roll'!$N5)^DATEDIF('Control | Sensitivity'!$C$18,AS$5,"Y")))))</f>
        <v>12011.255184</v>
      </c>
      <c r="AT9" s="92">
        <f ca="1">IF(AT$5&gt;='Rent Roll'!$M31,('Rent Roll'!$G31*'Rent Roll'!$D5/12)*((1+'Rent Roll'!$X31)^DATEDIF('Rent Roll'!$M31,AT$5,"Y")),
IF(AT$5&gt;'Rent Roll'!$L5,"-",
IF('Rent Roll'!$P5&gt;0,
IF(AND('Rent Roll'!$P5&gt;0,EDATE('Rent Roll'!$K5,'Rent Roll'!$P5*12)&gt;='Commercial Lease'!AT$5),
('Rent Roll'!$H5*'Rent Roll'!$D5/12)*((1+'Rent Roll'!$N5)^DATEDIF('Control | Sensitivity'!$C$18,AT$5,"Y")),
OFFSET(AS9,0,-DATEDIF(EDATE('Rent Roll'!$K5,'Rent Roll'!$P5*12),AT$5,"M"))*((1+'Rent Roll'!$O5)^(DATEDIF(EDATE('Rent Roll'!$K5,'Rent Roll'!$P5*12),AT$5,"Y")+1))),('Rent Roll'!$H5*'Rent Roll'!$D5/12)*((1+'Rent Roll'!$N5)^DATEDIF('Control | Sensitivity'!$C$18,AT$5,"Y")))))</f>
        <v>12011.255184</v>
      </c>
      <c r="AU9" s="92">
        <f ca="1">IF(AU$5&gt;='Rent Roll'!$M31,('Rent Roll'!$G31*'Rent Roll'!$D5/12)*((1+'Rent Roll'!$X31)^DATEDIF('Rent Roll'!$M31,AU$5,"Y")),
IF(AU$5&gt;'Rent Roll'!$L5,"-",
IF('Rent Roll'!$P5&gt;0,
IF(AND('Rent Roll'!$P5&gt;0,EDATE('Rent Roll'!$K5,'Rent Roll'!$P5*12)&gt;='Commercial Lease'!AU$5),
('Rent Roll'!$H5*'Rent Roll'!$D5/12)*((1+'Rent Roll'!$N5)^DATEDIF('Control | Sensitivity'!$C$18,AU$5,"Y")),
OFFSET(AT9,0,-DATEDIF(EDATE('Rent Roll'!$K5,'Rent Roll'!$P5*12),AU$5,"M"))*((1+'Rent Roll'!$O5)^(DATEDIF(EDATE('Rent Roll'!$K5,'Rent Roll'!$P5*12),AU$5,"Y")+1))),('Rent Roll'!$H5*'Rent Roll'!$D5/12)*((1+'Rent Roll'!$N5)^DATEDIF('Control | Sensitivity'!$C$18,AU$5,"Y")))))</f>
        <v>12011.255184</v>
      </c>
      <c r="AV9" s="92">
        <f ca="1">IF(AV$5&gt;='Rent Roll'!$M31,('Rent Roll'!$G31*'Rent Roll'!$D5/12)*((1+'Rent Roll'!$X31)^DATEDIF('Rent Roll'!$M31,AV$5,"Y")),
IF(AV$5&gt;'Rent Roll'!$L5,"-",
IF('Rent Roll'!$P5&gt;0,
IF(AND('Rent Roll'!$P5&gt;0,EDATE('Rent Roll'!$K5,'Rent Roll'!$P5*12)&gt;='Commercial Lease'!AV$5),
('Rent Roll'!$H5*'Rent Roll'!$D5/12)*((1+'Rent Roll'!$N5)^DATEDIF('Control | Sensitivity'!$C$18,AV$5,"Y")),
OFFSET(AU9,0,-DATEDIF(EDATE('Rent Roll'!$K5,'Rent Roll'!$P5*12),AV$5,"M"))*((1+'Rent Roll'!$O5)^(DATEDIF(EDATE('Rent Roll'!$K5,'Rent Roll'!$P5*12),AV$5,"Y")+1))),('Rent Roll'!$H5*'Rent Roll'!$D5/12)*((1+'Rent Roll'!$N5)^DATEDIF('Control | Sensitivity'!$C$18,AV$5,"Y")))))</f>
        <v>12011.255184</v>
      </c>
      <c r="AW9" s="92">
        <f ca="1">IF(AW$5&gt;='Rent Roll'!$M31,('Rent Roll'!$G31*'Rent Roll'!$D5/12)*((1+'Rent Roll'!$X31)^DATEDIF('Rent Roll'!$M31,AW$5,"Y")),
IF(AW$5&gt;'Rent Roll'!$L5,"-",
IF('Rent Roll'!$P5&gt;0,
IF(AND('Rent Roll'!$P5&gt;0,EDATE('Rent Roll'!$K5,'Rent Roll'!$P5*12)&gt;='Commercial Lease'!AW$5),
('Rent Roll'!$H5*'Rent Roll'!$D5/12)*((1+'Rent Roll'!$N5)^DATEDIF('Control | Sensitivity'!$C$18,AW$5,"Y")),
OFFSET(AV9,0,-DATEDIF(EDATE('Rent Roll'!$K5,'Rent Roll'!$P5*12),AW$5,"M"))*((1+'Rent Roll'!$O5)^(DATEDIF(EDATE('Rent Roll'!$K5,'Rent Roll'!$P5*12),AW$5,"Y")+1))),('Rent Roll'!$H5*'Rent Roll'!$D5/12)*((1+'Rent Roll'!$N5)^DATEDIF('Control | Sensitivity'!$C$18,AW$5,"Y")))))</f>
        <v>12011.255184</v>
      </c>
      <c r="AX9" s="92">
        <f ca="1">IF(AX$5&gt;='Rent Roll'!$M31,('Rent Roll'!$G31*'Rent Roll'!$D5/12)*((1+'Rent Roll'!$X31)^DATEDIF('Rent Roll'!$M31,AX$5,"Y")),
IF(AX$5&gt;'Rent Roll'!$L5,"-",
IF('Rent Roll'!$P5&gt;0,
IF(AND('Rent Roll'!$P5&gt;0,EDATE('Rent Roll'!$K5,'Rent Roll'!$P5*12)&gt;='Commercial Lease'!AX$5),
('Rent Roll'!$H5*'Rent Roll'!$D5/12)*((1+'Rent Roll'!$N5)^DATEDIF('Control | Sensitivity'!$C$18,AX$5,"Y")),
OFFSET(AW9,0,-DATEDIF(EDATE('Rent Roll'!$K5,'Rent Roll'!$P5*12),AX$5,"M"))*((1+'Rent Roll'!$O5)^(DATEDIF(EDATE('Rent Roll'!$K5,'Rent Roll'!$P5*12),AX$5,"Y")+1))),('Rent Roll'!$H5*'Rent Roll'!$D5/12)*((1+'Rent Roll'!$N5)^DATEDIF('Control | Sensitivity'!$C$18,AX$5,"Y")))))</f>
        <v>12011.255184</v>
      </c>
      <c r="AY9" s="92">
        <f ca="1">IF(AY$5&gt;='Rent Roll'!$M31,('Rent Roll'!$G31*'Rent Roll'!$D5/12)*((1+'Rent Roll'!$X31)^DATEDIF('Rent Roll'!$M31,AY$5,"Y")),
IF(AY$5&gt;'Rent Roll'!$L5,"-",
IF('Rent Roll'!$P5&gt;0,
IF(AND('Rent Roll'!$P5&gt;0,EDATE('Rent Roll'!$K5,'Rent Roll'!$P5*12)&gt;='Commercial Lease'!AY$5),
('Rent Roll'!$H5*'Rent Roll'!$D5/12)*((1+'Rent Roll'!$N5)^DATEDIF('Control | Sensitivity'!$C$18,AY$5,"Y")),
OFFSET(AX9,0,-DATEDIF(EDATE('Rent Roll'!$K5,'Rent Roll'!$P5*12),AY$5,"M"))*((1+'Rent Roll'!$O5)^(DATEDIF(EDATE('Rent Roll'!$K5,'Rent Roll'!$P5*12),AY$5,"Y")+1))),('Rent Roll'!$H5*'Rent Roll'!$D5/12)*((1+'Rent Roll'!$N5)^DATEDIF('Control | Sensitivity'!$C$18,AY$5,"Y")))))</f>
        <v>12011.255184</v>
      </c>
      <c r="AZ9" s="92">
        <f ca="1">IF(AZ$5&gt;='Rent Roll'!$M31,('Rent Roll'!$G31*'Rent Roll'!$D5/12)*((1+'Rent Roll'!$X31)^DATEDIF('Rent Roll'!$M31,AZ$5,"Y")),
IF(AZ$5&gt;'Rent Roll'!$L5,"-",
IF('Rent Roll'!$P5&gt;0,
IF(AND('Rent Roll'!$P5&gt;0,EDATE('Rent Roll'!$K5,'Rent Roll'!$P5*12)&gt;='Commercial Lease'!AZ$5),
('Rent Roll'!$H5*'Rent Roll'!$D5/12)*((1+'Rent Roll'!$N5)^DATEDIF('Control | Sensitivity'!$C$18,AZ$5,"Y")),
OFFSET(AY9,0,-DATEDIF(EDATE('Rent Roll'!$K5,'Rent Roll'!$P5*12),AZ$5,"M"))*((1+'Rent Roll'!$O5)^(DATEDIF(EDATE('Rent Roll'!$K5,'Rent Roll'!$P5*12),AZ$5,"Y")+1))),('Rent Roll'!$H5*'Rent Roll'!$D5/12)*((1+'Rent Roll'!$N5)^DATEDIF('Control | Sensitivity'!$C$18,AZ$5,"Y")))))</f>
        <v>12011.255184</v>
      </c>
      <c r="BA9" s="92">
        <f ca="1">IF(BA$5&gt;='Rent Roll'!$M31,('Rent Roll'!$G31*'Rent Roll'!$D5/12)*((1+'Rent Roll'!$X31)^DATEDIF('Rent Roll'!$M31,BA$5,"Y")),
IF(BA$5&gt;'Rent Roll'!$L5,"-",
IF('Rent Roll'!$P5&gt;0,
IF(AND('Rent Roll'!$P5&gt;0,EDATE('Rent Roll'!$K5,'Rent Roll'!$P5*12)&gt;='Commercial Lease'!BA$5),
('Rent Roll'!$H5*'Rent Roll'!$D5/12)*((1+'Rent Roll'!$N5)^DATEDIF('Control | Sensitivity'!$C$18,BA$5,"Y")),
OFFSET(AZ9,0,-DATEDIF(EDATE('Rent Roll'!$K5,'Rent Roll'!$P5*12),BA$5,"M"))*((1+'Rent Roll'!$O5)^(DATEDIF(EDATE('Rent Roll'!$K5,'Rent Roll'!$P5*12),BA$5,"Y")+1))),('Rent Roll'!$H5*'Rent Roll'!$D5/12)*((1+'Rent Roll'!$N5)^DATEDIF('Control | Sensitivity'!$C$18,BA$5,"Y")))))</f>
        <v>12371.592839519999</v>
      </c>
      <c r="BB9" s="92">
        <f ca="1">IF(BB$5&gt;='Rent Roll'!$M31,('Rent Roll'!$G31*'Rent Roll'!$D5/12)*((1+'Rent Roll'!$X31)^DATEDIF('Rent Roll'!$M31,BB$5,"Y")),
IF(BB$5&gt;'Rent Roll'!$L5,"-",
IF('Rent Roll'!$P5&gt;0,
IF(AND('Rent Roll'!$P5&gt;0,EDATE('Rent Roll'!$K5,'Rent Roll'!$P5*12)&gt;='Commercial Lease'!BB$5),
('Rent Roll'!$H5*'Rent Roll'!$D5/12)*((1+'Rent Roll'!$N5)^DATEDIF('Control | Sensitivity'!$C$18,BB$5,"Y")),
OFFSET(BA9,0,-DATEDIF(EDATE('Rent Roll'!$K5,'Rent Roll'!$P5*12),BB$5,"M"))*((1+'Rent Roll'!$O5)^(DATEDIF(EDATE('Rent Roll'!$K5,'Rent Roll'!$P5*12),BB$5,"Y")+1))),('Rent Roll'!$H5*'Rent Roll'!$D5/12)*((1+'Rent Roll'!$N5)^DATEDIF('Control | Sensitivity'!$C$18,BB$5,"Y")))))</f>
        <v>12371.592839519999</v>
      </c>
      <c r="BC9" s="92">
        <f ca="1">IF(BC$5&gt;='Rent Roll'!$M31,('Rent Roll'!$G31*'Rent Roll'!$D5/12)*((1+'Rent Roll'!$X31)^DATEDIF('Rent Roll'!$M31,BC$5,"Y")),
IF(BC$5&gt;'Rent Roll'!$L5,"-",
IF('Rent Roll'!$P5&gt;0,
IF(AND('Rent Roll'!$P5&gt;0,EDATE('Rent Roll'!$K5,'Rent Roll'!$P5*12)&gt;='Commercial Lease'!BC$5),
('Rent Roll'!$H5*'Rent Roll'!$D5/12)*((1+'Rent Roll'!$N5)^DATEDIF('Control | Sensitivity'!$C$18,BC$5,"Y")),
OFFSET(BB9,0,-DATEDIF(EDATE('Rent Roll'!$K5,'Rent Roll'!$P5*12),BC$5,"M"))*((1+'Rent Roll'!$O5)^(DATEDIF(EDATE('Rent Roll'!$K5,'Rent Roll'!$P5*12),BC$5,"Y")+1))),('Rent Roll'!$H5*'Rent Roll'!$D5/12)*((1+'Rent Roll'!$N5)^DATEDIF('Control | Sensitivity'!$C$18,BC$5,"Y")))))</f>
        <v>12371.592839519999</v>
      </c>
      <c r="BD9" s="92">
        <f ca="1">IF(BD$5&gt;='Rent Roll'!$M31,('Rent Roll'!$G31*'Rent Roll'!$D5/12)*((1+'Rent Roll'!$X31)^DATEDIF('Rent Roll'!$M31,BD$5,"Y")),
IF(BD$5&gt;'Rent Roll'!$L5,"-",
IF('Rent Roll'!$P5&gt;0,
IF(AND('Rent Roll'!$P5&gt;0,EDATE('Rent Roll'!$K5,'Rent Roll'!$P5*12)&gt;='Commercial Lease'!BD$5),
('Rent Roll'!$H5*'Rent Roll'!$D5/12)*((1+'Rent Roll'!$N5)^DATEDIF('Control | Sensitivity'!$C$18,BD$5,"Y")),
OFFSET(BC9,0,-DATEDIF(EDATE('Rent Roll'!$K5,'Rent Roll'!$P5*12),BD$5,"M"))*((1+'Rent Roll'!$O5)^(DATEDIF(EDATE('Rent Roll'!$K5,'Rent Roll'!$P5*12),BD$5,"Y")+1))),('Rent Roll'!$H5*'Rent Roll'!$D5/12)*((1+'Rent Roll'!$N5)^DATEDIF('Control | Sensitivity'!$C$18,BD$5,"Y")))))</f>
        <v>12371.592839519999</v>
      </c>
      <c r="BE9" s="92">
        <f ca="1">IF(BE$5&gt;='Rent Roll'!$M31,('Rent Roll'!$G31*'Rent Roll'!$D5/12)*((1+'Rent Roll'!$X31)^DATEDIF('Rent Roll'!$M31,BE$5,"Y")),
IF(BE$5&gt;'Rent Roll'!$L5,"-",
IF('Rent Roll'!$P5&gt;0,
IF(AND('Rent Roll'!$P5&gt;0,EDATE('Rent Roll'!$K5,'Rent Roll'!$P5*12)&gt;='Commercial Lease'!BE$5),
('Rent Roll'!$H5*'Rent Roll'!$D5/12)*((1+'Rent Roll'!$N5)^DATEDIF('Control | Sensitivity'!$C$18,BE$5,"Y")),
OFFSET(BD9,0,-DATEDIF(EDATE('Rent Roll'!$K5,'Rent Roll'!$P5*12),BE$5,"M"))*((1+'Rent Roll'!$O5)^(DATEDIF(EDATE('Rent Roll'!$K5,'Rent Roll'!$P5*12),BE$5,"Y")+1))),('Rent Roll'!$H5*'Rent Roll'!$D5/12)*((1+'Rent Roll'!$N5)^DATEDIF('Control | Sensitivity'!$C$18,BE$5,"Y")))))</f>
        <v>12371.592839519999</v>
      </c>
      <c r="BF9" s="92">
        <f ca="1">IF(BF$5&gt;='Rent Roll'!$M31,('Rent Roll'!$G31*'Rent Roll'!$D5/12)*((1+'Rent Roll'!$X31)^DATEDIF('Rent Roll'!$M31,BF$5,"Y")),
IF(BF$5&gt;'Rent Roll'!$L5,"-",
IF('Rent Roll'!$P5&gt;0,
IF(AND('Rent Roll'!$P5&gt;0,EDATE('Rent Roll'!$K5,'Rent Roll'!$P5*12)&gt;='Commercial Lease'!BF$5),
('Rent Roll'!$H5*'Rent Roll'!$D5/12)*((1+'Rent Roll'!$N5)^DATEDIF('Control | Sensitivity'!$C$18,BF$5,"Y")),
OFFSET(BE9,0,-DATEDIF(EDATE('Rent Roll'!$K5,'Rent Roll'!$P5*12),BF$5,"M"))*((1+'Rent Roll'!$O5)^(DATEDIF(EDATE('Rent Roll'!$K5,'Rent Roll'!$P5*12),BF$5,"Y")+1))),('Rent Roll'!$H5*'Rent Roll'!$D5/12)*((1+'Rent Roll'!$N5)^DATEDIF('Control | Sensitivity'!$C$18,BF$5,"Y")))))</f>
        <v>12371.592839519999</v>
      </c>
      <c r="BG9" s="92">
        <f ca="1">IF(BG$5&gt;='Rent Roll'!$M31,('Rent Roll'!$G31*'Rent Roll'!$D5/12)*((1+'Rent Roll'!$X31)^DATEDIF('Rent Roll'!$M31,BG$5,"Y")),
IF(BG$5&gt;'Rent Roll'!$L5,"-",
IF('Rent Roll'!$P5&gt;0,
IF(AND('Rent Roll'!$P5&gt;0,EDATE('Rent Roll'!$K5,'Rent Roll'!$P5*12)&gt;='Commercial Lease'!BG$5),
('Rent Roll'!$H5*'Rent Roll'!$D5/12)*((1+'Rent Roll'!$N5)^DATEDIF('Control | Sensitivity'!$C$18,BG$5,"Y")),
OFFSET(BF9,0,-DATEDIF(EDATE('Rent Roll'!$K5,'Rent Roll'!$P5*12),BG$5,"M"))*((1+'Rent Roll'!$O5)^(DATEDIF(EDATE('Rent Roll'!$K5,'Rent Roll'!$P5*12),BG$5,"Y")+1))),('Rent Roll'!$H5*'Rent Roll'!$D5/12)*((1+'Rent Roll'!$N5)^DATEDIF('Control | Sensitivity'!$C$18,BG$5,"Y")))))</f>
        <v>12371.592839519999</v>
      </c>
      <c r="BH9" s="92">
        <f ca="1">IF(BH$5&gt;='Rent Roll'!$M31,('Rent Roll'!$G31*'Rent Roll'!$D5/12)*((1+'Rent Roll'!$X31)^DATEDIF('Rent Roll'!$M31,BH$5,"Y")),
IF(BH$5&gt;'Rent Roll'!$L5,"-",
IF('Rent Roll'!$P5&gt;0,
IF(AND('Rent Roll'!$P5&gt;0,EDATE('Rent Roll'!$K5,'Rent Roll'!$P5*12)&gt;='Commercial Lease'!BH$5),
('Rent Roll'!$H5*'Rent Roll'!$D5/12)*((1+'Rent Roll'!$N5)^DATEDIF('Control | Sensitivity'!$C$18,BH$5,"Y")),
OFFSET(BG9,0,-DATEDIF(EDATE('Rent Roll'!$K5,'Rent Roll'!$P5*12),BH$5,"M"))*((1+'Rent Roll'!$O5)^(DATEDIF(EDATE('Rent Roll'!$K5,'Rent Roll'!$P5*12),BH$5,"Y")+1))),('Rent Roll'!$H5*'Rent Roll'!$D5/12)*((1+'Rent Roll'!$N5)^DATEDIF('Control | Sensitivity'!$C$18,BH$5,"Y")))))</f>
        <v>12371.592839519999</v>
      </c>
      <c r="BI9" s="92">
        <f ca="1">IF(BI$5&gt;='Rent Roll'!$M31,('Rent Roll'!$G31*'Rent Roll'!$D5/12)*((1+'Rent Roll'!$X31)^DATEDIF('Rent Roll'!$M31,BI$5,"Y")),
IF(BI$5&gt;'Rent Roll'!$L5,"-",
IF('Rent Roll'!$P5&gt;0,
IF(AND('Rent Roll'!$P5&gt;0,EDATE('Rent Roll'!$K5,'Rent Roll'!$P5*12)&gt;='Commercial Lease'!BI$5),
('Rent Roll'!$H5*'Rent Roll'!$D5/12)*((1+'Rent Roll'!$N5)^DATEDIF('Control | Sensitivity'!$C$18,BI$5,"Y")),
OFFSET(BH9,0,-DATEDIF(EDATE('Rent Roll'!$K5,'Rent Roll'!$P5*12),BI$5,"M"))*((1+'Rent Roll'!$O5)^(DATEDIF(EDATE('Rent Roll'!$K5,'Rent Roll'!$P5*12),BI$5,"Y")+1))),('Rent Roll'!$H5*'Rent Roll'!$D5/12)*((1+'Rent Roll'!$N5)^DATEDIF('Control | Sensitivity'!$C$18,BI$5,"Y")))))</f>
        <v>12371.592839519999</v>
      </c>
      <c r="BJ9" s="92">
        <f ca="1">IF(BJ$5&gt;='Rent Roll'!$M31,('Rent Roll'!$G31*'Rent Roll'!$D5/12)*((1+'Rent Roll'!$X31)^DATEDIF('Rent Roll'!$M31,BJ$5,"Y")),
IF(BJ$5&gt;'Rent Roll'!$L5,"-",
IF('Rent Roll'!$P5&gt;0,
IF(AND('Rent Roll'!$P5&gt;0,EDATE('Rent Roll'!$K5,'Rent Roll'!$P5*12)&gt;='Commercial Lease'!BJ$5),
('Rent Roll'!$H5*'Rent Roll'!$D5/12)*((1+'Rent Roll'!$N5)^DATEDIF('Control | Sensitivity'!$C$18,BJ$5,"Y")),
OFFSET(BI9,0,-DATEDIF(EDATE('Rent Roll'!$K5,'Rent Roll'!$P5*12),BJ$5,"M"))*((1+'Rent Roll'!$O5)^(DATEDIF(EDATE('Rent Roll'!$K5,'Rent Roll'!$P5*12),BJ$5,"Y")+1))),('Rent Roll'!$H5*'Rent Roll'!$D5/12)*((1+'Rent Roll'!$N5)^DATEDIF('Control | Sensitivity'!$C$18,BJ$5,"Y")))))</f>
        <v>12371.592839519999</v>
      </c>
      <c r="BK9" s="92">
        <f ca="1">IF(BK$5&gt;='Rent Roll'!$M31,('Rent Roll'!$G31*'Rent Roll'!$D5/12)*((1+'Rent Roll'!$X31)^DATEDIF('Rent Roll'!$M31,BK$5,"Y")),
IF(BK$5&gt;'Rent Roll'!$L5,"-",
IF('Rent Roll'!$P5&gt;0,
IF(AND('Rent Roll'!$P5&gt;0,EDATE('Rent Roll'!$K5,'Rent Roll'!$P5*12)&gt;='Commercial Lease'!BK$5),
('Rent Roll'!$H5*'Rent Roll'!$D5/12)*((1+'Rent Roll'!$N5)^DATEDIF('Control | Sensitivity'!$C$18,BK$5,"Y")),
OFFSET(BJ9,0,-DATEDIF(EDATE('Rent Roll'!$K5,'Rent Roll'!$P5*12),BK$5,"M"))*((1+'Rent Roll'!$O5)^(DATEDIF(EDATE('Rent Roll'!$K5,'Rent Roll'!$P5*12),BK$5,"Y")+1))),('Rent Roll'!$H5*'Rent Roll'!$D5/12)*((1+'Rent Roll'!$N5)^DATEDIF('Control | Sensitivity'!$C$18,BK$5,"Y")))))</f>
        <v>12371.592839519999</v>
      </c>
      <c r="BL9" s="92">
        <f ca="1">IF(BL$5&gt;='Rent Roll'!$M31,('Rent Roll'!$G31*'Rent Roll'!$D5/12)*((1+'Rent Roll'!$X31)^DATEDIF('Rent Roll'!$M31,BL$5,"Y")),
IF(BL$5&gt;'Rent Roll'!$L5,"-",
IF('Rent Roll'!$P5&gt;0,
IF(AND('Rent Roll'!$P5&gt;0,EDATE('Rent Roll'!$K5,'Rent Roll'!$P5*12)&gt;='Commercial Lease'!BL$5),
('Rent Roll'!$H5*'Rent Roll'!$D5/12)*((1+'Rent Roll'!$N5)^DATEDIF('Control | Sensitivity'!$C$18,BL$5,"Y")),
OFFSET(BK9,0,-DATEDIF(EDATE('Rent Roll'!$K5,'Rent Roll'!$P5*12),BL$5,"M"))*((1+'Rent Roll'!$O5)^(DATEDIF(EDATE('Rent Roll'!$K5,'Rent Roll'!$P5*12),BL$5,"Y")+1))),('Rent Roll'!$H5*'Rent Roll'!$D5/12)*((1+'Rent Roll'!$N5)^DATEDIF('Control | Sensitivity'!$C$18,BL$5,"Y")))))</f>
        <v>12371.592839519999</v>
      </c>
      <c r="BM9" s="92">
        <f ca="1">IF(BM$5&gt;='Rent Roll'!$M31,('Rent Roll'!$G31*'Rent Roll'!$D5/12)*((1+'Rent Roll'!$X31)^DATEDIF('Rent Roll'!$M31,BM$5,"Y")),
IF(BM$5&gt;'Rent Roll'!$L5,"-",
IF('Rent Roll'!$P5&gt;0,
IF(AND('Rent Roll'!$P5&gt;0,EDATE('Rent Roll'!$K5,'Rent Roll'!$P5*12)&gt;='Commercial Lease'!BM$5),
('Rent Roll'!$H5*'Rent Roll'!$D5/12)*((1+'Rent Roll'!$N5)^DATEDIF('Control | Sensitivity'!$C$18,BM$5,"Y")),
OFFSET(BL9,0,-DATEDIF(EDATE('Rent Roll'!$K5,'Rent Roll'!$P5*12),BM$5,"M"))*((1+'Rent Roll'!$O5)^(DATEDIF(EDATE('Rent Roll'!$K5,'Rent Roll'!$P5*12),BM$5,"Y")+1))),('Rent Roll'!$H5*'Rent Roll'!$D5/12)*((1+'Rent Roll'!$N5)^DATEDIF('Control | Sensitivity'!$C$18,BM$5,"Y")))))</f>
        <v>12742.740624705599</v>
      </c>
      <c r="BN9" s="92">
        <f ca="1">IF(BN$5&gt;='Rent Roll'!$M31,('Rent Roll'!$G31*'Rent Roll'!$D5/12)*((1+'Rent Roll'!$X31)^DATEDIF('Rent Roll'!$M31,BN$5,"Y")),
IF(BN$5&gt;'Rent Roll'!$L5,"-",
IF('Rent Roll'!$P5&gt;0,
IF(AND('Rent Roll'!$P5&gt;0,EDATE('Rent Roll'!$K5,'Rent Roll'!$P5*12)&gt;='Commercial Lease'!BN$5),
('Rent Roll'!$H5*'Rent Roll'!$D5/12)*((1+'Rent Roll'!$N5)^DATEDIF('Control | Sensitivity'!$C$18,BN$5,"Y")),
OFFSET(BM9,0,-DATEDIF(EDATE('Rent Roll'!$K5,'Rent Roll'!$P5*12),BN$5,"M"))*((1+'Rent Roll'!$O5)^(DATEDIF(EDATE('Rent Roll'!$K5,'Rent Roll'!$P5*12),BN$5,"Y")+1))),('Rent Roll'!$H5*'Rent Roll'!$D5/12)*((1+'Rent Roll'!$N5)^DATEDIF('Control | Sensitivity'!$C$18,BN$5,"Y")))))</f>
        <v>12742.740624705599</v>
      </c>
      <c r="BO9" s="92">
        <f ca="1">IF(BO$5&gt;='Rent Roll'!$M31,('Rent Roll'!$G31*'Rent Roll'!$D5/12)*((1+'Rent Roll'!$X31)^DATEDIF('Rent Roll'!$M31,BO$5,"Y")),
IF(BO$5&gt;'Rent Roll'!$L5,"-",
IF('Rent Roll'!$P5&gt;0,
IF(AND('Rent Roll'!$P5&gt;0,EDATE('Rent Roll'!$K5,'Rent Roll'!$P5*12)&gt;='Commercial Lease'!BO$5),
('Rent Roll'!$H5*'Rent Roll'!$D5/12)*((1+'Rent Roll'!$N5)^DATEDIF('Control | Sensitivity'!$C$18,BO$5,"Y")),
OFFSET(BN9,0,-DATEDIF(EDATE('Rent Roll'!$K5,'Rent Roll'!$P5*12),BO$5,"M"))*((1+'Rent Roll'!$O5)^(DATEDIF(EDATE('Rent Roll'!$K5,'Rent Roll'!$P5*12),BO$5,"Y")+1))),('Rent Roll'!$H5*'Rent Roll'!$D5/12)*((1+'Rent Roll'!$N5)^DATEDIF('Control | Sensitivity'!$C$18,BO$5,"Y")))))</f>
        <v>12742.740624705599</v>
      </c>
      <c r="BP9" s="92">
        <f ca="1">IF(BP$5&gt;='Rent Roll'!$M31,('Rent Roll'!$G31*'Rent Roll'!$D5/12)*((1+'Rent Roll'!$X31)^DATEDIF('Rent Roll'!$M31,BP$5,"Y")),
IF(BP$5&gt;'Rent Roll'!$L5,"-",
IF('Rent Roll'!$P5&gt;0,
IF(AND('Rent Roll'!$P5&gt;0,EDATE('Rent Roll'!$K5,'Rent Roll'!$P5*12)&gt;='Commercial Lease'!BP$5),
('Rent Roll'!$H5*'Rent Roll'!$D5/12)*((1+'Rent Roll'!$N5)^DATEDIF('Control | Sensitivity'!$C$18,BP$5,"Y")),
OFFSET(BO9,0,-DATEDIF(EDATE('Rent Roll'!$K5,'Rent Roll'!$P5*12),BP$5,"M"))*((1+'Rent Roll'!$O5)^(DATEDIF(EDATE('Rent Roll'!$K5,'Rent Roll'!$P5*12),BP$5,"Y")+1))),('Rent Roll'!$H5*'Rent Roll'!$D5/12)*((1+'Rent Roll'!$N5)^DATEDIF('Control | Sensitivity'!$C$18,BP$5,"Y")))))</f>
        <v>12742.740624705599</v>
      </c>
      <c r="BQ9" s="92">
        <f ca="1">IF(BQ$5&gt;='Rent Roll'!$M31,('Rent Roll'!$G31*'Rent Roll'!$D5/12)*((1+'Rent Roll'!$X31)^DATEDIF('Rent Roll'!$M31,BQ$5,"Y")),
IF(BQ$5&gt;'Rent Roll'!$L5,"-",
IF('Rent Roll'!$P5&gt;0,
IF(AND('Rent Roll'!$P5&gt;0,EDATE('Rent Roll'!$K5,'Rent Roll'!$P5*12)&gt;='Commercial Lease'!BQ$5),
('Rent Roll'!$H5*'Rent Roll'!$D5/12)*((1+'Rent Roll'!$N5)^DATEDIF('Control | Sensitivity'!$C$18,BQ$5,"Y")),
OFFSET(BP9,0,-DATEDIF(EDATE('Rent Roll'!$K5,'Rent Roll'!$P5*12),BQ$5,"M"))*((1+'Rent Roll'!$O5)^(DATEDIF(EDATE('Rent Roll'!$K5,'Rent Roll'!$P5*12),BQ$5,"Y")+1))),('Rent Roll'!$H5*'Rent Roll'!$D5/12)*((1+'Rent Roll'!$N5)^DATEDIF('Control | Sensitivity'!$C$18,BQ$5,"Y")))))</f>
        <v>12742.740624705599</v>
      </c>
      <c r="BR9" s="92">
        <f ca="1">IF(BR$5&gt;='Rent Roll'!$M31,('Rent Roll'!$G31*'Rent Roll'!$D5/12)*((1+'Rent Roll'!$X31)^DATEDIF('Rent Roll'!$M31,BR$5,"Y")),
IF(BR$5&gt;'Rent Roll'!$L5,"-",
IF('Rent Roll'!$P5&gt;0,
IF(AND('Rent Roll'!$P5&gt;0,EDATE('Rent Roll'!$K5,'Rent Roll'!$P5*12)&gt;='Commercial Lease'!BR$5),
('Rent Roll'!$H5*'Rent Roll'!$D5/12)*((1+'Rent Roll'!$N5)^DATEDIF('Control | Sensitivity'!$C$18,BR$5,"Y")),
OFFSET(BQ9,0,-DATEDIF(EDATE('Rent Roll'!$K5,'Rent Roll'!$P5*12),BR$5,"M"))*((1+'Rent Roll'!$O5)^(DATEDIF(EDATE('Rent Roll'!$K5,'Rent Roll'!$P5*12),BR$5,"Y")+1))),('Rent Roll'!$H5*'Rent Roll'!$D5/12)*((1+'Rent Roll'!$N5)^DATEDIF('Control | Sensitivity'!$C$18,BR$5,"Y")))))</f>
        <v>12742.740624705599</v>
      </c>
      <c r="BS9" s="92">
        <f ca="1">IF(BS$5&gt;='Rent Roll'!$M31,('Rent Roll'!$G31*'Rent Roll'!$D5/12)*((1+'Rent Roll'!$X31)^DATEDIF('Rent Roll'!$M31,BS$5,"Y")),
IF(BS$5&gt;'Rent Roll'!$L5,"-",
IF('Rent Roll'!$P5&gt;0,
IF(AND('Rent Roll'!$P5&gt;0,EDATE('Rent Roll'!$K5,'Rent Roll'!$P5*12)&gt;='Commercial Lease'!BS$5),
('Rent Roll'!$H5*'Rent Roll'!$D5/12)*((1+'Rent Roll'!$N5)^DATEDIF('Control | Sensitivity'!$C$18,BS$5,"Y")),
OFFSET(BR9,0,-DATEDIF(EDATE('Rent Roll'!$K5,'Rent Roll'!$P5*12),BS$5,"M"))*((1+'Rent Roll'!$O5)^(DATEDIF(EDATE('Rent Roll'!$K5,'Rent Roll'!$P5*12),BS$5,"Y")+1))),('Rent Roll'!$H5*'Rent Roll'!$D5/12)*((1+'Rent Roll'!$N5)^DATEDIF('Control | Sensitivity'!$C$18,BS$5,"Y")))))</f>
        <v>12742.740624705599</v>
      </c>
      <c r="BT9" s="92">
        <f ca="1">IF(BT$5&gt;='Rent Roll'!$M31,('Rent Roll'!$G31*'Rent Roll'!$D5/12)*((1+'Rent Roll'!$X31)^DATEDIF('Rent Roll'!$M31,BT$5,"Y")),
IF(BT$5&gt;'Rent Roll'!$L5,"-",
IF('Rent Roll'!$P5&gt;0,
IF(AND('Rent Roll'!$P5&gt;0,EDATE('Rent Roll'!$K5,'Rent Roll'!$P5*12)&gt;='Commercial Lease'!BT$5),
('Rent Roll'!$H5*'Rent Roll'!$D5/12)*((1+'Rent Roll'!$N5)^DATEDIF('Control | Sensitivity'!$C$18,BT$5,"Y")),
OFFSET(BS9,0,-DATEDIF(EDATE('Rent Roll'!$K5,'Rent Roll'!$P5*12),BT$5,"M"))*((1+'Rent Roll'!$O5)^(DATEDIF(EDATE('Rent Roll'!$K5,'Rent Roll'!$P5*12),BT$5,"Y")+1))),('Rent Roll'!$H5*'Rent Roll'!$D5/12)*((1+'Rent Roll'!$N5)^DATEDIF('Control | Sensitivity'!$C$18,BT$5,"Y")))))</f>
        <v>12742.740624705599</v>
      </c>
      <c r="BU9" s="92">
        <f ca="1">IF(BU$5&gt;='Rent Roll'!$M31,('Rent Roll'!$G31*'Rent Roll'!$D5/12)*((1+'Rent Roll'!$X31)^DATEDIF('Rent Roll'!$M31,BU$5,"Y")),
IF(BU$5&gt;'Rent Roll'!$L5,"-",
IF('Rent Roll'!$P5&gt;0,
IF(AND('Rent Roll'!$P5&gt;0,EDATE('Rent Roll'!$K5,'Rent Roll'!$P5*12)&gt;='Commercial Lease'!BU$5),
('Rent Roll'!$H5*'Rent Roll'!$D5/12)*((1+'Rent Roll'!$N5)^DATEDIF('Control | Sensitivity'!$C$18,BU$5,"Y")),
OFFSET(BT9,0,-DATEDIF(EDATE('Rent Roll'!$K5,'Rent Roll'!$P5*12),BU$5,"M"))*((1+'Rent Roll'!$O5)^(DATEDIF(EDATE('Rent Roll'!$K5,'Rent Roll'!$P5*12),BU$5,"Y")+1))),('Rent Roll'!$H5*'Rent Roll'!$D5/12)*((1+'Rent Roll'!$N5)^DATEDIF('Control | Sensitivity'!$C$18,BU$5,"Y")))))</f>
        <v>12742.740624705599</v>
      </c>
      <c r="BV9" s="92">
        <f ca="1">IF(BV$5&gt;='Rent Roll'!$M31,('Rent Roll'!$G31*'Rent Roll'!$D5/12)*((1+'Rent Roll'!$X31)^DATEDIF('Rent Roll'!$M31,BV$5,"Y")),
IF(BV$5&gt;'Rent Roll'!$L5,"-",
IF('Rent Roll'!$P5&gt;0,
IF(AND('Rent Roll'!$P5&gt;0,EDATE('Rent Roll'!$K5,'Rent Roll'!$P5*12)&gt;='Commercial Lease'!BV$5),
('Rent Roll'!$H5*'Rent Roll'!$D5/12)*((1+'Rent Roll'!$N5)^DATEDIF('Control | Sensitivity'!$C$18,BV$5,"Y")),
OFFSET(BU9,0,-DATEDIF(EDATE('Rent Roll'!$K5,'Rent Roll'!$P5*12),BV$5,"M"))*((1+'Rent Roll'!$O5)^(DATEDIF(EDATE('Rent Roll'!$K5,'Rent Roll'!$P5*12),BV$5,"Y")+1))),('Rent Roll'!$H5*'Rent Roll'!$D5/12)*((1+'Rent Roll'!$N5)^DATEDIF('Control | Sensitivity'!$C$18,BV$5,"Y")))))</f>
        <v>12742.740624705599</v>
      </c>
      <c r="BW9" s="92">
        <f ca="1">IF(BW$5&gt;='Rent Roll'!$M31,('Rent Roll'!$G31*'Rent Roll'!$D5/12)*((1+'Rent Roll'!$X31)^DATEDIF('Rent Roll'!$M31,BW$5,"Y")),
IF(BW$5&gt;'Rent Roll'!$L5,"-",
IF('Rent Roll'!$P5&gt;0,
IF(AND('Rent Roll'!$P5&gt;0,EDATE('Rent Roll'!$K5,'Rent Roll'!$P5*12)&gt;='Commercial Lease'!BW$5),
('Rent Roll'!$H5*'Rent Roll'!$D5/12)*((1+'Rent Roll'!$N5)^DATEDIF('Control | Sensitivity'!$C$18,BW$5,"Y")),
OFFSET(BV9,0,-DATEDIF(EDATE('Rent Roll'!$K5,'Rent Roll'!$P5*12),BW$5,"M"))*((1+'Rent Roll'!$O5)^(DATEDIF(EDATE('Rent Roll'!$K5,'Rent Roll'!$P5*12),BW$5,"Y")+1))),('Rent Roll'!$H5*'Rent Roll'!$D5/12)*((1+'Rent Roll'!$N5)^DATEDIF('Control | Sensitivity'!$C$18,BW$5,"Y")))))</f>
        <v>12742.740624705599</v>
      </c>
      <c r="BX9" s="92">
        <f ca="1">IF(BX$5&gt;='Rent Roll'!$M31,('Rent Roll'!$G31*'Rent Roll'!$D5/12)*((1+'Rent Roll'!$X31)^DATEDIF('Rent Roll'!$M31,BX$5,"Y")),
IF(BX$5&gt;'Rent Roll'!$L5,"-",
IF('Rent Roll'!$P5&gt;0,
IF(AND('Rent Roll'!$P5&gt;0,EDATE('Rent Roll'!$K5,'Rent Roll'!$P5*12)&gt;='Commercial Lease'!BX$5),
('Rent Roll'!$H5*'Rent Roll'!$D5/12)*((1+'Rent Roll'!$N5)^DATEDIF('Control | Sensitivity'!$C$18,BX$5,"Y")),
OFFSET(BW9,0,-DATEDIF(EDATE('Rent Roll'!$K5,'Rent Roll'!$P5*12),BX$5,"M"))*((1+'Rent Roll'!$O5)^(DATEDIF(EDATE('Rent Roll'!$K5,'Rent Roll'!$P5*12),BX$5,"Y")+1))),('Rent Roll'!$H5*'Rent Roll'!$D5/12)*((1+'Rent Roll'!$N5)^DATEDIF('Control | Sensitivity'!$C$18,BX$5,"Y")))))</f>
        <v>12742.740624705599</v>
      </c>
      <c r="BY9" s="92">
        <f ca="1">IF(BY$5&gt;='Rent Roll'!$M31,('Rent Roll'!$G31*'Rent Roll'!$D5/12)*((1+'Rent Roll'!$X31)^DATEDIF('Rent Roll'!$M31,BY$5,"Y")),
IF(BY$5&gt;'Rent Roll'!$L5,"-",
IF('Rent Roll'!$P5&gt;0,
IF(AND('Rent Roll'!$P5&gt;0,EDATE('Rent Roll'!$K5,'Rent Roll'!$P5*12)&gt;='Commercial Lease'!BY$5),
('Rent Roll'!$H5*'Rent Roll'!$D5/12)*((1+'Rent Roll'!$N5)^DATEDIF('Control | Sensitivity'!$C$18,BY$5,"Y")),
OFFSET(BX9,0,-DATEDIF(EDATE('Rent Roll'!$K5,'Rent Roll'!$P5*12),BY$5,"M"))*((1+'Rent Roll'!$O5)^(DATEDIF(EDATE('Rent Roll'!$K5,'Rent Roll'!$P5*12),BY$5,"Y")+1))),('Rent Roll'!$H5*'Rent Roll'!$D5/12)*((1+'Rent Roll'!$N5)^DATEDIF('Control | Sensitivity'!$C$18,BY$5,"Y")))))</f>
        <v>13125.022843446766</v>
      </c>
      <c r="BZ9" s="92">
        <f ca="1">IF(BZ$5&gt;='Rent Roll'!$M31,('Rent Roll'!$G31*'Rent Roll'!$D5/12)*((1+'Rent Roll'!$X31)^DATEDIF('Rent Roll'!$M31,BZ$5,"Y")),
IF(BZ$5&gt;'Rent Roll'!$L5,"-",
IF('Rent Roll'!$P5&gt;0,
IF(AND('Rent Roll'!$P5&gt;0,EDATE('Rent Roll'!$K5,'Rent Roll'!$P5*12)&gt;='Commercial Lease'!BZ$5),
('Rent Roll'!$H5*'Rent Roll'!$D5/12)*((1+'Rent Roll'!$N5)^DATEDIF('Control | Sensitivity'!$C$18,BZ$5,"Y")),
OFFSET(BY9,0,-DATEDIF(EDATE('Rent Roll'!$K5,'Rent Roll'!$P5*12),BZ$5,"M"))*((1+'Rent Roll'!$O5)^(DATEDIF(EDATE('Rent Roll'!$K5,'Rent Roll'!$P5*12),BZ$5,"Y")+1))),('Rent Roll'!$H5*'Rent Roll'!$D5/12)*((1+'Rent Roll'!$N5)^DATEDIF('Control | Sensitivity'!$C$18,BZ$5,"Y")))))</f>
        <v>13125.022843446766</v>
      </c>
      <c r="CA9" s="92">
        <f ca="1">IF(CA$5&gt;='Rent Roll'!$M31,('Rent Roll'!$G31*'Rent Roll'!$D5/12)*((1+'Rent Roll'!$X31)^DATEDIF('Rent Roll'!$M31,CA$5,"Y")),
IF(CA$5&gt;'Rent Roll'!$L5,"-",
IF('Rent Roll'!$P5&gt;0,
IF(AND('Rent Roll'!$P5&gt;0,EDATE('Rent Roll'!$K5,'Rent Roll'!$P5*12)&gt;='Commercial Lease'!CA$5),
('Rent Roll'!$H5*'Rent Roll'!$D5/12)*((1+'Rent Roll'!$N5)^DATEDIF('Control | Sensitivity'!$C$18,CA$5,"Y")),
OFFSET(BZ9,0,-DATEDIF(EDATE('Rent Roll'!$K5,'Rent Roll'!$P5*12),CA$5,"M"))*((1+'Rent Roll'!$O5)^(DATEDIF(EDATE('Rent Roll'!$K5,'Rent Roll'!$P5*12),CA$5,"Y")+1))),('Rent Roll'!$H5*'Rent Roll'!$D5/12)*((1+'Rent Roll'!$N5)^DATEDIF('Control | Sensitivity'!$C$18,CA$5,"Y")))))</f>
        <v>13125.022843446766</v>
      </c>
      <c r="CB9" s="92">
        <f ca="1">IF(CB$5&gt;='Rent Roll'!$M31,('Rent Roll'!$G31*'Rent Roll'!$D5/12)*((1+'Rent Roll'!$X31)^DATEDIF('Rent Roll'!$M31,CB$5,"Y")),
IF(CB$5&gt;'Rent Roll'!$L5,"-",
IF('Rent Roll'!$P5&gt;0,
IF(AND('Rent Roll'!$P5&gt;0,EDATE('Rent Roll'!$K5,'Rent Roll'!$P5*12)&gt;='Commercial Lease'!CB$5),
('Rent Roll'!$H5*'Rent Roll'!$D5/12)*((1+'Rent Roll'!$N5)^DATEDIF('Control | Sensitivity'!$C$18,CB$5,"Y")),
OFFSET(CA9,0,-DATEDIF(EDATE('Rent Roll'!$K5,'Rent Roll'!$P5*12),CB$5,"M"))*((1+'Rent Roll'!$O5)^(DATEDIF(EDATE('Rent Roll'!$K5,'Rent Roll'!$P5*12),CB$5,"Y")+1))),('Rent Roll'!$H5*'Rent Roll'!$D5/12)*((1+'Rent Roll'!$N5)^DATEDIF('Control | Sensitivity'!$C$18,CB$5,"Y")))))</f>
        <v>13125.022843446766</v>
      </c>
      <c r="CC9" s="92">
        <f ca="1">IF(CC$5&gt;='Rent Roll'!$M31,('Rent Roll'!$G31*'Rent Roll'!$D5/12)*((1+'Rent Roll'!$X31)^DATEDIF('Rent Roll'!$M31,CC$5,"Y")),
IF(CC$5&gt;'Rent Roll'!$L5,"-",
IF('Rent Roll'!$P5&gt;0,
IF(AND('Rent Roll'!$P5&gt;0,EDATE('Rent Roll'!$K5,'Rent Roll'!$P5*12)&gt;='Commercial Lease'!CC$5),
('Rent Roll'!$H5*'Rent Roll'!$D5/12)*((1+'Rent Roll'!$N5)^DATEDIF('Control | Sensitivity'!$C$18,CC$5,"Y")),
OFFSET(CB9,0,-DATEDIF(EDATE('Rent Roll'!$K5,'Rent Roll'!$P5*12),CC$5,"M"))*((1+'Rent Roll'!$O5)^(DATEDIF(EDATE('Rent Roll'!$K5,'Rent Roll'!$P5*12),CC$5,"Y")+1))),('Rent Roll'!$H5*'Rent Roll'!$D5/12)*((1+'Rent Roll'!$N5)^DATEDIF('Control | Sensitivity'!$C$18,CC$5,"Y")))))</f>
        <v>13125.022843446766</v>
      </c>
      <c r="CD9" s="92">
        <f ca="1">IF(CD$5&gt;='Rent Roll'!$M31,('Rent Roll'!$G31*'Rent Roll'!$D5/12)*((1+'Rent Roll'!$X31)^DATEDIF('Rent Roll'!$M31,CD$5,"Y")),
IF(CD$5&gt;'Rent Roll'!$L5,"-",
IF('Rent Roll'!$P5&gt;0,
IF(AND('Rent Roll'!$P5&gt;0,EDATE('Rent Roll'!$K5,'Rent Roll'!$P5*12)&gt;='Commercial Lease'!CD$5),
('Rent Roll'!$H5*'Rent Roll'!$D5/12)*((1+'Rent Roll'!$N5)^DATEDIF('Control | Sensitivity'!$C$18,CD$5,"Y")),
OFFSET(CC9,0,-DATEDIF(EDATE('Rent Roll'!$K5,'Rent Roll'!$P5*12),CD$5,"M"))*((1+'Rent Roll'!$O5)^(DATEDIF(EDATE('Rent Roll'!$K5,'Rent Roll'!$P5*12),CD$5,"Y")+1))),('Rent Roll'!$H5*'Rent Roll'!$D5/12)*((1+'Rent Roll'!$N5)^DATEDIF('Control | Sensitivity'!$C$18,CD$5,"Y")))))</f>
        <v>13125.022843446766</v>
      </c>
      <c r="CE9" s="92">
        <f ca="1">IF(CE$5&gt;='Rent Roll'!$M31,('Rent Roll'!$G31*'Rent Roll'!$D5/12)*((1+'Rent Roll'!$X31)^DATEDIF('Rent Roll'!$M31,CE$5,"Y")),
IF(CE$5&gt;'Rent Roll'!$L5,"-",
IF('Rent Roll'!$P5&gt;0,
IF(AND('Rent Roll'!$P5&gt;0,EDATE('Rent Roll'!$K5,'Rent Roll'!$P5*12)&gt;='Commercial Lease'!CE$5),
('Rent Roll'!$H5*'Rent Roll'!$D5/12)*((1+'Rent Roll'!$N5)^DATEDIF('Control | Sensitivity'!$C$18,CE$5,"Y")),
OFFSET(CD9,0,-DATEDIF(EDATE('Rent Roll'!$K5,'Rent Roll'!$P5*12),CE$5,"M"))*((1+'Rent Roll'!$O5)^(DATEDIF(EDATE('Rent Roll'!$K5,'Rent Roll'!$P5*12),CE$5,"Y")+1))),('Rent Roll'!$H5*'Rent Roll'!$D5/12)*((1+'Rent Roll'!$N5)^DATEDIF('Control | Sensitivity'!$C$18,CE$5,"Y")))))</f>
        <v>13125.022843446766</v>
      </c>
      <c r="CF9" s="92">
        <f ca="1">IF(CF$5&gt;='Rent Roll'!$M31,('Rent Roll'!$G31*'Rent Roll'!$D5/12)*((1+'Rent Roll'!$X31)^DATEDIF('Rent Roll'!$M31,CF$5,"Y")),
IF(CF$5&gt;'Rent Roll'!$L5,"-",
IF('Rent Roll'!$P5&gt;0,
IF(AND('Rent Roll'!$P5&gt;0,EDATE('Rent Roll'!$K5,'Rent Roll'!$P5*12)&gt;='Commercial Lease'!CF$5),
('Rent Roll'!$H5*'Rent Roll'!$D5/12)*((1+'Rent Roll'!$N5)^DATEDIF('Control | Sensitivity'!$C$18,CF$5,"Y")),
OFFSET(CE9,0,-DATEDIF(EDATE('Rent Roll'!$K5,'Rent Roll'!$P5*12),CF$5,"M"))*((1+'Rent Roll'!$O5)^(DATEDIF(EDATE('Rent Roll'!$K5,'Rent Roll'!$P5*12),CF$5,"Y")+1))),('Rent Roll'!$H5*'Rent Roll'!$D5/12)*((1+'Rent Roll'!$N5)^DATEDIF('Control | Sensitivity'!$C$18,CF$5,"Y")))))</f>
        <v>13125.022843446766</v>
      </c>
      <c r="CG9" s="92">
        <f ca="1">IF(CG$5&gt;='Rent Roll'!$M31,('Rent Roll'!$G31*'Rent Roll'!$D5/12)*((1+'Rent Roll'!$X31)^DATEDIF('Rent Roll'!$M31,CG$5,"Y")),
IF(CG$5&gt;'Rent Roll'!$L5,"-",
IF('Rent Roll'!$P5&gt;0,
IF(AND('Rent Roll'!$P5&gt;0,EDATE('Rent Roll'!$K5,'Rent Roll'!$P5*12)&gt;='Commercial Lease'!CG$5),
('Rent Roll'!$H5*'Rent Roll'!$D5/12)*((1+'Rent Roll'!$N5)^DATEDIF('Control | Sensitivity'!$C$18,CG$5,"Y")),
OFFSET(CF9,0,-DATEDIF(EDATE('Rent Roll'!$K5,'Rent Roll'!$P5*12),CG$5,"M"))*((1+'Rent Roll'!$O5)^(DATEDIF(EDATE('Rent Roll'!$K5,'Rent Roll'!$P5*12),CG$5,"Y")+1))),('Rent Roll'!$H5*'Rent Roll'!$D5/12)*((1+'Rent Roll'!$N5)^DATEDIF('Control | Sensitivity'!$C$18,CG$5,"Y")))))</f>
        <v>13125.022843446766</v>
      </c>
      <c r="CH9" s="92">
        <f ca="1">IF(CH$5&gt;='Rent Roll'!$M31,('Rent Roll'!$G31*'Rent Roll'!$D5/12)*((1+'Rent Roll'!$X31)^DATEDIF('Rent Roll'!$M31,CH$5,"Y")),
IF(CH$5&gt;'Rent Roll'!$L5,"-",
IF('Rent Roll'!$P5&gt;0,
IF(AND('Rent Roll'!$P5&gt;0,EDATE('Rent Roll'!$K5,'Rent Roll'!$P5*12)&gt;='Commercial Lease'!CH$5),
('Rent Roll'!$H5*'Rent Roll'!$D5/12)*((1+'Rent Roll'!$N5)^DATEDIF('Control | Sensitivity'!$C$18,CH$5,"Y")),
OFFSET(CG9,0,-DATEDIF(EDATE('Rent Roll'!$K5,'Rent Roll'!$P5*12),CH$5,"M"))*((1+'Rent Roll'!$O5)^(DATEDIF(EDATE('Rent Roll'!$K5,'Rent Roll'!$P5*12),CH$5,"Y")+1))),('Rent Roll'!$H5*'Rent Roll'!$D5/12)*((1+'Rent Roll'!$N5)^DATEDIF('Control | Sensitivity'!$C$18,CH$5,"Y")))))</f>
        <v>13125.022843446766</v>
      </c>
      <c r="CI9" s="92">
        <f ca="1">IF(CI$5&gt;='Rent Roll'!$M31,('Rent Roll'!$G31*'Rent Roll'!$D5/12)*((1+'Rent Roll'!$X31)^DATEDIF('Rent Roll'!$M31,CI$5,"Y")),
IF(CI$5&gt;'Rent Roll'!$L5,"-",
IF('Rent Roll'!$P5&gt;0,
IF(AND('Rent Roll'!$P5&gt;0,EDATE('Rent Roll'!$K5,'Rent Roll'!$P5*12)&gt;='Commercial Lease'!CI$5),
('Rent Roll'!$H5*'Rent Roll'!$D5/12)*((1+'Rent Roll'!$N5)^DATEDIF('Control | Sensitivity'!$C$18,CI$5,"Y")),
OFFSET(CH9,0,-DATEDIF(EDATE('Rent Roll'!$K5,'Rent Roll'!$P5*12),CI$5,"M"))*((1+'Rent Roll'!$O5)^(DATEDIF(EDATE('Rent Roll'!$K5,'Rent Roll'!$P5*12),CI$5,"Y")+1))),('Rent Roll'!$H5*'Rent Roll'!$D5/12)*((1+'Rent Roll'!$N5)^DATEDIF('Control | Sensitivity'!$C$18,CI$5,"Y")))))</f>
        <v>13125.022843446766</v>
      </c>
      <c r="CJ9" s="92">
        <f ca="1">IF(CJ$5&gt;='Rent Roll'!$M31,('Rent Roll'!$G31*'Rent Roll'!$D5/12)*((1+'Rent Roll'!$X31)^DATEDIF('Rent Roll'!$M31,CJ$5,"Y")),
IF(CJ$5&gt;'Rent Roll'!$L5,"-",
IF('Rent Roll'!$P5&gt;0,
IF(AND('Rent Roll'!$P5&gt;0,EDATE('Rent Roll'!$K5,'Rent Roll'!$P5*12)&gt;='Commercial Lease'!CJ$5),
('Rent Roll'!$H5*'Rent Roll'!$D5/12)*((1+'Rent Roll'!$N5)^DATEDIF('Control | Sensitivity'!$C$18,CJ$5,"Y")),
OFFSET(CI9,0,-DATEDIF(EDATE('Rent Roll'!$K5,'Rent Roll'!$P5*12),CJ$5,"M"))*((1+'Rent Roll'!$O5)^(DATEDIF(EDATE('Rent Roll'!$K5,'Rent Roll'!$P5*12),CJ$5,"Y")+1))),('Rent Roll'!$H5*'Rent Roll'!$D5/12)*((1+'Rent Roll'!$N5)^DATEDIF('Control | Sensitivity'!$C$18,CJ$5,"Y")))))</f>
        <v>13125.022843446766</v>
      </c>
      <c r="CK9" s="92">
        <f ca="1">IF(CK$5&gt;='Rent Roll'!$M31,('Rent Roll'!$G31*'Rent Roll'!$D5/12)*((1+'Rent Roll'!$X31)^DATEDIF('Rent Roll'!$M31,CK$5,"Y")),
IF(CK$5&gt;'Rent Roll'!$L5,"-",
IF('Rent Roll'!$P5&gt;0,
IF(AND('Rent Roll'!$P5&gt;0,EDATE('Rent Roll'!$K5,'Rent Roll'!$P5*12)&gt;='Commercial Lease'!CK$5),
('Rent Roll'!$H5*'Rent Roll'!$D5/12)*((1+'Rent Roll'!$N5)^DATEDIF('Control | Sensitivity'!$C$18,CK$5,"Y")),
OFFSET(CJ9,0,-DATEDIF(EDATE('Rent Roll'!$K5,'Rent Roll'!$P5*12),CK$5,"M"))*((1+'Rent Roll'!$O5)^(DATEDIF(EDATE('Rent Roll'!$K5,'Rent Roll'!$P5*12),CK$5,"Y")+1))),('Rent Roll'!$H5*'Rent Roll'!$D5/12)*((1+'Rent Roll'!$N5)^DATEDIF('Control | Sensitivity'!$C$18,CK$5,"Y")))))</f>
        <v>13518.773528750171</v>
      </c>
      <c r="CL9" s="92">
        <f ca="1">IF(CL$5&gt;='Rent Roll'!$M31,('Rent Roll'!$G31*'Rent Roll'!$D5/12)*((1+'Rent Roll'!$X31)^DATEDIF('Rent Roll'!$M31,CL$5,"Y")),
IF(CL$5&gt;'Rent Roll'!$L5,"-",
IF('Rent Roll'!$P5&gt;0,
IF(AND('Rent Roll'!$P5&gt;0,EDATE('Rent Roll'!$K5,'Rent Roll'!$P5*12)&gt;='Commercial Lease'!CL$5),
('Rent Roll'!$H5*'Rent Roll'!$D5/12)*((1+'Rent Roll'!$N5)^DATEDIF('Control | Sensitivity'!$C$18,CL$5,"Y")),
OFFSET(CK9,0,-DATEDIF(EDATE('Rent Roll'!$K5,'Rent Roll'!$P5*12),CL$5,"M"))*((1+'Rent Roll'!$O5)^(DATEDIF(EDATE('Rent Roll'!$K5,'Rent Roll'!$P5*12),CL$5,"Y")+1))),('Rent Roll'!$H5*'Rent Roll'!$D5/12)*((1+'Rent Roll'!$N5)^DATEDIF('Control | Sensitivity'!$C$18,CL$5,"Y")))))</f>
        <v>10359.109200830857</v>
      </c>
      <c r="CM9" s="92">
        <f ca="1">IF(CM$5&gt;='Rent Roll'!$M31,('Rent Roll'!$G31*'Rent Roll'!$D5/12)*((1+'Rent Roll'!$X31)^DATEDIF('Rent Roll'!$M31,CM$5,"Y")),
IF(CM$5&gt;'Rent Roll'!$L5,"-",
IF('Rent Roll'!$P5&gt;0,
IF(AND('Rent Roll'!$P5&gt;0,EDATE('Rent Roll'!$K5,'Rent Roll'!$P5*12)&gt;='Commercial Lease'!CM$5),
('Rent Roll'!$H5*'Rent Roll'!$D5/12)*((1+'Rent Roll'!$N5)^DATEDIF('Control | Sensitivity'!$C$18,CM$5,"Y")),
OFFSET(CL9,0,-DATEDIF(EDATE('Rent Roll'!$K5,'Rent Roll'!$P5*12),CM$5,"M"))*((1+'Rent Roll'!$O5)^(DATEDIF(EDATE('Rent Roll'!$K5,'Rent Roll'!$P5*12),CM$5,"Y")+1))),('Rent Roll'!$H5*'Rent Roll'!$D5/12)*((1+'Rent Roll'!$N5)^DATEDIF('Control | Sensitivity'!$C$18,CM$5,"Y")))))</f>
        <v>10359.109200830857</v>
      </c>
      <c r="CN9" s="92">
        <f ca="1">IF(CN$5&gt;='Rent Roll'!$M31,('Rent Roll'!$G31*'Rent Roll'!$D5/12)*((1+'Rent Roll'!$X31)^DATEDIF('Rent Roll'!$M31,CN$5,"Y")),
IF(CN$5&gt;'Rent Roll'!$L5,"-",
IF('Rent Roll'!$P5&gt;0,
IF(AND('Rent Roll'!$P5&gt;0,EDATE('Rent Roll'!$K5,'Rent Roll'!$P5*12)&gt;='Commercial Lease'!CN$5),
('Rent Roll'!$H5*'Rent Roll'!$D5/12)*((1+'Rent Roll'!$N5)^DATEDIF('Control | Sensitivity'!$C$18,CN$5,"Y")),
OFFSET(CM9,0,-DATEDIF(EDATE('Rent Roll'!$K5,'Rent Roll'!$P5*12),CN$5,"M"))*((1+'Rent Roll'!$O5)^(DATEDIF(EDATE('Rent Roll'!$K5,'Rent Roll'!$P5*12),CN$5,"Y")+1))),('Rent Roll'!$H5*'Rent Roll'!$D5/12)*((1+'Rent Roll'!$N5)^DATEDIF('Control | Sensitivity'!$C$18,CN$5,"Y")))))</f>
        <v>10359.109200830857</v>
      </c>
      <c r="CO9" s="92">
        <f ca="1">IF(CO$5&gt;='Rent Roll'!$M31,('Rent Roll'!$G31*'Rent Roll'!$D5/12)*((1+'Rent Roll'!$X31)^DATEDIF('Rent Roll'!$M31,CO$5,"Y")),
IF(CO$5&gt;'Rent Roll'!$L5,"-",
IF('Rent Roll'!$P5&gt;0,
IF(AND('Rent Roll'!$P5&gt;0,EDATE('Rent Roll'!$K5,'Rent Roll'!$P5*12)&gt;='Commercial Lease'!CO$5),
('Rent Roll'!$H5*'Rent Roll'!$D5/12)*((1+'Rent Roll'!$N5)^DATEDIF('Control | Sensitivity'!$C$18,CO$5,"Y")),
OFFSET(CN9,0,-DATEDIF(EDATE('Rent Roll'!$K5,'Rent Roll'!$P5*12),CO$5,"M"))*((1+'Rent Roll'!$O5)^(DATEDIF(EDATE('Rent Roll'!$K5,'Rent Roll'!$P5*12),CO$5,"Y")+1))),('Rent Roll'!$H5*'Rent Roll'!$D5/12)*((1+'Rent Roll'!$N5)^DATEDIF('Control | Sensitivity'!$C$18,CO$5,"Y")))))</f>
        <v>10359.109200830857</v>
      </c>
      <c r="CP9" s="92">
        <f ca="1">IF(CP$5&gt;='Rent Roll'!$M31,('Rent Roll'!$G31*'Rent Roll'!$D5/12)*((1+'Rent Roll'!$X31)^DATEDIF('Rent Roll'!$M31,CP$5,"Y")),
IF(CP$5&gt;'Rent Roll'!$L5,"-",
IF('Rent Roll'!$P5&gt;0,
IF(AND('Rent Roll'!$P5&gt;0,EDATE('Rent Roll'!$K5,'Rent Roll'!$P5*12)&gt;='Commercial Lease'!CP$5),
('Rent Roll'!$H5*'Rent Roll'!$D5/12)*((1+'Rent Roll'!$N5)^DATEDIF('Control | Sensitivity'!$C$18,CP$5,"Y")),
OFFSET(CO9,0,-DATEDIF(EDATE('Rent Roll'!$K5,'Rent Roll'!$P5*12),CP$5,"M"))*((1+'Rent Roll'!$O5)^(DATEDIF(EDATE('Rent Roll'!$K5,'Rent Roll'!$P5*12),CP$5,"Y")+1))),('Rent Roll'!$H5*'Rent Roll'!$D5/12)*((1+'Rent Roll'!$N5)^DATEDIF('Control | Sensitivity'!$C$18,CP$5,"Y")))))</f>
        <v>10359.109200830857</v>
      </c>
      <c r="CQ9" s="92">
        <f ca="1">IF(CQ$5&gt;='Rent Roll'!$M31,('Rent Roll'!$G31*'Rent Roll'!$D5/12)*((1+'Rent Roll'!$X31)^DATEDIF('Rent Roll'!$M31,CQ$5,"Y")),
IF(CQ$5&gt;'Rent Roll'!$L5,"-",
IF('Rent Roll'!$P5&gt;0,
IF(AND('Rent Roll'!$P5&gt;0,EDATE('Rent Roll'!$K5,'Rent Roll'!$P5*12)&gt;='Commercial Lease'!CQ$5),
('Rent Roll'!$H5*'Rent Roll'!$D5/12)*((1+'Rent Roll'!$N5)^DATEDIF('Control | Sensitivity'!$C$18,CQ$5,"Y")),
OFFSET(CP9,0,-DATEDIF(EDATE('Rent Roll'!$K5,'Rent Roll'!$P5*12),CQ$5,"M"))*((1+'Rent Roll'!$O5)^(DATEDIF(EDATE('Rent Roll'!$K5,'Rent Roll'!$P5*12),CQ$5,"Y")+1))),('Rent Roll'!$H5*'Rent Roll'!$D5/12)*((1+'Rent Roll'!$N5)^DATEDIF('Control | Sensitivity'!$C$18,CQ$5,"Y")))))</f>
        <v>10359.109200830857</v>
      </c>
      <c r="CR9" s="92">
        <f ca="1">IF(CR$5&gt;='Rent Roll'!$M31,('Rent Roll'!$G31*'Rent Roll'!$D5/12)*((1+'Rent Roll'!$X31)^DATEDIF('Rent Roll'!$M31,CR$5,"Y")),
IF(CR$5&gt;'Rent Roll'!$L5,"-",
IF('Rent Roll'!$P5&gt;0,
IF(AND('Rent Roll'!$P5&gt;0,EDATE('Rent Roll'!$K5,'Rent Roll'!$P5*12)&gt;='Commercial Lease'!CR$5),
('Rent Roll'!$H5*'Rent Roll'!$D5/12)*((1+'Rent Roll'!$N5)^DATEDIF('Control | Sensitivity'!$C$18,CR$5,"Y")),
OFFSET(CQ9,0,-DATEDIF(EDATE('Rent Roll'!$K5,'Rent Roll'!$P5*12),CR$5,"M"))*((1+'Rent Roll'!$O5)^(DATEDIF(EDATE('Rent Roll'!$K5,'Rent Roll'!$P5*12),CR$5,"Y")+1))),('Rent Roll'!$H5*'Rent Roll'!$D5/12)*((1+'Rent Roll'!$N5)^DATEDIF('Control | Sensitivity'!$C$18,CR$5,"Y")))))</f>
        <v>10359.109200830857</v>
      </c>
      <c r="CS9" s="92">
        <f ca="1">IF(CS$5&gt;='Rent Roll'!$M31,('Rent Roll'!$G31*'Rent Roll'!$D5/12)*((1+'Rent Roll'!$X31)^DATEDIF('Rent Roll'!$M31,CS$5,"Y")),
IF(CS$5&gt;'Rent Roll'!$L5,"-",
IF('Rent Roll'!$P5&gt;0,
IF(AND('Rent Roll'!$P5&gt;0,EDATE('Rent Roll'!$K5,'Rent Roll'!$P5*12)&gt;='Commercial Lease'!CS$5),
('Rent Roll'!$H5*'Rent Roll'!$D5/12)*((1+'Rent Roll'!$N5)^DATEDIF('Control | Sensitivity'!$C$18,CS$5,"Y")),
OFFSET(CR9,0,-DATEDIF(EDATE('Rent Roll'!$K5,'Rent Roll'!$P5*12),CS$5,"M"))*((1+'Rent Roll'!$O5)^(DATEDIF(EDATE('Rent Roll'!$K5,'Rent Roll'!$P5*12),CS$5,"Y")+1))),('Rent Roll'!$H5*'Rent Roll'!$D5/12)*((1+'Rent Roll'!$N5)^DATEDIF('Control | Sensitivity'!$C$18,CS$5,"Y")))))</f>
        <v>10359.109200830857</v>
      </c>
      <c r="CT9" s="92">
        <f ca="1">IF(CT$5&gt;='Rent Roll'!$M31,('Rent Roll'!$G31*'Rent Roll'!$D5/12)*((1+'Rent Roll'!$X31)^DATEDIF('Rent Roll'!$M31,CT$5,"Y")),
IF(CT$5&gt;'Rent Roll'!$L5,"-",
IF('Rent Roll'!$P5&gt;0,
IF(AND('Rent Roll'!$P5&gt;0,EDATE('Rent Roll'!$K5,'Rent Roll'!$P5*12)&gt;='Commercial Lease'!CT$5),
('Rent Roll'!$H5*'Rent Roll'!$D5/12)*((1+'Rent Roll'!$N5)^DATEDIF('Control | Sensitivity'!$C$18,CT$5,"Y")),
OFFSET(CS9,0,-DATEDIF(EDATE('Rent Roll'!$K5,'Rent Roll'!$P5*12),CT$5,"M"))*((1+'Rent Roll'!$O5)^(DATEDIF(EDATE('Rent Roll'!$K5,'Rent Roll'!$P5*12),CT$5,"Y")+1))),('Rent Roll'!$H5*'Rent Roll'!$D5/12)*((1+'Rent Roll'!$N5)^DATEDIF('Control | Sensitivity'!$C$18,CT$5,"Y")))))</f>
        <v>10359.109200830857</v>
      </c>
      <c r="CU9" s="92">
        <f ca="1">IF(CU$5&gt;='Rent Roll'!$M31,('Rent Roll'!$G31*'Rent Roll'!$D5/12)*((1+'Rent Roll'!$X31)^DATEDIF('Rent Roll'!$M31,CU$5,"Y")),
IF(CU$5&gt;'Rent Roll'!$L5,"-",
IF('Rent Roll'!$P5&gt;0,
IF(AND('Rent Roll'!$P5&gt;0,EDATE('Rent Roll'!$K5,'Rent Roll'!$P5*12)&gt;='Commercial Lease'!CU$5),
('Rent Roll'!$H5*'Rent Roll'!$D5/12)*((1+'Rent Roll'!$N5)^DATEDIF('Control | Sensitivity'!$C$18,CU$5,"Y")),
OFFSET(CT9,0,-DATEDIF(EDATE('Rent Roll'!$K5,'Rent Roll'!$P5*12),CU$5,"M"))*((1+'Rent Roll'!$O5)^(DATEDIF(EDATE('Rent Roll'!$K5,'Rent Roll'!$P5*12),CU$5,"Y")+1))),('Rent Roll'!$H5*'Rent Roll'!$D5/12)*((1+'Rent Roll'!$N5)^DATEDIF('Control | Sensitivity'!$C$18,CU$5,"Y")))))</f>
        <v>10359.109200830857</v>
      </c>
      <c r="CV9" s="92">
        <f ca="1">IF(CV$5&gt;='Rent Roll'!$M31,('Rent Roll'!$G31*'Rent Roll'!$D5/12)*((1+'Rent Roll'!$X31)^DATEDIF('Rent Roll'!$M31,CV$5,"Y")),
IF(CV$5&gt;'Rent Roll'!$L5,"-",
IF('Rent Roll'!$P5&gt;0,
IF(AND('Rent Roll'!$P5&gt;0,EDATE('Rent Roll'!$K5,'Rent Roll'!$P5*12)&gt;='Commercial Lease'!CV$5),
('Rent Roll'!$H5*'Rent Roll'!$D5/12)*((1+'Rent Roll'!$N5)^DATEDIF('Control | Sensitivity'!$C$18,CV$5,"Y")),
OFFSET(CU9,0,-DATEDIF(EDATE('Rent Roll'!$K5,'Rent Roll'!$P5*12),CV$5,"M"))*((1+'Rent Roll'!$O5)^(DATEDIF(EDATE('Rent Roll'!$K5,'Rent Roll'!$P5*12),CV$5,"Y")+1))),('Rent Roll'!$H5*'Rent Roll'!$D5/12)*((1+'Rent Roll'!$N5)^DATEDIF('Control | Sensitivity'!$C$18,CV$5,"Y")))))</f>
        <v>10359.109200830857</v>
      </c>
      <c r="CW9" s="92">
        <f ca="1">IF(CW$5&gt;='Rent Roll'!$M31,('Rent Roll'!$G31*'Rent Roll'!$D5/12)*((1+'Rent Roll'!$X31)^DATEDIF('Rent Roll'!$M31,CW$5,"Y")),
IF(CW$5&gt;'Rent Roll'!$L5,"-",
IF('Rent Roll'!$P5&gt;0,
IF(AND('Rent Roll'!$P5&gt;0,EDATE('Rent Roll'!$K5,'Rent Roll'!$P5*12)&gt;='Commercial Lease'!CW$5),
('Rent Roll'!$H5*'Rent Roll'!$D5/12)*((1+'Rent Roll'!$N5)^DATEDIF('Control | Sensitivity'!$C$18,CW$5,"Y")),
OFFSET(CV9,0,-DATEDIF(EDATE('Rent Roll'!$K5,'Rent Roll'!$P5*12),CW$5,"M"))*((1+'Rent Roll'!$O5)^(DATEDIF(EDATE('Rent Roll'!$K5,'Rent Roll'!$P5*12),CW$5,"Y")+1))),('Rent Roll'!$H5*'Rent Roll'!$D5/12)*((1+'Rent Roll'!$N5)^DATEDIF('Control | Sensitivity'!$C$18,CW$5,"Y")))))</f>
        <v>10359.109200830857</v>
      </c>
      <c r="CX9" s="92">
        <f ca="1">IF(CX$5&gt;='Rent Roll'!$M31,('Rent Roll'!$G31*'Rent Roll'!$D5/12)*((1+'Rent Roll'!$X31)^DATEDIF('Rent Roll'!$M31,CX$5,"Y")),
IF(CX$5&gt;'Rent Roll'!$L5,"-",
IF('Rent Roll'!$P5&gt;0,
IF(AND('Rent Roll'!$P5&gt;0,EDATE('Rent Roll'!$K5,'Rent Roll'!$P5*12)&gt;='Commercial Lease'!CX$5),
('Rent Roll'!$H5*'Rent Roll'!$D5/12)*((1+'Rent Roll'!$N5)^DATEDIF('Control | Sensitivity'!$C$18,CX$5,"Y")),
OFFSET(CW9,0,-DATEDIF(EDATE('Rent Roll'!$K5,'Rent Roll'!$P5*12),CX$5,"M"))*((1+'Rent Roll'!$O5)^(DATEDIF(EDATE('Rent Roll'!$K5,'Rent Roll'!$P5*12),CX$5,"Y")+1))),('Rent Roll'!$H5*'Rent Roll'!$D5/12)*((1+'Rent Roll'!$N5)^DATEDIF('Control | Sensitivity'!$C$18,CX$5,"Y")))))</f>
        <v>10669.882476855782</v>
      </c>
      <c r="CY9" s="92">
        <f ca="1">IF(CY$5&gt;='Rent Roll'!$M31,('Rent Roll'!$G31*'Rent Roll'!$D5/12)*((1+'Rent Roll'!$X31)^DATEDIF('Rent Roll'!$M31,CY$5,"Y")),
IF(CY$5&gt;'Rent Roll'!$L5,"-",
IF('Rent Roll'!$P5&gt;0,
IF(AND('Rent Roll'!$P5&gt;0,EDATE('Rent Roll'!$K5,'Rent Roll'!$P5*12)&gt;='Commercial Lease'!CY$5),
('Rent Roll'!$H5*'Rent Roll'!$D5/12)*((1+'Rent Roll'!$N5)^DATEDIF('Control | Sensitivity'!$C$18,CY$5,"Y")),
OFFSET(CX9,0,-DATEDIF(EDATE('Rent Roll'!$K5,'Rent Roll'!$P5*12),CY$5,"M"))*((1+'Rent Roll'!$O5)^(DATEDIF(EDATE('Rent Roll'!$K5,'Rent Roll'!$P5*12),CY$5,"Y")+1))),('Rent Roll'!$H5*'Rent Roll'!$D5/12)*((1+'Rent Roll'!$N5)^DATEDIF('Control | Sensitivity'!$C$18,CY$5,"Y")))))</f>
        <v>10669.882476855782</v>
      </c>
      <c r="CZ9" s="92">
        <f ca="1">IF(CZ$5&gt;='Rent Roll'!$M31,('Rent Roll'!$G31*'Rent Roll'!$D5/12)*((1+'Rent Roll'!$X31)^DATEDIF('Rent Roll'!$M31,CZ$5,"Y")),
IF(CZ$5&gt;'Rent Roll'!$L5,"-",
IF('Rent Roll'!$P5&gt;0,
IF(AND('Rent Roll'!$P5&gt;0,EDATE('Rent Roll'!$K5,'Rent Roll'!$P5*12)&gt;='Commercial Lease'!CZ$5),
('Rent Roll'!$H5*'Rent Roll'!$D5/12)*((1+'Rent Roll'!$N5)^DATEDIF('Control | Sensitivity'!$C$18,CZ$5,"Y")),
OFFSET(CY9,0,-DATEDIF(EDATE('Rent Roll'!$K5,'Rent Roll'!$P5*12),CZ$5,"M"))*((1+'Rent Roll'!$O5)^(DATEDIF(EDATE('Rent Roll'!$K5,'Rent Roll'!$P5*12),CZ$5,"Y")+1))),('Rent Roll'!$H5*'Rent Roll'!$D5/12)*((1+'Rent Roll'!$N5)^DATEDIF('Control | Sensitivity'!$C$18,CZ$5,"Y")))))</f>
        <v>10669.882476855782</v>
      </c>
      <c r="DA9" s="92">
        <f ca="1">IF(DA$5&gt;='Rent Roll'!$M31,('Rent Roll'!$G31*'Rent Roll'!$D5/12)*((1+'Rent Roll'!$X31)^DATEDIF('Rent Roll'!$M31,DA$5,"Y")),
IF(DA$5&gt;'Rent Roll'!$L5,"-",
IF('Rent Roll'!$P5&gt;0,
IF(AND('Rent Roll'!$P5&gt;0,EDATE('Rent Roll'!$K5,'Rent Roll'!$P5*12)&gt;='Commercial Lease'!DA$5),
('Rent Roll'!$H5*'Rent Roll'!$D5/12)*((1+'Rent Roll'!$N5)^DATEDIF('Control | Sensitivity'!$C$18,DA$5,"Y")),
OFFSET(CZ9,0,-DATEDIF(EDATE('Rent Roll'!$K5,'Rent Roll'!$P5*12),DA$5,"M"))*((1+'Rent Roll'!$O5)^(DATEDIF(EDATE('Rent Roll'!$K5,'Rent Roll'!$P5*12),DA$5,"Y")+1))),('Rent Roll'!$H5*'Rent Roll'!$D5/12)*((1+'Rent Roll'!$N5)^DATEDIF('Control | Sensitivity'!$C$18,DA$5,"Y")))))</f>
        <v>10669.882476855782</v>
      </c>
      <c r="DB9" s="92">
        <f ca="1">IF(DB$5&gt;='Rent Roll'!$M31,('Rent Roll'!$G31*'Rent Roll'!$D5/12)*((1+'Rent Roll'!$X31)^DATEDIF('Rent Roll'!$M31,DB$5,"Y")),
IF(DB$5&gt;'Rent Roll'!$L5,"-",
IF('Rent Roll'!$P5&gt;0,
IF(AND('Rent Roll'!$P5&gt;0,EDATE('Rent Roll'!$K5,'Rent Roll'!$P5*12)&gt;='Commercial Lease'!DB$5),
('Rent Roll'!$H5*'Rent Roll'!$D5/12)*((1+'Rent Roll'!$N5)^DATEDIF('Control | Sensitivity'!$C$18,DB$5,"Y")),
OFFSET(DA9,0,-DATEDIF(EDATE('Rent Roll'!$K5,'Rent Roll'!$P5*12),DB$5,"M"))*((1+'Rent Roll'!$O5)^(DATEDIF(EDATE('Rent Roll'!$K5,'Rent Roll'!$P5*12),DB$5,"Y")+1))),('Rent Roll'!$H5*'Rent Roll'!$D5/12)*((1+'Rent Roll'!$N5)^DATEDIF('Control | Sensitivity'!$C$18,DB$5,"Y")))))</f>
        <v>10669.882476855782</v>
      </c>
      <c r="DC9" s="92">
        <f ca="1">IF(DC$5&gt;='Rent Roll'!$M31,('Rent Roll'!$G31*'Rent Roll'!$D5/12)*((1+'Rent Roll'!$X31)^DATEDIF('Rent Roll'!$M31,DC$5,"Y")),
IF(DC$5&gt;'Rent Roll'!$L5,"-",
IF('Rent Roll'!$P5&gt;0,
IF(AND('Rent Roll'!$P5&gt;0,EDATE('Rent Roll'!$K5,'Rent Roll'!$P5*12)&gt;='Commercial Lease'!DC$5),
('Rent Roll'!$H5*'Rent Roll'!$D5/12)*((1+'Rent Roll'!$N5)^DATEDIF('Control | Sensitivity'!$C$18,DC$5,"Y")),
OFFSET(DB9,0,-DATEDIF(EDATE('Rent Roll'!$K5,'Rent Roll'!$P5*12),DC$5,"M"))*((1+'Rent Roll'!$O5)^(DATEDIF(EDATE('Rent Roll'!$K5,'Rent Roll'!$P5*12),DC$5,"Y")+1))),('Rent Roll'!$H5*'Rent Roll'!$D5/12)*((1+'Rent Roll'!$N5)^DATEDIF('Control | Sensitivity'!$C$18,DC$5,"Y")))))</f>
        <v>10669.882476855782</v>
      </c>
      <c r="DD9" s="92">
        <f ca="1">IF(DD$5&gt;='Rent Roll'!$M31,('Rent Roll'!$G31*'Rent Roll'!$D5/12)*((1+'Rent Roll'!$X31)^DATEDIF('Rent Roll'!$M31,DD$5,"Y")),
IF(DD$5&gt;'Rent Roll'!$L5,"-",
IF('Rent Roll'!$P5&gt;0,
IF(AND('Rent Roll'!$P5&gt;0,EDATE('Rent Roll'!$K5,'Rent Roll'!$P5*12)&gt;='Commercial Lease'!DD$5),
('Rent Roll'!$H5*'Rent Roll'!$D5/12)*((1+'Rent Roll'!$N5)^DATEDIF('Control | Sensitivity'!$C$18,DD$5,"Y")),
OFFSET(DC9,0,-DATEDIF(EDATE('Rent Roll'!$K5,'Rent Roll'!$P5*12),DD$5,"M"))*((1+'Rent Roll'!$O5)^(DATEDIF(EDATE('Rent Roll'!$K5,'Rent Roll'!$P5*12),DD$5,"Y")+1))),('Rent Roll'!$H5*'Rent Roll'!$D5/12)*((1+'Rent Roll'!$N5)^DATEDIF('Control | Sensitivity'!$C$18,DD$5,"Y")))))</f>
        <v>10669.882476855782</v>
      </c>
      <c r="DE9" s="92">
        <f ca="1">IF(DE$5&gt;='Rent Roll'!$M31,('Rent Roll'!$G31*'Rent Roll'!$D5/12)*((1+'Rent Roll'!$X31)^DATEDIF('Rent Roll'!$M31,DE$5,"Y")),
IF(DE$5&gt;'Rent Roll'!$L5,"-",
IF('Rent Roll'!$P5&gt;0,
IF(AND('Rent Roll'!$P5&gt;0,EDATE('Rent Roll'!$K5,'Rent Roll'!$P5*12)&gt;='Commercial Lease'!DE$5),
('Rent Roll'!$H5*'Rent Roll'!$D5/12)*((1+'Rent Roll'!$N5)^DATEDIF('Control | Sensitivity'!$C$18,DE$5,"Y")),
OFFSET(DD9,0,-DATEDIF(EDATE('Rent Roll'!$K5,'Rent Roll'!$P5*12),DE$5,"M"))*((1+'Rent Roll'!$O5)^(DATEDIF(EDATE('Rent Roll'!$K5,'Rent Roll'!$P5*12),DE$5,"Y")+1))),('Rent Roll'!$H5*'Rent Roll'!$D5/12)*((1+'Rent Roll'!$N5)^DATEDIF('Control | Sensitivity'!$C$18,DE$5,"Y")))))</f>
        <v>10669.882476855782</v>
      </c>
      <c r="DF9" s="92">
        <f ca="1">IF(DF$5&gt;='Rent Roll'!$M31,('Rent Roll'!$G31*'Rent Roll'!$D5/12)*((1+'Rent Roll'!$X31)^DATEDIF('Rent Roll'!$M31,DF$5,"Y")),
IF(DF$5&gt;'Rent Roll'!$L5,"-",
IF('Rent Roll'!$P5&gt;0,
IF(AND('Rent Roll'!$P5&gt;0,EDATE('Rent Roll'!$K5,'Rent Roll'!$P5*12)&gt;='Commercial Lease'!DF$5),
('Rent Roll'!$H5*'Rent Roll'!$D5/12)*((1+'Rent Roll'!$N5)^DATEDIF('Control | Sensitivity'!$C$18,DF$5,"Y")),
OFFSET(DE9,0,-DATEDIF(EDATE('Rent Roll'!$K5,'Rent Roll'!$P5*12),DF$5,"M"))*((1+'Rent Roll'!$O5)^(DATEDIF(EDATE('Rent Roll'!$K5,'Rent Roll'!$P5*12),DF$5,"Y")+1))),('Rent Roll'!$H5*'Rent Roll'!$D5/12)*((1+'Rent Roll'!$N5)^DATEDIF('Control | Sensitivity'!$C$18,DF$5,"Y")))))</f>
        <v>10669.882476855782</v>
      </c>
      <c r="DG9" s="92">
        <f ca="1">IF(DG$5&gt;='Rent Roll'!$M31,('Rent Roll'!$G31*'Rent Roll'!$D5/12)*((1+'Rent Roll'!$X31)^DATEDIF('Rent Roll'!$M31,DG$5,"Y")),
IF(DG$5&gt;'Rent Roll'!$L5,"-",
IF('Rent Roll'!$P5&gt;0,
IF(AND('Rent Roll'!$P5&gt;0,EDATE('Rent Roll'!$K5,'Rent Roll'!$P5*12)&gt;='Commercial Lease'!DG$5),
('Rent Roll'!$H5*'Rent Roll'!$D5/12)*((1+'Rent Roll'!$N5)^DATEDIF('Control | Sensitivity'!$C$18,DG$5,"Y")),
OFFSET(DF9,0,-DATEDIF(EDATE('Rent Roll'!$K5,'Rent Roll'!$P5*12),DG$5,"M"))*((1+'Rent Roll'!$O5)^(DATEDIF(EDATE('Rent Roll'!$K5,'Rent Roll'!$P5*12),DG$5,"Y")+1))),('Rent Roll'!$H5*'Rent Roll'!$D5/12)*((1+'Rent Roll'!$N5)^DATEDIF('Control | Sensitivity'!$C$18,DG$5,"Y")))))</f>
        <v>10669.882476855782</v>
      </c>
      <c r="DH9" s="92">
        <f ca="1">IF(DH$5&gt;='Rent Roll'!$M31,('Rent Roll'!$G31*'Rent Roll'!$D5/12)*((1+'Rent Roll'!$X31)^DATEDIF('Rent Roll'!$M31,DH$5,"Y")),
IF(DH$5&gt;'Rent Roll'!$L5,"-",
IF('Rent Roll'!$P5&gt;0,
IF(AND('Rent Roll'!$P5&gt;0,EDATE('Rent Roll'!$K5,'Rent Roll'!$P5*12)&gt;='Commercial Lease'!DH$5),
('Rent Roll'!$H5*'Rent Roll'!$D5/12)*((1+'Rent Roll'!$N5)^DATEDIF('Control | Sensitivity'!$C$18,DH$5,"Y")),
OFFSET(DG9,0,-DATEDIF(EDATE('Rent Roll'!$K5,'Rent Roll'!$P5*12),DH$5,"M"))*((1+'Rent Roll'!$O5)^(DATEDIF(EDATE('Rent Roll'!$K5,'Rent Roll'!$P5*12),DH$5,"Y")+1))),('Rent Roll'!$H5*'Rent Roll'!$D5/12)*((1+'Rent Roll'!$N5)^DATEDIF('Control | Sensitivity'!$C$18,DH$5,"Y")))))</f>
        <v>10669.882476855782</v>
      </c>
      <c r="DI9" s="92">
        <f ca="1">IF(DI$5&gt;='Rent Roll'!$M31,('Rent Roll'!$G31*'Rent Roll'!$D5/12)*((1+'Rent Roll'!$X31)^DATEDIF('Rent Roll'!$M31,DI$5,"Y")),
IF(DI$5&gt;'Rent Roll'!$L5,"-",
IF('Rent Roll'!$P5&gt;0,
IF(AND('Rent Roll'!$P5&gt;0,EDATE('Rent Roll'!$K5,'Rent Roll'!$P5*12)&gt;='Commercial Lease'!DI$5),
('Rent Roll'!$H5*'Rent Roll'!$D5/12)*((1+'Rent Roll'!$N5)^DATEDIF('Control | Sensitivity'!$C$18,DI$5,"Y")),
OFFSET(DH9,0,-DATEDIF(EDATE('Rent Roll'!$K5,'Rent Roll'!$P5*12),DI$5,"M"))*((1+'Rent Roll'!$O5)^(DATEDIF(EDATE('Rent Roll'!$K5,'Rent Roll'!$P5*12),DI$5,"Y")+1))),('Rent Roll'!$H5*'Rent Roll'!$D5/12)*((1+'Rent Roll'!$N5)^DATEDIF('Control | Sensitivity'!$C$18,DI$5,"Y")))))</f>
        <v>10669.882476855782</v>
      </c>
      <c r="DJ9" s="92">
        <f ca="1">IF(DJ$5&gt;='Rent Roll'!$M31,('Rent Roll'!$G31*'Rent Roll'!$D5/12)*((1+'Rent Roll'!$X31)^DATEDIF('Rent Roll'!$M31,DJ$5,"Y")),
IF(DJ$5&gt;'Rent Roll'!$L5,"-",
IF('Rent Roll'!$P5&gt;0,
IF(AND('Rent Roll'!$P5&gt;0,EDATE('Rent Roll'!$K5,'Rent Roll'!$P5*12)&gt;='Commercial Lease'!DJ$5),
('Rent Roll'!$H5*'Rent Roll'!$D5/12)*((1+'Rent Roll'!$N5)^DATEDIF('Control | Sensitivity'!$C$18,DJ$5,"Y")),
OFFSET(DI9,0,-DATEDIF(EDATE('Rent Roll'!$K5,'Rent Roll'!$P5*12),DJ$5,"M"))*((1+'Rent Roll'!$O5)^(DATEDIF(EDATE('Rent Roll'!$K5,'Rent Roll'!$P5*12),DJ$5,"Y")+1))),('Rent Roll'!$H5*'Rent Roll'!$D5/12)*((1+'Rent Roll'!$N5)^DATEDIF('Control | Sensitivity'!$C$18,DJ$5,"Y")))))</f>
        <v>10989.978951161456</v>
      </c>
      <c r="DK9" s="92">
        <f ca="1">IF(DK$5&gt;='Rent Roll'!$M31,('Rent Roll'!$G31*'Rent Roll'!$D5/12)*((1+'Rent Roll'!$X31)^DATEDIF('Rent Roll'!$M31,DK$5,"Y")),
IF(DK$5&gt;'Rent Roll'!$L5,"-",
IF('Rent Roll'!$P5&gt;0,
IF(AND('Rent Roll'!$P5&gt;0,EDATE('Rent Roll'!$K5,'Rent Roll'!$P5*12)&gt;='Commercial Lease'!DK$5),
('Rent Roll'!$H5*'Rent Roll'!$D5/12)*((1+'Rent Roll'!$N5)^DATEDIF('Control | Sensitivity'!$C$18,DK$5,"Y")),
OFFSET(DJ9,0,-DATEDIF(EDATE('Rent Roll'!$K5,'Rent Roll'!$P5*12),DK$5,"M"))*((1+'Rent Roll'!$O5)^(DATEDIF(EDATE('Rent Roll'!$K5,'Rent Roll'!$P5*12),DK$5,"Y")+1))),('Rent Roll'!$H5*'Rent Roll'!$D5/12)*((1+'Rent Roll'!$N5)^DATEDIF('Control | Sensitivity'!$C$18,DK$5,"Y")))))</f>
        <v>10989.978951161456</v>
      </c>
      <c r="DL9" s="92">
        <f ca="1">IF(DL$5&gt;='Rent Roll'!$M31,('Rent Roll'!$G31*'Rent Roll'!$D5/12)*((1+'Rent Roll'!$X31)^DATEDIF('Rent Roll'!$M31,DL$5,"Y")),
IF(DL$5&gt;'Rent Roll'!$L5,"-",
IF('Rent Roll'!$P5&gt;0,
IF(AND('Rent Roll'!$P5&gt;0,EDATE('Rent Roll'!$K5,'Rent Roll'!$P5*12)&gt;='Commercial Lease'!DL$5),
('Rent Roll'!$H5*'Rent Roll'!$D5/12)*((1+'Rent Roll'!$N5)^DATEDIF('Control | Sensitivity'!$C$18,DL$5,"Y")),
OFFSET(DK9,0,-DATEDIF(EDATE('Rent Roll'!$K5,'Rent Roll'!$P5*12),DL$5,"M"))*((1+'Rent Roll'!$O5)^(DATEDIF(EDATE('Rent Roll'!$K5,'Rent Roll'!$P5*12),DL$5,"Y")+1))),('Rent Roll'!$H5*'Rent Roll'!$D5/12)*((1+'Rent Roll'!$N5)^DATEDIF('Control | Sensitivity'!$C$18,DL$5,"Y")))))</f>
        <v>10989.978951161456</v>
      </c>
      <c r="DM9" s="92">
        <f ca="1">IF(DM$5&gt;='Rent Roll'!$M31,('Rent Roll'!$G31*'Rent Roll'!$D5/12)*((1+'Rent Roll'!$X31)^DATEDIF('Rent Roll'!$M31,DM$5,"Y")),
IF(DM$5&gt;'Rent Roll'!$L5,"-",
IF('Rent Roll'!$P5&gt;0,
IF(AND('Rent Roll'!$P5&gt;0,EDATE('Rent Roll'!$K5,'Rent Roll'!$P5*12)&gt;='Commercial Lease'!DM$5),
('Rent Roll'!$H5*'Rent Roll'!$D5/12)*((1+'Rent Roll'!$N5)^DATEDIF('Control | Sensitivity'!$C$18,DM$5,"Y")),
OFFSET(DL9,0,-DATEDIF(EDATE('Rent Roll'!$K5,'Rent Roll'!$P5*12),DM$5,"M"))*((1+'Rent Roll'!$O5)^(DATEDIF(EDATE('Rent Roll'!$K5,'Rent Roll'!$P5*12),DM$5,"Y")+1))),('Rent Roll'!$H5*'Rent Roll'!$D5/12)*((1+'Rent Roll'!$N5)^DATEDIF('Control | Sensitivity'!$C$18,DM$5,"Y")))))</f>
        <v>10989.978951161456</v>
      </c>
      <c r="DN9" s="92">
        <f ca="1">IF(DN$5&gt;='Rent Roll'!$M31,('Rent Roll'!$G31*'Rent Roll'!$D5/12)*((1+'Rent Roll'!$X31)^DATEDIF('Rent Roll'!$M31,DN$5,"Y")),
IF(DN$5&gt;'Rent Roll'!$L5,"-",
IF('Rent Roll'!$P5&gt;0,
IF(AND('Rent Roll'!$P5&gt;0,EDATE('Rent Roll'!$K5,'Rent Roll'!$P5*12)&gt;='Commercial Lease'!DN$5),
('Rent Roll'!$H5*'Rent Roll'!$D5/12)*((1+'Rent Roll'!$N5)^DATEDIF('Control | Sensitivity'!$C$18,DN$5,"Y")),
OFFSET(DM9,0,-DATEDIF(EDATE('Rent Roll'!$K5,'Rent Roll'!$P5*12),DN$5,"M"))*((1+'Rent Roll'!$O5)^(DATEDIF(EDATE('Rent Roll'!$K5,'Rent Roll'!$P5*12),DN$5,"Y")+1))),('Rent Roll'!$H5*'Rent Roll'!$D5/12)*((1+'Rent Roll'!$N5)^DATEDIF('Control | Sensitivity'!$C$18,DN$5,"Y")))))</f>
        <v>10989.978951161456</v>
      </c>
      <c r="DO9" s="92">
        <f ca="1">IF(DO$5&gt;='Rent Roll'!$M31,('Rent Roll'!$G31*'Rent Roll'!$D5/12)*((1+'Rent Roll'!$X31)^DATEDIF('Rent Roll'!$M31,DO$5,"Y")),
IF(DO$5&gt;'Rent Roll'!$L5,"-",
IF('Rent Roll'!$P5&gt;0,
IF(AND('Rent Roll'!$P5&gt;0,EDATE('Rent Roll'!$K5,'Rent Roll'!$P5*12)&gt;='Commercial Lease'!DO$5),
('Rent Roll'!$H5*'Rent Roll'!$D5/12)*((1+'Rent Roll'!$N5)^DATEDIF('Control | Sensitivity'!$C$18,DO$5,"Y")),
OFFSET(DN9,0,-DATEDIF(EDATE('Rent Roll'!$K5,'Rent Roll'!$P5*12),DO$5,"M"))*((1+'Rent Roll'!$O5)^(DATEDIF(EDATE('Rent Roll'!$K5,'Rent Roll'!$P5*12),DO$5,"Y")+1))),('Rent Roll'!$H5*'Rent Roll'!$D5/12)*((1+'Rent Roll'!$N5)^DATEDIF('Control | Sensitivity'!$C$18,DO$5,"Y")))))</f>
        <v>10989.978951161456</v>
      </c>
      <c r="DP9" s="92">
        <f ca="1">IF(DP$5&gt;='Rent Roll'!$M31,('Rent Roll'!$G31*'Rent Roll'!$D5/12)*((1+'Rent Roll'!$X31)^DATEDIF('Rent Roll'!$M31,DP$5,"Y")),
IF(DP$5&gt;'Rent Roll'!$L5,"-",
IF('Rent Roll'!$P5&gt;0,
IF(AND('Rent Roll'!$P5&gt;0,EDATE('Rent Roll'!$K5,'Rent Roll'!$P5*12)&gt;='Commercial Lease'!DP$5),
('Rent Roll'!$H5*'Rent Roll'!$D5/12)*((1+'Rent Roll'!$N5)^DATEDIF('Control | Sensitivity'!$C$18,DP$5,"Y")),
OFFSET(DO9,0,-DATEDIF(EDATE('Rent Roll'!$K5,'Rent Roll'!$P5*12),DP$5,"M"))*((1+'Rent Roll'!$O5)^(DATEDIF(EDATE('Rent Roll'!$K5,'Rent Roll'!$P5*12),DP$5,"Y")+1))),('Rent Roll'!$H5*'Rent Roll'!$D5/12)*((1+'Rent Roll'!$N5)^DATEDIF('Control | Sensitivity'!$C$18,DP$5,"Y")))))</f>
        <v>10989.978951161456</v>
      </c>
      <c r="DQ9" s="92">
        <f ca="1">IF(DQ$5&gt;='Rent Roll'!$M31,('Rent Roll'!$G31*'Rent Roll'!$D5/12)*((1+'Rent Roll'!$X31)^DATEDIF('Rent Roll'!$M31,DQ$5,"Y")),
IF(DQ$5&gt;'Rent Roll'!$L5,"-",
IF('Rent Roll'!$P5&gt;0,
IF(AND('Rent Roll'!$P5&gt;0,EDATE('Rent Roll'!$K5,'Rent Roll'!$P5*12)&gt;='Commercial Lease'!DQ$5),
('Rent Roll'!$H5*'Rent Roll'!$D5/12)*((1+'Rent Roll'!$N5)^DATEDIF('Control | Sensitivity'!$C$18,DQ$5,"Y")),
OFFSET(DP9,0,-DATEDIF(EDATE('Rent Roll'!$K5,'Rent Roll'!$P5*12),DQ$5,"M"))*((1+'Rent Roll'!$O5)^(DATEDIF(EDATE('Rent Roll'!$K5,'Rent Roll'!$P5*12),DQ$5,"Y")+1))),('Rent Roll'!$H5*'Rent Roll'!$D5/12)*((1+'Rent Roll'!$N5)^DATEDIF('Control | Sensitivity'!$C$18,DQ$5,"Y")))))</f>
        <v>10989.978951161456</v>
      </c>
      <c r="DR9" s="92">
        <f ca="1">IF(DR$5&gt;='Rent Roll'!$M31,('Rent Roll'!$G31*'Rent Roll'!$D5/12)*((1+'Rent Roll'!$X31)^DATEDIF('Rent Roll'!$M31,DR$5,"Y")),
IF(DR$5&gt;'Rent Roll'!$L5,"-",
IF('Rent Roll'!$P5&gt;0,
IF(AND('Rent Roll'!$P5&gt;0,EDATE('Rent Roll'!$K5,'Rent Roll'!$P5*12)&gt;='Commercial Lease'!DR$5),
('Rent Roll'!$H5*'Rent Roll'!$D5/12)*((1+'Rent Roll'!$N5)^DATEDIF('Control | Sensitivity'!$C$18,DR$5,"Y")),
OFFSET(DQ9,0,-DATEDIF(EDATE('Rent Roll'!$K5,'Rent Roll'!$P5*12),DR$5,"M"))*((1+'Rent Roll'!$O5)^(DATEDIF(EDATE('Rent Roll'!$K5,'Rent Roll'!$P5*12),DR$5,"Y")+1))),('Rent Roll'!$H5*'Rent Roll'!$D5/12)*((1+'Rent Roll'!$N5)^DATEDIF('Control | Sensitivity'!$C$18,DR$5,"Y")))))</f>
        <v>10989.978951161456</v>
      </c>
      <c r="DS9" s="92">
        <f ca="1">IF(DS$5&gt;='Rent Roll'!$M31,('Rent Roll'!$G31*'Rent Roll'!$D5/12)*((1+'Rent Roll'!$X31)^DATEDIF('Rent Roll'!$M31,DS$5,"Y")),
IF(DS$5&gt;'Rent Roll'!$L5,"-",
IF('Rent Roll'!$P5&gt;0,
IF(AND('Rent Roll'!$P5&gt;0,EDATE('Rent Roll'!$K5,'Rent Roll'!$P5*12)&gt;='Commercial Lease'!DS$5),
('Rent Roll'!$H5*'Rent Roll'!$D5/12)*((1+'Rent Roll'!$N5)^DATEDIF('Control | Sensitivity'!$C$18,DS$5,"Y")),
OFFSET(DR9,0,-DATEDIF(EDATE('Rent Roll'!$K5,'Rent Roll'!$P5*12),DS$5,"M"))*((1+'Rent Roll'!$O5)^(DATEDIF(EDATE('Rent Roll'!$K5,'Rent Roll'!$P5*12),DS$5,"Y")+1))),('Rent Roll'!$H5*'Rent Roll'!$D5/12)*((1+'Rent Roll'!$N5)^DATEDIF('Control | Sensitivity'!$C$18,DS$5,"Y")))))</f>
        <v>10989.978951161456</v>
      </c>
      <c r="DT9" s="92">
        <f ca="1">IF(DT$5&gt;='Rent Roll'!$M31,('Rent Roll'!$G31*'Rent Roll'!$D5/12)*((1+'Rent Roll'!$X31)^DATEDIF('Rent Roll'!$M31,DT$5,"Y")),
IF(DT$5&gt;'Rent Roll'!$L5,"-",
IF('Rent Roll'!$P5&gt;0,
IF(AND('Rent Roll'!$P5&gt;0,EDATE('Rent Roll'!$K5,'Rent Roll'!$P5*12)&gt;='Commercial Lease'!DT$5),
('Rent Roll'!$H5*'Rent Roll'!$D5/12)*((1+'Rent Roll'!$N5)^DATEDIF('Control | Sensitivity'!$C$18,DT$5,"Y")),
OFFSET(DS9,0,-DATEDIF(EDATE('Rent Roll'!$K5,'Rent Roll'!$P5*12),DT$5,"M"))*((1+'Rent Roll'!$O5)^(DATEDIF(EDATE('Rent Roll'!$K5,'Rent Roll'!$P5*12),DT$5,"Y")+1))),('Rent Roll'!$H5*'Rent Roll'!$D5/12)*((1+'Rent Roll'!$N5)^DATEDIF('Control | Sensitivity'!$C$18,DT$5,"Y")))))</f>
        <v>10989.978951161456</v>
      </c>
      <c r="DU9" s="92">
        <f ca="1">IF(DU$5&gt;='Rent Roll'!$M31,('Rent Roll'!$G31*'Rent Roll'!$D5/12)*((1+'Rent Roll'!$X31)^DATEDIF('Rent Roll'!$M31,DU$5,"Y")),
IF(DU$5&gt;'Rent Roll'!$L5,"-",
IF('Rent Roll'!$P5&gt;0,
IF(AND('Rent Roll'!$P5&gt;0,EDATE('Rent Roll'!$K5,'Rent Roll'!$P5*12)&gt;='Commercial Lease'!DU$5),
('Rent Roll'!$H5*'Rent Roll'!$D5/12)*((1+'Rent Roll'!$N5)^DATEDIF('Control | Sensitivity'!$C$18,DU$5,"Y")),
OFFSET(DT9,0,-DATEDIF(EDATE('Rent Roll'!$K5,'Rent Roll'!$P5*12),DU$5,"M"))*((1+'Rent Roll'!$O5)^(DATEDIF(EDATE('Rent Roll'!$K5,'Rent Roll'!$P5*12),DU$5,"Y")+1))),('Rent Roll'!$H5*'Rent Roll'!$D5/12)*((1+'Rent Roll'!$N5)^DATEDIF('Control | Sensitivity'!$C$18,DU$5,"Y")))))</f>
        <v>10989.978951161456</v>
      </c>
      <c r="DV9" s="92">
        <f ca="1">IF(DV$5&gt;='Rent Roll'!$M31,('Rent Roll'!$G31*'Rent Roll'!$D5/12)*((1+'Rent Roll'!$X31)^DATEDIF('Rent Roll'!$M31,DV$5,"Y")),
IF(DV$5&gt;'Rent Roll'!$L5,"-",
IF('Rent Roll'!$P5&gt;0,
IF(AND('Rent Roll'!$P5&gt;0,EDATE('Rent Roll'!$K5,'Rent Roll'!$P5*12)&gt;='Commercial Lease'!DV$5),
('Rent Roll'!$H5*'Rent Roll'!$D5/12)*((1+'Rent Roll'!$N5)^DATEDIF('Control | Sensitivity'!$C$18,DV$5,"Y")),
OFFSET(DU9,0,-DATEDIF(EDATE('Rent Roll'!$K5,'Rent Roll'!$P5*12),DV$5,"M"))*((1+'Rent Roll'!$O5)^(DATEDIF(EDATE('Rent Roll'!$K5,'Rent Roll'!$P5*12),DV$5,"Y")+1))),('Rent Roll'!$H5*'Rent Roll'!$D5/12)*((1+'Rent Roll'!$N5)^DATEDIF('Control | Sensitivity'!$C$18,DV$5,"Y")))))</f>
        <v>11319.678319696301</v>
      </c>
      <c r="DW9" s="92">
        <f ca="1">IF(DW$5&gt;='Rent Roll'!$M31,('Rent Roll'!$G31*'Rent Roll'!$D5/12)*((1+'Rent Roll'!$X31)^DATEDIF('Rent Roll'!$M31,DW$5,"Y")),
IF(DW$5&gt;'Rent Roll'!$L5,"-",
IF('Rent Roll'!$P5&gt;0,
IF(AND('Rent Roll'!$P5&gt;0,EDATE('Rent Roll'!$K5,'Rent Roll'!$P5*12)&gt;='Commercial Lease'!DW$5),
('Rent Roll'!$H5*'Rent Roll'!$D5/12)*((1+'Rent Roll'!$N5)^DATEDIF('Control | Sensitivity'!$C$18,DW$5,"Y")),
OFFSET(DV9,0,-DATEDIF(EDATE('Rent Roll'!$K5,'Rent Roll'!$P5*12),DW$5,"M"))*((1+'Rent Roll'!$O5)^(DATEDIF(EDATE('Rent Roll'!$K5,'Rent Roll'!$P5*12),DW$5,"Y")+1))),('Rent Roll'!$H5*'Rent Roll'!$D5/12)*((1+'Rent Roll'!$N5)^DATEDIF('Control | Sensitivity'!$C$18,DW$5,"Y")))))</f>
        <v>11319.678319696301</v>
      </c>
      <c r="DX9" s="92">
        <f ca="1">IF(DX$5&gt;='Rent Roll'!$M31,('Rent Roll'!$G31*'Rent Roll'!$D5/12)*((1+'Rent Roll'!$X31)^DATEDIF('Rent Roll'!$M31,DX$5,"Y")),
IF(DX$5&gt;'Rent Roll'!$L5,"-",
IF('Rent Roll'!$P5&gt;0,
IF(AND('Rent Roll'!$P5&gt;0,EDATE('Rent Roll'!$K5,'Rent Roll'!$P5*12)&gt;='Commercial Lease'!DX$5),
('Rent Roll'!$H5*'Rent Roll'!$D5/12)*((1+'Rent Roll'!$N5)^DATEDIF('Control | Sensitivity'!$C$18,DX$5,"Y")),
OFFSET(DW9,0,-DATEDIF(EDATE('Rent Roll'!$K5,'Rent Roll'!$P5*12),DX$5,"M"))*((1+'Rent Roll'!$O5)^(DATEDIF(EDATE('Rent Roll'!$K5,'Rent Roll'!$P5*12),DX$5,"Y")+1))),('Rent Roll'!$H5*'Rent Roll'!$D5/12)*((1+'Rent Roll'!$N5)^DATEDIF('Control | Sensitivity'!$C$18,DX$5,"Y")))))</f>
        <v>11319.678319696301</v>
      </c>
      <c r="DY9" s="92">
        <f ca="1">IF(DY$5&gt;='Rent Roll'!$M31,('Rent Roll'!$G31*'Rent Roll'!$D5/12)*((1+'Rent Roll'!$X31)^DATEDIF('Rent Roll'!$M31,DY$5,"Y")),
IF(DY$5&gt;'Rent Roll'!$L5,"-",
IF('Rent Roll'!$P5&gt;0,
IF(AND('Rent Roll'!$P5&gt;0,EDATE('Rent Roll'!$K5,'Rent Roll'!$P5*12)&gt;='Commercial Lease'!DY$5),
('Rent Roll'!$H5*'Rent Roll'!$D5/12)*((1+'Rent Roll'!$N5)^DATEDIF('Control | Sensitivity'!$C$18,DY$5,"Y")),
OFFSET(DX9,0,-DATEDIF(EDATE('Rent Roll'!$K5,'Rent Roll'!$P5*12),DY$5,"M"))*((1+'Rent Roll'!$O5)^(DATEDIF(EDATE('Rent Roll'!$K5,'Rent Roll'!$P5*12),DY$5,"Y")+1))),('Rent Roll'!$H5*'Rent Roll'!$D5/12)*((1+'Rent Roll'!$N5)^DATEDIF('Control | Sensitivity'!$C$18,DY$5,"Y")))))</f>
        <v>11319.678319696301</v>
      </c>
      <c r="DZ9" s="92">
        <f ca="1">IF(DZ$5&gt;='Rent Roll'!$M31,('Rent Roll'!$G31*'Rent Roll'!$D5/12)*((1+'Rent Roll'!$X31)^DATEDIF('Rent Roll'!$M31,DZ$5,"Y")),
IF(DZ$5&gt;'Rent Roll'!$L5,"-",
IF('Rent Roll'!$P5&gt;0,
IF(AND('Rent Roll'!$P5&gt;0,EDATE('Rent Roll'!$K5,'Rent Roll'!$P5*12)&gt;='Commercial Lease'!DZ$5),
('Rent Roll'!$H5*'Rent Roll'!$D5/12)*((1+'Rent Roll'!$N5)^DATEDIF('Control | Sensitivity'!$C$18,DZ$5,"Y")),
OFFSET(DY9,0,-DATEDIF(EDATE('Rent Roll'!$K5,'Rent Roll'!$P5*12),DZ$5,"M"))*((1+'Rent Roll'!$O5)^(DATEDIF(EDATE('Rent Roll'!$K5,'Rent Roll'!$P5*12),DZ$5,"Y")+1))),('Rent Roll'!$H5*'Rent Roll'!$D5/12)*((1+'Rent Roll'!$N5)^DATEDIF('Control | Sensitivity'!$C$18,DZ$5,"Y")))))</f>
        <v>11319.678319696301</v>
      </c>
      <c r="EA9" s="92">
        <f ca="1">IF(EA$5&gt;='Rent Roll'!$M31,('Rent Roll'!$G31*'Rent Roll'!$D5/12)*((1+'Rent Roll'!$X31)^DATEDIF('Rent Roll'!$M31,EA$5,"Y")),
IF(EA$5&gt;'Rent Roll'!$L5,"-",
IF('Rent Roll'!$P5&gt;0,
IF(AND('Rent Roll'!$P5&gt;0,EDATE('Rent Roll'!$K5,'Rent Roll'!$P5*12)&gt;='Commercial Lease'!EA$5),
('Rent Roll'!$H5*'Rent Roll'!$D5/12)*((1+'Rent Roll'!$N5)^DATEDIF('Control | Sensitivity'!$C$18,EA$5,"Y")),
OFFSET(DZ9,0,-DATEDIF(EDATE('Rent Roll'!$K5,'Rent Roll'!$P5*12),EA$5,"M"))*((1+'Rent Roll'!$O5)^(DATEDIF(EDATE('Rent Roll'!$K5,'Rent Roll'!$P5*12),EA$5,"Y")+1))),('Rent Roll'!$H5*'Rent Roll'!$D5/12)*((1+'Rent Roll'!$N5)^DATEDIF('Control | Sensitivity'!$C$18,EA$5,"Y")))))</f>
        <v>11319.678319696301</v>
      </c>
      <c r="EB9" s="92">
        <f ca="1">IF(EB$5&gt;='Rent Roll'!$M31,('Rent Roll'!$G31*'Rent Roll'!$D5/12)*((1+'Rent Roll'!$X31)^DATEDIF('Rent Roll'!$M31,EB$5,"Y")),
IF(EB$5&gt;'Rent Roll'!$L5,"-",
IF('Rent Roll'!$P5&gt;0,
IF(AND('Rent Roll'!$P5&gt;0,EDATE('Rent Roll'!$K5,'Rent Roll'!$P5*12)&gt;='Commercial Lease'!EB$5),
('Rent Roll'!$H5*'Rent Roll'!$D5/12)*((1+'Rent Roll'!$N5)^DATEDIF('Control | Sensitivity'!$C$18,EB$5,"Y")),
OFFSET(EA9,0,-DATEDIF(EDATE('Rent Roll'!$K5,'Rent Roll'!$P5*12),EB$5,"M"))*((1+'Rent Roll'!$O5)^(DATEDIF(EDATE('Rent Roll'!$K5,'Rent Roll'!$P5*12),EB$5,"Y")+1))),('Rent Roll'!$H5*'Rent Roll'!$D5/12)*((1+'Rent Roll'!$N5)^DATEDIF('Control | Sensitivity'!$C$18,EB$5,"Y")))))</f>
        <v>11319.678319696301</v>
      </c>
      <c r="EC9" s="92">
        <f ca="1">IF(EC$5&gt;='Rent Roll'!$M31,('Rent Roll'!$G31*'Rent Roll'!$D5/12)*((1+'Rent Roll'!$X31)^DATEDIF('Rent Roll'!$M31,EC$5,"Y")),
IF(EC$5&gt;'Rent Roll'!$L5,"-",
IF('Rent Roll'!$P5&gt;0,
IF(AND('Rent Roll'!$P5&gt;0,EDATE('Rent Roll'!$K5,'Rent Roll'!$P5*12)&gt;='Commercial Lease'!EC$5),
('Rent Roll'!$H5*'Rent Roll'!$D5/12)*((1+'Rent Roll'!$N5)^DATEDIF('Control | Sensitivity'!$C$18,EC$5,"Y")),
OFFSET(EB9,0,-DATEDIF(EDATE('Rent Roll'!$K5,'Rent Roll'!$P5*12),EC$5,"M"))*((1+'Rent Roll'!$O5)^(DATEDIF(EDATE('Rent Roll'!$K5,'Rent Roll'!$P5*12),EC$5,"Y")+1))),('Rent Roll'!$H5*'Rent Roll'!$D5/12)*((1+'Rent Roll'!$N5)^DATEDIF('Control | Sensitivity'!$C$18,EC$5,"Y")))))</f>
        <v>11319.678319696301</v>
      </c>
      <c r="ED9" s="92">
        <f ca="1">IF(ED$5&gt;='Rent Roll'!$M31,('Rent Roll'!$G31*'Rent Roll'!$D5/12)*((1+'Rent Roll'!$X31)^DATEDIF('Rent Roll'!$M31,ED$5,"Y")),
IF(ED$5&gt;'Rent Roll'!$L5,"-",
IF('Rent Roll'!$P5&gt;0,
IF(AND('Rent Roll'!$P5&gt;0,EDATE('Rent Roll'!$K5,'Rent Roll'!$P5*12)&gt;='Commercial Lease'!ED$5),
('Rent Roll'!$H5*'Rent Roll'!$D5/12)*((1+'Rent Roll'!$N5)^DATEDIF('Control | Sensitivity'!$C$18,ED$5,"Y")),
OFFSET(EC9,0,-DATEDIF(EDATE('Rent Roll'!$K5,'Rent Roll'!$P5*12),ED$5,"M"))*((1+'Rent Roll'!$O5)^(DATEDIF(EDATE('Rent Roll'!$K5,'Rent Roll'!$P5*12),ED$5,"Y")+1))),('Rent Roll'!$H5*'Rent Roll'!$D5/12)*((1+'Rent Roll'!$N5)^DATEDIF('Control | Sensitivity'!$C$18,ED$5,"Y")))))</f>
        <v>11319.678319696301</v>
      </c>
      <c r="EE9" s="92">
        <f ca="1">IF(EE$5&gt;='Rent Roll'!$M31,('Rent Roll'!$G31*'Rent Roll'!$D5/12)*((1+'Rent Roll'!$X31)^DATEDIF('Rent Roll'!$M31,EE$5,"Y")),
IF(EE$5&gt;'Rent Roll'!$L5,"-",
IF('Rent Roll'!$P5&gt;0,
IF(AND('Rent Roll'!$P5&gt;0,EDATE('Rent Roll'!$K5,'Rent Roll'!$P5*12)&gt;='Commercial Lease'!EE$5),
('Rent Roll'!$H5*'Rent Roll'!$D5/12)*((1+'Rent Roll'!$N5)^DATEDIF('Control | Sensitivity'!$C$18,EE$5,"Y")),
OFFSET(ED9,0,-DATEDIF(EDATE('Rent Roll'!$K5,'Rent Roll'!$P5*12),EE$5,"M"))*((1+'Rent Roll'!$O5)^(DATEDIF(EDATE('Rent Roll'!$K5,'Rent Roll'!$P5*12),EE$5,"Y")+1))),('Rent Roll'!$H5*'Rent Roll'!$D5/12)*((1+'Rent Roll'!$N5)^DATEDIF('Control | Sensitivity'!$C$18,EE$5,"Y")))))</f>
        <v>11319.678319696301</v>
      </c>
      <c r="EF9" s="214">
        <f ca="1">IF(EF$5&gt;='Rent Roll'!$M31,('Rent Roll'!$G31*'Rent Roll'!$D5/12)*((1+'Rent Roll'!$X31)^DATEDIF('Rent Roll'!$M31,EF$5,"Y")),
IF(EF$5&gt;'Rent Roll'!$L5,"-",
IF('Rent Roll'!$P5&gt;0,
IF(AND('Rent Roll'!$P5&gt;0,EDATE('Rent Roll'!$K5,'Rent Roll'!$P5*12)&gt;='Commercial Lease'!EF$5),
('Rent Roll'!$H5*'Rent Roll'!$D5/12)*((1+'Rent Roll'!$N5)^DATEDIF('Control | Sensitivity'!$C$18,EF$5,"Y")),
OFFSET(EE9,0,-DATEDIF(EDATE('Rent Roll'!$K5,'Rent Roll'!$P5*12),EF$5,"M"))*((1+'Rent Roll'!$O5)^(DATEDIF(EDATE('Rent Roll'!$K5,'Rent Roll'!$P5*12),EF$5,"Y")+1))),('Rent Roll'!$H5*'Rent Roll'!$D5/12)*((1+'Rent Roll'!$N5)^DATEDIF('Control | Sensitivity'!$C$18,EF$5,"Y")))))</f>
        <v>11319.678319696301</v>
      </c>
      <c r="EG9" s="72" t="s">
        <v>109</v>
      </c>
    </row>
    <row r="10" spans="2:137" ht="15" x14ac:dyDescent="0.25">
      <c r="B10" s="74"/>
      <c r="C10" s="287" t="str">
        <f>CONCATENATE('Rent Roll'!B6&amp;" - "&amp;'Rent Roll'!C6)</f>
        <v xml:space="preserve"> - </v>
      </c>
      <c r="D10" s="214">
        <f t="shared" ref="D10:D30" ca="1" si="13">SUM(E10:EG10)</f>
        <v>0</v>
      </c>
      <c r="E10" s="92" t="str">
        <f>IF('Rent Roll'!$E6='Data Validation'!$E$2,'Rent Roll'!$I6,"-")</f>
        <v>-</v>
      </c>
      <c r="F10" s="92" t="str">
        <f ca="1">IF(F$5&gt;='Rent Roll'!$M32,('Rent Roll'!$G32*'Rent Roll'!$D6/12)*((1+'Rent Roll'!$X32)^DATEDIF('Rent Roll'!$M32,F$5,"Y")),
IF(F$5&gt;'Rent Roll'!$L6,"-",
IF('Rent Roll'!$P6&gt;0,
IF(AND('Rent Roll'!$P6&gt;0,EDATE('Rent Roll'!$K6,'Rent Roll'!$P6*12)&gt;='Commercial Lease'!F$5),
('Rent Roll'!$H6*'Rent Roll'!$D6/12)*((1+'Rent Roll'!$N6)^DATEDIF('Control | Sensitivity'!$C$18,F$5,"Y")),
OFFSET(E10,0,-DATEDIF(EDATE('Rent Roll'!$K6,'Rent Roll'!$P6*12),F$5,"M"))*((1+'Rent Roll'!$O6)^(DATEDIF(EDATE('Rent Roll'!$K6,'Rent Roll'!$P6*12),F$5,"Y")+1))),('Rent Roll'!$H6*'Rent Roll'!$D6/12)*((1+'Rent Roll'!$N6)^DATEDIF('Control | Sensitivity'!$C$18,F$5,"Y")))))</f>
        <v>-</v>
      </c>
      <c r="G10" s="92" t="str">
        <f ca="1">IF(G$5&gt;='Rent Roll'!$M32,('Rent Roll'!$G32*'Rent Roll'!$D6/12)*((1+'Rent Roll'!$X32)^DATEDIF('Rent Roll'!$M32,G$5,"Y")),
IF(G$5&gt;'Rent Roll'!$L6,"-",
IF('Rent Roll'!$P6&gt;0,
IF(AND('Rent Roll'!$P6&gt;0,EDATE('Rent Roll'!$K6,'Rent Roll'!$P6*12)&gt;='Commercial Lease'!G$5),
('Rent Roll'!$H6*'Rent Roll'!$D6/12)*((1+'Rent Roll'!$N6)^DATEDIF('Control | Sensitivity'!$C$18,G$5,"Y")),
OFFSET(F10,0,-DATEDIF(EDATE('Rent Roll'!$K6,'Rent Roll'!$P6*12),G$5,"M"))*((1+'Rent Roll'!$O6)^(DATEDIF(EDATE('Rent Roll'!$K6,'Rent Roll'!$P6*12),G$5,"Y")+1))),('Rent Roll'!$H6*'Rent Roll'!$D6/12)*((1+'Rent Roll'!$N6)^DATEDIF('Control | Sensitivity'!$C$18,G$5,"Y")))))</f>
        <v>-</v>
      </c>
      <c r="H10" s="92" t="str">
        <f ca="1">IF(H$5&gt;='Rent Roll'!$M32,('Rent Roll'!$G32*'Rent Roll'!$D6/12)*((1+'Rent Roll'!$X32)^DATEDIF('Rent Roll'!$M32,H$5,"Y")),
IF(H$5&gt;'Rent Roll'!$L6,"-",
IF('Rent Roll'!$P6&gt;0,
IF(AND('Rent Roll'!$P6&gt;0,EDATE('Rent Roll'!$K6,'Rent Roll'!$P6*12)&gt;='Commercial Lease'!H$5),
('Rent Roll'!$H6*'Rent Roll'!$D6/12)*((1+'Rent Roll'!$N6)^DATEDIF('Control | Sensitivity'!$C$18,H$5,"Y")),
OFFSET(G10,0,-DATEDIF(EDATE('Rent Roll'!$K6,'Rent Roll'!$P6*12),H$5,"M"))*((1+'Rent Roll'!$O6)^(DATEDIF(EDATE('Rent Roll'!$K6,'Rent Roll'!$P6*12),H$5,"Y")+1))),('Rent Roll'!$H6*'Rent Roll'!$D6/12)*((1+'Rent Roll'!$N6)^DATEDIF('Control | Sensitivity'!$C$18,H$5,"Y")))))</f>
        <v>-</v>
      </c>
      <c r="I10" s="92" t="str">
        <f ca="1">IF(I$5&gt;='Rent Roll'!$M32,('Rent Roll'!$G32*'Rent Roll'!$D6/12)*((1+'Rent Roll'!$X32)^DATEDIF('Rent Roll'!$M32,I$5,"Y")),
IF(I$5&gt;'Rent Roll'!$L6,"-",
IF('Rent Roll'!$P6&gt;0,
IF(AND('Rent Roll'!$P6&gt;0,EDATE('Rent Roll'!$K6,'Rent Roll'!$P6*12)&gt;='Commercial Lease'!I$5),
('Rent Roll'!$H6*'Rent Roll'!$D6/12)*((1+'Rent Roll'!$N6)^DATEDIF('Control | Sensitivity'!$C$18,I$5,"Y")),
OFFSET(H10,0,-DATEDIF(EDATE('Rent Roll'!$K6,'Rent Roll'!$P6*12),I$5,"M"))*((1+'Rent Roll'!$O6)^(DATEDIF(EDATE('Rent Roll'!$K6,'Rent Roll'!$P6*12),I$5,"Y")+1))),('Rent Roll'!$H6*'Rent Roll'!$D6/12)*((1+'Rent Roll'!$N6)^DATEDIF('Control | Sensitivity'!$C$18,I$5,"Y")))))</f>
        <v>-</v>
      </c>
      <c r="J10" s="92" t="str">
        <f ca="1">IF(J$5&gt;='Rent Roll'!$M32,('Rent Roll'!$G32*'Rent Roll'!$D6/12)*((1+'Rent Roll'!$X32)^DATEDIF('Rent Roll'!$M32,J$5,"Y")),
IF(J$5&gt;'Rent Roll'!$L6,"-",
IF('Rent Roll'!$P6&gt;0,
IF(AND('Rent Roll'!$P6&gt;0,EDATE('Rent Roll'!$K6,'Rent Roll'!$P6*12)&gt;='Commercial Lease'!J$5),
('Rent Roll'!$H6*'Rent Roll'!$D6/12)*((1+'Rent Roll'!$N6)^DATEDIF('Control | Sensitivity'!$C$18,J$5,"Y")),
OFFSET(I10,0,-DATEDIF(EDATE('Rent Roll'!$K6,'Rent Roll'!$P6*12),J$5,"M"))*((1+'Rent Roll'!$O6)^(DATEDIF(EDATE('Rent Roll'!$K6,'Rent Roll'!$P6*12),J$5,"Y")+1))),('Rent Roll'!$H6*'Rent Roll'!$D6/12)*((1+'Rent Roll'!$N6)^DATEDIF('Control | Sensitivity'!$C$18,J$5,"Y")))))</f>
        <v>-</v>
      </c>
      <c r="K10" s="92" t="str">
        <f ca="1">IF(K$5&gt;='Rent Roll'!$M32,('Rent Roll'!$G32*'Rent Roll'!$D6/12)*((1+'Rent Roll'!$X32)^DATEDIF('Rent Roll'!$M32,K$5,"Y")),
IF(K$5&gt;'Rent Roll'!$L6,"-",
IF('Rent Roll'!$P6&gt;0,
IF(AND('Rent Roll'!$P6&gt;0,EDATE('Rent Roll'!$K6,'Rent Roll'!$P6*12)&gt;='Commercial Lease'!K$5),
('Rent Roll'!$H6*'Rent Roll'!$D6/12)*((1+'Rent Roll'!$N6)^DATEDIF('Control | Sensitivity'!$C$18,K$5,"Y")),
OFFSET(J10,0,-DATEDIF(EDATE('Rent Roll'!$K6,'Rent Roll'!$P6*12),K$5,"M"))*((1+'Rent Roll'!$O6)^(DATEDIF(EDATE('Rent Roll'!$K6,'Rent Roll'!$P6*12),K$5,"Y")+1))),('Rent Roll'!$H6*'Rent Roll'!$D6/12)*((1+'Rent Roll'!$N6)^DATEDIF('Control | Sensitivity'!$C$18,K$5,"Y")))))</f>
        <v>-</v>
      </c>
      <c r="L10" s="92" t="str">
        <f ca="1">IF(L$5&gt;='Rent Roll'!$M32,('Rent Roll'!$G32*'Rent Roll'!$D6/12)*((1+'Rent Roll'!$X32)^DATEDIF('Rent Roll'!$M32,L$5,"Y")),
IF(L$5&gt;'Rent Roll'!$L6,"-",
IF('Rent Roll'!$P6&gt;0,
IF(AND('Rent Roll'!$P6&gt;0,EDATE('Rent Roll'!$K6,'Rent Roll'!$P6*12)&gt;='Commercial Lease'!L$5),
('Rent Roll'!$H6*'Rent Roll'!$D6/12)*((1+'Rent Roll'!$N6)^DATEDIF('Control | Sensitivity'!$C$18,L$5,"Y")),
OFFSET(K10,0,-DATEDIF(EDATE('Rent Roll'!$K6,'Rent Roll'!$P6*12),L$5,"M"))*((1+'Rent Roll'!$O6)^(DATEDIF(EDATE('Rent Roll'!$K6,'Rent Roll'!$P6*12),L$5,"Y")+1))),('Rent Roll'!$H6*'Rent Roll'!$D6/12)*((1+'Rent Roll'!$N6)^DATEDIF('Control | Sensitivity'!$C$18,L$5,"Y")))))</f>
        <v>-</v>
      </c>
      <c r="M10" s="92" t="str">
        <f ca="1">IF(M$5&gt;='Rent Roll'!$M32,('Rent Roll'!$G32*'Rent Roll'!$D6/12)*((1+'Rent Roll'!$X32)^DATEDIF('Rent Roll'!$M32,M$5,"Y")),
IF(M$5&gt;'Rent Roll'!$L6,"-",
IF('Rent Roll'!$P6&gt;0,
IF(AND('Rent Roll'!$P6&gt;0,EDATE('Rent Roll'!$K6,'Rent Roll'!$P6*12)&gt;='Commercial Lease'!M$5),
('Rent Roll'!$H6*'Rent Roll'!$D6/12)*((1+'Rent Roll'!$N6)^DATEDIF('Control | Sensitivity'!$C$18,M$5,"Y")),
OFFSET(L10,0,-DATEDIF(EDATE('Rent Roll'!$K6,'Rent Roll'!$P6*12),M$5,"M"))*((1+'Rent Roll'!$O6)^(DATEDIF(EDATE('Rent Roll'!$K6,'Rent Roll'!$P6*12),M$5,"Y")+1))),('Rent Roll'!$H6*'Rent Roll'!$D6/12)*((1+'Rent Roll'!$N6)^DATEDIF('Control | Sensitivity'!$C$18,M$5,"Y")))))</f>
        <v>-</v>
      </c>
      <c r="N10" s="92" t="str">
        <f ca="1">IF(N$5&gt;='Rent Roll'!$M32,('Rent Roll'!$G32*'Rent Roll'!$D6/12)*((1+'Rent Roll'!$X32)^DATEDIF('Rent Roll'!$M32,N$5,"Y")),
IF(N$5&gt;'Rent Roll'!$L6,"-",
IF('Rent Roll'!$P6&gt;0,
IF(AND('Rent Roll'!$P6&gt;0,EDATE('Rent Roll'!$K6,'Rent Roll'!$P6*12)&gt;='Commercial Lease'!N$5),
('Rent Roll'!$H6*'Rent Roll'!$D6/12)*((1+'Rent Roll'!$N6)^DATEDIF('Control | Sensitivity'!$C$18,N$5,"Y")),
OFFSET(M10,0,-DATEDIF(EDATE('Rent Roll'!$K6,'Rent Roll'!$P6*12),N$5,"M"))*((1+'Rent Roll'!$O6)^(DATEDIF(EDATE('Rent Roll'!$K6,'Rent Roll'!$P6*12),N$5,"Y")+1))),('Rent Roll'!$H6*'Rent Roll'!$D6/12)*((1+'Rent Roll'!$N6)^DATEDIF('Control | Sensitivity'!$C$18,N$5,"Y")))))</f>
        <v>-</v>
      </c>
      <c r="O10" s="92" t="str">
        <f ca="1">IF(O$5&gt;='Rent Roll'!$M32,('Rent Roll'!$G32*'Rent Roll'!$D6/12)*((1+'Rent Roll'!$X32)^DATEDIF('Rent Roll'!$M32,O$5,"Y")),
IF(O$5&gt;'Rent Roll'!$L6,"-",
IF('Rent Roll'!$P6&gt;0,
IF(AND('Rent Roll'!$P6&gt;0,EDATE('Rent Roll'!$K6,'Rent Roll'!$P6*12)&gt;='Commercial Lease'!O$5),
('Rent Roll'!$H6*'Rent Roll'!$D6/12)*((1+'Rent Roll'!$N6)^DATEDIF('Control | Sensitivity'!$C$18,O$5,"Y")),
OFFSET(N10,0,-DATEDIF(EDATE('Rent Roll'!$K6,'Rent Roll'!$P6*12),O$5,"M"))*((1+'Rent Roll'!$O6)^(DATEDIF(EDATE('Rent Roll'!$K6,'Rent Roll'!$P6*12),O$5,"Y")+1))),('Rent Roll'!$H6*'Rent Roll'!$D6/12)*((1+'Rent Roll'!$N6)^DATEDIF('Control | Sensitivity'!$C$18,O$5,"Y")))))</f>
        <v>-</v>
      </c>
      <c r="P10" s="92" t="str">
        <f ca="1">IF(P$5&gt;='Rent Roll'!$M32,('Rent Roll'!$G32*'Rent Roll'!$D6/12)*((1+'Rent Roll'!$X32)^DATEDIF('Rent Roll'!$M32,P$5,"Y")),
IF(P$5&gt;'Rent Roll'!$L6,"-",
IF('Rent Roll'!$P6&gt;0,
IF(AND('Rent Roll'!$P6&gt;0,EDATE('Rent Roll'!$K6,'Rent Roll'!$P6*12)&gt;='Commercial Lease'!P$5),
('Rent Roll'!$H6*'Rent Roll'!$D6/12)*((1+'Rent Roll'!$N6)^DATEDIF('Control | Sensitivity'!$C$18,P$5,"Y")),
OFFSET(O10,0,-DATEDIF(EDATE('Rent Roll'!$K6,'Rent Roll'!$P6*12),P$5,"M"))*((1+'Rent Roll'!$O6)^(DATEDIF(EDATE('Rent Roll'!$K6,'Rent Roll'!$P6*12),P$5,"Y")+1))),('Rent Roll'!$H6*'Rent Roll'!$D6/12)*((1+'Rent Roll'!$N6)^DATEDIF('Control | Sensitivity'!$C$18,P$5,"Y")))))</f>
        <v>-</v>
      </c>
      <c r="Q10" s="92" t="str">
        <f ca="1">IF(Q$5&gt;='Rent Roll'!$M32,('Rent Roll'!$G32*'Rent Roll'!$D6/12)*((1+'Rent Roll'!$X32)^DATEDIF('Rent Roll'!$M32,Q$5,"Y")),
IF(Q$5&gt;'Rent Roll'!$L6,"-",
IF('Rent Roll'!$P6&gt;0,
IF(AND('Rent Roll'!$P6&gt;0,EDATE('Rent Roll'!$K6,'Rent Roll'!$P6*12)&gt;='Commercial Lease'!Q$5),
('Rent Roll'!$H6*'Rent Roll'!$D6/12)*((1+'Rent Roll'!$N6)^DATEDIF('Control | Sensitivity'!$C$18,Q$5,"Y")),
OFFSET(P10,0,-DATEDIF(EDATE('Rent Roll'!$K6,'Rent Roll'!$P6*12),Q$5,"M"))*((1+'Rent Roll'!$O6)^(DATEDIF(EDATE('Rent Roll'!$K6,'Rent Roll'!$P6*12),Q$5,"Y")+1))),('Rent Roll'!$H6*'Rent Roll'!$D6/12)*((1+'Rent Roll'!$N6)^DATEDIF('Control | Sensitivity'!$C$18,Q$5,"Y")))))</f>
        <v>-</v>
      </c>
      <c r="R10" s="92" t="str">
        <f ca="1">IF(R$5&gt;='Rent Roll'!$M32,('Rent Roll'!$G32*'Rent Roll'!$D6/12)*((1+'Rent Roll'!$X32)^DATEDIF('Rent Roll'!$M32,R$5,"Y")),
IF(R$5&gt;'Rent Roll'!$L6,"-",
IF('Rent Roll'!$P6&gt;0,
IF(AND('Rent Roll'!$P6&gt;0,EDATE('Rent Roll'!$K6,'Rent Roll'!$P6*12)&gt;='Commercial Lease'!R$5),
('Rent Roll'!$H6*'Rent Roll'!$D6/12)*((1+'Rent Roll'!$N6)^DATEDIF('Control | Sensitivity'!$C$18,R$5,"Y")),
OFFSET(Q10,0,-DATEDIF(EDATE('Rent Roll'!$K6,'Rent Roll'!$P6*12),R$5,"M"))*((1+'Rent Roll'!$O6)^(DATEDIF(EDATE('Rent Roll'!$K6,'Rent Roll'!$P6*12),R$5,"Y")+1))),('Rent Roll'!$H6*'Rent Roll'!$D6/12)*((1+'Rent Roll'!$N6)^DATEDIF('Control | Sensitivity'!$C$18,R$5,"Y")))))</f>
        <v>-</v>
      </c>
      <c r="S10" s="92" t="str">
        <f ca="1">IF(S$5&gt;='Rent Roll'!$M32,('Rent Roll'!$G32*'Rent Roll'!$D6/12)*((1+'Rent Roll'!$X32)^DATEDIF('Rent Roll'!$M32,S$5,"Y")),
IF(S$5&gt;'Rent Roll'!$L6,"-",
IF('Rent Roll'!$P6&gt;0,
IF(AND('Rent Roll'!$P6&gt;0,EDATE('Rent Roll'!$K6,'Rent Roll'!$P6*12)&gt;='Commercial Lease'!S$5),
('Rent Roll'!$H6*'Rent Roll'!$D6/12)*((1+'Rent Roll'!$N6)^DATEDIF('Control | Sensitivity'!$C$18,S$5,"Y")),
OFFSET(R10,0,-DATEDIF(EDATE('Rent Roll'!$K6,'Rent Roll'!$P6*12),S$5,"M"))*((1+'Rent Roll'!$O6)^(DATEDIF(EDATE('Rent Roll'!$K6,'Rent Roll'!$P6*12),S$5,"Y")+1))),('Rent Roll'!$H6*'Rent Roll'!$D6/12)*((1+'Rent Roll'!$N6)^DATEDIF('Control | Sensitivity'!$C$18,S$5,"Y")))))</f>
        <v>-</v>
      </c>
      <c r="T10" s="92" t="str">
        <f ca="1">IF(T$5&gt;='Rent Roll'!$M32,('Rent Roll'!$G32*'Rent Roll'!$D6/12)*((1+'Rent Roll'!$X32)^DATEDIF('Rent Roll'!$M32,T$5,"Y")),
IF(T$5&gt;'Rent Roll'!$L6,"-",
IF('Rent Roll'!$P6&gt;0,
IF(AND('Rent Roll'!$P6&gt;0,EDATE('Rent Roll'!$K6,'Rent Roll'!$P6*12)&gt;='Commercial Lease'!T$5),
('Rent Roll'!$H6*'Rent Roll'!$D6/12)*((1+'Rent Roll'!$N6)^DATEDIF('Control | Sensitivity'!$C$18,T$5,"Y")),
OFFSET(S10,0,-DATEDIF(EDATE('Rent Roll'!$K6,'Rent Roll'!$P6*12),T$5,"M"))*((1+'Rent Roll'!$O6)^(DATEDIF(EDATE('Rent Roll'!$K6,'Rent Roll'!$P6*12),T$5,"Y")+1))),('Rent Roll'!$H6*'Rent Roll'!$D6/12)*((1+'Rent Roll'!$N6)^DATEDIF('Control | Sensitivity'!$C$18,T$5,"Y")))))</f>
        <v>-</v>
      </c>
      <c r="U10" s="92" t="str">
        <f ca="1">IF(U$5&gt;='Rent Roll'!$M32,('Rent Roll'!$G32*'Rent Roll'!$D6/12)*((1+'Rent Roll'!$X32)^DATEDIF('Rent Roll'!$M32,U$5,"Y")),
IF(U$5&gt;'Rent Roll'!$L6,"-",
IF('Rent Roll'!$P6&gt;0,
IF(AND('Rent Roll'!$P6&gt;0,EDATE('Rent Roll'!$K6,'Rent Roll'!$P6*12)&gt;='Commercial Lease'!U$5),
('Rent Roll'!$H6*'Rent Roll'!$D6/12)*((1+'Rent Roll'!$N6)^DATEDIF('Control | Sensitivity'!$C$18,U$5,"Y")),
OFFSET(T10,0,-DATEDIF(EDATE('Rent Roll'!$K6,'Rent Roll'!$P6*12),U$5,"M"))*((1+'Rent Roll'!$O6)^(DATEDIF(EDATE('Rent Roll'!$K6,'Rent Roll'!$P6*12),U$5,"Y")+1))),('Rent Roll'!$H6*'Rent Roll'!$D6/12)*((1+'Rent Roll'!$N6)^DATEDIF('Control | Sensitivity'!$C$18,U$5,"Y")))))</f>
        <v>-</v>
      </c>
      <c r="V10" s="92" t="str">
        <f ca="1">IF(V$5&gt;='Rent Roll'!$M32,('Rent Roll'!$G32*'Rent Roll'!$D6/12)*((1+'Rent Roll'!$X32)^DATEDIF('Rent Roll'!$M32,V$5,"Y")),
IF(V$5&gt;'Rent Roll'!$L6,"-",
IF('Rent Roll'!$P6&gt;0,
IF(AND('Rent Roll'!$P6&gt;0,EDATE('Rent Roll'!$K6,'Rent Roll'!$P6*12)&gt;='Commercial Lease'!V$5),
('Rent Roll'!$H6*'Rent Roll'!$D6/12)*((1+'Rent Roll'!$N6)^DATEDIF('Control | Sensitivity'!$C$18,V$5,"Y")),
OFFSET(U10,0,-DATEDIF(EDATE('Rent Roll'!$K6,'Rent Roll'!$P6*12),V$5,"M"))*((1+'Rent Roll'!$O6)^(DATEDIF(EDATE('Rent Roll'!$K6,'Rent Roll'!$P6*12),V$5,"Y")+1))),('Rent Roll'!$H6*'Rent Roll'!$D6/12)*((1+'Rent Roll'!$N6)^DATEDIF('Control | Sensitivity'!$C$18,V$5,"Y")))))</f>
        <v>-</v>
      </c>
      <c r="W10" s="92" t="str">
        <f ca="1">IF(W$5&gt;='Rent Roll'!$M32,('Rent Roll'!$G32*'Rent Roll'!$D6/12)*((1+'Rent Roll'!$X32)^DATEDIF('Rent Roll'!$M32,W$5,"Y")),
IF(W$5&gt;'Rent Roll'!$L6,"-",
IF('Rent Roll'!$P6&gt;0,
IF(AND('Rent Roll'!$P6&gt;0,EDATE('Rent Roll'!$K6,'Rent Roll'!$P6*12)&gt;='Commercial Lease'!W$5),
('Rent Roll'!$H6*'Rent Roll'!$D6/12)*((1+'Rent Roll'!$N6)^DATEDIF('Control | Sensitivity'!$C$18,W$5,"Y")),
OFFSET(V10,0,-DATEDIF(EDATE('Rent Roll'!$K6,'Rent Roll'!$P6*12),W$5,"M"))*((1+'Rent Roll'!$O6)^(DATEDIF(EDATE('Rent Roll'!$K6,'Rent Roll'!$P6*12),W$5,"Y")+1))),('Rent Roll'!$H6*'Rent Roll'!$D6/12)*((1+'Rent Roll'!$N6)^DATEDIF('Control | Sensitivity'!$C$18,W$5,"Y")))))</f>
        <v>-</v>
      </c>
      <c r="X10" s="92" t="str">
        <f ca="1">IF(X$5&gt;='Rent Roll'!$M32,('Rent Roll'!$G32*'Rent Roll'!$D6/12)*((1+'Rent Roll'!$X32)^DATEDIF('Rent Roll'!$M32,X$5,"Y")),
IF(X$5&gt;'Rent Roll'!$L6,"-",
IF('Rent Roll'!$P6&gt;0,
IF(AND('Rent Roll'!$P6&gt;0,EDATE('Rent Roll'!$K6,'Rent Roll'!$P6*12)&gt;='Commercial Lease'!X$5),
('Rent Roll'!$H6*'Rent Roll'!$D6/12)*((1+'Rent Roll'!$N6)^DATEDIF('Control | Sensitivity'!$C$18,X$5,"Y")),
OFFSET(W10,0,-DATEDIF(EDATE('Rent Roll'!$K6,'Rent Roll'!$P6*12),X$5,"M"))*((1+'Rent Roll'!$O6)^(DATEDIF(EDATE('Rent Roll'!$K6,'Rent Roll'!$P6*12),X$5,"Y")+1))),('Rent Roll'!$H6*'Rent Roll'!$D6/12)*((1+'Rent Roll'!$N6)^DATEDIF('Control | Sensitivity'!$C$18,X$5,"Y")))))</f>
        <v>-</v>
      </c>
      <c r="Y10" s="92" t="str">
        <f ca="1">IF(Y$5&gt;='Rent Roll'!$M32,('Rent Roll'!$G32*'Rent Roll'!$D6/12)*((1+'Rent Roll'!$X32)^DATEDIF('Rent Roll'!$M32,Y$5,"Y")),
IF(Y$5&gt;'Rent Roll'!$L6,"-",
IF('Rent Roll'!$P6&gt;0,
IF(AND('Rent Roll'!$P6&gt;0,EDATE('Rent Roll'!$K6,'Rent Roll'!$P6*12)&gt;='Commercial Lease'!Y$5),
('Rent Roll'!$H6*'Rent Roll'!$D6/12)*((1+'Rent Roll'!$N6)^DATEDIF('Control | Sensitivity'!$C$18,Y$5,"Y")),
OFFSET(X10,0,-DATEDIF(EDATE('Rent Roll'!$K6,'Rent Roll'!$P6*12),Y$5,"M"))*((1+'Rent Roll'!$O6)^(DATEDIF(EDATE('Rent Roll'!$K6,'Rent Roll'!$P6*12),Y$5,"Y")+1))),('Rent Roll'!$H6*'Rent Roll'!$D6/12)*((1+'Rent Roll'!$N6)^DATEDIF('Control | Sensitivity'!$C$18,Y$5,"Y")))))</f>
        <v>-</v>
      </c>
      <c r="Z10" s="92" t="str">
        <f ca="1">IF(Z$5&gt;='Rent Roll'!$M32,('Rent Roll'!$G32*'Rent Roll'!$D6/12)*((1+'Rent Roll'!$X32)^DATEDIF('Rent Roll'!$M32,Z$5,"Y")),
IF(Z$5&gt;'Rent Roll'!$L6,"-",
IF('Rent Roll'!$P6&gt;0,
IF(AND('Rent Roll'!$P6&gt;0,EDATE('Rent Roll'!$K6,'Rent Roll'!$P6*12)&gt;='Commercial Lease'!Z$5),
('Rent Roll'!$H6*'Rent Roll'!$D6/12)*((1+'Rent Roll'!$N6)^DATEDIF('Control | Sensitivity'!$C$18,Z$5,"Y")),
OFFSET(Y10,0,-DATEDIF(EDATE('Rent Roll'!$K6,'Rent Roll'!$P6*12),Z$5,"M"))*((1+'Rent Roll'!$O6)^(DATEDIF(EDATE('Rent Roll'!$K6,'Rent Roll'!$P6*12),Z$5,"Y")+1))),('Rent Roll'!$H6*'Rent Roll'!$D6/12)*((1+'Rent Roll'!$N6)^DATEDIF('Control | Sensitivity'!$C$18,Z$5,"Y")))))</f>
        <v>-</v>
      </c>
      <c r="AA10" s="92" t="str">
        <f ca="1">IF(AA$5&gt;='Rent Roll'!$M32,('Rent Roll'!$G32*'Rent Roll'!$D6/12)*((1+'Rent Roll'!$X32)^DATEDIF('Rent Roll'!$M32,AA$5,"Y")),
IF(AA$5&gt;'Rent Roll'!$L6,"-",
IF('Rent Roll'!$P6&gt;0,
IF(AND('Rent Roll'!$P6&gt;0,EDATE('Rent Roll'!$K6,'Rent Roll'!$P6*12)&gt;='Commercial Lease'!AA$5),
('Rent Roll'!$H6*'Rent Roll'!$D6/12)*((1+'Rent Roll'!$N6)^DATEDIF('Control | Sensitivity'!$C$18,AA$5,"Y")),
OFFSET(Z10,0,-DATEDIF(EDATE('Rent Roll'!$K6,'Rent Roll'!$P6*12),AA$5,"M"))*((1+'Rent Roll'!$O6)^(DATEDIF(EDATE('Rent Roll'!$K6,'Rent Roll'!$P6*12),AA$5,"Y")+1))),('Rent Roll'!$H6*'Rent Roll'!$D6/12)*((1+'Rent Roll'!$N6)^DATEDIF('Control | Sensitivity'!$C$18,AA$5,"Y")))))</f>
        <v>-</v>
      </c>
      <c r="AB10" s="92" t="str">
        <f ca="1">IF(AB$5&gt;='Rent Roll'!$M32,('Rent Roll'!$G32*'Rent Roll'!$D6/12)*((1+'Rent Roll'!$X32)^DATEDIF('Rent Roll'!$M32,AB$5,"Y")),
IF(AB$5&gt;'Rent Roll'!$L6,"-",
IF('Rent Roll'!$P6&gt;0,
IF(AND('Rent Roll'!$P6&gt;0,EDATE('Rent Roll'!$K6,'Rent Roll'!$P6*12)&gt;='Commercial Lease'!AB$5),
('Rent Roll'!$H6*'Rent Roll'!$D6/12)*((1+'Rent Roll'!$N6)^DATEDIF('Control | Sensitivity'!$C$18,AB$5,"Y")),
OFFSET(AA10,0,-DATEDIF(EDATE('Rent Roll'!$K6,'Rent Roll'!$P6*12),AB$5,"M"))*((1+'Rent Roll'!$O6)^(DATEDIF(EDATE('Rent Roll'!$K6,'Rent Roll'!$P6*12),AB$5,"Y")+1))),('Rent Roll'!$H6*'Rent Roll'!$D6/12)*((1+'Rent Roll'!$N6)^DATEDIF('Control | Sensitivity'!$C$18,AB$5,"Y")))))</f>
        <v>-</v>
      </c>
      <c r="AC10" s="92" t="str">
        <f ca="1">IF(AC$5&gt;='Rent Roll'!$M32,('Rent Roll'!$G32*'Rent Roll'!$D6/12)*((1+'Rent Roll'!$X32)^DATEDIF('Rent Roll'!$M32,AC$5,"Y")),
IF(AC$5&gt;'Rent Roll'!$L6,"-",
IF('Rent Roll'!$P6&gt;0,
IF(AND('Rent Roll'!$P6&gt;0,EDATE('Rent Roll'!$K6,'Rent Roll'!$P6*12)&gt;='Commercial Lease'!AC$5),
('Rent Roll'!$H6*'Rent Roll'!$D6/12)*((1+'Rent Roll'!$N6)^DATEDIF('Control | Sensitivity'!$C$18,AC$5,"Y")),
OFFSET(AB10,0,-DATEDIF(EDATE('Rent Roll'!$K6,'Rent Roll'!$P6*12),AC$5,"M"))*((1+'Rent Roll'!$O6)^(DATEDIF(EDATE('Rent Roll'!$K6,'Rent Roll'!$P6*12),AC$5,"Y")+1))),('Rent Roll'!$H6*'Rent Roll'!$D6/12)*((1+'Rent Roll'!$N6)^DATEDIF('Control | Sensitivity'!$C$18,AC$5,"Y")))))</f>
        <v>-</v>
      </c>
      <c r="AD10" s="92" t="str">
        <f ca="1">IF(AD$5&gt;='Rent Roll'!$M32,('Rent Roll'!$G32*'Rent Roll'!$D6/12)*((1+'Rent Roll'!$X32)^DATEDIF('Rent Roll'!$M32,AD$5,"Y")),
IF(AD$5&gt;'Rent Roll'!$L6,"-",
IF('Rent Roll'!$P6&gt;0,
IF(AND('Rent Roll'!$P6&gt;0,EDATE('Rent Roll'!$K6,'Rent Roll'!$P6*12)&gt;='Commercial Lease'!AD$5),
('Rent Roll'!$H6*'Rent Roll'!$D6/12)*((1+'Rent Roll'!$N6)^DATEDIF('Control | Sensitivity'!$C$18,AD$5,"Y")),
OFFSET(AC10,0,-DATEDIF(EDATE('Rent Roll'!$K6,'Rent Roll'!$P6*12),AD$5,"M"))*((1+'Rent Roll'!$O6)^(DATEDIF(EDATE('Rent Roll'!$K6,'Rent Roll'!$P6*12),AD$5,"Y")+1))),('Rent Roll'!$H6*'Rent Roll'!$D6/12)*((1+'Rent Roll'!$N6)^DATEDIF('Control | Sensitivity'!$C$18,AD$5,"Y")))))</f>
        <v>-</v>
      </c>
      <c r="AE10" s="92" t="str">
        <f ca="1">IF(AE$5&gt;='Rent Roll'!$M32,('Rent Roll'!$G32*'Rent Roll'!$D6/12)*((1+'Rent Roll'!$X32)^DATEDIF('Rent Roll'!$M32,AE$5,"Y")),
IF(AE$5&gt;'Rent Roll'!$L6,"-",
IF('Rent Roll'!$P6&gt;0,
IF(AND('Rent Roll'!$P6&gt;0,EDATE('Rent Roll'!$K6,'Rent Roll'!$P6*12)&gt;='Commercial Lease'!AE$5),
('Rent Roll'!$H6*'Rent Roll'!$D6/12)*((1+'Rent Roll'!$N6)^DATEDIF('Control | Sensitivity'!$C$18,AE$5,"Y")),
OFFSET(AD10,0,-DATEDIF(EDATE('Rent Roll'!$K6,'Rent Roll'!$P6*12),AE$5,"M"))*((1+'Rent Roll'!$O6)^(DATEDIF(EDATE('Rent Roll'!$K6,'Rent Roll'!$P6*12),AE$5,"Y")+1))),('Rent Roll'!$H6*'Rent Roll'!$D6/12)*((1+'Rent Roll'!$N6)^DATEDIF('Control | Sensitivity'!$C$18,AE$5,"Y")))))</f>
        <v>-</v>
      </c>
      <c r="AF10" s="92" t="str">
        <f ca="1">IF(AF$5&gt;='Rent Roll'!$M32,('Rent Roll'!$G32*'Rent Roll'!$D6/12)*((1+'Rent Roll'!$X32)^DATEDIF('Rent Roll'!$M32,AF$5,"Y")),
IF(AF$5&gt;'Rent Roll'!$L6,"-",
IF('Rent Roll'!$P6&gt;0,
IF(AND('Rent Roll'!$P6&gt;0,EDATE('Rent Roll'!$K6,'Rent Roll'!$P6*12)&gt;='Commercial Lease'!AF$5),
('Rent Roll'!$H6*'Rent Roll'!$D6/12)*((1+'Rent Roll'!$N6)^DATEDIF('Control | Sensitivity'!$C$18,AF$5,"Y")),
OFFSET(AE10,0,-DATEDIF(EDATE('Rent Roll'!$K6,'Rent Roll'!$P6*12),AF$5,"M"))*((1+'Rent Roll'!$O6)^(DATEDIF(EDATE('Rent Roll'!$K6,'Rent Roll'!$P6*12),AF$5,"Y")+1))),('Rent Roll'!$H6*'Rent Roll'!$D6/12)*((1+'Rent Roll'!$N6)^DATEDIF('Control | Sensitivity'!$C$18,AF$5,"Y")))))</f>
        <v>-</v>
      </c>
      <c r="AG10" s="92" t="str">
        <f ca="1">IF(AG$5&gt;='Rent Roll'!$M32,('Rent Roll'!$G32*'Rent Roll'!$D6/12)*((1+'Rent Roll'!$X32)^DATEDIF('Rent Roll'!$M32,AG$5,"Y")),
IF(AG$5&gt;'Rent Roll'!$L6,"-",
IF('Rent Roll'!$P6&gt;0,
IF(AND('Rent Roll'!$P6&gt;0,EDATE('Rent Roll'!$K6,'Rent Roll'!$P6*12)&gt;='Commercial Lease'!AG$5),
('Rent Roll'!$H6*'Rent Roll'!$D6/12)*((1+'Rent Roll'!$N6)^DATEDIF('Control | Sensitivity'!$C$18,AG$5,"Y")),
OFFSET(AF10,0,-DATEDIF(EDATE('Rent Roll'!$K6,'Rent Roll'!$P6*12),AG$5,"M"))*((1+'Rent Roll'!$O6)^(DATEDIF(EDATE('Rent Roll'!$K6,'Rent Roll'!$P6*12),AG$5,"Y")+1))),('Rent Roll'!$H6*'Rent Roll'!$D6/12)*((1+'Rent Roll'!$N6)^DATEDIF('Control | Sensitivity'!$C$18,AG$5,"Y")))))</f>
        <v>-</v>
      </c>
      <c r="AH10" s="92" t="str">
        <f ca="1">IF(AH$5&gt;='Rent Roll'!$M32,('Rent Roll'!$G32*'Rent Roll'!$D6/12)*((1+'Rent Roll'!$X32)^DATEDIF('Rent Roll'!$M32,AH$5,"Y")),
IF(AH$5&gt;'Rent Roll'!$L6,"-",
IF('Rent Roll'!$P6&gt;0,
IF(AND('Rent Roll'!$P6&gt;0,EDATE('Rent Roll'!$K6,'Rent Roll'!$P6*12)&gt;='Commercial Lease'!AH$5),
('Rent Roll'!$H6*'Rent Roll'!$D6/12)*((1+'Rent Roll'!$N6)^DATEDIF('Control | Sensitivity'!$C$18,AH$5,"Y")),
OFFSET(AG10,0,-DATEDIF(EDATE('Rent Roll'!$K6,'Rent Roll'!$P6*12),AH$5,"M"))*((1+'Rent Roll'!$O6)^(DATEDIF(EDATE('Rent Roll'!$K6,'Rent Roll'!$P6*12),AH$5,"Y")+1))),('Rent Roll'!$H6*'Rent Roll'!$D6/12)*((1+'Rent Roll'!$N6)^DATEDIF('Control | Sensitivity'!$C$18,AH$5,"Y")))))</f>
        <v>-</v>
      </c>
      <c r="AI10" s="92" t="str">
        <f ca="1">IF(AI$5&gt;='Rent Roll'!$M32,('Rent Roll'!$G32*'Rent Roll'!$D6/12)*((1+'Rent Roll'!$X32)^DATEDIF('Rent Roll'!$M32,AI$5,"Y")),
IF(AI$5&gt;'Rent Roll'!$L6,"-",
IF('Rent Roll'!$P6&gt;0,
IF(AND('Rent Roll'!$P6&gt;0,EDATE('Rent Roll'!$K6,'Rent Roll'!$P6*12)&gt;='Commercial Lease'!AI$5),
('Rent Roll'!$H6*'Rent Roll'!$D6/12)*((1+'Rent Roll'!$N6)^DATEDIF('Control | Sensitivity'!$C$18,AI$5,"Y")),
OFFSET(AH10,0,-DATEDIF(EDATE('Rent Roll'!$K6,'Rent Roll'!$P6*12),AI$5,"M"))*((1+'Rent Roll'!$O6)^(DATEDIF(EDATE('Rent Roll'!$K6,'Rent Roll'!$P6*12),AI$5,"Y")+1))),('Rent Roll'!$H6*'Rent Roll'!$D6/12)*((1+'Rent Roll'!$N6)^DATEDIF('Control | Sensitivity'!$C$18,AI$5,"Y")))))</f>
        <v>-</v>
      </c>
      <c r="AJ10" s="92" t="str">
        <f ca="1">IF(AJ$5&gt;='Rent Roll'!$M32,('Rent Roll'!$G32*'Rent Roll'!$D6/12)*((1+'Rent Roll'!$X32)^DATEDIF('Rent Roll'!$M32,AJ$5,"Y")),
IF(AJ$5&gt;'Rent Roll'!$L6,"-",
IF('Rent Roll'!$P6&gt;0,
IF(AND('Rent Roll'!$P6&gt;0,EDATE('Rent Roll'!$K6,'Rent Roll'!$P6*12)&gt;='Commercial Lease'!AJ$5),
('Rent Roll'!$H6*'Rent Roll'!$D6/12)*((1+'Rent Roll'!$N6)^DATEDIF('Control | Sensitivity'!$C$18,AJ$5,"Y")),
OFFSET(AI10,0,-DATEDIF(EDATE('Rent Roll'!$K6,'Rent Roll'!$P6*12),AJ$5,"M"))*((1+'Rent Roll'!$O6)^(DATEDIF(EDATE('Rent Roll'!$K6,'Rent Roll'!$P6*12),AJ$5,"Y")+1))),('Rent Roll'!$H6*'Rent Roll'!$D6/12)*((1+'Rent Roll'!$N6)^DATEDIF('Control | Sensitivity'!$C$18,AJ$5,"Y")))))</f>
        <v>-</v>
      </c>
      <c r="AK10" s="92" t="str">
        <f ca="1">IF(AK$5&gt;='Rent Roll'!$M32,('Rent Roll'!$G32*'Rent Roll'!$D6/12)*((1+'Rent Roll'!$X32)^DATEDIF('Rent Roll'!$M32,AK$5,"Y")),
IF(AK$5&gt;'Rent Roll'!$L6,"-",
IF('Rent Roll'!$P6&gt;0,
IF(AND('Rent Roll'!$P6&gt;0,EDATE('Rent Roll'!$K6,'Rent Roll'!$P6*12)&gt;='Commercial Lease'!AK$5),
('Rent Roll'!$H6*'Rent Roll'!$D6/12)*((1+'Rent Roll'!$N6)^DATEDIF('Control | Sensitivity'!$C$18,AK$5,"Y")),
OFFSET(AJ10,0,-DATEDIF(EDATE('Rent Roll'!$K6,'Rent Roll'!$P6*12),AK$5,"M"))*((1+'Rent Roll'!$O6)^(DATEDIF(EDATE('Rent Roll'!$K6,'Rent Roll'!$P6*12),AK$5,"Y")+1))),('Rent Roll'!$H6*'Rent Roll'!$D6/12)*((1+'Rent Roll'!$N6)^DATEDIF('Control | Sensitivity'!$C$18,AK$5,"Y")))))</f>
        <v>-</v>
      </c>
      <c r="AL10" s="92" t="str">
        <f ca="1">IF(AL$5&gt;='Rent Roll'!$M32,('Rent Roll'!$G32*'Rent Roll'!$D6/12)*((1+'Rent Roll'!$X32)^DATEDIF('Rent Roll'!$M32,AL$5,"Y")),
IF(AL$5&gt;'Rent Roll'!$L6,"-",
IF('Rent Roll'!$P6&gt;0,
IF(AND('Rent Roll'!$P6&gt;0,EDATE('Rent Roll'!$K6,'Rent Roll'!$P6*12)&gt;='Commercial Lease'!AL$5),
('Rent Roll'!$H6*'Rent Roll'!$D6/12)*((1+'Rent Roll'!$N6)^DATEDIF('Control | Sensitivity'!$C$18,AL$5,"Y")),
OFFSET(AK10,0,-DATEDIF(EDATE('Rent Roll'!$K6,'Rent Roll'!$P6*12),AL$5,"M"))*((1+'Rent Roll'!$O6)^(DATEDIF(EDATE('Rent Roll'!$K6,'Rent Roll'!$P6*12),AL$5,"Y")+1))),('Rent Roll'!$H6*'Rent Roll'!$D6/12)*((1+'Rent Roll'!$N6)^DATEDIF('Control | Sensitivity'!$C$18,AL$5,"Y")))))</f>
        <v>-</v>
      </c>
      <c r="AM10" s="92" t="str">
        <f ca="1">IF(AM$5&gt;='Rent Roll'!$M32,('Rent Roll'!$G32*'Rent Roll'!$D6/12)*((1+'Rent Roll'!$X32)^DATEDIF('Rent Roll'!$M32,AM$5,"Y")),
IF(AM$5&gt;'Rent Roll'!$L6,"-",
IF('Rent Roll'!$P6&gt;0,
IF(AND('Rent Roll'!$P6&gt;0,EDATE('Rent Roll'!$K6,'Rent Roll'!$P6*12)&gt;='Commercial Lease'!AM$5),
('Rent Roll'!$H6*'Rent Roll'!$D6/12)*((1+'Rent Roll'!$N6)^DATEDIF('Control | Sensitivity'!$C$18,AM$5,"Y")),
OFFSET(AL10,0,-DATEDIF(EDATE('Rent Roll'!$K6,'Rent Roll'!$P6*12),AM$5,"M"))*((1+'Rent Roll'!$O6)^(DATEDIF(EDATE('Rent Roll'!$K6,'Rent Roll'!$P6*12),AM$5,"Y")+1))),('Rent Roll'!$H6*'Rent Roll'!$D6/12)*((1+'Rent Roll'!$N6)^DATEDIF('Control | Sensitivity'!$C$18,AM$5,"Y")))))</f>
        <v>-</v>
      </c>
      <c r="AN10" s="92" t="str">
        <f ca="1">IF(AN$5&gt;='Rent Roll'!$M32,('Rent Roll'!$G32*'Rent Roll'!$D6/12)*((1+'Rent Roll'!$X32)^DATEDIF('Rent Roll'!$M32,AN$5,"Y")),
IF(AN$5&gt;'Rent Roll'!$L6,"-",
IF('Rent Roll'!$P6&gt;0,
IF(AND('Rent Roll'!$P6&gt;0,EDATE('Rent Roll'!$K6,'Rent Roll'!$P6*12)&gt;='Commercial Lease'!AN$5),
('Rent Roll'!$H6*'Rent Roll'!$D6/12)*((1+'Rent Roll'!$N6)^DATEDIF('Control | Sensitivity'!$C$18,AN$5,"Y")),
OFFSET(AM10,0,-DATEDIF(EDATE('Rent Roll'!$K6,'Rent Roll'!$P6*12),AN$5,"M"))*((1+'Rent Roll'!$O6)^(DATEDIF(EDATE('Rent Roll'!$K6,'Rent Roll'!$P6*12),AN$5,"Y")+1))),('Rent Roll'!$H6*'Rent Roll'!$D6/12)*((1+'Rent Roll'!$N6)^DATEDIF('Control | Sensitivity'!$C$18,AN$5,"Y")))))</f>
        <v>-</v>
      </c>
      <c r="AO10" s="92" t="str">
        <f ca="1">IF(AO$5&gt;='Rent Roll'!$M32,('Rent Roll'!$G32*'Rent Roll'!$D6/12)*((1+'Rent Roll'!$X32)^DATEDIF('Rent Roll'!$M32,AO$5,"Y")),
IF(AO$5&gt;'Rent Roll'!$L6,"-",
IF('Rent Roll'!$P6&gt;0,
IF(AND('Rent Roll'!$P6&gt;0,EDATE('Rent Roll'!$K6,'Rent Roll'!$P6*12)&gt;='Commercial Lease'!AO$5),
('Rent Roll'!$H6*'Rent Roll'!$D6/12)*((1+'Rent Roll'!$N6)^DATEDIF('Control | Sensitivity'!$C$18,AO$5,"Y")),
OFFSET(AN10,0,-DATEDIF(EDATE('Rent Roll'!$K6,'Rent Roll'!$P6*12),AO$5,"M"))*((1+'Rent Roll'!$O6)^(DATEDIF(EDATE('Rent Roll'!$K6,'Rent Roll'!$P6*12),AO$5,"Y")+1))),('Rent Roll'!$H6*'Rent Roll'!$D6/12)*((1+'Rent Roll'!$N6)^DATEDIF('Control | Sensitivity'!$C$18,AO$5,"Y")))))</f>
        <v>-</v>
      </c>
      <c r="AP10" s="92" t="str">
        <f ca="1">IF(AP$5&gt;='Rent Roll'!$M32,('Rent Roll'!$G32*'Rent Roll'!$D6/12)*((1+'Rent Roll'!$X32)^DATEDIF('Rent Roll'!$M32,AP$5,"Y")),
IF(AP$5&gt;'Rent Roll'!$L6,"-",
IF('Rent Roll'!$P6&gt;0,
IF(AND('Rent Roll'!$P6&gt;0,EDATE('Rent Roll'!$K6,'Rent Roll'!$P6*12)&gt;='Commercial Lease'!AP$5),
('Rent Roll'!$H6*'Rent Roll'!$D6/12)*((1+'Rent Roll'!$N6)^DATEDIF('Control | Sensitivity'!$C$18,AP$5,"Y")),
OFFSET(AO10,0,-DATEDIF(EDATE('Rent Roll'!$K6,'Rent Roll'!$P6*12),AP$5,"M"))*((1+'Rent Roll'!$O6)^(DATEDIF(EDATE('Rent Roll'!$K6,'Rent Roll'!$P6*12),AP$5,"Y")+1))),('Rent Roll'!$H6*'Rent Roll'!$D6/12)*((1+'Rent Roll'!$N6)^DATEDIF('Control | Sensitivity'!$C$18,AP$5,"Y")))))</f>
        <v>-</v>
      </c>
      <c r="AQ10" s="92" t="str">
        <f ca="1">IF(AQ$5&gt;='Rent Roll'!$M32,('Rent Roll'!$G32*'Rent Roll'!$D6/12)*((1+'Rent Roll'!$X32)^DATEDIF('Rent Roll'!$M32,AQ$5,"Y")),
IF(AQ$5&gt;'Rent Roll'!$L6,"-",
IF('Rent Roll'!$P6&gt;0,
IF(AND('Rent Roll'!$P6&gt;0,EDATE('Rent Roll'!$K6,'Rent Roll'!$P6*12)&gt;='Commercial Lease'!AQ$5),
('Rent Roll'!$H6*'Rent Roll'!$D6/12)*((1+'Rent Roll'!$N6)^DATEDIF('Control | Sensitivity'!$C$18,AQ$5,"Y")),
OFFSET(AP10,0,-DATEDIF(EDATE('Rent Roll'!$K6,'Rent Roll'!$P6*12),AQ$5,"M"))*((1+'Rent Roll'!$O6)^(DATEDIF(EDATE('Rent Roll'!$K6,'Rent Roll'!$P6*12),AQ$5,"Y")+1))),('Rent Roll'!$H6*'Rent Roll'!$D6/12)*((1+'Rent Roll'!$N6)^DATEDIF('Control | Sensitivity'!$C$18,AQ$5,"Y")))))</f>
        <v>-</v>
      </c>
      <c r="AR10" s="92" t="str">
        <f ca="1">IF(AR$5&gt;='Rent Roll'!$M32,('Rent Roll'!$G32*'Rent Roll'!$D6/12)*((1+'Rent Roll'!$X32)^DATEDIF('Rent Roll'!$M32,AR$5,"Y")),
IF(AR$5&gt;'Rent Roll'!$L6,"-",
IF('Rent Roll'!$P6&gt;0,
IF(AND('Rent Roll'!$P6&gt;0,EDATE('Rent Roll'!$K6,'Rent Roll'!$P6*12)&gt;='Commercial Lease'!AR$5),
('Rent Roll'!$H6*'Rent Roll'!$D6/12)*((1+'Rent Roll'!$N6)^DATEDIF('Control | Sensitivity'!$C$18,AR$5,"Y")),
OFFSET(AQ10,0,-DATEDIF(EDATE('Rent Roll'!$K6,'Rent Roll'!$P6*12),AR$5,"M"))*((1+'Rent Roll'!$O6)^(DATEDIF(EDATE('Rent Roll'!$K6,'Rent Roll'!$P6*12),AR$5,"Y")+1))),('Rent Roll'!$H6*'Rent Roll'!$D6/12)*((1+'Rent Roll'!$N6)^DATEDIF('Control | Sensitivity'!$C$18,AR$5,"Y")))))</f>
        <v>-</v>
      </c>
      <c r="AS10" s="92" t="str">
        <f ca="1">IF(AS$5&gt;='Rent Roll'!$M32,('Rent Roll'!$G32*'Rent Roll'!$D6/12)*((1+'Rent Roll'!$X32)^DATEDIF('Rent Roll'!$M32,AS$5,"Y")),
IF(AS$5&gt;'Rent Roll'!$L6,"-",
IF('Rent Roll'!$P6&gt;0,
IF(AND('Rent Roll'!$P6&gt;0,EDATE('Rent Roll'!$K6,'Rent Roll'!$P6*12)&gt;='Commercial Lease'!AS$5),
('Rent Roll'!$H6*'Rent Roll'!$D6/12)*((1+'Rent Roll'!$N6)^DATEDIF('Control | Sensitivity'!$C$18,AS$5,"Y")),
OFFSET(AR10,0,-DATEDIF(EDATE('Rent Roll'!$K6,'Rent Roll'!$P6*12),AS$5,"M"))*((1+'Rent Roll'!$O6)^(DATEDIF(EDATE('Rent Roll'!$K6,'Rent Roll'!$P6*12),AS$5,"Y")+1))),('Rent Roll'!$H6*'Rent Roll'!$D6/12)*((1+'Rent Roll'!$N6)^DATEDIF('Control | Sensitivity'!$C$18,AS$5,"Y")))))</f>
        <v>-</v>
      </c>
      <c r="AT10" s="92" t="str">
        <f ca="1">IF(AT$5&gt;='Rent Roll'!$M32,('Rent Roll'!$G32*'Rent Roll'!$D6/12)*((1+'Rent Roll'!$X32)^DATEDIF('Rent Roll'!$M32,AT$5,"Y")),
IF(AT$5&gt;'Rent Roll'!$L6,"-",
IF('Rent Roll'!$P6&gt;0,
IF(AND('Rent Roll'!$P6&gt;0,EDATE('Rent Roll'!$K6,'Rent Roll'!$P6*12)&gt;='Commercial Lease'!AT$5),
('Rent Roll'!$H6*'Rent Roll'!$D6/12)*((1+'Rent Roll'!$N6)^DATEDIF('Control | Sensitivity'!$C$18,AT$5,"Y")),
OFFSET(AS10,0,-DATEDIF(EDATE('Rent Roll'!$K6,'Rent Roll'!$P6*12),AT$5,"M"))*((1+'Rent Roll'!$O6)^(DATEDIF(EDATE('Rent Roll'!$K6,'Rent Roll'!$P6*12),AT$5,"Y")+1))),('Rent Roll'!$H6*'Rent Roll'!$D6/12)*((1+'Rent Roll'!$N6)^DATEDIF('Control | Sensitivity'!$C$18,AT$5,"Y")))))</f>
        <v>-</v>
      </c>
      <c r="AU10" s="92" t="str">
        <f ca="1">IF(AU$5&gt;='Rent Roll'!$M32,('Rent Roll'!$G32*'Rent Roll'!$D6/12)*((1+'Rent Roll'!$X32)^DATEDIF('Rent Roll'!$M32,AU$5,"Y")),
IF(AU$5&gt;'Rent Roll'!$L6,"-",
IF('Rent Roll'!$P6&gt;0,
IF(AND('Rent Roll'!$P6&gt;0,EDATE('Rent Roll'!$K6,'Rent Roll'!$P6*12)&gt;='Commercial Lease'!AU$5),
('Rent Roll'!$H6*'Rent Roll'!$D6/12)*((1+'Rent Roll'!$N6)^DATEDIF('Control | Sensitivity'!$C$18,AU$5,"Y")),
OFFSET(AT10,0,-DATEDIF(EDATE('Rent Roll'!$K6,'Rent Roll'!$P6*12),AU$5,"M"))*((1+'Rent Roll'!$O6)^(DATEDIF(EDATE('Rent Roll'!$K6,'Rent Roll'!$P6*12),AU$5,"Y")+1))),('Rent Roll'!$H6*'Rent Roll'!$D6/12)*((1+'Rent Roll'!$N6)^DATEDIF('Control | Sensitivity'!$C$18,AU$5,"Y")))))</f>
        <v>-</v>
      </c>
      <c r="AV10" s="92" t="str">
        <f ca="1">IF(AV$5&gt;='Rent Roll'!$M32,('Rent Roll'!$G32*'Rent Roll'!$D6/12)*((1+'Rent Roll'!$X32)^DATEDIF('Rent Roll'!$M32,AV$5,"Y")),
IF(AV$5&gt;'Rent Roll'!$L6,"-",
IF('Rent Roll'!$P6&gt;0,
IF(AND('Rent Roll'!$P6&gt;0,EDATE('Rent Roll'!$K6,'Rent Roll'!$P6*12)&gt;='Commercial Lease'!AV$5),
('Rent Roll'!$H6*'Rent Roll'!$D6/12)*((1+'Rent Roll'!$N6)^DATEDIF('Control | Sensitivity'!$C$18,AV$5,"Y")),
OFFSET(AU10,0,-DATEDIF(EDATE('Rent Roll'!$K6,'Rent Roll'!$P6*12),AV$5,"M"))*((1+'Rent Roll'!$O6)^(DATEDIF(EDATE('Rent Roll'!$K6,'Rent Roll'!$P6*12),AV$5,"Y")+1))),('Rent Roll'!$H6*'Rent Roll'!$D6/12)*((1+'Rent Roll'!$N6)^DATEDIF('Control | Sensitivity'!$C$18,AV$5,"Y")))))</f>
        <v>-</v>
      </c>
      <c r="AW10" s="92" t="str">
        <f ca="1">IF(AW$5&gt;='Rent Roll'!$M32,('Rent Roll'!$G32*'Rent Roll'!$D6/12)*((1+'Rent Roll'!$X32)^DATEDIF('Rent Roll'!$M32,AW$5,"Y")),
IF(AW$5&gt;'Rent Roll'!$L6,"-",
IF('Rent Roll'!$P6&gt;0,
IF(AND('Rent Roll'!$P6&gt;0,EDATE('Rent Roll'!$K6,'Rent Roll'!$P6*12)&gt;='Commercial Lease'!AW$5),
('Rent Roll'!$H6*'Rent Roll'!$D6/12)*((1+'Rent Roll'!$N6)^DATEDIF('Control | Sensitivity'!$C$18,AW$5,"Y")),
OFFSET(AV10,0,-DATEDIF(EDATE('Rent Roll'!$K6,'Rent Roll'!$P6*12),AW$5,"M"))*((1+'Rent Roll'!$O6)^(DATEDIF(EDATE('Rent Roll'!$K6,'Rent Roll'!$P6*12),AW$5,"Y")+1))),('Rent Roll'!$H6*'Rent Roll'!$D6/12)*((1+'Rent Roll'!$N6)^DATEDIF('Control | Sensitivity'!$C$18,AW$5,"Y")))))</f>
        <v>-</v>
      </c>
      <c r="AX10" s="92" t="str">
        <f ca="1">IF(AX$5&gt;='Rent Roll'!$M32,('Rent Roll'!$G32*'Rent Roll'!$D6/12)*((1+'Rent Roll'!$X32)^DATEDIF('Rent Roll'!$M32,AX$5,"Y")),
IF(AX$5&gt;'Rent Roll'!$L6,"-",
IF('Rent Roll'!$P6&gt;0,
IF(AND('Rent Roll'!$P6&gt;0,EDATE('Rent Roll'!$K6,'Rent Roll'!$P6*12)&gt;='Commercial Lease'!AX$5),
('Rent Roll'!$H6*'Rent Roll'!$D6/12)*((1+'Rent Roll'!$N6)^DATEDIF('Control | Sensitivity'!$C$18,AX$5,"Y")),
OFFSET(AW10,0,-DATEDIF(EDATE('Rent Roll'!$K6,'Rent Roll'!$P6*12),AX$5,"M"))*((1+'Rent Roll'!$O6)^(DATEDIF(EDATE('Rent Roll'!$K6,'Rent Roll'!$P6*12),AX$5,"Y")+1))),('Rent Roll'!$H6*'Rent Roll'!$D6/12)*((1+'Rent Roll'!$N6)^DATEDIF('Control | Sensitivity'!$C$18,AX$5,"Y")))))</f>
        <v>-</v>
      </c>
      <c r="AY10" s="92" t="str">
        <f ca="1">IF(AY$5&gt;='Rent Roll'!$M32,('Rent Roll'!$G32*'Rent Roll'!$D6/12)*((1+'Rent Roll'!$X32)^DATEDIF('Rent Roll'!$M32,AY$5,"Y")),
IF(AY$5&gt;'Rent Roll'!$L6,"-",
IF('Rent Roll'!$P6&gt;0,
IF(AND('Rent Roll'!$P6&gt;0,EDATE('Rent Roll'!$K6,'Rent Roll'!$P6*12)&gt;='Commercial Lease'!AY$5),
('Rent Roll'!$H6*'Rent Roll'!$D6/12)*((1+'Rent Roll'!$N6)^DATEDIF('Control | Sensitivity'!$C$18,AY$5,"Y")),
OFFSET(AX10,0,-DATEDIF(EDATE('Rent Roll'!$K6,'Rent Roll'!$P6*12),AY$5,"M"))*((1+'Rent Roll'!$O6)^(DATEDIF(EDATE('Rent Roll'!$K6,'Rent Roll'!$P6*12),AY$5,"Y")+1))),('Rent Roll'!$H6*'Rent Roll'!$D6/12)*((1+'Rent Roll'!$N6)^DATEDIF('Control | Sensitivity'!$C$18,AY$5,"Y")))))</f>
        <v>-</v>
      </c>
      <c r="AZ10" s="92" t="str">
        <f ca="1">IF(AZ$5&gt;='Rent Roll'!$M32,('Rent Roll'!$G32*'Rent Roll'!$D6/12)*((1+'Rent Roll'!$X32)^DATEDIF('Rent Roll'!$M32,AZ$5,"Y")),
IF(AZ$5&gt;'Rent Roll'!$L6,"-",
IF('Rent Roll'!$P6&gt;0,
IF(AND('Rent Roll'!$P6&gt;0,EDATE('Rent Roll'!$K6,'Rent Roll'!$P6*12)&gt;='Commercial Lease'!AZ$5),
('Rent Roll'!$H6*'Rent Roll'!$D6/12)*((1+'Rent Roll'!$N6)^DATEDIF('Control | Sensitivity'!$C$18,AZ$5,"Y")),
OFFSET(AY10,0,-DATEDIF(EDATE('Rent Roll'!$K6,'Rent Roll'!$P6*12),AZ$5,"M"))*((1+'Rent Roll'!$O6)^(DATEDIF(EDATE('Rent Roll'!$K6,'Rent Roll'!$P6*12),AZ$5,"Y")+1))),('Rent Roll'!$H6*'Rent Roll'!$D6/12)*((1+'Rent Roll'!$N6)^DATEDIF('Control | Sensitivity'!$C$18,AZ$5,"Y")))))</f>
        <v>-</v>
      </c>
      <c r="BA10" s="92" t="str">
        <f ca="1">IF(BA$5&gt;='Rent Roll'!$M32,('Rent Roll'!$G32*'Rent Roll'!$D6/12)*((1+'Rent Roll'!$X32)^DATEDIF('Rent Roll'!$M32,BA$5,"Y")),
IF(BA$5&gt;'Rent Roll'!$L6,"-",
IF('Rent Roll'!$P6&gt;0,
IF(AND('Rent Roll'!$P6&gt;0,EDATE('Rent Roll'!$K6,'Rent Roll'!$P6*12)&gt;='Commercial Lease'!BA$5),
('Rent Roll'!$H6*'Rent Roll'!$D6/12)*((1+'Rent Roll'!$N6)^DATEDIF('Control | Sensitivity'!$C$18,BA$5,"Y")),
OFFSET(AZ10,0,-DATEDIF(EDATE('Rent Roll'!$K6,'Rent Roll'!$P6*12),BA$5,"M"))*((1+'Rent Roll'!$O6)^(DATEDIF(EDATE('Rent Roll'!$K6,'Rent Roll'!$P6*12),BA$5,"Y")+1))),('Rent Roll'!$H6*'Rent Roll'!$D6/12)*((1+'Rent Roll'!$N6)^DATEDIF('Control | Sensitivity'!$C$18,BA$5,"Y")))))</f>
        <v>-</v>
      </c>
      <c r="BB10" s="92" t="str">
        <f ca="1">IF(BB$5&gt;='Rent Roll'!$M32,('Rent Roll'!$G32*'Rent Roll'!$D6/12)*((1+'Rent Roll'!$X32)^DATEDIF('Rent Roll'!$M32,BB$5,"Y")),
IF(BB$5&gt;'Rent Roll'!$L6,"-",
IF('Rent Roll'!$P6&gt;0,
IF(AND('Rent Roll'!$P6&gt;0,EDATE('Rent Roll'!$K6,'Rent Roll'!$P6*12)&gt;='Commercial Lease'!BB$5),
('Rent Roll'!$H6*'Rent Roll'!$D6/12)*((1+'Rent Roll'!$N6)^DATEDIF('Control | Sensitivity'!$C$18,BB$5,"Y")),
OFFSET(BA10,0,-DATEDIF(EDATE('Rent Roll'!$K6,'Rent Roll'!$P6*12),BB$5,"M"))*((1+'Rent Roll'!$O6)^(DATEDIF(EDATE('Rent Roll'!$K6,'Rent Roll'!$P6*12),BB$5,"Y")+1))),('Rent Roll'!$H6*'Rent Roll'!$D6/12)*((1+'Rent Roll'!$N6)^DATEDIF('Control | Sensitivity'!$C$18,BB$5,"Y")))))</f>
        <v>-</v>
      </c>
      <c r="BC10" s="92" t="str">
        <f ca="1">IF(BC$5&gt;='Rent Roll'!$M32,('Rent Roll'!$G32*'Rent Roll'!$D6/12)*((1+'Rent Roll'!$X32)^DATEDIF('Rent Roll'!$M32,BC$5,"Y")),
IF(BC$5&gt;'Rent Roll'!$L6,"-",
IF('Rent Roll'!$P6&gt;0,
IF(AND('Rent Roll'!$P6&gt;0,EDATE('Rent Roll'!$K6,'Rent Roll'!$P6*12)&gt;='Commercial Lease'!BC$5),
('Rent Roll'!$H6*'Rent Roll'!$D6/12)*((1+'Rent Roll'!$N6)^DATEDIF('Control | Sensitivity'!$C$18,BC$5,"Y")),
OFFSET(BB10,0,-DATEDIF(EDATE('Rent Roll'!$K6,'Rent Roll'!$P6*12),BC$5,"M"))*((1+'Rent Roll'!$O6)^(DATEDIF(EDATE('Rent Roll'!$K6,'Rent Roll'!$P6*12),BC$5,"Y")+1))),('Rent Roll'!$H6*'Rent Roll'!$D6/12)*((1+'Rent Roll'!$N6)^DATEDIF('Control | Sensitivity'!$C$18,BC$5,"Y")))))</f>
        <v>-</v>
      </c>
      <c r="BD10" s="92" t="str">
        <f ca="1">IF(BD$5&gt;='Rent Roll'!$M32,('Rent Roll'!$G32*'Rent Roll'!$D6/12)*((1+'Rent Roll'!$X32)^DATEDIF('Rent Roll'!$M32,BD$5,"Y")),
IF(BD$5&gt;'Rent Roll'!$L6,"-",
IF('Rent Roll'!$P6&gt;0,
IF(AND('Rent Roll'!$P6&gt;0,EDATE('Rent Roll'!$K6,'Rent Roll'!$P6*12)&gt;='Commercial Lease'!BD$5),
('Rent Roll'!$H6*'Rent Roll'!$D6/12)*((1+'Rent Roll'!$N6)^DATEDIF('Control | Sensitivity'!$C$18,BD$5,"Y")),
OFFSET(BC10,0,-DATEDIF(EDATE('Rent Roll'!$K6,'Rent Roll'!$P6*12),BD$5,"M"))*((1+'Rent Roll'!$O6)^(DATEDIF(EDATE('Rent Roll'!$K6,'Rent Roll'!$P6*12),BD$5,"Y")+1))),('Rent Roll'!$H6*'Rent Roll'!$D6/12)*((1+'Rent Roll'!$N6)^DATEDIF('Control | Sensitivity'!$C$18,BD$5,"Y")))))</f>
        <v>-</v>
      </c>
      <c r="BE10" s="92" t="str">
        <f ca="1">IF(BE$5&gt;='Rent Roll'!$M32,('Rent Roll'!$G32*'Rent Roll'!$D6/12)*((1+'Rent Roll'!$X32)^DATEDIF('Rent Roll'!$M32,BE$5,"Y")),
IF(BE$5&gt;'Rent Roll'!$L6,"-",
IF('Rent Roll'!$P6&gt;0,
IF(AND('Rent Roll'!$P6&gt;0,EDATE('Rent Roll'!$K6,'Rent Roll'!$P6*12)&gt;='Commercial Lease'!BE$5),
('Rent Roll'!$H6*'Rent Roll'!$D6/12)*((1+'Rent Roll'!$N6)^DATEDIF('Control | Sensitivity'!$C$18,BE$5,"Y")),
OFFSET(BD10,0,-DATEDIF(EDATE('Rent Roll'!$K6,'Rent Roll'!$P6*12),BE$5,"M"))*((1+'Rent Roll'!$O6)^(DATEDIF(EDATE('Rent Roll'!$K6,'Rent Roll'!$P6*12),BE$5,"Y")+1))),('Rent Roll'!$H6*'Rent Roll'!$D6/12)*((1+'Rent Roll'!$N6)^DATEDIF('Control | Sensitivity'!$C$18,BE$5,"Y")))))</f>
        <v>-</v>
      </c>
      <c r="BF10" s="92" t="str">
        <f ca="1">IF(BF$5&gt;='Rent Roll'!$M32,('Rent Roll'!$G32*'Rent Roll'!$D6/12)*((1+'Rent Roll'!$X32)^DATEDIF('Rent Roll'!$M32,BF$5,"Y")),
IF(BF$5&gt;'Rent Roll'!$L6,"-",
IF('Rent Roll'!$P6&gt;0,
IF(AND('Rent Roll'!$P6&gt;0,EDATE('Rent Roll'!$K6,'Rent Roll'!$P6*12)&gt;='Commercial Lease'!BF$5),
('Rent Roll'!$H6*'Rent Roll'!$D6/12)*((1+'Rent Roll'!$N6)^DATEDIF('Control | Sensitivity'!$C$18,BF$5,"Y")),
OFFSET(BE10,0,-DATEDIF(EDATE('Rent Roll'!$K6,'Rent Roll'!$P6*12),BF$5,"M"))*((1+'Rent Roll'!$O6)^(DATEDIF(EDATE('Rent Roll'!$K6,'Rent Roll'!$P6*12),BF$5,"Y")+1))),('Rent Roll'!$H6*'Rent Roll'!$D6/12)*((1+'Rent Roll'!$N6)^DATEDIF('Control | Sensitivity'!$C$18,BF$5,"Y")))))</f>
        <v>-</v>
      </c>
      <c r="BG10" s="92" t="str">
        <f ca="1">IF(BG$5&gt;='Rent Roll'!$M32,('Rent Roll'!$G32*'Rent Roll'!$D6/12)*((1+'Rent Roll'!$X32)^DATEDIF('Rent Roll'!$M32,BG$5,"Y")),
IF(BG$5&gt;'Rent Roll'!$L6,"-",
IF('Rent Roll'!$P6&gt;0,
IF(AND('Rent Roll'!$P6&gt;0,EDATE('Rent Roll'!$K6,'Rent Roll'!$P6*12)&gt;='Commercial Lease'!BG$5),
('Rent Roll'!$H6*'Rent Roll'!$D6/12)*((1+'Rent Roll'!$N6)^DATEDIF('Control | Sensitivity'!$C$18,BG$5,"Y")),
OFFSET(BF10,0,-DATEDIF(EDATE('Rent Roll'!$K6,'Rent Roll'!$P6*12),BG$5,"M"))*((1+'Rent Roll'!$O6)^(DATEDIF(EDATE('Rent Roll'!$K6,'Rent Roll'!$P6*12),BG$5,"Y")+1))),('Rent Roll'!$H6*'Rent Roll'!$D6/12)*((1+'Rent Roll'!$N6)^DATEDIF('Control | Sensitivity'!$C$18,BG$5,"Y")))))</f>
        <v>-</v>
      </c>
      <c r="BH10" s="92" t="str">
        <f ca="1">IF(BH$5&gt;='Rent Roll'!$M32,('Rent Roll'!$G32*'Rent Roll'!$D6/12)*((1+'Rent Roll'!$X32)^DATEDIF('Rent Roll'!$M32,BH$5,"Y")),
IF(BH$5&gt;'Rent Roll'!$L6,"-",
IF('Rent Roll'!$P6&gt;0,
IF(AND('Rent Roll'!$P6&gt;0,EDATE('Rent Roll'!$K6,'Rent Roll'!$P6*12)&gt;='Commercial Lease'!BH$5),
('Rent Roll'!$H6*'Rent Roll'!$D6/12)*((1+'Rent Roll'!$N6)^DATEDIF('Control | Sensitivity'!$C$18,BH$5,"Y")),
OFFSET(BG10,0,-DATEDIF(EDATE('Rent Roll'!$K6,'Rent Roll'!$P6*12),BH$5,"M"))*((1+'Rent Roll'!$O6)^(DATEDIF(EDATE('Rent Roll'!$K6,'Rent Roll'!$P6*12),BH$5,"Y")+1))),('Rent Roll'!$H6*'Rent Roll'!$D6/12)*((1+'Rent Roll'!$N6)^DATEDIF('Control | Sensitivity'!$C$18,BH$5,"Y")))))</f>
        <v>-</v>
      </c>
      <c r="BI10" s="92" t="str">
        <f ca="1">IF(BI$5&gt;='Rent Roll'!$M32,('Rent Roll'!$G32*'Rent Roll'!$D6/12)*((1+'Rent Roll'!$X32)^DATEDIF('Rent Roll'!$M32,BI$5,"Y")),
IF(BI$5&gt;'Rent Roll'!$L6,"-",
IF('Rent Roll'!$P6&gt;0,
IF(AND('Rent Roll'!$P6&gt;0,EDATE('Rent Roll'!$K6,'Rent Roll'!$P6*12)&gt;='Commercial Lease'!BI$5),
('Rent Roll'!$H6*'Rent Roll'!$D6/12)*((1+'Rent Roll'!$N6)^DATEDIF('Control | Sensitivity'!$C$18,BI$5,"Y")),
OFFSET(BH10,0,-DATEDIF(EDATE('Rent Roll'!$K6,'Rent Roll'!$P6*12),BI$5,"M"))*((1+'Rent Roll'!$O6)^(DATEDIF(EDATE('Rent Roll'!$K6,'Rent Roll'!$P6*12),BI$5,"Y")+1))),('Rent Roll'!$H6*'Rent Roll'!$D6/12)*((1+'Rent Roll'!$N6)^DATEDIF('Control | Sensitivity'!$C$18,BI$5,"Y")))))</f>
        <v>-</v>
      </c>
      <c r="BJ10" s="92" t="str">
        <f ca="1">IF(BJ$5&gt;='Rent Roll'!$M32,('Rent Roll'!$G32*'Rent Roll'!$D6/12)*((1+'Rent Roll'!$X32)^DATEDIF('Rent Roll'!$M32,BJ$5,"Y")),
IF(BJ$5&gt;'Rent Roll'!$L6,"-",
IF('Rent Roll'!$P6&gt;0,
IF(AND('Rent Roll'!$P6&gt;0,EDATE('Rent Roll'!$K6,'Rent Roll'!$P6*12)&gt;='Commercial Lease'!BJ$5),
('Rent Roll'!$H6*'Rent Roll'!$D6/12)*((1+'Rent Roll'!$N6)^DATEDIF('Control | Sensitivity'!$C$18,BJ$5,"Y")),
OFFSET(BI10,0,-DATEDIF(EDATE('Rent Roll'!$K6,'Rent Roll'!$P6*12),BJ$5,"M"))*((1+'Rent Roll'!$O6)^(DATEDIF(EDATE('Rent Roll'!$K6,'Rent Roll'!$P6*12),BJ$5,"Y")+1))),('Rent Roll'!$H6*'Rent Roll'!$D6/12)*((1+'Rent Roll'!$N6)^DATEDIF('Control | Sensitivity'!$C$18,BJ$5,"Y")))))</f>
        <v>-</v>
      </c>
      <c r="BK10" s="92" t="str">
        <f ca="1">IF(BK$5&gt;='Rent Roll'!$M32,('Rent Roll'!$G32*'Rent Roll'!$D6/12)*((1+'Rent Roll'!$X32)^DATEDIF('Rent Roll'!$M32,BK$5,"Y")),
IF(BK$5&gt;'Rent Roll'!$L6,"-",
IF('Rent Roll'!$P6&gt;0,
IF(AND('Rent Roll'!$P6&gt;0,EDATE('Rent Roll'!$K6,'Rent Roll'!$P6*12)&gt;='Commercial Lease'!BK$5),
('Rent Roll'!$H6*'Rent Roll'!$D6/12)*((1+'Rent Roll'!$N6)^DATEDIF('Control | Sensitivity'!$C$18,BK$5,"Y")),
OFFSET(BJ10,0,-DATEDIF(EDATE('Rent Roll'!$K6,'Rent Roll'!$P6*12),BK$5,"M"))*((1+'Rent Roll'!$O6)^(DATEDIF(EDATE('Rent Roll'!$K6,'Rent Roll'!$P6*12),BK$5,"Y")+1))),('Rent Roll'!$H6*'Rent Roll'!$D6/12)*((1+'Rent Roll'!$N6)^DATEDIF('Control | Sensitivity'!$C$18,BK$5,"Y")))))</f>
        <v>-</v>
      </c>
      <c r="BL10" s="92" t="str">
        <f ca="1">IF(BL$5&gt;='Rent Roll'!$M32,('Rent Roll'!$G32*'Rent Roll'!$D6/12)*((1+'Rent Roll'!$X32)^DATEDIF('Rent Roll'!$M32,BL$5,"Y")),
IF(BL$5&gt;'Rent Roll'!$L6,"-",
IF('Rent Roll'!$P6&gt;0,
IF(AND('Rent Roll'!$P6&gt;0,EDATE('Rent Roll'!$K6,'Rent Roll'!$P6*12)&gt;='Commercial Lease'!BL$5),
('Rent Roll'!$H6*'Rent Roll'!$D6/12)*((1+'Rent Roll'!$N6)^DATEDIF('Control | Sensitivity'!$C$18,BL$5,"Y")),
OFFSET(BK10,0,-DATEDIF(EDATE('Rent Roll'!$K6,'Rent Roll'!$P6*12),BL$5,"M"))*((1+'Rent Roll'!$O6)^(DATEDIF(EDATE('Rent Roll'!$K6,'Rent Roll'!$P6*12),BL$5,"Y")+1))),('Rent Roll'!$H6*'Rent Roll'!$D6/12)*((1+'Rent Roll'!$N6)^DATEDIF('Control | Sensitivity'!$C$18,BL$5,"Y")))))</f>
        <v>-</v>
      </c>
      <c r="BM10" s="92" t="str">
        <f ca="1">IF(BM$5&gt;='Rent Roll'!$M32,('Rent Roll'!$G32*'Rent Roll'!$D6/12)*((1+'Rent Roll'!$X32)^DATEDIF('Rent Roll'!$M32,BM$5,"Y")),
IF(BM$5&gt;'Rent Roll'!$L6,"-",
IF('Rent Roll'!$P6&gt;0,
IF(AND('Rent Roll'!$P6&gt;0,EDATE('Rent Roll'!$K6,'Rent Roll'!$P6*12)&gt;='Commercial Lease'!BM$5),
('Rent Roll'!$H6*'Rent Roll'!$D6/12)*((1+'Rent Roll'!$N6)^DATEDIF('Control | Sensitivity'!$C$18,BM$5,"Y")),
OFFSET(BL10,0,-DATEDIF(EDATE('Rent Roll'!$K6,'Rent Roll'!$P6*12),BM$5,"M"))*((1+'Rent Roll'!$O6)^(DATEDIF(EDATE('Rent Roll'!$K6,'Rent Roll'!$P6*12),BM$5,"Y")+1))),('Rent Roll'!$H6*'Rent Roll'!$D6/12)*((1+'Rent Roll'!$N6)^DATEDIF('Control | Sensitivity'!$C$18,BM$5,"Y")))))</f>
        <v>-</v>
      </c>
      <c r="BN10" s="92" t="str">
        <f ca="1">IF(BN$5&gt;='Rent Roll'!$M32,('Rent Roll'!$G32*'Rent Roll'!$D6/12)*((1+'Rent Roll'!$X32)^DATEDIF('Rent Roll'!$M32,BN$5,"Y")),
IF(BN$5&gt;'Rent Roll'!$L6,"-",
IF('Rent Roll'!$P6&gt;0,
IF(AND('Rent Roll'!$P6&gt;0,EDATE('Rent Roll'!$K6,'Rent Roll'!$P6*12)&gt;='Commercial Lease'!BN$5),
('Rent Roll'!$H6*'Rent Roll'!$D6/12)*((1+'Rent Roll'!$N6)^DATEDIF('Control | Sensitivity'!$C$18,BN$5,"Y")),
OFFSET(BM10,0,-DATEDIF(EDATE('Rent Roll'!$K6,'Rent Roll'!$P6*12),BN$5,"M"))*((1+'Rent Roll'!$O6)^(DATEDIF(EDATE('Rent Roll'!$K6,'Rent Roll'!$P6*12),BN$5,"Y")+1))),('Rent Roll'!$H6*'Rent Roll'!$D6/12)*((1+'Rent Roll'!$N6)^DATEDIF('Control | Sensitivity'!$C$18,BN$5,"Y")))))</f>
        <v>-</v>
      </c>
      <c r="BO10" s="92" t="str">
        <f ca="1">IF(BO$5&gt;='Rent Roll'!$M32,('Rent Roll'!$G32*'Rent Roll'!$D6/12)*((1+'Rent Roll'!$X32)^DATEDIF('Rent Roll'!$M32,BO$5,"Y")),
IF(BO$5&gt;'Rent Roll'!$L6,"-",
IF('Rent Roll'!$P6&gt;0,
IF(AND('Rent Roll'!$P6&gt;0,EDATE('Rent Roll'!$K6,'Rent Roll'!$P6*12)&gt;='Commercial Lease'!BO$5),
('Rent Roll'!$H6*'Rent Roll'!$D6/12)*((1+'Rent Roll'!$N6)^DATEDIF('Control | Sensitivity'!$C$18,BO$5,"Y")),
OFFSET(BN10,0,-DATEDIF(EDATE('Rent Roll'!$K6,'Rent Roll'!$P6*12),BO$5,"M"))*((1+'Rent Roll'!$O6)^(DATEDIF(EDATE('Rent Roll'!$K6,'Rent Roll'!$P6*12),BO$5,"Y")+1))),('Rent Roll'!$H6*'Rent Roll'!$D6/12)*((1+'Rent Roll'!$N6)^DATEDIF('Control | Sensitivity'!$C$18,BO$5,"Y")))))</f>
        <v>-</v>
      </c>
      <c r="BP10" s="92" t="str">
        <f ca="1">IF(BP$5&gt;='Rent Roll'!$M32,('Rent Roll'!$G32*'Rent Roll'!$D6/12)*((1+'Rent Roll'!$X32)^DATEDIF('Rent Roll'!$M32,BP$5,"Y")),
IF(BP$5&gt;'Rent Roll'!$L6,"-",
IF('Rent Roll'!$P6&gt;0,
IF(AND('Rent Roll'!$P6&gt;0,EDATE('Rent Roll'!$K6,'Rent Roll'!$P6*12)&gt;='Commercial Lease'!BP$5),
('Rent Roll'!$H6*'Rent Roll'!$D6/12)*((1+'Rent Roll'!$N6)^DATEDIF('Control | Sensitivity'!$C$18,BP$5,"Y")),
OFFSET(BO10,0,-DATEDIF(EDATE('Rent Roll'!$K6,'Rent Roll'!$P6*12),BP$5,"M"))*((1+'Rent Roll'!$O6)^(DATEDIF(EDATE('Rent Roll'!$K6,'Rent Roll'!$P6*12),BP$5,"Y")+1))),('Rent Roll'!$H6*'Rent Roll'!$D6/12)*((1+'Rent Roll'!$N6)^DATEDIF('Control | Sensitivity'!$C$18,BP$5,"Y")))))</f>
        <v>-</v>
      </c>
      <c r="BQ10" s="92" t="str">
        <f ca="1">IF(BQ$5&gt;='Rent Roll'!$M32,('Rent Roll'!$G32*'Rent Roll'!$D6/12)*((1+'Rent Roll'!$X32)^DATEDIF('Rent Roll'!$M32,BQ$5,"Y")),
IF(BQ$5&gt;'Rent Roll'!$L6,"-",
IF('Rent Roll'!$P6&gt;0,
IF(AND('Rent Roll'!$P6&gt;0,EDATE('Rent Roll'!$K6,'Rent Roll'!$P6*12)&gt;='Commercial Lease'!BQ$5),
('Rent Roll'!$H6*'Rent Roll'!$D6/12)*((1+'Rent Roll'!$N6)^DATEDIF('Control | Sensitivity'!$C$18,BQ$5,"Y")),
OFFSET(BP10,0,-DATEDIF(EDATE('Rent Roll'!$K6,'Rent Roll'!$P6*12),BQ$5,"M"))*((1+'Rent Roll'!$O6)^(DATEDIF(EDATE('Rent Roll'!$K6,'Rent Roll'!$P6*12),BQ$5,"Y")+1))),('Rent Roll'!$H6*'Rent Roll'!$D6/12)*((1+'Rent Roll'!$N6)^DATEDIF('Control | Sensitivity'!$C$18,BQ$5,"Y")))))</f>
        <v>-</v>
      </c>
      <c r="BR10" s="92" t="str">
        <f ca="1">IF(BR$5&gt;='Rent Roll'!$M32,('Rent Roll'!$G32*'Rent Roll'!$D6/12)*((1+'Rent Roll'!$X32)^DATEDIF('Rent Roll'!$M32,BR$5,"Y")),
IF(BR$5&gt;'Rent Roll'!$L6,"-",
IF('Rent Roll'!$P6&gt;0,
IF(AND('Rent Roll'!$P6&gt;0,EDATE('Rent Roll'!$K6,'Rent Roll'!$P6*12)&gt;='Commercial Lease'!BR$5),
('Rent Roll'!$H6*'Rent Roll'!$D6/12)*((1+'Rent Roll'!$N6)^DATEDIF('Control | Sensitivity'!$C$18,BR$5,"Y")),
OFFSET(BQ10,0,-DATEDIF(EDATE('Rent Roll'!$K6,'Rent Roll'!$P6*12),BR$5,"M"))*((1+'Rent Roll'!$O6)^(DATEDIF(EDATE('Rent Roll'!$K6,'Rent Roll'!$P6*12),BR$5,"Y")+1))),('Rent Roll'!$H6*'Rent Roll'!$D6/12)*((1+'Rent Roll'!$N6)^DATEDIF('Control | Sensitivity'!$C$18,BR$5,"Y")))))</f>
        <v>-</v>
      </c>
      <c r="BS10" s="92" t="str">
        <f ca="1">IF(BS$5&gt;='Rent Roll'!$M32,('Rent Roll'!$G32*'Rent Roll'!$D6/12)*((1+'Rent Roll'!$X32)^DATEDIF('Rent Roll'!$M32,BS$5,"Y")),
IF(BS$5&gt;'Rent Roll'!$L6,"-",
IF('Rent Roll'!$P6&gt;0,
IF(AND('Rent Roll'!$P6&gt;0,EDATE('Rent Roll'!$K6,'Rent Roll'!$P6*12)&gt;='Commercial Lease'!BS$5),
('Rent Roll'!$H6*'Rent Roll'!$D6/12)*((1+'Rent Roll'!$N6)^DATEDIF('Control | Sensitivity'!$C$18,BS$5,"Y")),
OFFSET(BR10,0,-DATEDIF(EDATE('Rent Roll'!$K6,'Rent Roll'!$P6*12),BS$5,"M"))*((1+'Rent Roll'!$O6)^(DATEDIF(EDATE('Rent Roll'!$K6,'Rent Roll'!$P6*12),BS$5,"Y")+1))),('Rent Roll'!$H6*'Rent Roll'!$D6/12)*((1+'Rent Roll'!$N6)^DATEDIF('Control | Sensitivity'!$C$18,BS$5,"Y")))))</f>
        <v>-</v>
      </c>
      <c r="BT10" s="92" t="str">
        <f ca="1">IF(BT$5&gt;='Rent Roll'!$M32,('Rent Roll'!$G32*'Rent Roll'!$D6/12)*((1+'Rent Roll'!$X32)^DATEDIF('Rent Roll'!$M32,BT$5,"Y")),
IF(BT$5&gt;'Rent Roll'!$L6,"-",
IF('Rent Roll'!$P6&gt;0,
IF(AND('Rent Roll'!$P6&gt;0,EDATE('Rent Roll'!$K6,'Rent Roll'!$P6*12)&gt;='Commercial Lease'!BT$5),
('Rent Roll'!$H6*'Rent Roll'!$D6/12)*((1+'Rent Roll'!$N6)^DATEDIF('Control | Sensitivity'!$C$18,BT$5,"Y")),
OFFSET(BS10,0,-DATEDIF(EDATE('Rent Roll'!$K6,'Rent Roll'!$P6*12),BT$5,"M"))*((1+'Rent Roll'!$O6)^(DATEDIF(EDATE('Rent Roll'!$K6,'Rent Roll'!$P6*12),BT$5,"Y")+1))),('Rent Roll'!$H6*'Rent Roll'!$D6/12)*((1+'Rent Roll'!$N6)^DATEDIF('Control | Sensitivity'!$C$18,BT$5,"Y")))))</f>
        <v>-</v>
      </c>
      <c r="BU10" s="92" t="str">
        <f ca="1">IF(BU$5&gt;='Rent Roll'!$M32,('Rent Roll'!$G32*'Rent Roll'!$D6/12)*((1+'Rent Roll'!$X32)^DATEDIF('Rent Roll'!$M32,BU$5,"Y")),
IF(BU$5&gt;'Rent Roll'!$L6,"-",
IF('Rent Roll'!$P6&gt;0,
IF(AND('Rent Roll'!$P6&gt;0,EDATE('Rent Roll'!$K6,'Rent Roll'!$P6*12)&gt;='Commercial Lease'!BU$5),
('Rent Roll'!$H6*'Rent Roll'!$D6/12)*((1+'Rent Roll'!$N6)^DATEDIF('Control | Sensitivity'!$C$18,BU$5,"Y")),
OFFSET(BT10,0,-DATEDIF(EDATE('Rent Roll'!$K6,'Rent Roll'!$P6*12),BU$5,"M"))*((1+'Rent Roll'!$O6)^(DATEDIF(EDATE('Rent Roll'!$K6,'Rent Roll'!$P6*12),BU$5,"Y")+1))),('Rent Roll'!$H6*'Rent Roll'!$D6/12)*((1+'Rent Roll'!$N6)^DATEDIF('Control | Sensitivity'!$C$18,BU$5,"Y")))))</f>
        <v>-</v>
      </c>
      <c r="BV10" s="92" t="str">
        <f ca="1">IF(BV$5&gt;='Rent Roll'!$M32,('Rent Roll'!$G32*'Rent Roll'!$D6/12)*((1+'Rent Roll'!$X32)^DATEDIF('Rent Roll'!$M32,BV$5,"Y")),
IF(BV$5&gt;'Rent Roll'!$L6,"-",
IF('Rent Roll'!$P6&gt;0,
IF(AND('Rent Roll'!$P6&gt;0,EDATE('Rent Roll'!$K6,'Rent Roll'!$P6*12)&gt;='Commercial Lease'!BV$5),
('Rent Roll'!$H6*'Rent Roll'!$D6/12)*((1+'Rent Roll'!$N6)^DATEDIF('Control | Sensitivity'!$C$18,BV$5,"Y")),
OFFSET(BU10,0,-DATEDIF(EDATE('Rent Roll'!$K6,'Rent Roll'!$P6*12),BV$5,"M"))*((1+'Rent Roll'!$O6)^(DATEDIF(EDATE('Rent Roll'!$K6,'Rent Roll'!$P6*12),BV$5,"Y")+1))),('Rent Roll'!$H6*'Rent Roll'!$D6/12)*((1+'Rent Roll'!$N6)^DATEDIF('Control | Sensitivity'!$C$18,BV$5,"Y")))))</f>
        <v>-</v>
      </c>
      <c r="BW10" s="92" t="str">
        <f ca="1">IF(BW$5&gt;='Rent Roll'!$M32,('Rent Roll'!$G32*'Rent Roll'!$D6/12)*((1+'Rent Roll'!$X32)^DATEDIF('Rent Roll'!$M32,BW$5,"Y")),
IF(BW$5&gt;'Rent Roll'!$L6,"-",
IF('Rent Roll'!$P6&gt;0,
IF(AND('Rent Roll'!$P6&gt;0,EDATE('Rent Roll'!$K6,'Rent Roll'!$P6*12)&gt;='Commercial Lease'!BW$5),
('Rent Roll'!$H6*'Rent Roll'!$D6/12)*((1+'Rent Roll'!$N6)^DATEDIF('Control | Sensitivity'!$C$18,BW$5,"Y")),
OFFSET(BV10,0,-DATEDIF(EDATE('Rent Roll'!$K6,'Rent Roll'!$P6*12),BW$5,"M"))*((1+'Rent Roll'!$O6)^(DATEDIF(EDATE('Rent Roll'!$K6,'Rent Roll'!$P6*12),BW$5,"Y")+1))),('Rent Roll'!$H6*'Rent Roll'!$D6/12)*((1+'Rent Roll'!$N6)^DATEDIF('Control | Sensitivity'!$C$18,BW$5,"Y")))))</f>
        <v>-</v>
      </c>
      <c r="BX10" s="92" t="str">
        <f ca="1">IF(BX$5&gt;='Rent Roll'!$M32,('Rent Roll'!$G32*'Rent Roll'!$D6/12)*((1+'Rent Roll'!$X32)^DATEDIF('Rent Roll'!$M32,BX$5,"Y")),
IF(BX$5&gt;'Rent Roll'!$L6,"-",
IF('Rent Roll'!$P6&gt;0,
IF(AND('Rent Roll'!$P6&gt;0,EDATE('Rent Roll'!$K6,'Rent Roll'!$P6*12)&gt;='Commercial Lease'!BX$5),
('Rent Roll'!$H6*'Rent Roll'!$D6/12)*((1+'Rent Roll'!$N6)^DATEDIF('Control | Sensitivity'!$C$18,BX$5,"Y")),
OFFSET(BW10,0,-DATEDIF(EDATE('Rent Roll'!$K6,'Rent Roll'!$P6*12),BX$5,"M"))*((1+'Rent Roll'!$O6)^(DATEDIF(EDATE('Rent Roll'!$K6,'Rent Roll'!$P6*12),BX$5,"Y")+1))),('Rent Roll'!$H6*'Rent Roll'!$D6/12)*((1+'Rent Roll'!$N6)^DATEDIF('Control | Sensitivity'!$C$18,BX$5,"Y")))))</f>
        <v>-</v>
      </c>
      <c r="BY10" s="92" t="str">
        <f ca="1">IF(BY$5&gt;='Rent Roll'!$M32,('Rent Roll'!$G32*'Rent Roll'!$D6/12)*((1+'Rent Roll'!$X32)^DATEDIF('Rent Roll'!$M32,BY$5,"Y")),
IF(BY$5&gt;'Rent Roll'!$L6,"-",
IF('Rent Roll'!$P6&gt;0,
IF(AND('Rent Roll'!$P6&gt;0,EDATE('Rent Roll'!$K6,'Rent Roll'!$P6*12)&gt;='Commercial Lease'!BY$5),
('Rent Roll'!$H6*'Rent Roll'!$D6/12)*((1+'Rent Roll'!$N6)^DATEDIF('Control | Sensitivity'!$C$18,BY$5,"Y")),
OFFSET(BX10,0,-DATEDIF(EDATE('Rent Roll'!$K6,'Rent Roll'!$P6*12),BY$5,"M"))*((1+'Rent Roll'!$O6)^(DATEDIF(EDATE('Rent Roll'!$K6,'Rent Roll'!$P6*12),BY$5,"Y")+1))),('Rent Roll'!$H6*'Rent Roll'!$D6/12)*((1+'Rent Roll'!$N6)^DATEDIF('Control | Sensitivity'!$C$18,BY$5,"Y")))))</f>
        <v>-</v>
      </c>
      <c r="BZ10" s="92" t="str">
        <f ca="1">IF(BZ$5&gt;='Rent Roll'!$M32,('Rent Roll'!$G32*'Rent Roll'!$D6/12)*((1+'Rent Roll'!$X32)^DATEDIF('Rent Roll'!$M32,BZ$5,"Y")),
IF(BZ$5&gt;'Rent Roll'!$L6,"-",
IF('Rent Roll'!$P6&gt;0,
IF(AND('Rent Roll'!$P6&gt;0,EDATE('Rent Roll'!$K6,'Rent Roll'!$P6*12)&gt;='Commercial Lease'!BZ$5),
('Rent Roll'!$H6*'Rent Roll'!$D6/12)*((1+'Rent Roll'!$N6)^DATEDIF('Control | Sensitivity'!$C$18,BZ$5,"Y")),
OFFSET(BY10,0,-DATEDIF(EDATE('Rent Roll'!$K6,'Rent Roll'!$P6*12),BZ$5,"M"))*((1+'Rent Roll'!$O6)^(DATEDIF(EDATE('Rent Roll'!$K6,'Rent Roll'!$P6*12),BZ$5,"Y")+1))),('Rent Roll'!$H6*'Rent Roll'!$D6/12)*((1+'Rent Roll'!$N6)^DATEDIF('Control | Sensitivity'!$C$18,BZ$5,"Y")))))</f>
        <v>-</v>
      </c>
      <c r="CA10" s="92" t="str">
        <f ca="1">IF(CA$5&gt;='Rent Roll'!$M32,('Rent Roll'!$G32*'Rent Roll'!$D6/12)*((1+'Rent Roll'!$X32)^DATEDIF('Rent Roll'!$M32,CA$5,"Y")),
IF(CA$5&gt;'Rent Roll'!$L6,"-",
IF('Rent Roll'!$P6&gt;0,
IF(AND('Rent Roll'!$P6&gt;0,EDATE('Rent Roll'!$K6,'Rent Roll'!$P6*12)&gt;='Commercial Lease'!CA$5),
('Rent Roll'!$H6*'Rent Roll'!$D6/12)*((1+'Rent Roll'!$N6)^DATEDIF('Control | Sensitivity'!$C$18,CA$5,"Y")),
OFFSET(BZ10,0,-DATEDIF(EDATE('Rent Roll'!$K6,'Rent Roll'!$P6*12),CA$5,"M"))*((1+'Rent Roll'!$O6)^(DATEDIF(EDATE('Rent Roll'!$K6,'Rent Roll'!$P6*12),CA$5,"Y")+1))),('Rent Roll'!$H6*'Rent Roll'!$D6/12)*((1+'Rent Roll'!$N6)^DATEDIF('Control | Sensitivity'!$C$18,CA$5,"Y")))))</f>
        <v>-</v>
      </c>
      <c r="CB10" s="92" t="str">
        <f ca="1">IF(CB$5&gt;='Rent Roll'!$M32,('Rent Roll'!$G32*'Rent Roll'!$D6/12)*((1+'Rent Roll'!$X32)^DATEDIF('Rent Roll'!$M32,CB$5,"Y")),
IF(CB$5&gt;'Rent Roll'!$L6,"-",
IF('Rent Roll'!$P6&gt;0,
IF(AND('Rent Roll'!$P6&gt;0,EDATE('Rent Roll'!$K6,'Rent Roll'!$P6*12)&gt;='Commercial Lease'!CB$5),
('Rent Roll'!$H6*'Rent Roll'!$D6/12)*((1+'Rent Roll'!$N6)^DATEDIF('Control | Sensitivity'!$C$18,CB$5,"Y")),
OFFSET(CA10,0,-DATEDIF(EDATE('Rent Roll'!$K6,'Rent Roll'!$P6*12),CB$5,"M"))*((1+'Rent Roll'!$O6)^(DATEDIF(EDATE('Rent Roll'!$K6,'Rent Roll'!$P6*12),CB$5,"Y")+1))),('Rent Roll'!$H6*'Rent Roll'!$D6/12)*((1+'Rent Roll'!$N6)^DATEDIF('Control | Sensitivity'!$C$18,CB$5,"Y")))))</f>
        <v>-</v>
      </c>
      <c r="CC10" s="92" t="str">
        <f ca="1">IF(CC$5&gt;='Rent Roll'!$M32,('Rent Roll'!$G32*'Rent Roll'!$D6/12)*((1+'Rent Roll'!$X32)^DATEDIF('Rent Roll'!$M32,CC$5,"Y")),
IF(CC$5&gt;'Rent Roll'!$L6,"-",
IF('Rent Roll'!$P6&gt;0,
IF(AND('Rent Roll'!$P6&gt;0,EDATE('Rent Roll'!$K6,'Rent Roll'!$P6*12)&gt;='Commercial Lease'!CC$5),
('Rent Roll'!$H6*'Rent Roll'!$D6/12)*((1+'Rent Roll'!$N6)^DATEDIF('Control | Sensitivity'!$C$18,CC$5,"Y")),
OFFSET(CB10,0,-DATEDIF(EDATE('Rent Roll'!$K6,'Rent Roll'!$P6*12),CC$5,"M"))*((1+'Rent Roll'!$O6)^(DATEDIF(EDATE('Rent Roll'!$K6,'Rent Roll'!$P6*12),CC$5,"Y")+1))),('Rent Roll'!$H6*'Rent Roll'!$D6/12)*((1+'Rent Roll'!$N6)^DATEDIF('Control | Sensitivity'!$C$18,CC$5,"Y")))))</f>
        <v>-</v>
      </c>
      <c r="CD10" s="92" t="str">
        <f ca="1">IF(CD$5&gt;='Rent Roll'!$M32,('Rent Roll'!$G32*'Rent Roll'!$D6/12)*((1+'Rent Roll'!$X32)^DATEDIF('Rent Roll'!$M32,CD$5,"Y")),
IF(CD$5&gt;'Rent Roll'!$L6,"-",
IF('Rent Roll'!$P6&gt;0,
IF(AND('Rent Roll'!$P6&gt;0,EDATE('Rent Roll'!$K6,'Rent Roll'!$P6*12)&gt;='Commercial Lease'!CD$5),
('Rent Roll'!$H6*'Rent Roll'!$D6/12)*((1+'Rent Roll'!$N6)^DATEDIF('Control | Sensitivity'!$C$18,CD$5,"Y")),
OFFSET(CC10,0,-DATEDIF(EDATE('Rent Roll'!$K6,'Rent Roll'!$P6*12),CD$5,"M"))*((1+'Rent Roll'!$O6)^(DATEDIF(EDATE('Rent Roll'!$K6,'Rent Roll'!$P6*12),CD$5,"Y")+1))),('Rent Roll'!$H6*'Rent Roll'!$D6/12)*((1+'Rent Roll'!$N6)^DATEDIF('Control | Sensitivity'!$C$18,CD$5,"Y")))))</f>
        <v>-</v>
      </c>
      <c r="CE10" s="92" t="str">
        <f ca="1">IF(CE$5&gt;='Rent Roll'!$M32,('Rent Roll'!$G32*'Rent Roll'!$D6/12)*((1+'Rent Roll'!$X32)^DATEDIF('Rent Roll'!$M32,CE$5,"Y")),
IF(CE$5&gt;'Rent Roll'!$L6,"-",
IF('Rent Roll'!$P6&gt;0,
IF(AND('Rent Roll'!$P6&gt;0,EDATE('Rent Roll'!$K6,'Rent Roll'!$P6*12)&gt;='Commercial Lease'!CE$5),
('Rent Roll'!$H6*'Rent Roll'!$D6/12)*((1+'Rent Roll'!$N6)^DATEDIF('Control | Sensitivity'!$C$18,CE$5,"Y")),
OFFSET(CD10,0,-DATEDIF(EDATE('Rent Roll'!$K6,'Rent Roll'!$P6*12),CE$5,"M"))*((1+'Rent Roll'!$O6)^(DATEDIF(EDATE('Rent Roll'!$K6,'Rent Roll'!$P6*12),CE$5,"Y")+1))),('Rent Roll'!$H6*'Rent Roll'!$D6/12)*((1+'Rent Roll'!$N6)^DATEDIF('Control | Sensitivity'!$C$18,CE$5,"Y")))))</f>
        <v>-</v>
      </c>
      <c r="CF10" s="92" t="str">
        <f ca="1">IF(CF$5&gt;='Rent Roll'!$M32,('Rent Roll'!$G32*'Rent Roll'!$D6/12)*((1+'Rent Roll'!$X32)^DATEDIF('Rent Roll'!$M32,CF$5,"Y")),
IF(CF$5&gt;'Rent Roll'!$L6,"-",
IF('Rent Roll'!$P6&gt;0,
IF(AND('Rent Roll'!$P6&gt;0,EDATE('Rent Roll'!$K6,'Rent Roll'!$P6*12)&gt;='Commercial Lease'!CF$5),
('Rent Roll'!$H6*'Rent Roll'!$D6/12)*((1+'Rent Roll'!$N6)^DATEDIF('Control | Sensitivity'!$C$18,CF$5,"Y")),
OFFSET(CE10,0,-DATEDIF(EDATE('Rent Roll'!$K6,'Rent Roll'!$P6*12),CF$5,"M"))*((1+'Rent Roll'!$O6)^(DATEDIF(EDATE('Rent Roll'!$K6,'Rent Roll'!$P6*12),CF$5,"Y")+1))),('Rent Roll'!$H6*'Rent Roll'!$D6/12)*((1+'Rent Roll'!$N6)^DATEDIF('Control | Sensitivity'!$C$18,CF$5,"Y")))))</f>
        <v>-</v>
      </c>
      <c r="CG10" s="92" t="str">
        <f ca="1">IF(CG$5&gt;='Rent Roll'!$M32,('Rent Roll'!$G32*'Rent Roll'!$D6/12)*((1+'Rent Roll'!$X32)^DATEDIF('Rent Roll'!$M32,CG$5,"Y")),
IF(CG$5&gt;'Rent Roll'!$L6,"-",
IF('Rent Roll'!$P6&gt;0,
IF(AND('Rent Roll'!$P6&gt;0,EDATE('Rent Roll'!$K6,'Rent Roll'!$P6*12)&gt;='Commercial Lease'!CG$5),
('Rent Roll'!$H6*'Rent Roll'!$D6/12)*((1+'Rent Roll'!$N6)^DATEDIF('Control | Sensitivity'!$C$18,CG$5,"Y")),
OFFSET(CF10,0,-DATEDIF(EDATE('Rent Roll'!$K6,'Rent Roll'!$P6*12),CG$5,"M"))*((1+'Rent Roll'!$O6)^(DATEDIF(EDATE('Rent Roll'!$K6,'Rent Roll'!$P6*12),CG$5,"Y")+1))),('Rent Roll'!$H6*'Rent Roll'!$D6/12)*((1+'Rent Roll'!$N6)^DATEDIF('Control | Sensitivity'!$C$18,CG$5,"Y")))))</f>
        <v>-</v>
      </c>
      <c r="CH10" s="92" t="str">
        <f ca="1">IF(CH$5&gt;='Rent Roll'!$M32,('Rent Roll'!$G32*'Rent Roll'!$D6/12)*((1+'Rent Roll'!$X32)^DATEDIF('Rent Roll'!$M32,CH$5,"Y")),
IF(CH$5&gt;'Rent Roll'!$L6,"-",
IF('Rent Roll'!$P6&gt;0,
IF(AND('Rent Roll'!$P6&gt;0,EDATE('Rent Roll'!$K6,'Rent Roll'!$P6*12)&gt;='Commercial Lease'!CH$5),
('Rent Roll'!$H6*'Rent Roll'!$D6/12)*((1+'Rent Roll'!$N6)^DATEDIF('Control | Sensitivity'!$C$18,CH$5,"Y")),
OFFSET(CG10,0,-DATEDIF(EDATE('Rent Roll'!$K6,'Rent Roll'!$P6*12),CH$5,"M"))*((1+'Rent Roll'!$O6)^(DATEDIF(EDATE('Rent Roll'!$K6,'Rent Roll'!$P6*12),CH$5,"Y")+1))),('Rent Roll'!$H6*'Rent Roll'!$D6/12)*((1+'Rent Roll'!$N6)^DATEDIF('Control | Sensitivity'!$C$18,CH$5,"Y")))))</f>
        <v>-</v>
      </c>
      <c r="CI10" s="92" t="str">
        <f ca="1">IF(CI$5&gt;='Rent Roll'!$M32,('Rent Roll'!$G32*'Rent Roll'!$D6/12)*((1+'Rent Roll'!$X32)^DATEDIF('Rent Roll'!$M32,CI$5,"Y")),
IF(CI$5&gt;'Rent Roll'!$L6,"-",
IF('Rent Roll'!$P6&gt;0,
IF(AND('Rent Roll'!$P6&gt;0,EDATE('Rent Roll'!$K6,'Rent Roll'!$P6*12)&gt;='Commercial Lease'!CI$5),
('Rent Roll'!$H6*'Rent Roll'!$D6/12)*((1+'Rent Roll'!$N6)^DATEDIF('Control | Sensitivity'!$C$18,CI$5,"Y")),
OFFSET(CH10,0,-DATEDIF(EDATE('Rent Roll'!$K6,'Rent Roll'!$P6*12),CI$5,"M"))*((1+'Rent Roll'!$O6)^(DATEDIF(EDATE('Rent Roll'!$K6,'Rent Roll'!$P6*12),CI$5,"Y")+1))),('Rent Roll'!$H6*'Rent Roll'!$D6/12)*((1+'Rent Roll'!$N6)^DATEDIF('Control | Sensitivity'!$C$18,CI$5,"Y")))))</f>
        <v>-</v>
      </c>
      <c r="CJ10" s="92" t="str">
        <f ca="1">IF(CJ$5&gt;='Rent Roll'!$M32,('Rent Roll'!$G32*'Rent Roll'!$D6/12)*((1+'Rent Roll'!$X32)^DATEDIF('Rent Roll'!$M32,CJ$5,"Y")),
IF(CJ$5&gt;'Rent Roll'!$L6,"-",
IF('Rent Roll'!$P6&gt;0,
IF(AND('Rent Roll'!$P6&gt;0,EDATE('Rent Roll'!$K6,'Rent Roll'!$P6*12)&gt;='Commercial Lease'!CJ$5),
('Rent Roll'!$H6*'Rent Roll'!$D6/12)*((1+'Rent Roll'!$N6)^DATEDIF('Control | Sensitivity'!$C$18,CJ$5,"Y")),
OFFSET(CI10,0,-DATEDIF(EDATE('Rent Roll'!$K6,'Rent Roll'!$P6*12),CJ$5,"M"))*((1+'Rent Roll'!$O6)^(DATEDIF(EDATE('Rent Roll'!$K6,'Rent Roll'!$P6*12),CJ$5,"Y")+1))),('Rent Roll'!$H6*'Rent Roll'!$D6/12)*((1+'Rent Roll'!$N6)^DATEDIF('Control | Sensitivity'!$C$18,CJ$5,"Y")))))</f>
        <v>-</v>
      </c>
      <c r="CK10" s="92" t="str">
        <f ca="1">IF(CK$5&gt;='Rent Roll'!$M32,('Rent Roll'!$G32*'Rent Roll'!$D6/12)*((1+'Rent Roll'!$X32)^DATEDIF('Rent Roll'!$M32,CK$5,"Y")),
IF(CK$5&gt;'Rent Roll'!$L6,"-",
IF('Rent Roll'!$P6&gt;0,
IF(AND('Rent Roll'!$P6&gt;0,EDATE('Rent Roll'!$K6,'Rent Roll'!$P6*12)&gt;='Commercial Lease'!CK$5),
('Rent Roll'!$H6*'Rent Roll'!$D6/12)*((1+'Rent Roll'!$N6)^DATEDIF('Control | Sensitivity'!$C$18,CK$5,"Y")),
OFFSET(CJ10,0,-DATEDIF(EDATE('Rent Roll'!$K6,'Rent Roll'!$P6*12),CK$5,"M"))*((1+'Rent Roll'!$O6)^(DATEDIF(EDATE('Rent Roll'!$K6,'Rent Roll'!$P6*12),CK$5,"Y")+1))),('Rent Roll'!$H6*'Rent Roll'!$D6/12)*((1+'Rent Roll'!$N6)^DATEDIF('Control | Sensitivity'!$C$18,CK$5,"Y")))))</f>
        <v>-</v>
      </c>
      <c r="CL10" s="92" t="str">
        <f ca="1">IF(CL$5&gt;='Rent Roll'!$M32,('Rent Roll'!$G32*'Rent Roll'!$D6/12)*((1+'Rent Roll'!$X32)^DATEDIF('Rent Roll'!$M32,CL$5,"Y")),
IF(CL$5&gt;'Rent Roll'!$L6,"-",
IF('Rent Roll'!$P6&gt;0,
IF(AND('Rent Roll'!$P6&gt;0,EDATE('Rent Roll'!$K6,'Rent Roll'!$P6*12)&gt;='Commercial Lease'!CL$5),
('Rent Roll'!$H6*'Rent Roll'!$D6/12)*((1+'Rent Roll'!$N6)^DATEDIF('Control | Sensitivity'!$C$18,CL$5,"Y")),
OFFSET(CK10,0,-DATEDIF(EDATE('Rent Roll'!$K6,'Rent Roll'!$P6*12),CL$5,"M"))*((1+'Rent Roll'!$O6)^(DATEDIF(EDATE('Rent Roll'!$K6,'Rent Roll'!$P6*12),CL$5,"Y")+1))),('Rent Roll'!$H6*'Rent Roll'!$D6/12)*((1+'Rent Roll'!$N6)^DATEDIF('Control | Sensitivity'!$C$18,CL$5,"Y")))))</f>
        <v>-</v>
      </c>
      <c r="CM10" s="92" t="str">
        <f ca="1">IF(CM$5&gt;='Rent Roll'!$M32,('Rent Roll'!$G32*'Rent Roll'!$D6/12)*((1+'Rent Roll'!$X32)^DATEDIF('Rent Roll'!$M32,CM$5,"Y")),
IF(CM$5&gt;'Rent Roll'!$L6,"-",
IF('Rent Roll'!$P6&gt;0,
IF(AND('Rent Roll'!$P6&gt;0,EDATE('Rent Roll'!$K6,'Rent Roll'!$P6*12)&gt;='Commercial Lease'!CM$5),
('Rent Roll'!$H6*'Rent Roll'!$D6/12)*((1+'Rent Roll'!$N6)^DATEDIF('Control | Sensitivity'!$C$18,CM$5,"Y")),
OFFSET(CL10,0,-DATEDIF(EDATE('Rent Roll'!$K6,'Rent Roll'!$P6*12),CM$5,"M"))*((1+'Rent Roll'!$O6)^(DATEDIF(EDATE('Rent Roll'!$K6,'Rent Roll'!$P6*12),CM$5,"Y")+1))),('Rent Roll'!$H6*'Rent Roll'!$D6/12)*((1+'Rent Roll'!$N6)^DATEDIF('Control | Sensitivity'!$C$18,CM$5,"Y")))))</f>
        <v>-</v>
      </c>
      <c r="CN10" s="92" t="str">
        <f ca="1">IF(CN$5&gt;='Rent Roll'!$M32,('Rent Roll'!$G32*'Rent Roll'!$D6/12)*((1+'Rent Roll'!$X32)^DATEDIF('Rent Roll'!$M32,CN$5,"Y")),
IF(CN$5&gt;'Rent Roll'!$L6,"-",
IF('Rent Roll'!$P6&gt;0,
IF(AND('Rent Roll'!$P6&gt;0,EDATE('Rent Roll'!$K6,'Rent Roll'!$P6*12)&gt;='Commercial Lease'!CN$5),
('Rent Roll'!$H6*'Rent Roll'!$D6/12)*((1+'Rent Roll'!$N6)^DATEDIF('Control | Sensitivity'!$C$18,CN$5,"Y")),
OFFSET(CM10,0,-DATEDIF(EDATE('Rent Roll'!$K6,'Rent Roll'!$P6*12),CN$5,"M"))*((1+'Rent Roll'!$O6)^(DATEDIF(EDATE('Rent Roll'!$K6,'Rent Roll'!$P6*12),CN$5,"Y")+1))),('Rent Roll'!$H6*'Rent Roll'!$D6/12)*((1+'Rent Roll'!$N6)^DATEDIF('Control | Sensitivity'!$C$18,CN$5,"Y")))))</f>
        <v>-</v>
      </c>
      <c r="CO10" s="92" t="str">
        <f ca="1">IF(CO$5&gt;='Rent Roll'!$M32,('Rent Roll'!$G32*'Rent Roll'!$D6/12)*((1+'Rent Roll'!$X32)^DATEDIF('Rent Roll'!$M32,CO$5,"Y")),
IF(CO$5&gt;'Rent Roll'!$L6,"-",
IF('Rent Roll'!$P6&gt;0,
IF(AND('Rent Roll'!$P6&gt;0,EDATE('Rent Roll'!$K6,'Rent Roll'!$P6*12)&gt;='Commercial Lease'!CO$5),
('Rent Roll'!$H6*'Rent Roll'!$D6/12)*((1+'Rent Roll'!$N6)^DATEDIF('Control | Sensitivity'!$C$18,CO$5,"Y")),
OFFSET(CN10,0,-DATEDIF(EDATE('Rent Roll'!$K6,'Rent Roll'!$P6*12),CO$5,"M"))*((1+'Rent Roll'!$O6)^(DATEDIF(EDATE('Rent Roll'!$K6,'Rent Roll'!$P6*12),CO$5,"Y")+1))),('Rent Roll'!$H6*'Rent Roll'!$D6/12)*((1+'Rent Roll'!$N6)^DATEDIF('Control | Sensitivity'!$C$18,CO$5,"Y")))))</f>
        <v>-</v>
      </c>
      <c r="CP10" s="92" t="str">
        <f ca="1">IF(CP$5&gt;='Rent Roll'!$M32,('Rent Roll'!$G32*'Rent Roll'!$D6/12)*((1+'Rent Roll'!$X32)^DATEDIF('Rent Roll'!$M32,CP$5,"Y")),
IF(CP$5&gt;'Rent Roll'!$L6,"-",
IF('Rent Roll'!$P6&gt;0,
IF(AND('Rent Roll'!$P6&gt;0,EDATE('Rent Roll'!$K6,'Rent Roll'!$P6*12)&gt;='Commercial Lease'!CP$5),
('Rent Roll'!$H6*'Rent Roll'!$D6/12)*((1+'Rent Roll'!$N6)^DATEDIF('Control | Sensitivity'!$C$18,CP$5,"Y")),
OFFSET(CO10,0,-DATEDIF(EDATE('Rent Roll'!$K6,'Rent Roll'!$P6*12),CP$5,"M"))*((1+'Rent Roll'!$O6)^(DATEDIF(EDATE('Rent Roll'!$K6,'Rent Roll'!$P6*12),CP$5,"Y")+1))),('Rent Roll'!$H6*'Rent Roll'!$D6/12)*((1+'Rent Roll'!$N6)^DATEDIF('Control | Sensitivity'!$C$18,CP$5,"Y")))))</f>
        <v>-</v>
      </c>
      <c r="CQ10" s="92" t="str">
        <f ca="1">IF(CQ$5&gt;='Rent Roll'!$M32,('Rent Roll'!$G32*'Rent Roll'!$D6/12)*((1+'Rent Roll'!$X32)^DATEDIF('Rent Roll'!$M32,CQ$5,"Y")),
IF(CQ$5&gt;'Rent Roll'!$L6,"-",
IF('Rent Roll'!$P6&gt;0,
IF(AND('Rent Roll'!$P6&gt;0,EDATE('Rent Roll'!$K6,'Rent Roll'!$P6*12)&gt;='Commercial Lease'!CQ$5),
('Rent Roll'!$H6*'Rent Roll'!$D6/12)*((1+'Rent Roll'!$N6)^DATEDIF('Control | Sensitivity'!$C$18,CQ$5,"Y")),
OFFSET(CP10,0,-DATEDIF(EDATE('Rent Roll'!$K6,'Rent Roll'!$P6*12),CQ$5,"M"))*((1+'Rent Roll'!$O6)^(DATEDIF(EDATE('Rent Roll'!$K6,'Rent Roll'!$P6*12),CQ$5,"Y")+1))),('Rent Roll'!$H6*'Rent Roll'!$D6/12)*((1+'Rent Roll'!$N6)^DATEDIF('Control | Sensitivity'!$C$18,CQ$5,"Y")))))</f>
        <v>-</v>
      </c>
      <c r="CR10" s="92" t="str">
        <f ca="1">IF(CR$5&gt;='Rent Roll'!$M32,('Rent Roll'!$G32*'Rent Roll'!$D6/12)*((1+'Rent Roll'!$X32)^DATEDIF('Rent Roll'!$M32,CR$5,"Y")),
IF(CR$5&gt;'Rent Roll'!$L6,"-",
IF('Rent Roll'!$P6&gt;0,
IF(AND('Rent Roll'!$P6&gt;0,EDATE('Rent Roll'!$K6,'Rent Roll'!$P6*12)&gt;='Commercial Lease'!CR$5),
('Rent Roll'!$H6*'Rent Roll'!$D6/12)*((1+'Rent Roll'!$N6)^DATEDIF('Control | Sensitivity'!$C$18,CR$5,"Y")),
OFFSET(CQ10,0,-DATEDIF(EDATE('Rent Roll'!$K6,'Rent Roll'!$P6*12),CR$5,"M"))*((1+'Rent Roll'!$O6)^(DATEDIF(EDATE('Rent Roll'!$K6,'Rent Roll'!$P6*12),CR$5,"Y")+1))),('Rent Roll'!$H6*'Rent Roll'!$D6/12)*((1+'Rent Roll'!$N6)^DATEDIF('Control | Sensitivity'!$C$18,CR$5,"Y")))))</f>
        <v>-</v>
      </c>
      <c r="CS10" s="92" t="str">
        <f ca="1">IF(CS$5&gt;='Rent Roll'!$M32,('Rent Roll'!$G32*'Rent Roll'!$D6/12)*((1+'Rent Roll'!$X32)^DATEDIF('Rent Roll'!$M32,CS$5,"Y")),
IF(CS$5&gt;'Rent Roll'!$L6,"-",
IF('Rent Roll'!$P6&gt;0,
IF(AND('Rent Roll'!$P6&gt;0,EDATE('Rent Roll'!$K6,'Rent Roll'!$P6*12)&gt;='Commercial Lease'!CS$5),
('Rent Roll'!$H6*'Rent Roll'!$D6/12)*((1+'Rent Roll'!$N6)^DATEDIF('Control | Sensitivity'!$C$18,CS$5,"Y")),
OFFSET(CR10,0,-DATEDIF(EDATE('Rent Roll'!$K6,'Rent Roll'!$P6*12),CS$5,"M"))*((1+'Rent Roll'!$O6)^(DATEDIF(EDATE('Rent Roll'!$K6,'Rent Roll'!$P6*12),CS$5,"Y")+1))),('Rent Roll'!$H6*'Rent Roll'!$D6/12)*((1+'Rent Roll'!$N6)^DATEDIF('Control | Sensitivity'!$C$18,CS$5,"Y")))))</f>
        <v>-</v>
      </c>
      <c r="CT10" s="92" t="str">
        <f ca="1">IF(CT$5&gt;='Rent Roll'!$M32,('Rent Roll'!$G32*'Rent Roll'!$D6/12)*((1+'Rent Roll'!$X32)^DATEDIF('Rent Roll'!$M32,CT$5,"Y")),
IF(CT$5&gt;'Rent Roll'!$L6,"-",
IF('Rent Roll'!$P6&gt;0,
IF(AND('Rent Roll'!$P6&gt;0,EDATE('Rent Roll'!$K6,'Rent Roll'!$P6*12)&gt;='Commercial Lease'!CT$5),
('Rent Roll'!$H6*'Rent Roll'!$D6/12)*((1+'Rent Roll'!$N6)^DATEDIF('Control | Sensitivity'!$C$18,CT$5,"Y")),
OFFSET(CS10,0,-DATEDIF(EDATE('Rent Roll'!$K6,'Rent Roll'!$P6*12),CT$5,"M"))*((1+'Rent Roll'!$O6)^(DATEDIF(EDATE('Rent Roll'!$K6,'Rent Roll'!$P6*12),CT$5,"Y")+1))),('Rent Roll'!$H6*'Rent Roll'!$D6/12)*((1+'Rent Roll'!$N6)^DATEDIF('Control | Sensitivity'!$C$18,CT$5,"Y")))))</f>
        <v>-</v>
      </c>
      <c r="CU10" s="92" t="str">
        <f ca="1">IF(CU$5&gt;='Rent Roll'!$M32,('Rent Roll'!$G32*'Rent Roll'!$D6/12)*((1+'Rent Roll'!$X32)^DATEDIF('Rent Roll'!$M32,CU$5,"Y")),
IF(CU$5&gt;'Rent Roll'!$L6,"-",
IF('Rent Roll'!$P6&gt;0,
IF(AND('Rent Roll'!$P6&gt;0,EDATE('Rent Roll'!$K6,'Rent Roll'!$P6*12)&gt;='Commercial Lease'!CU$5),
('Rent Roll'!$H6*'Rent Roll'!$D6/12)*((1+'Rent Roll'!$N6)^DATEDIF('Control | Sensitivity'!$C$18,CU$5,"Y")),
OFFSET(CT10,0,-DATEDIF(EDATE('Rent Roll'!$K6,'Rent Roll'!$P6*12),CU$5,"M"))*((1+'Rent Roll'!$O6)^(DATEDIF(EDATE('Rent Roll'!$K6,'Rent Roll'!$P6*12),CU$5,"Y")+1))),('Rent Roll'!$H6*'Rent Roll'!$D6/12)*((1+'Rent Roll'!$N6)^DATEDIF('Control | Sensitivity'!$C$18,CU$5,"Y")))))</f>
        <v>-</v>
      </c>
      <c r="CV10" s="92" t="str">
        <f ca="1">IF(CV$5&gt;='Rent Roll'!$M32,('Rent Roll'!$G32*'Rent Roll'!$D6/12)*((1+'Rent Roll'!$X32)^DATEDIF('Rent Roll'!$M32,CV$5,"Y")),
IF(CV$5&gt;'Rent Roll'!$L6,"-",
IF('Rent Roll'!$P6&gt;0,
IF(AND('Rent Roll'!$P6&gt;0,EDATE('Rent Roll'!$K6,'Rent Roll'!$P6*12)&gt;='Commercial Lease'!CV$5),
('Rent Roll'!$H6*'Rent Roll'!$D6/12)*((1+'Rent Roll'!$N6)^DATEDIF('Control | Sensitivity'!$C$18,CV$5,"Y")),
OFFSET(CU10,0,-DATEDIF(EDATE('Rent Roll'!$K6,'Rent Roll'!$P6*12),CV$5,"M"))*((1+'Rent Roll'!$O6)^(DATEDIF(EDATE('Rent Roll'!$K6,'Rent Roll'!$P6*12),CV$5,"Y")+1))),('Rent Roll'!$H6*'Rent Roll'!$D6/12)*((1+'Rent Roll'!$N6)^DATEDIF('Control | Sensitivity'!$C$18,CV$5,"Y")))))</f>
        <v>-</v>
      </c>
      <c r="CW10" s="92" t="str">
        <f ca="1">IF(CW$5&gt;='Rent Roll'!$M32,('Rent Roll'!$G32*'Rent Roll'!$D6/12)*((1+'Rent Roll'!$X32)^DATEDIF('Rent Roll'!$M32,CW$5,"Y")),
IF(CW$5&gt;'Rent Roll'!$L6,"-",
IF('Rent Roll'!$P6&gt;0,
IF(AND('Rent Roll'!$P6&gt;0,EDATE('Rent Roll'!$K6,'Rent Roll'!$P6*12)&gt;='Commercial Lease'!CW$5),
('Rent Roll'!$H6*'Rent Roll'!$D6/12)*((1+'Rent Roll'!$N6)^DATEDIF('Control | Sensitivity'!$C$18,CW$5,"Y")),
OFFSET(CV10,0,-DATEDIF(EDATE('Rent Roll'!$K6,'Rent Roll'!$P6*12),CW$5,"M"))*((1+'Rent Roll'!$O6)^(DATEDIF(EDATE('Rent Roll'!$K6,'Rent Roll'!$P6*12),CW$5,"Y")+1))),('Rent Roll'!$H6*'Rent Roll'!$D6/12)*((1+'Rent Roll'!$N6)^DATEDIF('Control | Sensitivity'!$C$18,CW$5,"Y")))))</f>
        <v>-</v>
      </c>
      <c r="CX10" s="92" t="str">
        <f ca="1">IF(CX$5&gt;='Rent Roll'!$M32,('Rent Roll'!$G32*'Rent Roll'!$D6/12)*((1+'Rent Roll'!$X32)^DATEDIF('Rent Roll'!$M32,CX$5,"Y")),
IF(CX$5&gt;'Rent Roll'!$L6,"-",
IF('Rent Roll'!$P6&gt;0,
IF(AND('Rent Roll'!$P6&gt;0,EDATE('Rent Roll'!$K6,'Rent Roll'!$P6*12)&gt;='Commercial Lease'!CX$5),
('Rent Roll'!$H6*'Rent Roll'!$D6/12)*((1+'Rent Roll'!$N6)^DATEDIF('Control | Sensitivity'!$C$18,CX$5,"Y")),
OFFSET(CW10,0,-DATEDIF(EDATE('Rent Roll'!$K6,'Rent Roll'!$P6*12),CX$5,"M"))*((1+'Rent Roll'!$O6)^(DATEDIF(EDATE('Rent Roll'!$K6,'Rent Roll'!$P6*12),CX$5,"Y")+1))),('Rent Roll'!$H6*'Rent Roll'!$D6/12)*((1+'Rent Roll'!$N6)^DATEDIF('Control | Sensitivity'!$C$18,CX$5,"Y")))))</f>
        <v>-</v>
      </c>
      <c r="CY10" s="92" t="str">
        <f ca="1">IF(CY$5&gt;='Rent Roll'!$M32,('Rent Roll'!$G32*'Rent Roll'!$D6/12)*((1+'Rent Roll'!$X32)^DATEDIF('Rent Roll'!$M32,CY$5,"Y")),
IF(CY$5&gt;'Rent Roll'!$L6,"-",
IF('Rent Roll'!$P6&gt;0,
IF(AND('Rent Roll'!$P6&gt;0,EDATE('Rent Roll'!$K6,'Rent Roll'!$P6*12)&gt;='Commercial Lease'!CY$5),
('Rent Roll'!$H6*'Rent Roll'!$D6/12)*((1+'Rent Roll'!$N6)^DATEDIF('Control | Sensitivity'!$C$18,CY$5,"Y")),
OFFSET(CX10,0,-DATEDIF(EDATE('Rent Roll'!$K6,'Rent Roll'!$P6*12),CY$5,"M"))*((1+'Rent Roll'!$O6)^(DATEDIF(EDATE('Rent Roll'!$K6,'Rent Roll'!$P6*12),CY$5,"Y")+1))),('Rent Roll'!$H6*'Rent Roll'!$D6/12)*((1+'Rent Roll'!$N6)^DATEDIF('Control | Sensitivity'!$C$18,CY$5,"Y")))))</f>
        <v>-</v>
      </c>
      <c r="CZ10" s="92" t="str">
        <f ca="1">IF(CZ$5&gt;='Rent Roll'!$M32,('Rent Roll'!$G32*'Rent Roll'!$D6/12)*((1+'Rent Roll'!$X32)^DATEDIF('Rent Roll'!$M32,CZ$5,"Y")),
IF(CZ$5&gt;'Rent Roll'!$L6,"-",
IF('Rent Roll'!$P6&gt;0,
IF(AND('Rent Roll'!$P6&gt;0,EDATE('Rent Roll'!$K6,'Rent Roll'!$P6*12)&gt;='Commercial Lease'!CZ$5),
('Rent Roll'!$H6*'Rent Roll'!$D6/12)*((1+'Rent Roll'!$N6)^DATEDIF('Control | Sensitivity'!$C$18,CZ$5,"Y")),
OFFSET(CY10,0,-DATEDIF(EDATE('Rent Roll'!$K6,'Rent Roll'!$P6*12),CZ$5,"M"))*((1+'Rent Roll'!$O6)^(DATEDIF(EDATE('Rent Roll'!$K6,'Rent Roll'!$P6*12),CZ$5,"Y")+1))),('Rent Roll'!$H6*'Rent Roll'!$D6/12)*((1+'Rent Roll'!$N6)^DATEDIF('Control | Sensitivity'!$C$18,CZ$5,"Y")))))</f>
        <v>-</v>
      </c>
      <c r="DA10" s="92" t="str">
        <f ca="1">IF(DA$5&gt;='Rent Roll'!$M32,('Rent Roll'!$G32*'Rent Roll'!$D6/12)*((1+'Rent Roll'!$X32)^DATEDIF('Rent Roll'!$M32,DA$5,"Y")),
IF(DA$5&gt;'Rent Roll'!$L6,"-",
IF('Rent Roll'!$P6&gt;0,
IF(AND('Rent Roll'!$P6&gt;0,EDATE('Rent Roll'!$K6,'Rent Roll'!$P6*12)&gt;='Commercial Lease'!DA$5),
('Rent Roll'!$H6*'Rent Roll'!$D6/12)*((1+'Rent Roll'!$N6)^DATEDIF('Control | Sensitivity'!$C$18,DA$5,"Y")),
OFFSET(CZ10,0,-DATEDIF(EDATE('Rent Roll'!$K6,'Rent Roll'!$P6*12),DA$5,"M"))*((1+'Rent Roll'!$O6)^(DATEDIF(EDATE('Rent Roll'!$K6,'Rent Roll'!$P6*12),DA$5,"Y")+1))),('Rent Roll'!$H6*'Rent Roll'!$D6/12)*((1+'Rent Roll'!$N6)^DATEDIF('Control | Sensitivity'!$C$18,DA$5,"Y")))))</f>
        <v>-</v>
      </c>
      <c r="DB10" s="92" t="str">
        <f ca="1">IF(DB$5&gt;='Rent Roll'!$M32,('Rent Roll'!$G32*'Rent Roll'!$D6/12)*((1+'Rent Roll'!$X32)^DATEDIF('Rent Roll'!$M32,DB$5,"Y")),
IF(DB$5&gt;'Rent Roll'!$L6,"-",
IF('Rent Roll'!$P6&gt;0,
IF(AND('Rent Roll'!$P6&gt;0,EDATE('Rent Roll'!$K6,'Rent Roll'!$P6*12)&gt;='Commercial Lease'!DB$5),
('Rent Roll'!$H6*'Rent Roll'!$D6/12)*((1+'Rent Roll'!$N6)^DATEDIF('Control | Sensitivity'!$C$18,DB$5,"Y")),
OFFSET(DA10,0,-DATEDIF(EDATE('Rent Roll'!$K6,'Rent Roll'!$P6*12),DB$5,"M"))*((1+'Rent Roll'!$O6)^(DATEDIF(EDATE('Rent Roll'!$K6,'Rent Roll'!$P6*12),DB$5,"Y")+1))),('Rent Roll'!$H6*'Rent Roll'!$D6/12)*((1+'Rent Roll'!$N6)^DATEDIF('Control | Sensitivity'!$C$18,DB$5,"Y")))))</f>
        <v>-</v>
      </c>
      <c r="DC10" s="92" t="str">
        <f ca="1">IF(DC$5&gt;='Rent Roll'!$M32,('Rent Roll'!$G32*'Rent Roll'!$D6/12)*((1+'Rent Roll'!$X32)^DATEDIF('Rent Roll'!$M32,DC$5,"Y")),
IF(DC$5&gt;'Rent Roll'!$L6,"-",
IF('Rent Roll'!$P6&gt;0,
IF(AND('Rent Roll'!$P6&gt;0,EDATE('Rent Roll'!$K6,'Rent Roll'!$P6*12)&gt;='Commercial Lease'!DC$5),
('Rent Roll'!$H6*'Rent Roll'!$D6/12)*((1+'Rent Roll'!$N6)^DATEDIF('Control | Sensitivity'!$C$18,DC$5,"Y")),
OFFSET(DB10,0,-DATEDIF(EDATE('Rent Roll'!$K6,'Rent Roll'!$P6*12),DC$5,"M"))*((1+'Rent Roll'!$O6)^(DATEDIF(EDATE('Rent Roll'!$K6,'Rent Roll'!$P6*12),DC$5,"Y")+1))),('Rent Roll'!$H6*'Rent Roll'!$D6/12)*((1+'Rent Roll'!$N6)^DATEDIF('Control | Sensitivity'!$C$18,DC$5,"Y")))))</f>
        <v>-</v>
      </c>
      <c r="DD10" s="92" t="str">
        <f ca="1">IF(DD$5&gt;='Rent Roll'!$M32,('Rent Roll'!$G32*'Rent Roll'!$D6/12)*((1+'Rent Roll'!$X32)^DATEDIF('Rent Roll'!$M32,DD$5,"Y")),
IF(DD$5&gt;'Rent Roll'!$L6,"-",
IF('Rent Roll'!$P6&gt;0,
IF(AND('Rent Roll'!$P6&gt;0,EDATE('Rent Roll'!$K6,'Rent Roll'!$P6*12)&gt;='Commercial Lease'!DD$5),
('Rent Roll'!$H6*'Rent Roll'!$D6/12)*((1+'Rent Roll'!$N6)^DATEDIF('Control | Sensitivity'!$C$18,DD$5,"Y")),
OFFSET(DC10,0,-DATEDIF(EDATE('Rent Roll'!$K6,'Rent Roll'!$P6*12),DD$5,"M"))*((1+'Rent Roll'!$O6)^(DATEDIF(EDATE('Rent Roll'!$K6,'Rent Roll'!$P6*12),DD$5,"Y")+1))),('Rent Roll'!$H6*'Rent Roll'!$D6/12)*((1+'Rent Roll'!$N6)^DATEDIF('Control | Sensitivity'!$C$18,DD$5,"Y")))))</f>
        <v>-</v>
      </c>
      <c r="DE10" s="92" t="str">
        <f ca="1">IF(DE$5&gt;='Rent Roll'!$M32,('Rent Roll'!$G32*'Rent Roll'!$D6/12)*((1+'Rent Roll'!$X32)^DATEDIF('Rent Roll'!$M32,DE$5,"Y")),
IF(DE$5&gt;'Rent Roll'!$L6,"-",
IF('Rent Roll'!$P6&gt;0,
IF(AND('Rent Roll'!$P6&gt;0,EDATE('Rent Roll'!$K6,'Rent Roll'!$P6*12)&gt;='Commercial Lease'!DE$5),
('Rent Roll'!$H6*'Rent Roll'!$D6/12)*((1+'Rent Roll'!$N6)^DATEDIF('Control | Sensitivity'!$C$18,DE$5,"Y")),
OFFSET(DD10,0,-DATEDIF(EDATE('Rent Roll'!$K6,'Rent Roll'!$P6*12),DE$5,"M"))*((1+'Rent Roll'!$O6)^(DATEDIF(EDATE('Rent Roll'!$K6,'Rent Roll'!$P6*12),DE$5,"Y")+1))),('Rent Roll'!$H6*'Rent Roll'!$D6/12)*((1+'Rent Roll'!$N6)^DATEDIF('Control | Sensitivity'!$C$18,DE$5,"Y")))))</f>
        <v>-</v>
      </c>
      <c r="DF10" s="92" t="str">
        <f ca="1">IF(DF$5&gt;='Rent Roll'!$M32,('Rent Roll'!$G32*'Rent Roll'!$D6/12)*((1+'Rent Roll'!$X32)^DATEDIF('Rent Roll'!$M32,DF$5,"Y")),
IF(DF$5&gt;'Rent Roll'!$L6,"-",
IF('Rent Roll'!$P6&gt;0,
IF(AND('Rent Roll'!$P6&gt;0,EDATE('Rent Roll'!$K6,'Rent Roll'!$P6*12)&gt;='Commercial Lease'!DF$5),
('Rent Roll'!$H6*'Rent Roll'!$D6/12)*((1+'Rent Roll'!$N6)^DATEDIF('Control | Sensitivity'!$C$18,DF$5,"Y")),
OFFSET(DE10,0,-DATEDIF(EDATE('Rent Roll'!$K6,'Rent Roll'!$P6*12),DF$5,"M"))*((1+'Rent Roll'!$O6)^(DATEDIF(EDATE('Rent Roll'!$K6,'Rent Roll'!$P6*12),DF$5,"Y")+1))),('Rent Roll'!$H6*'Rent Roll'!$D6/12)*((1+'Rent Roll'!$N6)^DATEDIF('Control | Sensitivity'!$C$18,DF$5,"Y")))))</f>
        <v>-</v>
      </c>
      <c r="DG10" s="92" t="str">
        <f ca="1">IF(DG$5&gt;='Rent Roll'!$M32,('Rent Roll'!$G32*'Rent Roll'!$D6/12)*((1+'Rent Roll'!$X32)^DATEDIF('Rent Roll'!$M32,DG$5,"Y")),
IF(DG$5&gt;'Rent Roll'!$L6,"-",
IF('Rent Roll'!$P6&gt;0,
IF(AND('Rent Roll'!$P6&gt;0,EDATE('Rent Roll'!$K6,'Rent Roll'!$P6*12)&gt;='Commercial Lease'!DG$5),
('Rent Roll'!$H6*'Rent Roll'!$D6/12)*((1+'Rent Roll'!$N6)^DATEDIF('Control | Sensitivity'!$C$18,DG$5,"Y")),
OFFSET(DF10,0,-DATEDIF(EDATE('Rent Roll'!$K6,'Rent Roll'!$P6*12),DG$5,"M"))*((1+'Rent Roll'!$O6)^(DATEDIF(EDATE('Rent Roll'!$K6,'Rent Roll'!$P6*12),DG$5,"Y")+1))),('Rent Roll'!$H6*'Rent Roll'!$D6/12)*((1+'Rent Roll'!$N6)^DATEDIF('Control | Sensitivity'!$C$18,DG$5,"Y")))))</f>
        <v>-</v>
      </c>
      <c r="DH10" s="92" t="str">
        <f ca="1">IF(DH$5&gt;='Rent Roll'!$M32,('Rent Roll'!$G32*'Rent Roll'!$D6/12)*((1+'Rent Roll'!$X32)^DATEDIF('Rent Roll'!$M32,DH$5,"Y")),
IF(DH$5&gt;'Rent Roll'!$L6,"-",
IF('Rent Roll'!$P6&gt;0,
IF(AND('Rent Roll'!$P6&gt;0,EDATE('Rent Roll'!$K6,'Rent Roll'!$P6*12)&gt;='Commercial Lease'!DH$5),
('Rent Roll'!$H6*'Rent Roll'!$D6/12)*((1+'Rent Roll'!$N6)^DATEDIF('Control | Sensitivity'!$C$18,DH$5,"Y")),
OFFSET(DG10,0,-DATEDIF(EDATE('Rent Roll'!$K6,'Rent Roll'!$P6*12),DH$5,"M"))*((1+'Rent Roll'!$O6)^(DATEDIF(EDATE('Rent Roll'!$K6,'Rent Roll'!$P6*12),DH$5,"Y")+1))),('Rent Roll'!$H6*'Rent Roll'!$D6/12)*((1+'Rent Roll'!$N6)^DATEDIF('Control | Sensitivity'!$C$18,DH$5,"Y")))))</f>
        <v>-</v>
      </c>
      <c r="DI10" s="92" t="str">
        <f ca="1">IF(DI$5&gt;='Rent Roll'!$M32,('Rent Roll'!$G32*'Rent Roll'!$D6/12)*((1+'Rent Roll'!$X32)^DATEDIF('Rent Roll'!$M32,DI$5,"Y")),
IF(DI$5&gt;'Rent Roll'!$L6,"-",
IF('Rent Roll'!$P6&gt;0,
IF(AND('Rent Roll'!$P6&gt;0,EDATE('Rent Roll'!$K6,'Rent Roll'!$P6*12)&gt;='Commercial Lease'!DI$5),
('Rent Roll'!$H6*'Rent Roll'!$D6/12)*((1+'Rent Roll'!$N6)^DATEDIF('Control | Sensitivity'!$C$18,DI$5,"Y")),
OFFSET(DH10,0,-DATEDIF(EDATE('Rent Roll'!$K6,'Rent Roll'!$P6*12),DI$5,"M"))*((1+'Rent Roll'!$O6)^(DATEDIF(EDATE('Rent Roll'!$K6,'Rent Roll'!$P6*12),DI$5,"Y")+1))),('Rent Roll'!$H6*'Rent Roll'!$D6/12)*((1+'Rent Roll'!$N6)^DATEDIF('Control | Sensitivity'!$C$18,DI$5,"Y")))))</f>
        <v>-</v>
      </c>
      <c r="DJ10" s="92" t="str">
        <f ca="1">IF(DJ$5&gt;='Rent Roll'!$M32,('Rent Roll'!$G32*'Rent Roll'!$D6/12)*((1+'Rent Roll'!$X32)^DATEDIF('Rent Roll'!$M32,DJ$5,"Y")),
IF(DJ$5&gt;'Rent Roll'!$L6,"-",
IF('Rent Roll'!$P6&gt;0,
IF(AND('Rent Roll'!$P6&gt;0,EDATE('Rent Roll'!$K6,'Rent Roll'!$P6*12)&gt;='Commercial Lease'!DJ$5),
('Rent Roll'!$H6*'Rent Roll'!$D6/12)*((1+'Rent Roll'!$N6)^DATEDIF('Control | Sensitivity'!$C$18,DJ$5,"Y")),
OFFSET(DI10,0,-DATEDIF(EDATE('Rent Roll'!$K6,'Rent Roll'!$P6*12),DJ$5,"M"))*((1+'Rent Roll'!$O6)^(DATEDIF(EDATE('Rent Roll'!$K6,'Rent Roll'!$P6*12),DJ$5,"Y")+1))),('Rent Roll'!$H6*'Rent Roll'!$D6/12)*((1+'Rent Roll'!$N6)^DATEDIF('Control | Sensitivity'!$C$18,DJ$5,"Y")))))</f>
        <v>-</v>
      </c>
      <c r="DK10" s="92" t="str">
        <f ca="1">IF(DK$5&gt;='Rent Roll'!$M32,('Rent Roll'!$G32*'Rent Roll'!$D6/12)*((1+'Rent Roll'!$X32)^DATEDIF('Rent Roll'!$M32,DK$5,"Y")),
IF(DK$5&gt;'Rent Roll'!$L6,"-",
IF('Rent Roll'!$P6&gt;0,
IF(AND('Rent Roll'!$P6&gt;0,EDATE('Rent Roll'!$K6,'Rent Roll'!$P6*12)&gt;='Commercial Lease'!DK$5),
('Rent Roll'!$H6*'Rent Roll'!$D6/12)*((1+'Rent Roll'!$N6)^DATEDIF('Control | Sensitivity'!$C$18,DK$5,"Y")),
OFFSET(DJ10,0,-DATEDIF(EDATE('Rent Roll'!$K6,'Rent Roll'!$P6*12),DK$5,"M"))*((1+'Rent Roll'!$O6)^(DATEDIF(EDATE('Rent Roll'!$K6,'Rent Roll'!$P6*12),DK$5,"Y")+1))),('Rent Roll'!$H6*'Rent Roll'!$D6/12)*((1+'Rent Roll'!$N6)^DATEDIF('Control | Sensitivity'!$C$18,DK$5,"Y")))))</f>
        <v>-</v>
      </c>
      <c r="DL10" s="92" t="str">
        <f ca="1">IF(DL$5&gt;='Rent Roll'!$M32,('Rent Roll'!$G32*'Rent Roll'!$D6/12)*((1+'Rent Roll'!$X32)^DATEDIF('Rent Roll'!$M32,DL$5,"Y")),
IF(DL$5&gt;'Rent Roll'!$L6,"-",
IF('Rent Roll'!$P6&gt;0,
IF(AND('Rent Roll'!$P6&gt;0,EDATE('Rent Roll'!$K6,'Rent Roll'!$P6*12)&gt;='Commercial Lease'!DL$5),
('Rent Roll'!$H6*'Rent Roll'!$D6/12)*((1+'Rent Roll'!$N6)^DATEDIF('Control | Sensitivity'!$C$18,DL$5,"Y")),
OFFSET(DK10,0,-DATEDIF(EDATE('Rent Roll'!$K6,'Rent Roll'!$P6*12),DL$5,"M"))*((1+'Rent Roll'!$O6)^(DATEDIF(EDATE('Rent Roll'!$K6,'Rent Roll'!$P6*12),DL$5,"Y")+1))),('Rent Roll'!$H6*'Rent Roll'!$D6/12)*((1+'Rent Roll'!$N6)^DATEDIF('Control | Sensitivity'!$C$18,DL$5,"Y")))))</f>
        <v>-</v>
      </c>
      <c r="DM10" s="92" t="str">
        <f ca="1">IF(DM$5&gt;='Rent Roll'!$M32,('Rent Roll'!$G32*'Rent Roll'!$D6/12)*((1+'Rent Roll'!$X32)^DATEDIF('Rent Roll'!$M32,DM$5,"Y")),
IF(DM$5&gt;'Rent Roll'!$L6,"-",
IF('Rent Roll'!$P6&gt;0,
IF(AND('Rent Roll'!$P6&gt;0,EDATE('Rent Roll'!$K6,'Rent Roll'!$P6*12)&gt;='Commercial Lease'!DM$5),
('Rent Roll'!$H6*'Rent Roll'!$D6/12)*((1+'Rent Roll'!$N6)^DATEDIF('Control | Sensitivity'!$C$18,DM$5,"Y")),
OFFSET(DL10,0,-DATEDIF(EDATE('Rent Roll'!$K6,'Rent Roll'!$P6*12),DM$5,"M"))*((1+'Rent Roll'!$O6)^(DATEDIF(EDATE('Rent Roll'!$K6,'Rent Roll'!$P6*12),DM$5,"Y")+1))),('Rent Roll'!$H6*'Rent Roll'!$D6/12)*((1+'Rent Roll'!$N6)^DATEDIF('Control | Sensitivity'!$C$18,DM$5,"Y")))))</f>
        <v>-</v>
      </c>
      <c r="DN10" s="92" t="str">
        <f ca="1">IF(DN$5&gt;='Rent Roll'!$M32,('Rent Roll'!$G32*'Rent Roll'!$D6/12)*((1+'Rent Roll'!$X32)^DATEDIF('Rent Roll'!$M32,DN$5,"Y")),
IF(DN$5&gt;'Rent Roll'!$L6,"-",
IF('Rent Roll'!$P6&gt;0,
IF(AND('Rent Roll'!$P6&gt;0,EDATE('Rent Roll'!$K6,'Rent Roll'!$P6*12)&gt;='Commercial Lease'!DN$5),
('Rent Roll'!$H6*'Rent Roll'!$D6/12)*((1+'Rent Roll'!$N6)^DATEDIF('Control | Sensitivity'!$C$18,DN$5,"Y")),
OFFSET(DM10,0,-DATEDIF(EDATE('Rent Roll'!$K6,'Rent Roll'!$P6*12),DN$5,"M"))*((1+'Rent Roll'!$O6)^(DATEDIF(EDATE('Rent Roll'!$K6,'Rent Roll'!$P6*12),DN$5,"Y")+1))),('Rent Roll'!$H6*'Rent Roll'!$D6/12)*((1+'Rent Roll'!$N6)^DATEDIF('Control | Sensitivity'!$C$18,DN$5,"Y")))))</f>
        <v>-</v>
      </c>
      <c r="DO10" s="92" t="str">
        <f ca="1">IF(DO$5&gt;='Rent Roll'!$M32,('Rent Roll'!$G32*'Rent Roll'!$D6/12)*((1+'Rent Roll'!$X32)^DATEDIF('Rent Roll'!$M32,DO$5,"Y")),
IF(DO$5&gt;'Rent Roll'!$L6,"-",
IF('Rent Roll'!$P6&gt;0,
IF(AND('Rent Roll'!$P6&gt;0,EDATE('Rent Roll'!$K6,'Rent Roll'!$P6*12)&gt;='Commercial Lease'!DO$5),
('Rent Roll'!$H6*'Rent Roll'!$D6/12)*((1+'Rent Roll'!$N6)^DATEDIF('Control | Sensitivity'!$C$18,DO$5,"Y")),
OFFSET(DN10,0,-DATEDIF(EDATE('Rent Roll'!$K6,'Rent Roll'!$P6*12),DO$5,"M"))*((1+'Rent Roll'!$O6)^(DATEDIF(EDATE('Rent Roll'!$K6,'Rent Roll'!$P6*12),DO$5,"Y")+1))),('Rent Roll'!$H6*'Rent Roll'!$D6/12)*((1+'Rent Roll'!$N6)^DATEDIF('Control | Sensitivity'!$C$18,DO$5,"Y")))))</f>
        <v>-</v>
      </c>
      <c r="DP10" s="92" t="str">
        <f ca="1">IF(DP$5&gt;='Rent Roll'!$M32,('Rent Roll'!$G32*'Rent Roll'!$D6/12)*((1+'Rent Roll'!$X32)^DATEDIF('Rent Roll'!$M32,DP$5,"Y")),
IF(DP$5&gt;'Rent Roll'!$L6,"-",
IF('Rent Roll'!$P6&gt;0,
IF(AND('Rent Roll'!$P6&gt;0,EDATE('Rent Roll'!$K6,'Rent Roll'!$P6*12)&gt;='Commercial Lease'!DP$5),
('Rent Roll'!$H6*'Rent Roll'!$D6/12)*((1+'Rent Roll'!$N6)^DATEDIF('Control | Sensitivity'!$C$18,DP$5,"Y")),
OFFSET(DO10,0,-DATEDIF(EDATE('Rent Roll'!$K6,'Rent Roll'!$P6*12),DP$5,"M"))*((1+'Rent Roll'!$O6)^(DATEDIF(EDATE('Rent Roll'!$K6,'Rent Roll'!$P6*12),DP$5,"Y")+1))),('Rent Roll'!$H6*'Rent Roll'!$D6/12)*((1+'Rent Roll'!$N6)^DATEDIF('Control | Sensitivity'!$C$18,DP$5,"Y")))))</f>
        <v>-</v>
      </c>
      <c r="DQ10" s="92" t="str">
        <f ca="1">IF(DQ$5&gt;='Rent Roll'!$M32,('Rent Roll'!$G32*'Rent Roll'!$D6/12)*((1+'Rent Roll'!$X32)^DATEDIF('Rent Roll'!$M32,DQ$5,"Y")),
IF(DQ$5&gt;'Rent Roll'!$L6,"-",
IF('Rent Roll'!$P6&gt;0,
IF(AND('Rent Roll'!$P6&gt;0,EDATE('Rent Roll'!$K6,'Rent Roll'!$P6*12)&gt;='Commercial Lease'!DQ$5),
('Rent Roll'!$H6*'Rent Roll'!$D6/12)*((1+'Rent Roll'!$N6)^DATEDIF('Control | Sensitivity'!$C$18,DQ$5,"Y")),
OFFSET(DP10,0,-DATEDIF(EDATE('Rent Roll'!$K6,'Rent Roll'!$P6*12),DQ$5,"M"))*((1+'Rent Roll'!$O6)^(DATEDIF(EDATE('Rent Roll'!$K6,'Rent Roll'!$P6*12),DQ$5,"Y")+1))),('Rent Roll'!$H6*'Rent Roll'!$D6/12)*((1+'Rent Roll'!$N6)^DATEDIF('Control | Sensitivity'!$C$18,DQ$5,"Y")))))</f>
        <v>-</v>
      </c>
      <c r="DR10" s="92" t="str">
        <f ca="1">IF(DR$5&gt;='Rent Roll'!$M32,('Rent Roll'!$G32*'Rent Roll'!$D6/12)*((1+'Rent Roll'!$X32)^DATEDIF('Rent Roll'!$M32,DR$5,"Y")),
IF(DR$5&gt;'Rent Roll'!$L6,"-",
IF('Rent Roll'!$P6&gt;0,
IF(AND('Rent Roll'!$P6&gt;0,EDATE('Rent Roll'!$K6,'Rent Roll'!$P6*12)&gt;='Commercial Lease'!DR$5),
('Rent Roll'!$H6*'Rent Roll'!$D6/12)*((1+'Rent Roll'!$N6)^DATEDIF('Control | Sensitivity'!$C$18,DR$5,"Y")),
OFFSET(DQ10,0,-DATEDIF(EDATE('Rent Roll'!$K6,'Rent Roll'!$P6*12),DR$5,"M"))*((1+'Rent Roll'!$O6)^(DATEDIF(EDATE('Rent Roll'!$K6,'Rent Roll'!$P6*12),DR$5,"Y")+1))),('Rent Roll'!$H6*'Rent Roll'!$D6/12)*((1+'Rent Roll'!$N6)^DATEDIF('Control | Sensitivity'!$C$18,DR$5,"Y")))))</f>
        <v>-</v>
      </c>
      <c r="DS10" s="92" t="str">
        <f ca="1">IF(DS$5&gt;='Rent Roll'!$M32,('Rent Roll'!$G32*'Rent Roll'!$D6/12)*((1+'Rent Roll'!$X32)^DATEDIF('Rent Roll'!$M32,DS$5,"Y")),
IF(DS$5&gt;'Rent Roll'!$L6,"-",
IF('Rent Roll'!$P6&gt;0,
IF(AND('Rent Roll'!$P6&gt;0,EDATE('Rent Roll'!$K6,'Rent Roll'!$P6*12)&gt;='Commercial Lease'!DS$5),
('Rent Roll'!$H6*'Rent Roll'!$D6/12)*((1+'Rent Roll'!$N6)^DATEDIF('Control | Sensitivity'!$C$18,DS$5,"Y")),
OFFSET(DR10,0,-DATEDIF(EDATE('Rent Roll'!$K6,'Rent Roll'!$P6*12),DS$5,"M"))*((1+'Rent Roll'!$O6)^(DATEDIF(EDATE('Rent Roll'!$K6,'Rent Roll'!$P6*12),DS$5,"Y")+1))),('Rent Roll'!$H6*'Rent Roll'!$D6/12)*((1+'Rent Roll'!$N6)^DATEDIF('Control | Sensitivity'!$C$18,DS$5,"Y")))))</f>
        <v>-</v>
      </c>
      <c r="DT10" s="92" t="str">
        <f ca="1">IF(DT$5&gt;='Rent Roll'!$M32,('Rent Roll'!$G32*'Rent Roll'!$D6/12)*((1+'Rent Roll'!$X32)^DATEDIF('Rent Roll'!$M32,DT$5,"Y")),
IF(DT$5&gt;'Rent Roll'!$L6,"-",
IF('Rent Roll'!$P6&gt;0,
IF(AND('Rent Roll'!$P6&gt;0,EDATE('Rent Roll'!$K6,'Rent Roll'!$P6*12)&gt;='Commercial Lease'!DT$5),
('Rent Roll'!$H6*'Rent Roll'!$D6/12)*((1+'Rent Roll'!$N6)^DATEDIF('Control | Sensitivity'!$C$18,DT$5,"Y")),
OFFSET(DS10,0,-DATEDIF(EDATE('Rent Roll'!$K6,'Rent Roll'!$P6*12),DT$5,"M"))*((1+'Rent Roll'!$O6)^(DATEDIF(EDATE('Rent Roll'!$K6,'Rent Roll'!$P6*12),DT$5,"Y")+1))),('Rent Roll'!$H6*'Rent Roll'!$D6/12)*((1+'Rent Roll'!$N6)^DATEDIF('Control | Sensitivity'!$C$18,DT$5,"Y")))))</f>
        <v>-</v>
      </c>
      <c r="DU10" s="92" t="str">
        <f ca="1">IF(DU$5&gt;='Rent Roll'!$M32,('Rent Roll'!$G32*'Rent Roll'!$D6/12)*((1+'Rent Roll'!$X32)^DATEDIF('Rent Roll'!$M32,DU$5,"Y")),
IF(DU$5&gt;'Rent Roll'!$L6,"-",
IF('Rent Roll'!$P6&gt;0,
IF(AND('Rent Roll'!$P6&gt;0,EDATE('Rent Roll'!$K6,'Rent Roll'!$P6*12)&gt;='Commercial Lease'!DU$5),
('Rent Roll'!$H6*'Rent Roll'!$D6/12)*((1+'Rent Roll'!$N6)^DATEDIF('Control | Sensitivity'!$C$18,DU$5,"Y")),
OFFSET(DT10,0,-DATEDIF(EDATE('Rent Roll'!$K6,'Rent Roll'!$P6*12),DU$5,"M"))*((1+'Rent Roll'!$O6)^(DATEDIF(EDATE('Rent Roll'!$K6,'Rent Roll'!$P6*12),DU$5,"Y")+1))),('Rent Roll'!$H6*'Rent Roll'!$D6/12)*((1+'Rent Roll'!$N6)^DATEDIF('Control | Sensitivity'!$C$18,DU$5,"Y")))))</f>
        <v>-</v>
      </c>
      <c r="DV10" s="92" t="str">
        <f ca="1">IF(DV$5&gt;='Rent Roll'!$M32,('Rent Roll'!$G32*'Rent Roll'!$D6/12)*((1+'Rent Roll'!$X32)^DATEDIF('Rent Roll'!$M32,DV$5,"Y")),
IF(DV$5&gt;'Rent Roll'!$L6,"-",
IF('Rent Roll'!$P6&gt;0,
IF(AND('Rent Roll'!$P6&gt;0,EDATE('Rent Roll'!$K6,'Rent Roll'!$P6*12)&gt;='Commercial Lease'!DV$5),
('Rent Roll'!$H6*'Rent Roll'!$D6/12)*((1+'Rent Roll'!$N6)^DATEDIF('Control | Sensitivity'!$C$18,DV$5,"Y")),
OFFSET(DU10,0,-DATEDIF(EDATE('Rent Roll'!$K6,'Rent Roll'!$P6*12),DV$5,"M"))*((1+'Rent Roll'!$O6)^(DATEDIF(EDATE('Rent Roll'!$K6,'Rent Roll'!$P6*12),DV$5,"Y")+1))),('Rent Roll'!$H6*'Rent Roll'!$D6/12)*((1+'Rent Roll'!$N6)^DATEDIF('Control | Sensitivity'!$C$18,DV$5,"Y")))))</f>
        <v>-</v>
      </c>
      <c r="DW10" s="92" t="str">
        <f ca="1">IF(DW$5&gt;='Rent Roll'!$M32,('Rent Roll'!$G32*'Rent Roll'!$D6/12)*((1+'Rent Roll'!$X32)^DATEDIF('Rent Roll'!$M32,DW$5,"Y")),
IF(DW$5&gt;'Rent Roll'!$L6,"-",
IF('Rent Roll'!$P6&gt;0,
IF(AND('Rent Roll'!$P6&gt;0,EDATE('Rent Roll'!$K6,'Rent Roll'!$P6*12)&gt;='Commercial Lease'!DW$5),
('Rent Roll'!$H6*'Rent Roll'!$D6/12)*((1+'Rent Roll'!$N6)^DATEDIF('Control | Sensitivity'!$C$18,DW$5,"Y")),
OFFSET(DV10,0,-DATEDIF(EDATE('Rent Roll'!$K6,'Rent Roll'!$P6*12),DW$5,"M"))*((1+'Rent Roll'!$O6)^(DATEDIF(EDATE('Rent Roll'!$K6,'Rent Roll'!$P6*12),DW$5,"Y")+1))),('Rent Roll'!$H6*'Rent Roll'!$D6/12)*((1+'Rent Roll'!$N6)^DATEDIF('Control | Sensitivity'!$C$18,DW$5,"Y")))))</f>
        <v>-</v>
      </c>
      <c r="DX10" s="92" t="str">
        <f ca="1">IF(DX$5&gt;='Rent Roll'!$M32,('Rent Roll'!$G32*'Rent Roll'!$D6/12)*((1+'Rent Roll'!$X32)^DATEDIF('Rent Roll'!$M32,DX$5,"Y")),
IF(DX$5&gt;'Rent Roll'!$L6,"-",
IF('Rent Roll'!$P6&gt;0,
IF(AND('Rent Roll'!$P6&gt;0,EDATE('Rent Roll'!$K6,'Rent Roll'!$P6*12)&gt;='Commercial Lease'!DX$5),
('Rent Roll'!$H6*'Rent Roll'!$D6/12)*((1+'Rent Roll'!$N6)^DATEDIF('Control | Sensitivity'!$C$18,DX$5,"Y")),
OFFSET(DW10,0,-DATEDIF(EDATE('Rent Roll'!$K6,'Rent Roll'!$P6*12),DX$5,"M"))*((1+'Rent Roll'!$O6)^(DATEDIF(EDATE('Rent Roll'!$K6,'Rent Roll'!$P6*12),DX$5,"Y")+1))),('Rent Roll'!$H6*'Rent Roll'!$D6/12)*((1+'Rent Roll'!$N6)^DATEDIF('Control | Sensitivity'!$C$18,DX$5,"Y")))))</f>
        <v>-</v>
      </c>
      <c r="DY10" s="92" t="str">
        <f ca="1">IF(DY$5&gt;='Rent Roll'!$M32,('Rent Roll'!$G32*'Rent Roll'!$D6/12)*((1+'Rent Roll'!$X32)^DATEDIF('Rent Roll'!$M32,DY$5,"Y")),
IF(DY$5&gt;'Rent Roll'!$L6,"-",
IF('Rent Roll'!$P6&gt;0,
IF(AND('Rent Roll'!$P6&gt;0,EDATE('Rent Roll'!$K6,'Rent Roll'!$P6*12)&gt;='Commercial Lease'!DY$5),
('Rent Roll'!$H6*'Rent Roll'!$D6/12)*((1+'Rent Roll'!$N6)^DATEDIF('Control | Sensitivity'!$C$18,DY$5,"Y")),
OFFSET(DX10,0,-DATEDIF(EDATE('Rent Roll'!$K6,'Rent Roll'!$P6*12),DY$5,"M"))*((1+'Rent Roll'!$O6)^(DATEDIF(EDATE('Rent Roll'!$K6,'Rent Roll'!$P6*12),DY$5,"Y")+1))),('Rent Roll'!$H6*'Rent Roll'!$D6/12)*((1+'Rent Roll'!$N6)^DATEDIF('Control | Sensitivity'!$C$18,DY$5,"Y")))))</f>
        <v>-</v>
      </c>
      <c r="DZ10" s="92" t="str">
        <f ca="1">IF(DZ$5&gt;='Rent Roll'!$M32,('Rent Roll'!$G32*'Rent Roll'!$D6/12)*((1+'Rent Roll'!$X32)^DATEDIF('Rent Roll'!$M32,DZ$5,"Y")),
IF(DZ$5&gt;'Rent Roll'!$L6,"-",
IF('Rent Roll'!$P6&gt;0,
IF(AND('Rent Roll'!$P6&gt;0,EDATE('Rent Roll'!$K6,'Rent Roll'!$P6*12)&gt;='Commercial Lease'!DZ$5),
('Rent Roll'!$H6*'Rent Roll'!$D6/12)*((1+'Rent Roll'!$N6)^DATEDIF('Control | Sensitivity'!$C$18,DZ$5,"Y")),
OFFSET(DY10,0,-DATEDIF(EDATE('Rent Roll'!$K6,'Rent Roll'!$P6*12),DZ$5,"M"))*((1+'Rent Roll'!$O6)^(DATEDIF(EDATE('Rent Roll'!$K6,'Rent Roll'!$P6*12),DZ$5,"Y")+1))),('Rent Roll'!$H6*'Rent Roll'!$D6/12)*((1+'Rent Roll'!$N6)^DATEDIF('Control | Sensitivity'!$C$18,DZ$5,"Y")))))</f>
        <v>-</v>
      </c>
      <c r="EA10" s="92" t="str">
        <f ca="1">IF(EA$5&gt;='Rent Roll'!$M32,('Rent Roll'!$G32*'Rent Roll'!$D6/12)*((1+'Rent Roll'!$X32)^DATEDIF('Rent Roll'!$M32,EA$5,"Y")),
IF(EA$5&gt;'Rent Roll'!$L6,"-",
IF('Rent Roll'!$P6&gt;0,
IF(AND('Rent Roll'!$P6&gt;0,EDATE('Rent Roll'!$K6,'Rent Roll'!$P6*12)&gt;='Commercial Lease'!EA$5),
('Rent Roll'!$H6*'Rent Roll'!$D6/12)*((1+'Rent Roll'!$N6)^DATEDIF('Control | Sensitivity'!$C$18,EA$5,"Y")),
OFFSET(DZ10,0,-DATEDIF(EDATE('Rent Roll'!$K6,'Rent Roll'!$P6*12),EA$5,"M"))*((1+'Rent Roll'!$O6)^(DATEDIF(EDATE('Rent Roll'!$K6,'Rent Roll'!$P6*12),EA$5,"Y")+1))),('Rent Roll'!$H6*'Rent Roll'!$D6/12)*((1+'Rent Roll'!$N6)^DATEDIF('Control | Sensitivity'!$C$18,EA$5,"Y")))))</f>
        <v>-</v>
      </c>
      <c r="EB10" s="92" t="str">
        <f ca="1">IF(EB$5&gt;='Rent Roll'!$M32,('Rent Roll'!$G32*'Rent Roll'!$D6/12)*((1+'Rent Roll'!$X32)^DATEDIF('Rent Roll'!$M32,EB$5,"Y")),
IF(EB$5&gt;'Rent Roll'!$L6,"-",
IF('Rent Roll'!$P6&gt;0,
IF(AND('Rent Roll'!$P6&gt;0,EDATE('Rent Roll'!$K6,'Rent Roll'!$P6*12)&gt;='Commercial Lease'!EB$5),
('Rent Roll'!$H6*'Rent Roll'!$D6/12)*((1+'Rent Roll'!$N6)^DATEDIF('Control | Sensitivity'!$C$18,EB$5,"Y")),
OFFSET(EA10,0,-DATEDIF(EDATE('Rent Roll'!$K6,'Rent Roll'!$P6*12),EB$5,"M"))*((1+'Rent Roll'!$O6)^(DATEDIF(EDATE('Rent Roll'!$K6,'Rent Roll'!$P6*12),EB$5,"Y")+1))),('Rent Roll'!$H6*'Rent Roll'!$D6/12)*((1+'Rent Roll'!$N6)^DATEDIF('Control | Sensitivity'!$C$18,EB$5,"Y")))))</f>
        <v>-</v>
      </c>
      <c r="EC10" s="92" t="str">
        <f ca="1">IF(EC$5&gt;='Rent Roll'!$M32,('Rent Roll'!$G32*'Rent Roll'!$D6/12)*((1+'Rent Roll'!$X32)^DATEDIF('Rent Roll'!$M32,EC$5,"Y")),
IF(EC$5&gt;'Rent Roll'!$L6,"-",
IF('Rent Roll'!$P6&gt;0,
IF(AND('Rent Roll'!$P6&gt;0,EDATE('Rent Roll'!$K6,'Rent Roll'!$P6*12)&gt;='Commercial Lease'!EC$5),
('Rent Roll'!$H6*'Rent Roll'!$D6/12)*((1+'Rent Roll'!$N6)^DATEDIF('Control | Sensitivity'!$C$18,EC$5,"Y")),
OFFSET(EB10,0,-DATEDIF(EDATE('Rent Roll'!$K6,'Rent Roll'!$P6*12),EC$5,"M"))*((1+'Rent Roll'!$O6)^(DATEDIF(EDATE('Rent Roll'!$K6,'Rent Roll'!$P6*12),EC$5,"Y")+1))),('Rent Roll'!$H6*'Rent Roll'!$D6/12)*((1+'Rent Roll'!$N6)^DATEDIF('Control | Sensitivity'!$C$18,EC$5,"Y")))))</f>
        <v>-</v>
      </c>
      <c r="ED10" s="92" t="str">
        <f ca="1">IF(ED$5&gt;='Rent Roll'!$M32,('Rent Roll'!$G32*'Rent Roll'!$D6/12)*((1+'Rent Roll'!$X32)^DATEDIF('Rent Roll'!$M32,ED$5,"Y")),
IF(ED$5&gt;'Rent Roll'!$L6,"-",
IF('Rent Roll'!$P6&gt;0,
IF(AND('Rent Roll'!$P6&gt;0,EDATE('Rent Roll'!$K6,'Rent Roll'!$P6*12)&gt;='Commercial Lease'!ED$5),
('Rent Roll'!$H6*'Rent Roll'!$D6/12)*((1+'Rent Roll'!$N6)^DATEDIF('Control | Sensitivity'!$C$18,ED$5,"Y")),
OFFSET(EC10,0,-DATEDIF(EDATE('Rent Roll'!$K6,'Rent Roll'!$P6*12),ED$5,"M"))*((1+'Rent Roll'!$O6)^(DATEDIF(EDATE('Rent Roll'!$K6,'Rent Roll'!$P6*12),ED$5,"Y")+1))),('Rent Roll'!$H6*'Rent Roll'!$D6/12)*((1+'Rent Roll'!$N6)^DATEDIF('Control | Sensitivity'!$C$18,ED$5,"Y")))))</f>
        <v>-</v>
      </c>
      <c r="EE10" s="92" t="str">
        <f ca="1">IF(EE$5&gt;='Rent Roll'!$M32,('Rent Roll'!$G32*'Rent Roll'!$D6/12)*((1+'Rent Roll'!$X32)^DATEDIF('Rent Roll'!$M32,EE$5,"Y")),
IF(EE$5&gt;'Rent Roll'!$L6,"-",
IF('Rent Roll'!$P6&gt;0,
IF(AND('Rent Roll'!$P6&gt;0,EDATE('Rent Roll'!$K6,'Rent Roll'!$P6*12)&gt;='Commercial Lease'!EE$5),
('Rent Roll'!$H6*'Rent Roll'!$D6/12)*((1+'Rent Roll'!$N6)^DATEDIF('Control | Sensitivity'!$C$18,EE$5,"Y")),
OFFSET(ED10,0,-DATEDIF(EDATE('Rent Roll'!$K6,'Rent Roll'!$P6*12),EE$5,"M"))*((1+'Rent Roll'!$O6)^(DATEDIF(EDATE('Rent Roll'!$K6,'Rent Roll'!$P6*12),EE$5,"Y")+1))),('Rent Roll'!$H6*'Rent Roll'!$D6/12)*((1+'Rent Roll'!$N6)^DATEDIF('Control | Sensitivity'!$C$18,EE$5,"Y")))))</f>
        <v>-</v>
      </c>
      <c r="EF10" s="214" t="str">
        <f ca="1">IF(EF$5&gt;='Rent Roll'!$M32,('Rent Roll'!$G32*'Rent Roll'!$D6/12)*((1+'Rent Roll'!$X32)^DATEDIF('Rent Roll'!$M32,EF$5,"Y")),
IF(EF$5&gt;'Rent Roll'!$L6,"-",
IF('Rent Roll'!$P6&gt;0,
IF(AND('Rent Roll'!$P6&gt;0,EDATE('Rent Roll'!$K6,'Rent Roll'!$P6*12)&gt;='Commercial Lease'!EF$5),
('Rent Roll'!$H6*'Rent Roll'!$D6/12)*((1+'Rent Roll'!$N6)^DATEDIF('Control | Sensitivity'!$C$18,EF$5,"Y")),
OFFSET(EE10,0,-DATEDIF(EDATE('Rent Roll'!$K6,'Rent Roll'!$P6*12),EF$5,"M"))*((1+'Rent Roll'!$O6)^(DATEDIF(EDATE('Rent Roll'!$K6,'Rent Roll'!$P6*12),EF$5,"Y")+1))),('Rent Roll'!$H6*'Rent Roll'!$D6/12)*((1+'Rent Roll'!$N6)^DATEDIF('Control | Sensitivity'!$C$18,EF$5,"Y")))))</f>
        <v>-</v>
      </c>
      <c r="EG10" s="72" t="s">
        <v>109</v>
      </c>
    </row>
    <row r="11" spans="2:137" ht="15" x14ac:dyDescent="0.25">
      <c r="B11" s="74"/>
      <c r="C11" s="287" t="str">
        <f>CONCATENATE('Rent Roll'!B7&amp;" - "&amp;'Rent Roll'!C7)</f>
        <v xml:space="preserve"> - </v>
      </c>
      <c r="D11" s="214">
        <f t="shared" ca="1" si="13"/>
        <v>0</v>
      </c>
      <c r="E11" s="92" t="str">
        <f>IF('Rent Roll'!$E7='Data Validation'!$E$2,'Rent Roll'!$I7,"-")</f>
        <v>-</v>
      </c>
      <c r="F11" s="92" t="str">
        <f ca="1">IF(F$5&gt;='Rent Roll'!$M33,('Rent Roll'!$G33*'Rent Roll'!$D7/12)*((1+'Rent Roll'!$X33)^DATEDIF('Rent Roll'!$M33,F$5,"Y")),
IF(F$5&gt;'Rent Roll'!$L7,"-",
IF('Rent Roll'!$P7&gt;0,
IF(AND('Rent Roll'!$P7&gt;0,EDATE('Rent Roll'!$K7,'Rent Roll'!$P7*12)&gt;='Commercial Lease'!F$5),
('Rent Roll'!$H7*'Rent Roll'!$D7/12)*((1+'Rent Roll'!$N7)^DATEDIF('Control | Sensitivity'!$C$18,F$5,"Y")),
OFFSET(E11,0,-DATEDIF(EDATE('Rent Roll'!$K7,'Rent Roll'!$P7*12),F$5,"M"))*((1+'Rent Roll'!$O7)^(DATEDIF(EDATE('Rent Roll'!$K7,'Rent Roll'!$P7*12),F$5,"Y")+1))),('Rent Roll'!$H7*'Rent Roll'!$D7/12)*((1+'Rent Roll'!$N7)^DATEDIF('Control | Sensitivity'!$C$18,F$5,"Y")))))</f>
        <v>-</v>
      </c>
      <c r="G11" s="92" t="str">
        <f ca="1">IF(G$5&gt;='Rent Roll'!$M33,('Rent Roll'!$G33*'Rent Roll'!$D7/12)*((1+'Rent Roll'!$X33)^DATEDIF('Rent Roll'!$M33,G$5,"Y")),
IF(G$5&gt;'Rent Roll'!$L7,"-",
IF('Rent Roll'!$P7&gt;0,
IF(AND('Rent Roll'!$P7&gt;0,EDATE('Rent Roll'!$K7,'Rent Roll'!$P7*12)&gt;='Commercial Lease'!G$5),
('Rent Roll'!$H7*'Rent Roll'!$D7/12)*((1+'Rent Roll'!$N7)^DATEDIF('Control | Sensitivity'!$C$18,G$5,"Y")),
OFFSET(F11,0,-DATEDIF(EDATE('Rent Roll'!$K7,'Rent Roll'!$P7*12),G$5,"M"))*((1+'Rent Roll'!$O7)^(DATEDIF(EDATE('Rent Roll'!$K7,'Rent Roll'!$P7*12),G$5,"Y")+1))),('Rent Roll'!$H7*'Rent Roll'!$D7/12)*((1+'Rent Roll'!$N7)^DATEDIF('Control | Sensitivity'!$C$18,G$5,"Y")))))</f>
        <v>-</v>
      </c>
      <c r="H11" s="92" t="str">
        <f ca="1">IF(H$5&gt;='Rent Roll'!$M33,('Rent Roll'!$G33*'Rent Roll'!$D7/12)*((1+'Rent Roll'!$X33)^DATEDIF('Rent Roll'!$M33,H$5,"Y")),
IF(H$5&gt;'Rent Roll'!$L7,"-",
IF('Rent Roll'!$P7&gt;0,
IF(AND('Rent Roll'!$P7&gt;0,EDATE('Rent Roll'!$K7,'Rent Roll'!$P7*12)&gt;='Commercial Lease'!H$5),
('Rent Roll'!$H7*'Rent Roll'!$D7/12)*((1+'Rent Roll'!$N7)^DATEDIF('Control | Sensitivity'!$C$18,H$5,"Y")),
OFFSET(G11,0,-DATEDIF(EDATE('Rent Roll'!$K7,'Rent Roll'!$P7*12),H$5,"M"))*((1+'Rent Roll'!$O7)^(DATEDIF(EDATE('Rent Roll'!$K7,'Rent Roll'!$P7*12),H$5,"Y")+1))),('Rent Roll'!$H7*'Rent Roll'!$D7/12)*((1+'Rent Roll'!$N7)^DATEDIF('Control | Sensitivity'!$C$18,H$5,"Y")))))</f>
        <v>-</v>
      </c>
      <c r="I11" s="92" t="str">
        <f ca="1">IF(I$5&gt;='Rent Roll'!$M33,('Rent Roll'!$G33*'Rent Roll'!$D7/12)*((1+'Rent Roll'!$X33)^DATEDIF('Rent Roll'!$M33,I$5,"Y")),
IF(I$5&gt;'Rent Roll'!$L7,"-",
IF('Rent Roll'!$P7&gt;0,
IF(AND('Rent Roll'!$P7&gt;0,EDATE('Rent Roll'!$K7,'Rent Roll'!$P7*12)&gt;='Commercial Lease'!I$5),
('Rent Roll'!$H7*'Rent Roll'!$D7/12)*((1+'Rent Roll'!$N7)^DATEDIF('Control | Sensitivity'!$C$18,I$5,"Y")),
OFFSET(H11,0,-DATEDIF(EDATE('Rent Roll'!$K7,'Rent Roll'!$P7*12),I$5,"M"))*((1+'Rent Roll'!$O7)^(DATEDIF(EDATE('Rent Roll'!$K7,'Rent Roll'!$P7*12),I$5,"Y")+1))),('Rent Roll'!$H7*'Rent Roll'!$D7/12)*((1+'Rent Roll'!$N7)^DATEDIF('Control | Sensitivity'!$C$18,I$5,"Y")))))</f>
        <v>-</v>
      </c>
      <c r="J11" s="92" t="str">
        <f ca="1">IF(J$5&gt;='Rent Roll'!$M33,('Rent Roll'!$G33*'Rent Roll'!$D7/12)*((1+'Rent Roll'!$X33)^DATEDIF('Rent Roll'!$M33,J$5,"Y")),
IF(J$5&gt;'Rent Roll'!$L7,"-",
IF('Rent Roll'!$P7&gt;0,
IF(AND('Rent Roll'!$P7&gt;0,EDATE('Rent Roll'!$K7,'Rent Roll'!$P7*12)&gt;='Commercial Lease'!J$5),
('Rent Roll'!$H7*'Rent Roll'!$D7/12)*((1+'Rent Roll'!$N7)^DATEDIF('Control | Sensitivity'!$C$18,J$5,"Y")),
OFFSET(I11,0,-DATEDIF(EDATE('Rent Roll'!$K7,'Rent Roll'!$P7*12),J$5,"M"))*((1+'Rent Roll'!$O7)^(DATEDIF(EDATE('Rent Roll'!$K7,'Rent Roll'!$P7*12),J$5,"Y")+1))),('Rent Roll'!$H7*'Rent Roll'!$D7/12)*((1+'Rent Roll'!$N7)^DATEDIF('Control | Sensitivity'!$C$18,J$5,"Y")))))</f>
        <v>-</v>
      </c>
      <c r="K11" s="92" t="str">
        <f ca="1">IF(K$5&gt;='Rent Roll'!$M33,('Rent Roll'!$G33*'Rent Roll'!$D7/12)*((1+'Rent Roll'!$X33)^DATEDIF('Rent Roll'!$M33,K$5,"Y")),
IF(K$5&gt;'Rent Roll'!$L7,"-",
IF('Rent Roll'!$P7&gt;0,
IF(AND('Rent Roll'!$P7&gt;0,EDATE('Rent Roll'!$K7,'Rent Roll'!$P7*12)&gt;='Commercial Lease'!K$5),
('Rent Roll'!$H7*'Rent Roll'!$D7/12)*((1+'Rent Roll'!$N7)^DATEDIF('Control | Sensitivity'!$C$18,K$5,"Y")),
OFFSET(J11,0,-DATEDIF(EDATE('Rent Roll'!$K7,'Rent Roll'!$P7*12),K$5,"M"))*((1+'Rent Roll'!$O7)^(DATEDIF(EDATE('Rent Roll'!$K7,'Rent Roll'!$P7*12),K$5,"Y")+1))),('Rent Roll'!$H7*'Rent Roll'!$D7/12)*((1+'Rent Roll'!$N7)^DATEDIF('Control | Sensitivity'!$C$18,K$5,"Y")))))</f>
        <v>-</v>
      </c>
      <c r="L11" s="92" t="str">
        <f ca="1">IF(L$5&gt;='Rent Roll'!$M33,('Rent Roll'!$G33*'Rent Roll'!$D7/12)*((1+'Rent Roll'!$X33)^DATEDIF('Rent Roll'!$M33,L$5,"Y")),
IF(L$5&gt;'Rent Roll'!$L7,"-",
IF('Rent Roll'!$P7&gt;0,
IF(AND('Rent Roll'!$P7&gt;0,EDATE('Rent Roll'!$K7,'Rent Roll'!$P7*12)&gt;='Commercial Lease'!L$5),
('Rent Roll'!$H7*'Rent Roll'!$D7/12)*((1+'Rent Roll'!$N7)^DATEDIF('Control | Sensitivity'!$C$18,L$5,"Y")),
OFFSET(K11,0,-DATEDIF(EDATE('Rent Roll'!$K7,'Rent Roll'!$P7*12),L$5,"M"))*((1+'Rent Roll'!$O7)^(DATEDIF(EDATE('Rent Roll'!$K7,'Rent Roll'!$P7*12),L$5,"Y")+1))),('Rent Roll'!$H7*'Rent Roll'!$D7/12)*((1+'Rent Roll'!$N7)^DATEDIF('Control | Sensitivity'!$C$18,L$5,"Y")))))</f>
        <v>-</v>
      </c>
      <c r="M11" s="92" t="str">
        <f ca="1">IF(M$5&gt;='Rent Roll'!$M33,('Rent Roll'!$G33*'Rent Roll'!$D7/12)*((1+'Rent Roll'!$X33)^DATEDIF('Rent Roll'!$M33,M$5,"Y")),
IF(M$5&gt;'Rent Roll'!$L7,"-",
IF('Rent Roll'!$P7&gt;0,
IF(AND('Rent Roll'!$P7&gt;0,EDATE('Rent Roll'!$K7,'Rent Roll'!$P7*12)&gt;='Commercial Lease'!M$5),
('Rent Roll'!$H7*'Rent Roll'!$D7/12)*((1+'Rent Roll'!$N7)^DATEDIF('Control | Sensitivity'!$C$18,M$5,"Y")),
OFFSET(L11,0,-DATEDIF(EDATE('Rent Roll'!$K7,'Rent Roll'!$P7*12),M$5,"M"))*((1+'Rent Roll'!$O7)^(DATEDIF(EDATE('Rent Roll'!$K7,'Rent Roll'!$P7*12),M$5,"Y")+1))),('Rent Roll'!$H7*'Rent Roll'!$D7/12)*((1+'Rent Roll'!$N7)^DATEDIF('Control | Sensitivity'!$C$18,M$5,"Y")))))</f>
        <v>-</v>
      </c>
      <c r="N11" s="92" t="str">
        <f ca="1">IF(N$5&gt;='Rent Roll'!$M33,('Rent Roll'!$G33*'Rent Roll'!$D7/12)*((1+'Rent Roll'!$X33)^DATEDIF('Rent Roll'!$M33,N$5,"Y")),
IF(N$5&gt;'Rent Roll'!$L7,"-",
IF('Rent Roll'!$P7&gt;0,
IF(AND('Rent Roll'!$P7&gt;0,EDATE('Rent Roll'!$K7,'Rent Roll'!$P7*12)&gt;='Commercial Lease'!N$5),
('Rent Roll'!$H7*'Rent Roll'!$D7/12)*((1+'Rent Roll'!$N7)^DATEDIF('Control | Sensitivity'!$C$18,N$5,"Y")),
OFFSET(M11,0,-DATEDIF(EDATE('Rent Roll'!$K7,'Rent Roll'!$P7*12),N$5,"M"))*((1+'Rent Roll'!$O7)^(DATEDIF(EDATE('Rent Roll'!$K7,'Rent Roll'!$P7*12),N$5,"Y")+1))),('Rent Roll'!$H7*'Rent Roll'!$D7/12)*((1+'Rent Roll'!$N7)^DATEDIF('Control | Sensitivity'!$C$18,N$5,"Y")))))</f>
        <v>-</v>
      </c>
      <c r="O11" s="92" t="str">
        <f ca="1">IF(O$5&gt;='Rent Roll'!$M33,('Rent Roll'!$G33*'Rent Roll'!$D7/12)*((1+'Rent Roll'!$X33)^DATEDIF('Rent Roll'!$M33,O$5,"Y")),
IF(O$5&gt;'Rent Roll'!$L7,"-",
IF('Rent Roll'!$P7&gt;0,
IF(AND('Rent Roll'!$P7&gt;0,EDATE('Rent Roll'!$K7,'Rent Roll'!$P7*12)&gt;='Commercial Lease'!O$5),
('Rent Roll'!$H7*'Rent Roll'!$D7/12)*((1+'Rent Roll'!$N7)^DATEDIF('Control | Sensitivity'!$C$18,O$5,"Y")),
OFFSET(N11,0,-DATEDIF(EDATE('Rent Roll'!$K7,'Rent Roll'!$P7*12),O$5,"M"))*((1+'Rent Roll'!$O7)^(DATEDIF(EDATE('Rent Roll'!$K7,'Rent Roll'!$P7*12),O$5,"Y")+1))),('Rent Roll'!$H7*'Rent Roll'!$D7/12)*((1+'Rent Roll'!$N7)^DATEDIF('Control | Sensitivity'!$C$18,O$5,"Y")))))</f>
        <v>-</v>
      </c>
      <c r="P11" s="92" t="str">
        <f ca="1">IF(P$5&gt;='Rent Roll'!$M33,('Rent Roll'!$G33*'Rent Roll'!$D7/12)*((1+'Rent Roll'!$X33)^DATEDIF('Rent Roll'!$M33,P$5,"Y")),
IF(P$5&gt;'Rent Roll'!$L7,"-",
IF('Rent Roll'!$P7&gt;0,
IF(AND('Rent Roll'!$P7&gt;0,EDATE('Rent Roll'!$K7,'Rent Roll'!$P7*12)&gt;='Commercial Lease'!P$5),
('Rent Roll'!$H7*'Rent Roll'!$D7/12)*((1+'Rent Roll'!$N7)^DATEDIF('Control | Sensitivity'!$C$18,P$5,"Y")),
OFFSET(O11,0,-DATEDIF(EDATE('Rent Roll'!$K7,'Rent Roll'!$P7*12),P$5,"M"))*((1+'Rent Roll'!$O7)^(DATEDIF(EDATE('Rent Roll'!$K7,'Rent Roll'!$P7*12),P$5,"Y")+1))),('Rent Roll'!$H7*'Rent Roll'!$D7/12)*((1+'Rent Roll'!$N7)^DATEDIF('Control | Sensitivity'!$C$18,P$5,"Y")))))</f>
        <v>-</v>
      </c>
      <c r="Q11" s="92" t="str">
        <f ca="1">IF(Q$5&gt;='Rent Roll'!$M33,('Rent Roll'!$G33*'Rent Roll'!$D7/12)*((1+'Rent Roll'!$X33)^DATEDIF('Rent Roll'!$M33,Q$5,"Y")),
IF(Q$5&gt;'Rent Roll'!$L7,"-",
IF('Rent Roll'!$P7&gt;0,
IF(AND('Rent Roll'!$P7&gt;0,EDATE('Rent Roll'!$K7,'Rent Roll'!$P7*12)&gt;='Commercial Lease'!Q$5),
('Rent Roll'!$H7*'Rent Roll'!$D7/12)*((1+'Rent Roll'!$N7)^DATEDIF('Control | Sensitivity'!$C$18,Q$5,"Y")),
OFFSET(P11,0,-DATEDIF(EDATE('Rent Roll'!$K7,'Rent Roll'!$P7*12),Q$5,"M"))*((1+'Rent Roll'!$O7)^(DATEDIF(EDATE('Rent Roll'!$K7,'Rent Roll'!$P7*12),Q$5,"Y")+1))),('Rent Roll'!$H7*'Rent Roll'!$D7/12)*((1+'Rent Roll'!$N7)^DATEDIF('Control | Sensitivity'!$C$18,Q$5,"Y")))))</f>
        <v>-</v>
      </c>
      <c r="R11" s="92" t="str">
        <f ca="1">IF(R$5&gt;='Rent Roll'!$M33,('Rent Roll'!$G33*'Rent Roll'!$D7/12)*((1+'Rent Roll'!$X33)^DATEDIF('Rent Roll'!$M33,R$5,"Y")),
IF(R$5&gt;'Rent Roll'!$L7,"-",
IF('Rent Roll'!$P7&gt;0,
IF(AND('Rent Roll'!$P7&gt;0,EDATE('Rent Roll'!$K7,'Rent Roll'!$P7*12)&gt;='Commercial Lease'!R$5),
('Rent Roll'!$H7*'Rent Roll'!$D7/12)*((1+'Rent Roll'!$N7)^DATEDIF('Control | Sensitivity'!$C$18,R$5,"Y")),
OFFSET(Q11,0,-DATEDIF(EDATE('Rent Roll'!$K7,'Rent Roll'!$P7*12),R$5,"M"))*((1+'Rent Roll'!$O7)^(DATEDIF(EDATE('Rent Roll'!$K7,'Rent Roll'!$P7*12),R$5,"Y")+1))),('Rent Roll'!$H7*'Rent Roll'!$D7/12)*((1+'Rent Roll'!$N7)^DATEDIF('Control | Sensitivity'!$C$18,R$5,"Y")))))</f>
        <v>-</v>
      </c>
      <c r="S11" s="92" t="str">
        <f ca="1">IF(S$5&gt;='Rent Roll'!$M33,('Rent Roll'!$G33*'Rent Roll'!$D7/12)*((1+'Rent Roll'!$X33)^DATEDIF('Rent Roll'!$M33,S$5,"Y")),
IF(S$5&gt;'Rent Roll'!$L7,"-",
IF('Rent Roll'!$P7&gt;0,
IF(AND('Rent Roll'!$P7&gt;0,EDATE('Rent Roll'!$K7,'Rent Roll'!$P7*12)&gt;='Commercial Lease'!S$5),
('Rent Roll'!$H7*'Rent Roll'!$D7/12)*((1+'Rent Roll'!$N7)^DATEDIF('Control | Sensitivity'!$C$18,S$5,"Y")),
OFFSET(R11,0,-DATEDIF(EDATE('Rent Roll'!$K7,'Rent Roll'!$P7*12),S$5,"M"))*((1+'Rent Roll'!$O7)^(DATEDIF(EDATE('Rent Roll'!$K7,'Rent Roll'!$P7*12),S$5,"Y")+1))),('Rent Roll'!$H7*'Rent Roll'!$D7/12)*((1+'Rent Roll'!$N7)^DATEDIF('Control | Sensitivity'!$C$18,S$5,"Y")))))</f>
        <v>-</v>
      </c>
      <c r="T11" s="92" t="str">
        <f ca="1">IF(T$5&gt;='Rent Roll'!$M33,('Rent Roll'!$G33*'Rent Roll'!$D7/12)*((1+'Rent Roll'!$X33)^DATEDIF('Rent Roll'!$M33,T$5,"Y")),
IF(T$5&gt;'Rent Roll'!$L7,"-",
IF('Rent Roll'!$P7&gt;0,
IF(AND('Rent Roll'!$P7&gt;0,EDATE('Rent Roll'!$K7,'Rent Roll'!$P7*12)&gt;='Commercial Lease'!T$5),
('Rent Roll'!$H7*'Rent Roll'!$D7/12)*((1+'Rent Roll'!$N7)^DATEDIF('Control | Sensitivity'!$C$18,T$5,"Y")),
OFFSET(S11,0,-DATEDIF(EDATE('Rent Roll'!$K7,'Rent Roll'!$P7*12),T$5,"M"))*((1+'Rent Roll'!$O7)^(DATEDIF(EDATE('Rent Roll'!$K7,'Rent Roll'!$P7*12),T$5,"Y")+1))),('Rent Roll'!$H7*'Rent Roll'!$D7/12)*((1+'Rent Roll'!$N7)^DATEDIF('Control | Sensitivity'!$C$18,T$5,"Y")))))</f>
        <v>-</v>
      </c>
      <c r="U11" s="92" t="str">
        <f ca="1">IF(U$5&gt;='Rent Roll'!$M33,('Rent Roll'!$G33*'Rent Roll'!$D7/12)*((1+'Rent Roll'!$X33)^DATEDIF('Rent Roll'!$M33,U$5,"Y")),
IF(U$5&gt;'Rent Roll'!$L7,"-",
IF('Rent Roll'!$P7&gt;0,
IF(AND('Rent Roll'!$P7&gt;0,EDATE('Rent Roll'!$K7,'Rent Roll'!$P7*12)&gt;='Commercial Lease'!U$5),
('Rent Roll'!$H7*'Rent Roll'!$D7/12)*((1+'Rent Roll'!$N7)^DATEDIF('Control | Sensitivity'!$C$18,U$5,"Y")),
OFFSET(T11,0,-DATEDIF(EDATE('Rent Roll'!$K7,'Rent Roll'!$P7*12),U$5,"M"))*((1+'Rent Roll'!$O7)^(DATEDIF(EDATE('Rent Roll'!$K7,'Rent Roll'!$P7*12),U$5,"Y")+1))),('Rent Roll'!$H7*'Rent Roll'!$D7/12)*((1+'Rent Roll'!$N7)^DATEDIF('Control | Sensitivity'!$C$18,U$5,"Y")))))</f>
        <v>-</v>
      </c>
      <c r="V11" s="92" t="str">
        <f ca="1">IF(V$5&gt;='Rent Roll'!$M33,('Rent Roll'!$G33*'Rent Roll'!$D7/12)*((1+'Rent Roll'!$X33)^DATEDIF('Rent Roll'!$M33,V$5,"Y")),
IF(V$5&gt;'Rent Roll'!$L7,"-",
IF('Rent Roll'!$P7&gt;0,
IF(AND('Rent Roll'!$P7&gt;0,EDATE('Rent Roll'!$K7,'Rent Roll'!$P7*12)&gt;='Commercial Lease'!V$5),
('Rent Roll'!$H7*'Rent Roll'!$D7/12)*((1+'Rent Roll'!$N7)^DATEDIF('Control | Sensitivity'!$C$18,V$5,"Y")),
OFFSET(U11,0,-DATEDIF(EDATE('Rent Roll'!$K7,'Rent Roll'!$P7*12),V$5,"M"))*((1+'Rent Roll'!$O7)^(DATEDIF(EDATE('Rent Roll'!$K7,'Rent Roll'!$P7*12),V$5,"Y")+1))),('Rent Roll'!$H7*'Rent Roll'!$D7/12)*((1+'Rent Roll'!$N7)^DATEDIF('Control | Sensitivity'!$C$18,V$5,"Y")))))</f>
        <v>-</v>
      </c>
      <c r="W11" s="92" t="str">
        <f ca="1">IF(W$5&gt;='Rent Roll'!$M33,('Rent Roll'!$G33*'Rent Roll'!$D7/12)*((1+'Rent Roll'!$X33)^DATEDIF('Rent Roll'!$M33,W$5,"Y")),
IF(W$5&gt;'Rent Roll'!$L7,"-",
IF('Rent Roll'!$P7&gt;0,
IF(AND('Rent Roll'!$P7&gt;0,EDATE('Rent Roll'!$K7,'Rent Roll'!$P7*12)&gt;='Commercial Lease'!W$5),
('Rent Roll'!$H7*'Rent Roll'!$D7/12)*((1+'Rent Roll'!$N7)^DATEDIF('Control | Sensitivity'!$C$18,W$5,"Y")),
OFFSET(V11,0,-DATEDIF(EDATE('Rent Roll'!$K7,'Rent Roll'!$P7*12),W$5,"M"))*((1+'Rent Roll'!$O7)^(DATEDIF(EDATE('Rent Roll'!$K7,'Rent Roll'!$P7*12),W$5,"Y")+1))),('Rent Roll'!$H7*'Rent Roll'!$D7/12)*((1+'Rent Roll'!$N7)^DATEDIF('Control | Sensitivity'!$C$18,W$5,"Y")))))</f>
        <v>-</v>
      </c>
      <c r="X11" s="92" t="str">
        <f ca="1">IF(X$5&gt;='Rent Roll'!$M33,('Rent Roll'!$G33*'Rent Roll'!$D7/12)*((1+'Rent Roll'!$X33)^DATEDIF('Rent Roll'!$M33,X$5,"Y")),
IF(X$5&gt;'Rent Roll'!$L7,"-",
IF('Rent Roll'!$P7&gt;0,
IF(AND('Rent Roll'!$P7&gt;0,EDATE('Rent Roll'!$K7,'Rent Roll'!$P7*12)&gt;='Commercial Lease'!X$5),
('Rent Roll'!$H7*'Rent Roll'!$D7/12)*((1+'Rent Roll'!$N7)^DATEDIF('Control | Sensitivity'!$C$18,X$5,"Y")),
OFFSET(W11,0,-DATEDIF(EDATE('Rent Roll'!$K7,'Rent Roll'!$P7*12),X$5,"M"))*((1+'Rent Roll'!$O7)^(DATEDIF(EDATE('Rent Roll'!$K7,'Rent Roll'!$P7*12),X$5,"Y")+1))),('Rent Roll'!$H7*'Rent Roll'!$D7/12)*((1+'Rent Roll'!$N7)^DATEDIF('Control | Sensitivity'!$C$18,X$5,"Y")))))</f>
        <v>-</v>
      </c>
      <c r="Y11" s="92" t="str">
        <f ca="1">IF(Y$5&gt;='Rent Roll'!$M33,('Rent Roll'!$G33*'Rent Roll'!$D7/12)*((1+'Rent Roll'!$X33)^DATEDIF('Rent Roll'!$M33,Y$5,"Y")),
IF(Y$5&gt;'Rent Roll'!$L7,"-",
IF('Rent Roll'!$P7&gt;0,
IF(AND('Rent Roll'!$P7&gt;0,EDATE('Rent Roll'!$K7,'Rent Roll'!$P7*12)&gt;='Commercial Lease'!Y$5),
('Rent Roll'!$H7*'Rent Roll'!$D7/12)*((1+'Rent Roll'!$N7)^DATEDIF('Control | Sensitivity'!$C$18,Y$5,"Y")),
OFFSET(X11,0,-DATEDIF(EDATE('Rent Roll'!$K7,'Rent Roll'!$P7*12),Y$5,"M"))*((1+'Rent Roll'!$O7)^(DATEDIF(EDATE('Rent Roll'!$K7,'Rent Roll'!$P7*12),Y$5,"Y")+1))),('Rent Roll'!$H7*'Rent Roll'!$D7/12)*((1+'Rent Roll'!$N7)^DATEDIF('Control | Sensitivity'!$C$18,Y$5,"Y")))))</f>
        <v>-</v>
      </c>
      <c r="Z11" s="92" t="str">
        <f ca="1">IF(Z$5&gt;='Rent Roll'!$M33,('Rent Roll'!$G33*'Rent Roll'!$D7/12)*((1+'Rent Roll'!$X33)^DATEDIF('Rent Roll'!$M33,Z$5,"Y")),
IF(Z$5&gt;'Rent Roll'!$L7,"-",
IF('Rent Roll'!$P7&gt;0,
IF(AND('Rent Roll'!$P7&gt;0,EDATE('Rent Roll'!$K7,'Rent Roll'!$P7*12)&gt;='Commercial Lease'!Z$5),
('Rent Roll'!$H7*'Rent Roll'!$D7/12)*((1+'Rent Roll'!$N7)^DATEDIF('Control | Sensitivity'!$C$18,Z$5,"Y")),
OFFSET(Y11,0,-DATEDIF(EDATE('Rent Roll'!$K7,'Rent Roll'!$P7*12),Z$5,"M"))*((1+'Rent Roll'!$O7)^(DATEDIF(EDATE('Rent Roll'!$K7,'Rent Roll'!$P7*12),Z$5,"Y")+1))),('Rent Roll'!$H7*'Rent Roll'!$D7/12)*((1+'Rent Roll'!$N7)^DATEDIF('Control | Sensitivity'!$C$18,Z$5,"Y")))))</f>
        <v>-</v>
      </c>
      <c r="AA11" s="92" t="str">
        <f ca="1">IF(AA$5&gt;='Rent Roll'!$M33,('Rent Roll'!$G33*'Rent Roll'!$D7/12)*((1+'Rent Roll'!$X33)^DATEDIF('Rent Roll'!$M33,AA$5,"Y")),
IF(AA$5&gt;'Rent Roll'!$L7,"-",
IF('Rent Roll'!$P7&gt;0,
IF(AND('Rent Roll'!$P7&gt;0,EDATE('Rent Roll'!$K7,'Rent Roll'!$P7*12)&gt;='Commercial Lease'!AA$5),
('Rent Roll'!$H7*'Rent Roll'!$D7/12)*((1+'Rent Roll'!$N7)^DATEDIF('Control | Sensitivity'!$C$18,AA$5,"Y")),
OFFSET(Z11,0,-DATEDIF(EDATE('Rent Roll'!$K7,'Rent Roll'!$P7*12),AA$5,"M"))*((1+'Rent Roll'!$O7)^(DATEDIF(EDATE('Rent Roll'!$K7,'Rent Roll'!$P7*12),AA$5,"Y")+1))),('Rent Roll'!$H7*'Rent Roll'!$D7/12)*((1+'Rent Roll'!$N7)^DATEDIF('Control | Sensitivity'!$C$18,AA$5,"Y")))))</f>
        <v>-</v>
      </c>
      <c r="AB11" s="92" t="str">
        <f ca="1">IF(AB$5&gt;='Rent Roll'!$M33,('Rent Roll'!$G33*'Rent Roll'!$D7/12)*((1+'Rent Roll'!$X33)^DATEDIF('Rent Roll'!$M33,AB$5,"Y")),
IF(AB$5&gt;'Rent Roll'!$L7,"-",
IF('Rent Roll'!$P7&gt;0,
IF(AND('Rent Roll'!$P7&gt;0,EDATE('Rent Roll'!$K7,'Rent Roll'!$P7*12)&gt;='Commercial Lease'!AB$5),
('Rent Roll'!$H7*'Rent Roll'!$D7/12)*((1+'Rent Roll'!$N7)^DATEDIF('Control | Sensitivity'!$C$18,AB$5,"Y")),
OFFSET(AA11,0,-DATEDIF(EDATE('Rent Roll'!$K7,'Rent Roll'!$P7*12),AB$5,"M"))*((1+'Rent Roll'!$O7)^(DATEDIF(EDATE('Rent Roll'!$K7,'Rent Roll'!$P7*12),AB$5,"Y")+1))),('Rent Roll'!$H7*'Rent Roll'!$D7/12)*((1+'Rent Roll'!$N7)^DATEDIF('Control | Sensitivity'!$C$18,AB$5,"Y")))))</f>
        <v>-</v>
      </c>
      <c r="AC11" s="92" t="str">
        <f ca="1">IF(AC$5&gt;='Rent Roll'!$M33,('Rent Roll'!$G33*'Rent Roll'!$D7/12)*((1+'Rent Roll'!$X33)^DATEDIF('Rent Roll'!$M33,AC$5,"Y")),
IF(AC$5&gt;'Rent Roll'!$L7,"-",
IF('Rent Roll'!$P7&gt;0,
IF(AND('Rent Roll'!$P7&gt;0,EDATE('Rent Roll'!$K7,'Rent Roll'!$P7*12)&gt;='Commercial Lease'!AC$5),
('Rent Roll'!$H7*'Rent Roll'!$D7/12)*((1+'Rent Roll'!$N7)^DATEDIF('Control | Sensitivity'!$C$18,AC$5,"Y")),
OFFSET(AB11,0,-DATEDIF(EDATE('Rent Roll'!$K7,'Rent Roll'!$P7*12),AC$5,"M"))*((1+'Rent Roll'!$O7)^(DATEDIF(EDATE('Rent Roll'!$K7,'Rent Roll'!$P7*12),AC$5,"Y")+1))),('Rent Roll'!$H7*'Rent Roll'!$D7/12)*((1+'Rent Roll'!$N7)^DATEDIF('Control | Sensitivity'!$C$18,AC$5,"Y")))))</f>
        <v>-</v>
      </c>
      <c r="AD11" s="92" t="str">
        <f ca="1">IF(AD$5&gt;='Rent Roll'!$M33,('Rent Roll'!$G33*'Rent Roll'!$D7/12)*((1+'Rent Roll'!$X33)^DATEDIF('Rent Roll'!$M33,AD$5,"Y")),
IF(AD$5&gt;'Rent Roll'!$L7,"-",
IF('Rent Roll'!$P7&gt;0,
IF(AND('Rent Roll'!$P7&gt;0,EDATE('Rent Roll'!$K7,'Rent Roll'!$P7*12)&gt;='Commercial Lease'!AD$5),
('Rent Roll'!$H7*'Rent Roll'!$D7/12)*((1+'Rent Roll'!$N7)^DATEDIF('Control | Sensitivity'!$C$18,AD$5,"Y")),
OFFSET(AC11,0,-DATEDIF(EDATE('Rent Roll'!$K7,'Rent Roll'!$P7*12),AD$5,"M"))*((1+'Rent Roll'!$O7)^(DATEDIF(EDATE('Rent Roll'!$K7,'Rent Roll'!$P7*12),AD$5,"Y")+1))),('Rent Roll'!$H7*'Rent Roll'!$D7/12)*((1+'Rent Roll'!$N7)^DATEDIF('Control | Sensitivity'!$C$18,AD$5,"Y")))))</f>
        <v>-</v>
      </c>
      <c r="AE11" s="92" t="str">
        <f ca="1">IF(AE$5&gt;='Rent Roll'!$M33,('Rent Roll'!$G33*'Rent Roll'!$D7/12)*((1+'Rent Roll'!$X33)^DATEDIF('Rent Roll'!$M33,AE$5,"Y")),
IF(AE$5&gt;'Rent Roll'!$L7,"-",
IF('Rent Roll'!$P7&gt;0,
IF(AND('Rent Roll'!$P7&gt;0,EDATE('Rent Roll'!$K7,'Rent Roll'!$P7*12)&gt;='Commercial Lease'!AE$5),
('Rent Roll'!$H7*'Rent Roll'!$D7/12)*((1+'Rent Roll'!$N7)^DATEDIF('Control | Sensitivity'!$C$18,AE$5,"Y")),
OFFSET(AD11,0,-DATEDIF(EDATE('Rent Roll'!$K7,'Rent Roll'!$P7*12),AE$5,"M"))*((1+'Rent Roll'!$O7)^(DATEDIF(EDATE('Rent Roll'!$K7,'Rent Roll'!$P7*12),AE$5,"Y")+1))),('Rent Roll'!$H7*'Rent Roll'!$D7/12)*((1+'Rent Roll'!$N7)^DATEDIF('Control | Sensitivity'!$C$18,AE$5,"Y")))))</f>
        <v>-</v>
      </c>
      <c r="AF11" s="92" t="str">
        <f ca="1">IF(AF$5&gt;='Rent Roll'!$M33,('Rent Roll'!$G33*'Rent Roll'!$D7/12)*((1+'Rent Roll'!$X33)^DATEDIF('Rent Roll'!$M33,AF$5,"Y")),
IF(AF$5&gt;'Rent Roll'!$L7,"-",
IF('Rent Roll'!$P7&gt;0,
IF(AND('Rent Roll'!$P7&gt;0,EDATE('Rent Roll'!$K7,'Rent Roll'!$P7*12)&gt;='Commercial Lease'!AF$5),
('Rent Roll'!$H7*'Rent Roll'!$D7/12)*((1+'Rent Roll'!$N7)^DATEDIF('Control | Sensitivity'!$C$18,AF$5,"Y")),
OFFSET(AE11,0,-DATEDIF(EDATE('Rent Roll'!$K7,'Rent Roll'!$P7*12),AF$5,"M"))*((1+'Rent Roll'!$O7)^(DATEDIF(EDATE('Rent Roll'!$K7,'Rent Roll'!$P7*12),AF$5,"Y")+1))),('Rent Roll'!$H7*'Rent Roll'!$D7/12)*((1+'Rent Roll'!$N7)^DATEDIF('Control | Sensitivity'!$C$18,AF$5,"Y")))))</f>
        <v>-</v>
      </c>
      <c r="AG11" s="92" t="str">
        <f ca="1">IF(AG$5&gt;='Rent Roll'!$M33,('Rent Roll'!$G33*'Rent Roll'!$D7/12)*((1+'Rent Roll'!$X33)^DATEDIF('Rent Roll'!$M33,AG$5,"Y")),
IF(AG$5&gt;'Rent Roll'!$L7,"-",
IF('Rent Roll'!$P7&gt;0,
IF(AND('Rent Roll'!$P7&gt;0,EDATE('Rent Roll'!$K7,'Rent Roll'!$P7*12)&gt;='Commercial Lease'!AG$5),
('Rent Roll'!$H7*'Rent Roll'!$D7/12)*((1+'Rent Roll'!$N7)^DATEDIF('Control | Sensitivity'!$C$18,AG$5,"Y")),
OFFSET(AF11,0,-DATEDIF(EDATE('Rent Roll'!$K7,'Rent Roll'!$P7*12),AG$5,"M"))*((1+'Rent Roll'!$O7)^(DATEDIF(EDATE('Rent Roll'!$K7,'Rent Roll'!$P7*12),AG$5,"Y")+1))),('Rent Roll'!$H7*'Rent Roll'!$D7/12)*((1+'Rent Roll'!$N7)^DATEDIF('Control | Sensitivity'!$C$18,AG$5,"Y")))))</f>
        <v>-</v>
      </c>
      <c r="AH11" s="92" t="str">
        <f ca="1">IF(AH$5&gt;='Rent Roll'!$M33,('Rent Roll'!$G33*'Rent Roll'!$D7/12)*((1+'Rent Roll'!$X33)^DATEDIF('Rent Roll'!$M33,AH$5,"Y")),
IF(AH$5&gt;'Rent Roll'!$L7,"-",
IF('Rent Roll'!$P7&gt;0,
IF(AND('Rent Roll'!$P7&gt;0,EDATE('Rent Roll'!$K7,'Rent Roll'!$P7*12)&gt;='Commercial Lease'!AH$5),
('Rent Roll'!$H7*'Rent Roll'!$D7/12)*((1+'Rent Roll'!$N7)^DATEDIF('Control | Sensitivity'!$C$18,AH$5,"Y")),
OFFSET(AG11,0,-DATEDIF(EDATE('Rent Roll'!$K7,'Rent Roll'!$P7*12),AH$5,"M"))*((1+'Rent Roll'!$O7)^(DATEDIF(EDATE('Rent Roll'!$K7,'Rent Roll'!$P7*12),AH$5,"Y")+1))),('Rent Roll'!$H7*'Rent Roll'!$D7/12)*((1+'Rent Roll'!$N7)^DATEDIF('Control | Sensitivity'!$C$18,AH$5,"Y")))))</f>
        <v>-</v>
      </c>
      <c r="AI11" s="92" t="str">
        <f ca="1">IF(AI$5&gt;='Rent Roll'!$M33,('Rent Roll'!$G33*'Rent Roll'!$D7/12)*((1+'Rent Roll'!$X33)^DATEDIF('Rent Roll'!$M33,AI$5,"Y")),
IF(AI$5&gt;'Rent Roll'!$L7,"-",
IF('Rent Roll'!$P7&gt;0,
IF(AND('Rent Roll'!$P7&gt;0,EDATE('Rent Roll'!$K7,'Rent Roll'!$P7*12)&gt;='Commercial Lease'!AI$5),
('Rent Roll'!$H7*'Rent Roll'!$D7/12)*((1+'Rent Roll'!$N7)^DATEDIF('Control | Sensitivity'!$C$18,AI$5,"Y")),
OFFSET(AH11,0,-DATEDIF(EDATE('Rent Roll'!$K7,'Rent Roll'!$P7*12),AI$5,"M"))*((1+'Rent Roll'!$O7)^(DATEDIF(EDATE('Rent Roll'!$K7,'Rent Roll'!$P7*12),AI$5,"Y")+1))),('Rent Roll'!$H7*'Rent Roll'!$D7/12)*((1+'Rent Roll'!$N7)^DATEDIF('Control | Sensitivity'!$C$18,AI$5,"Y")))))</f>
        <v>-</v>
      </c>
      <c r="AJ11" s="92" t="str">
        <f ca="1">IF(AJ$5&gt;='Rent Roll'!$M33,('Rent Roll'!$G33*'Rent Roll'!$D7/12)*((1+'Rent Roll'!$X33)^DATEDIF('Rent Roll'!$M33,AJ$5,"Y")),
IF(AJ$5&gt;'Rent Roll'!$L7,"-",
IF('Rent Roll'!$P7&gt;0,
IF(AND('Rent Roll'!$P7&gt;0,EDATE('Rent Roll'!$K7,'Rent Roll'!$P7*12)&gt;='Commercial Lease'!AJ$5),
('Rent Roll'!$H7*'Rent Roll'!$D7/12)*((1+'Rent Roll'!$N7)^DATEDIF('Control | Sensitivity'!$C$18,AJ$5,"Y")),
OFFSET(AI11,0,-DATEDIF(EDATE('Rent Roll'!$K7,'Rent Roll'!$P7*12),AJ$5,"M"))*((1+'Rent Roll'!$O7)^(DATEDIF(EDATE('Rent Roll'!$K7,'Rent Roll'!$P7*12),AJ$5,"Y")+1))),('Rent Roll'!$H7*'Rent Roll'!$D7/12)*((1+'Rent Roll'!$N7)^DATEDIF('Control | Sensitivity'!$C$18,AJ$5,"Y")))))</f>
        <v>-</v>
      </c>
      <c r="AK11" s="92" t="str">
        <f ca="1">IF(AK$5&gt;='Rent Roll'!$M33,('Rent Roll'!$G33*'Rent Roll'!$D7/12)*((1+'Rent Roll'!$X33)^DATEDIF('Rent Roll'!$M33,AK$5,"Y")),
IF(AK$5&gt;'Rent Roll'!$L7,"-",
IF('Rent Roll'!$P7&gt;0,
IF(AND('Rent Roll'!$P7&gt;0,EDATE('Rent Roll'!$K7,'Rent Roll'!$P7*12)&gt;='Commercial Lease'!AK$5),
('Rent Roll'!$H7*'Rent Roll'!$D7/12)*((1+'Rent Roll'!$N7)^DATEDIF('Control | Sensitivity'!$C$18,AK$5,"Y")),
OFFSET(AJ11,0,-DATEDIF(EDATE('Rent Roll'!$K7,'Rent Roll'!$P7*12),AK$5,"M"))*((1+'Rent Roll'!$O7)^(DATEDIF(EDATE('Rent Roll'!$K7,'Rent Roll'!$P7*12),AK$5,"Y")+1))),('Rent Roll'!$H7*'Rent Roll'!$D7/12)*((1+'Rent Roll'!$N7)^DATEDIF('Control | Sensitivity'!$C$18,AK$5,"Y")))))</f>
        <v>-</v>
      </c>
      <c r="AL11" s="92" t="str">
        <f ca="1">IF(AL$5&gt;='Rent Roll'!$M33,('Rent Roll'!$G33*'Rent Roll'!$D7/12)*((1+'Rent Roll'!$X33)^DATEDIF('Rent Roll'!$M33,AL$5,"Y")),
IF(AL$5&gt;'Rent Roll'!$L7,"-",
IF('Rent Roll'!$P7&gt;0,
IF(AND('Rent Roll'!$P7&gt;0,EDATE('Rent Roll'!$K7,'Rent Roll'!$P7*12)&gt;='Commercial Lease'!AL$5),
('Rent Roll'!$H7*'Rent Roll'!$D7/12)*((1+'Rent Roll'!$N7)^DATEDIF('Control | Sensitivity'!$C$18,AL$5,"Y")),
OFFSET(AK11,0,-DATEDIF(EDATE('Rent Roll'!$K7,'Rent Roll'!$P7*12),AL$5,"M"))*((1+'Rent Roll'!$O7)^(DATEDIF(EDATE('Rent Roll'!$K7,'Rent Roll'!$P7*12),AL$5,"Y")+1))),('Rent Roll'!$H7*'Rent Roll'!$D7/12)*((1+'Rent Roll'!$N7)^DATEDIF('Control | Sensitivity'!$C$18,AL$5,"Y")))))</f>
        <v>-</v>
      </c>
      <c r="AM11" s="92" t="str">
        <f ca="1">IF(AM$5&gt;='Rent Roll'!$M33,('Rent Roll'!$G33*'Rent Roll'!$D7/12)*((1+'Rent Roll'!$X33)^DATEDIF('Rent Roll'!$M33,AM$5,"Y")),
IF(AM$5&gt;'Rent Roll'!$L7,"-",
IF('Rent Roll'!$P7&gt;0,
IF(AND('Rent Roll'!$P7&gt;0,EDATE('Rent Roll'!$K7,'Rent Roll'!$P7*12)&gt;='Commercial Lease'!AM$5),
('Rent Roll'!$H7*'Rent Roll'!$D7/12)*((1+'Rent Roll'!$N7)^DATEDIF('Control | Sensitivity'!$C$18,AM$5,"Y")),
OFFSET(AL11,0,-DATEDIF(EDATE('Rent Roll'!$K7,'Rent Roll'!$P7*12),AM$5,"M"))*((1+'Rent Roll'!$O7)^(DATEDIF(EDATE('Rent Roll'!$K7,'Rent Roll'!$P7*12),AM$5,"Y")+1))),('Rent Roll'!$H7*'Rent Roll'!$D7/12)*((1+'Rent Roll'!$N7)^DATEDIF('Control | Sensitivity'!$C$18,AM$5,"Y")))))</f>
        <v>-</v>
      </c>
      <c r="AN11" s="92" t="str">
        <f ca="1">IF(AN$5&gt;='Rent Roll'!$M33,('Rent Roll'!$G33*'Rent Roll'!$D7/12)*((1+'Rent Roll'!$X33)^DATEDIF('Rent Roll'!$M33,AN$5,"Y")),
IF(AN$5&gt;'Rent Roll'!$L7,"-",
IF('Rent Roll'!$P7&gt;0,
IF(AND('Rent Roll'!$P7&gt;0,EDATE('Rent Roll'!$K7,'Rent Roll'!$P7*12)&gt;='Commercial Lease'!AN$5),
('Rent Roll'!$H7*'Rent Roll'!$D7/12)*((1+'Rent Roll'!$N7)^DATEDIF('Control | Sensitivity'!$C$18,AN$5,"Y")),
OFFSET(AM11,0,-DATEDIF(EDATE('Rent Roll'!$K7,'Rent Roll'!$P7*12),AN$5,"M"))*((1+'Rent Roll'!$O7)^(DATEDIF(EDATE('Rent Roll'!$K7,'Rent Roll'!$P7*12),AN$5,"Y")+1))),('Rent Roll'!$H7*'Rent Roll'!$D7/12)*((1+'Rent Roll'!$N7)^DATEDIF('Control | Sensitivity'!$C$18,AN$5,"Y")))))</f>
        <v>-</v>
      </c>
      <c r="AO11" s="92" t="str">
        <f ca="1">IF(AO$5&gt;='Rent Roll'!$M33,('Rent Roll'!$G33*'Rent Roll'!$D7/12)*((1+'Rent Roll'!$X33)^DATEDIF('Rent Roll'!$M33,AO$5,"Y")),
IF(AO$5&gt;'Rent Roll'!$L7,"-",
IF('Rent Roll'!$P7&gt;0,
IF(AND('Rent Roll'!$P7&gt;0,EDATE('Rent Roll'!$K7,'Rent Roll'!$P7*12)&gt;='Commercial Lease'!AO$5),
('Rent Roll'!$H7*'Rent Roll'!$D7/12)*((1+'Rent Roll'!$N7)^DATEDIF('Control | Sensitivity'!$C$18,AO$5,"Y")),
OFFSET(AN11,0,-DATEDIF(EDATE('Rent Roll'!$K7,'Rent Roll'!$P7*12),AO$5,"M"))*((1+'Rent Roll'!$O7)^(DATEDIF(EDATE('Rent Roll'!$K7,'Rent Roll'!$P7*12),AO$5,"Y")+1))),('Rent Roll'!$H7*'Rent Roll'!$D7/12)*((1+'Rent Roll'!$N7)^DATEDIF('Control | Sensitivity'!$C$18,AO$5,"Y")))))</f>
        <v>-</v>
      </c>
      <c r="AP11" s="92" t="str">
        <f ca="1">IF(AP$5&gt;='Rent Roll'!$M33,('Rent Roll'!$G33*'Rent Roll'!$D7/12)*((1+'Rent Roll'!$X33)^DATEDIF('Rent Roll'!$M33,AP$5,"Y")),
IF(AP$5&gt;'Rent Roll'!$L7,"-",
IF('Rent Roll'!$P7&gt;0,
IF(AND('Rent Roll'!$P7&gt;0,EDATE('Rent Roll'!$K7,'Rent Roll'!$P7*12)&gt;='Commercial Lease'!AP$5),
('Rent Roll'!$H7*'Rent Roll'!$D7/12)*((1+'Rent Roll'!$N7)^DATEDIF('Control | Sensitivity'!$C$18,AP$5,"Y")),
OFFSET(AO11,0,-DATEDIF(EDATE('Rent Roll'!$K7,'Rent Roll'!$P7*12),AP$5,"M"))*((1+'Rent Roll'!$O7)^(DATEDIF(EDATE('Rent Roll'!$K7,'Rent Roll'!$P7*12),AP$5,"Y")+1))),('Rent Roll'!$H7*'Rent Roll'!$D7/12)*((1+'Rent Roll'!$N7)^DATEDIF('Control | Sensitivity'!$C$18,AP$5,"Y")))))</f>
        <v>-</v>
      </c>
      <c r="AQ11" s="92" t="str">
        <f ca="1">IF(AQ$5&gt;='Rent Roll'!$M33,('Rent Roll'!$G33*'Rent Roll'!$D7/12)*((1+'Rent Roll'!$X33)^DATEDIF('Rent Roll'!$M33,AQ$5,"Y")),
IF(AQ$5&gt;'Rent Roll'!$L7,"-",
IF('Rent Roll'!$P7&gt;0,
IF(AND('Rent Roll'!$P7&gt;0,EDATE('Rent Roll'!$K7,'Rent Roll'!$P7*12)&gt;='Commercial Lease'!AQ$5),
('Rent Roll'!$H7*'Rent Roll'!$D7/12)*((1+'Rent Roll'!$N7)^DATEDIF('Control | Sensitivity'!$C$18,AQ$5,"Y")),
OFFSET(AP11,0,-DATEDIF(EDATE('Rent Roll'!$K7,'Rent Roll'!$P7*12),AQ$5,"M"))*((1+'Rent Roll'!$O7)^(DATEDIF(EDATE('Rent Roll'!$K7,'Rent Roll'!$P7*12),AQ$5,"Y")+1))),('Rent Roll'!$H7*'Rent Roll'!$D7/12)*((1+'Rent Roll'!$N7)^DATEDIF('Control | Sensitivity'!$C$18,AQ$5,"Y")))))</f>
        <v>-</v>
      </c>
      <c r="AR11" s="92" t="str">
        <f ca="1">IF(AR$5&gt;='Rent Roll'!$M33,('Rent Roll'!$G33*'Rent Roll'!$D7/12)*((1+'Rent Roll'!$X33)^DATEDIF('Rent Roll'!$M33,AR$5,"Y")),
IF(AR$5&gt;'Rent Roll'!$L7,"-",
IF('Rent Roll'!$P7&gt;0,
IF(AND('Rent Roll'!$P7&gt;0,EDATE('Rent Roll'!$K7,'Rent Roll'!$P7*12)&gt;='Commercial Lease'!AR$5),
('Rent Roll'!$H7*'Rent Roll'!$D7/12)*((1+'Rent Roll'!$N7)^DATEDIF('Control | Sensitivity'!$C$18,AR$5,"Y")),
OFFSET(AQ11,0,-DATEDIF(EDATE('Rent Roll'!$K7,'Rent Roll'!$P7*12),AR$5,"M"))*((1+'Rent Roll'!$O7)^(DATEDIF(EDATE('Rent Roll'!$K7,'Rent Roll'!$P7*12),AR$5,"Y")+1))),('Rent Roll'!$H7*'Rent Roll'!$D7/12)*((1+'Rent Roll'!$N7)^DATEDIF('Control | Sensitivity'!$C$18,AR$5,"Y")))))</f>
        <v>-</v>
      </c>
      <c r="AS11" s="92" t="str">
        <f ca="1">IF(AS$5&gt;='Rent Roll'!$M33,('Rent Roll'!$G33*'Rent Roll'!$D7/12)*((1+'Rent Roll'!$X33)^DATEDIF('Rent Roll'!$M33,AS$5,"Y")),
IF(AS$5&gt;'Rent Roll'!$L7,"-",
IF('Rent Roll'!$P7&gt;0,
IF(AND('Rent Roll'!$P7&gt;0,EDATE('Rent Roll'!$K7,'Rent Roll'!$P7*12)&gt;='Commercial Lease'!AS$5),
('Rent Roll'!$H7*'Rent Roll'!$D7/12)*((1+'Rent Roll'!$N7)^DATEDIF('Control | Sensitivity'!$C$18,AS$5,"Y")),
OFFSET(AR11,0,-DATEDIF(EDATE('Rent Roll'!$K7,'Rent Roll'!$P7*12),AS$5,"M"))*((1+'Rent Roll'!$O7)^(DATEDIF(EDATE('Rent Roll'!$K7,'Rent Roll'!$P7*12),AS$5,"Y")+1))),('Rent Roll'!$H7*'Rent Roll'!$D7/12)*((1+'Rent Roll'!$N7)^DATEDIF('Control | Sensitivity'!$C$18,AS$5,"Y")))))</f>
        <v>-</v>
      </c>
      <c r="AT11" s="92" t="str">
        <f ca="1">IF(AT$5&gt;='Rent Roll'!$M33,('Rent Roll'!$G33*'Rent Roll'!$D7/12)*((1+'Rent Roll'!$X33)^DATEDIF('Rent Roll'!$M33,AT$5,"Y")),
IF(AT$5&gt;'Rent Roll'!$L7,"-",
IF('Rent Roll'!$P7&gt;0,
IF(AND('Rent Roll'!$P7&gt;0,EDATE('Rent Roll'!$K7,'Rent Roll'!$P7*12)&gt;='Commercial Lease'!AT$5),
('Rent Roll'!$H7*'Rent Roll'!$D7/12)*((1+'Rent Roll'!$N7)^DATEDIF('Control | Sensitivity'!$C$18,AT$5,"Y")),
OFFSET(AS11,0,-DATEDIF(EDATE('Rent Roll'!$K7,'Rent Roll'!$P7*12),AT$5,"M"))*((1+'Rent Roll'!$O7)^(DATEDIF(EDATE('Rent Roll'!$K7,'Rent Roll'!$P7*12),AT$5,"Y")+1))),('Rent Roll'!$H7*'Rent Roll'!$D7/12)*((1+'Rent Roll'!$N7)^DATEDIF('Control | Sensitivity'!$C$18,AT$5,"Y")))))</f>
        <v>-</v>
      </c>
      <c r="AU11" s="92" t="str">
        <f ca="1">IF(AU$5&gt;='Rent Roll'!$M33,('Rent Roll'!$G33*'Rent Roll'!$D7/12)*((1+'Rent Roll'!$X33)^DATEDIF('Rent Roll'!$M33,AU$5,"Y")),
IF(AU$5&gt;'Rent Roll'!$L7,"-",
IF('Rent Roll'!$P7&gt;0,
IF(AND('Rent Roll'!$P7&gt;0,EDATE('Rent Roll'!$K7,'Rent Roll'!$P7*12)&gt;='Commercial Lease'!AU$5),
('Rent Roll'!$H7*'Rent Roll'!$D7/12)*((1+'Rent Roll'!$N7)^DATEDIF('Control | Sensitivity'!$C$18,AU$5,"Y")),
OFFSET(AT11,0,-DATEDIF(EDATE('Rent Roll'!$K7,'Rent Roll'!$P7*12),AU$5,"M"))*((1+'Rent Roll'!$O7)^(DATEDIF(EDATE('Rent Roll'!$K7,'Rent Roll'!$P7*12),AU$5,"Y")+1))),('Rent Roll'!$H7*'Rent Roll'!$D7/12)*((1+'Rent Roll'!$N7)^DATEDIF('Control | Sensitivity'!$C$18,AU$5,"Y")))))</f>
        <v>-</v>
      </c>
      <c r="AV11" s="92" t="str">
        <f ca="1">IF(AV$5&gt;='Rent Roll'!$M33,('Rent Roll'!$G33*'Rent Roll'!$D7/12)*((1+'Rent Roll'!$X33)^DATEDIF('Rent Roll'!$M33,AV$5,"Y")),
IF(AV$5&gt;'Rent Roll'!$L7,"-",
IF('Rent Roll'!$P7&gt;0,
IF(AND('Rent Roll'!$P7&gt;0,EDATE('Rent Roll'!$K7,'Rent Roll'!$P7*12)&gt;='Commercial Lease'!AV$5),
('Rent Roll'!$H7*'Rent Roll'!$D7/12)*((1+'Rent Roll'!$N7)^DATEDIF('Control | Sensitivity'!$C$18,AV$5,"Y")),
OFFSET(AU11,0,-DATEDIF(EDATE('Rent Roll'!$K7,'Rent Roll'!$P7*12),AV$5,"M"))*((1+'Rent Roll'!$O7)^(DATEDIF(EDATE('Rent Roll'!$K7,'Rent Roll'!$P7*12),AV$5,"Y")+1))),('Rent Roll'!$H7*'Rent Roll'!$D7/12)*((1+'Rent Roll'!$N7)^DATEDIF('Control | Sensitivity'!$C$18,AV$5,"Y")))))</f>
        <v>-</v>
      </c>
      <c r="AW11" s="92" t="str">
        <f ca="1">IF(AW$5&gt;='Rent Roll'!$M33,('Rent Roll'!$G33*'Rent Roll'!$D7/12)*((1+'Rent Roll'!$X33)^DATEDIF('Rent Roll'!$M33,AW$5,"Y")),
IF(AW$5&gt;'Rent Roll'!$L7,"-",
IF('Rent Roll'!$P7&gt;0,
IF(AND('Rent Roll'!$P7&gt;0,EDATE('Rent Roll'!$K7,'Rent Roll'!$P7*12)&gt;='Commercial Lease'!AW$5),
('Rent Roll'!$H7*'Rent Roll'!$D7/12)*((1+'Rent Roll'!$N7)^DATEDIF('Control | Sensitivity'!$C$18,AW$5,"Y")),
OFFSET(AV11,0,-DATEDIF(EDATE('Rent Roll'!$K7,'Rent Roll'!$P7*12),AW$5,"M"))*((1+'Rent Roll'!$O7)^(DATEDIF(EDATE('Rent Roll'!$K7,'Rent Roll'!$P7*12),AW$5,"Y")+1))),('Rent Roll'!$H7*'Rent Roll'!$D7/12)*((1+'Rent Roll'!$N7)^DATEDIF('Control | Sensitivity'!$C$18,AW$5,"Y")))))</f>
        <v>-</v>
      </c>
      <c r="AX11" s="92" t="str">
        <f ca="1">IF(AX$5&gt;='Rent Roll'!$M33,('Rent Roll'!$G33*'Rent Roll'!$D7/12)*((1+'Rent Roll'!$X33)^DATEDIF('Rent Roll'!$M33,AX$5,"Y")),
IF(AX$5&gt;'Rent Roll'!$L7,"-",
IF('Rent Roll'!$P7&gt;0,
IF(AND('Rent Roll'!$P7&gt;0,EDATE('Rent Roll'!$K7,'Rent Roll'!$P7*12)&gt;='Commercial Lease'!AX$5),
('Rent Roll'!$H7*'Rent Roll'!$D7/12)*((1+'Rent Roll'!$N7)^DATEDIF('Control | Sensitivity'!$C$18,AX$5,"Y")),
OFFSET(AW11,0,-DATEDIF(EDATE('Rent Roll'!$K7,'Rent Roll'!$P7*12),AX$5,"M"))*((1+'Rent Roll'!$O7)^(DATEDIF(EDATE('Rent Roll'!$K7,'Rent Roll'!$P7*12),AX$5,"Y")+1))),('Rent Roll'!$H7*'Rent Roll'!$D7/12)*((1+'Rent Roll'!$N7)^DATEDIF('Control | Sensitivity'!$C$18,AX$5,"Y")))))</f>
        <v>-</v>
      </c>
      <c r="AY11" s="92" t="str">
        <f ca="1">IF(AY$5&gt;='Rent Roll'!$M33,('Rent Roll'!$G33*'Rent Roll'!$D7/12)*((1+'Rent Roll'!$X33)^DATEDIF('Rent Roll'!$M33,AY$5,"Y")),
IF(AY$5&gt;'Rent Roll'!$L7,"-",
IF('Rent Roll'!$P7&gt;0,
IF(AND('Rent Roll'!$P7&gt;0,EDATE('Rent Roll'!$K7,'Rent Roll'!$P7*12)&gt;='Commercial Lease'!AY$5),
('Rent Roll'!$H7*'Rent Roll'!$D7/12)*((1+'Rent Roll'!$N7)^DATEDIF('Control | Sensitivity'!$C$18,AY$5,"Y")),
OFFSET(AX11,0,-DATEDIF(EDATE('Rent Roll'!$K7,'Rent Roll'!$P7*12),AY$5,"M"))*((1+'Rent Roll'!$O7)^(DATEDIF(EDATE('Rent Roll'!$K7,'Rent Roll'!$P7*12),AY$5,"Y")+1))),('Rent Roll'!$H7*'Rent Roll'!$D7/12)*((1+'Rent Roll'!$N7)^DATEDIF('Control | Sensitivity'!$C$18,AY$5,"Y")))))</f>
        <v>-</v>
      </c>
      <c r="AZ11" s="92" t="str">
        <f ca="1">IF(AZ$5&gt;='Rent Roll'!$M33,('Rent Roll'!$G33*'Rent Roll'!$D7/12)*((1+'Rent Roll'!$X33)^DATEDIF('Rent Roll'!$M33,AZ$5,"Y")),
IF(AZ$5&gt;'Rent Roll'!$L7,"-",
IF('Rent Roll'!$P7&gt;0,
IF(AND('Rent Roll'!$P7&gt;0,EDATE('Rent Roll'!$K7,'Rent Roll'!$P7*12)&gt;='Commercial Lease'!AZ$5),
('Rent Roll'!$H7*'Rent Roll'!$D7/12)*((1+'Rent Roll'!$N7)^DATEDIF('Control | Sensitivity'!$C$18,AZ$5,"Y")),
OFFSET(AY11,0,-DATEDIF(EDATE('Rent Roll'!$K7,'Rent Roll'!$P7*12),AZ$5,"M"))*((1+'Rent Roll'!$O7)^(DATEDIF(EDATE('Rent Roll'!$K7,'Rent Roll'!$P7*12),AZ$5,"Y")+1))),('Rent Roll'!$H7*'Rent Roll'!$D7/12)*((1+'Rent Roll'!$N7)^DATEDIF('Control | Sensitivity'!$C$18,AZ$5,"Y")))))</f>
        <v>-</v>
      </c>
      <c r="BA11" s="92" t="str">
        <f ca="1">IF(BA$5&gt;='Rent Roll'!$M33,('Rent Roll'!$G33*'Rent Roll'!$D7/12)*((1+'Rent Roll'!$X33)^DATEDIF('Rent Roll'!$M33,BA$5,"Y")),
IF(BA$5&gt;'Rent Roll'!$L7,"-",
IF('Rent Roll'!$P7&gt;0,
IF(AND('Rent Roll'!$P7&gt;0,EDATE('Rent Roll'!$K7,'Rent Roll'!$P7*12)&gt;='Commercial Lease'!BA$5),
('Rent Roll'!$H7*'Rent Roll'!$D7/12)*((1+'Rent Roll'!$N7)^DATEDIF('Control | Sensitivity'!$C$18,BA$5,"Y")),
OFFSET(AZ11,0,-DATEDIF(EDATE('Rent Roll'!$K7,'Rent Roll'!$P7*12),BA$5,"M"))*((1+'Rent Roll'!$O7)^(DATEDIF(EDATE('Rent Roll'!$K7,'Rent Roll'!$P7*12),BA$5,"Y")+1))),('Rent Roll'!$H7*'Rent Roll'!$D7/12)*((1+'Rent Roll'!$N7)^DATEDIF('Control | Sensitivity'!$C$18,BA$5,"Y")))))</f>
        <v>-</v>
      </c>
      <c r="BB11" s="92" t="str">
        <f ca="1">IF(BB$5&gt;='Rent Roll'!$M33,('Rent Roll'!$G33*'Rent Roll'!$D7/12)*((1+'Rent Roll'!$X33)^DATEDIF('Rent Roll'!$M33,BB$5,"Y")),
IF(BB$5&gt;'Rent Roll'!$L7,"-",
IF('Rent Roll'!$P7&gt;0,
IF(AND('Rent Roll'!$P7&gt;0,EDATE('Rent Roll'!$K7,'Rent Roll'!$P7*12)&gt;='Commercial Lease'!BB$5),
('Rent Roll'!$H7*'Rent Roll'!$D7/12)*((1+'Rent Roll'!$N7)^DATEDIF('Control | Sensitivity'!$C$18,BB$5,"Y")),
OFFSET(BA11,0,-DATEDIF(EDATE('Rent Roll'!$K7,'Rent Roll'!$P7*12),BB$5,"M"))*((1+'Rent Roll'!$O7)^(DATEDIF(EDATE('Rent Roll'!$K7,'Rent Roll'!$P7*12),BB$5,"Y")+1))),('Rent Roll'!$H7*'Rent Roll'!$D7/12)*((1+'Rent Roll'!$N7)^DATEDIF('Control | Sensitivity'!$C$18,BB$5,"Y")))))</f>
        <v>-</v>
      </c>
      <c r="BC11" s="92" t="str">
        <f ca="1">IF(BC$5&gt;='Rent Roll'!$M33,('Rent Roll'!$G33*'Rent Roll'!$D7/12)*((1+'Rent Roll'!$X33)^DATEDIF('Rent Roll'!$M33,BC$5,"Y")),
IF(BC$5&gt;'Rent Roll'!$L7,"-",
IF('Rent Roll'!$P7&gt;0,
IF(AND('Rent Roll'!$P7&gt;0,EDATE('Rent Roll'!$K7,'Rent Roll'!$P7*12)&gt;='Commercial Lease'!BC$5),
('Rent Roll'!$H7*'Rent Roll'!$D7/12)*((1+'Rent Roll'!$N7)^DATEDIF('Control | Sensitivity'!$C$18,BC$5,"Y")),
OFFSET(BB11,0,-DATEDIF(EDATE('Rent Roll'!$K7,'Rent Roll'!$P7*12),BC$5,"M"))*((1+'Rent Roll'!$O7)^(DATEDIF(EDATE('Rent Roll'!$K7,'Rent Roll'!$P7*12),BC$5,"Y")+1))),('Rent Roll'!$H7*'Rent Roll'!$D7/12)*((1+'Rent Roll'!$N7)^DATEDIF('Control | Sensitivity'!$C$18,BC$5,"Y")))))</f>
        <v>-</v>
      </c>
      <c r="BD11" s="92" t="str">
        <f ca="1">IF(BD$5&gt;='Rent Roll'!$M33,('Rent Roll'!$G33*'Rent Roll'!$D7/12)*((1+'Rent Roll'!$X33)^DATEDIF('Rent Roll'!$M33,BD$5,"Y")),
IF(BD$5&gt;'Rent Roll'!$L7,"-",
IF('Rent Roll'!$P7&gt;0,
IF(AND('Rent Roll'!$P7&gt;0,EDATE('Rent Roll'!$K7,'Rent Roll'!$P7*12)&gt;='Commercial Lease'!BD$5),
('Rent Roll'!$H7*'Rent Roll'!$D7/12)*((1+'Rent Roll'!$N7)^DATEDIF('Control | Sensitivity'!$C$18,BD$5,"Y")),
OFFSET(BC11,0,-DATEDIF(EDATE('Rent Roll'!$K7,'Rent Roll'!$P7*12),BD$5,"M"))*((1+'Rent Roll'!$O7)^(DATEDIF(EDATE('Rent Roll'!$K7,'Rent Roll'!$P7*12),BD$5,"Y")+1))),('Rent Roll'!$H7*'Rent Roll'!$D7/12)*((1+'Rent Roll'!$N7)^DATEDIF('Control | Sensitivity'!$C$18,BD$5,"Y")))))</f>
        <v>-</v>
      </c>
      <c r="BE11" s="92" t="str">
        <f ca="1">IF(BE$5&gt;='Rent Roll'!$M33,('Rent Roll'!$G33*'Rent Roll'!$D7/12)*((1+'Rent Roll'!$X33)^DATEDIF('Rent Roll'!$M33,BE$5,"Y")),
IF(BE$5&gt;'Rent Roll'!$L7,"-",
IF('Rent Roll'!$P7&gt;0,
IF(AND('Rent Roll'!$P7&gt;0,EDATE('Rent Roll'!$K7,'Rent Roll'!$P7*12)&gt;='Commercial Lease'!BE$5),
('Rent Roll'!$H7*'Rent Roll'!$D7/12)*((1+'Rent Roll'!$N7)^DATEDIF('Control | Sensitivity'!$C$18,BE$5,"Y")),
OFFSET(BD11,0,-DATEDIF(EDATE('Rent Roll'!$K7,'Rent Roll'!$P7*12),BE$5,"M"))*((1+'Rent Roll'!$O7)^(DATEDIF(EDATE('Rent Roll'!$K7,'Rent Roll'!$P7*12),BE$5,"Y")+1))),('Rent Roll'!$H7*'Rent Roll'!$D7/12)*((1+'Rent Roll'!$N7)^DATEDIF('Control | Sensitivity'!$C$18,BE$5,"Y")))))</f>
        <v>-</v>
      </c>
      <c r="BF11" s="92" t="str">
        <f ca="1">IF(BF$5&gt;='Rent Roll'!$M33,('Rent Roll'!$G33*'Rent Roll'!$D7/12)*((1+'Rent Roll'!$X33)^DATEDIF('Rent Roll'!$M33,BF$5,"Y")),
IF(BF$5&gt;'Rent Roll'!$L7,"-",
IF('Rent Roll'!$P7&gt;0,
IF(AND('Rent Roll'!$P7&gt;0,EDATE('Rent Roll'!$K7,'Rent Roll'!$P7*12)&gt;='Commercial Lease'!BF$5),
('Rent Roll'!$H7*'Rent Roll'!$D7/12)*((1+'Rent Roll'!$N7)^DATEDIF('Control | Sensitivity'!$C$18,BF$5,"Y")),
OFFSET(BE11,0,-DATEDIF(EDATE('Rent Roll'!$K7,'Rent Roll'!$P7*12),BF$5,"M"))*((1+'Rent Roll'!$O7)^(DATEDIF(EDATE('Rent Roll'!$K7,'Rent Roll'!$P7*12),BF$5,"Y")+1))),('Rent Roll'!$H7*'Rent Roll'!$D7/12)*((1+'Rent Roll'!$N7)^DATEDIF('Control | Sensitivity'!$C$18,BF$5,"Y")))))</f>
        <v>-</v>
      </c>
      <c r="BG11" s="92" t="str">
        <f ca="1">IF(BG$5&gt;='Rent Roll'!$M33,('Rent Roll'!$G33*'Rent Roll'!$D7/12)*((1+'Rent Roll'!$X33)^DATEDIF('Rent Roll'!$M33,BG$5,"Y")),
IF(BG$5&gt;'Rent Roll'!$L7,"-",
IF('Rent Roll'!$P7&gt;0,
IF(AND('Rent Roll'!$P7&gt;0,EDATE('Rent Roll'!$K7,'Rent Roll'!$P7*12)&gt;='Commercial Lease'!BG$5),
('Rent Roll'!$H7*'Rent Roll'!$D7/12)*((1+'Rent Roll'!$N7)^DATEDIF('Control | Sensitivity'!$C$18,BG$5,"Y")),
OFFSET(BF11,0,-DATEDIF(EDATE('Rent Roll'!$K7,'Rent Roll'!$P7*12),BG$5,"M"))*((1+'Rent Roll'!$O7)^(DATEDIF(EDATE('Rent Roll'!$K7,'Rent Roll'!$P7*12),BG$5,"Y")+1))),('Rent Roll'!$H7*'Rent Roll'!$D7/12)*((1+'Rent Roll'!$N7)^DATEDIF('Control | Sensitivity'!$C$18,BG$5,"Y")))))</f>
        <v>-</v>
      </c>
      <c r="BH11" s="92" t="str">
        <f ca="1">IF(BH$5&gt;='Rent Roll'!$M33,('Rent Roll'!$G33*'Rent Roll'!$D7/12)*((1+'Rent Roll'!$X33)^DATEDIF('Rent Roll'!$M33,BH$5,"Y")),
IF(BH$5&gt;'Rent Roll'!$L7,"-",
IF('Rent Roll'!$P7&gt;0,
IF(AND('Rent Roll'!$P7&gt;0,EDATE('Rent Roll'!$K7,'Rent Roll'!$P7*12)&gt;='Commercial Lease'!BH$5),
('Rent Roll'!$H7*'Rent Roll'!$D7/12)*((1+'Rent Roll'!$N7)^DATEDIF('Control | Sensitivity'!$C$18,BH$5,"Y")),
OFFSET(BG11,0,-DATEDIF(EDATE('Rent Roll'!$K7,'Rent Roll'!$P7*12),BH$5,"M"))*((1+'Rent Roll'!$O7)^(DATEDIF(EDATE('Rent Roll'!$K7,'Rent Roll'!$P7*12),BH$5,"Y")+1))),('Rent Roll'!$H7*'Rent Roll'!$D7/12)*((1+'Rent Roll'!$N7)^DATEDIF('Control | Sensitivity'!$C$18,BH$5,"Y")))))</f>
        <v>-</v>
      </c>
      <c r="BI11" s="92" t="str">
        <f ca="1">IF(BI$5&gt;='Rent Roll'!$M33,('Rent Roll'!$G33*'Rent Roll'!$D7/12)*((1+'Rent Roll'!$X33)^DATEDIF('Rent Roll'!$M33,BI$5,"Y")),
IF(BI$5&gt;'Rent Roll'!$L7,"-",
IF('Rent Roll'!$P7&gt;0,
IF(AND('Rent Roll'!$P7&gt;0,EDATE('Rent Roll'!$K7,'Rent Roll'!$P7*12)&gt;='Commercial Lease'!BI$5),
('Rent Roll'!$H7*'Rent Roll'!$D7/12)*((1+'Rent Roll'!$N7)^DATEDIF('Control | Sensitivity'!$C$18,BI$5,"Y")),
OFFSET(BH11,0,-DATEDIF(EDATE('Rent Roll'!$K7,'Rent Roll'!$P7*12),BI$5,"M"))*((1+'Rent Roll'!$O7)^(DATEDIF(EDATE('Rent Roll'!$K7,'Rent Roll'!$P7*12),BI$5,"Y")+1))),('Rent Roll'!$H7*'Rent Roll'!$D7/12)*((1+'Rent Roll'!$N7)^DATEDIF('Control | Sensitivity'!$C$18,BI$5,"Y")))))</f>
        <v>-</v>
      </c>
      <c r="BJ11" s="92" t="str">
        <f ca="1">IF(BJ$5&gt;='Rent Roll'!$M33,('Rent Roll'!$G33*'Rent Roll'!$D7/12)*((1+'Rent Roll'!$X33)^DATEDIF('Rent Roll'!$M33,BJ$5,"Y")),
IF(BJ$5&gt;'Rent Roll'!$L7,"-",
IF('Rent Roll'!$P7&gt;0,
IF(AND('Rent Roll'!$P7&gt;0,EDATE('Rent Roll'!$K7,'Rent Roll'!$P7*12)&gt;='Commercial Lease'!BJ$5),
('Rent Roll'!$H7*'Rent Roll'!$D7/12)*((1+'Rent Roll'!$N7)^DATEDIF('Control | Sensitivity'!$C$18,BJ$5,"Y")),
OFFSET(BI11,0,-DATEDIF(EDATE('Rent Roll'!$K7,'Rent Roll'!$P7*12),BJ$5,"M"))*((1+'Rent Roll'!$O7)^(DATEDIF(EDATE('Rent Roll'!$K7,'Rent Roll'!$P7*12),BJ$5,"Y")+1))),('Rent Roll'!$H7*'Rent Roll'!$D7/12)*((1+'Rent Roll'!$N7)^DATEDIF('Control | Sensitivity'!$C$18,BJ$5,"Y")))))</f>
        <v>-</v>
      </c>
      <c r="BK11" s="92" t="str">
        <f ca="1">IF(BK$5&gt;='Rent Roll'!$M33,('Rent Roll'!$G33*'Rent Roll'!$D7/12)*((1+'Rent Roll'!$X33)^DATEDIF('Rent Roll'!$M33,BK$5,"Y")),
IF(BK$5&gt;'Rent Roll'!$L7,"-",
IF('Rent Roll'!$P7&gt;0,
IF(AND('Rent Roll'!$P7&gt;0,EDATE('Rent Roll'!$K7,'Rent Roll'!$P7*12)&gt;='Commercial Lease'!BK$5),
('Rent Roll'!$H7*'Rent Roll'!$D7/12)*((1+'Rent Roll'!$N7)^DATEDIF('Control | Sensitivity'!$C$18,BK$5,"Y")),
OFFSET(BJ11,0,-DATEDIF(EDATE('Rent Roll'!$K7,'Rent Roll'!$P7*12),BK$5,"M"))*((1+'Rent Roll'!$O7)^(DATEDIF(EDATE('Rent Roll'!$K7,'Rent Roll'!$P7*12),BK$5,"Y")+1))),('Rent Roll'!$H7*'Rent Roll'!$D7/12)*((1+'Rent Roll'!$N7)^DATEDIF('Control | Sensitivity'!$C$18,BK$5,"Y")))))</f>
        <v>-</v>
      </c>
      <c r="BL11" s="92" t="str">
        <f ca="1">IF(BL$5&gt;='Rent Roll'!$M33,('Rent Roll'!$G33*'Rent Roll'!$D7/12)*((1+'Rent Roll'!$X33)^DATEDIF('Rent Roll'!$M33,BL$5,"Y")),
IF(BL$5&gt;'Rent Roll'!$L7,"-",
IF('Rent Roll'!$P7&gt;0,
IF(AND('Rent Roll'!$P7&gt;0,EDATE('Rent Roll'!$K7,'Rent Roll'!$P7*12)&gt;='Commercial Lease'!BL$5),
('Rent Roll'!$H7*'Rent Roll'!$D7/12)*((1+'Rent Roll'!$N7)^DATEDIF('Control | Sensitivity'!$C$18,BL$5,"Y")),
OFFSET(BK11,0,-DATEDIF(EDATE('Rent Roll'!$K7,'Rent Roll'!$P7*12),BL$5,"M"))*((1+'Rent Roll'!$O7)^(DATEDIF(EDATE('Rent Roll'!$K7,'Rent Roll'!$P7*12),BL$5,"Y")+1))),('Rent Roll'!$H7*'Rent Roll'!$D7/12)*((1+'Rent Roll'!$N7)^DATEDIF('Control | Sensitivity'!$C$18,BL$5,"Y")))))</f>
        <v>-</v>
      </c>
      <c r="BM11" s="92" t="str">
        <f ca="1">IF(BM$5&gt;='Rent Roll'!$M33,('Rent Roll'!$G33*'Rent Roll'!$D7/12)*((1+'Rent Roll'!$X33)^DATEDIF('Rent Roll'!$M33,BM$5,"Y")),
IF(BM$5&gt;'Rent Roll'!$L7,"-",
IF('Rent Roll'!$P7&gt;0,
IF(AND('Rent Roll'!$P7&gt;0,EDATE('Rent Roll'!$K7,'Rent Roll'!$P7*12)&gt;='Commercial Lease'!BM$5),
('Rent Roll'!$H7*'Rent Roll'!$D7/12)*((1+'Rent Roll'!$N7)^DATEDIF('Control | Sensitivity'!$C$18,BM$5,"Y")),
OFFSET(BL11,0,-DATEDIF(EDATE('Rent Roll'!$K7,'Rent Roll'!$P7*12),BM$5,"M"))*((1+'Rent Roll'!$O7)^(DATEDIF(EDATE('Rent Roll'!$K7,'Rent Roll'!$P7*12),BM$5,"Y")+1))),('Rent Roll'!$H7*'Rent Roll'!$D7/12)*((1+'Rent Roll'!$N7)^DATEDIF('Control | Sensitivity'!$C$18,BM$5,"Y")))))</f>
        <v>-</v>
      </c>
      <c r="BN11" s="92" t="str">
        <f ca="1">IF(BN$5&gt;='Rent Roll'!$M33,('Rent Roll'!$G33*'Rent Roll'!$D7/12)*((1+'Rent Roll'!$X33)^DATEDIF('Rent Roll'!$M33,BN$5,"Y")),
IF(BN$5&gt;'Rent Roll'!$L7,"-",
IF('Rent Roll'!$P7&gt;0,
IF(AND('Rent Roll'!$P7&gt;0,EDATE('Rent Roll'!$K7,'Rent Roll'!$P7*12)&gt;='Commercial Lease'!BN$5),
('Rent Roll'!$H7*'Rent Roll'!$D7/12)*((1+'Rent Roll'!$N7)^DATEDIF('Control | Sensitivity'!$C$18,BN$5,"Y")),
OFFSET(BM11,0,-DATEDIF(EDATE('Rent Roll'!$K7,'Rent Roll'!$P7*12),BN$5,"M"))*((1+'Rent Roll'!$O7)^(DATEDIF(EDATE('Rent Roll'!$K7,'Rent Roll'!$P7*12),BN$5,"Y")+1))),('Rent Roll'!$H7*'Rent Roll'!$D7/12)*((1+'Rent Roll'!$N7)^DATEDIF('Control | Sensitivity'!$C$18,BN$5,"Y")))))</f>
        <v>-</v>
      </c>
      <c r="BO11" s="92" t="str">
        <f ca="1">IF(BO$5&gt;='Rent Roll'!$M33,('Rent Roll'!$G33*'Rent Roll'!$D7/12)*((1+'Rent Roll'!$X33)^DATEDIF('Rent Roll'!$M33,BO$5,"Y")),
IF(BO$5&gt;'Rent Roll'!$L7,"-",
IF('Rent Roll'!$P7&gt;0,
IF(AND('Rent Roll'!$P7&gt;0,EDATE('Rent Roll'!$K7,'Rent Roll'!$P7*12)&gt;='Commercial Lease'!BO$5),
('Rent Roll'!$H7*'Rent Roll'!$D7/12)*((1+'Rent Roll'!$N7)^DATEDIF('Control | Sensitivity'!$C$18,BO$5,"Y")),
OFFSET(BN11,0,-DATEDIF(EDATE('Rent Roll'!$K7,'Rent Roll'!$P7*12),BO$5,"M"))*((1+'Rent Roll'!$O7)^(DATEDIF(EDATE('Rent Roll'!$K7,'Rent Roll'!$P7*12),BO$5,"Y")+1))),('Rent Roll'!$H7*'Rent Roll'!$D7/12)*((1+'Rent Roll'!$N7)^DATEDIF('Control | Sensitivity'!$C$18,BO$5,"Y")))))</f>
        <v>-</v>
      </c>
      <c r="BP11" s="92" t="str">
        <f ca="1">IF(BP$5&gt;='Rent Roll'!$M33,('Rent Roll'!$G33*'Rent Roll'!$D7/12)*((1+'Rent Roll'!$X33)^DATEDIF('Rent Roll'!$M33,BP$5,"Y")),
IF(BP$5&gt;'Rent Roll'!$L7,"-",
IF('Rent Roll'!$P7&gt;0,
IF(AND('Rent Roll'!$P7&gt;0,EDATE('Rent Roll'!$K7,'Rent Roll'!$P7*12)&gt;='Commercial Lease'!BP$5),
('Rent Roll'!$H7*'Rent Roll'!$D7/12)*((1+'Rent Roll'!$N7)^DATEDIF('Control | Sensitivity'!$C$18,BP$5,"Y")),
OFFSET(BO11,0,-DATEDIF(EDATE('Rent Roll'!$K7,'Rent Roll'!$P7*12),BP$5,"M"))*((1+'Rent Roll'!$O7)^(DATEDIF(EDATE('Rent Roll'!$K7,'Rent Roll'!$P7*12),BP$5,"Y")+1))),('Rent Roll'!$H7*'Rent Roll'!$D7/12)*((1+'Rent Roll'!$N7)^DATEDIF('Control | Sensitivity'!$C$18,BP$5,"Y")))))</f>
        <v>-</v>
      </c>
      <c r="BQ11" s="92" t="str">
        <f ca="1">IF(BQ$5&gt;='Rent Roll'!$M33,('Rent Roll'!$G33*'Rent Roll'!$D7/12)*((1+'Rent Roll'!$X33)^DATEDIF('Rent Roll'!$M33,BQ$5,"Y")),
IF(BQ$5&gt;'Rent Roll'!$L7,"-",
IF('Rent Roll'!$P7&gt;0,
IF(AND('Rent Roll'!$P7&gt;0,EDATE('Rent Roll'!$K7,'Rent Roll'!$P7*12)&gt;='Commercial Lease'!BQ$5),
('Rent Roll'!$H7*'Rent Roll'!$D7/12)*((1+'Rent Roll'!$N7)^DATEDIF('Control | Sensitivity'!$C$18,BQ$5,"Y")),
OFFSET(BP11,0,-DATEDIF(EDATE('Rent Roll'!$K7,'Rent Roll'!$P7*12),BQ$5,"M"))*((1+'Rent Roll'!$O7)^(DATEDIF(EDATE('Rent Roll'!$K7,'Rent Roll'!$P7*12),BQ$5,"Y")+1))),('Rent Roll'!$H7*'Rent Roll'!$D7/12)*((1+'Rent Roll'!$N7)^DATEDIF('Control | Sensitivity'!$C$18,BQ$5,"Y")))))</f>
        <v>-</v>
      </c>
      <c r="BR11" s="92" t="str">
        <f ca="1">IF(BR$5&gt;='Rent Roll'!$M33,('Rent Roll'!$G33*'Rent Roll'!$D7/12)*((1+'Rent Roll'!$X33)^DATEDIF('Rent Roll'!$M33,BR$5,"Y")),
IF(BR$5&gt;'Rent Roll'!$L7,"-",
IF('Rent Roll'!$P7&gt;0,
IF(AND('Rent Roll'!$P7&gt;0,EDATE('Rent Roll'!$K7,'Rent Roll'!$P7*12)&gt;='Commercial Lease'!BR$5),
('Rent Roll'!$H7*'Rent Roll'!$D7/12)*((1+'Rent Roll'!$N7)^DATEDIF('Control | Sensitivity'!$C$18,BR$5,"Y")),
OFFSET(BQ11,0,-DATEDIF(EDATE('Rent Roll'!$K7,'Rent Roll'!$P7*12),BR$5,"M"))*((1+'Rent Roll'!$O7)^(DATEDIF(EDATE('Rent Roll'!$K7,'Rent Roll'!$P7*12),BR$5,"Y")+1))),('Rent Roll'!$H7*'Rent Roll'!$D7/12)*((1+'Rent Roll'!$N7)^DATEDIF('Control | Sensitivity'!$C$18,BR$5,"Y")))))</f>
        <v>-</v>
      </c>
      <c r="BS11" s="92" t="str">
        <f ca="1">IF(BS$5&gt;='Rent Roll'!$M33,('Rent Roll'!$G33*'Rent Roll'!$D7/12)*((1+'Rent Roll'!$X33)^DATEDIF('Rent Roll'!$M33,BS$5,"Y")),
IF(BS$5&gt;'Rent Roll'!$L7,"-",
IF('Rent Roll'!$P7&gt;0,
IF(AND('Rent Roll'!$P7&gt;0,EDATE('Rent Roll'!$K7,'Rent Roll'!$P7*12)&gt;='Commercial Lease'!BS$5),
('Rent Roll'!$H7*'Rent Roll'!$D7/12)*((1+'Rent Roll'!$N7)^DATEDIF('Control | Sensitivity'!$C$18,BS$5,"Y")),
OFFSET(BR11,0,-DATEDIF(EDATE('Rent Roll'!$K7,'Rent Roll'!$P7*12),BS$5,"M"))*((1+'Rent Roll'!$O7)^(DATEDIF(EDATE('Rent Roll'!$K7,'Rent Roll'!$P7*12),BS$5,"Y")+1))),('Rent Roll'!$H7*'Rent Roll'!$D7/12)*((1+'Rent Roll'!$N7)^DATEDIF('Control | Sensitivity'!$C$18,BS$5,"Y")))))</f>
        <v>-</v>
      </c>
      <c r="BT11" s="92" t="str">
        <f ca="1">IF(BT$5&gt;='Rent Roll'!$M33,('Rent Roll'!$G33*'Rent Roll'!$D7/12)*((1+'Rent Roll'!$X33)^DATEDIF('Rent Roll'!$M33,BT$5,"Y")),
IF(BT$5&gt;'Rent Roll'!$L7,"-",
IF('Rent Roll'!$P7&gt;0,
IF(AND('Rent Roll'!$P7&gt;0,EDATE('Rent Roll'!$K7,'Rent Roll'!$P7*12)&gt;='Commercial Lease'!BT$5),
('Rent Roll'!$H7*'Rent Roll'!$D7/12)*((1+'Rent Roll'!$N7)^DATEDIF('Control | Sensitivity'!$C$18,BT$5,"Y")),
OFFSET(BS11,0,-DATEDIF(EDATE('Rent Roll'!$K7,'Rent Roll'!$P7*12),BT$5,"M"))*((1+'Rent Roll'!$O7)^(DATEDIF(EDATE('Rent Roll'!$K7,'Rent Roll'!$P7*12),BT$5,"Y")+1))),('Rent Roll'!$H7*'Rent Roll'!$D7/12)*((1+'Rent Roll'!$N7)^DATEDIF('Control | Sensitivity'!$C$18,BT$5,"Y")))))</f>
        <v>-</v>
      </c>
      <c r="BU11" s="92" t="str">
        <f ca="1">IF(BU$5&gt;='Rent Roll'!$M33,('Rent Roll'!$G33*'Rent Roll'!$D7/12)*((1+'Rent Roll'!$X33)^DATEDIF('Rent Roll'!$M33,BU$5,"Y")),
IF(BU$5&gt;'Rent Roll'!$L7,"-",
IF('Rent Roll'!$P7&gt;0,
IF(AND('Rent Roll'!$P7&gt;0,EDATE('Rent Roll'!$K7,'Rent Roll'!$P7*12)&gt;='Commercial Lease'!BU$5),
('Rent Roll'!$H7*'Rent Roll'!$D7/12)*((1+'Rent Roll'!$N7)^DATEDIF('Control | Sensitivity'!$C$18,BU$5,"Y")),
OFFSET(BT11,0,-DATEDIF(EDATE('Rent Roll'!$K7,'Rent Roll'!$P7*12),BU$5,"M"))*((1+'Rent Roll'!$O7)^(DATEDIF(EDATE('Rent Roll'!$K7,'Rent Roll'!$P7*12),BU$5,"Y")+1))),('Rent Roll'!$H7*'Rent Roll'!$D7/12)*((1+'Rent Roll'!$N7)^DATEDIF('Control | Sensitivity'!$C$18,BU$5,"Y")))))</f>
        <v>-</v>
      </c>
      <c r="BV11" s="92" t="str">
        <f ca="1">IF(BV$5&gt;='Rent Roll'!$M33,('Rent Roll'!$G33*'Rent Roll'!$D7/12)*((1+'Rent Roll'!$X33)^DATEDIF('Rent Roll'!$M33,BV$5,"Y")),
IF(BV$5&gt;'Rent Roll'!$L7,"-",
IF('Rent Roll'!$P7&gt;0,
IF(AND('Rent Roll'!$P7&gt;0,EDATE('Rent Roll'!$K7,'Rent Roll'!$P7*12)&gt;='Commercial Lease'!BV$5),
('Rent Roll'!$H7*'Rent Roll'!$D7/12)*((1+'Rent Roll'!$N7)^DATEDIF('Control | Sensitivity'!$C$18,BV$5,"Y")),
OFFSET(BU11,0,-DATEDIF(EDATE('Rent Roll'!$K7,'Rent Roll'!$P7*12),BV$5,"M"))*((1+'Rent Roll'!$O7)^(DATEDIF(EDATE('Rent Roll'!$K7,'Rent Roll'!$P7*12),BV$5,"Y")+1))),('Rent Roll'!$H7*'Rent Roll'!$D7/12)*((1+'Rent Roll'!$N7)^DATEDIF('Control | Sensitivity'!$C$18,BV$5,"Y")))))</f>
        <v>-</v>
      </c>
      <c r="BW11" s="92" t="str">
        <f ca="1">IF(BW$5&gt;='Rent Roll'!$M33,('Rent Roll'!$G33*'Rent Roll'!$D7/12)*((1+'Rent Roll'!$X33)^DATEDIF('Rent Roll'!$M33,BW$5,"Y")),
IF(BW$5&gt;'Rent Roll'!$L7,"-",
IF('Rent Roll'!$P7&gt;0,
IF(AND('Rent Roll'!$P7&gt;0,EDATE('Rent Roll'!$K7,'Rent Roll'!$P7*12)&gt;='Commercial Lease'!BW$5),
('Rent Roll'!$H7*'Rent Roll'!$D7/12)*((1+'Rent Roll'!$N7)^DATEDIF('Control | Sensitivity'!$C$18,BW$5,"Y")),
OFFSET(BV11,0,-DATEDIF(EDATE('Rent Roll'!$K7,'Rent Roll'!$P7*12),BW$5,"M"))*((1+'Rent Roll'!$O7)^(DATEDIF(EDATE('Rent Roll'!$K7,'Rent Roll'!$P7*12),BW$5,"Y")+1))),('Rent Roll'!$H7*'Rent Roll'!$D7/12)*((1+'Rent Roll'!$N7)^DATEDIF('Control | Sensitivity'!$C$18,BW$5,"Y")))))</f>
        <v>-</v>
      </c>
      <c r="BX11" s="92" t="str">
        <f ca="1">IF(BX$5&gt;='Rent Roll'!$M33,('Rent Roll'!$G33*'Rent Roll'!$D7/12)*((1+'Rent Roll'!$X33)^DATEDIF('Rent Roll'!$M33,BX$5,"Y")),
IF(BX$5&gt;'Rent Roll'!$L7,"-",
IF('Rent Roll'!$P7&gt;0,
IF(AND('Rent Roll'!$P7&gt;0,EDATE('Rent Roll'!$K7,'Rent Roll'!$P7*12)&gt;='Commercial Lease'!BX$5),
('Rent Roll'!$H7*'Rent Roll'!$D7/12)*((1+'Rent Roll'!$N7)^DATEDIF('Control | Sensitivity'!$C$18,BX$5,"Y")),
OFFSET(BW11,0,-DATEDIF(EDATE('Rent Roll'!$K7,'Rent Roll'!$P7*12),BX$5,"M"))*((1+'Rent Roll'!$O7)^(DATEDIF(EDATE('Rent Roll'!$K7,'Rent Roll'!$P7*12),BX$5,"Y")+1))),('Rent Roll'!$H7*'Rent Roll'!$D7/12)*((1+'Rent Roll'!$N7)^DATEDIF('Control | Sensitivity'!$C$18,BX$5,"Y")))))</f>
        <v>-</v>
      </c>
      <c r="BY11" s="92" t="str">
        <f ca="1">IF(BY$5&gt;='Rent Roll'!$M33,('Rent Roll'!$G33*'Rent Roll'!$D7/12)*((1+'Rent Roll'!$X33)^DATEDIF('Rent Roll'!$M33,BY$5,"Y")),
IF(BY$5&gt;'Rent Roll'!$L7,"-",
IF('Rent Roll'!$P7&gt;0,
IF(AND('Rent Roll'!$P7&gt;0,EDATE('Rent Roll'!$K7,'Rent Roll'!$P7*12)&gt;='Commercial Lease'!BY$5),
('Rent Roll'!$H7*'Rent Roll'!$D7/12)*((1+'Rent Roll'!$N7)^DATEDIF('Control | Sensitivity'!$C$18,BY$5,"Y")),
OFFSET(BX11,0,-DATEDIF(EDATE('Rent Roll'!$K7,'Rent Roll'!$P7*12),BY$5,"M"))*((1+'Rent Roll'!$O7)^(DATEDIF(EDATE('Rent Roll'!$K7,'Rent Roll'!$P7*12),BY$5,"Y")+1))),('Rent Roll'!$H7*'Rent Roll'!$D7/12)*((1+'Rent Roll'!$N7)^DATEDIF('Control | Sensitivity'!$C$18,BY$5,"Y")))))</f>
        <v>-</v>
      </c>
      <c r="BZ11" s="92" t="str">
        <f ca="1">IF(BZ$5&gt;='Rent Roll'!$M33,('Rent Roll'!$G33*'Rent Roll'!$D7/12)*((1+'Rent Roll'!$X33)^DATEDIF('Rent Roll'!$M33,BZ$5,"Y")),
IF(BZ$5&gt;'Rent Roll'!$L7,"-",
IF('Rent Roll'!$P7&gt;0,
IF(AND('Rent Roll'!$P7&gt;0,EDATE('Rent Roll'!$K7,'Rent Roll'!$P7*12)&gt;='Commercial Lease'!BZ$5),
('Rent Roll'!$H7*'Rent Roll'!$D7/12)*((1+'Rent Roll'!$N7)^DATEDIF('Control | Sensitivity'!$C$18,BZ$5,"Y")),
OFFSET(BY11,0,-DATEDIF(EDATE('Rent Roll'!$K7,'Rent Roll'!$P7*12),BZ$5,"M"))*((1+'Rent Roll'!$O7)^(DATEDIF(EDATE('Rent Roll'!$K7,'Rent Roll'!$P7*12),BZ$5,"Y")+1))),('Rent Roll'!$H7*'Rent Roll'!$D7/12)*((1+'Rent Roll'!$N7)^DATEDIF('Control | Sensitivity'!$C$18,BZ$5,"Y")))))</f>
        <v>-</v>
      </c>
      <c r="CA11" s="92" t="str">
        <f ca="1">IF(CA$5&gt;='Rent Roll'!$M33,('Rent Roll'!$G33*'Rent Roll'!$D7/12)*((1+'Rent Roll'!$X33)^DATEDIF('Rent Roll'!$M33,CA$5,"Y")),
IF(CA$5&gt;'Rent Roll'!$L7,"-",
IF('Rent Roll'!$P7&gt;0,
IF(AND('Rent Roll'!$P7&gt;0,EDATE('Rent Roll'!$K7,'Rent Roll'!$P7*12)&gt;='Commercial Lease'!CA$5),
('Rent Roll'!$H7*'Rent Roll'!$D7/12)*((1+'Rent Roll'!$N7)^DATEDIF('Control | Sensitivity'!$C$18,CA$5,"Y")),
OFFSET(BZ11,0,-DATEDIF(EDATE('Rent Roll'!$K7,'Rent Roll'!$P7*12),CA$5,"M"))*((1+'Rent Roll'!$O7)^(DATEDIF(EDATE('Rent Roll'!$K7,'Rent Roll'!$P7*12),CA$5,"Y")+1))),('Rent Roll'!$H7*'Rent Roll'!$D7/12)*((1+'Rent Roll'!$N7)^DATEDIF('Control | Sensitivity'!$C$18,CA$5,"Y")))))</f>
        <v>-</v>
      </c>
      <c r="CB11" s="92" t="str">
        <f ca="1">IF(CB$5&gt;='Rent Roll'!$M33,('Rent Roll'!$G33*'Rent Roll'!$D7/12)*((1+'Rent Roll'!$X33)^DATEDIF('Rent Roll'!$M33,CB$5,"Y")),
IF(CB$5&gt;'Rent Roll'!$L7,"-",
IF('Rent Roll'!$P7&gt;0,
IF(AND('Rent Roll'!$P7&gt;0,EDATE('Rent Roll'!$K7,'Rent Roll'!$P7*12)&gt;='Commercial Lease'!CB$5),
('Rent Roll'!$H7*'Rent Roll'!$D7/12)*((1+'Rent Roll'!$N7)^DATEDIF('Control | Sensitivity'!$C$18,CB$5,"Y")),
OFFSET(CA11,0,-DATEDIF(EDATE('Rent Roll'!$K7,'Rent Roll'!$P7*12),CB$5,"M"))*((1+'Rent Roll'!$O7)^(DATEDIF(EDATE('Rent Roll'!$K7,'Rent Roll'!$P7*12),CB$5,"Y")+1))),('Rent Roll'!$H7*'Rent Roll'!$D7/12)*((1+'Rent Roll'!$N7)^DATEDIF('Control | Sensitivity'!$C$18,CB$5,"Y")))))</f>
        <v>-</v>
      </c>
      <c r="CC11" s="92" t="str">
        <f ca="1">IF(CC$5&gt;='Rent Roll'!$M33,('Rent Roll'!$G33*'Rent Roll'!$D7/12)*((1+'Rent Roll'!$X33)^DATEDIF('Rent Roll'!$M33,CC$5,"Y")),
IF(CC$5&gt;'Rent Roll'!$L7,"-",
IF('Rent Roll'!$P7&gt;0,
IF(AND('Rent Roll'!$P7&gt;0,EDATE('Rent Roll'!$K7,'Rent Roll'!$P7*12)&gt;='Commercial Lease'!CC$5),
('Rent Roll'!$H7*'Rent Roll'!$D7/12)*((1+'Rent Roll'!$N7)^DATEDIF('Control | Sensitivity'!$C$18,CC$5,"Y")),
OFFSET(CB11,0,-DATEDIF(EDATE('Rent Roll'!$K7,'Rent Roll'!$P7*12),CC$5,"M"))*((1+'Rent Roll'!$O7)^(DATEDIF(EDATE('Rent Roll'!$K7,'Rent Roll'!$P7*12),CC$5,"Y")+1))),('Rent Roll'!$H7*'Rent Roll'!$D7/12)*((1+'Rent Roll'!$N7)^DATEDIF('Control | Sensitivity'!$C$18,CC$5,"Y")))))</f>
        <v>-</v>
      </c>
      <c r="CD11" s="92" t="str">
        <f ca="1">IF(CD$5&gt;='Rent Roll'!$M33,('Rent Roll'!$G33*'Rent Roll'!$D7/12)*((1+'Rent Roll'!$X33)^DATEDIF('Rent Roll'!$M33,CD$5,"Y")),
IF(CD$5&gt;'Rent Roll'!$L7,"-",
IF('Rent Roll'!$P7&gt;0,
IF(AND('Rent Roll'!$P7&gt;0,EDATE('Rent Roll'!$K7,'Rent Roll'!$P7*12)&gt;='Commercial Lease'!CD$5),
('Rent Roll'!$H7*'Rent Roll'!$D7/12)*((1+'Rent Roll'!$N7)^DATEDIF('Control | Sensitivity'!$C$18,CD$5,"Y")),
OFFSET(CC11,0,-DATEDIF(EDATE('Rent Roll'!$K7,'Rent Roll'!$P7*12),CD$5,"M"))*((1+'Rent Roll'!$O7)^(DATEDIF(EDATE('Rent Roll'!$K7,'Rent Roll'!$P7*12),CD$5,"Y")+1))),('Rent Roll'!$H7*'Rent Roll'!$D7/12)*((1+'Rent Roll'!$N7)^DATEDIF('Control | Sensitivity'!$C$18,CD$5,"Y")))))</f>
        <v>-</v>
      </c>
      <c r="CE11" s="92" t="str">
        <f ca="1">IF(CE$5&gt;='Rent Roll'!$M33,('Rent Roll'!$G33*'Rent Roll'!$D7/12)*((1+'Rent Roll'!$X33)^DATEDIF('Rent Roll'!$M33,CE$5,"Y")),
IF(CE$5&gt;'Rent Roll'!$L7,"-",
IF('Rent Roll'!$P7&gt;0,
IF(AND('Rent Roll'!$P7&gt;0,EDATE('Rent Roll'!$K7,'Rent Roll'!$P7*12)&gt;='Commercial Lease'!CE$5),
('Rent Roll'!$H7*'Rent Roll'!$D7/12)*((1+'Rent Roll'!$N7)^DATEDIF('Control | Sensitivity'!$C$18,CE$5,"Y")),
OFFSET(CD11,0,-DATEDIF(EDATE('Rent Roll'!$K7,'Rent Roll'!$P7*12),CE$5,"M"))*((1+'Rent Roll'!$O7)^(DATEDIF(EDATE('Rent Roll'!$K7,'Rent Roll'!$P7*12),CE$5,"Y")+1))),('Rent Roll'!$H7*'Rent Roll'!$D7/12)*((1+'Rent Roll'!$N7)^DATEDIF('Control | Sensitivity'!$C$18,CE$5,"Y")))))</f>
        <v>-</v>
      </c>
      <c r="CF11" s="92" t="str">
        <f ca="1">IF(CF$5&gt;='Rent Roll'!$M33,('Rent Roll'!$G33*'Rent Roll'!$D7/12)*((1+'Rent Roll'!$X33)^DATEDIF('Rent Roll'!$M33,CF$5,"Y")),
IF(CF$5&gt;'Rent Roll'!$L7,"-",
IF('Rent Roll'!$P7&gt;0,
IF(AND('Rent Roll'!$P7&gt;0,EDATE('Rent Roll'!$K7,'Rent Roll'!$P7*12)&gt;='Commercial Lease'!CF$5),
('Rent Roll'!$H7*'Rent Roll'!$D7/12)*((1+'Rent Roll'!$N7)^DATEDIF('Control | Sensitivity'!$C$18,CF$5,"Y")),
OFFSET(CE11,0,-DATEDIF(EDATE('Rent Roll'!$K7,'Rent Roll'!$P7*12),CF$5,"M"))*((1+'Rent Roll'!$O7)^(DATEDIF(EDATE('Rent Roll'!$K7,'Rent Roll'!$P7*12),CF$5,"Y")+1))),('Rent Roll'!$H7*'Rent Roll'!$D7/12)*((1+'Rent Roll'!$N7)^DATEDIF('Control | Sensitivity'!$C$18,CF$5,"Y")))))</f>
        <v>-</v>
      </c>
      <c r="CG11" s="92" t="str">
        <f ca="1">IF(CG$5&gt;='Rent Roll'!$M33,('Rent Roll'!$G33*'Rent Roll'!$D7/12)*((1+'Rent Roll'!$X33)^DATEDIF('Rent Roll'!$M33,CG$5,"Y")),
IF(CG$5&gt;'Rent Roll'!$L7,"-",
IF('Rent Roll'!$P7&gt;0,
IF(AND('Rent Roll'!$P7&gt;0,EDATE('Rent Roll'!$K7,'Rent Roll'!$P7*12)&gt;='Commercial Lease'!CG$5),
('Rent Roll'!$H7*'Rent Roll'!$D7/12)*((1+'Rent Roll'!$N7)^DATEDIF('Control | Sensitivity'!$C$18,CG$5,"Y")),
OFFSET(CF11,0,-DATEDIF(EDATE('Rent Roll'!$K7,'Rent Roll'!$P7*12),CG$5,"M"))*((1+'Rent Roll'!$O7)^(DATEDIF(EDATE('Rent Roll'!$K7,'Rent Roll'!$P7*12),CG$5,"Y")+1))),('Rent Roll'!$H7*'Rent Roll'!$D7/12)*((1+'Rent Roll'!$N7)^DATEDIF('Control | Sensitivity'!$C$18,CG$5,"Y")))))</f>
        <v>-</v>
      </c>
      <c r="CH11" s="92" t="str">
        <f ca="1">IF(CH$5&gt;='Rent Roll'!$M33,('Rent Roll'!$G33*'Rent Roll'!$D7/12)*((1+'Rent Roll'!$X33)^DATEDIF('Rent Roll'!$M33,CH$5,"Y")),
IF(CH$5&gt;'Rent Roll'!$L7,"-",
IF('Rent Roll'!$P7&gt;0,
IF(AND('Rent Roll'!$P7&gt;0,EDATE('Rent Roll'!$K7,'Rent Roll'!$P7*12)&gt;='Commercial Lease'!CH$5),
('Rent Roll'!$H7*'Rent Roll'!$D7/12)*((1+'Rent Roll'!$N7)^DATEDIF('Control | Sensitivity'!$C$18,CH$5,"Y")),
OFFSET(CG11,0,-DATEDIF(EDATE('Rent Roll'!$K7,'Rent Roll'!$P7*12),CH$5,"M"))*((1+'Rent Roll'!$O7)^(DATEDIF(EDATE('Rent Roll'!$K7,'Rent Roll'!$P7*12),CH$5,"Y")+1))),('Rent Roll'!$H7*'Rent Roll'!$D7/12)*((1+'Rent Roll'!$N7)^DATEDIF('Control | Sensitivity'!$C$18,CH$5,"Y")))))</f>
        <v>-</v>
      </c>
      <c r="CI11" s="92" t="str">
        <f ca="1">IF(CI$5&gt;='Rent Roll'!$M33,('Rent Roll'!$G33*'Rent Roll'!$D7/12)*((1+'Rent Roll'!$X33)^DATEDIF('Rent Roll'!$M33,CI$5,"Y")),
IF(CI$5&gt;'Rent Roll'!$L7,"-",
IF('Rent Roll'!$P7&gt;0,
IF(AND('Rent Roll'!$P7&gt;0,EDATE('Rent Roll'!$K7,'Rent Roll'!$P7*12)&gt;='Commercial Lease'!CI$5),
('Rent Roll'!$H7*'Rent Roll'!$D7/12)*((1+'Rent Roll'!$N7)^DATEDIF('Control | Sensitivity'!$C$18,CI$5,"Y")),
OFFSET(CH11,0,-DATEDIF(EDATE('Rent Roll'!$K7,'Rent Roll'!$P7*12),CI$5,"M"))*((1+'Rent Roll'!$O7)^(DATEDIF(EDATE('Rent Roll'!$K7,'Rent Roll'!$P7*12),CI$5,"Y")+1))),('Rent Roll'!$H7*'Rent Roll'!$D7/12)*((1+'Rent Roll'!$N7)^DATEDIF('Control | Sensitivity'!$C$18,CI$5,"Y")))))</f>
        <v>-</v>
      </c>
      <c r="CJ11" s="92" t="str">
        <f ca="1">IF(CJ$5&gt;='Rent Roll'!$M33,('Rent Roll'!$G33*'Rent Roll'!$D7/12)*((1+'Rent Roll'!$X33)^DATEDIF('Rent Roll'!$M33,CJ$5,"Y")),
IF(CJ$5&gt;'Rent Roll'!$L7,"-",
IF('Rent Roll'!$P7&gt;0,
IF(AND('Rent Roll'!$P7&gt;0,EDATE('Rent Roll'!$K7,'Rent Roll'!$P7*12)&gt;='Commercial Lease'!CJ$5),
('Rent Roll'!$H7*'Rent Roll'!$D7/12)*((1+'Rent Roll'!$N7)^DATEDIF('Control | Sensitivity'!$C$18,CJ$5,"Y")),
OFFSET(CI11,0,-DATEDIF(EDATE('Rent Roll'!$K7,'Rent Roll'!$P7*12),CJ$5,"M"))*((1+'Rent Roll'!$O7)^(DATEDIF(EDATE('Rent Roll'!$K7,'Rent Roll'!$P7*12),CJ$5,"Y")+1))),('Rent Roll'!$H7*'Rent Roll'!$D7/12)*((1+'Rent Roll'!$N7)^DATEDIF('Control | Sensitivity'!$C$18,CJ$5,"Y")))))</f>
        <v>-</v>
      </c>
      <c r="CK11" s="92" t="str">
        <f ca="1">IF(CK$5&gt;='Rent Roll'!$M33,('Rent Roll'!$G33*'Rent Roll'!$D7/12)*((1+'Rent Roll'!$X33)^DATEDIF('Rent Roll'!$M33,CK$5,"Y")),
IF(CK$5&gt;'Rent Roll'!$L7,"-",
IF('Rent Roll'!$P7&gt;0,
IF(AND('Rent Roll'!$P7&gt;0,EDATE('Rent Roll'!$K7,'Rent Roll'!$P7*12)&gt;='Commercial Lease'!CK$5),
('Rent Roll'!$H7*'Rent Roll'!$D7/12)*((1+'Rent Roll'!$N7)^DATEDIF('Control | Sensitivity'!$C$18,CK$5,"Y")),
OFFSET(CJ11,0,-DATEDIF(EDATE('Rent Roll'!$K7,'Rent Roll'!$P7*12),CK$5,"M"))*((1+'Rent Roll'!$O7)^(DATEDIF(EDATE('Rent Roll'!$K7,'Rent Roll'!$P7*12),CK$5,"Y")+1))),('Rent Roll'!$H7*'Rent Roll'!$D7/12)*((1+'Rent Roll'!$N7)^DATEDIF('Control | Sensitivity'!$C$18,CK$5,"Y")))))</f>
        <v>-</v>
      </c>
      <c r="CL11" s="92" t="str">
        <f ca="1">IF(CL$5&gt;='Rent Roll'!$M33,('Rent Roll'!$G33*'Rent Roll'!$D7/12)*((1+'Rent Roll'!$X33)^DATEDIF('Rent Roll'!$M33,CL$5,"Y")),
IF(CL$5&gt;'Rent Roll'!$L7,"-",
IF('Rent Roll'!$P7&gt;0,
IF(AND('Rent Roll'!$P7&gt;0,EDATE('Rent Roll'!$K7,'Rent Roll'!$P7*12)&gt;='Commercial Lease'!CL$5),
('Rent Roll'!$H7*'Rent Roll'!$D7/12)*((1+'Rent Roll'!$N7)^DATEDIF('Control | Sensitivity'!$C$18,CL$5,"Y")),
OFFSET(CK11,0,-DATEDIF(EDATE('Rent Roll'!$K7,'Rent Roll'!$P7*12),CL$5,"M"))*((1+'Rent Roll'!$O7)^(DATEDIF(EDATE('Rent Roll'!$K7,'Rent Roll'!$P7*12),CL$5,"Y")+1))),('Rent Roll'!$H7*'Rent Roll'!$D7/12)*((1+'Rent Roll'!$N7)^DATEDIF('Control | Sensitivity'!$C$18,CL$5,"Y")))))</f>
        <v>-</v>
      </c>
      <c r="CM11" s="92" t="str">
        <f ca="1">IF(CM$5&gt;='Rent Roll'!$M33,('Rent Roll'!$G33*'Rent Roll'!$D7/12)*((1+'Rent Roll'!$X33)^DATEDIF('Rent Roll'!$M33,CM$5,"Y")),
IF(CM$5&gt;'Rent Roll'!$L7,"-",
IF('Rent Roll'!$P7&gt;0,
IF(AND('Rent Roll'!$P7&gt;0,EDATE('Rent Roll'!$K7,'Rent Roll'!$P7*12)&gt;='Commercial Lease'!CM$5),
('Rent Roll'!$H7*'Rent Roll'!$D7/12)*((1+'Rent Roll'!$N7)^DATEDIF('Control | Sensitivity'!$C$18,CM$5,"Y")),
OFFSET(CL11,0,-DATEDIF(EDATE('Rent Roll'!$K7,'Rent Roll'!$P7*12),CM$5,"M"))*((1+'Rent Roll'!$O7)^(DATEDIF(EDATE('Rent Roll'!$K7,'Rent Roll'!$P7*12),CM$5,"Y")+1))),('Rent Roll'!$H7*'Rent Roll'!$D7/12)*((1+'Rent Roll'!$N7)^DATEDIF('Control | Sensitivity'!$C$18,CM$5,"Y")))))</f>
        <v>-</v>
      </c>
      <c r="CN11" s="92" t="str">
        <f ca="1">IF(CN$5&gt;='Rent Roll'!$M33,('Rent Roll'!$G33*'Rent Roll'!$D7/12)*((1+'Rent Roll'!$X33)^DATEDIF('Rent Roll'!$M33,CN$5,"Y")),
IF(CN$5&gt;'Rent Roll'!$L7,"-",
IF('Rent Roll'!$P7&gt;0,
IF(AND('Rent Roll'!$P7&gt;0,EDATE('Rent Roll'!$K7,'Rent Roll'!$P7*12)&gt;='Commercial Lease'!CN$5),
('Rent Roll'!$H7*'Rent Roll'!$D7/12)*((1+'Rent Roll'!$N7)^DATEDIF('Control | Sensitivity'!$C$18,CN$5,"Y")),
OFFSET(CM11,0,-DATEDIF(EDATE('Rent Roll'!$K7,'Rent Roll'!$P7*12),CN$5,"M"))*((1+'Rent Roll'!$O7)^(DATEDIF(EDATE('Rent Roll'!$K7,'Rent Roll'!$P7*12),CN$5,"Y")+1))),('Rent Roll'!$H7*'Rent Roll'!$D7/12)*((1+'Rent Roll'!$N7)^DATEDIF('Control | Sensitivity'!$C$18,CN$5,"Y")))))</f>
        <v>-</v>
      </c>
      <c r="CO11" s="92" t="str">
        <f ca="1">IF(CO$5&gt;='Rent Roll'!$M33,('Rent Roll'!$G33*'Rent Roll'!$D7/12)*((1+'Rent Roll'!$X33)^DATEDIF('Rent Roll'!$M33,CO$5,"Y")),
IF(CO$5&gt;'Rent Roll'!$L7,"-",
IF('Rent Roll'!$P7&gt;0,
IF(AND('Rent Roll'!$P7&gt;0,EDATE('Rent Roll'!$K7,'Rent Roll'!$P7*12)&gt;='Commercial Lease'!CO$5),
('Rent Roll'!$H7*'Rent Roll'!$D7/12)*((1+'Rent Roll'!$N7)^DATEDIF('Control | Sensitivity'!$C$18,CO$5,"Y")),
OFFSET(CN11,0,-DATEDIF(EDATE('Rent Roll'!$K7,'Rent Roll'!$P7*12),CO$5,"M"))*((1+'Rent Roll'!$O7)^(DATEDIF(EDATE('Rent Roll'!$K7,'Rent Roll'!$P7*12),CO$5,"Y")+1))),('Rent Roll'!$H7*'Rent Roll'!$D7/12)*((1+'Rent Roll'!$N7)^DATEDIF('Control | Sensitivity'!$C$18,CO$5,"Y")))))</f>
        <v>-</v>
      </c>
      <c r="CP11" s="92" t="str">
        <f ca="1">IF(CP$5&gt;='Rent Roll'!$M33,('Rent Roll'!$G33*'Rent Roll'!$D7/12)*((1+'Rent Roll'!$X33)^DATEDIF('Rent Roll'!$M33,CP$5,"Y")),
IF(CP$5&gt;'Rent Roll'!$L7,"-",
IF('Rent Roll'!$P7&gt;0,
IF(AND('Rent Roll'!$P7&gt;0,EDATE('Rent Roll'!$K7,'Rent Roll'!$P7*12)&gt;='Commercial Lease'!CP$5),
('Rent Roll'!$H7*'Rent Roll'!$D7/12)*((1+'Rent Roll'!$N7)^DATEDIF('Control | Sensitivity'!$C$18,CP$5,"Y")),
OFFSET(CO11,0,-DATEDIF(EDATE('Rent Roll'!$K7,'Rent Roll'!$P7*12),CP$5,"M"))*((1+'Rent Roll'!$O7)^(DATEDIF(EDATE('Rent Roll'!$K7,'Rent Roll'!$P7*12),CP$5,"Y")+1))),('Rent Roll'!$H7*'Rent Roll'!$D7/12)*((1+'Rent Roll'!$N7)^DATEDIF('Control | Sensitivity'!$C$18,CP$5,"Y")))))</f>
        <v>-</v>
      </c>
      <c r="CQ11" s="92" t="str">
        <f ca="1">IF(CQ$5&gt;='Rent Roll'!$M33,('Rent Roll'!$G33*'Rent Roll'!$D7/12)*((1+'Rent Roll'!$X33)^DATEDIF('Rent Roll'!$M33,CQ$5,"Y")),
IF(CQ$5&gt;'Rent Roll'!$L7,"-",
IF('Rent Roll'!$P7&gt;0,
IF(AND('Rent Roll'!$P7&gt;0,EDATE('Rent Roll'!$K7,'Rent Roll'!$P7*12)&gt;='Commercial Lease'!CQ$5),
('Rent Roll'!$H7*'Rent Roll'!$D7/12)*((1+'Rent Roll'!$N7)^DATEDIF('Control | Sensitivity'!$C$18,CQ$5,"Y")),
OFFSET(CP11,0,-DATEDIF(EDATE('Rent Roll'!$K7,'Rent Roll'!$P7*12),CQ$5,"M"))*((1+'Rent Roll'!$O7)^(DATEDIF(EDATE('Rent Roll'!$K7,'Rent Roll'!$P7*12),CQ$5,"Y")+1))),('Rent Roll'!$H7*'Rent Roll'!$D7/12)*((1+'Rent Roll'!$N7)^DATEDIF('Control | Sensitivity'!$C$18,CQ$5,"Y")))))</f>
        <v>-</v>
      </c>
      <c r="CR11" s="92" t="str">
        <f ca="1">IF(CR$5&gt;='Rent Roll'!$M33,('Rent Roll'!$G33*'Rent Roll'!$D7/12)*((1+'Rent Roll'!$X33)^DATEDIF('Rent Roll'!$M33,CR$5,"Y")),
IF(CR$5&gt;'Rent Roll'!$L7,"-",
IF('Rent Roll'!$P7&gt;0,
IF(AND('Rent Roll'!$P7&gt;0,EDATE('Rent Roll'!$K7,'Rent Roll'!$P7*12)&gt;='Commercial Lease'!CR$5),
('Rent Roll'!$H7*'Rent Roll'!$D7/12)*((1+'Rent Roll'!$N7)^DATEDIF('Control | Sensitivity'!$C$18,CR$5,"Y")),
OFFSET(CQ11,0,-DATEDIF(EDATE('Rent Roll'!$K7,'Rent Roll'!$P7*12),CR$5,"M"))*((1+'Rent Roll'!$O7)^(DATEDIF(EDATE('Rent Roll'!$K7,'Rent Roll'!$P7*12),CR$5,"Y")+1))),('Rent Roll'!$H7*'Rent Roll'!$D7/12)*((1+'Rent Roll'!$N7)^DATEDIF('Control | Sensitivity'!$C$18,CR$5,"Y")))))</f>
        <v>-</v>
      </c>
      <c r="CS11" s="92" t="str">
        <f ca="1">IF(CS$5&gt;='Rent Roll'!$M33,('Rent Roll'!$G33*'Rent Roll'!$D7/12)*((1+'Rent Roll'!$X33)^DATEDIF('Rent Roll'!$M33,CS$5,"Y")),
IF(CS$5&gt;'Rent Roll'!$L7,"-",
IF('Rent Roll'!$P7&gt;0,
IF(AND('Rent Roll'!$P7&gt;0,EDATE('Rent Roll'!$K7,'Rent Roll'!$P7*12)&gt;='Commercial Lease'!CS$5),
('Rent Roll'!$H7*'Rent Roll'!$D7/12)*((1+'Rent Roll'!$N7)^DATEDIF('Control | Sensitivity'!$C$18,CS$5,"Y")),
OFFSET(CR11,0,-DATEDIF(EDATE('Rent Roll'!$K7,'Rent Roll'!$P7*12),CS$5,"M"))*((1+'Rent Roll'!$O7)^(DATEDIF(EDATE('Rent Roll'!$K7,'Rent Roll'!$P7*12),CS$5,"Y")+1))),('Rent Roll'!$H7*'Rent Roll'!$D7/12)*((1+'Rent Roll'!$N7)^DATEDIF('Control | Sensitivity'!$C$18,CS$5,"Y")))))</f>
        <v>-</v>
      </c>
      <c r="CT11" s="92" t="str">
        <f ca="1">IF(CT$5&gt;='Rent Roll'!$M33,('Rent Roll'!$G33*'Rent Roll'!$D7/12)*((1+'Rent Roll'!$X33)^DATEDIF('Rent Roll'!$M33,CT$5,"Y")),
IF(CT$5&gt;'Rent Roll'!$L7,"-",
IF('Rent Roll'!$P7&gt;0,
IF(AND('Rent Roll'!$P7&gt;0,EDATE('Rent Roll'!$K7,'Rent Roll'!$P7*12)&gt;='Commercial Lease'!CT$5),
('Rent Roll'!$H7*'Rent Roll'!$D7/12)*((1+'Rent Roll'!$N7)^DATEDIF('Control | Sensitivity'!$C$18,CT$5,"Y")),
OFFSET(CS11,0,-DATEDIF(EDATE('Rent Roll'!$K7,'Rent Roll'!$P7*12),CT$5,"M"))*((1+'Rent Roll'!$O7)^(DATEDIF(EDATE('Rent Roll'!$K7,'Rent Roll'!$P7*12),CT$5,"Y")+1))),('Rent Roll'!$H7*'Rent Roll'!$D7/12)*((1+'Rent Roll'!$N7)^DATEDIF('Control | Sensitivity'!$C$18,CT$5,"Y")))))</f>
        <v>-</v>
      </c>
      <c r="CU11" s="92" t="str">
        <f ca="1">IF(CU$5&gt;='Rent Roll'!$M33,('Rent Roll'!$G33*'Rent Roll'!$D7/12)*((1+'Rent Roll'!$X33)^DATEDIF('Rent Roll'!$M33,CU$5,"Y")),
IF(CU$5&gt;'Rent Roll'!$L7,"-",
IF('Rent Roll'!$P7&gt;0,
IF(AND('Rent Roll'!$P7&gt;0,EDATE('Rent Roll'!$K7,'Rent Roll'!$P7*12)&gt;='Commercial Lease'!CU$5),
('Rent Roll'!$H7*'Rent Roll'!$D7/12)*((1+'Rent Roll'!$N7)^DATEDIF('Control | Sensitivity'!$C$18,CU$5,"Y")),
OFFSET(CT11,0,-DATEDIF(EDATE('Rent Roll'!$K7,'Rent Roll'!$P7*12),CU$5,"M"))*((1+'Rent Roll'!$O7)^(DATEDIF(EDATE('Rent Roll'!$K7,'Rent Roll'!$P7*12),CU$5,"Y")+1))),('Rent Roll'!$H7*'Rent Roll'!$D7/12)*((1+'Rent Roll'!$N7)^DATEDIF('Control | Sensitivity'!$C$18,CU$5,"Y")))))</f>
        <v>-</v>
      </c>
      <c r="CV11" s="92" t="str">
        <f ca="1">IF(CV$5&gt;='Rent Roll'!$M33,('Rent Roll'!$G33*'Rent Roll'!$D7/12)*((1+'Rent Roll'!$X33)^DATEDIF('Rent Roll'!$M33,CV$5,"Y")),
IF(CV$5&gt;'Rent Roll'!$L7,"-",
IF('Rent Roll'!$P7&gt;0,
IF(AND('Rent Roll'!$P7&gt;0,EDATE('Rent Roll'!$K7,'Rent Roll'!$P7*12)&gt;='Commercial Lease'!CV$5),
('Rent Roll'!$H7*'Rent Roll'!$D7/12)*((1+'Rent Roll'!$N7)^DATEDIF('Control | Sensitivity'!$C$18,CV$5,"Y")),
OFFSET(CU11,0,-DATEDIF(EDATE('Rent Roll'!$K7,'Rent Roll'!$P7*12),CV$5,"M"))*((1+'Rent Roll'!$O7)^(DATEDIF(EDATE('Rent Roll'!$K7,'Rent Roll'!$P7*12),CV$5,"Y")+1))),('Rent Roll'!$H7*'Rent Roll'!$D7/12)*((1+'Rent Roll'!$N7)^DATEDIF('Control | Sensitivity'!$C$18,CV$5,"Y")))))</f>
        <v>-</v>
      </c>
      <c r="CW11" s="92" t="str">
        <f ca="1">IF(CW$5&gt;='Rent Roll'!$M33,('Rent Roll'!$G33*'Rent Roll'!$D7/12)*((1+'Rent Roll'!$X33)^DATEDIF('Rent Roll'!$M33,CW$5,"Y")),
IF(CW$5&gt;'Rent Roll'!$L7,"-",
IF('Rent Roll'!$P7&gt;0,
IF(AND('Rent Roll'!$P7&gt;0,EDATE('Rent Roll'!$K7,'Rent Roll'!$P7*12)&gt;='Commercial Lease'!CW$5),
('Rent Roll'!$H7*'Rent Roll'!$D7/12)*((1+'Rent Roll'!$N7)^DATEDIF('Control | Sensitivity'!$C$18,CW$5,"Y")),
OFFSET(CV11,0,-DATEDIF(EDATE('Rent Roll'!$K7,'Rent Roll'!$P7*12),CW$5,"M"))*((1+'Rent Roll'!$O7)^(DATEDIF(EDATE('Rent Roll'!$K7,'Rent Roll'!$P7*12),CW$5,"Y")+1))),('Rent Roll'!$H7*'Rent Roll'!$D7/12)*((1+'Rent Roll'!$N7)^DATEDIF('Control | Sensitivity'!$C$18,CW$5,"Y")))))</f>
        <v>-</v>
      </c>
      <c r="CX11" s="92" t="str">
        <f ca="1">IF(CX$5&gt;='Rent Roll'!$M33,('Rent Roll'!$G33*'Rent Roll'!$D7/12)*((1+'Rent Roll'!$X33)^DATEDIF('Rent Roll'!$M33,CX$5,"Y")),
IF(CX$5&gt;'Rent Roll'!$L7,"-",
IF('Rent Roll'!$P7&gt;0,
IF(AND('Rent Roll'!$P7&gt;0,EDATE('Rent Roll'!$K7,'Rent Roll'!$P7*12)&gt;='Commercial Lease'!CX$5),
('Rent Roll'!$H7*'Rent Roll'!$D7/12)*((1+'Rent Roll'!$N7)^DATEDIF('Control | Sensitivity'!$C$18,CX$5,"Y")),
OFFSET(CW11,0,-DATEDIF(EDATE('Rent Roll'!$K7,'Rent Roll'!$P7*12),CX$5,"M"))*((1+'Rent Roll'!$O7)^(DATEDIF(EDATE('Rent Roll'!$K7,'Rent Roll'!$P7*12),CX$5,"Y")+1))),('Rent Roll'!$H7*'Rent Roll'!$D7/12)*((1+'Rent Roll'!$N7)^DATEDIF('Control | Sensitivity'!$C$18,CX$5,"Y")))))</f>
        <v>-</v>
      </c>
      <c r="CY11" s="92" t="str">
        <f ca="1">IF(CY$5&gt;='Rent Roll'!$M33,('Rent Roll'!$G33*'Rent Roll'!$D7/12)*((1+'Rent Roll'!$X33)^DATEDIF('Rent Roll'!$M33,CY$5,"Y")),
IF(CY$5&gt;'Rent Roll'!$L7,"-",
IF('Rent Roll'!$P7&gt;0,
IF(AND('Rent Roll'!$P7&gt;0,EDATE('Rent Roll'!$K7,'Rent Roll'!$P7*12)&gt;='Commercial Lease'!CY$5),
('Rent Roll'!$H7*'Rent Roll'!$D7/12)*((1+'Rent Roll'!$N7)^DATEDIF('Control | Sensitivity'!$C$18,CY$5,"Y")),
OFFSET(CX11,0,-DATEDIF(EDATE('Rent Roll'!$K7,'Rent Roll'!$P7*12),CY$5,"M"))*((1+'Rent Roll'!$O7)^(DATEDIF(EDATE('Rent Roll'!$K7,'Rent Roll'!$P7*12),CY$5,"Y")+1))),('Rent Roll'!$H7*'Rent Roll'!$D7/12)*((1+'Rent Roll'!$N7)^DATEDIF('Control | Sensitivity'!$C$18,CY$5,"Y")))))</f>
        <v>-</v>
      </c>
      <c r="CZ11" s="92" t="str">
        <f ca="1">IF(CZ$5&gt;='Rent Roll'!$M33,('Rent Roll'!$G33*'Rent Roll'!$D7/12)*((1+'Rent Roll'!$X33)^DATEDIF('Rent Roll'!$M33,CZ$5,"Y")),
IF(CZ$5&gt;'Rent Roll'!$L7,"-",
IF('Rent Roll'!$P7&gt;0,
IF(AND('Rent Roll'!$P7&gt;0,EDATE('Rent Roll'!$K7,'Rent Roll'!$P7*12)&gt;='Commercial Lease'!CZ$5),
('Rent Roll'!$H7*'Rent Roll'!$D7/12)*((1+'Rent Roll'!$N7)^DATEDIF('Control | Sensitivity'!$C$18,CZ$5,"Y")),
OFFSET(CY11,0,-DATEDIF(EDATE('Rent Roll'!$K7,'Rent Roll'!$P7*12),CZ$5,"M"))*((1+'Rent Roll'!$O7)^(DATEDIF(EDATE('Rent Roll'!$K7,'Rent Roll'!$P7*12),CZ$5,"Y")+1))),('Rent Roll'!$H7*'Rent Roll'!$D7/12)*((1+'Rent Roll'!$N7)^DATEDIF('Control | Sensitivity'!$C$18,CZ$5,"Y")))))</f>
        <v>-</v>
      </c>
      <c r="DA11" s="92" t="str">
        <f ca="1">IF(DA$5&gt;='Rent Roll'!$M33,('Rent Roll'!$G33*'Rent Roll'!$D7/12)*((1+'Rent Roll'!$X33)^DATEDIF('Rent Roll'!$M33,DA$5,"Y")),
IF(DA$5&gt;'Rent Roll'!$L7,"-",
IF('Rent Roll'!$P7&gt;0,
IF(AND('Rent Roll'!$P7&gt;0,EDATE('Rent Roll'!$K7,'Rent Roll'!$P7*12)&gt;='Commercial Lease'!DA$5),
('Rent Roll'!$H7*'Rent Roll'!$D7/12)*((1+'Rent Roll'!$N7)^DATEDIF('Control | Sensitivity'!$C$18,DA$5,"Y")),
OFFSET(CZ11,0,-DATEDIF(EDATE('Rent Roll'!$K7,'Rent Roll'!$P7*12),DA$5,"M"))*((1+'Rent Roll'!$O7)^(DATEDIF(EDATE('Rent Roll'!$K7,'Rent Roll'!$P7*12),DA$5,"Y")+1))),('Rent Roll'!$H7*'Rent Roll'!$D7/12)*((1+'Rent Roll'!$N7)^DATEDIF('Control | Sensitivity'!$C$18,DA$5,"Y")))))</f>
        <v>-</v>
      </c>
      <c r="DB11" s="92" t="str">
        <f ca="1">IF(DB$5&gt;='Rent Roll'!$M33,('Rent Roll'!$G33*'Rent Roll'!$D7/12)*((1+'Rent Roll'!$X33)^DATEDIF('Rent Roll'!$M33,DB$5,"Y")),
IF(DB$5&gt;'Rent Roll'!$L7,"-",
IF('Rent Roll'!$P7&gt;0,
IF(AND('Rent Roll'!$P7&gt;0,EDATE('Rent Roll'!$K7,'Rent Roll'!$P7*12)&gt;='Commercial Lease'!DB$5),
('Rent Roll'!$H7*'Rent Roll'!$D7/12)*((1+'Rent Roll'!$N7)^DATEDIF('Control | Sensitivity'!$C$18,DB$5,"Y")),
OFFSET(DA11,0,-DATEDIF(EDATE('Rent Roll'!$K7,'Rent Roll'!$P7*12),DB$5,"M"))*((1+'Rent Roll'!$O7)^(DATEDIF(EDATE('Rent Roll'!$K7,'Rent Roll'!$P7*12),DB$5,"Y")+1))),('Rent Roll'!$H7*'Rent Roll'!$D7/12)*((1+'Rent Roll'!$N7)^DATEDIF('Control | Sensitivity'!$C$18,DB$5,"Y")))))</f>
        <v>-</v>
      </c>
      <c r="DC11" s="92" t="str">
        <f ca="1">IF(DC$5&gt;='Rent Roll'!$M33,('Rent Roll'!$G33*'Rent Roll'!$D7/12)*((1+'Rent Roll'!$X33)^DATEDIF('Rent Roll'!$M33,DC$5,"Y")),
IF(DC$5&gt;'Rent Roll'!$L7,"-",
IF('Rent Roll'!$P7&gt;0,
IF(AND('Rent Roll'!$P7&gt;0,EDATE('Rent Roll'!$K7,'Rent Roll'!$P7*12)&gt;='Commercial Lease'!DC$5),
('Rent Roll'!$H7*'Rent Roll'!$D7/12)*((1+'Rent Roll'!$N7)^DATEDIF('Control | Sensitivity'!$C$18,DC$5,"Y")),
OFFSET(DB11,0,-DATEDIF(EDATE('Rent Roll'!$K7,'Rent Roll'!$P7*12),DC$5,"M"))*((1+'Rent Roll'!$O7)^(DATEDIF(EDATE('Rent Roll'!$K7,'Rent Roll'!$P7*12),DC$5,"Y")+1))),('Rent Roll'!$H7*'Rent Roll'!$D7/12)*((1+'Rent Roll'!$N7)^DATEDIF('Control | Sensitivity'!$C$18,DC$5,"Y")))))</f>
        <v>-</v>
      </c>
      <c r="DD11" s="92" t="str">
        <f ca="1">IF(DD$5&gt;='Rent Roll'!$M33,('Rent Roll'!$G33*'Rent Roll'!$D7/12)*((1+'Rent Roll'!$X33)^DATEDIF('Rent Roll'!$M33,DD$5,"Y")),
IF(DD$5&gt;'Rent Roll'!$L7,"-",
IF('Rent Roll'!$P7&gt;0,
IF(AND('Rent Roll'!$P7&gt;0,EDATE('Rent Roll'!$K7,'Rent Roll'!$P7*12)&gt;='Commercial Lease'!DD$5),
('Rent Roll'!$H7*'Rent Roll'!$D7/12)*((1+'Rent Roll'!$N7)^DATEDIF('Control | Sensitivity'!$C$18,DD$5,"Y")),
OFFSET(DC11,0,-DATEDIF(EDATE('Rent Roll'!$K7,'Rent Roll'!$P7*12),DD$5,"M"))*((1+'Rent Roll'!$O7)^(DATEDIF(EDATE('Rent Roll'!$K7,'Rent Roll'!$P7*12),DD$5,"Y")+1))),('Rent Roll'!$H7*'Rent Roll'!$D7/12)*((1+'Rent Roll'!$N7)^DATEDIF('Control | Sensitivity'!$C$18,DD$5,"Y")))))</f>
        <v>-</v>
      </c>
      <c r="DE11" s="92" t="str">
        <f ca="1">IF(DE$5&gt;='Rent Roll'!$M33,('Rent Roll'!$G33*'Rent Roll'!$D7/12)*((1+'Rent Roll'!$X33)^DATEDIF('Rent Roll'!$M33,DE$5,"Y")),
IF(DE$5&gt;'Rent Roll'!$L7,"-",
IF('Rent Roll'!$P7&gt;0,
IF(AND('Rent Roll'!$P7&gt;0,EDATE('Rent Roll'!$K7,'Rent Roll'!$P7*12)&gt;='Commercial Lease'!DE$5),
('Rent Roll'!$H7*'Rent Roll'!$D7/12)*((1+'Rent Roll'!$N7)^DATEDIF('Control | Sensitivity'!$C$18,DE$5,"Y")),
OFFSET(DD11,0,-DATEDIF(EDATE('Rent Roll'!$K7,'Rent Roll'!$P7*12),DE$5,"M"))*((1+'Rent Roll'!$O7)^(DATEDIF(EDATE('Rent Roll'!$K7,'Rent Roll'!$P7*12),DE$5,"Y")+1))),('Rent Roll'!$H7*'Rent Roll'!$D7/12)*((1+'Rent Roll'!$N7)^DATEDIF('Control | Sensitivity'!$C$18,DE$5,"Y")))))</f>
        <v>-</v>
      </c>
      <c r="DF11" s="92" t="str">
        <f ca="1">IF(DF$5&gt;='Rent Roll'!$M33,('Rent Roll'!$G33*'Rent Roll'!$D7/12)*((1+'Rent Roll'!$X33)^DATEDIF('Rent Roll'!$M33,DF$5,"Y")),
IF(DF$5&gt;'Rent Roll'!$L7,"-",
IF('Rent Roll'!$P7&gt;0,
IF(AND('Rent Roll'!$P7&gt;0,EDATE('Rent Roll'!$K7,'Rent Roll'!$P7*12)&gt;='Commercial Lease'!DF$5),
('Rent Roll'!$H7*'Rent Roll'!$D7/12)*((1+'Rent Roll'!$N7)^DATEDIF('Control | Sensitivity'!$C$18,DF$5,"Y")),
OFFSET(DE11,0,-DATEDIF(EDATE('Rent Roll'!$K7,'Rent Roll'!$P7*12),DF$5,"M"))*((1+'Rent Roll'!$O7)^(DATEDIF(EDATE('Rent Roll'!$K7,'Rent Roll'!$P7*12),DF$5,"Y")+1))),('Rent Roll'!$H7*'Rent Roll'!$D7/12)*((1+'Rent Roll'!$N7)^DATEDIF('Control | Sensitivity'!$C$18,DF$5,"Y")))))</f>
        <v>-</v>
      </c>
      <c r="DG11" s="92" t="str">
        <f ca="1">IF(DG$5&gt;='Rent Roll'!$M33,('Rent Roll'!$G33*'Rent Roll'!$D7/12)*((1+'Rent Roll'!$X33)^DATEDIF('Rent Roll'!$M33,DG$5,"Y")),
IF(DG$5&gt;'Rent Roll'!$L7,"-",
IF('Rent Roll'!$P7&gt;0,
IF(AND('Rent Roll'!$P7&gt;0,EDATE('Rent Roll'!$K7,'Rent Roll'!$P7*12)&gt;='Commercial Lease'!DG$5),
('Rent Roll'!$H7*'Rent Roll'!$D7/12)*((1+'Rent Roll'!$N7)^DATEDIF('Control | Sensitivity'!$C$18,DG$5,"Y")),
OFFSET(DF11,0,-DATEDIF(EDATE('Rent Roll'!$K7,'Rent Roll'!$P7*12),DG$5,"M"))*((1+'Rent Roll'!$O7)^(DATEDIF(EDATE('Rent Roll'!$K7,'Rent Roll'!$P7*12),DG$5,"Y")+1))),('Rent Roll'!$H7*'Rent Roll'!$D7/12)*((1+'Rent Roll'!$N7)^DATEDIF('Control | Sensitivity'!$C$18,DG$5,"Y")))))</f>
        <v>-</v>
      </c>
      <c r="DH11" s="92" t="str">
        <f ca="1">IF(DH$5&gt;='Rent Roll'!$M33,('Rent Roll'!$G33*'Rent Roll'!$D7/12)*((1+'Rent Roll'!$X33)^DATEDIF('Rent Roll'!$M33,DH$5,"Y")),
IF(DH$5&gt;'Rent Roll'!$L7,"-",
IF('Rent Roll'!$P7&gt;0,
IF(AND('Rent Roll'!$P7&gt;0,EDATE('Rent Roll'!$K7,'Rent Roll'!$P7*12)&gt;='Commercial Lease'!DH$5),
('Rent Roll'!$H7*'Rent Roll'!$D7/12)*((1+'Rent Roll'!$N7)^DATEDIF('Control | Sensitivity'!$C$18,DH$5,"Y")),
OFFSET(DG11,0,-DATEDIF(EDATE('Rent Roll'!$K7,'Rent Roll'!$P7*12),DH$5,"M"))*((1+'Rent Roll'!$O7)^(DATEDIF(EDATE('Rent Roll'!$K7,'Rent Roll'!$P7*12),DH$5,"Y")+1))),('Rent Roll'!$H7*'Rent Roll'!$D7/12)*((1+'Rent Roll'!$N7)^DATEDIF('Control | Sensitivity'!$C$18,DH$5,"Y")))))</f>
        <v>-</v>
      </c>
      <c r="DI11" s="92" t="str">
        <f ca="1">IF(DI$5&gt;='Rent Roll'!$M33,('Rent Roll'!$G33*'Rent Roll'!$D7/12)*((1+'Rent Roll'!$X33)^DATEDIF('Rent Roll'!$M33,DI$5,"Y")),
IF(DI$5&gt;'Rent Roll'!$L7,"-",
IF('Rent Roll'!$P7&gt;0,
IF(AND('Rent Roll'!$P7&gt;0,EDATE('Rent Roll'!$K7,'Rent Roll'!$P7*12)&gt;='Commercial Lease'!DI$5),
('Rent Roll'!$H7*'Rent Roll'!$D7/12)*((1+'Rent Roll'!$N7)^DATEDIF('Control | Sensitivity'!$C$18,DI$5,"Y")),
OFFSET(DH11,0,-DATEDIF(EDATE('Rent Roll'!$K7,'Rent Roll'!$P7*12),DI$5,"M"))*((1+'Rent Roll'!$O7)^(DATEDIF(EDATE('Rent Roll'!$K7,'Rent Roll'!$P7*12),DI$5,"Y")+1))),('Rent Roll'!$H7*'Rent Roll'!$D7/12)*((1+'Rent Roll'!$N7)^DATEDIF('Control | Sensitivity'!$C$18,DI$5,"Y")))))</f>
        <v>-</v>
      </c>
      <c r="DJ11" s="92" t="str">
        <f ca="1">IF(DJ$5&gt;='Rent Roll'!$M33,('Rent Roll'!$G33*'Rent Roll'!$D7/12)*((1+'Rent Roll'!$X33)^DATEDIF('Rent Roll'!$M33,DJ$5,"Y")),
IF(DJ$5&gt;'Rent Roll'!$L7,"-",
IF('Rent Roll'!$P7&gt;0,
IF(AND('Rent Roll'!$P7&gt;0,EDATE('Rent Roll'!$K7,'Rent Roll'!$P7*12)&gt;='Commercial Lease'!DJ$5),
('Rent Roll'!$H7*'Rent Roll'!$D7/12)*((1+'Rent Roll'!$N7)^DATEDIF('Control | Sensitivity'!$C$18,DJ$5,"Y")),
OFFSET(DI11,0,-DATEDIF(EDATE('Rent Roll'!$K7,'Rent Roll'!$P7*12),DJ$5,"M"))*((1+'Rent Roll'!$O7)^(DATEDIF(EDATE('Rent Roll'!$K7,'Rent Roll'!$P7*12),DJ$5,"Y")+1))),('Rent Roll'!$H7*'Rent Roll'!$D7/12)*((1+'Rent Roll'!$N7)^DATEDIF('Control | Sensitivity'!$C$18,DJ$5,"Y")))))</f>
        <v>-</v>
      </c>
      <c r="DK11" s="92" t="str">
        <f ca="1">IF(DK$5&gt;='Rent Roll'!$M33,('Rent Roll'!$G33*'Rent Roll'!$D7/12)*((1+'Rent Roll'!$X33)^DATEDIF('Rent Roll'!$M33,DK$5,"Y")),
IF(DK$5&gt;'Rent Roll'!$L7,"-",
IF('Rent Roll'!$P7&gt;0,
IF(AND('Rent Roll'!$P7&gt;0,EDATE('Rent Roll'!$K7,'Rent Roll'!$P7*12)&gt;='Commercial Lease'!DK$5),
('Rent Roll'!$H7*'Rent Roll'!$D7/12)*((1+'Rent Roll'!$N7)^DATEDIF('Control | Sensitivity'!$C$18,DK$5,"Y")),
OFFSET(DJ11,0,-DATEDIF(EDATE('Rent Roll'!$K7,'Rent Roll'!$P7*12),DK$5,"M"))*((1+'Rent Roll'!$O7)^(DATEDIF(EDATE('Rent Roll'!$K7,'Rent Roll'!$P7*12),DK$5,"Y")+1))),('Rent Roll'!$H7*'Rent Roll'!$D7/12)*((1+'Rent Roll'!$N7)^DATEDIF('Control | Sensitivity'!$C$18,DK$5,"Y")))))</f>
        <v>-</v>
      </c>
      <c r="DL11" s="92" t="str">
        <f ca="1">IF(DL$5&gt;='Rent Roll'!$M33,('Rent Roll'!$G33*'Rent Roll'!$D7/12)*((1+'Rent Roll'!$X33)^DATEDIF('Rent Roll'!$M33,DL$5,"Y")),
IF(DL$5&gt;'Rent Roll'!$L7,"-",
IF('Rent Roll'!$P7&gt;0,
IF(AND('Rent Roll'!$P7&gt;0,EDATE('Rent Roll'!$K7,'Rent Roll'!$P7*12)&gt;='Commercial Lease'!DL$5),
('Rent Roll'!$H7*'Rent Roll'!$D7/12)*((1+'Rent Roll'!$N7)^DATEDIF('Control | Sensitivity'!$C$18,DL$5,"Y")),
OFFSET(DK11,0,-DATEDIF(EDATE('Rent Roll'!$K7,'Rent Roll'!$P7*12),DL$5,"M"))*((1+'Rent Roll'!$O7)^(DATEDIF(EDATE('Rent Roll'!$K7,'Rent Roll'!$P7*12),DL$5,"Y")+1))),('Rent Roll'!$H7*'Rent Roll'!$D7/12)*((1+'Rent Roll'!$N7)^DATEDIF('Control | Sensitivity'!$C$18,DL$5,"Y")))))</f>
        <v>-</v>
      </c>
      <c r="DM11" s="92" t="str">
        <f ca="1">IF(DM$5&gt;='Rent Roll'!$M33,('Rent Roll'!$G33*'Rent Roll'!$D7/12)*((1+'Rent Roll'!$X33)^DATEDIF('Rent Roll'!$M33,DM$5,"Y")),
IF(DM$5&gt;'Rent Roll'!$L7,"-",
IF('Rent Roll'!$P7&gt;0,
IF(AND('Rent Roll'!$P7&gt;0,EDATE('Rent Roll'!$K7,'Rent Roll'!$P7*12)&gt;='Commercial Lease'!DM$5),
('Rent Roll'!$H7*'Rent Roll'!$D7/12)*((1+'Rent Roll'!$N7)^DATEDIF('Control | Sensitivity'!$C$18,DM$5,"Y")),
OFFSET(DL11,0,-DATEDIF(EDATE('Rent Roll'!$K7,'Rent Roll'!$P7*12),DM$5,"M"))*((1+'Rent Roll'!$O7)^(DATEDIF(EDATE('Rent Roll'!$K7,'Rent Roll'!$P7*12),DM$5,"Y")+1))),('Rent Roll'!$H7*'Rent Roll'!$D7/12)*((1+'Rent Roll'!$N7)^DATEDIF('Control | Sensitivity'!$C$18,DM$5,"Y")))))</f>
        <v>-</v>
      </c>
      <c r="DN11" s="92" t="str">
        <f ca="1">IF(DN$5&gt;='Rent Roll'!$M33,('Rent Roll'!$G33*'Rent Roll'!$D7/12)*((1+'Rent Roll'!$X33)^DATEDIF('Rent Roll'!$M33,DN$5,"Y")),
IF(DN$5&gt;'Rent Roll'!$L7,"-",
IF('Rent Roll'!$P7&gt;0,
IF(AND('Rent Roll'!$P7&gt;0,EDATE('Rent Roll'!$K7,'Rent Roll'!$P7*12)&gt;='Commercial Lease'!DN$5),
('Rent Roll'!$H7*'Rent Roll'!$D7/12)*((1+'Rent Roll'!$N7)^DATEDIF('Control | Sensitivity'!$C$18,DN$5,"Y")),
OFFSET(DM11,0,-DATEDIF(EDATE('Rent Roll'!$K7,'Rent Roll'!$P7*12),DN$5,"M"))*((1+'Rent Roll'!$O7)^(DATEDIF(EDATE('Rent Roll'!$K7,'Rent Roll'!$P7*12),DN$5,"Y")+1))),('Rent Roll'!$H7*'Rent Roll'!$D7/12)*((1+'Rent Roll'!$N7)^DATEDIF('Control | Sensitivity'!$C$18,DN$5,"Y")))))</f>
        <v>-</v>
      </c>
      <c r="DO11" s="92" t="str">
        <f ca="1">IF(DO$5&gt;='Rent Roll'!$M33,('Rent Roll'!$G33*'Rent Roll'!$D7/12)*((1+'Rent Roll'!$X33)^DATEDIF('Rent Roll'!$M33,DO$5,"Y")),
IF(DO$5&gt;'Rent Roll'!$L7,"-",
IF('Rent Roll'!$P7&gt;0,
IF(AND('Rent Roll'!$P7&gt;0,EDATE('Rent Roll'!$K7,'Rent Roll'!$P7*12)&gt;='Commercial Lease'!DO$5),
('Rent Roll'!$H7*'Rent Roll'!$D7/12)*((1+'Rent Roll'!$N7)^DATEDIF('Control | Sensitivity'!$C$18,DO$5,"Y")),
OFFSET(DN11,0,-DATEDIF(EDATE('Rent Roll'!$K7,'Rent Roll'!$P7*12),DO$5,"M"))*((1+'Rent Roll'!$O7)^(DATEDIF(EDATE('Rent Roll'!$K7,'Rent Roll'!$P7*12),DO$5,"Y")+1))),('Rent Roll'!$H7*'Rent Roll'!$D7/12)*((1+'Rent Roll'!$N7)^DATEDIF('Control | Sensitivity'!$C$18,DO$5,"Y")))))</f>
        <v>-</v>
      </c>
      <c r="DP11" s="92" t="str">
        <f ca="1">IF(DP$5&gt;='Rent Roll'!$M33,('Rent Roll'!$G33*'Rent Roll'!$D7/12)*((1+'Rent Roll'!$X33)^DATEDIF('Rent Roll'!$M33,DP$5,"Y")),
IF(DP$5&gt;'Rent Roll'!$L7,"-",
IF('Rent Roll'!$P7&gt;0,
IF(AND('Rent Roll'!$P7&gt;0,EDATE('Rent Roll'!$K7,'Rent Roll'!$P7*12)&gt;='Commercial Lease'!DP$5),
('Rent Roll'!$H7*'Rent Roll'!$D7/12)*((1+'Rent Roll'!$N7)^DATEDIF('Control | Sensitivity'!$C$18,DP$5,"Y")),
OFFSET(DO11,0,-DATEDIF(EDATE('Rent Roll'!$K7,'Rent Roll'!$P7*12),DP$5,"M"))*((1+'Rent Roll'!$O7)^(DATEDIF(EDATE('Rent Roll'!$K7,'Rent Roll'!$P7*12),DP$5,"Y")+1))),('Rent Roll'!$H7*'Rent Roll'!$D7/12)*((1+'Rent Roll'!$N7)^DATEDIF('Control | Sensitivity'!$C$18,DP$5,"Y")))))</f>
        <v>-</v>
      </c>
      <c r="DQ11" s="92" t="str">
        <f ca="1">IF(DQ$5&gt;='Rent Roll'!$M33,('Rent Roll'!$G33*'Rent Roll'!$D7/12)*((1+'Rent Roll'!$X33)^DATEDIF('Rent Roll'!$M33,DQ$5,"Y")),
IF(DQ$5&gt;'Rent Roll'!$L7,"-",
IF('Rent Roll'!$P7&gt;0,
IF(AND('Rent Roll'!$P7&gt;0,EDATE('Rent Roll'!$K7,'Rent Roll'!$P7*12)&gt;='Commercial Lease'!DQ$5),
('Rent Roll'!$H7*'Rent Roll'!$D7/12)*((1+'Rent Roll'!$N7)^DATEDIF('Control | Sensitivity'!$C$18,DQ$5,"Y")),
OFFSET(DP11,0,-DATEDIF(EDATE('Rent Roll'!$K7,'Rent Roll'!$P7*12),DQ$5,"M"))*((1+'Rent Roll'!$O7)^(DATEDIF(EDATE('Rent Roll'!$K7,'Rent Roll'!$P7*12),DQ$5,"Y")+1))),('Rent Roll'!$H7*'Rent Roll'!$D7/12)*((1+'Rent Roll'!$N7)^DATEDIF('Control | Sensitivity'!$C$18,DQ$5,"Y")))))</f>
        <v>-</v>
      </c>
      <c r="DR11" s="92" t="str">
        <f ca="1">IF(DR$5&gt;='Rent Roll'!$M33,('Rent Roll'!$G33*'Rent Roll'!$D7/12)*((1+'Rent Roll'!$X33)^DATEDIF('Rent Roll'!$M33,DR$5,"Y")),
IF(DR$5&gt;'Rent Roll'!$L7,"-",
IF('Rent Roll'!$P7&gt;0,
IF(AND('Rent Roll'!$P7&gt;0,EDATE('Rent Roll'!$K7,'Rent Roll'!$P7*12)&gt;='Commercial Lease'!DR$5),
('Rent Roll'!$H7*'Rent Roll'!$D7/12)*((1+'Rent Roll'!$N7)^DATEDIF('Control | Sensitivity'!$C$18,DR$5,"Y")),
OFFSET(DQ11,0,-DATEDIF(EDATE('Rent Roll'!$K7,'Rent Roll'!$P7*12),DR$5,"M"))*((1+'Rent Roll'!$O7)^(DATEDIF(EDATE('Rent Roll'!$K7,'Rent Roll'!$P7*12),DR$5,"Y")+1))),('Rent Roll'!$H7*'Rent Roll'!$D7/12)*((1+'Rent Roll'!$N7)^DATEDIF('Control | Sensitivity'!$C$18,DR$5,"Y")))))</f>
        <v>-</v>
      </c>
      <c r="DS11" s="92" t="str">
        <f ca="1">IF(DS$5&gt;='Rent Roll'!$M33,('Rent Roll'!$G33*'Rent Roll'!$D7/12)*((1+'Rent Roll'!$X33)^DATEDIF('Rent Roll'!$M33,DS$5,"Y")),
IF(DS$5&gt;'Rent Roll'!$L7,"-",
IF('Rent Roll'!$P7&gt;0,
IF(AND('Rent Roll'!$P7&gt;0,EDATE('Rent Roll'!$K7,'Rent Roll'!$P7*12)&gt;='Commercial Lease'!DS$5),
('Rent Roll'!$H7*'Rent Roll'!$D7/12)*((1+'Rent Roll'!$N7)^DATEDIF('Control | Sensitivity'!$C$18,DS$5,"Y")),
OFFSET(DR11,0,-DATEDIF(EDATE('Rent Roll'!$K7,'Rent Roll'!$P7*12),DS$5,"M"))*((1+'Rent Roll'!$O7)^(DATEDIF(EDATE('Rent Roll'!$K7,'Rent Roll'!$P7*12),DS$5,"Y")+1))),('Rent Roll'!$H7*'Rent Roll'!$D7/12)*((1+'Rent Roll'!$N7)^DATEDIF('Control | Sensitivity'!$C$18,DS$5,"Y")))))</f>
        <v>-</v>
      </c>
      <c r="DT11" s="92" t="str">
        <f ca="1">IF(DT$5&gt;='Rent Roll'!$M33,('Rent Roll'!$G33*'Rent Roll'!$D7/12)*((1+'Rent Roll'!$X33)^DATEDIF('Rent Roll'!$M33,DT$5,"Y")),
IF(DT$5&gt;'Rent Roll'!$L7,"-",
IF('Rent Roll'!$P7&gt;0,
IF(AND('Rent Roll'!$P7&gt;0,EDATE('Rent Roll'!$K7,'Rent Roll'!$P7*12)&gt;='Commercial Lease'!DT$5),
('Rent Roll'!$H7*'Rent Roll'!$D7/12)*((1+'Rent Roll'!$N7)^DATEDIF('Control | Sensitivity'!$C$18,DT$5,"Y")),
OFFSET(DS11,0,-DATEDIF(EDATE('Rent Roll'!$K7,'Rent Roll'!$P7*12),DT$5,"M"))*((1+'Rent Roll'!$O7)^(DATEDIF(EDATE('Rent Roll'!$K7,'Rent Roll'!$P7*12),DT$5,"Y")+1))),('Rent Roll'!$H7*'Rent Roll'!$D7/12)*((1+'Rent Roll'!$N7)^DATEDIF('Control | Sensitivity'!$C$18,DT$5,"Y")))))</f>
        <v>-</v>
      </c>
      <c r="DU11" s="92" t="str">
        <f ca="1">IF(DU$5&gt;='Rent Roll'!$M33,('Rent Roll'!$G33*'Rent Roll'!$D7/12)*((1+'Rent Roll'!$X33)^DATEDIF('Rent Roll'!$M33,DU$5,"Y")),
IF(DU$5&gt;'Rent Roll'!$L7,"-",
IF('Rent Roll'!$P7&gt;0,
IF(AND('Rent Roll'!$P7&gt;0,EDATE('Rent Roll'!$K7,'Rent Roll'!$P7*12)&gt;='Commercial Lease'!DU$5),
('Rent Roll'!$H7*'Rent Roll'!$D7/12)*((1+'Rent Roll'!$N7)^DATEDIF('Control | Sensitivity'!$C$18,DU$5,"Y")),
OFFSET(DT11,0,-DATEDIF(EDATE('Rent Roll'!$K7,'Rent Roll'!$P7*12),DU$5,"M"))*((1+'Rent Roll'!$O7)^(DATEDIF(EDATE('Rent Roll'!$K7,'Rent Roll'!$P7*12),DU$5,"Y")+1))),('Rent Roll'!$H7*'Rent Roll'!$D7/12)*((1+'Rent Roll'!$N7)^DATEDIF('Control | Sensitivity'!$C$18,DU$5,"Y")))))</f>
        <v>-</v>
      </c>
      <c r="DV11" s="92" t="str">
        <f ca="1">IF(DV$5&gt;='Rent Roll'!$M33,('Rent Roll'!$G33*'Rent Roll'!$D7/12)*((1+'Rent Roll'!$X33)^DATEDIF('Rent Roll'!$M33,DV$5,"Y")),
IF(DV$5&gt;'Rent Roll'!$L7,"-",
IF('Rent Roll'!$P7&gt;0,
IF(AND('Rent Roll'!$P7&gt;0,EDATE('Rent Roll'!$K7,'Rent Roll'!$P7*12)&gt;='Commercial Lease'!DV$5),
('Rent Roll'!$H7*'Rent Roll'!$D7/12)*((1+'Rent Roll'!$N7)^DATEDIF('Control | Sensitivity'!$C$18,DV$5,"Y")),
OFFSET(DU11,0,-DATEDIF(EDATE('Rent Roll'!$K7,'Rent Roll'!$P7*12),DV$5,"M"))*((1+'Rent Roll'!$O7)^(DATEDIF(EDATE('Rent Roll'!$K7,'Rent Roll'!$P7*12),DV$5,"Y")+1))),('Rent Roll'!$H7*'Rent Roll'!$D7/12)*((1+'Rent Roll'!$N7)^DATEDIF('Control | Sensitivity'!$C$18,DV$5,"Y")))))</f>
        <v>-</v>
      </c>
      <c r="DW11" s="92" t="str">
        <f ca="1">IF(DW$5&gt;='Rent Roll'!$M33,('Rent Roll'!$G33*'Rent Roll'!$D7/12)*((1+'Rent Roll'!$X33)^DATEDIF('Rent Roll'!$M33,DW$5,"Y")),
IF(DW$5&gt;'Rent Roll'!$L7,"-",
IF('Rent Roll'!$P7&gt;0,
IF(AND('Rent Roll'!$P7&gt;0,EDATE('Rent Roll'!$K7,'Rent Roll'!$P7*12)&gt;='Commercial Lease'!DW$5),
('Rent Roll'!$H7*'Rent Roll'!$D7/12)*((1+'Rent Roll'!$N7)^DATEDIF('Control | Sensitivity'!$C$18,DW$5,"Y")),
OFFSET(DV11,0,-DATEDIF(EDATE('Rent Roll'!$K7,'Rent Roll'!$P7*12),DW$5,"M"))*((1+'Rent Roll'!$O7)^(DATEDIF(EDATE('Rent Roll'!$K7,'Rent Roll'!$P7*12),DW$5,"Y")+1))),('Rent Roll'!$H7*'Rent Roll'!$D7/12)*((1+'Rent Roll'!$N7)^DATEDIF('Control | Sensitivity'!$C$18,DW$5,"Y")))))</f>
        <v>-</v>
      </c>
      <c r="DX11" s="92" t="str">
        <f ca="1">IF(DX$5&gt;='Rent Roll'!$M33,('Rent Roll'!$G33*'Rent Roll'!$D7/12)*((1+'Rent Roll'!$X33)^DATEDIF('Rent Roll'!$M33,DX$5,"Y")),
IF(DX$5&gt;'Rent Roll'!$L7,"-",
IF('Rent Roll'!$P7&gt;0,
IF(AND('Rent Roll'!$P7&gt;0,EDATE('Rent Roll'!$K7,'Rent Roll'!$P7*12)&gt;='Commercial Lease'!DX$5),
('Rent Roll'!$H7*'Rent Roll'!$D7/12)*((1+'Rent Roll'!$N7)^DATEDIF('Control | Sensitivity'!$C$18,DX$5,"Y")),
OFFSET(DW11,0,-DATEDIF(EDATE('Rent Roll'!$K7,'Rent Roll'!$P7*12),DX$5,"M"))*((1+'Rent Roll'!$O7)^(DATEDIF(EDATE('Rent Roll'!$K7,'Rent Roll'!$P7*12),DX$5,"Y")+1))),('Rent Roll'!$H7*'Rent Roll'!$D7/12)*((1+'Rent Roll'!$N7)^DATEDIF('Control | Sensitivity'!$C$18,DX$5,"Y")))))</f>
        <v>-</v>
      </c>
      <c r="DY11" s="92" t="str">
        <f ca="1">IF(DY$5&gt;='Rent Roll'!$M33,('Rent Roll'!$G33*'Rent Roll'!$D7/12)*((1+'Rent Roll'!$X33)^DATEDIF('Rent Roll'!$M33,DY$5,"Y")),
IF(DY$5&gt;'Rent Roll'!$L7,"-",
IF('Rent Roll'!$P7&gt;0,
IF(AND('Rent Roll'!$P7&gt;0,EDATE('Rent Roll'!$K7,'Rent Roll'!$P7*12)&gt;='Commercial Lease'!DY$5),
('Rent Roll'!$H7*'Rent Roll'!$D7/12)*((1+'Rent Roll'!$N7)^DATEDIF('Control | Sensitivity'!$C$18,DY$5,"Y")),
OFFSET(DX11,0,-DATEDIF(EDATE('Rent Roll'!$K7,'Rent Roll'!$P7*12),DY$5,"M"))*((1+'Rent Roll'!$O7)^(DATEDIF(EDATE('Rent Roll'!$K7,'Rent Roll'!$P7*12),DY$5,"Y")+1))),('Rent Roll'!$H7*'Rent Roll'!$D7/12)*((1+'Rent Roll'!$N7)^DATEDIF('Control | Sensitivity'!$C$18,DY$5,"Y")))))</f>
        <v>-</v>
      </c>
      <c r="DZ11" s="92" t="str">
        <f ca="1">IF(DZ$5&gt;='Rent Roll'!$M33,('Rent Roll'!$G33*'Rent Roll'!$D7/12)*((1+'Rent Roll'!$X33)^DATEDIF('Rent Roll'!$M33,DZ$5,"Y")),
IF(DZ$5&gt;'Rent Roll'!$L7,"-",
IF('Rent Roll'!$P7&gt;0,
IF(AND('Rent Roll'!$P7&gt;0,EDATE('Rent Roll'!$K7,'Rent Roll'!$P7*12)&gt;='Commercial Lease'!DZ$5),
('Rent Roll'!$H7*'Rent Roll'!$D7/12)*((1+'Rent Roll'!$N7)^DATEDIF('Control | Sensitivity'!$C$18,DZ$5,"Y")),
OFFSET(DY11,0,-DATEDIF(EDATE('Rent Roll'!$K7,'Rent Roll'!$P7*12),DZ$5,"M"))*((1+'Rent Roll'!$O7)^(DATEDIF(EDATE('Rent Roll'!$K7,'Rent Roll'!$P7*12),DZ$5,"Y")+1))),('Rent Roll'!$H7*'Rent Roll'!$D7/12)*((1+'Rent Roll'!$N7)^DATEDIF('Control | Sensitivity'!$C$18,DZ$5,"Y")))))</f>
        <v>-</v>
      </c>
      <c r="EA11" s="92" t="str">
        <f ca="1">IF(EA$5&gt;='Rent Roll'!$M33,('Rent Roll'!$G33*'Rent Roll'!$D7/12)*((1+'Rent Roll'!$X33)^DATEDIF('Rent Roll'!$M33,EA$5,"Y")),
IF(EA$5&gt;'Rent Roll'!$L7,"-",
IF('Rent Roll'!$P7&gt;0,
IF(AND('Rent Roll'!$P7&gt;0,EDATE('Rent Roll'!$K7,'Rent Roll'!$P7*12)&gt;='Commercial Lease'!EA$5),
('Rent Roll'!$H7*'Rent Roll'!$D7/12)*((1+'Rent Roll'!$N7)^DATEDIF('Control | Sensitivity'!$C$18,EA$5,"Y")),
OFFSET(DZ11,0,-DATEDIF(EDATE('Rent Roll'!$K7,'Rent Roll'!$P7*12),EA$5,"M"))*((1+'Rent Roll'!$O7)^(DATEDIF(EDATE('Rent Roll'!$K7,'Rent Roll'!$P7*12),EA$5,"Y")+1))),('Rent Roll'!$H7*'Rent Roll'!$D7/12)*((1+'Rent Roll'!$N7)^DATEDIF('Control | Sensitivity'!$C$18,EA$5,"Y")))))</f>
        <v>-</v>
      </c>
      <c r="EB11" s="92" t="str">
        <f ca="1">IF(EB$5&gt;='Rent Roll'!$M33,('Rent Roll'!$G33*'Rent Roll'!$D7/12)*((1+'Rent Roll'!$X33)^DATEDIF('Rent Roll'!$M33,EB$5,"Y")),
IF(EB$5&gt;'Rent Roll'!$L7,"-",
IF('Rent Roll'!$P7&gt;0,
IF(AND('Rent Roll'!$P7&gt;0,EDATE('Rent Roll'!$K7,'Rent Roll'!$P7*12)&gt;='Commercial Lease'!EB$5),
('Rent Roll'!$H7*'Rent Roll'!$D7/12)*((1+'Rent Roll'!$N7)^DATEDIF('Control | Sensitivity'!$C$18,EB$5,"Y")),
OFFSET(EA11,0,-DATEDIF(EDATE('Rent Roll'!$K7,'Rent Roll'!$P7*12),EB$5,"M"))*((1+'Rent Roll'!$O7)^(DATEDIF(EDATE('Rent Roll'!$K7,'Rent Roll'!$P7*12),EB$5,"Y")+1))),('Rent Roll'!$H7*'Rent Roll'!$D7/12)*((1+'Rent Roll'!$N7)^DATEDIF('Control | Sensitivity'!$C$18,EB$5,"Y")))))</f>
        <v>-</v>
      </c>
      <c r="EC11" s="92" t="str">
        <f ca="1">IF(EC$5&gt;='Rent Roll'!$M33,('Rent Roll'!$G33*'Rent Roll'!$D7/12)*((1+'Rent Roll'!$X33)^DATEDIF('Rent Roll'!$M33,EC$5,"Y")),
IF(EC$5&gt;'Rent Roll'!$L7,"-",
IF('Rent Roll'!$P7&gt;0,
IF(AND('Rent Roll'!$P7&gt;0,EDATE('Rent Roll'!$K7,'Rent Roll'!$P7*12)&gt;='Commercial Lease'!EC$5),
('Rent Roll'!$H7*'Rent Roll'!$D7/12)*((1+'Rent Roll'!$N7)^DATEDIF('Control | Sensitivity'!$C$18,EC$5,"Y")),
OFFSET(EB11,0,-DATEDIF(EDATE('Rent Roll'!$K7,'Rent Roll'!$P7*12),EC$5,"M"))*((1+'Rent Roll'!$O7)^(DATEDIF(EDATE('Rent Roll'!$K7,'Rent Roll'!$P7*12),EC$5,"Y")+1))),('Rent Roll'!$H7*'Rent Roll'!$D7/12)*((1+'Rent Roll'!$N7)^DATEDIF('Control | Sensitivity'!$C$18,EC$5,"Y")))))</f>
        <v>-</v>
      </c>
      <c r="ED11" s="92" t="str">
        <f ca="1">IF(ED$5&gt;='Rent Roll'!$M33,('Rent Roll'!$G33*'Rent Roll'!$D7/12)*((1+'Rent Roll'!$X33)^DATEDIF('Rent Roll'!$M33,ED$5,"Y")),
IF(ED$5&gt;'Rent Roll'!$L7,"-",
IF('Rent Roll'!$P7&gt;0,
IF(AND('Rent Roll'!$P7&gt;0,EDATE('Rent Roll'!$K7,'Rent Roll'!$P7*12)&gt;='Commercial Lease'!ED$5),
('Rent Roll'!$H7*'Rent Roll'!$D7/12)*((1+'Rent Roll'!$N7)^DATEDIF('Control | Sensitivity'!$C$18,ED$5,"Y")),
OFFSET(EC11,0,-DATEDIF(EDATE('Rent Roll'!$K7,'Rent Roll'!$P7*12),ED$5,"M"))*((1+'Rent Roll'!$O7)^(DATEDIF(EDATE('Rent Roll'!$K7,'Rent Roll'!$P7*12),ED$5,"Y")+1))),('Rent Roll'!$H7*'Rent Roll'!$D7/12)*((1+'Rent Roll'!$N7)^DATEDIF('Control | Sensitivity'!$C$18,ED$5,"Y")))))</f>
        <v>-</v>
      </c>
      <c r="EE11" s="92" t="str">
        <f ca="1">IF(EE$5&gt;='Rent Roll'!$M33,('Rent Roll'!$G33*'Rent Roll'!$D7/12)*((1+'Rent Roll'!$X33)^DATEDIF('Rent Roll'!$M33,EE$5,"Y")),
IF(EE$5&gt;'Rent Roll'!$L7,"-",
IF('Rent Roll'!$P7&gt;0,
IF(AND('Rent Roll'!$P7&gt;0,EDATE('Rent Roll'!$K7,'Rent Roll'!$P7*12)&gt;='Commercial Lease'!EE$5),
('Rent Roll'!$H7*'Rent Roll'!$D7/12)*((1+'Rent Roll'!$N7)^DATEDIF('Control | Sensitivity'!$C$18,EE$5,"Y")),
OFFSET(ED11,0,-DATEDIF(EDATE('Rent Roll'!$K7,'Rent Roll'!$P7*12),EE$5,"M"))*((1+'Rent Roll'!$O7)^(DATEDIF(EDATE('Rent Roll'!$K7,'Rent Roll'!$P7*12),EE$5,"Y")+1))),('Rent Roll'!$H7*'Rent Roll'!$D7/12)*((1+'Rent Roll'!$N7)^DATEDIF('Control | Sensitivity'!$C$18,EE$5,"Y")))))</f>
        <v>-</v>
      </c>
      <c r="EF11" s="214" t="str">
        <f ca="1">IF(EF$5&gt;='Rent Roll'!$M33,('Rent Roll'!$G33*'Rent Roll'!$D7/12)*((1+'Rent Roll'!$X33)^DATEDIF('Rent Roll'!$M33,EF$5,"Y")),
IF(EF$5&gt;'Rent Roll'!$L7,"-",
IF('Rent Roll'!$P7&gt;0,
IF(AND('Rent Roll'!$P7&gt;0,EDATE('Rent Roll'!$K7,'Rent Roll'!$P7*12)&gt;='Commercial Lease'!EF$5),
('Rent Roll'!$H7*'Rent Roll'!$D7/12)*((1+'Rent Roll'!$N7)^DATEDIF('Control | Sensitivity'!$C$18,EF$5,"Y")),
OFFSET(EE11,0,-DATEDIF(EDATE('Rent Roll'!$K7,'Rent Roll'!$P7*12),EF$5,"M"))*((1+'Rent Roll'!$O7)^(DATEDIF(EDATE('Rent Roll'!$K7,'Rent Roll'!$P7*12),EF$5,"Y")+1))),('Rent Roll'!$H7*'Rent Roll'!$D7/12)*((1+'Rent Roll'!$N7)^DATEDIF('Control | Sensitivity'!$C$18,EF$5,"Y")))))</f>
        <v>-</v>
      </c>
      <c r="EG11" s="72" t="s">
        <v>109</v>
      </c>
    </row>
    <row r="12" spans="2:137" ht="15" x14ac:dyDescent="0.25">
      <c r="B12" s="74"/>
      <c r="C12" s="287" t="str">
        <f>CONCATENATE('Rent Roll'!B8&amp;" - "&amp;'Rent Roll'!C8)</f>
        <v xml:space="preserve"> - </v>
      </c>
      <c r="D12" s="214">
        <f t="shared" ca="1" si="13"/>
        <v>0</v>
      </c>
      <c r="E12" s="92" t="str">
        <f>IF('Rent Roll'!$E8='Data Validation'!$E$2,'Rent Roll'!$I8,"-")</f>
        <v>-</v>
      </c>
      <c r="F12" s="92" t="str">
        <f ca="1">IF(F$5&gt;='Rent Roll'!$M34,('Rent Roll'!$G34*'Rent Roll'!$D8/12)*((1+'Rent Roll'!$X34)^DATEDIF('Rent Roll'!$M34,F$5,"Y")),
IF(F$5&gt;'Rent Roll'!$L8,"-",
IF('Rent Roll'!$P8&gt;0,
IF(AND('Rent Roll'!$P8&gt;0,EDATE('Rent Roll'!$K8,'Rent Roll'!$P8*12)&gt;='Commercial Lease'!F$5),
('Rent Roll'!$H8*'Rent Roll'!$D8/12)*((1+'Rent Roll'!$N8)^DATEDIF('Control | Sensitivity'!$C$18,F$5,"Y")),
OFFSET(E12,0,-DATEDIF(EDATE('Rent Roll'!$K8,'Rent Roll'!$P8*12),F$5,"M"))*((1+'Rent Roll'!$O8)^(DATEDIF(EDATE('Rent Roll'!$K8,'Rent Roll'!$P8*12),F$5,"Y")+1))),('Rent Roll'!$H8*'Rent Roll'!$D8/12)*((1+'Rent Roll'!$N8)^DATEDIF('Control | Sensitivity'!$C$18,F$5,"Y")))))</f>
        <v>-</v>
      </c>
      <c r="G12" s="92" t="str">
        <f ca="1">IF(G$5&gt;='Rent Roll'!$M34,('Rent Roll'!$G34*'Rent Roll'!$D8/12)*((1+'Rent Roll'!$X34)^DATEDIF('Rent Roll'!$M34,G$5,"Y")),
IF(G$5&gt;'Rent Roll'!$L8,"-",
IF('Rent Roll'!$P8&gt;0,
IF(AND('Rent Roll'!$P8&gt;0,EDATE('Rent Roll'!$K8,'Rent Roll'!$P8*12)&gt;='Commercial Lease'!G$5),
('Rent Roll'!$H8*'Rent Roll'!$D8/12)*((1+'Rent Roll'!$N8)^DATEDIF('Control | Sensitivity'!$C$18,G$5,"Y")),
OFFSET(F12,0,-DATEDIF(EDATE('Rent Roll'!$K8,'Rent Roll'!$P8*12),G$5,"M"))*((1+'Rent Roll'!$O8)^(DATEDIF(EDATE('Rent Roll'!$K8,'Rent Roll'!$P8*12),G$5,"Y")+1))),('Rent Roll'!$H8*'Rent Roll'!$D8/12)*((1+'Rent Roll'!$N8)^DATEDIF('Control | Sensitivity'!$C$18,G$5,"Y")))))</f>
        <v>-</v>
      </c>
      <c r="H12" s="92" t="str">
        <f ca="1">IF(H$5&gt;='Rent Roll'!$M34,('Rent Roll'!$G34*'Rent Roll'!$D8/12)*((1+'Rent Roll'!$X34)^DATEDIF('Rent Roll'!$M34,H$5,"Y")),
IF(H$5&gt;'Rent Roll'!$L8,"-",
IF('Rent Roll'!$P8&gt;0,
IF(AND('Rent Roll'!$P8&gt;0,EDATE('Rent Roll'!$K8,'Rent Roll'!$P8*12)&gt;='Commercial Lease'!H$5),
('Rent Roll'!$H8*'Rent Roll'!$D8/12)*((1+'Rent Roll'!$N8)^DATEDIF('Control | Sensitivity'!$C$18,H$5,"Y")),
OFFSET(G12,0,-DATEDIF(EDATE('Rent Roll'!$K8,'Rent Roll'!$P8*12),H$5,"M"))*((1+'Rent Roll'!$O8)^(DATEDIF(EDATE('Rent Roll'!$K8,'Rent Roll'!$P8*12),H$5,"Y")+1))),('Rent Roll'!$H8*'Rent Roll'!$D8/12)*((1+'Rent Roll'!$N8)^DATEDIF('Control | Sensitivity'!$C$18,H$5,"Y")))))</f>
        <v>-</v>
      </c>
      <c r="I12" s="92" t="str">
        <f ca="1">IF(I$5&gt;='Rent Roll'!$M34,('Rent Roll'!$G34*'Rent Roll'!$D8/12)*((1+'Rent Roll'!$X34)^DATEDIF('Rent Roll'!$M34,I$5,"Y")),
IF(I$5&gt;'Rent Roll'!$L8,"-",
IF('Rent Roll'!$P8&gt;0,
IF(AND('Rent Roll'!$P8&gt;0,EDATE('Rent Roll'!$K8,'Rent Roll'!$P8*12)&gt;='Commercial Lease'!I$5),
('Rent Roll'!$H8*'Rent Roll'!$D8/12)*((1+'Rent Roll'!$N8)^DATEDIF('Control | Sensitivity'!$C$18,I$5,"Y")),
OFFSET(H12,0,-DATEDIF(EDATE('Rent Roll'!$K8,'Rent Roll'!$P8*12),I$5,"M"))*((1+'Rent Roll'!$O8)^(DATEDIF(EDATE('Rent Roll'!$K8,'Rent Roll'!$P8*12),I$5,"Y")+1))),('Rent Roll'!$H8*'Rent Roll'!$D8/12)*((1+'Rent Roll'!$N8)^DATEDIF('Control | Sensitivity'!$C$18,I$5,"Y")))))</f>
        <v>-</v>
      </c>
      <c r="J12" s="92" t="str">
        <f ca="1">IF(J$5&gt;='Rent Roll'!$M34,('Rent Roll'!$G34*'Rent Roll'!$D8/12)*((1+'Rent Roll'!$X34)^DATEDIF('Rent Roll'!$M34,J$5,"Y")),
IF(J$5&gt;'Rent Roll'!$L8,"-",
IF('Rent Roll'!$P8&gt;0,
IF(AND('Rent Roll'!$P8&gt;0,EDATE('Rent Roll'!$K8,'Rent Roll'!$P8*12)&gt;='Commercial Lease'!J$5),
('Rent Roll'!$H8*'Rent Roll'!$D8/12)*((1+'Rent Roll'!$N8)^DATEDIF('Control | Sensitivity'!$C$18,J$5,"Y")),
OFFSET(I12,0,-DATEDIF(EDATE('Rent Roll'!$K8,'Rent Roll'!$P8*12),J$5,"M"))*((1+'Rent Roll'!$O8)^(DATEDIF(EDATE('Rent Roll'!$K8,'Rent Roll'!$P8*12),J$5,"Y")+1))),('Rent Roll'!$H8*'Rent Roll'!$D8/12)*((1+'Rent Roll'!$N8)^DATEDIF('Control | Sensitivity'!$C$18,J$5,"Y")))))</f>
        <v>-</v>
      </c>
      <c r="K12" s="92" t="str">
        <f ca="1">IF(K$5&gt;='Rent Roll'!$M34,('Rent Roll'!$G34*'Rent Roll'!$D8/12)*((1+'Rent Roll'!$X34)^DATEDIF('Rent Roll'!$M34,K$5,"Y")),
IF(K$5&gt;'Rent Roll'!$L8,"-",
IF('Rent Roll'!$P8&gt;0,
IF(AND('Rent Roll'!$P8&gt;0,EDATE('Rent Roll'!$K8,'Rent Roll'!$P8*12)&gt;='Commercial Lease'!K$5),
('Rent Roll'!$H8*'Rent Roll'!$D8/12)*((1+'Rent Roll'!$N8)^DATEDIF('Control | Sensitivity'!$C$18,K$5,"Y")),
OFFSET(J12,0,-DATEDIF(EDATE('Rent Roll'!$K8,'Rent Roll'!$P8*12),K$5,"M"))*((1+'Rent Roll'!$O8)^(DATEDIF(EDATE('Rent Roll'!$K8,'Rent Roll'!$P8*12),K$5,"Y")+1))),('Rent Roll'!$H8*'Rent Roll'!$D8/12)*((1+'Rent Roll'!$N8)^DATEDIF('Control | Sensitivity'!$C$18,K$5,"Y")))))</f>
        <v>-</v>
      </c>
      <c r="L12" s="92" t="str">
        <f ca="1">IF(L$5&gt;='Rent Roll'!$M34,('Rent Roll'!$G34*'Rent Roll'!$D8/12)*((1+'Rent Roll'!$X34)^DATEDIF('Rent Roll'!$M34,L$5,"Y")),
IF(L$5&gt;'Rent Roll'!$L8,"-",
IF('Rent Roll'!$P8&gt;0,
IF(AND('Rent Roll'!$P8&gt;0,EDATE('Rent Roll'!$K8,'Rent Roll'!$P8*12)&gt;='Commercial Lease'!L$5),
('Rent Roll'!$H8*'Rent Roll'!$D8/12)*((1+'Rent Roll'!$N8)^DATEDIF('Control | Sensitivity'!$C$18,L$5,"Y")),
OFFSET(K12,0,-DATEDIF(EDATE('Rent Roll'!$K8,'Rent Roll'!$P8*12),L$5,"M"))*((1+'Rent Roll'!$O8)^(DATEDIF(EDATE('Rent Roll'!$K8,'Rent Roll'!$P8*12),L$5,"Y")+1))),('Rent Roll'!$H8*'Rent Roll'!$D8/12)*((1+'Rent Roll'!$N8)^DATEDIF('Control | Sensitivity'!$C$18,L$5,"Y")))))</f>
        <v>-</v>
      </c>
      <c r="M12" s="92" t="str">
        <f ca="1">IF(M$5&gt;='Rent Roll'!$M34,('Rent Roll'!$G34*'Rent Roll'!$D8/12)*((1+'Rent Roll'!$X34)^DATEDIF('Rent Roll'!$M34,M$5,"Y")),
IF(M$5&gt;'Rent Roll'!$L8,"-",
IF('Rent Roll'!$P8&gt;0,
IF(AND('Rent Roll'!$P8&gt;0,EDATE('Rent Roll'!$K8,'Rent Roll'!$P8*12)&gt;='Commercial Lease'!M$5),
('Rent Roll'!$H8*'Rent Roll'!$D8/12)*((1+'Rent Roll'!$N8)^DATEDIF('Control | Sensitivity'!$C$18,M$5,"Y")),
OFFSET(L12,0,-DATEDIF(EDATE('Rent Roll'!$K8,'Rent Roll'!$P8*12),M$5,"M"))*((1+'Rent Roll'!$O8)^(DATEDIF(EDATE('Rent Roll'!$K8,'Rent Roll'!$P8*12),M$5,"Y")+1))),('Rent Roll'!$H8*'Rent Roll'!$D8/12)*((1+'Rent Roll'!$N8)^DATEDIF('Control | Sensitivity'!$C$18,M$5,"Y")))))</f>
        <v>-</v>
      </c>
      <c r="N12" s="92" t="str">
        <f ca="1">IF(N$5&gt;='Rent Roll'!$M34,('Rent Roll'!$G34*'Rent Roll'!$D8/12)*((1+'Rent Roll'!$X34)^DATEDIF('Rent Roll'!$M34,N$5,"Y")),
IF(N$5&gt;'Rent Roll'!$L8,"-",
IF('Rent Roll'!$P8&gt;0,
IF(AND('Rent Roll'!$P8&gt;0,EDATE('Rent Roll'!$K8,'Rent Roll'!$P8*12)&gt;='Commercial Lease'!N$5),
('Rent Roll'!$H8*'Rent Roll'!$D8/12)*((1+'Rent Roll'!$N8)^DATEDIF('Control | Sensitivity'!$C$18,N$5,"Y")),
OFFSET(M12,0,-DATEDIF(EDATE('Rent Roll'!$K8,'Rent Roll'!$P8*12),N$5,"M"))*((1+'Rent Roll'!$O8)^(DATEDIF(EDATE('Rent Roll'!$K8,'Rent Roll'!$P8*12),N$5,"Y")+1))),('Rent Roll'!$H8*'Rent Roll'!$D8/12)*((1+'Rent Roll'!$N8)^DATEDIF('Control | Sensitivity'!$C$18,N$5,"Y")))))</f>
        <v>-</v>
      </c>
      <c r="O12" s="92" t="str">
        <f ca="1">IF(O$5&gt;='Rent Roll'!$M34,('Rent Roll'!$G34*'Rent Roll'!$D8/12)*((1+'Rent Roll'!$X34)^DATEDIF('Rent Roll'!$M34,O$5,"Y")),
IF(O$5&gt;'Rent Roll'!$L8,"-",
IF('Rent Roll'!$P8&gt;0,
IF(AND('Rent Roll'!$P8&gt;0,EDATE('Rent Roll'!$K8,'Rent Roll'!$P8*12)&gt;='Commercial Lease'!O$5),
('Rent Roll'!$H8*'Rent Roll'!$D8/12)*((1+'Rent Roll'!$N8)^DATEDIF('Control | Sensitivity'!$C$18,O$5,"Y")),
OFFSET(N12,0,-DATEDIF(EDATE('Rent Roll'!$K8,'Rent Roll'!$P8*12),O$5,"M"))*((1+'Rent Roll'!$O8)^(DATEDIF(EDATE('Rent Roll'!$K8,'Rent Roll'!$P8*12),O$5,"Y")+1))),('Rent Roll'!$H8*'Rent Roll'!$D8/12)*((1+'Rent Roll'!$N8)^DATEDIF('Control | Sensitivity'!$C$18,O$5,"Y")))))</f>
        <v>-</v>
      </c>
      <c r="P12" s="92" t="str">
        <f ca="1">IF(P$5&gt;='Rent Roll'!$M34,('Rent Roll'!$G34*'Rent Roll'!$D8/12)*((1+'Rent Roll'!$X34)^DATEDIF('Rent Roll'!$M34,P$5,"Y")),
IF(P$5&gt;'Rent Roll'!$L8,"-",
IF('Rent Roll'!$P8&gt;0,
IF(AND('Rent Roll'!$P8&gt;0,EDATE('Rent Roll'!$K8,'Rent Roll'!$P8*12)&gt;='Commercial Lease'!P$5),
('Rent Roll'!$H8*'Rent Roll'!$D8/12)*((1+'Rent Roll'!$N8)^DATEDIF('Control | Sensitivity'!$C$18,P$5,"Y")),
OFFSET(O12,0,-DATEDIF(EDATE('Rent Roll'!$K8,'Rent Roll'!$P8*12),P$5,"M"))*((1+'Rent Roll'!$O8)^(DATEDIF(EDATE('Rent Roll'!$K8,'Rent Roll'!$P8*12),P$5,"Y")+1))),('Rent Roll'!$H8*'Rent Roll'!$D8/12)*((1+'Rent Roll'!$N8)^DATEDIF('Control | Sensitivity'!$C$18,P$5,"Y")))))</f>
        <v>-</v>
      </c>
      <c r="Q12" s="92" t="str">
        <f ca="1">IF(Q$5&gt;='Rent Roll'!$M34,('Rent Roll'!$G34*'Rent Roll'!$D8/12)*((1+'Rent Roll'!$X34)^DATEDIF('Rent Roll'!$M34,Q$5,"Y")),
IF(Q$5&gt;'Rent Roll'!$L8,"-",
IF('Rent Roll'!$P8&gt;0,
IF(AND('Rent Roll'!$P8&gt;0,EDATE('Rent Roll'!$K8,'Rent Roll'!$P8*12)&gt;='Commercial Lease'!Q$5),
('Rent Roll'!$H8*'Rent Roll'!$D8/12)*((1+'Rent Roll'!$N8)^DATEDIF('Control | Sensitivity'!$C$18,Q$5,"Y")),
OFFSET(P12,0,-DATEDIF(EDATE('Rent Roll'!$K8,'Rent Roll'!$P8*12),Q$5,"M"))*((1+'Rent Roll'!$O8)^(DATEDIF(EDATE('Rent Roll'!$K8,'Rent Roll'!$P8*12),Q$5,"Y")+1))),('Rent Roll'!$H8*'Rent Roll'!$D8/12)*((1+'Rent Roll'!$N8)^DATEDIF('Control | Sensitivity'!$C$18,Q$5,"Y")))))</f>
        <v>-</v>
      </c>
      <c r="R12" s="92" t="str">
        <f ca="1">IF(R$5&gt;='Rent Roll'!$M34,('Rent Roll'!$G34*'Rent Roll'!$D8/12)*((1+'Rent Roll'!$X34)^DATEDIF('Rent Roll'!$M34,R$5,"Y")),
IF(R$5&gt;'Rent Roll'!$L8,"-",
IF('Rent Roll'!$P8&gt;0,
IF(AND('Rent Roll'!$P8&gt;0,EDATE('Rent Roll'!$K8,'Rent Roll'!$P8*12)&gt;='Commercial Lease'!R$5),
('Rent Roll'!$H8*'Rent Roll'!$D8/12)*((1+'Rent Roll'!$N8)^DATEDIF('Control | Sensitivity'!$C$18,R$5,"Y")),
OFFSET(Q12,0,-DATEDIF(EDATE('Rent Roll'!$K8,'Rent Roll'!$P8*12),R$5,"M"))*((1+'Rent Roll'!$O8)^(DATEDIF(EDATE('Rent Roll'!$K8,'Rent Roll'!$P8*12),R$5,"Y")+1))),('Rent Roll'!$H8*'Rent Roll'!$D8/12)*((1+'Rent Roll'!$N8)^DATEDIF('Control | Sensitivity'!$C$18,R$5,"Y")))))</f>
        <v>-</v>
      </c>
      <c r="S12" s="92" t="str">
        <f ca="1">IF(S$5&gt;='Rent Roll'!$M34,('Rent Roll'!$G34*'Rent Roll'!$D8/12)*((1+'Rent Roll'!$X34)^DATEDIF('Rent Roll'!$M34,S$5,"Y")),
IF(S$5&gt;'Rent Roll'!$L8,"-",
IF('Rent Roll'!$P8&gt;0,
IF(AND('Rent Roll'!$P8&gt;0,EDATE('Rent Roll'!$K8,'Rent Roll'!$P8*12)&gt;='Commercial Lease'!S$5),
('Rent Roll'!$H8*'Rent Roll'!$D8/12)*((1+'Rent Roll'!$N8)^DATEDIF('Control | Sensitivity'!$C$18,S$5,"Y")),
OFFSET(R12,0,-DATEDIF(EDATE('Rent Roll'!$K8,'Rent Roll'!$P8*12),S$5,"M"))*((1+'Rent Roll'!$O8)^(DATEDIF(EDATE('Rent Roll'!$K8,'Rent Roll'!$P8*12),S$5,"Y")+1))),('Rent Roll'!$H8*'Rent Roll'!$D8/12)*((1+'Rent Roll'!$N8)^DATEDIF('Control | Sensitivity'!$C$18,S$5,"Y")))))</f>
        <v>-</v>
      </c>
      <c r="T12" s="92" t="str">
        <f ca="1">IF(T$5&gt;='Rent Roll'!$M34,('Rent Roll'!$G34*'Rent Roll'!$D8/12)*((1+'Rent Roll'!$X34)^DATEDIF('Rent Roll'!$M34,T$5,"Y")),
IF(T$5&gt;'Rent Roll'!$L8,"-",
IF('Rent Roll'!$P8&gt;0,
IF(AND('Rent Roll'!$P8&gt;0,EDATE('Rent Roll'!$K8,'Rent Roll'!$P8*12)&gt;='Commercial Lease'!T$5),
('Rent Roll'!$H8*'Rent Roll'!$D8/12)*((1+'Rent Roll'!$N8)^DATEDIF('Control | Sensitivity'!$C$18,T$5,"Y")),
OFFSET(S12,0,-DATEDIF(EDATE('Rent Roll'!$K8,'Rent Roll'!$P8*12),T$5,"M"))*((1+'Rent Roll'!$O8)^(DATEDIF(EDATE('Rent Roll'!$K8,'Rent Roll'!$P8*12),T$5,"Y")+1))),('Rent Roll'!$H8*'Rent Roll'!$D8/12)*((1+'Rent Roll'!$N8)^DATEDIF('Control | Sensitivity'!$C$18,T$5,"Y")))))</f>
        <v>-</v>
      </c>
      <c r="U12" s="92" t="str">
        <f ca="1">IF(U$5&gt;='Rent Roll'!$M34,('Rent Roll'!$G34*'Rent Roll'!$D8/12)*((1+'Rent Roll'!$X34)^DATEDIF('Rent Roll'!$M34,U$5,"Y")),
IF(U$5&gt;'Rent Roll'!$L8,"-",
IF('Rent Roll'!$P8&gt;0,
IF(AND('Rent Roll'!$P8&gt;0,EDATE('Rent Roll'!$K8,'Rent Roll'!$P8*12)&gt;='Commercial Lease'!U$5),
('Rent Roll'!$H8*'Rent Roll'!$D8/12)*((1+'Rent Roll'!$N8)^DATEDIF('Control | Sensitivity'!$C$18,U$5,"Y")),
OFFSET(T12,0,-DATEDIF(EDATE('Rent Roll'!$K8,'Rent Roll'!$P8*12),U$5,"M"))*((1+'Rent Roll'!$O8)^(DATEDIF(EDATE('Rent Roll'!$K8,'Rent Roll'!$P8*12),U$5,"Y")+1))),('Rent Roll'!$H8*'Rent Roll'!$D8/12)*((1+'Rent Roll'!$N8)^DATEDIF('Control | Sensitivity'!$C$18,U$5,"Y")))))</f>
        <v>-</v>
      </c>
      <c r="V12" s="92" t="str">
        <f ca="1">IF(V$5&gt;='Rent Roll'!$M34,('Rent Roll'!$G34*'Rent Roll'!$D8/12)*((1+'Rent Roll'!$X34)^DATEDIF('Rent Roll'!$M34,V$5,"Y")),
IF(V$5&gt;'Rent Roll'!$L8,"-",
IF('Rent Roll'!$P8&gt;0,
IF(AND('Rent Roll'!$P8&gt;0,EDATE('Rent Roll'!$K8,'Rent Roll'!$P8*12)&gt;='Commercial Lease'!V$5),
('Rent Roll'!$H8*'Rent Roll'!$D8/12)*((1+'Rent Roll'!$N8)^DATEDIF('Control | Sensitivity'!$C$18,V$5,"Y")),
OFFSET(U12,0,-DATEDIF(EDATE('Rent Roll'!$K8,'Rent Roll'!$P8*12),V$5,"M"))*((1+'Rent Roll'!$O8)^(DATEDIF(EDATE('Rent Roll'!$K8,'Rent Roll'!$P8*12),V$5,"Y")+1))),('Rent Roll'!$H8*'Rent Roll'!$D8/12)*((1+'Rent Roll'!$N8)^DATEDIF('Control | Sensitivity'!$C$18,V$5,"Y")))))</f>
        <v>-</v>
      </c>
      <c r="W12" s="92" t="str">
        <f ca="1">IF(W$5&gt;='Rent Roll'!$M34,('Rent Roll'!$G34*'Rent Roll'!$D8/12)*((1+'Rent Roll'!$X34)^DATEDIF('Rent Roll'!$M34,W$5,"Y")),
IF(W$5&gt;'Rent Roll'!$L8,"-",
IF('Rent Roll'!$P8&gt;0,
IF(AND('Rent Roll'!$P8&gt;0,EDATE('Rent Roll'!$K8,'Rent Roll'!$P8*12)&gt;='Commercial Lease'!W$5),
('Rent Roll'!$H8*'Rent Roll'!$D8/12)*((1+'Rent Roll'!$N8)^DATEDIF('Control | Sensitivity'!$C$18,W$5,"Y")),
OFFSET(V12,0,-DATEDIF(EDATE('Rent Roll'!$K8,'Rent Roll'!$P8*12),W$5,"M"))*((1+'Rent Roll'!$O8)^(DATEDIF(EDATE('Rent Roll'!$K8,'Rent Roll'!$P8*12),W$5,"Y")+1))),('Rent Roll'!$H8*'Rent Roll'!$D8/12)*((1+'Rent Roll'!$N8)^DATEDIF('Control | Sensitivity'!$C$18,W$5,"Y")))))</f>
        <v>-</v>
      </c>
      <c r="X12" s="92" t="str">
        <f ca="1">IF(X$5&gt;='Rent Roll'!$M34,('Rent Roll'!$G34*'Rent Roll'!$D8/12)*((1+'Rent Roll'!$X34)^DATEDIF('Rent Roll'!$M34,X$5,"Y")),
IF(X$5&gt;'Rent Roll'!$L8,"-",
IF('Rent Roll'!$P8&gt;0,
IF(AND('Rent Roll'!$P8&gt;0,EDATE('Rent Roll'!$K8,'Rent Roll'!$P8*12)&gt;='Commercial Lease'!X$5),
('Rent Roll'!$H8*'Rent Roll'!$D8/12)*((1+'Rent Roll'!$N8)^DATEDIF('Control | Sensitivity'!$C$18,X$5,"Y")),
OFFSET(W12,0,-DATEDIF(EDATE('Rent Roll'!$K8,'Rent Roll'!$P8*12),X$5,"M"))*((1+'Rent Roll'!$O8)^(DATEDIF(EDATE('Rent Roll'!$K8,'Rent Roll'!$P8*12),X$5,"Y")+1))),('Rent Roll'!$H8*'Rent Roll'!$D8/12)*((1+'Rent Roll'!$N8)^DATEDIF('Control | Sensitivity'!$C$18,X$5,"Y")))))</f>
        <v>-</v>
      </c>
      <c r="Y12" s="92" t="str">
        <f ca="1">IF(Y$5&gt;='Rent Roll'!$M34,('Rent Roll'!$G34*'Rent Roll'!$D8/12)*((1+'Rent Roll'!$X34)^DATEDIF('Rent Roll'!$M34,Y$5,"Y")),
IF(Y$5&gt;'Rent Roll'!$L8,"-",
IF('Rent Roll'!$P8&gt;0,
IF(AND('Rent Roll'!$P8&gt;0,EDATE('Rent Roll'!$K8,'Rent Roll'!$P8*12)&gt;='Commercial Lease'!Y$5),
('Rent Roll'!$H8*'Rent Roll'!$D8/12)*((1+'Rent Roll'!$N8)^DATEDIF('Control | Sensitivity'!$C$18,Y$5,"Y")),
OFFSET(X12,0,-DATEDIF(EDATE('Rent Roll'!$K8,'Rent Roll'!$P8*12),Y$5,"M"))*((1+'Rent Roll'!$O8)^(DATEDIF(EDATE('Rent Roll'!$K8,'Rent Roll'!$P8*12),Y$5,"Y")+1))),('Rent Roll'!$H8*'Rent Roll'!$D8/12)*((1+'Rent Roll'!$N8)^DATEDIF('Control | Sensitivity'!$C$18,Y$5,"Y")))))</f>
        <v>-</v>
      </c>
      <c r="Z12" s="92" t="str">
        <f ca="1">IF(Z$5&gt;='Rent Roll'!$M34,('Rent Roll'!$G34*'Rent Roll'!$D8/12)*((1+'Rent Roll'!$X34)^DATEDIF('Rent Roll'!$M34,Z$5,"Y")),
IF(Z$5&gt;'Rent Roll'!$L8,"-",
IF('Rent Roll'!$P8&gt;0,
IF(AND('Rent Roll'!$P8&gt;0,EDATE('Rent Roll'!$K8,'Rent Roll'!$P8*12)&gt;='Commercial Lease'!Z$5),
('Rent Roll'!$H8*'Rent Roll'!$D8/12)*((1+'Rent Roll'!$N8)^DATEDIF('Control | Sensitivity'!$C$18,Z$5,"Y")),
OFFSET(Y12,0,-DATEDIF(EDATE('Rent Roll'!$K8,'Rent Roll'!$P8*12),Z$5,"M"))*((1+'Rent Roll'!$O8)^(DATEDIF(EDATE('Rent Roll'!$K8,'Rent Roll'!$P8*12),Z$5,"Y")+1))),('Rent Roll'!$H8*'Rent Roll'!$D8/12)*((1+'Rent Roll'!$N8)^DATEDIF('Control | Sensitivity'!$C$18,Z$5,"Y")))))</f>
        <v>-</v>
      </c>
      <c r="AA12" s="92" t="str">
        <f ca="1">IF(AA$5&gt;='Rent Roll'!$M34,('Rent Roll'!$G34*'Rent Roll'!$D8/12)*((1+'Rent Roll'!$X34)^DATEDIF('Rent Roll'!$M34,AA$5,"Y")),
IF(AA$5&gt;'Rent Roll'!$L8,"-",
IF('Rent Roll'!$P8&gt;0,
IF(AND('Rent Roll'!$P8&gt;0,EDATE('Rent Roll'!$K8,'Rent Roll'!$P8*12)&gt;='Commercial Lease'!AA$5),
('Rent Roll'!$H8*'Rent Roll'!$D8/12)*((1+'Rent Roll'!$N8)^DATEDIF('Control | Sensitivity'!$C$18,AA$5,"Y")),
OFFSET(Z12,0,-DATEDIF(EDATE('Rent Roll'!$K8,'Rent Roll'!$P8*12),AA$5,"M"))*((1+'Rent Roll'!$O8)^(DATEDIF(EDATE('Rent Roll'!$K8,'Rent Roll'!$P8*12),AA$5,"Y")+1))),('Rent Roll'!$H8*'Rent Roll'!$D8/12)*((1+'Rent Roll'!$N8)^DATEDIF('Control | Sensitivity'!$C$18,AA$5,"Y")))))</f>
        <v>-</v>
      </c>
      <c r="AB12" s="92" t="str">
        <f ca="1">IF(AB$5&gt;='Rent Roll'!$M34,('Rent Roll'!$G34*'Rent Roll'!$D8/12)*((1+'Rent Roll'!$X34)^DATEDIF('Rent Roll'!$M34,AB$5,"Y")),
IF(AB$5&gt;'Rent Roll'!$L8,"-",
IF('Rent Roll'!$P8&gt;0,
IF(AND('Rent Roll'!$P8&gt;0,EDATE('Rent Roll'!$K8,'Rent Roll'!$P8*12)&gt;='Commercial Lease'!AB$5),
('Rent Roll'!$H8*'Rent Roll'!$D8/12)*((1+'Rent Roll'!$N8)^DATEDIF('Control | Sensitivity'!$C$18,AB$5,"Y")),
OFFSET(AA12,0,-DATEDIF(EDATE('Rent Roll'!$K8,'Rent Roll'!$P8*12),AB$5,"M"))*((1+'Rent Roll'!$O8)^(DATEDIF(EDATE('Rent Roll'!$K8,'Rent Roll'!$P8*12),AB$5,"Y")+1))),('Rent Roll'!$H8*'Rent Roll'!$D8/12)*((1+'Rent Roll'!$N8)^DATEDIF('Control | Sensitivity'!$C$18,AB$5,"Y")))))</f>
        <v>-</v>
      </c>
      <c r="AC12" s="92" t="str">
        <f ca="1">IF(AC$5&gt;='Rent Roll'!$M34,('Rent Roll'!$G34*'Rent Roll'!$D8/12)*((1+'Rent Roll'!$X34)^DATEDIF('Rent Roll'!$M34,AC$5,"Y")),
IF(AC$5&gt;'Rent Roll'!$L8,"-",
IF('Rent Roll'!$P8&gt;0,
IF(AND('Rent Roll'!$P8&gt;0,EDATE('Rent Roll'!$K8,'Rent Roll'!$P8*12)&gt;='Commercial Lease'!AC$5),
('Rent Roll'!$H8*'Rent Roll'!$D8/12)*((1+'Rent Roll'!$N8)^DATEDIF('Control | Sensitivity'!$C$18,AC$5,"Y")),
OFFSET(AB12,0,-DATEDIF(EDATE('Rent Roll'!$K8,'Rent Roll'!$P8*12),AC$5,"M"))*((1+'Rent Roll'!$O8)^(DATEDIF(EDATE('Rent Roll'!$K8,'Rent Roll'!$P8*12),AC$5,"Y")+1))),('Rent Roll'!$H8*'Rent Roll'!$D8/12)*((1+'Rent Roll'!$N8)^DATEDIF('Control | Sensitivity'!$C$18,AC$5,"Y")))))</f>
        <v>-</v>
      </c>
      <c r="AD12" s="92" t="str">
        <f ca="1">IF(AD$5&gt;='Rent Roll'!$M34,('Rent Roll'!$G34*'Rent Roll'!$D8/12)*((1+'Rent Roll'!$X34)^DATEDIF('Rent Roll'!$M34,AD$5,"Y")),
IF(AD$5&gt;'Rent Roll'!$L8,"-",
IF('Rent Roll'!$P8&gt;0,
IF(AND('Rent Roll'!$P8&gt;0,EDATE('Rent Roll'!$K8,'Rent Roll'!$P8*12)&gt;='Commercial Lease'!AD$5),
('Rent Roll'!$H8*'Rent Roll'!$D8/12)*((1+'Rent Roll'!$N8)^DATEDIF('Control | Sensitivity'!$C$18,AD$5,"Y")),
OFFSET(AC12,0,-DATEDIF(EDATE('Rent Roll'!$K8,'Rent Roll'!$P8*12),AD$5,"M"))*((1+'Rent Roll'!$O8)^(DATEDIF(EDATE('Rent Roll'!$K8,'Rent Roll'!$P8*12),AD$5,"Y")+1))),('Rent Roll'!$H8*'Rent Roll'!$D8/12)*((1+'Rent Roll'!$N8)^DATEDIF('Control | Sensitivity'!$C$18,AD$5,"Y")))))</f>
        <v>-</v>
      </c>
      <c r="AE12" s="92" t="str">
        <f ca="1">IF(AE$5&gt;='Rent Roll'!$M34,('Rent Roll'!$G34*'Rent Roll'!$D8/12)*((1+'Rent Roll'!$X34)^DATEDIF('Rent Roll'!$M34,AE$5,"Y")),
IF(AE$5&gt;'Rent Roll'!$L8,"-",
IF('Rent Roll'!$P8&gt;0,
IF(AND('Rent Roll'!$P8&gt;0,EDATE('Rent Roll'!$K8,'Rent Roll'!$P8*12)&gt;='Commercial Lease'!AE$5),
('Rent Roll'!$H8*'Rent Roll'!$D8/12)*((1+'Rent Roll'!$N8)^DATEDIF('Control | Sensitivity'!$C$18,AE$5,"Y")),
OFFSET(AD12,0,-DATEDIF(EDATE('Rent Roll'!$K8,'Rent Roll'!$P8*12),AE$5,"M"))*((1+'Rent Roll'!$O8)^(DATEDIF(EDATE('Rent Roll'!$K8,'Rent Roll'!$P8*12),AE$5,"Y")+1))),('Rent Roll'!$H8*'Rent Roll'!$D8/12)*((1+'Rent Roll'!$N8)^DATEDIF('Control | Sensitivity'!$C$18,AE$5,"Y")))))</f>
        <v>-</v>
      </c>
      <c r="AF12" s="92" t="str">
        <f ca="1">IF(AF$5&gt;='Rent Roll'!$M34,('Rent Roll'!$G34*'Rent Roll'!$D8/12)*((1+'Rent Roll'!$X34)^DATEDIF('Rent Roll'!$M34,AF$5,"Y")),
IF(AF$5&gt;'Rent Roll'!$L8,"-",
IF('Rent Roll'!$P8&gt;0,
IF(AND('Rent Roll'!$P8&gt;0,EDATE('Rent Roll'!$K8,'Rent Roll'!$P8*12)&gt;='Commercial Lease'!AF$5),
('Rent Roll'!$H8*'Rent Roll'!$D8/12)*((1+'Rent Roll'!$N8)^DATEDIF('Control | Sensitivity'!$C$18,AF$5,"Y")),
OFFSET(AE12,0,-DATEDIF(EDATE('Rent Roll'!$K8,'Rent Roll'!$P8*12),AF$5,"M"))*((1+'Rent Roll'!$O8)^(DATEDIF(EDATE('Rent Roll'!$K8,'Rent Roll'!$P8*12),AF$5,"Y")+1))),('Rent Roll'!$H8*'Rent Roll'!$D8/12)*((1+'Rent Roll'!$N8)^DATEDIF('Control | Sensitivity'!$C$18,AF$5,"Y")))))</f>
        <v>-</v>
      </c>
      <c r="AG12" s="92" t="str">
        <f ca="1">IF(AG$5&gt;='Rent Roll'!$M34,('Rent Roll'!$G34*'Rent Roll'!$D8/12)*((1+'Rent Roll'!$X34)^DATEDIF('Rent Roll'!$M34,AG$5,"Y")),
IF(AG$5&gt;'Rent Roll'!$L8,"-",
IF('Rent Roll'!$P8&gt;0,
IF(AND('Rent Roll'!$P8&gt;0,EDATE('Rent Roll'!$K8,'Rent Roll'!$P8*12)&gt;='Commercial Lease'!AG$5),
('Rent Roll'!$H8*'Rent Roll'!$D8/12)*((1+'Rent Roll'!$N8)^DATEDIF('Control | Sensitivity'!$C$18,AG$5,"Y")),
OFFSET(AF12,0,-DATEDIF(EDATE('Rent Roll'!$K8,'Rent Roll'!$P8*12),AG$5,"M"))*((1+'Rent Roll'!$O8)^(DATEDIF(EDATE('Rent Roll'!$K8,'Rent Roll'!$P8*12),AG$5,"Y")+1))),('Rent Roll'!$H8*'Rent Roll'!$D8/12)*((1+'Rent Roll'!$N8)^DATEDIF('Control | Sensitivity'!$C$18,AG$5,"Y")))))</f>
        <v>-</v>
      </c>
      <c r="AH12" s="92" t="str">
        <f ca="1">IF(AH$5&gt;='Rent Roll'!$M34,('Rent Roll'!$G34*'Rent Roll'!$D8/12)*((1+'Rent Roll'!$X34)^DATEDIF('Rent Roll'!$M34,AH$5,"Y")),
IF(AH$5&gt;'Rent Roll'!$L8,"-",
IF('Rent Roll'!$P8&gt;0,
IF(AND('Rent Roll'!$P8&gt;0,EDATE('Rent Roll'!$K8,'Rent Roll'!$P8*12)&gt;='Commercial Lease'!AH$5),
('Rent Roll'!$H8*'Rent Roll'!$D8/12)*((1+'Rent Roll'!$N8)^DATEDIF('Control | Sensitivity'!$C$18,AH$5,"Y")),
OFFSET(AG12,0,-DATEDIF(EDATE('Rent Roll'!$K8,'Rent Roll'!$P8*12),AH$5,"M"))*((1+'Rent Roll'!$O8)^(DATEDIF(EDATE('Rent Roll'!$K8,'Rent Roll'!$P8*12),AH$5,"Y")+1))),('Rent Roll'!$H8*'Rent Roll'!$D8/12)*((1+'Rent Roll'!$N8)^DATEDIF('Control | Sensitivity'!$C$18,AH$5,"Y")))))</f>
        <v>-</v>
      </c>
      <c r="AI12" s="92" t="str">
        <f ca="1">IF(AI$5&gt;='Rent Roll'!$M34,('Rent Roll'!$G34*'Rent Roll'!$D8/12)*((1+'Rent Roll'!$X34)^DATEDIF('Rent Roll'!$M34,AI$5,"Y")),
IF(AI$5&gt;'Rent Roll'!$L8,"-",
IF('Rent Roll'!$P8&gt;0,
IF(AND('Rent Roll'!$P8&gt;0,EDATE('Rent Roll'!$K8,'Rent Roll'!$P8*12)&gt;='Commercial Lease'!AI$5),
('Rent Roll'!$H8*'Rent Roll'!$D8/12)*((1+'Rent Roll'!$N8)^DATEDIF('Control | Sensitivity'!$C$18,AI$5,"Y")),
OFFSET(AH12,0,-DATEDIF(EDATE('Rent Roll'!$K8,'Rent Roll'!$P8*12),AI$5,"M"))*((1+'Rent Roll'!$O8)^(DATEDIF(EDATE('Rent Roll'!$K8,'Rent Roll'!$P8*12),AI$5,"Y")+1))),('Rent Roll'!$H8*'Rent Roll'!$D8/12)*((1+'Rent Roll'!$N8)^DATEDIF('Control | Sensitivity'!$C$18,AI$5,"Y")))))</f>
        <v>-</v>
      </c>
      <c r="AJ12" s="92" t="str">
        <f ca="1">IF(AJ$5&gt;='Rent Roll'!$M34,('Rent Roll'!$G34*'Rent Roll'!$D8/12)*((1+'Rent Roll'!$X34)^DATEDIF('Rent Roll'!$M34,AJ$5,"Y")),
IF(AJ$5&gt;'Rent Roll'!$L8,"-",
IF('Rent Roll'!$P8&gt;0,
IF(AND('Rent Roll'!$P8&gt;0,EDATE('Rent Roll'!$K8,'Rent Roll'!$P8*12)&gt;='Commercial Lease'!AJ$5),
('Rent Roll'!$H8*'Rent Roll'!$D8/12)*((1+'Rent Roll'!$N8)^DATEDIF('Control | Sensitivity'!$C$18,AJ$5,"Y")),
OFFSET(AI12,0,-DATEDIF(EDATE('Rent Roll'!$K8,'Rent Roll'!$P8*12),AJ$5,"M"))*((1+'Rent Roll'!$O8)^(DATEDIF(EDATE('Rent Roll'!$K8,'Rent Roll'!$P8*12),AJ$5,"Y")+1))),('Rent Roll'!$H8*'Rent Roll'!$D8/12)*((1+'Rent Roll'!$N8)^DATEDIF('Control | Sensitivity'!$C$18,AJ$5,"Y")))))</f>
        <v>-</v>
      </c>
      <c r="AK12" s="92" t="str">
        <f ca="1">IF(AK$5&gt;='Rent Roll'!$M34,('Rent Roll'!$G34*'Rent Roll'!$D8/12)*((1+'Rent Roll'!$X34)^DATEDIF('Rent Roll'!$M34,AK$5,"Y")),
IF(AK$5&gt;'Rent Roll'!$L8,"-",
IF('Rent Roll'!$P8&gt;0,
IF(AND('Rent Roll'!$P8&gt;0,EDATE('Rent Roll'!$K8,'Rent Roll'!$P8*12)&gt;='Commercial Lease'!AK$5),
('Rent Roll'!$H8*'Rent Roll'!$D8/12)*((1+'Rent Roll'!$N8)^DATEDIF('Control | Sensitivity'!$C$18,AK$5,"Y")),
OFFSET(AJ12,0,-DATEDIF(EDATE('Rent Roll'!$K8,'Rent Roll'!$P8*12),AK$5,"M"))*((1+'Rent Roll'!$O8)^(DATEDIF(EDATE('Rent Roll'!$K8,'Rent Roll'!$P8*12),AK$5,"Y")+1))),('Rent Roll'!$H8*'Rent Roll'!$D8/12)*((1+'Rent Roll'!$N8)^DATEDIF('Control | Sensitivity'!$C$18,AK$5,"Y")))))</f>
        <v>-</v>
      </c>
      <c r="AL12" s="92" t="str">
        <f ca="1">IF(AL$5&gt;='Rent Roll'!$M34,('Rent Roll'!$G34*'Rent Roll'!$D8/12)*((1+'Rent Roll'!$X34)^DATEDIF('Rent Roll'!$M34,AL$5,"Y")),
IF(AL$5&gt;'Rent Roll'!$L8,"-",
IF('Rent Roll'!$P8&gt;0,
IF(AND('Rent Roll'!$P8&gt;0,EDATE('Rent Roll'!$K8,'Rent Roll'!$P8*12)&gt;='Commercial Lease'!AL$5),
('Rent Roll'!$H8*'Rent Roll'!$D8/12)*((1+'Rent Roll'!$N8)^DATEDIF('Control | Sensitivity'!$C$18,AL$5,"Y")),
OFFSET(AK12,0,-DATEDIF(EDATE('Rent Roll'!$K8,'Rent Roll'!$P8*12),AL$5,"M"))*((1+'Rent Roll'!$O8)^(DATEDIF(EDATE('Rent Roll'!$K8,'Rent Roll'!$P8*12),AL$5,"Y")+1))),('Rent Roll'!$H8*'Rent Roll'!$D8/12)*((1+'Rent Roll'!$N8)^DATEDIF('Control | Sensitivity'!$C$18,AL$5,"Y")))))</f>
        <v>-</v>
      </c>
      <c r="AM12" s="92" t="str">
        <f ca="1">IF(AM$5&gt;='Rent Roll'!$M34,('Rent Roll'!$G34*'Rent Roll'!$D8/12)*((1+'Rent Roll'!$X34)^DATEDIF('Rent Roll'!$M34,AM$5,"Y")),
IF(AM$5&gt;'Rent Roll'!$L8,"-",
IF('Rent Roll'!$P8&gt;0,
IF(AND('Rent Roll'!$P8&gt;0,EDATE('Rent Roll'!$K8,'Rent Roll'!$P8*12)&gt;='Commercial Lease'!AM$5),
('Rent Roll'!$H8*'Rent Roll'!$D8/12)*((1+'Rent Roll'!$N8)^DATEDIF('Control | Sensitivity'!$C$18,AM$5,"Y")),
OFFSET(AL12,0,-DATEDIF(EDATE('Rent Roll'!$K8,'Rent Roll'!$P8*12),AM$5,"M"))*((1+'Rent Roll'!$O8)^(DATEDIF(EDATE('Rent Roll'!$K8,'Rent Roll'!$P8*12),AM$5,"Y")+1))),('Rent Roll'!$H8*'Rent Roll'!$D8/12)*((1+'Rent Roll'!$N8)^DATEDIF('Control | Sensitivity'!$C$18,AM$5,"Y")))))</f>
        <v>-</v>
      </c>
      <c r="AN12" s="92" t="str">
        <f ca="1">IF(AN$5&gt;='Rent Roll'!$M34,('Rent Roll'!$G34*'Rent Roll'!$D8/12)*((1+'Rent Roll'!$X34)^DATEDIF('Rent Roll'!$M34,AN$5,"Y")),
IF(AN$5&gt;'Rent Roll'!$L8,"-",
IF('Rent Roll'!$P8&gt;0,
IF(AND('Rent Roll'!$P8&gt;0,EDATE('Rent Roll'!$K8,'Rent Roll'!$P8*12)&gt;='Commercial Lease'!AN$5),
('Rent Roll'!$H8*'Rent Roll'!$D8/12)*((1+'Rent Roll'!$N8)^DATEDIF('Control | Sensitivity'!$C$18,AN$5,"Y")),
OFFSET(AM12,0,-DATEDIF(EDATE('Rent Roll'!$K8,'Rent Roll'!$P8*12),AN$5,"M"))*((1+'Rent Roll'!$O8)^(DATEDIF(EDATE('Rent Roll'!$K8,'Rent Roll'!$P8*12),AN$5,"Y")+1))),('Rent Roll'!$H8*'Rent Roll'!$D8/12)*((1+'Rent Roll'!$N8)^DATEDIF('Control | Sensitivity'!$C$18,AN$5,"Y")))))</f>
        <v>-</v>
      </c>
      <c r="AO12" s="92" t="str">
        <f ca="1">IF(AO$5&gt;='Rent Roll'!$M34,('Rent Roll'!$G34*'Rent Roll'!$D8/12)*((1+'Rent Roll'!$X34)^DATEDIF('Rent Roll'!$M34,AO$5,"Y")),
IF(AO$5&gt;'Rent Roll'!$L8,"-",
IF('Rent Roll'!$P8&gt;0,
IF(AND('Rent Roll'!$P8&gt;0,EDATE('Rent Roll'!$K8,'Rent Roll'!$P8*12)&gt;='Commercial Lease'!AO$5),
('Rent Roll'!$H8*'Rent Roll'!$D8/12)*((1+'Rent Roll'!$N8)^DATEDIF('Control | Sensitivity'!$C$18,AO$5,"Y")),
OFFSET(AN12,0,-DATEDIF(EDATE('Rent Roll'!$K8,'Rent Roll'!$P8*12),AO$5,"M"))*((1+'Rent Roll'!$O8)^(DATEDIF(EDATE('Rent Roll'!$K8,'Rent Roll'!$P8*12),AO$5,"Y")+1))),('Rent Roll'!$H8*'Rent Roll'!$D8/12)*((1+'Rent Roll'!$N8)^DATEDIF('Control | Sensitivity'!$C$18,AO$5,"Y")))))</f>
        <v>-</v>
      </c>
      <c r="AP12" s="92" t="str">
        <f ca="1">IF(AP$5&gt;='Rent Roll'!$M34,('Rent Roll'!$G34*'Rent Roll'!$D8/12)*((1+'Rent Roll'!$X34)^DATEDIF('Rent Roll'!$M34,AP$5,"Y")),
IF(AP$5&gt;'Rent Roll'!$L8,"-",
IF('Rent Roll'!$P8&gt;0,
IF(AND('Rent Roll'!$P8&gt;0,EDATE('Rent Roll'!$K8,'Rent Roll'!$P8*12)&gt;='Commercial Lease'!AP$5),
('Rent Roll'!$H8*'Rent Roll'!$D8/12)*((1+'Rent Roll'!$N8)^DATEDIF('Control | Sensitivity'!$C$18,AP$5,"Y")),
OFFSET(AO12,0,-DATEDIF(EDATE('Rent Roll'!$K8,'Rent Roll'!$P8*12),AP$5,"M"))*((1+'Rent Roll'!$O8)^(DATEDIF(EDATE('Rent Roll'!$K8,'Rent Roll'!$P8*12),AP$5,"Y")+1))),('Rent Roll'!$H8*'Rent Roll'!$D8/12)*((1+'Rent Roll'!$N8)^DATEDIF('Control | Sensitivity'!$C$18,AP$5,"Y")))))</f>
        <v>-</v>
      </c>
      <c r="AQ12" s="92" t="str">
        <f ca="1">IF(AQ$5&gt;='Rent Roll'!$M34,('Rent Roll'!$G34*'Rent Roll'!$D8/12)*((1+'Rent Roll'!$X34)^DATEDIF('Rent Roll'!$M34,AQ$5,"Y")),
IF(AQ$5&gt;'Rent Roll'!$L8,"-",
IF('Rent Roll'!$P8&gt;0,
IF(AND('Rent Roll'!$P8&gt;0,EDATE('Rent Roll'!$K8,'Rent Roll'!$P8*12)&gt;='Commercial Lease'!AQ$5),
('Rent Roll'!$H8*'Rent Roll'!$D8/12)*((1+'Rent Roll'!$N8)^DATEDIF('Control | Sensitivity'!$C$18,AQ$5,"Y")),
OFFSET(AP12,0,-DATEDIF(EDATE('Rent Roll'!$K8,'Rent Roll'!$P8*12),AQ$5,"M"))*((1+'Rent Roll'!$O8)^(DATEDIF(EDATE('Rent Roll'!$K8,'Rent Roll'!$P8*12),AQ$5,"Y")+1))),('Rent Roll'!$H8*'Rent Roll'!$D8/12)*((1+'Rent Roll'!$N8)^DATEDIF('Control | Sensitivity'!$C$18,AQ$5,"Y")))))</f>
        <v>-</v>
      </c>
      <c r="AR12" s="92" t="str">
        <f ca="1">IF(AR$5&gt;='Rent Roll'!$M34,('Rent Roll'!$G34*'Rent Roll'!$D8/12)*((1+'Rent Roll'!$X34)^DATEDIF('Rent Roll'!$M34,AR$5,"Y")),
IF(AR$5&gt;'Rent Roll'!$L8,"-",
IF('Rent Roll'!$P8&gt;0,
IF(AND('Rent Roll'!$P8&gt;0,EDATE('Rent Roll'!$K8,'Rent Roll'!$P8*12)&gt;='Commercial Lease'!AR$5),
('Rent Roll'!$H8*'Rent Roll'!$D8/12)*((1+'Rent Roll'!$N8)^DATEDIF('Control | Sensitivity'!$C$18,AR$5,"Y")),
OFFSET(AQ12,0,-DATEDIF(EDATE('Rent Roll'!$K8,'Rent Roll'!$P8*12),AR$5,"M"))*((1+'Rent Roll'!$O8)^(DATEDIF(EDATE('Rent Roll'!$K8,'Rent Roll'!$P8*12),AR$5,"Y")+1))),('Rent Roll'!$H8*'Rent Roll'!$D8/12)*((1+'Rent Roll'!$N8)^DATEDIF('Control | Sensitivity'!$C$18,AR$5,"Y")))))</f>
        <v>-</v>
      </c>
      <c r="AS12" s="92" t="str">
        <f ca="1">IF(AS$5&gt;='Rent Roll'!$M34,('Rent Roll'!$G34*'Rent Roll'!$D8/12)*((1+'Rent Roll'!$X34)^DATEDIF('Rent Roll'!$M34,AS$5,"Y")),
IF(AS$5&gt;'Rent Roll'!$L8,"-",
IF('Rent Roll'!$P8&gt;0,
IF(AND('Rent Roll'!$P8&gt;0,EDATE('Rent Roll'!$K8,'Rent Roll'!$P8*12)&gt;='Commercial Lease'!AS$5),
('Rent Roll'!$H8*'Rent Roll'!$D8/12)*((1+'Rent Roll'!$N8)^DATEDIF('Control | Sensitivity'!$C$18,AS$5,"Y")),
OFFSET(AR12,0,-DATEDIF(EDATE('Rent Roll'!$K8,'Rent Roll'!$P8*12),AS$5,"M"))*((1+'Rent Roll'!$O8)^(DATEDIF(EDATE('Rent Roll'!$K8,'Rent Roll'!$P8*12),AS$5,"Y")+1))),('Rent Roll'!$H8*'Rent Roll'!$D8/12)*((1+'Rent Roll'!$N8)^DATEDIF('Control | Sensitivity'!$C$18,AS$5,"Y")))))</f>
        <v>-</v>
      </c>
      <c r="AT12" s="92" t="str">
        <f ca="1">IF(AT$5&gt;='Rent Roll'!$M34,('Rent Roll'!$G34*'Rent Roll'!$D8/12)*((1+'Rent Roll'!$X34)^DATEDIF('Rent Roll'!$M34,AT$5,"Y")),
IF(AT$5&gt;'Rent Roll'!$L8,"-",
IF('Rent Roll'!$P8&gt;0,
IF(AND('Rent Roll'!$P8&gt;0,EDATE('Rent Roll'!$K8,'Rent Roll'!$P8*12)&gt;='Commercial Lease'!AT$5),
('Rent Roll'!$H8*'Rent Roll'!$D8/12)*((1+'Rent Roll'!$N8)^DATEDIF('Control | Sensitivity'!$C$18,AT$5,"Y")),
OFFSET(AS12,0,-DATEDIF(EDATE('Rent Roll'!$K8,'Rent Roll'!$P8*12),AT$5,"M"))*((1+'Rent Roll'!$O8)^(DATEDIF(EDATE('Rent Roll'!$K8,'Rent Roll'!$P8*12),AT$5,"Y")+1))),('Rent Roll'!$H8*'Rent Roll'!$D8/12)*((1+'Rent Roll'!$N8)^DATEDIF('Control | Sensitivity'!$C$18,AT$5,"Y")))))</f>
        <v>-</v>
      </c>
      <c r="AU12" s="92" t="str">
        <f ca="1">IF(AU$5&gt;='Rent Roll'!$M34,('Rent Roll'!$G34*'Rent Roll'!$D8/12)*((1+'Rent Roll'!$X34)^DATEDIF('Rent Roll'!$M34,AU$5,"Y")),
IF(AU$5&gt;'Rent Roll'!$L8,"-",
IF('Rent Roll'!$P8&gt;0,
IF(AND('Rent Roll'!$P8&gt;0,EDATE('Rent Roll'!$K8,'Rent Roll'!$P8*12)&gt;='Commercial Lease'!AU$5),
('Rent Roll'!$H8*'Rent Roll'!$D8/12)*((1+'Rent Roll'!$N8)^DATEDIF('Control | Sensitivity'!$C$18,AU$5,"Y")),
OFFSET(AT12,0,-DATEDIF(EDATE('Rent Roll'!$K8,'Rent Roll'!$P8*12),AU$5,"M"))*((1+'Rent Roll'!$O8)^(DATEDIF(EDATE('Rent Roll'!$K8,'Rent Roll'!$P8*12),AU$5,"Y")+1))),('Rent Roll'!$H8*'Rent Roll'!$D8/12)*((1+'Rent Roll'!$N8)^DATEDIF('Control | Sensitivity'!$C$18,AU$5,"Y")))))</f>
        <v>-</v>
      </c>
      <c r="AV12" s="92" t="str">
        <f ca="1">IF(AV$5&gt;='Rent Roll'!$M34,('Rent Roll'!$G34*'Rent Roll'!$D8/12)*((1+'Rent Roll'!$X34)^DATEDIF('Rent Roll'!$M34,AV$5,"Y")),
IF(AV$5&gt;'Rent Roll'!$L8,"-",
IF('Rent Roll'!$P8&gt;0,
IF(AND('Rent Roll'!$P8&gt;0,EDATE('Rent Roll'!$K8,'Rent Roll'!$P8*12)&gt;='Commercial Lease'!AV$5),
('Rent Roll'!$H8*'Rent Roll'!$D8/12)*((1+'Rent Roll'!$N8)^DATEDIF('Control | Sensitivity'!$C$18,AV$5,"Y")),
OFFSET(AU12,0,-DATEDIF(EDATE('Rent Roll'!$K8,'Rent Roll'!$P8*12),AV$5,"M"))*((1+'Rent Roll'!$O8)^(DATEDIF(EDATE('Rent Roll'!$K8,'Rent Roll'!$P8*12),AV$5,"Y")+1))),('Rent Roll'!$H8*'Rent Roll'!$D8/12)*((1+'Rent Roll'!$N8)^DATEDIF('Control | Sensitivity'!$C$18,AV$5,"Y")))))</f>
        <v>-</v>
      </c>
      <c r="AW12" s="92" t="str">
        <f ca="1">IF(AW$5&gt;='Rent Roll'!$M34,('Rent Roll'!$G34*'Rent Roll'!$D8/12)*((1+'Rent Roll'!$X34)^DATEDIF('Rent Roll'!$M34,AW$5,"Y")),
IF(AW$5&gt;'Rent Roll'!$L8,"-",
IF('Rent Roll'!$P8&gt;0,
IF(AND('Rent Roll'!$P8&gt;0,EDATE('Rent Roll'!$K8,'Rent Roll'!$P8*12)&gt;='Commercial Lease'!AW$5),
('Rent Roll'!$H8*'Rent Roll'!$D8/12)*((1+'Rent Roll'!$N8)^DATEDIF('Control | Sensitivity'!$C$18,AW$5,"Y")),
OFFSET(AV12,0,-DATEDIF(EDATE('Rent Roll'!$K8,'Rent Roll'!$P8*12),AW$5,"M"))*((1+'Rent Roll'!$O8)^(DATEDIF(EDATE('Rent Roll'!$K8,'Rent Roll'!$P8*12),AW$5,"Y")+1))),('Rent Roll'!$H8*'Rent Roll'!$D8/12)*((1+'Rent Roll'!$N8)^DATEDIF('Control | Sensitivity'!$C$18,AW$5,"Y")))))</f>
        <v>-</v>
      </c>
      <c r="AX12" s="92" t="str">
        <f ca="1">IF(AX$5&gt;='Rent Roll'!$M34,('Rent Roll'!$G34*'Rent Roll'!$D8/12)*((1+'Rent Roll'!$X34)^DATEDIF('Rent Roll'!$M34,AX$5,"Y")),
IF(AX$5&gt;'Rent Roll'!$L8,"-",
IF('Rent Roll'!$P8&gt;0,
IF(AND('Rent Roll'!$P8&gt;0,EDATE('Rent Roll'!$K8,'Rent Roll'!$P8*12)&gt;='Commercial Lease'!AX$5),
('Rent Roll'!$H8*'Rent Roll'!$D8/12)*((1+'Rent Roll'!$N8)^DATEDIF('Control | Sensitivity'!$C$18,AX$5,"Y")),
OFFSET(AW12,0,-DATEDIF(EDATE('Rent Roll'!$K8,'Rent Roll'!$P8*12),AX$5,"M"))*((1+'Rent Roll'!$O8)^(DATEDIF(EDATE('Rent Roll'!$K8,'Rent Roll'!$P8*12),AX$5,"Y")+1))),('Rent Roll'!$H8*'Rent Roll'!$D8/12)*((1+'Rent Roll'!$N8)^DATEDIF('Control | Sensitivity'!$C$18,AX$5,"Y")))))</f>
        <v>-</v>
      </c>
      <c r="AY12" s="92" t="str">
        <f ca="1">IF(AY$5&gt;='Rent Roll'!$M34,('Rent Roll'!$G34*'Rent Roll'!$D8/12)*((1+'Rent Roll'!$X34)^DATEDIF('Rent Roll'!$M34,AY$5,"Y")),
IF(AY$5&gt;'Rent Roll'!$L8,"-",
IF('Rent Roll'!$P8&gt;0,
IF(AND('Rent Roll'!$P8&gt;0,EDATE('Rent Roll'!$K8,'Rent Roll'!$P8*12)&gt;='Commercial Lease'!AY$5),
('Rent Roll'!$H8*'Rent Roll'!$D8/12)*((1+'Rent Roll'!$N8)^DATEDIF('Control | Sensitivity'!$C$18,AY$5,"Y")),
OFFSET(AX12,0,-DATEDIF(EDATE('Rent Roll'!$K8,'Rent Roll'!$P8*12),AY$5,"M"))*((1+'Rent Roll'!$O8)^(DATEDIF(EDATE('Rent Roll'!$K8,'Rent Roll'!$P8*12),AY$5,"Y")+1))),('Rent Roll'!$H8*'Rent Roll'!$D8/12)*((1+'Rent Roll'!$N8)^DATEDIF('Control | Sensitivity'!$C$18,AY$5,"Y")))))</f>
        <v>-</v>
      </c>
      <c r="AZ12" s="92" t="str">
        <f ca="1">IF(AZ$5&gt;='Rent Roll'!$M34,('Rent Roll'!$G34*'Rent Roll'!$D8/12)*((1+'Rent Roll'!$X34)^DATEDIF('Rent Roll'!$M34,AZ$5,"Y")),
IF(AZ$5&gt;'Rent Roll'!$L8,"-",
IF('Rent Roll'!$P8&gt;0,
IF(AND('Rent Roll'!$P8&gt;0,EDATE('Rent Roll'!$K8,'Rent Roll'!$P8*12)&gt;='Commercial Lease'!AZ$5),
('Rent Roll'!$H8*'Rent Roll'!$D8/12)*((1+'Rent Roll'!$N8)^DATEDIF('Control | Sensitivity'!$C$18,AZ$5,"Y")),
OFFSET(AY12,0,-DATEDIF(EDATE('Rent Roll'!$K8,'Rent Roll'!$P8*12),AZ$5,"M"))*((1+'Rent Roll'!$O8)^(DATEDIF(EDATE('Rent Roll'!$K8,'Rent Roll'!$P8*12),AZ$5,"Y")+1))),('Rent Roll'!$H8*'Rent Roll'!$D8/12)*((1+'Rent Roll'!$N8)^DATEDIF('Control | Sensitivity'!$C$18,AZ$5,"Y")))))</f>
        <v>-</v>
      </c>
      <c r="BA12" s="92" t="str">
        <f ca="1">IF(BA$5&gt;='Rent Roll'!$M34,('Rent Roll'!$G34*'Rent Roll'!$D8/12)*((1+'Rent Roll'!$X34)^DATEDIF('Rent Roll'!$M34,BA$5,"Y")),
IF(BA$5&gt;'Rent Roll'!$L8,"-",
IF('Rent Roll'!$P8&gt;0,
IF(AND('Rent Roll'!$P8&gt;0,EDATE('Rent Roll'!$K8,'Rent Roll'!$P8*12)&gt;='Commercial Lease'!BA$5),
('Rent Roll'!$H8*'Rent Roll'!$D8/12)*((1+'Rent Roll'!$N8)^DATEDIF('Control | Sensitivity'!$C$18,BA$5,"Y")),
OFFSET(AZ12,0,-DATEDIF(EDATE('Rent Roll'!$K8,'Rent Roll'!$P8*12),BA$5,"M"))*((1+'Rent Roll'!$O8)^(DATEDIF(EDATE('Rent Roll'!$K8,'Rent Roll'!$P8*12),BA$5,"Y")+1))),('Rent Roll'!$H8*'Rent Roll'!$D8/12)*((1+'Rent Roll'!$N8)^DATEDIF('Control | Sensitivity'!$C$18,BA$5,"Y")))))</f>
        <v>-</v>
      </c>
      <c r="BB12" s="92" t="str">
        <f ca="1">IF(BB$5&gt;='Rent Roll'!$M34,('Rent Roll'!$G34*'Rent Roll'!$D8/12)*((1+'Rent Roll'!$X34)^DATEDIF('Rent Roll'!$M34,BB$5,"Y")),
IF(BB$5&gt;'Rent Roll'!$L8,"-",
IF('Rent Roll'!$P8&gt;0,
IF(AND('Rent Roll'!$P8&gt;0,EDATE('Rent Roll'!$K8,'Rent Roll'!$P8*12)&gt;='Commercial Lease'!BB$5),
('Rent Roll'!$H8*'Rent Roll'!$D8/12)*((1+'Rent Roll'!$N8)^DATEDIF('Control | Sensitivity'!$C$18,BB$5,"Y")),
OFFSET(BA12,0,-DATEDIF(EDATE('Rent Roll'!$K8,'Rent Roll'!$P8*12),BB$5,"M"))*((1+'Rent Roll'!$O8)^(DATEDIF(EDATE('Rent Roll'!$K8,'Rent Roll'!$P8*12),BB$5,"Y")+1))),('Rent Roll'!$H8*'Rent Roll'!$D8/12)*((1+'Rent Roll'!$N8)^DATEDIF('Control | Sensitivity'!$C$18,BB$5,"Y")))))</f>
        <v>-</v>
      </c>
      <c r="BC12" s="92" t="str">
        <f ca="1">IF(BC$5&gt;='Rent Roll'!$M34,('Rent Roll'!$G34*'Rent Roll'!$D8/12)*((1+'Rent Roll'!$X34)^DATEDIF('Rent Roll'!$M34,BC$5,"Y")),
IF(BC$5&gt;'Rent Roll'!$L8,"-",
IF('Rent Roll'!$P8&gt;0,
IF(AND('Rent Roll'!$P8&gt;0,EDATE('Rent Roll'!$K8,'Rent Roll'!$P8*12)&gt;='Commercial Lease'!BC$5),
('Rent Roll'!$H8*'Rent Roll'!$D8/12)*((1+'Rent Roll'!$N8)^DATEDIF('Control | Sensitivity'!$C$18,BC$5,"Y")),
OFFSET(BB12,0,-DATEDIF(EDATE('Rent Roll'!$K8,'Rent Roll'!$P8*12),BC$5,"M"))*((1+'Rent Roll'!$O8)^(DATEDIF(EDATE('Rent Roll'!$K8,'Rent Roll'!$P8*12),BC$5,"Y")+1))),('Rent Roll'!$H8*'Rent Roll'!$D8/12)*((1+'Rent Roll'!$N8)^DATEDIF('Control | Sensitivity'!$C$18,BC$5,"Y")))))</f>
        <v>-</v>
      </c>
      <c r="BD12" s="92" t="str">
        <f ca="1">IF(BD$5&gt;='Rent Roll'!$M34,('Rent Roll'!$G34*'Rent Roll'!$D8/12)*((1+'Rent Roll'!$X34)^DATEDIF('Rent Roll'!$M34,BD$5,"Y")),
IF(BD$5&gt;'Rent Roll'!$L8,"-",
IF('Rent Roll'!$P8&gt;0,
IF(AND('Rent Roll'!$P8&gt;0,EDATE('Rent Roll'!$K8,'Rent Roll'!$P8*12)&gt;='Commercial Lease'!BD$5),
('Rent Roll'!$H8*'Rent Roll'!$D8/12)*((1+'Rent Roll'!$N8)^DATEDIF('Control | Sensitivity'!$C$18,BD$5,"Y")),
OFFSET(BC12,0,-DATEDIF(EDATE('Rent Roll'!$K8,'Rent Roll'!$P8*12),BD$5,"M"))*((1+'Rent Roll'!$O8)^(DATEDIF(EDATE('Rent Roll'!$K8,'Rent Roll'!$P8*12),BD$5,"Y")+1))),('Rent Roll'!$H8*'Rent Roll'!$D8/12)*((1+'Rent Roll'!$N8)^DATEDIF('Control | Sensitivity'!$C$18,BD$5,"Y")))))</f>
        <v>-</v>
      </c>
      <c r="BE12" s="92" t="str">
        <f ca="1">IF(BE$5&gt;='Rent Roll'!$M34,('Rent Roll'!$G34*'Rent Roll'!$D8/12)*((1+'Rent Roll'!$X34)^DATEDIF('Rent Roll'!$M34,BE$5,"Y")),
IF(BE$5&gt;'Rent Roll'!$L8,"-",
IF('Rent Roll'!$P8&gt;0,
IF(AND('Rent Roll'!$P8&gt;0,EDATE('Rent Roll'!$K8,'Rent Roll'!$P8*12)&gt;='Commercial Lease'!BE$5),
('Rent Roll'!$H8*'Rent Roll'!$D8/12)*((1+'Rent Roll'!$N8)^DATEDIF('Control | Sensitivity'!$C$18,BE$5,"Y")),
OFFSET(BD12,0,-DATEDIF(EDATE('Rent Roll'!$K8,'Rent Roll'!$P8*12),BE$5,"M"))*((1+'Rent Roll'!$O8)^(DATEDIF(EDATE('Rent Roll'!$K8,'Rent Roll'!$P8*12),BE$5,"Y")+1))),('Rent Roll'!$H8*'Rent Roll'!$D8/12)*((1+'Rent Roll'!$N8)^DATEDIF('Control | Sensitivity'!$C$18,BE$5,"Y")))))</f>
        <v>-</v>
      </c>
      <c r="BF12" s="92" t="str">
        <f ca="1">IF(BF$5&gt;='Rent Roll'!$M34,('Rent Roll'!$G34*'Rent Roll'!$D8/12)*((1+'Rent Roll'!$X34)^DATEDIF('Rent Roll'!$M34,BF$5,"Y")),
IF(BF$5&gt;'Rent Roll'!$L8,"-",
IF('Rent Roll'!$P8&gt;0,
IF(AND('Rent Roll'!$P8&gt;0,EDATE('Rent Roll'!$K8,'Rent Roll'!$P8*12)&gt;='Commercial Lease'!BF$5),
('Rent Roll'!$H8*'Rent Roll'!$D8/12)*((1+'Rent Roll'!$N8)^DATEDIF('Control | Sensitivity'!$C$18,BF$5,"Y")),
OFFSET(BE12,0,-DATEDIF(EDATE('Rent Roll'!$K8,'Rent Roll'!$P8*12),BF$5,"M"))*((1+'Rent Roll'!$O8)^(DATEDIF(EDATE('Rent Roll'!$K8,'Rent Roll'!$P8*12),BF$5,"Y")+1))),('Rent Roll'!$H8*'Rent Roll'!$D8/12)*((1+'Rent Roll'!$N8)^DATEDIF('Control | Sensitivity'!$C$18,BF$5,"Y")))))</f>
        <v>-</v>
      </c>
      <c r="BG12" s="92" t="str">
        <f ca="1">IF(BG$5&gt;='Rent Roll'!$M34,('Rent Roll'!$G34*'Rent Roll'!$D8/12)*((1+'Rent Roll'!$X34)^DATEDIF('Rent Roll'!$M34,BG$5,"Y")),
IF(BG$5&gt;'Rent Roll'!$L8,"-",
IF('Rent Roll'!$P8&gt;0,
IF(AND('Rent Roll'!$P8&gt;0,EDATE('Rent Roll'!$K8,'Rent Roll'!$P8*12)&gt;='Commercial Lease'!BG$5),
('Rent Roll'!$H8*'Rent Roll'!$D8/12)*((1+'Rent Roll'!$N8)^DATEDIF('Control | Sensitivity'!$C$18,BG$5,"Y")),
OFFSET(BF12,0,-DATEDIF(EDATE('Rent Roll'!$K8,'Rent Roll'!$P8*12),BG$5,"M"))*((1+'Rent Roll'!$O8)^(DATEDIF(EDATE('Rent Roll'!$K8,'Rent Roll'!$P8*12),BG$5,"Y")+1))),('Rent Roll'!$H8*'Rent Roll'!$D8/12)*((1+'Rent Roll'!$N8)^DATEDIF('Control | Sensitivity'!$C$18,BG$5,"Y")))))</f>
        <v>-</v>
      </c>
      <c r="BH12" s="92" t="str">
        <f ca="1">IF(BH$5&gt;='Rent Roll'!$M34,('Rent Roll'!$G34*'Rent Roll'!$D8/12)*((1+'Rent Roll'!$X34)^DATEDIF('Rent Roll'!$M34,BH$5,"Y")),
IF(BH$5&gt;'Rent Roll'!$L8,"-",
IF('Rent Roll'!$P8&gt;0,
IF(AND('Rent Roll'!$P8&gt;0,EDATE('Rent Roll'!$K8,'Rent Roll'!$P8*12)&gt;='Commercial Lease'!BH$5),
('Rent Roll'!$H8*'Rent Roll'!$D8/12)*((1+'Rent Roll'!$N8)^DATEDIF('Control | Sensitivity'!$C$18,BH$5,"Y")),
OFFSET(BG12,0,-DATEDIF(EDATE('Rent Roll'!$K8,'Rent Roll'!$P8*12),BH$5,"M"))*((1+'Rent Roll'!$O8)^(DATEDIF(EDATE('Rent Roll'!$K8,'Rent Roll'!$P8*12),BH$5,"Y")+1))),('Rent Roll'!$H8*'Rent Roll'!$D8/12)*((1+'Rent Roll'!$N8)^DATEDIF('Control | Sensitivity'!$C$18,BH$5,"Y")))))</f>
        <v>-</v>
      </c>
      <c r="BI12" s="92" t="str">
        <f ca="1">IF(BI$5&gt;='Rent Roll'!$M34,('Rent Roll'!$G34*'Rent Roll'!$D8/12)*((1+'Rent Roll'!$X34)^DATEDIF('Rent Roll'!$M34,BI$5,"Y")),
IF(BI$5&gt;'Rent Roll'!$L8,"-",
IF('Rent Roll'!$P8&gt;0,
IF(AND('Rent Roll'!$P8&gt;0,EDATE('Rent Roll'!$K8,'Rent Roll'!$P8*12)&gt;='Commercial Lease'!BI$5),
('Rent Roll'!$H8*'Rent Roll'!$D8/12)*((1+'Rent Roll'!$N8)^DATEDIF('Control | Sensitivity'!$C$18,BI$5,"Y")),
OFFSET(BH12,0,-DATEDIF(EDATE('Rent Roll'!$K8,'Rent Roll'!$P8*12),BI$5,"M"))*((1+'Rent Roll'!$O8)^(DATEDIF(EDATE('Rent Roll'!$K8,'Rent Roll'!$P8*12),BI$5,"Y")+1))),('Rent Roll'!$H8*'Rent Roll'!$D8/12)*((1+'Rent Roll'!$N8)^DATEDIF('Control | Sensitivity'!$C$18,BI$5,"Y")))))</f>
        <v>-</v>
      </c>
      <c r="BJ12" s="92" t="str">
        <f ca="1">IF(BJ$5&gt;='Rent Roll'!$M34,('Rent Roll'!$G34*'Rent Roll'!$D8/12)*((1+'Rent Roll'!$X34)^DATEDIF('Rent Roll'!$M34,BJ$5,"Y")),
IF(BJ$5&gt;'Rent Roll'!$L8,"-",
IF('Rent Roll'!$P8&gt;0,
IF(AND('Rent Roll'!$P8&gt;0,EDATE('Rent Roll'!$K8,'Rent Roll'!$P8*12)&gt;='Commercial Lease'!BJ$5),
('Rent Roll'!$H8*'Rent Roll'!$D8/12)*((1+'Rent Roll'!$N8)^DATEDIF('Control | Sensitivity'!$C$18,BJ$5,"Y")),
OFFSET(BI12,0,-DATEDIF(EDATE('Rent Roll'!$K8,'Rent Roll'!$P8*12),BJ$5,"M"))*((1+'Rent Roll'!$O8)^(DATEDIF(EDATE('Rent Roll'!$K8,'Rent Roll'!$P8*12),BJ$5,"Y")+1))),('Rent Roll'!$H8*'Rent Roll'!$D8/12)*((1+'Rent Roll'!$N8)^DATEDIF('Control | Sensitivity'!$C$18,BJ$5,"Y")))))</f>
        <v>-</v>
      </c>
      <c r="BK12" s="92" t="str">
        <f ca="1">IF(BK$5&gt;='Rent Roll'!$M34,('Rent Roll'!$G34*'Rent Roll'!$D8/12)*((1+'Rent Roll'!$X34)^DATEDIF('Rent Roll'!$M34,BK$5,"Y")),
IF(BK$5&gt;'Rent Roll'!$L8,"-",
IF('Rent Roll'!$P8&gt;0,
IF(AND('Rent Roll'!$P8&gt;0,EDATE('Rent Roll'!$K8,'Rent Roll'!$P8*12)&gt;='Commercial Lease'!BK$5),
('Rent Roll'!$H8*'Rent Roll'!$D8/12)*((1+'Rent Roll'!$N8)^DATEDIF('Control | Sensitivity'!$C$18,BK$5,"Y")),
OFFSET(BJ12,0,-DATEDIF(EDATE('Rent Roll'!$K8,'Rent Roll'!$P8*12),BK$5,"M"))*((1+'Rent Roll'!$O8)^(DATEDIF(EDATE('Rent Roll'!$K8,'Rent Roll'!$P8*12),BK$5,"Y")+1))),('Rent Roll'!$H8*'Rent Roll'!$D8/12)*((1+'Rent Roll'!$N8)^DATEDIF('Control | Sensitivity'!$C$18,BK$5,"Y")))))</f>
        <v>-</v>
      </c>
      <c r="BL12" s="92" t="str">
        <f ca="1">IF(BL$5&gt;='Rent Roll'!$M34,('Rent Roll'!$G34*'Rent Roll'!$D8/12)*((1+'Rent Roll'!$X34)^DATEDIF('Rent Roll'!$M34,BL$5,"Y")),
IF(BL$5&gt;'Rent Roll'!$L8,"-",
IF('Rent Roll'!$P8&gt;0,
IF(AND('Rent Roll'!$P8&gt;0,EDATE('Rent Roll'!$K8,'Rent Roll'!$P8*12)&gt;='Commercial Lease'!BL$5),
('Rent Roll'!$H8*'Rent Roll'!$D8/12)*((1+'Rent Roll'!$N8)^DATEDIF('Control | Sensitivity'!$C$18,BL$5,"Y")),
OFFSET(BK12,0,-DATEDIF(EDATE('Rent Roll'!$K8,'Rent Roll'!$P8*12),BL$5,"M"))*((1+'Rent Roll'!$O8)^(DATEDIF(EDATE('Rent Roll'!$K8,'Rent Roll'!$P8*12),BL$5,"Y")+1))),('Rent Roll'!$H8*'Rent Roll'!$D8/12)*((1+'Rent Roll'!$N8)^DATEDIF('Control | Sensitivity'!$C$18,BL$5,"Y")))))</f>
        <v>-</v>
      </c>
      <c r="BM12" s="92" t="str">
        <f ca="1">IF(BM$5&gt;='Rent Roll'!$M34,('Rent Roll'!$G34*'Rent Roll'!$D8/12)*((1+'Rent Roll'!$X34)^DATEDIF('Rent Roll'!$M34,BM$5,"Y")),
IF(BM$5&gt;'Rent Roll'!$L8,"-",
IF('Rent Roll'!$P8&gt;0,
IF(AND('Rent Roll'!$P8&gt;0,EDATE('Rent Roll'!$K8,'Rent Roll'!$P8*12)&gt;='Commercial Lease'!BM$5),
('Rent Roll'!$H8*'Rent Roll'!$D8/12)*((1+'Rent Roll'!$N8)^DATEDIF('Control | Sensitivity'!$C$18,BM$5,"Y")),
OFFSET(BL12,0,-DATEDIF(EDATE('Rent Roll'!$K8,'Rent Roll'!$P8*12),BM$5,"M"))*((1+'Rent Roll'!$O8)^(DATEDIF(EDATE('Rent Roll'!$K8,'Rent Roll'!$P8*12),BM$5,"Y")+1))),('Rent Roll'!$H8*'Rent Roll'!$D8/12)*((1+'Rent Roll'!$N8)^DATEDIF('Control | Sensitivity'!$C$18,BM$5,"Y")))))</f>
        <v>-</v>
      </c>
      <c r="BN12" s="92" t="str">
        <f ca="1">IF(BN$5&gt;='Rent Roll'!$M34,('Rent Roll'!$G34*'Rent Roll'!$D8/12)*((1+'Rent Roll'!$X34)^DATEDIF('Rent Roll'!$M34,BN$5,"Y")),
IF(BN$5&gt;'Rent Roll'!$L8,"-",
IF('Rent Roll'!$P8&gt;0,
IF(AND('Rent Roll'!$P8&gt;0,EDATE('Rent Roll'!$K8,'Rent Roll'!$P8*12)&gt;='Commercial Lease'!BN$5),
('Rent Roll'!$H8*'Rent Roll'!$D8/12)*((1+'Rent Roll'!$N8)^DATEDIF('Control | Sensitivity'!$C$18,BN$5,"Y")),
OFFSET(BM12,0,-DATEDIF(EDATE('Rent Roll'!$K8,'Rent Roll'!$P8*12),BN$5,"M"))*((1+'Rent Roll'!$O8)^(DATEDIF(EDATE('Rent Roll'!$K8,'Rent Roll'!$P8*12),BN$5,"Y")+1))),('Rent Roll'!$H8*'Rent Roll'!$D8/12)*((1+'Rent Roll'!$N8)^DATEDIF('Control | Sensitivity'!$C$18,BN$5,"Y")))))</f>
        <v>-</v>
      </c>
      <c r="BO12" s="92" t="str">
        <f ca="1">IF(BO$5&gt;='Rent Roll'!$M34,('Rent Roll'!$G34*'Rent Roll'!$D8/12)*((1+'Rent Roll'!$X34)^DATEDIF('Rent Roll'!$M34,BO$5,"Y")),
IF(BO$5&gt;'Rent Roll'!$L8,"-",
IF('Rent Roll'!$P8&gt;0,
IF(AND('Rent Roll'!$P8&gt;0,EDATE('Rent Roll'!$K8,'Rent Roll'!$P8*12)&gt;='Commercial Lease'!BO$5),
('Rent Roll'!$H8*'Rent Roll'!$D8/12)*((1+'Rent Roll'!$N8)^DATEDIF('Control | Sensitivity'!$C$18,BO$5,"Y")),
OFFSET(BN12,0,-DATEDIF(EDATE('Rent Roll'!$K8,'Rent Roll'!$P8*12),BO$5,"M"))*((1+'Rent Roll'!$O8)^(DATEDIF(EDATE('Rent Roll'!$K8,'Rent Roll'!$P8*12),BO$5,"Y")+1))),('Rent Roll'!$H8*'Rent Roll'!$D8/12)*((1+'Rent Roll'!$N8)^DATEDIF('Control | Sensitivity'!$C$18,BO$5,"Y")))))</f>
        <v>-</v>
      </c>
      <c r="BP12" s="92" t="str">
        <f ca="1">IF(BP$5&gt;='Rent Roll'!$M34,('Rent Roll'!$G34*'Rent Roll'!$D8/12)*((1+'Rent Roll'!$X34)^DATEDIF('Rent Roll'!$M34,BP$5,"Y")),
IF(BP$5&gt;'Rent Roll'!$L8,"-",
IF('Rent Roll'!$P8&gt;0,
IF(AND('Rent Roll'!$P8&gt;0,EDATE('Rent Roll'!$K8,'Rent Roll'!$P8*12)&gt;='Commercial Lease'!BP$5),
('Rent Roll'!$H8*'Rent Roll'!$D8/12)*((1+'Rent Roll'!$N8)^DATEDIF('Control | Sensitivity'!$C$18,BP$5,"Y")),
OFFSET(BO12,0,-DATEDIF(EDATE('Rent Roll'!$K8,'Rent Roll'!$P8*12),BP$5,"M"))*((1+'Rent Roll'!$O8)^(DATEDIF(EDATE('Rent Roll'!$K8,'Rent Roll'!$P8*12),BP$5,"Y")+1))),('Rent Roll'!$H8*'Rent Roll'!$D8/12)*((1+'Rent Roll'!$N8)^DATEDIF('Control | Sensitivity'!$C$18,BP$5,"Y")))))</f>
        <v>-</v>
      </c>
      <c r="BQ12" s="92" t="str">
        <f ca="1">IF(BQ$5&gt;='Rent Roll'!$M34,('Rent Roll'!$G34*'Rent Roll'!$D8/12)*((1+'Rent Roll'!$X34)^DATEDIF('Rent Roll'!$M34,BQ$5,"Y")),
IF(BQ$5&gt;'Rent Roll'!$L8,"-",
IF('Rent Roll'!$P8&gt;0,
IF(AND('Rent Roll'!$P8&gt;0,EDATE('Rent Roll'!$K8,'Rent Roll'!$P8*12)&gt;='Commercial Lease'!BQ$5),
('Rent Roll'!$H8*'Rent Roll'!$D8/12)*((1+'Rent Roll'!$N8)^DATEDIF('Control | Sensitivity'!$C$18,BQ$5,"Y")),
OFFSET(BP12,0,-DATEDIF(EDATE('Rent Roll'!$K8,'Rent Roll'!$P8*12),BQ$5,"M"))*((1+'Rent Roll'!$O8)^(DATEDIF(EDATE('Rent Roll'!$K8,'Rent Roll'!$P8*12),BQ$5,"Y")+1))),('Rent Roll'!$H8*'Rent Roll'!$D8/12)*((1+'Rent Roll'!$N8)^DATEDIF('Control | Sensitivity'!$C$18,BQ$5,"Y")))))</f>
        <v>-</v>
      </c>
      <c r="BR12" s="92" t="str">
        <f ca="1">IF(BR$5&gt;='Rent Roll'!$M34,('Rent Roll'!$G34*'Rent Roll'!$D8/12)*((1+'Rent Roll'!$X34)^DATEDIF('Rent Roll'!$M34,BR$5,"Y")),
IF(BR$5&gt;'Rent Roll'!$L8,"-",
IF('Rent Roll'!$P8&gt;0,
IF(AND('Rent Roll'!$P8&gt;0,EDATE('Rent Roll'!$K8,'Rent Roll'!$P8*12)&gt;='Commercial Lease'!BR$5),
('Rent Roll'!$H8*'Rent Roll'!$D8/12)*((1+'Rent Roll'!$N8)^DATEDIF('Control | Sensitivity'!$C$18,BR$5,"Y")),
OFFSET(BQ12,0,-DATEDIF(EDATE('Rent Roll'!$K8,'Rent Roll'!$P8*12),BR$5,"M"))*((1+'Rent Roll'!$O8)^(DATEDIF(EDATE('Rent Roll'!$K8,'Rent Roll'!$P8*12),BR$5,"Y")+1))),('Rent Roll'!$H8*'Rent Roll'!$D8/12)*((1+'Rent Roll'!$N8)^DATEDIF('Control | Sensitivity'!$C$18,BR$5,"Y")))))</f>
        <v>-</v>
      </c>
      <c r="BS12" s="92" t="str">
        <f ca="1">IF(BS$5&gt;='Rent Roll'!$M34,('Rent Roll'!$G34*'Rent Roll'!$D8/12)*((1+'Rent Roll'!$X34)^DATEDIF('Rent Roll'!$M34,BS$5,"Y")),
IF(BS$5&gt;'Rent Roll'!$L8,"-",
IF('Rent Roll'!$P8&gt;0,
IF(AND('Rent Roll'!$P8&gt;0,EDATE('Rent Roll'!$K8,'Rent Roll'!$P8*12)&gt;='Commercial Lease'!BS$5),
('Rent Roll'!$H8*'Rent Roll'!$D8/12)*((1+'Rent Roll'!$N8)^DATEDIF('Control | Sensitivity'!$C$18,BS$5,"Y")),
OFFSET(BR12,0,-DATEDIF(EDATE('Rent Roll'!$K8,'Rent Roll'!$P8*12),BS$5,"M"))*((1+'Rent Roll'!$O8)^(DATEDIF(EDATE('Rent Roll'!$K8,'Rent Roll'!$P8*12),BS$5,"Y")+1))),('Rent Roll'!$H8*'Rent Roll'!$D8/12)*((1+'Rent Roll'!$N8)^DATEDIF('Control | Sensitivity'!$C$18,BS$5,"Y")))))</f>
        <v>-</v>
      </c>
      <c r="BT12" s="92" t="str">
        <f ca="1">IF(BT$5&gt;='Rent Roll'!$M34,('Rent Roll'!$G34*'Rent Roll'!$D8/12)*((1+'Rent Roll'!$X34)^DATEDIF('Rent Roll'!$M34,BT$5,"Y")),
IF(BT$5&gt;'Rent Roll'!$L8,"-",
IF('Rent Roll'!$P8&gt;0,
IF(AND('Rent Roll'!$P8&gt;0,EDATE('Rent Roll'!$K8,'Rent Roll'!$P8*12)&gt;='Commercial Lease'!BT$5),
('Rent Roll'!$H8*'Rent Roll'!$D8/12)*((1+'Rent Roll'!$N8)^DATEDIF('Control | Sensitivity'!$C$18,BT$5,"Y")),
OFFSET(BS12,0,-DATEDIF(EDATE('Rent Roll'!$K8,'Rent Roll'!$P8*12),BT$5,"M"))*((1+'Rent Roll'!$O8)^(DATEDIF(EDATE('Rent Roll'!$K8,'Rent Roll'!$P8*12),BT$5,"Y")+1))),('Rent Roll'!$H8*'Rent Roll'!$D8/12)*((1+'Rent Roll'!$N8)^DATEDIF('Control | Sensitivity'!$C$18,BT$5,"Y")))))</f>
        <v>-</v>
      </c>
      <c r="BU12" s="92" t="str">
        <f ca="1">IF(BU$5&gt;='Rent Roll'!$M34,('Rent Roll'!$G34*'Rent Roll'!$D8/12)*((1+'Rent Roll'!$X34)^DATEDIF('Rent Roll'!$M34,BU$5,"Y")),
IF(BU$5&gt;'Rent Roll'!$L8,"-",
IF('Rent Roll'!$P8&gt;0,
IF(AND('Rent Roll'!$P8&gt;0,EDATE('Rent Roll'!$K8,'Rent Roll'!$P8*12)&gt;='Commercial Lease'!BU$5),
('Rent Roll'!$H8*'Rent Roll'!$D8/12)*((1+'Rent Roll'!$N8)^DATEDIF('Control | Sensitivity'!$C$18,BU$5,"Y")),
OFFSET(BT12,0,-DATEDIF(EDATE('Rent Roll'!$K8,'Rent Roll'!$P8*12),BU$5,"M"))*((1+'Rent Roll'!$O8)^(DATEDIF(EDATE('Rent Roll'!$K8,'Rent Roll'!$P8*12),BU$5,"Y")+1))),('Rent Roll'!$H8*'Rent Roll'!$D8/12)*((1+'Rent Roll'!$N8)^DATEDIF('Control | Sensitivity'!$C$18,BU$5,"Y")))))</f>
        <v>-</v>
      </c>
      <c r="BV12" s="92" t="str">
        <f ca="1">IF(BV$5&gt;='Rent Roll'!$M34,('Rent Roll'!$G34*'Rent Roll'!$D8/12)*((1+'Rent Roll'!$X34)^DATEDIF('Rent Roll'!$M34,BV$5,"Y")),
IF(BV$5&gt;'Rent Roll'!$L8,"-",
IF('Rent Roll'!$P8&gt;0,
IF(AND('Rent Roll'!$P8&gt;0,EDATE('Rent Roll'!$K8,'Rent Roll'!$P8*12)&gt;='Commercial Lease'!BV$5),
('Rent Roll'!$H8*'Rent Roll'!$D8/12)*((1+'Rent Roll'!$N8)^DATEDIF('Control | Sensitivity'!$C$18,BV$5,"Y")),
OFFSET(BU12,0,-DATEDIF(EDATE('Rent Roll'!$K8,'Rent Roll'!$P8*12),BV$5,"M"))*((1+'Rent Roll'!$O8)^(DATEDIF(EDATE('Rent Roll'!$K8,'Rent Roll'!$P8*12),BV$5,"Y")+1))),('Rent Roll'!$H8*'Rent Roll'!$D8/12)*((1+'Rent Roll'!$N8)^DATEDIF('Control | Sensitivity'!$C$18,BV$5,"Y")))))</f>
        <v>-</v>
      </c>
      <c r="BW12" s="92" t="str">
        <f ca="1">IF(BW$5&gt;='Rent Roll'!$M34,('Rent Roll'!$G34*'Rent Roll'!$D8/12)*((1+'Rent Roll'!$X34)^DATEDIF('Rent Roll'!$M34,BW$5,"Y")),
IF(BW$5&gt;'Rent Roll'!$L8,"-",
IF('Rent Roll'!$P8&gt;0,
IF(AND('Rent Roll'!$P8&gt;0,EDATE('Rent Roll'!$K8,'Rent Roll'!$P8*12)&gt;='Commercial Lease'!BW$5),
('Rent Roll'!$H8*'Rent Roll'!$D8/12)*((1+'Rent Roll'!$N8)^DATEDIF('Control | Sensitivity'!$C$18,BW$5,"Y")),
OFFSET(BV12,0,-DATEDIF(EDATE('Rent Roll'!$K8,'Rent Roll'!$P8*12),BW$5,"M"))*((1+'Rent Roll'!$O8)^(DATEDIF(EDATE('Rent Roll'!$K8,'Rent Roll'!$P8*12),BW$5,"Y")+1))),('Rent Roll'!$H8*'Rent Roll'!$D8/12)*((1+'Rent Roll'!$N8)^DATEDIF('Control | Sensitivity'!$C$18,BW$5,"Y")))))</f>
        <v>-</v>
      </c>
      <c r="BX12" s="92" t="str">
        <f ca="1">IF(BX$5&gt;='Rent Roll'!$M34,('Rent Roll'!$G34*'Rent Roll'!$D8/12)*((1+'Rent Roll'!$X34)^DATEDIF('Rent Roll'!$M34,BX$5,"Y")),
IF(BX$5&gt;'Rent Roll'!$L8,"-",
IF('Rent Roll'!$P8&gt;0,
IF(AND('Rent Roll'!$P8&gt;0,EDATE('Rent Roll'!$K8,'Rent Roll'!$P8*12)&gt;='Commercial Lease'!BX$5),
('Rent Roll'!$H8*'Rent Roll'!$D8/12)*((1+'Rent Roll'!$N8)^DATEDIF('Control | Sensitivity'!$C$18,BX$5,"Y")),
OFFSET(BW12,0,-DATEDIF(EDATE('Rent Roll'!$K8,'Rent Roll'!$P8*12),BX$5,"M"))*((1+'Rent Roll'!$O8)^(DATEDIF(EDATE('Rent Roll'!$K8,'Rent Roll'!$P8*12),BX$5,"Y")+1))),('Rent Roll'!$H8*'Rent Roll'!$D8/12)*((1+'Rent Roll'!$N8)^DATEDIF('Control | Sensitivity'!$C$18,BX$5,"Y")))))</f>
        <v>-</v>
      </c>
      <c r="BY12" s="92" t="str">
        <f ca="1">IF(BY$5&gt;='Rent Roll'!$M34,('Rent Roll'!$G34*'Rent Roll'!$D8/12)*((1+'Rent Roll'!$X34)^DATEDIF('Rent Roll'!$M34,BY$5,"Y")),
IF(BY$5&gt;'Rent Roll'!$L8,"-",
IF('Rent Roll'!$P8&gt;0,
IF(AND('Rent Roll'!$P8&gt;0,EDATE('Rent Roll'!$K8,'Rent Roll'!$P8*12)&gt;='Commercial Lease'!BY$5),
('Rent Roll'!$H8*'Rent Roll'!$D8/12)*((1+'Rent Roll'!$N8)^DATEDIF('Control | Sensitivity'!$C$18,BY$5,"Y")),
OFFSET(BX12,0,-DATEDIF(EDATE('Rent Roll'!$K8,'Rent Roll'!$P8*12),BY$5,"M"))*((1+'Rent Roll'!$O8)^(DATEDIF(EDATE('Rent Roll'!$K8,'Rent Roll'!$P8*12),BY$5,"Y")+1))),('Rent Roll'!$H8*'Rent Roll'!$D8/12)*((1+'Rent Roll'!$N8)^DATEDIF('Control | Sensitivity'!$C$18,BY$5,"Y")))))</f>
        <v>-</v>
      </c>
      <c r="BZ12" s="92" t="str">
        <f ca="1">IF(BZ$5&gt;='Rent Roll'!$M34,('Rent Roll'!$G34*'Rent Roll'!$D8/12)*((1+'Rent Roll'!$X34)^DATEDIF('Rent Roll'!$M34,BZ$5,"Y")),
IF(BZ$5&gt;'Rent Roll'!$L8,"-",
IF('Rent Roll'!$P8&gt;0,
IF(AND('Rent Roll'!$P8&gt;0,EDATE('Rent Roll'!$K8,'Rent Roll'!$P8*12)&gt;='Commercial Lease'!BZ$5),
('Rent Roll'!$H8*'Rent Roll'!$D8/12)*((1+'Rent Roll'!$N8)^DATEDIF('Control | Sensitivity'!$C$18,BZ$5,"Y")),
OFFSET(BY12,0,-DATEDIF(EDATE('Rent Roll'!$K8,'Rent Roll'!$P8*12),BZ$5,"M"))*((1+'Rent Roll'!$O8)^(DATEDIF(EDATE('Rent Roll'!$K8,'Rent Roll'!$P8*12),BZ$5,"Y")+1))),('Rent Roll'!$H8*'Rent Roll'!$D8/12)*((1+'Rent Roll'!$N8)^DATEDIF('Control | Sensitivity'!$C$18,BZ$5,"Y")))))</f>
        <v>-</v>
      </c>
      <c r="CA12" s="92" t="str">
        <f ca="1">IF(CA$5&gt;='Rent Roll'!$M34,('Rent Roll'!$G34*'Rent Roll'!$D8/12)*((1+'Rent Roll'!$X34)^DATEDIF('Rent Roll'!$M34,CA$5,"Y")),
IF(CA$5&gt;'Rent Roll'!$L8,"-",
IF('Rent Roll'!$P8&gt;0,
IF(AND('Rent Roll'!$P8&gt;0,EDATE('Rent Roll'!$K8,'Rent Roll'!$P8*12)&gt;='Commercial Lease'!CA$5),
('Rent Roll'!$H8*'Rent Roll'!$D8/12)*((1+'Rent Roll'!$N8)^DATEDIF('Control | Sensitivity'!$C$18,CA$5,"Y")),
OFFSET(BZ12,0,-DATEDIF(EDATE('Rent Roll'!$K8,'Rent Roll'!$P8*12),CA$5,"M"))*((1+'Rent Roll'!$O8)^(DATEDIF(EDATE('Rent Roll'!$K8,'Rent Roll'!$P8*12),CA$5,"Y")+1))),('Rent Roll'!$H8*'Rent Roll'!$D8/12)*((1+'Rent Roll'!$N8)^DATEDIF('Control | Sensitivity'!$C$18,CA$5,"Y")))))</f>
        <v>-</v>
      </c>
      <c r="CB12" s="92" t="str">
        <f ca="1">IF(CB$5&gt;='Rent Roll'!$M34,('Rent Roll'!$G34*'Rent Roll'!$D8/12)*((1+'Rent Roll'!$X34)^DATEDIF('Rent Roll'!$M34,CB$5,"Y")),
IF(CB$5&gt;'Rent Roll'!$L8,"-",
IF('Rent Roll'!$P8&gt;0,
IF(AND('Rent Roll'!$P8&gt;0,EDATE('Rent Roll'!$K8,'Rent Roll'!$P8*12)&gt;='Commercial Lease'!CB$5),
('Rent Roll'!$H8*'Rent Roll'!$D8/12)*((1+'Rent Roll'!$N8)^DATEDIF('Control | Sensitivity'!$C$18,CB$5,"Y")),
OFFSET(CA12,0,-DATEDIF(EDATE('Rent Roll'!$K8,'Rent Roll'!$P8*12),CB$5,"M"))*((1+'Rent Roll'!$O8)^(DATEDIF(EDATE('Rent Roll'!$K8,'Rent Roll'!$P8*12),CB$5,"Y")+1))),('Rent Roll'!$H8*'Rent Roll'!$D8/12)*((1+'Rent Roll'!$N8)^DATEDIF('Control | Sensitivity'!$C$18,CB$5,"Y")))))</f>
        <v>-</v>
      </c>
      <c r="CC12" s="92" t="str">
        <f ca="1">IF(CC$5&gt;='Rent Roll'!$M34,('Rent Roll'!$G34*'Rent Roll'!$D8/12)*((1+'Rent Roll'!$X34)^DATEDIF('Rent Roll'!$M34,CC$5,"Y")),
IF(CC$5&gt;'Rent Roll'!$L8,"-",
IF('Rent Roll'!$P8&gt;0,
IF(AND('Rent Roll'!$P8&gt;0,EDATE('Rent Roll'!$K8,'Rent Roll'!$P8*12)&gt;='Commercial Lease'!CC$5),
('Rent Roll'!$H8*'Rent Roll'!$D8/12)*((1+'Rent Roll'!$N8)^DATEDIF('Control | Sensitivity'!$C$18,CC$5,"Y")),
OFFSET(CB12,0,-DATEDIF(EDATE('Rent Roll'!$K8,'Rent Roll'!$P8*12),CC$5,"M"))*((1+'Rent Roll'!$O8)^(DATEDIF(EDATE('Rent Roll'!$K8,'Rent Roll'!$P8*12),CC$5,"Y")+1))),('Rent Roll'!$H8*'Rent Roll'!$D8/12)*((1+'Rent Roll'!$N8)^DATEDIF('Control | Sensitivity'!$C$18,CC$5,"Y")))))</f>
        <v>-</v>
      </c>
      <c r="CD12" s="92" t="str">
        <f ca="1">IF(CD$5&gt;='Rent Roll'!$M34,('Rent Roll'!$G34*'Rent Roll'!$D8/12)*((1+'Rent Roll'!$X34)^DATEDIF('Rent Roll'!$M34,CD$5,"Y")),
IF(CD$5&gt;'Rent Roll'!$L8,"-",
IF('Rent Roll'!$P8&gt;0,
IF(AND('Rent Roll'!$P8&gt;0,EDATE('Rent Roll'!$K8,'Rent Roll'!$P8*12)&gt;='Commercial Lease'!CD$5),
('Rent Roll'!$H8*'Rent Roll'!$D8/12)*((1+'Rent Roll'!$N8)^DATEDIF('Control | Sensitivity'!$C$18,CD$5,"Y")),
OFFSET(CC12,0,-DATEDIF(EDATE('Rent Roll'!$K8,'Rent Roll'!$P8*12),CD$5,"M"))*((1+'Rent Roll'!$O8)^(DATEDIF(EDATE('Rent Roll'!$K8,'Rent Roll'!$P8*12),CD$5,"Y")+1))),('Rent Roll'!$H8*'Rent Roll'!$D8/12)*((1+'Rent Roll'!$N8)^DATEDIF('Control | Sensitivity'!$C$18,CD$5,"Y")))))</f>
        <v>-</v>
      </c>
      <c r="CE12" s="92" t="str">
        <f ca="1">IF(CE$5&gt;='Rent Roll'!$M34,('Rent Roll'!$G34*'Rent Roll'!$D8/12)*((1+'Rent Roll'!$X34)^DATEDIF('Rent Roll'!$M34,CE$5,"Y")),
IF(CE$5&gt;'Rent Roll'!$L8,"-",
IF('Rent Roll'!$P8&gt;0,
IF(AND('Rent Roll'!$P8&gt;0,EDATE('Rent Roll'!$K8,'Rent Roll'!$P8*12)&gt;='Commercial Lease'!CE$5),
('Rent Roll'!$H8*'Rent Roll'!$D8/12)*((1+'Rent Roll'!$N8)^DATEDIF('Control | Sensitivity'!$C$18,CE$5,"Y")),
OFFSET(CD12,0,-DATEDIF(EDATE('Rent Roll'!$K8,'Rent Roll'!$P8*12),CE$5,"M"))*((1+'Rent Roll'!$O8)^(DATEDIF(EDATE('Rent Roll'!$K8,'Rent Roll'!$P8*12),CE$5,"Y")+1))),('Rent Roll'!$H8*'Rent Roll'!$D8/12)*((1+'Rent Roll'!$N8)^DATEDIF('Control | Sensitivity'!$C$18,CE$5,"Y")))))</f>
        <v>-</v>
      </c>
      <c r="CF12" s="92" t="str">
        <f ca="1">IF(CF$5&gt;='Rent Roll'!$M34,('Rent Roll'!$G34*'Rent Roll'!$D8/12)*((1+'Rent Roll'!$X34)^DATEDIF('Rent Roll'!$M34,CF$5,"Y")),
IF(CF$5&gt;'Rent Roll'!$L8,"-",
IF('Rent Roll'!$P8&gt;0,
IF(AND('Rent Roll'!$P8&gt;0,EDATE('Rent Roll'!$K8,'Rent Roll'!$P8*12)&gt;='Commercial Lease'!CF$5),
('Rent Roll'!$H8*'Rent Roll'!$D8/12)*((1+'Rent Roll'!$N8)^DATEDIF('Control | Sensitivity'!$C$18,CF$5,"Y")),
OFFSET(CE12,0,-DATEDIF(EDATE('Rent Roll'!$K8,'Rent Roll'!$P8*12),CF$5,"M"))*((1+'Rent Roll'!$O8)^(DATEDIF(EDATE('Rent Roll'!$K8,'Rent Roll'!$P8*12),CF$5,"Y")+1))),('Rent Roll'!$H8*'Rent Roll'!$D8/12)*((1+'Rent Roll'!$N8)^DATEDIF('Control | Sensitivity'!$C$18,CF$5,"Y")))))</f>
        <v>-</v>
      </c>
      <c r="CG12" s="92" t="str">
        <f ca="1">IF(CG$5&gt;='Rent Roll'!$M34,('Rent Roll'!$G34*'Rent Roll'!$D8/12)*((1+'Rent Roll'!$X34)^DATEDIF('Rent Roll'!$M34,CG$5,"Y")),
IF(CG$5&gt;'Rent Roll'!$L8,"-",
IF('Rent Roll'!$P8&gt;0,
IF(AND('Rent Roll'!$P8&gt;0,EDATE('Rent Roll'!$K8,'Rent Roll'!$P8*12)&gt;='Commercial Lease'!CG$5),
('Rent Roll'!$H8*'Rent Roll'!$D8/12)*((1+'Rent Roll'!$N8)^DATEDIF('Control | Sensitivity'!$C$18,CG$5,"Y")),
OFFSET(CF12,0,-DATEDIF(EDATE('Rent Roll'!$K8,'Rent Roll'!$P8*12),CG$5,"M"))*((1+'Rent Roll'!$O8)^(DATEDIF(EDATE('Rent Roll'!$K8,'Rent Roll'!$P8*12),CG$5,"Y")+1))),('Rent Roll'!$H8*'Rent Roll'!$D8/12)*((1+'Rent Roll'!$N8)^DATEDIF('Control | Sensitivity'!$C$18,CG$5,"Y")))))</f>
        <v>-</v>
      </c>
      <c r="CH12" s="92" t="str">
        <f ca="1">IF(CH$5&gt;='Rent Roll'!$M34,('Rent Roll'!$G34*'Rent Roll'!$D8/12)*((1+'Rent Roll'!$X34)^DATEDIF('Rent Roll'!$M34,CH$5,"Y")),
IF(CH$5&gt;'Rent Roll'!$L8,"-",
IF('Rent Roll'!$P8&gt;0,
IF(AND('Rent Roll'!$P8&gt;0,EDATE('Rent Roll'!$K8,'Rent Roll'!$P8*12)&gt;='Commercial Lease'!CH$5),
('Rent Roll'!$H8*'Rent Roll'!$D8/12)*((1+'Rent Roll'!$N8)^DATEDIF('Control | Sensitivity'!$C$18,CH$5,"Y")),
OFFSET(CG12,0,-DATEDIF(EDATE('Rent Roll'!$K8,'Rent Roll'!$P8*12),CH$5,"M"))*((1+'Rent Roll'!$O8)^(DATEDIF(EDATE('Rent Roll'!$K8,'Rent Roll'!$P8*12),CH$5,"Y")+1))),('Rent Roll'!$H8*'Rent Roll'!$D8/12)*((1+'Rent Roll'!$N8)^DATEDIF('Control | Sensitivity'!$C$18,CH$5,"Y")))))</f>
        <v>-</v>
      </c>
      <c r="CI12" s="92" t="str">
        <f ca="1">IF(CI$5&gt;='Rent Roll'!$M34,('Rent Roll'!$G34*'Rent Roll'!$D8/12)*((1+'Rent Roll'!$X34)^DATEDIF('Rent Roll'!$M34,CI$5,"Y")),
IF(CI$5&gt;'Rent Roll'!$L8,"-",
IF('Rent Roll'!$P8&gt;0,
IF(AND('Rent Roll'!$P8&gt;0,EDATE('Rent Roll'!$K8,'Rent Roll'!$P8*12)&gt;='Commercial Lease'!CI$5),
('Rent Roll'!$H8*'Rent Roll'!$D8/12)*((1+'Rent Roll'!$N8)^DATEDIF('Control | Sensitivity'!$C$18,CI$5,"Y")),
OFFSET(CH12,0,-DATEDIF(EDATE('Rent Roll'!$K8,'Rent Roll'!$P8*12),CI$5,"M"))*((1+'Rent Roll'!$O8)^(DATEDIF(EDATE('Rent Roll'!$K8,'Rent Roll'!$P8*12),CI$5,"Y")+1))),('Rent Roll'!$H8*'Rent Roll'!$D8/12)*((1+'Rent Roll'!$N8)^DATEDIF('Control | Sensitivity'!$C$18,CI$5,"Y")))))</f>
        <v>-</v>
      </c>
      <c r="CJ12" s="92" t="str">
        <f ca="1">IF(CJ$5&gt;='Rent Roll'!$M34,('Rent Roll'!$G34*'Rent Roll'!$D8/12)*((1+'Rent Roll'!$X34)^DATEDIF('Rent Roll'!$M34,CJ$5,"Y")),
IF(CJ$5&gt;'Rent Roll'!$L8,"-",
IF('Rent Roll'!$P8&gt;0,
IF(AND('Rent Roll'!$P8&gt;0,EDATE('Rent Roll'!$K8,'Rent Roll'!$P8*12)&gt;='Commercial Lease'!CJ$5),
('Rent Roll'!$H8*'Rent Roll'!$D8/12)*((1+'Rent Roll'!$N8)^DATEDIF('Control | Sensitivity'!$C$18,CJ$5,"Y")),
OFFSET(CI12,0,-DATEDIF(EDATE('Rent Roll'!$K8,'Rent Roll'!$P8*12),CJ$5,"M"))*((1+'Rent Roll'!$O8)^(DATEDIF(EDATE('Rent Roll'!$K8,'Rent Roll'!$P8*12),CJ$5,"Y")+1))),('Rent Roll'!$H8*'Rent Roll'!$D8/12)*((1+'Rent Roll'!$N8)^DATEDIF('Control | Sensitivity'!$C$18,CJ$5,"Y")))))</f>
        <v>-</v>
      </c>
      <c r="CK12" s="92" t="str">
        <f ca="1">IF(CK$5&gt;='Rent Roll'!$M34,('Rent Roll'!$G34*'Rent Roll'!$D8/12)*((1+'Rent Roll'!$X34)^DATEDIF('Rent Roll'!$M34,CK$5,"Y")),
IF(CK$5&gt;'Rent Roll'!$L8,"-",
IF('Rent Roll'!$P8&gt;0,
IF(AND('Rent Roll'!$P8&gt;0,EDATE('Rent Roll'!$K8,'Rent Roll'!$P8*12)&gt;='Commercial Lease'!CK$5),
('Rent Roll'!$H8*'Rent Roll'!$D8/12)*((1+'Rent Roll'!$N8)^DATEDIF('Control | Sensitivity'!$C$18,CK$5,"Y")),
OFFSET(CJ12,0,-DATEDIF(EDATE('Rent Roll'!$K8,'Rent Roll'!$P8*12),CK$5,"M"))*((1+'Rent Roll'!$O8)^(DATEDIF(EDATE('Rent Roll'!$K8,'Rent Roll'!$P8*12),CK$5,"Y")+1))),('Rent Roll'!$H8*'Rent Roll'!$D8/12)*((1+'Rent Roll'!$N8)^DATEDIF('Control | Sensitivity'!$C$18,CK$5,"Y")))))</f>
        <v>-</v>
      </c>
      <c r="CL12" s="92" t="str">
        <f ca="1">IF(CL$5&gt;='Rent Roll'!$M34,('Rent Roll'!$G34*'Rent Roll'!$D8/12)*((1+'Rent Roll'!$X34)^DATEDIF('Rent Roll'!$M34,CL$5,"Y")),
IF(CL$5&gt;'Rent Roll'!$L8,"-",
IF('Rent Roll'!$P8&gt;0,
IF(AND('Rent Roll'!$P8&gt;0,EDATE('Rent Roll'!$K8,'Rent Roll'!$P8*12)&gt;='Commercial Lease'!CL$5),
('Rent Roll'!$H8*'Rent Roll'!$D8/12)*((1+'Rent Roll'!$N8)^DATEDIF('Control | Sensitivity'!$C$18,CL$5,"Y")),
OFFSET(CK12,0,-DATEDIF(EDATE('Rent Roll'!$K8,'Rent Roll'!$P8*12),CL$5,"M"))*((1+'Rent Roll'!$O8)^(DATEDIF(EDATE('Rent Roll'!$K8,'Rent Roll'!$P8*12),CL$5,"Y")+1))),('Rent Roll'!$H8*'Rent Roll'!$D8/12)*((1+'Rent Roll'!$N8)^DATEDIF('Control | Sensitivity'!$C$18,CL$5,"Y")))))</f>
        <v>-</v>
      </c>
      <c r="CM12" s="92" t="str">
        <f ca="1">IF(CM$5&gt;='Rent Roll'!$M34,('Rent Roll'!$G34*'Rent Roll'!$D8/12)*((1+'Rent Roll'!$X34)^DATEDIF('Rent Roll'!$M34,CM$5,"Y")),
IF(CM$5&gt;'Rent Roll'!$L8,"-",
IF('Rent Roll'!$P8&gt;0,
IF(AND('Rent Roll'!$P8&gt;0,EDATE('Rent Roll'!$K8,'Rent Roll'!$P8*12)&gt;='Commercial Lease'!CM$5),
('Rent Roll'!$H8*'Rent Roll'!$D8/12)*((1+'Rent Roll'!$N8)^DATEDIF('Control | Sensitivity'!$C$18,CM$5,"Y")),
OFFSET(CL12,0,-DATEDIF(EDATE('Rent Roll'!$K8,'Rent Roll'!$P8*12),CM$5,"M"))*((1+'Rent Roll'!$O8)^(DATEDIF(EDATE('Rent Roll'!$K8,'Rent Roll'!$P8*12),CM$5,"Y")+1))),('Rent Roll'!$H8*'Rent Roll'!$D8/12)*((1+'Rent Roll'!$N8)^DATEDIF('Control | Sensitivity'!$C$18,CM$5,"Y")))))</f>
        <v>-</v>
      </c>
      <c r="CN12" s="92" t="str">
        <f ca="1">IF(CN$5&gt;='Rent Roll'!$M34,('Rent Roll'!$G34*'Rent Roll'!$D8/12)*((1+'Rent Roll'!$X34)^DATEDIF('Rent Roll'!$M34,CN$5,"Y")),
IF(CN$5&gt;'Rent Roll'!$L8,"-",
IF('Rent Roll'!$P8&gt;0,
IF(AND('Rent Roll'!$P8&gt;0,EDATE('Rent Roll'!$K8,'Rent Roll'!$P8*12)&gt;='Commercial Lease'!CN$5),
('Rent Roll'!$H8*'Rent Roll'!$D8/12)*((1+'Rent Roll'!$N8)^DATEDIF('Control | Sensitivity'!$C$18,CN$5,"Y")),
OFFSET(CM12,0,-DATEDIF(EDATE('Rent Roll'!$K8,'Rent Roll'!$P8*12),CN$5,"M"))*((1+'Rent Roll'!$O8)^(DATEDIF(EDATE('Rent Roll'!$K8,'Rent Roll'!$P8*12),CN$5,"Y")+1))),('Rent Roll'!$H8*'Rent Roll'!$D8/12)*((1+'Rent Roll'!$N8)^DATEDIF('Control | Sensitivity'!$C$18,CN$5,"Y")))))</f>
        <v>-</v>
      </c>
      <c r="CO12" s="92" t="str">
        <f ca="1">IF(CO$5&gt;='Rent Roll'!$M34,('Rent Roll'!$G34*'Rent Roll'!$D8/12)*((1+'Rent Roll'!$X34)^DATEDIF('Rent Roll'!$M34,CO$5,"Y")),
IF(CO$5&gt;'Rent Roll'!$L8,"-",
IF('Rent Roll'!$P8&gt;0,
IF(AND('Rent Roll'!$P8&gt;0,EDATE('Rent Roll'!$K8,'Rent Roll'!$P8*12)&gt;='Commercial Lease'!CO$5),
('Rent Roll'!$H8*'Rent Roll'!$D8/12)*((1+'Rent Roll'!$N8)^DATEDIF('Control | Sensitivity'!$C$18,CO$5,"Y")),
OFFSET(CN12,0,-DATEDIF(EDATE('Rent Roll'!$K8,'Rent Roll'!$P8*12),CO$5,"M"))*((1+'Rent Roll'!$O8)^(DATEDIF(EDATE('Rent Roll'!$K8,'Rent Roll'!$P8*12),CO$5,"Y")+1))),('Rent Roll'!$H8*'Rent Roll'!$D8/12)*((1+'Rent Roll'!$N8)^DATEDIF('Control | Sensitivity'!$C$18,CO$5,"Y")))))</f>
        <v>-</v>
      </c>
      <c r="CP12" s="92" t="str">
        <f ca="1">IF(CP$5&gt;='Rent Roll'!$M34,('Rent Roll'!$G34*'Rent Roll'!$D8/12)*((1+'Rent Roll'!$X34)^DATEDIF('Rent Roll'!$M34,CP$5,"Y")),
IF(CP$5&gt;'Rent Roll'!$L8,"-",
IF('Rent Roll'!$P8&gt;0,
IF(AND('Rent Roll'!$P8&gt;0,EDATE('Rent Roll'!$K8,'Rent Roll'!$P8*12)&gt;='Commercial Lease'!CP$5),
('Rent Roll'!$H8*'Rent Roll'!$D8/12)*((1+'Rent Roll'!$N8)^DATEDIF('Control | Sensitivity'!$C$18,CP$5,"Y")),
OFFSET(CO12,0,-DATEDIF(EDATE('Rent Roll'!$K8,'Rent Roll'!$P8*12),CP$5,"M"))*((1+'Rent Roll'!$O8)^(DATEDIF(EDATE('Rent Roll'!$K8,'Rent Roll'!$P8*12),CP$5,"Y")+1))),('Rent Roll'!$H8*'Rent Roll'!$D8/12)*((1+'Rent Roll'!$N8)^DATEDIF('Control | Sensitivity'!$C$18,CP$5,"Y")))))</f>
        <v>-</v>
      </c>
      <c r="CQ12" s="92" t="str">
        <f ca="1">IF(CQ$5&gt;='Rent Roll'!$M34,('Rent Roll'!$G34*'Rent Roll'!$D8/12)*((1+'Rent Roll'!$X34)^DATEDIF('Rent Roll'!$M34,CQ$5,"Y")),
IF(CQ$5&gt;'Rent Roll'!$L8,"-",
IF('Rent Roll'!$P8&gt;0,
IF(AND('Rent Roll'!$P8&gt;0,EDATE('Rent Roll'!$K8,'Rent Roll'!$P8*12)&gt;='Commercial Lease'!CQ$5),
('Rent Roll'!$H8*'Rent Roll'!$D8/12)*((1+'Rent Roll'!$N8)^DATEDIF('Control | Sensitivity'!$C$18,CQ$5,"Y")),
OFFSET(CP12,0,-DATEDIF(EDATE('Rent Roll'!$K8,'Rent Roll'!$P8*12),CQ$5,"M"))*((1+'Rent Roll'!$O8)^(DATEDIF(EDATE('Rent Roll'!$K8,'Rent Roll'!$P8*12),CQ$5,"Y")+1))),('Rent Roll'!$H8*'Rent Roll'!$D8/12)*((1+'Rent Roll'!$N8)^DATEDIF('Control | Sensitivity'!$C$18,CQ$5,"Y")))))</f>
        <v>-</v>
      </c>
      <c r="CR12" s="92" t="str">
        <f ca="1">IF(CR$5&gt;='Rent Roll'!$M34,('Rent Roll'!$G34*'Rent Roll'!$D8/12)*((1+'Rent Roll'!$X34)^DATEDIF('Rent Roll'!$M34,CR$5,"Y")),
IF(CR$5&gt;'Rent Roll'!$L8,"-",
IF('Rent Roll'!$P8&gt;0,
IF(AND('Rent Roll'!$P8&gt;0,EDATE('Rent Roll'!$K8,'Rent Roll'!$P8*12)&gt;='Commercial Lease'!CR$5),
('Rent Roll'!$H8*'Rent Roll'!$D8/12)*((1+'Rent Roll'!$N8)^DATEDIF('Control | Sensitivity'!$C$18,CR$5,"Y")),
OFFSET(CQ12,0,-DATEDIF(EDATE('Rent Roll'!$K8,'Rent Roll'!$P8*12),CR$5,"M"))*((1+'Rent Roll'!$O8)^(DATEDIF(EDATE('Rent Roll'!$K8,'Rent Roll'!$P8*12),CR$5,"Y")+1))),('Rent Roll'!$H8*'Rent Roll'!$D8/12)*((1+'Rent Roll'!$N8)^DATEDIF('Control | Sensitivity'!$C$18,CR$5,"Y")))))</f>
        <v>-</v>
      </c>
      <c r="CS12" s="92" t="str">
        <f ca="1">IF(CS$5&gt;='Rent Roll'!$M34,('Rent Roll'!$G34*'Rent Roll'!$D8/12)*((1+'Rent Roll'!$X34)^DATEDIF('Rent Roll'!$M34,CS$5,"Y")),
IF(CS$5&gt;'Rent Roll'!$L8,"-",
IF('Rent Roll'!$P8&gt;0,
IF(AND('Rent Roll'!$P8&gt;0,EDATE('Rent Roll'!$K8,'Rent Roll'!$P8*12)&gt;='Commercial Lease'!CS$5),
('Rent Roll'!$H8*'Rent Roll'!$D8/12)*((1+'Rent Roll'!$N8)^DATEDIF('Control | Sensitivity'!$C$18,CS$5,"Y")),
OFFSET(CR12,0,-DATEDIF(EDATE('Rent Roll'!$K8,'Rent Roll'!$P8*12),CS$5,"M"))*((1+'Rent Roll'!$O8)^(DATEDIF(EDATE('Rent Roll'!$K8,'Rent Roll'!$P8*12),CS$5,"Y")+1))),('Rent Roll'!$H8*'Rent Roll'!$D8/12)*((1+'Rent Roll'!$N8)^DATEDIF('Control | Sensitivity'!$C$18,CS$5,"Y")))))</f>
        <v>-</v>
      </c>
      <c r="CT12" s="92" t="str">
        <f ca="1">IF(CT$5&gt;='Rent Roll'!$M34,('Rent Roll'!$G34*'Rent Roll'!$D8/12)*((1+'Rent Roll'!$X34)^DATEDIF('Rent Roll'!$M34,CT$5,"Y")),
IF(CT$5&gt;'Rent Roll'!$L8,"-",
IF('Rent Roll'!$P8&gt;0,
IF(AND('Rent Roll'!$P8&gt;0,EDATE('Rent Roll'!$K8,'Rent Roll'!$P8*12)&gt;='Commercial Lease'!CT$5),
('Rent Roll'!$H8*'Rent Roll'!$D8/12)*((1+'Rent Roll'!$N8)^DATEDIF('Control | Sensitivity'!$C$18,CT$5,"Y")),
OFFSET(CS12,0,-DATEDIF(EDATE('Rent Roll'!$K8,'Rent Roll'!$P8*12),CT$5,"M"))*((1+'Rent Roll'!$O8)^(DATEDIF(EDATE('Rent Roll'!$K8,'Rent Roll'!$P8*12),CT$5,"Y")+1))),('Rent Roll'!$H8*'Rent Roll'!$D8/12)*((1+'Rent Roll'!$N8)^DATEDIF('Control | Sensitivity'!$C$18,CT$5,"Y")))))</f>
        <v>-</v>
      </c>
      <c r="CU12" s="92" t="str">
        <f ca="1">IF(CU$5&gt;='Rent Roll'!$M34,('Rent Roll'!$G34*'Rent Roll'!$D8/12)*((1+'Rent Roll'!$X34)^DATEDIF('Rent Roll'!$M34,CU$5,"Y")),
IF(CU$5&gt;'Rent Roll'!$L8,"-",
IF('Rent Roll'!$P8&gt;0,
IF(AND('Rent Roll'!$P8&gt;0,EDATE('Rent Roll'!$K8,'Rent Roll'!$P8*12)&gt;='Commercial Lease'!CU$5),
('Rent Roll'!$H8*'Rent Roll'!$D8/12)*((1+'Rent Roll'!$N8)^DATEDIF('Control | Sensitivity'!$C$18,CU$5,"Y")),
OFFSET(CT12,0,-DATEDIF(EDATE('Rent Roll'!$K8,'Rent Roll'!$P8*12),CU$5,"M"))*((1+'Rent Roll'!$O8)^(DATEDIF(EDATE('Rent Roll'!$K8,'Rent Roll'!$P8*12),CU$5,"Y")+1))),('Rent Roll'!$H8*'Rent Roll'!$D8/12)*((1+'Rent Roll'!$N8)^DATEDIF('Control | Sensitivity'!$C$18,CU$5,"Y")))))</f>
        <v>-</v>
      </c>
      <c r="CV12" s="92" t="str">
        <f ca="1">IF(CV$5&gt;='Rent Roll'!$M34,('Rent Roll'!$G34*'Rent Roll'!$D8/12)*((1+'Rent Roll'!$X34)^DATEDIF('Rent Roll'!$M34,CV$5,"Y")),
IF(CV$5&gt;'Rent Roll'!$L8,"-",
IF('Rent Roll'!$P8&gt;0,
IF(AND('Rent Roll'!$P8&gt;0,EDATE('Rent Roll'!$K8,'Rent Roll'!$P8*12)&gt;='Commercial Lease'!CV$5),
('Rent Roll'!$H8*'Rent Roll'!$D8/12)*((1+'Rent Roll'!$N8)^DATEDIF('Control | Sensitivity'!$C$18,CV$5,"Y")),
OFFSET(CU12,0,-DATEDIF(EDATE('Rent Roll'!$K8,'Rent Roll'!$P8*12),CV$5,"M"))*((1+'Rent Roll'!$O8)^(DATEDIF(EDATE('Rent Roll'!$K8,'Rent Roll'!$P8*12),CV$5,"Y")+1))),('Rent Roll'!$H8*'Rent Roll'!$D8/12)*((1+'Rent Roll'!$N8)^DATEDIF('Control | Sensitivity'!$C$18,CV$5,"Y")))))</f>
        <v>-</v>
      </c>
      <c r="CW12" s="92" t="str">
        <f ca="1">IF(CW$5&gt;='Rent Roll'!$M34,('Rent Roll'!$G34*'Rent Roll'!$D8/12)*((1+'Rent Roll'!$X34)^DATEDIF('Rent Roll'!$M34,CW$5,"Y")),
IF(CW$5&gt;'Rent Roll'!$L8,"-",
IF('Rent Roll'!$P8&gt;0,
IF(AND('Rent Roll'!$P8&gt;0,EDATE('Rent Roll'!$K8,'Rent Roll'!$P8*12)&gt;='Commercial Lease'!CW$5),
('Rent Roll'!$H8*'Rent Roll'!$D8/12)*((1+'Rent Roll'!$N8)^DATEDIF('Control | Sensitivity'!$C$18,CW$5,"Y")),
OFFSET(CV12,0,-DATEDIF(EDATE('Rent Roll'!$K8,'Rent Roll'!$P8*12),CW$5,"M"))*((1+'Rent Roll'!$O8)^(DATEDIF(EDATE('Rent Roll'!$K8,'Rent Roll'!$P8*12),CW$5,"Y")+1))),('Rent Roll'!$H8*'Rent Roll'!$D8/12)*((1+'Rent Roll'!$N8)^DATEDIF('Control | Sensitivity'!$C$18,CW$5,"Y")))))</f>
        <v>-</v>
      </c>
      <c r="CX12" s="92" t="str">
        <f ca="1">IF(CX$5&gt;='Rent Roll'!$M34,('Rent Roll'!$G34*'Rent Roll'!$D8/12)*((1+'Rent Roll'!$X34)^DATEDIF('Rent Roll'!$M34,CX$5,"Y")),
IF(CX$5&gt;'Rent Roll'!$L8,"-",
IF('Rent Roll'!$P8&gt;0,
IF(AND('Rent Roll'!$P8&gt;0,EDATE('Rent Roll'!$K8,'Rent Roll'!$P8*12)&gt;='Commercial Lease'!CX$5),
('Rent Roll'!$H8*'Rent Roll'!$D8/12)*((1+'Rent Roll'!$N8)^DATEDIF('Control | Sensitivity'!$C$18,CX$5,"Y")),
OFFSET(CW12,0,-DATEDIF(EDATE('Rent Roll'!$K8,'Rent Roll'!$P8*12),CX$5,"M"))*((1+'Rent Roll'!$O8)^(DATEDIF(EDATE('Rent Roll'!$K8,'Rent Roll'!$P8*12),CX$5,"Y")+1))),('Rent Roll'!$H8*'Rent Roll'!$D8/12)*((1+'Rent Roll'!$N8)^DATEDIF('Control | Sensitivity'!$C$18,CX$5,"Y")))))</f>
        <v>-</v>
      </c>
      <c r="CY12" s="92" t="str">
        <f ca="1">IF(CY$5&gt;='Rent Roll'!$M34,('Rent Roll'!$G34*'Rent Roll'!$D8/12)*((1+'Rent Roll'!$X34)^DATEDIF('Rent Roll'!$M34,CY$5,"Y")),
IF(CY$5&gt;'Rent Roll'!$L8,"-",
IF('Rent Roll'!$P8&gt;0,
IF(AND('Rent Roll'!$P8&gt;0,EDATE('Rent Roll'!$K8,'Rent Roll'!$P8*12)&gt;='Commercial Lease'!CY$5),
('Rent Roll'!$H8*'Rent Roll'!$D8/12)*((1+'Rent Roll'!$N8)^DATEDIF('Control | Sensitivity'!$C$18,CY$5,"Y")),
OFFSET(CX12,0,-DATEDIF(EDATE('Rent Roll'!$K8,'Rent Roll'!$P8*12),CY$5,"M"))*((1+'Rent Roll'!$O8)^(DATEDIF(EDATE('Rent Roll'!$K8,'Rent Roll'!$P8*12),CY$5,"Y")+1))),('Rent Roll'!$H8*'Rent Roll'!$D8/12)*((1+'Rent Roll'!$N8)^DATEDIF('Control | Sensitivity'!$C$18,CY$5,"Y")))))</f>
        <v>-</v>
      </c>
      <c r="CZ12" s="92" t="str">
        <f ca="1">IF(CZ$5&gt;='Rent Roll'!$M34,('Rent Roll'!$G34*'Rent Roll'!$D8/12)*((1+'Rent Roll'!$X34)^DATEDIF('Rent Roll'!$M34,CZ$5,"Y")),
IF(CZ$5&gt;'Rent Roll'!$L8,"-",
IF('Rent Roll'!$P8&gt;0,
IF(AND('Rent Roll'!$P8&gt;0,EDATE('Rent Roll'!$K8,'Rent Roll'!$P8*12)&gt;='Commercial Lease'!CZ$5),
('Rent Roll'!$H8*'Rent Roll'!$D8/12)*((1+'Rent Roll'!$N8)^DATEDIF('Control | Sensitivity'!$C$18,CZ$5,"Y")),
OFFSET(CY12,0,-DATEDIF(EDATE('Rent Roll'!$K8,'Rent Roll'!$P8*12),CZ$5,"M"))*((1+'Rent Roll'!$O8)^(DATEDIF(EDATE('Rent Roll'!$K8,'Rent Roll'!$P8*12),CZ$5,"Y")+1))),('Rent Roll'!$H8*'Rent Roll'!$D8/12)*((1+'Rent Roll'!$N8)^DATEDIF('Control | Sensitivity'!$C$18,CZ$5,"Y")))))</f>
        <v>-</v>
      </c>
      <c r="DA12" s="92" t="str">
        <f ca="1">IF(DA$5&gt;='Rent Roll'!$M34,('Rent Roll'!$G34*'Rent Roll'!$D8/12)*((1+'Rent Roll'!$X34)^DATEDIF('Rent Roll'!$M34,DA$5,"Y")),
IF(DA$5&gt;'Rent Roll'!$L8,"-",
IF('Rent Roll'!$P8&gt;0,
IF(AND('Rent Roll'!$P8&gt;0,EDATE('Rent Roll'!$K8,'Rent Roll'!$P8*12)&gt;='Commercial Lease'!DA$5),
('Rent Roll'!$H8*'Rent Roll'!$D8/12)*((1+'Rent Roll'!$N8)^DATEDIF('Control | Sensitivity'!$C$18,DA$5,"Y")),
OFFSET(CZ12,0,-DATEDIF(EDATE('Rent Roll'!$K8,'Rent Roll'!$P8*12),DA$5,"M"))*((1+'Rent Roll'!$O8)^(DATEDIF(EDATE('Rent Roll'!$K8,'Rent Roll'!$P8*12),DA$5,"Y")+1))),('Rent Roll'!$H8*'Rent Roll'!$D8/12)*((1+'Rent Roll'!$N8)^DATEDIF('Control | Sensitivity'!$C$18,DA$5,"Y")))))</f>
        <v>-</v>
      </c>
      <c r="DB12" s="92" t="str">
        <f ca="1">IF(DB$5&gt;='Rent Roll'!$M34,('Rent Roll'!$G34*'Rent Roll'!$D8/12)*((1+'Rent Roll'!$X34)^DATEDIF('Rent Roll'!$M34,DB$5,"Y")),
IF(DB$5&gt;'Rent Roll'!$L8,"-",
IF('Rent Roll'!$P8&gt;0,
IF(AND('Rent Roll'!$P8&gt;0,EDATE('Rent Roll'!$K8,'Rent Roll'!$P8*12)&gt;='Commercial Lease'!DB$5),
('Rent Roll'!$H8*'Rent Roll'!$D8/12)*((1+'Rent Roll'!$N8)^DATEDIF('Control | Sensitivity'!$C$18,DB$5,"Y")),
OFFSET(DA12,0,-DATEDIF(EDATE('Rent Roll'!$K8,'Rent Roll'!$P8*12),DB$5,"M"))*((1+'Rent Roll'!$O8)^(DATEDIF(EDATE('Rent Roll'!$K8,'Rent Roll'!$P8*12),DB$5,"Y")+1))),('Rent Roll'!$H8*'Rent Roll'!$D8/12)*((1+'Rent Roll'!$N8)^DATEDIF('Control | Sensitivity'!$C$18,DB$5,"Y")))))</f>
        <v>-</v>
      </c>
      <c r="DC12" s="92" t="str">
        <f ca="1">IF(DC$5&gt;='Rent Roll'!$M34,('Rent Roll'!$G34*'Rent Roll'!$D8/12)*((1+'Rent Roll'!$X34)^DATEDIF('Rent Roll'!$M34,DC$5,"Y")),
IF(DC$5&gt;'Rent Roll'!$L8,"-",
IF('Rent Roll'!$P8&gt;0,
IF(AND('Rent Roll'!$P8&gt;0,EDATE('Rent Roll'!$K8,'Rent Roll'!$P8*12)&gt;='Commercial Lease'!DC$5),
('Rent Roll'!$H8*'Rent Roll'!$D8/12)*((1+'Rent Roll'!$N8)^DATEDIF('Control | Sensitivity'!$C$18,DC$5,"Y")),
OFFSET(DB12,0,-DATEDIF(EDATE('Rent Roll'!$K8,'Rent Roll'!$P8*12),DC$5,"M"))*((1+'Rent Roll'!$O8)^(DATEDIF(EDATE('Rent Roll'!$K8,'Rent Roll'!$P8*12),DC$5,"Y")+1))),('Rent Roll'!$H8*'Rent Roll'!$D8/12)*((1+'Rent Roll'!$N8)^DATEDIF('Control | Sensitivity'!$C$18,DC$5,"Y")))))</f>
        <v>-</v>
      </c>
      <c r="DD12" s="92" t="str">
        <f ca="1">IF(DD$5&gt;='Rent Roll'!$M34,('Rent Roll'!$G34*'Rent Roll'!$D8/12)*((1+'Rent Roll'!$X34)^DATEDIF('Rent Roll'!$M34,DD$5,"Y")),
IF(DD$5&gt;'Rent Roll'!$L8,"-",
IF('Rent Roll'!$P8&gt;0,
IF(AND('Rent Roll'!$P8&gt;0,EDATE('Rent Roll'!$K8,'Rent Roll'!$P8*12)&gt;='Commercial Lease'!DD$5),
('Rent Roll'!$H8*'Rent Roll'!$D8/12)*((1+'Rent Roll'!$N8)^DATEDIF('Control | Sensitivity'!$C$18,DD$5,"Y")),
OFFSET(DC12,0,-DATEDIF(EDATE('Rent Roll'!$K8,'Rent Roll'!$P8*12),DD$5,"M"))*((1+'Rent Roll'!$O8)^(DATEDIF(EDATE('Rent Roll'!$K8,'Rent Roll'!$P8*12),DD$5,"Y")+1))),('Rent Roll'!$H8*'Rent Roll'!$D8/12)*((1+'Rent Roll'!$N8)^DATEDIF('Control | Sensitivity'!$C$18,DD$5,"Y")))))</f>
        <v>-</v>
      </c>
      <c r="DE12" s="92" t="str">
        <f ca="1">IF(DE$5&gt;='Rent Roll'!$M34,('Rent Roll'!$G34*'Rent Roll'!$D8/12)*((1+'Rent Roll'!$X34)^DATEDIF('Rent Roll'!$M34,DE$5,"Y")),
IF(DE$5&gt;'Rent Roll'!$L8,"-",
IF('Rent Roll'!$P8&gt;0,
IF(AND('Rent Roll'!$P8&gt;0,EDATE('Rent Roll'!$K8,'Rent Roll'!$P8*12)&gt;='Commercial Lease'!DE$5),
('Rent Roll'!$H8*'Rent Roll'!$D8/12)*((1+'Rent Roll'!$N8)^DATEDIF('Control | Sensitivity'!$C$18,DE$5,"Y")),
OFFSET(DD12,0,-DATEDIF(EDATE('Rent Roll'!$K8,'Rent Roll'!$P8*12),DE$5,"M"))*((1+'Rent Roll'!$O8)^(DATEDIF(EDATE('Rent Roll'!$K8,'Rent Roll'!$P8*12),DE$5,"Y")+1))),('Rent Roll'!$H8*'Rent Roll'!$D8/12)*((1+'Rent Roll'!$N8)^DATEDIF('Control | Sensitivity'!$C$18,DE$5,"Y")))))</f>
        <v>-</v>
      </c>
      <c r="DF12" s="92" t="str">
        <f ca="1">IF(DF$5&gt;='Rent Roll'!$M34,('Rent Roll'!$G34*'Rent Roll'!$D8/12)*((1+'Rent Roll'!$X34)^DATEDIF('Rent Roll'!$M34,DF$5,"Y")),
IF(DF$5&gt;'Rent Roll'!$L8,"-",
IF('Rent Roll'!$P8&gt;0,
IF(AND('Rent Roll'!$P8&gt;0,EDATE('Rent Roll'!$K8,'Rent Roll'!$P8*12)&gt;='Commercial Lease'!DF$5),
('Rent Roll'!$H8*'Rent Roll'!$D8/12)*((1+'Rent Roll'!$N8)^DATEDIF('Control | Sensitivity'!$C$18,DF$5,"Y")),
OFFSET(DE12,0,-DATEDIF(EDATE('Rent Roll'!$K8,'Rent Roll'!$P8*12),DF$5,"M"))*((1+'Rent Roll'!$O8)^(DATEDIF(EDATE('Rent Roll'!$K8,'Rent Roll'!$P8*12),DF$5,"Y")+1))),('Rent Roll'!$H8*'Rent Roll'!$D8/12)*((1+'Rent Roll'!$N8)^DATEDIF('Control | Sensitivity'!$C$18,DF$5,"Y")))))</f>
        <v>-</v>
      </c>
      <c r="DG12" s="92" t="str">
        <f ca="1">IF(DG$5&gt;='Rent Roll'!$M34,('Rent Roll'!$G34*'Rent Roll'!$D8/12)*((1+'Rent Roll'!$X34)^DATEDIF('Rent Roll'!$M34,DG$5,"Y")),
IF(DG$5&gt;'Rent Roll'!$L8,"-",
IF('Rent Roll'!$P8&gt;0,
IF(AND('Rent Roll'!$P8&gt;0,EDATE('Rent Roll'!$K8,'Rent Roll'!$P8*12)&gt;='Commercial Lease'!DG$5),
('Rent Roll'!$H8*'Rent Roll'!$D8/12)*((1+'Rent Roll'!$N8)^DATEDIF('Control | Sensitivity'!$C$18,DG$5,"Y")),
OFFSET(DF12,0,-DATEDIF(EDATE('Rent Roll'!$K8,'Rent Roll'!$P8*12),DG$5,"M"))*((1+'Rent Roll'!$O8)^(DATEDIF(EDATE('Rent Roll'!$K8,'Rent Roll'!$P8*12),DG$5,"Y")+1))),('Rent Roll'!$H8*'Rent Roll'!$D8/12)*((1+'Rent Roll'!$N8)^DATEDIF('Control | Sensitivity'!$C$18,DG$5,"Y")))))</f>
        <v>-</v>
      </c>
      <c r="DH12" s="92" t="str">
        <f ca="1">IF(DH$5&gt;='Rent Roll'!$M34,('Rent Roll'!$G34*'Rent Roll'!$D8/12)*((1+'Rent Roll'!$X34)^DATEDIF('Rent Roll'!$M34,DH$5,"Y")),
IF(DH$5&gt;'Rent Roll'!$L8,"-",
IF('Rent Roll'!$P8&gt;0,
IF(AND('Rent Roll'!$P8&gt;0,EDATE('Rent Roll'!$K8,'Rent Roll'!$P8*12)&gt;='Commercial Lease'!DH$5),
('Rent Roll'!$H8*'Rent Roll'!$D8/12)*((1+'Rent Roll'!$N8)^DATEDIF('Control | Sensitivity'!$C$18,DH$5,"Y")),
OFFSET(DG12,0,-DATEDIF(EDATE('Rent Roll'!$K8,'Rent Roll'!$P8*12),DH$5,"M"))*((1+'Rent Roll'!$O8)^(DATEDIF(EDATE('Rent Roll'!$K8,'Rent Roll'!$P8*12),DH$5,"Y")+1))),('Rent Roll'!$H8*'Rent Roll'!$D8/12)*((1+'Rent Roll'!$N8)^DATEDIF('Control | Sensitivity'!$C$18,DH$5,"Y")))))</f>
        <v>-</v>
      </c>
      <c r="DI12" s="92" t="str">
        <f ca="1">IF(DI$5&gt;='Rent Roll'!$M34,('Rent Roll'!$G34*'Rent Roll'!$D8/12)*((1+'Rent Roll'!$X34)^DATEDIF('Rent Roll'!$M34,DI$5,"Y")),
IF(DI$5&gt;'Rent Roll'!$L8,"-",
IF('Rent Roll'!$P8&gt;0,
IF(AND('Rent Roll'!$P8&gt;0,EDATE('Rent Roll'!$K8,'Rent Roll'!$P8*12)&gt;='Commercial Lease'!DI$5),
('Rent Roll'!$H8*'Rent Roll'!$D8/12)*((1+'Rent Roll'!$N8)^DATEDIF('Control | Sensitivity'!$C$18,DI$5,"Y")),
OFFSET(DH12,0,-DATEDIF(EDATE('Rent Roll'!$K8,'Rent Roll'!$P8*12),DI$5,"M"))*((1+'Rent Roll'!$O8)^(DATEDIF(EDATE('Rent Roll'!$K8,'Rent Roll'!$P8*12),DI$5,"Y")+1))),('Rent Roll'!$H8*'Rent Roll'!$D8/12)*((1+'Rent Roll'!$N8)^DATEDIF('Control | Sensitivity'!$C$18,DI$5,"Y")))))</f>
        <v>-</v>
      </c>
      <c r="DJ12" s="92" t="str">
        <f ca="1">IF(DJ$5&gt;='Rent Roll'!$M34,('Rent Roll'!$G34*'Rent Roll'!$D8/12)*((1+'Rent Roll'!$X34)^DATEDIF('Rent Roll'!$M34,DJ$5,"Y")),
IF(DJ$5&gt;'Rent Roll'!$L8,"-",
IF('Rent Roll'!$P8&gt;0,
IF(AND('Rent Roll'!$P8&gt;0,EDATE('Rent Roll'!$K8,'Rent Roll'!$P8*12)&gt;='Commercial Lease'!DJ$5),
('Rent Roll'!$H8*'Rent Roll'!$D8/12)*((1+'Rent Roll'!$N8)^DATEDIF('Control | Sensitivity'!$C$18,DJ$5,"Y")),
OFFSET(DI12,0,-DATEDIF(EDATE('Rent Roll'!$K8,'Rent Roll'!$P8*12),DJ$5,"M"))*((1+'Rent Roll'!$O8)^(DATEDIF(EDATE('Rent Roll'!$K8,'Rent Roll'!$P8*12),DJ$5,"Y")+1))),('Rent Roll'!$H8*'Rent Roll'!$D8/12)*((1+'Rent Roll'!$N8)^DATEDIF('Control | Sensitivity'!$C$18,DJ$5,"Y")))))</f>
        <v>-</v>
      </c>
      <c r="DK12" s="92" t="str">
        <f ca="1">IF(DK$5&gt;='Rent Roll'!$M34,('Rent Roll'!$G34*'Rent Roll'!$D8/12)*((1+'Rent Roll'!$X34)^DATEDIF('Rent Roll'!$M34,DK$5,"Y")),
IF(DK$5&gt;'Rent Roll'!$L8,"-",
IF('Rent Roll'!$P8&gt;0,
IF(AND('Rent Roll'!$P8&gt;0,EDATE('Rent Roll'!$K8,'Rent Roll'!$P8*12)&gt;='Commercial Lease'!DK$5),
('Rent Roll'!$H8*'Rent Roll'!$D8/12)*((1+'Rent Roll'!$N8)^DATEDIF('Control | Sensitivity'!$C$18,DK$5,"Y")),
OFFSET(DJ12,0,-DATEDIF(EDATE('Rent Roll'!$K8,'Rent Roll'!$P8*12),DK$5,"M"))*((1+'Rent Roll'!$O8)^(DATEDIF(EDATE('Rent Roll'!$K8,'Rent Roll'!$P8*12),DK$5,"Y")+1))),('Rent Roll'!$H8*'Rent Roll'!$D8/12)*((1+'Rent Roll'!$N8)^DATEDIF('Control | Sensitivity'!$C$18,DK$5,"Y")))))</f>
        <v>-</v>
      </c>
      <c r="DL12" s="92" t="str">
        <f ca="1">IF(DL$5&gt;='Rent Roll'!$M34,('Rent Roll'!$G34*'Rent Roll'!$D8/12)*((1+'Rent Roll'!$X34)^DATEDIF('Rent Roll'!$M34,DL$5,"Y")),
IF(DL$5&gt;'Rent Roll'!$L8,"-",
IF('Rent Roll'!$P8&gt;0,
IF(AND('Rent Roll'!$P8&gt;0,EDATE('Rent Roll'!$K8,'Rent Roll'!$P8*12)&gt;='Commercial Lease'!DL$5),
('Rent Roll'!$H8*'Rent Roll'!$D8/12)*((1+'Rent Roll'!$N8)^DATEDIF('Control | Sensitivity'!$C$18,DL$5,"Y")),
OFFSET(DK12,0,-DATEDIF(EDATE('Rent Roll'!$K8,'Rent Roll'!$P8*12),DL$5,"M"))*((1+'Rent Roll'!$O8)^(DATEDIF(EDATE('Rent Roll'!$K8,'Rent Roll'!$P8*12),DL$5,"Y")+1))),('Rent Roll'!$H8*'Rent Roll'!$D8/12)*((1+'Rent Roll'!$N8)^DATEDIF('Control | Sensitivity'!$C$18,DL$5,"Y")))))</f>
        <v>-</v>
      </c>
      <c r="DM12" s="92" t="str">
        <f ca="1">IF(DM$5&gt;='Rent Roll'!$M34,('Rent Roll'!$G34*'Rent Roll'!$D8/12)*((1+'Rent Roll'!$X34)^DATEDIF('Rent Roll'!$M34,DM$5,"Y")),
IF(DM$5&gt;'Rent Roll'!$L8,"-",
IF('Rent Roll'!$P8&gt;0,
IF(AND('Rent Roll'!$P8&gt;0,EDATE('Rent Roll'!$K8,'Rent Roll'!$P8*12)&gt;='Commercial Lease'!DM$5),
('Rent Roll'!$H8*'Rent Roll'!$D8/12)*((1+'Rent Roll'!$N8)^DATEDIF('Control | Sensitivity'!$C$18,DM$5,"Y")),
OFFSET(DL12,0,-DATEDIF(EDATE('Rent Roll'!$K8,'Rent Roll'!$P8*12),DM$5,"M"))*((1+'Rent Roll'!$O8)^(DATEDIF(EDATE('Rent Roll'!$K8,'Rent Roll'!$P8*12),DM$5,"Y")+1))),('Rent Roll'!$H8*'Rent Roll'!$D8/12)*((1+'Rent Roll'!$N8)^DATEDIF('Control | Sensitivity'!$C$18,DM$5,"Y")))))</f>
        <v>-</v>
      </c>
      <c r="DN12" s="92" t="str">
        <f ca="1">IF(DN$5&gt;='Rent Roll'!$M34,('Rent Roll'!$G34*'Rent Roll'!$D8/12)*((1+'Rent Roll'!$X34)^DATEDIF('Rent Roll'!$M34,DN$5,"Y")),
IF(DN$5&gt;'Rent Roll'!$L8,"-",
IF('Rent Roll'!$P8&gt;0,
IF(AND('Rent Roll'!$P8&gt;0,EDATE('Rent Roll'!$K8,'Rent Roll'!$P8*12)&gt;='Commercial Lease'!DN$5),
('Rent Roll'!$H8*'Rent Roll'!$D8/12)*((1+'Rent Roll'!$N8)^DATEDIF('Control | Sensitivity'!$C$18,DN$5,"Y")),
OFFSET(DM12,0,-DATEDIF(EDATE('Rent Roll'!$K8,'Rent Roll'!$P8*12),DN$5,"M"))*((1+'Rent Roll'!$O8)^(DATEDIF(EDATE('Rent Roll'!$K8,'Rent Roll'!$P8*12),DN$5,"Y")+1))),('Rent Roll'!$H8*'Rent Roll'!$D8/12)*((1+'Rent Roll'!$N8)^DATEDIF('Control | Sensitivity'!$C$18,DN$5,"Y")))))</f>
        <v>-</v>
      </c>
      <c r="DO12" s="92" t="str">
        <f ca="1">IF(DO$5&gt;='Rent Roll'!$M34,('Rent Roll'!$G34*'Rent Roll'!$D8/12)*((1+'Rent Roll'!$X34)^DATEDIF('Rent Roll'!$M34,DO$5,"Y")),
IF(DO$5&gt;'Rent Roll'!$L8,"-",
IF('Rent Roll'!$P8&gt;0,
IF(AND('Rent Roll'!$P8&gt;0,EDATE('Rent Roll'!$K8,'Rent Roll'!$P8*12)&gt;='Commercial Lease'!DO$5),
('Rent Roll'!$H8*'Rent Roll'!$D8/12)*((1+'Rent Roll'!$N8)^DATEDIF('Control | Sensitivity'!$C$18,DO$5,"Y")),
OFFSET(DN12,0,-DATEDIF(EDATE('Rent Roll'!$K8,'Rent Roll'!$P8*12),DO$5,"M"))*((1+'Rent Roll'!$O8)^(DATEDIF(EDATE('Rent Roll'!$K8,'Rent Roll'!$P8*12),DO$5,"Y")+1))),('Rent Roll'!$H8*'Rent Roll'!$D8/12)*((1+'Rent Roll'!$N8)^DATEDIF('Control | Sensitivity'!$C$18,DO$5,"Y")))))</f>
        <v>-</v>
      </c>
      <c r="DP12" s="92" t="str">
        <f ca="1">IF(DP$5&gt;='Rent Roll'!$M34,('Rent Roll'!$G34*'Rent Roll'!$D8/12)*((1+'Rent Roll'!$X34)^DATEDIF('Rent Roll'!$M34,DP$5,"Y")),
IF(DP$5&gt;'Rent Roll'!$L8,"-",
IF('Rent Roll'!$P8&gt;0,
IF(AND('Rent Roll'!$P8&gt;0,EDATE('Rent Roll'!$K8,'Rent Roll'!$P8*12)&gt;='Commercial Lease'!DP$5),
('Rent Roll'!$H8*'Rent Roll'!$D8/12)*((1+'Rent Roll'!$N8)^DATEDIF('Control | Sensitivity'!$C$18,DP$5,"Y")),
OFFSET(DO12,0,-DATEDIF(EDATE('Rent Roll'!$K8,'Rent Roll'!$P8*12),DP$5,"M"))*((1+'Rent Roll'!$O8)^(DATEDIF(EDATE('Rent Roll'!$K8,'Rent Roll'!$P8*12),DP$5,"Y")+1))),('Rent Roll'!$H8*'Rent Roll'!$D8/12)*((1+'Rent Roll'!$N8)^DATEDIF('Control | Sensitivity'!$C$18,DP$5,"Y")))))</f>
        <v>-</v>
      </c>
      <c r="DQ12" s="92" t="str">
        <f ca="1">IF(DQ$5&gt;='Rent Roll'!$M34,('Rent Roll'!$G34*'Rent Roll'!$D8/12)*((1+'Rent Roll'!$X34)^DATEDIF('Rent Roll'!$M34,DQ$5,"Y")),
IF(DQ$5&gt;'Rent Roll'!$L8,"-",
IF('Rent Roll'!$P8&gt;0,
IF(AND('Rent Roll'!$P8&gt;0,EDATE('Rent Roll'!$K8,'Rent Roll'!$P8*12)&gt;='Commercial Lease'!DQ$5),
('Rent Roll'!$H8*'Rent Roll'!$D8/12)*((1+'Rent Roll'!$N8)^DATEDIF('Control | Sensitivity'!$C$18,DQ$5,"Y")),
OFFSET(DP12,0,-DATEDIF(EDATE('Rent Roll'!$K8,'Rent Roll'!$P8*12),DQ$5,"M"))*((1+'Rent Roll'!$O8)^(DATEDIF(EDATE('Rent Roll'!$K8,'Rent Roll'!$P8*12),DQ$5,"Y")+1))),('Rent Roll'!$H8*'Rent Roll'!$D8/12)*((1+'Rent Roll'!$N8)^DATEDIF('Control | Sensitivity'!$C$18,DQ$5,"Y")))))</f>
        <v>-</v>
      </c>
      <c r="DR12" s="92" t="str">
        <f ca="1">IF(DR$5&gt;='Rent Roll'!$M34,('Rent Roll'!$G34*'Rent Roll'!$D8/12)*((1+'Rent Roll'!$X34)^DATEDIF('Rent Roll'!$M34,DR$5,"Y")),
IF(DR$5&gt;'Rent Roll'!$L8,"-",
IF('Rent Roll'!$P8&gt;0,
IF(AND('Rent Roll'!$P8&gt;0,EDATE('Rent Roll'!$K8,'Rent Roll'!$P8*12)&gt;='Commercial Lease'!DR$5),
('Rent Roll'!$H8*'Rent Roll'!$D8/12)*((1+'Rent Roll'!$N8)^DATEDIF('Control | Sensitivity'!$C$18,DR$5,"Y")),
OFFSET(DQ12,0,-DATEDIF(EDATE('Rent Roll'!$K8,'Rent Roll'!$P8*12),DR$5,"M"))*((1+'Rent Roll'!$O8)^(DATEDIF(EDATE('Rent Roll'!$K8,'Rent Roll'!$P8*12),DR$5,"Y")+1))),('Rent Roll'!$H8*'Rent Roll'!$D8/12)*((1+'Rent Roll'!$N8)^DATEDIF('Control | Sensitivity'!$C$18,DR$5,"Y")))))</f>
        <v>-</v>
      </c>
      <c r="DS12" s="92" t="str">
        <f ca="1">IF(DS$5&gt;='Rent Roll'!$M34,('Rent Roll'!$G34*'Rent Roll'!$D8/12)*((1+'Rent Roll'!$X34)^DATEDIF('Rent Roll'!$M34,DS$5,"Y")),
IF(DS$5&gt;'Rent Roll'!$L8,"-",
IF('Rent Roll'!$P8&gt;0,
IF(AND('Rent Roll'!$P8&gt;0,EDATE('Rent Roll'!$K8,'Rent Roll'!$P8*12)&gt;='Commercial Lease'!DS$5),
('Rent Roll'!$H8*'Rent Roll'!$D8/12)*((1+'Rent Roll'!$N8)^DATEDIF('Control | Sensitivity'!$C$18,DS$5,"Y")),
OFFSET(DR12,0,-DATEDIF(EDATE('Rent Roll'!$K8,'Rent Roll'!$P8*12),DS$5,"M"))*((1+'Rent Roll'!$O8)^(DATEDIF(EDATE('Rent Roll'!$K8,'Rent Roll'!$P8*12),DS$5,"Y")+1))),('Rent Roll'!$H8*'Rent Roll'!$D8/12)*((1+'Rent Roll'!$N8)^DATEDIF('Control | Sensitivity'!$C$18,DS$5,"Y")))))</f>
        <v>-</v>
      </c>
      <c r="DT12" s="92" t="str">
        <f ca="1">IF(DT$5&gt;='Rent Roll'!$M34,('Rent Roll'!$G34*'Rent Roll'!$D8/12)*((1+'Rent Roll'!$X34)^DATEDIF('Rent Roll'!$M34,DT$5,"Y")),
IF(DT$5&gt;'Rent Roll'!$L8,"-",
IF('Rent Roll'!$P8&gt;0,
IF(AND('Rent Roll'!$P8&gt;0,EDATE('Rent Roll'!$K8,'Rent Roll'!$P8*12)&gt;='Commercial Lease'!DT$5),
('Rent Roll'!$H8*'Rent Roll'!$D8/12)*((1+'Rent Roll'!$N8)^DATEDIF('Control | Sensitivity'!$C$18,DT$5,"Y")),
OFFSET(DS12,0,-DATEDIF(EDATE('Rent Roll'!$K8,'Rent Roll'!$P8*12),DT$5,"M"))*((1+'Rent Roll'!$O8)^(DATEDIF(EDATE('Rent Roll'!$K8,'Rent Roll'!$P8*12),DT$5,"Y")+1))),('Rent Roll'!$H8*'Rent Roll'!$D8/12)*((1+'Rent Roll'!$N8)^DATEDIF('Control | Sensitivity'!$C$18,DT$5,"Y")))))</f>
        <v>-</v>
      </c>
      <c r="DU12" s="92" t="str">
        <f ca="1">IF(DU$5&gt;='Rent Roll'!$M34,('Rent Roll'!$G34*'Rent Roll'!$D8/12)*((1+'Rent Roll'!$X34)^DATEDIF('Rent Roll'!$M34,DU$5,"Y")),
IF(DU$5&gt;'Rent Roll'!$L8,"-",
IF('Rent Roll'!$P8&gt;0,
IF(AND('Rent Roll'!$P8&gt;0,EDATE('Rent Roll'!$K8,'Rent Roll'!$P8*12)&gt;='Commercial Lease'!DU$5),
('Rent Roll'!$H8*'Rent Roll'!$D8/12)*((1+'Rent Roll'!$N8)^DATEDIF('Control | Sensitivity'!$C$18,DU$5,"Y")),
OFFSET(DT12,0,-DATEDIF(EDATE('Rent Roll'!$K8,'Rent Roll'!$P8*12),DU$5,"M"))*((1+'Rent Roll'!$O8)^(DATEDIF(EDATE('Rent Roll'!$K8,'Rent Roll'!$P8*12),DU$5,"Y")+1))),('Rent Roll'!$H8*'Rent Roll'!$D8/12)*((1+'Rent Roll'!$N8)^DATEDIF('Control | Sensitivity'!$C$18,DU$5,"Y")))))</f>
        <v>-</v>
      </c>
      <c r="DV12" s="92" t="str">
        <f ca="1">IF(DV$5&gt;='Rent Roll'!$M34,('Rent Roll'!$G34*'Rent Roll'!$D8/12)*((1+'Rent Roll'!$X34)^DATEDIF('Rent Roll'!$M34,DV$5,"Y")),
IF(DV$5&gt;'Rent Roll'!$L8,"-",
IF('Rent Roll'!$P8&gt;0,
IF(AND('Rent Roll'!$P8&gt;0,EDATE('Rent Roll'!$K8,'Rent Roll'!$P8*12)&gt;='Commercial Lease'!DV$5),
('Rent Roll'!$H8*'Rent Roll'!$D8/12)*((1+'Rent Roll'!$N8)^DATEDIF('Control | Sensitivity'!$C$18,DV$5,"Y")),
OFFSET(DU12,0,-DATEDIF(EDATE('Rent Roll'!$K8,'Rent Roll'!$P8*12),DV$5,"M"))*((1+'Rent Roll'!$O8)^(DATEDIF(EDATE('Rent Roll'!$K8,'Rent Roll'!$P8*12),DV$5,"Y")+1))),('Rent Roll'!$H8*'Rent Roll'!$D8/12)*((1+'Rent Roll'!$N8)^DATEDIF('Control | Sensitivity'!$C$18,DV$5,"Y")))))</f>
        <v>-</v>
      </c>
      <c r="DW12" s="92" t="str">
        <f ca="1">IF(DW$5&gt;='Rent Roll'!$M34,('Rent Roll'!$G34*'Rent Roll'!$D8/12)*((1+'Rent Roll'!$X34)^DATEDIF('Rent Roll'!$M34,DW$5,"Y")),
IF(DW$5&gt;'Rent Roll'!$L8,"-",
IF('Rent Roll'!$P8&gt;0,
IF(AND('Rent Roll'!$P8&gt;0,EDATE('Rent Roll'!$K8,'Rent Roll'!$P8*12)&gt;='Commercial Lease'!DW$5),
('Rent Roll'!$H8*'Rent Roll'!$D8/12)*((1+'Rent Roll'!$N8)^DATEDIF('Control | Sensitivity'!$C$18,DW$5,"Y")),
OFFSET(DV12,0,-DATEDIF(EDATE('Rent Roll'!$K8,'Rent Roll'!$P8*12),DW$5,"M"))*((1+'Rent Roll'!$O8)^(DATEDIF(EDATE('Rent Roll'!$K8,'Rent Roll'!$P8*12),DW$5,"Y")+1))),('Rent Roll'!$H8*'Rent Roll'!$D8/12)*((1+'Rent Roll'!$N8)^DATEDIF('Control | Sensitivity'!$C$18,DW$5,"Y")))))</f>
        <v>-</v>
      </c>
      <c r="DX12" s="92" t="str">
        <f ca="1">IF(DX$5&gt;='Rent Roll'!$M34,('Rent Roll'!$G34*'Rent Roll'!$D8/12)*((1+'Rent Roll'!$X34)^DATEDIF('Rent Roll'!$M34,DX$5,"Y")),
IF(DX$5&gt;'Rent Roll'!$L8,"-",
IF('Rent Roll'!$P8&gt;0,
IF(AND('Rent Roll'!$P8&gt;0,EDATE('Rent Roll'!$K8,'Rent Roll'!$P8*12)&gt;='Commercial Lease'!DX$5),
('Rent Roll'!$H8*'Rent Roll'!$D8/12)*((1+'Rent Roll'!$N8)^DATEDIF('Control | Sensitivity'!$C$18,DX$5,"Y")),
OFFSET(DW12,0,-DATEDIF(EDATE('Rent Roll'!$K8,'Rent Roll'!$P8*12),DX$5,"M"))*((1+'Rent Roll'!$O8)^(DATEDIF(EDATE('Rent Roll'!$K8,'Rent Roll'!$P8*12),DX$5,"Y")+1))),('Rent Roll'!$H8*'Rent Roll'!$D8/12)*((1+'Rent Roll'!$N8)^DATEDIF('Control | Sensitivity'!$C$18,DX$5,"Y")))))</f>
        <v>-</v>
      </c>
      <c r="DY12" s="92" t="str">
        <f ca="1">IF(DY$5&gt;='Rent Roll'!$M34,('Rent Roll'!$G34*'Rent Roll'!$D8/12)*((1+'Rent Roll'!$X34)^DATEDIF('Rent Roll'!$M34,DY$5,"Y")),
IF(DY$5&gt;'Rent Roll'!$L8,"-",
IF('Rent Roll'!$P8&gt;0,
IF(AND('Rent Roll'!$P8&gt;0,EDATE('Rent Roll'!$K8,'Rent Roll'!$P8*12)&gt;='Commercial Lease'!DY$5),
('Rent Roll'!$H8*'Rent Roll'!$D8/12)*((1+'Rent Roll'!$N8)^DATEDIF('Control | Sensitivity'!$C$18,DY$5,"Y")),
OFFSET(DX12,0,-DATEDIF(EDATE('Rent Roll'!$K8,'Rent Roll'!$P8*12),DY$5,"M"))*((1+'Rent Roll'!$O8)^(DATEDIF(EDATE('Rent Roll'!$K8,'Rent Roll'!$P8*12),DY$5,"Y")+1))),('Rent Roll'!$H8*'Rent Roll'!$D8/12)*((1+'Rent Roll'!$N8)^DATEDIF('Control | Sensitivity'!$C$18,DY$5,"Y")))))</f>
        <v>-</v>
      </c>
      <c r="DZ12" s="92" t="str">
        <f ca="1">IF(DZ$5&gt;='Rent Roll'!$M34,('Rent Roll'!$G34*'Rent Roll'!$D8/12)*((1+'Rent Roll'!$X34)^DATEDIF('Rent Roll'!$M34,DZ$5,"Y")),
IF(DZ$5&gt;'Rent Roll'!$L8,"-",
IF('Rent Roll'!$P8&gt;0,
IF(AND('Rent Roll'!$P8&gt;0,EDATE('Rent Roll'!$K8,'Rent Roll'!$P8*12)&gt;='Commercial Lease'!DZ$5),
('Rent Roll'!$H8*'Rent Roll'!$D8/12)*((1+'Rent Roll'!$N8)^DATEDIF('Control | Sensitivity'!$C$18,DZ$5,"Y")),
OFFSET(DY12,0,-DATEDIF(EDATE('Rent Roll'!$K8,'Rent Roll'!$P8*12),DZ$5,"M"))*((1+'Rent Roll'!$O8)^(DATEDIF(EDATE('Rent Roll'!$K8,'Rent Roll'!$P8*12),DZ$5,"Y")+1))),('Rent Roll'!$H8*'Rent Roll'!$D8/12)*((1+'Rent Roll'!$N8)^DATEDIF('Control | Sensitivity'!$C$18,DZ$5,"Y")))))</f>
        <v>-</v>
      </c>
      <c r="EA12" s="92" t="str">
        <f ca="1">IF(EA$5&gt;='Rent Roll'!$M34,('Rent Roll'!$G34*'Rent Roll'!$D8/12)*((1+'Rent Roll'!$X34)^DATEDIF('Rent Roll'!$M34,EA$5,"Y")),
IF(EA$5&gt;'Rent Roll'!$L8,"-",
IF('Rent Roll'!$P8&gt;0,
IF(AND('Rent Roll'!$P8&gt;0,EDATE('Rent Roll'!$K8,'Rent Roll'!$P8*12)&gt;='Commercial Lease'!EA$5),
('Rent Roll'!$H8*'Rent Roll'!$D8/12)*((1+'Rent Roll'!$N8)^DATEDIF('Control | Sensitivity'!$C$18,EA$5,"Y")),
OFFSET(DZ12,0,-DATEDIF(EDATE('Rent Roll'!$K8,'Rent Roll'!$P8*12),EA$5,"M"))*((1+'Rent Roll'!$O8)^(DATEDIF(EDATE('Rent Roll'!$K8,'Rent Roll'!$P8*12),EA$5,"Y")+1))),('Rent Roll'!$H8*'Rent Roll'!$D8/12)*((1+'Rent Roll'!$N8)^DATEDIF('Control | Sensitivity'!$C$18,EA$5,"Y")))))</f>
        <v>-</v>
      </c>
      <c r="EB12" s="92" t="str">
        <f ca="1">IF(EB$5&gt;='Rent Roll'!$M34,('Rent Roll'!$G34*'Rent Roll'!$D8/12)*((1+'Rent Roll'!$X34)^DATEDIF('Rent Roll'!$M34,EB$5,"Y")),
IF(EB$5&gt;'Rent Roll'!$L8,"-",
IF('Rent Roll'!$P8&gt;0,
IF(AND('Rent Roll'!$P8&gt;0,EDATE('Rent Roll'!$K8,'Rent Roll'!$P8*12)&gt;='Commercial Lease'!EB$5),
('Rent Roll'!$H8*'Rent Roll'!$D8/12)*((1+'Rent Roll'!$N8)^DATEDIF('Control | Sensitivity'!$C$18,EB$5,"Y")),
OFFSET(EA12,0,-DATEDIF(EDATE('Rent Roll'!$K8,'Rent Roll'!$P8*12),EB$5,"M"))*((1+'Rent Roll'!$O8)^(DATEDIF(EDATE('Rent Roll'!$K8,'Rent Roll'!$P8*12),EB$5,"Y")+1))),('Rent Roll'!$H8*'Rent Roll'!$D8/12)*((1+'Rent Roll'!$N8)^DATEDIF('Control | Sensitivity'!$C$18,EB$5,"Y")))))</f>
        <v>-</v>
      </c>
      <c r="EC12" s="92" t="str">
        <f ca="1">IF(EC$5&gt;='Rent Roll'!$M34,('Rent Roll'!$G34*'Rent Roll'!$D8/12)*((1+'Rent Roll'!$X34)^DATEDIF('Rent Roll'!$M34,EC$5,"Y")),
IF(EC$5&gt;'Rent Roll'!$L8,"-",
IF('Rent Roll'!$P8&gt;0,
IF(AND('Rent Roll'!$P8&gt;0,EDATE('Rent Roll'!$K8,'Rent Roll'!$P8*12)&gt;='Commercial Lease'!EC$5),
('Rent Roll'!$H8*'Rent Roll'!$D8/12)*((1+'Rent Roll'!$N8)^DATEDIF('Control | Sensitivity'!$C$18,EC$5,"Y")),
OFFSET(EB12,0,-DATEDIF(EDATE('Rent Roll'!$K8,'Rent Roll'!$P8*12),EC$5,"M"))*((1+'Rent Roll'!$O8)^(DATEDIF(EDATE('Rent Roll'!$K8,'Rent Roll'!$P8*12),EC$5,"Y")+1))),('Rent Roll'!$H8*'Rent Roll'!$D8/12)*((1+'Rent Roll'!$N8)^DATEDIF('Control | Sensitivity'!$C$18,EC$5,"Y")))))</f>
        <v>-</v>
      </c>
      <c r="ED12" s="92" t="str">
        <f ca="1">IF(ED$5&gt;='Rent Roll'!$M34,('Rent Roll'!$G34*'Rent Roll'!$D8/12)*((1+'Rent Roll'!$X34)^DATEDIF('Rent Roll'!$M34,ED$5,"Y")),
IF(ED$5&gt;'Rent Roll'!$L8,"-",
IF('Rent Roll'!$P8&gt;0,
IF(AND('Rent Roll'!$P8&gt;0,EDATE('Rent Roll'!$K8,'Rent Roll'!$P8*12)&gt;='Commercial Lease'!ED$5),
('Rent Roll'!$H8*'Rent Roll'!$D8/12)*((1+'Rent Roll'!$N8)^DATEDIF('Control | Sensitivity'!$C$18,ED$5,"Y")),
OFFSET(EC12,0,-DATEDIF(EDATE('Rent Roll'!$K8,'Rent Roll'!$P8*12),ED$5,"M"))*((1+'Rent Roll'!$O8)^(DATEDIF(EDATE('Rent Roll'!$K8,'Rent Roll'!$P8*12),ED$5,"Y")+1))),('Rent Roll'!$H8*'Rent Roll'!$D8/12)*((1+'Rent Roll'!$N8)^DATEDIF('Control | Sensitivity'!$C$18,ED$5,"Y")))))</f>
        <v>-</v>
      </c>
      <c r="EE12" s="92" t="str">
        <f ca="1">IF(EE$5&gt;='Rent Roll'!$M34,('Rent Roll'!$G34*'Rent Roll'!$D8/12)*((1+'Rent Roll'!$X34)^DATEDIF('Rent Roll'!$M34,EE$5,"Y")),
IF(EE$5&gt;'Rent Roll'!$L8,"-",
IF('Rent Roll'!$P8&gt;0,
IF(AND('Rent Roll'!$P8&gt;0,EDATE('Rent Roll'!$K8,'Rent Roll'!$P8*12)&gt;='Commercial Lease'!EE$5),
('Rent Roll'!$H8*'Rent Roll'!$D8/12)*((1+'Rent Roll'!$N8)^DATEDIF('Control | Sensitivity'!$C$18,EE$5,"Y")),
OFFSET(ED12,0,-DATEDIF(EDATE('Rent Roll'!$K8,'Rent Roll'!$P8*12),EE$5,"M"))*((1+'Rent Roll'!$O8)^(DATEDIF(EDATE('Rent Roll'!$K8,'Rent Roll'!$P8*12),EE$5,"Y")+1))),('Rent Roll'!$H8*'Rent Roll'!$D8/12)*((1+'Rent Roll'!$N8)^DATEDIF('Control | Sensitivity'!$C$18,EE$5,"Y")))))</f>
        <v>-</v>
      </c>
      <c r="EF12" s="214" t="str">
        <f ca="1">IF(EF$5&gt;='Rent Roll'!$M34,('Rent Roll'!$G34*'Rent Roll'!$D8/12)*((1+'Rent Roll'!$X34)^DATEDIF('Rent Roll'!$M34,EF$5,"Y")),
IF(EF$5&gt;'Rent Roll'!$L8,"-",
IF('Rent Roll'!$P8&gt;0,
IF(AND('Rent Roll'!$P8&gt;0,EDATE('Rent Roll'!$K8,'Rent Roll'!$P8*12)&gt;='Commercial Lease'!EF$5),
('Rent Roll'!$H8*'Rent Roll'!$D8/12)*((1+'Rent Roll'!$N8)^DATEDIF('Control | Sensitivity'!$C$18,EF$5,"Y")),
OFFSET(EE12,0,-DATEDIF(EDATE('Rent Roll'!$K8,'Rent Roll'!$P8*12),EF$5,"M"))*((1+'Rent Roll'!$O8)^(DATEDIF(EDATE('Rent Roll'!$K8,'Rent Roll'!$P8*12),EF$5,"Y")+1))),('Rent Roll'!$H8*'Rent Roll'!$D8/12)*((1+'Rent Roll'!$N8)^DATEDIF('Control | Sensitivity'!$C$18,EF$5,"Y")))))</f>
        <v>-</v>
      </c>
      <c r="EG12" s="72" t="s">
        <v>109</v>
      </c>
    </row>
    <row r="13" spans="2:137" ht="15" x14ac:dyDescent="0.25">
      <c r="B13" s="74"/>
      <c r="C13" s="287" t="str">
        <f>CONCATENATE('Rent Roll'!B9&amp;" - "&amp;'Rent Roll'!C9)</f>
        <v xml:space="preserve"> - </v>
      </c>
      <c r="D13" s="214">
        <f t="shared" ca="1" si="13"/>
        <v>0</v>
      </c>
      <c r="E13" s="92" t="str">
        <f>IF('Rent Roll'!$E9='Data Validation'!$E$2,'Rent Roll'!$I9,"-")</f>
        <v>-</v>
      </c>
      <c r="F13" s="92" t="str">
        <f ca="1">IF(F$5&gt;='Rent Roll'!$M35,('Rent Roll'!$G35*'Rent Roll'!$D9/12)*((1+'Rent Roll'!$X35)^DATEDIF('Rent Roll'!$M35,F$5,"Y")),
IF(F$5&gt;'Rent Roll'!$L9,"-",
IF('Rent Roll'!$P9&gt;0,
IF(AND('Rent Roll'!$P9&gt;0,EDATE('Rent Roll'!$K9,'Rent Roll'!$P9*12)&gt;='Commercial Lease'!F$5),
('Rent Roll'!$H9*'Rent Roll'!$D9/12)*((1+'Rent Roll'!$N9)^DATEDIF('Control | Sensitivity'!$C$18,F$5,"Y")),
OFFSET(E13,0,-DATEDIF(EDATE('Rent Roll'!$K9,'Rent Roll'!$P9*12),F$5,"M"))*((1+'Rent Roll'!$O9)^(DATEDIF(EDATE('Rent Roll'!$K9,'Rent Roll'!$P9*12),F$5,"Y")+1))),('Rent Roll'!$H9*'Rent Roll'!$D9/12)*((1+'Rent Roll'!$N9)^DATEDIF('Control | Sensitivity'!$C$18,F$5,"Y")))))</f>
        <v>-</v>
      </c>
      <c r="G13" s="92" t="str">
        <f ca="1">IF(G$5&gt;='Rent Roll'!$M35,('Rent Roll'!$G35*'Rent Roll'!$D9/12)*((1+'Rent Roll'!$X35)^DATEDIF('Rent Roll'!$M35,G$5,"Y")),
IF(G$5&gt;'Rent Roll'!$L9,"-",
IF('Rent Roll'!$P9&gt;0,
IF(AND('Rent Roll'!$P9&gt;0,EDATE('Rent Roll'!$K9,'Rent Roll'!$P9*12)&gt;='Commercial Lease'!G$5),
('Rent Roll'!$H9*'Rent Roll'!$D9/12)*((1+'Rent Roll'!$N9)^DATEDIF('Control | Sensitivity'!$C$18,G$5,"Y")),
OFFSET(F13,0,-DATEDIF(EDATE('Rent Roll'!$K9,'Rent Roll'!$P9*12),G$5,"M"))*((1+'Rent Roll'!$O9)^(DATEDIF(EDATE('Rent Roll'!$K9,'Rent Roll'!$P9*12),G$5,"Y")+1))),('Rent Roll'!$H9*'Rent Roll'!$D9/12)*((1+'Rent Roll'!$N9)^DATEDIF('Control | Sensitivity'!$C$18,G$5,"Y")))))</f>
        <v>-</v>
      </c>
      <c r="H13" s="92" t="str">
        <f ca="1">IF(H$5&gt;='Rent Roll'!$M35,('Rent Roll'!$G35*'Rent Roll'!$D9/12)*((1+'Rent Roll'!$X35)^DATEDIF('Rent Roll'!$M35,H$5,"Y")),
IF(H$5&gt;'Rent Roll'!$L9,"-",
IF('Rent Roll'!$P9&gt;0,
IF(AND('Rent Roll'!$P9&gt;0,EDATE('Rent Roll'!$K9,'Rent Roll'!$P9*12)&gt;='Commercial Lease'!H$5),
('Rent Roll'!$H9*'Rent Roll'!$D9/12)*((1+'Rent Roll'!$N9)^DATEDIF('Control | Sensitivity'!$C$18,H$5,"Y")),
OFFSET(G13,0,-DATEDIF(EDATE('Rent Roll'!$K9,'Rent Roll'!$P9*12),H$5,"M"))*((1+'Rent Roll'!$O9)^(DATEDIF(EDATE('Rent Roll'!$K9,'Rent Roll'!$P9*12),H$5,"Y")+1))),('Rent Roll'!$H9*'Rent Roll'!$D9/12)*((1+'Rent Roll'!$N9)^DATEDIF('Control | Sensitivity'!$C$18,H$5,"Y")))))</f>
        <v>-</v>
      </c>
      <c r="I13" s="92" t="str">
        <f ca="1">IF(I$5&gt;='Rent Roll'!$M35,('Rent Roll'!$G35*'Rent Roll'!$D9/12)*((1+'Rent Roll'!$X35)^DATEDIF('Rent Roll'!$M35,I$5,"Y")),
IF(I$5&gt;'Rent Roll'!$L9,"-",
IF('Rent Roll'!$P9&gt;0,
IF(AND('Rent Roll'!$P9&gt;0,EDATE('Rent Roll'!$K9,'Rent Roll'!$P9*12)&gt;='Commercial Lease'!I$5),
('Rent Roll'!$H9*'Rent Roll'!$D9/12)*((1+'Rent Roll'!$N9)^DATEDIF('Control | Sensitivity'!$C$18,I$5,"Y")),
OFFSET(H13,0,-DATEDIF(EDATE('Rent Roll'!$K9,'Rent Roll'!$P9*12),I$5,"M"))*((1+'Rent Roll'!$O9)^(DATEDIF(EDATE('Rent Roll'!$K9,'Rent Roll'!$P9*12),I$5,"Y")+1))),('Rent Roll'!$H9*'Rent Roll'!$D9/12)*((1+'Rent Roll'!$N9)^DATEDIF('Control | Sensitivity'!$C$18,I$5,"Y")))))</f>
        <v>-</v>
      </c>
      <c r="J13" s="92" t="str">
        <f ca="1">IF(J$5&gt;='Rent Roll'!$M35,('Rent Roll'!$G35*'Rent Roll'!$D9/12)*((1+'Rent Roll'!$X35)^DATEDIF('Rent Roll'!$M35,J$5,"Y")),
IF(J$5&gt;'Rent Roll'!$L9,"-",
IF('Rent Roll'!$P9&gt;0,
IF(AND('Rent Roll'!$P9&gt;0,EDATE('Rent Roll'!$K9,'Rent Roll'!$P9*12)&gt;='Commercial Lease'!J$5),
('Rent Roll'!$H9*'Rent Roll'!$D9/12)*((1+'Rent Roll'!$N9)^DATEDIF('Control | Sensitivity'!$C$18,J$5,"Y")),
OFFSET(I13,0,-DATEDIF(EDATE('Rent Roll'!$K9,'Rent Roll'!$P9*12),J$5,"M"))*((1+'Rent Roll'!$O9)^(DATEDIF(EDATE('Rent Roll'!$K9,'Rent Roll'!$P9*12),J$5,"Y")+1))),('Rent Roll'!$H9*'Rent Roll'!$D9/12)*((1+'Rent Roll'!$N9)^DATEDIF('Control | Sensitivity'!$C$18,J$5,"Y")))))</f>
        <v>-</v>
      </c>
      <c r="K13" s="92" t="str">
        <f ca="1">IF(K$5&gt;='Rent Roll'!$M35,('Rent Roll'!$G35*'Rent Roll'!$D9/12)*((1+'Rent Roll'!$X35)^DATEDIF('Rent Roll'!$M35,K$5,"Y")),
IF(K$5&gt;'Rent Roll'!$L9,"-",
IF('Rent Roll'!$P9&gt;0,
IF(AND('Rent Roll'!$P9&gt;0,EDATE('Rent Roll'!$K9,'Rent Roll'!$P9*12)&gt;='Commercial Lease'!K$5),
('Rent Roll'!$H9*'Rent Roll'!$D9/12)*((1+'Rent Roll'!$N9)^DATEDIF('Control | Sensitivity'!$C$18,K$5,"Y")),
OFFSET(J13,0,-DATEDIF(EDATE('Rent Roll'!$K9,'Rent Roll'!$P9*12),K$5,"M"))*((1+'Rent Roll'!$O9)^(DATEDIF(EDATE('Rent Roll'!$K9,'Rent Roll'!$P9*12),K$5,"Y")+1))),('Rent Roll'!$H9*'Rent Roll'!$D9/12)*((1+'Rent Roll'!$N9)^DATEDIF('Control | Sensitivity'!$C$18,K$5,"Y")))))</f>
        <v>-</v>
      </c>
      <c r="L13" s="92" t="str">
        <f ca="1">IF(L$5&gt;='Rent Roll'!$M35,('Rent Roll'!$G35*'Rent Roll'!$D9/12)*((1+'Rent Roll'!$X35)^DATEDIF('Rent Roll'!$M35,L$5,"Y")),
IF(L$5&gt;'Rent Roll'!$L9,"-",
IF('Rent Roll'!$P9&gt;0,
IF(AND('Rent Roll'!$P9&gt;0,EDATE('Rent Roll'!$K9,'Rent Roll'!$P9*12)&gt;='Commercial Lease'!L$5),
('Rent Roll'!$H9*'Rent Roll'!$D9/12)*((1+'Rent Roll'!$N9)^DATEDIF('Control | Sensitivity'!$C$18,L$5,"Y")),
OFFSET(K13,0,-DATEDIF(EDATE('Rent Roll'!$K9,'Rent Roll'!$P9*12),L$5,"M"))*((1+'Rent Roll'!$O9)^(DATEDIF(EDATE('Rent Roll'!$K9,'Rent Roll'!$P9*12),L$5,"Y")+1))),('Rent Roll'!$H9*'Rent Roll'!$D9/12)*((1+'Rent Roll'!$N9)^DATEDIF('Control | Sensitivity'!$C$18,L$5,"Y")))))</f>
        <v>-</v>
      </c>
      <c r="M13" s="92" t="str">
        <f ca="1">IF(M$5&gt;='Rent Roll'!$M35,('Rent Roll'!$G35*'Rent Roll'!$D9/12)*((1+'Rent Roll'!$X35)^DATEDIF('Rent Roll'!$M35,M$5,"Y")),
IF(M$5&gt;'Rent Roll'!$L9,"-",
IF('Rent Roll'!$P9&gt;0,
IF(AND('Rent Roll'!$P9&gt;0,EDATE('Rent Roll'!$K9,'Rent Roll'!$P9*12)&gt;='Commercial Lease'!M$5),
('Rent Roll'!$H9*'Rent Roll'!$D9/12)*((1+'Rent Roll'!$N9)^DATEDIF('Control | Sensitivity'!$C$18,M$5,"Y")),
OFFSET(L13,0,-DATEDIF(EDATE('Rent Roll'!$K9,'Rent Roll'!$P9*12),M$5,"M"))*((1+'Rent Roll'!$O9)^(DATEDIF(EDATE('Rent Roll'!$K9,'Rent Roll'!$P9*12),M$5,"Y")+1))),('Rent Roll'!$H9*'Rent Roll'!$D9/12)*((1+'Rent Roll'!$N9)^DATEDIF('Control | Sensitivity'!$C$18,M$5,"Y")))))</f>
        <v>-</v>
      </c>
      <c r="N13" s="92" t="str">
        <f ca="1">IF(N$5&gt;='Rent Roll'!$M35,('Rent Roll'!$G35*'Rent Roll'!$D9/12)*((1+'Rent Roll'!$X35)^DATEDIF('Rent Roll'!$M35,N$5,"Y")),
IF(N$5&gt;'Rent Roll'!$L9,"-",
IF('Rent Roll'!$P9&gt;0,
IF(AND('Rent Roll'!$P9&gt;0,EDATE('Rent Roll'!$K9,'Rent Roll'!$P9*12)&gt;='Commercial Lease'!N$5),
('Rent Roll'!$H9*'Rent Roll'!$D9/12)*((1+'Rent Roll'!$N9)^DATEDIF('Control | Sensitivity'!$C$18,N$5,"Y")),
OFFSET(M13,0,-DATEDIF(EDATE('Rent Roll'!$K9,'Rent Roll'!$P9*12),N$5,"M"))*((1+'Rent Roll'!$O9)^(DATEDIF(EDATE('Rent Roll'!$K9,'Rent Roll'!$P9*12),N$5,"Y")+1))),('Rent Roll'!$H9*'Rent Roll'!$D9/12)*((1+'Rent Roll'!$N9)^DATEDIF('Control | Sensitivity'!$C$18,N$5,"Y")))))</f>
        <v>-</v>
      </c>
      <c r="O13" s="92" t="str">
        <f ca="1">IF(O$5&gt;='Rent Roll'!$M35,('Rent Roll'!$G35*'Rent Roll'!$D9/12)*((1+'Rent Roll'!$X35)^DATEDIF('Rent Roll'!$M35,O$5,"Y")),
IF(O$5&gt;'Rent Roll'!$L9,"-",
IF('Rent Roll'!$P9&gt;0,
IF(AND('Rent Roll'!$P9&gt;0,EDATE('Rent Roll'!$K9,'Rent Roll'!$P9*12)&gt;='Commercial Lease'!O$5),
('Rent Roll'!$H9*'Rent Roll'!$D9/12)*((1+'Rent Roll'!$N9)^DATEDIF('Control | Sensitivity'!$C$18,O$5,"Y")),
OFFSET(N13,0,-DATEDIF(EDATE('Rent Roll'!$K9,'Rent Roll'!$P9*12),O$5,"M"))*((1+'Rent Roll'!$O9)^(DATEDIF(EDATE('Rent Roll'!$K9,'Rent Roll'!$P9*12),O$5,"Y")+1))),('Rent Roll'!$H9*'Rent Roll'!$D9/12)*((1+'Rent Roll'!$N9)^DATEDIF('Control | Sensitivity'!$C$18,O$5,"Y")))))</f>
        <v>-</v>
      </c>
      <c r="P13" s="92" t="str">
        <f ca="1">IF(P$5&gt;='Rent Roll'!$M35,('Rent Roll'!$G35*'Rent Roll'!$D9/12)*((1+'Rent Roll'!$X35)^DATEDIF('Rent Roll'!$M35,P$5,"Y")),
IF(P$5&gt;'Rent Roll'!$L9,"-",
IF('Rent Roll'!$P9&gt;0,
IF(AND('Rent Roll'!$P9&gt;0,EDATE('Rent Roll'!$K9,'Rent Roll'!$P9*12)&gt;='Commercial Lease'!P$5),
('Rent Roll'!$H9*'Rent Roll'!$D9/12)*((1+'Rent Roll'!$N9)^DATEDIF('Control | Sensitivity'!$C$18,P$5,"Y")),
OFFSET(O13,0,-DATEDIF(EDATE('Rent Roll'!$K9,'Rent Roll'!$P9*12),P$5,"M"))*((1+'Rent Roll'!$O9)^(DATEDIF(EDATE('Rent Roll'!$K9,'Rent Roll'!$P9*12),P$5,"Y")+1))),('Rent Roll'!$H9*'Rent Roll'!$D9/12)*((1+'Rent Roll'!$N9)^DATEDIF('Control | Sensitivity'!$C$18,P$5,"Y")))))</f>
        <v>-</v>
      </c>
      <c r="Q13" s="92" t="str">
        <f ca="1">IF(Q$5&gt;='Rent Roll'!$M35,('Rent Roll'!$G35*'Rent Roll'!$D9/12)*((1+'Rent Roll'!$X35)^DATEDIF('Rent Roll'!$M35,Q$5,"Y")),
IF(Q$5&gt;'Rent Roll'!$L9,"-",
IF('Rent Roll'!$P9&gt;0,
IF(AND('Rent Roll'!$P9&gt;0,EDATE('Rent Roll'!$K9,'Rent Roll'!$P9*12)&gt;='Commercial Lease'!Q$5),
('Rent Roll'!$H9*'Rent Roll'!$D9/12)*((1+'Rent Roll'!$N9)^DATEDIF('Control | Sensitivity'!$C$18,Q$5,"Y")),
OFFSET(P13,0,-DATEDIF(EDATE('Rent Roll'!$K9,'Rent Roll'!$P9*12),Q$5,"M"))*((1+'Rent Roll'!$O9)^(DATEDIF(EDATE('Rent Roll'!$K9,'Rent Roll'!$P9*12),Q$5,"Y")+1))),('Rent Roll'!$H9*'Rent Roll'!$D9/12)*((1+'Rent Roll'!$N9)^DATEDIF('Control | Sensitivity'!$C$18,Q$5,"Y")))))</f>
        <v>-</v>
      </c>
      <c r="R13" s="92" t="str">
        <f ca="1">IF(R$5&gt;='Rent Roll'!$M35,('Rent Roll'!$G35*'Rent Roll'!$D9/12)*((1+'Rent Roll'!$X35)^DATEDIF('Rent Roll'!$M35,R$5,"Y")),
IF(R$5&gt;'Rent Roll'!$L9,"-",
IF('Rent Roll'!$P9&gt;0,
IF(AND('Rent Roll'!$P9&gt;0,EDATE('Rent Roll'!$K9,'Rent Roll'!$P9*12)&gt;='Commercial Lease'!R$5),
('Rent Roll'!$H9*'Rent Roll'!$D9/12)*((1+'Rent Roll'!$N9)^DATEDIF('Control | Sensitivity'!$C$18,R$5,"Y")),
OFFSET(Q13,0,-DATEDIF(EDATE('Rent Roll'!$K9,'Rent Roll'!$P9*12),R$5,"M"))*((1+'Rent Roll'!$O9)^(DATEDIF(EDATE('Rent Roll'!$K9,'Rent Roll'!$P9*12),R$5,"Y")+1))),('Rent Roll'!$H9*'Rent Roll'!$D9/12)*((1+'Rent Roll'!$N9)^DATEDIF('Control | Sensitivity'!$C$18,R$5,"Y")))))</f>
        <v>-</v>
      </c>
      <c r="S13" s="92" t="str">
        <f ca="1">IF(S$5&gt;='Rent Roll'!$M35,('Rent Roll'!$G35*'Rent Roll'!$D9/12)*((1+'Rent Roll'!$X35)^DATEDIF('Rent Roll'!$M35,S$5,"Y")),
IF(S$5&gt;'Rent Roll'!$L9,"-",
IF('Rent Roll'!$P9&gt;0,
IF(AND('Rent Roll'!$P9&gt;0,EDATE('Rent Roll'!$K9,'Rent Roll'!$P9*12)&gt;='Commercial Lease'!S$5),
('Rent Roll'!$H9*'Rent Roll'!$D9/12)*((1+'Rent Roll'!$N9)^DATEDIF('Control | Sensitivity'!$C$18,S$5,"Y")),
OFFSET(R13,0,-DATEDIF(EDATE('Rent Roll'!$K9,'Rent Roll'!$P9*12),S$5,"M"))*((1+'Rent Roll'!$O9)^(DATEDIF(EDATE('Rent Roll'!$K9,'Rent Roll'!$P9*12),S$5,"Y")+1))),('Rent Roll'!$H9*'Rent Roll'!$D9/12)*((1+'Rent Roll'!$N9)^DATEDIF('Control | Sensitivity'!$C$18,S$5,"Y")))))</f>
        <v>-</v>
      </c>
      <c r="T13" s="92" t="str">
        <f ca="1">IF(T$5&gt;='Rent Roll'!$M35,('Rent Roll'!$G35*'Rent Roll'!$D9/12)*((1+'Rent Roll'!$X35)^DATEDIF('Rent Roll'!$M35,T$5,"Y")),
IF(T$5&gt;'Rent Roll'!$L9,"-",
IF('Rent Roll'!$P9&gt;0,
IF(AND('Rent Roll'!$P9&gt;0,EDATE('Rent Roll'!$K9,'Rent Roll'!$P9*12)&gt;='Commercial Lease'!T$5),
('Rent Roll'!$H9*'Rent Roll'!$D9/12)*((1+'Rent Roll'!$N9)^DATEDIF('Control | Sensitivity'!$C$18,T$5,"Y")),
OFFSET(S13,0,-DATEDIF(EDATE('Rent Roll'!$K9,'Rent Roll'!$P9*12),T$5,"M"))*((1+'Rent Roll'!$O9)^(DATEDIF(EDATE('Rent Roll'!$K9,'Rent Roll'!$P9*12),T$5,"Y")+1))),('Rent Roll'!$H9*'Rent Roll'!$D9/12)*((1+'Rent Roll'!$N9)^DATEDIF('Control | Sensitivity'!$C$18,T$5,"Y")))))</f>
        <v>-</v>
      </c>
      <c r="U13" s="92" t="str">
        <f ca="1">IF(U$5&gt;='Rent Roll'!$M35,('Rent Roll'!$G35*'Rent Roll'!$D9/12)*((1+'Rent Roll'!$X35)^DATEDIF('Rent Roll'!$M35,U$5,"Y")),
IF(U$5&gt;'Rent Roll'!$L9,"-",
IF('Rent Roll'!$P9&gt;0,
IF(AND('Rent Roll'!$P9&gt;0,EDATE('Rent Roll'!$K9,'Rent Roll'!$P9*12)&gt;='Commercial Lease'!U$5),
('Rent Roll'!$H9*'Rent Roll'!$D9/12)*((1+'Rent Roll'!$N9)^DATEDIF('Control | Sensitivity'!$C$18,U$5,"Y")),
OFFSET(T13,0,-DATEDIF(EDATE('Rent Roll'!$K9,'Rent Roll'!$P9*12),U$5,"M"))*((1+'Rent Roll'!$O9)^(DATEDIF(EDATE('Rent Roll'!$K9,'Rent Roll'!$P9*12),U$5,"Y")+1))),('Rent Roll'!$H9*'Rent Roll'!$D9/12)*((1+'Rent Roll'!$N9)^DATEDIF('Control | Sensitivity'!$C$18,U$5,"Y")))))</f>
        <v>-</v>
      </c>
      <c r="V13" s="92" t="str">
        <f ca="1">IF(V$5&gt;='Rent Roll'!$M35,('Rent Roll'!$G35*'Rent Roll'!$D9/12)*((1+'Rent Roll'!$X35)^DATEDIF('Rent Roll'!$M35,V$5,"Y")),
IF(V$5&gt;'Rent Roll'!$L9,"-",
IF('Rent Roll'!$P9&gt;0,
IF(AND('Rent Roll'!$P9&gt;0,EDATE('Rent Roll'!$K9,'Rent Roll'!$P9*12)&gt;='Commercial Lease'!V$5),
('Rent Roll'!$H9*'Rent Roll'!$D9/12)*((1+'Rent Roll'!$N9)^DATEDIF('Control | Sensitivity'!$C$18,V$5,"Y")),
OFFSET(U13,0,-DATEDIF(EDATE('Rent Roll'!$K9,'Rent Roll'!$P9*12),V$5,"M"))*((1+'Rent Roll'!$O9)^(DATEDIF(EDATE('Rent Roll'!$K9,'Rent Roll'!$P9*12),V$5,"Y")+1))),('Rent Roll'!$H9*'Rent Roll'!$D9/12)*((1+'Rent Roll'!$N9)^DATEDIF('Control | Sensitivity'!$C$18,V$5,"Y")))))</f>
        <v>-</v>
      </c>
      <c r="W13" s="92" t="str">
        <f ca="1">IF(W$5&gt;='Rent Roll'!$M35,('Rent Roll'!$G35*'Rent Roll'!$D9/12)*((1+'Rent Roll'!$X35)^DATEDIF('Rent Roll'!$M35,W$5,"Y")),
IF(W$5&gt;'Rent Roll'!$L9,"-",
IF('Rent Roll'!$P9&gt;0,
IF(AND('Rent Roll'!$P9&gt;0,EDATE('Rent Roll'!$K9,'Rent Roll'!$P9*12)&gt;='Commercial Lease'!W$5),
('Rent Roll'!$H9*'Rent Roll'!$D9/12)*((1+'Rent Roll'!$N9)^DATEDIF('Control | Sensitivity'!$C$18,W$5,"Y")),
OFFSET(V13,0,-DATEDIF(EDATE('Rent Roll'!$K9,'Rent Roll'!$P9*12),W$5,"M"))*((1+'Rent Roll'!$O9)^(DATEDIF(EDATE('Rent Roll'!$K9,'Rent Roll'!$P9*12),W$5,"Y")+1))),('Rent Roll'!$H9*'Rent Roll'!$D9/12)*((1+'Rent Roll'!$N9)^DATEDIF('Control | Sensitivity'!$C$18,W$5,"Y")))))</f>
        <v>-</v>
      </c>
      <c r="X13" s="92" t="str">
        <f ca="1">IF(X$5&gt;='Rent Roll'!$M35,('Rent Roll'!$G35*'Rent Roll'!$D9/12)*((1+'Rent Roll'!$X35)^DATEDIF('Rent Roll'!$M35,X$5,"Y")),
IF(X$5&gt;'Rent Roll'!$L9,"-",
IF('Rent Roll'!$P9&gt;0,
IF(AND('Rent Roll'!$P9&gt;0,EDATE('Rent Roll'!$K9,'Rent Roll'!$P9*12)&gt;='Commercial Lease'!X$5),
('Rent Roll'!$H9*'Rent Roll'!$D9/12)*((1+'Rent Roll'!$N9)^DATEDIF('Control | Sensitivity'!$C$18,X$5,"Y")),
OFFSET(W13,0,-DATEDIF(EDATE('Rent Roll'!$K9,'Rent Roll'!$P9*12),X$5,"M"))*((1+'Rent Roll'!$O9)^(DATEDIF(EDATE('Rent Roll'!$K9,'Rent Roll'!$P9*12),X$5,"Y")+1))),('Rent Roll'!$H9*'Rent Roll'!$D9/12)*((1+'Rent Roll'!$N9)^DATEDIF('Control | Sensitivity'!$C$18,X$5,"Y")))))</f>
        <v>-</v>
      </c>
      <c r="Y13" s="92" t="str">
        <f ca="1">IF(Y$5&gt;='Rent Roll'!$M35,('Rent Roll'!$G35*'Rent Roll'!$D9/12)*((1+'Rent Roll'!$X35)^DATEDIF('Rent Roll'!$M35,Y$5,"Y")),
IF(Y$5&gt;'Rent Roll'!$L9,"-",
IF('Rent Roll'!$P9&gt;0,
IF(AND('Rent Roll'!$P9&gt;0,EDATE('Rent Roll'!$K9,'Rent Roll'!$P9*12)&gt;='Commercial Lease'!Y$5),
('Rent Roll'!$H9*'Rent Roll'!$D9/12)*((1+'Rent Roll'!$N9)^DATEDIF('Control | Sensitivity'!$C$18,Y$5,"Y")),
OFFSET(X13,0,-DATEDIF(EDATE('Rent Roll'!$K9,'Rent Roll'!$P9*12),Y$5,"M"))*((1+'Rent Roll'!$O9)^(DATEDIF(EDATE('Rent Roll'!$K9,'Rent Roll'!$P9*12),Y$5,"Y")+1))),('Rent Roll'!$H9*'Rent Roll'!$D9/12)*((1+'Rent Roll'!$N9)^DATEDIF('Control | Sensitivity'!$C$18,Y$5,"Y")))))</f>
        <v>-</v>
      </c>
      <c r="Z13" s="92" t="str">
        <f ca="1">IF(Z$5&gt;='Rent Roll'!$M35,('Rent Roll'!$G35*'Rent Roll'!$D9/12)*((1+'Rent Roll'!$X35)^DATEDIF('Rent Roll'!$M35,Z$5,"Y")),
IF(Z$5&gt;'Rent Roll'!$L9,"-",
IF('Rent Roll'!$P9&gt;0,
IF(AND('Rent Roll'!$P9&gt;0,EDATE('Rent Roll'!$K9,'Rent Roll'!$P9*12)&gt;='Commercial Lease'!Z$5),
('Rent Roll'!$H9*'Rent Roll'!$D9/12)*((1+'Rent Roll'!$N9)^DATEDIF('Control | Sensitivity'!$C$18,Z$5,"Y")),
OFFSET(Y13,0,-DATEDIF(EDATE('Rent Roll'!$K9,'Rent Roll'!$P9*12),Z$5,"M"))*((1+'Rent Roll'!$O9)^(DATEDIF(EDATE('Rent Roll'!$K9,'Rent Roll'!$P9*12),Z$5,"Y")+1))),('Rent Roll'!$H9*'Rent Roll'!$D9/12)*((1+'Rent Roll'!$N9)^DATEDIF('Control | Sensitivity'!$C$18,Z$5,"Y")))))</f>
        <v>-</v>
      </c>
      <c r="AA13" s="92" t="str">
        <f ca="1">IF(AA$5&gt;='Rent Roll'!$M35,('Rent Roll'!$G35*'Rent Roll'!$D9/12)*((1+'Rent Roll'!$X35)^DATEDIF('Rent Roll'!$M35,AA$5,"Y")),
IF(AA$5&gt;'Rent Roll'!$L9,"-",
IF('Rent Roll'!$P9&gt;0,
IF(AND('Rent Roll'!$P9&gt;0,EDATE('Rent Roll'!$K9,'Rent Roll'!$P9*12)&gt;='Commercial Lease'!AA$5),
('Rent Roll'!$H9*'Rent Roll'!$D9/12)*((1+'Rent Roll'!$N9)^DATEDIF('Control | Sensitivity'!$C$18,AA$5,"Y")),
OFFSET(Z13,0,-DATEDIF(EDATE('Rent Roll'!$K9,'Rent Roll'!$P9*12),AA$5,"M"))*((1+'Rent Roll'!$O9)^(DATEDIF(EDATE('Rent Roll'!$K9,'Rent Roll'!$P9*12),AA$5,"Y")+1))),('Rent Roll'!$H9*'Rent Roll'!$D9/12)*((1+'Rent Roll'!$N9)^DATEDIF('Control | Sensitivity'!$C$18,AA$5,"Y")))))</f>
        <v>-</v>
      </c>
      <c r="AB13" s="92" t="str">
        <f ca="1">IF(AB$5&gt;='Rent Roll'!$M35,('Rent Roll'!$G35*'Rent Roll'!$D9/12)*((1+'Rent Roll'!$X35)^DATEDIF('Rent Roll'!$M35,AB$5,"Y")),
IF(AB$5&gt;'Rent Roll'!$L9,"-",
IF('Rent Roll'!$P9&gt;0,
IF(AND('Rent Roll'!$P9&gt;0,EDATE('Rent Roll'!$K9,'Rent Roll'!$P9*12)&gt;='Commercial Lease'!AB$5),
('Rent Roll'!$H9*'Rent Roll'!$D9/12)*((1+'Rent Roll'!$N9)^DATEDIF('Control | Sensitivity'!$C$18,AB$5,"Y")),
OFFSET(AA13,0,-DATEDIF(EDATE('Rent Roll'!$K9,'Rent Roll'!$P9*12),AB$5,"M"))*((1+'Rent Roll'!$O9)^(DATEDIF(EDATE('Rent Roll'!$K9,'Rent Roll'!$P9*12),AB$5,"Y")+1))),('Rent Roll'!$H9*'Rent Roll'!$D9/12)*((1+'Rent Roll'!$N9)^DATEDIF('Control | Sensitivity'!$C$18,AB$5,"Y")))))</f>
        <v>-</v>
      </c>
      <c r="AC13" s="92" t="str">
        <f ca="1">IF(AC$5&gt;='Rent Roll'!$M35,('Rent Roll'!$G35*'Rent Roll'!$D9/12)*((1+'Rent Roll'!$X35)^DATEDIF('Rent Roll'!$M35,AC$5,"Y")),
IF(AC$5&gt;'Rent Roll'!$L9,"-",
IF('Rent Roll'!$P9&gt;0,
IF(AND('Rent Roll'!$P9&gt;0,EDATE('Rent Roll'!$K9,'Rent Roll'!$P9*12)&gt;='Commercial Lease'!AC$5),
('Rent Roll'!$H9*'Rent Roll'!$D9/12)*((1+'Rent Roll'!$N9)^DATEDIF('Control | Sensitivity'!$C$18,AC$5,"Y")),
OFFSET(AB13,0,-DATEDIF(EDATE('Rent Roll'!$K9,'Rent Roll'!$P9*12),AC$5,"M"))*((1+'Rent Roll'!$O9)^(DATEDIF(EDATE('Rent Roll'!$K9,'Rent Roll'!$P9*12),AC$5,"Y")+1))),('Rent Roll'!$H9*'Rent Roll'!$D9/12)*((1+'Rent Roll'!$N9)^DATEDIF('Control | Sensitivity'!$C$18,AC$5,"Y")))))</f>
        <v>-</v>
      </c>
      <c r="AD13" s="92" t="str">
        <f ca="1">IF(AD$5&gt;='Rent Roll'!$M35,('Rent Roll'!$G35*'Rent Roll'!$D9/12)*((1+'Rent Roll'!$X35)^DATEDIF('Rent Roll'!$M35,AD$5,"Y")),
IF(AD$5&gt;'Rent Roll'!$L9,"-",
IF('Rent Roll'!$P9&gt;0,
IF(AND('Rent Roll'!$P9&gt;0,EDATE('Rent Roll'!$K9,'Rent Roll'!$P9*12)&gt;='Commercial Lease'!AD$5),
('Rent Roll'!$H9*'Rent Roll'!$D9/12)*((1+'Rent Roll'!$N9)^DATEDIF('Control | Sensitivity'!$C$18,AD$5,"Y")),
OFFSET(AC13,0,-DATEDIF(EDATE('Rent Roll'!$K9,'Rent Roll'!$P9*12),AD$5,"M"))*((1+'Rent Roll'!$O9)^(DATEDIF(EDATE('Rent Roll'!$K9,'Rent Roll'!$P9*12),AD$5,"Y")+1))),('Rent Roll'!$H9*'Rent Roll'!$D9/12)*((1+'Rent Roll'!$N9)^DATEDIF('Control | Sensitivity'!$C$18,AD$5,"Y")))))</f>
        <v>-</v>
      </c>
      <c r="AE13" s="92" t="str">
        <f ca="1">IF(AE$5&gt;='Rent Roll'!$M35,('Rent Roll'!$G35*'Rent Roll'!$D9/12)*((1+'Rent Roll'!$X35)^DATEDIF('Rent Roll'!$M35,AE$5,"Y")),
IF(AE$5&gt;'Rent Roll'!$L9,"-",
IF('Rent Roll'!$P9&gt;0,
IF(AND('Rent Roll'!$P9&gt;0,EDATE('Rent Roll'!$K9,'Rent Roll'!$P9*12)&gt;='Commercial Lease'!AE$5),
('Rent Roll'!$H9*'Rent Roll'!$D9/12)*((1+'Rent Roll'!$N9)^DATEDIF('Control | Sensitivity'!$C$18,AE$5,"Y")),
OFFSET(AD13,0,-DATEDIF(EDATE('Rent Roll'!$K9,'Rent Roll'!$P9*12),AE$5,"M"))*((1+'Rent Roll'!$O9)^(DATEDIF(EDATE('Rent Roll'!$K9,'Rent Roll'!$P9*12),AE$5,"Y")+1))),('Rent Roll'!$H9*'Rent Roll'!$D9/12)*((1+'Rent Roll'!$N9)^DATEDIF('Control | Sensitivity'!$C$18,AE$5,"Y")))))</f>
        <v>-</v>
      </c>
      <c r="AF13" s="92" t="str">
        <f ca="1">IF(AF$5&gt;='Rent Roll'!$M35,('Rent Roll'!$G35*'Rent Roll'!$D9/12)*((1+'Rent Roll'!$X35)^DATEDIF('Rent Roll'!$M35,AF$5,"Y")),
IF(AF$5&gt;'Rent Roll'!$L9,"-",
IF('Rent Roll'!$P9&gt;0,
IF(AND('Rent Roll'!$P9&gt;0,EDATE('Rent Roll'!$K9,'Rent Roll'!$P9*12)&gt;='Commercial Lease'!AF$5),
('Rent Roll'!$H9*'Rent Roll'!$D9/12)*((1+'Rent Roll'!$N9)^DATEDIF('Control | Sensitivity'!$C$18,AF$5,"Y")),
OFFSET(AE13,0,-DATEDIF(EDATE('Rent Roll'!$K9,'Rent Roll'!$P9*12),AF$5,"M"))*((1+'Rent Roll'!$O9)^(DATEDIF(EDATE('Rent Roll'!$K9,'Rent Roll'!$P9*12),AF$5,"Y")+1))),('Rent Roll'!$H9*'Rent Roll'!$D9/12)*((1+'Rent Roll'!$N9)^DATEDIF('Control | Sensitivity'!$C$18,AF$5,"Y")))))</f>
        <v>-</v>
      </c>
      <c r="AG13" s="92" t="str">
        <f ca="1">IF(AG$5&gt;='Rent Roll'!$M35,('Rent Roll'!$G35*'Rent Roll'!$D9/12)*((1+'Rent Roll'!$X35)^DATEDIF('Rent Roll'!$M35,AG$5,"Y")),
IF(AG$5&gt;'Rent Roll'!$L9,"-",
IF('Rent Roll'!$P9&gt;0,
IF(AND('Rent Roll'!$P9&gt;0,EDATE('Rent Roll'!$K9,'Rent Roll'!$P9*12)&gt;='Commercial Lease'!AG$5),
('Rent Roll'!$H9*'Rent Roll'!$D9/12)*((1+'Rent Roll'!$N9)^DATEDIF('Control | Sensitivity'!$C$18,AG$5,"Y")),
OFFSET(AF13,0,-DATEDIF(EDATE('Rent Roll'!$K9,'Rent Roll'!$P9*12),AG$5,"M"))*((1+'Rent Roll'!$O9)^(DATEDIF(EDATE('Rent Roll'!$K9,'Rent Roll'!$P9*12),AG$5,"Y")+1))),('Rent Roll'!$H9*'Rent Roll'!$D9/12)*((1+'Rent Roll'!$N9)^DATEDIF('Control | Sensitivity'!$C$18,AG$5,"Y")))))</f>
        <v>-</v>
      </c>
      <c r="AH13" s="92" t="str">
        <f ca="1">IF(AH$5&gt;='Rent Roll'!$M35,('Rent Roll'!$G35*'Rent Roll'!$D9/12)*((1+'Rent Roll'!$X35)^DATEDIF('Rent Roll'!$M35,AH$5,"Y")),
IF(AH$5&gt;'Rent Roll'!$L9,"-",
IF('Rent Roll'!$P9&gt;0,
IF(AND('Rent Roll'!$P9&gt;0,EDATE('Rent Roll'!$K9,'Rent Roll'!$P9*12)&gt;='Commercial Lease'!AH$5),
('Rent Roll'!$H9*'Rent Roll'!$D9/12)*((1+'Rent Roll'!$N9)^DATEDIF('Control | Sensitivity'!$C$18,AH$5,"Y")),
OFFSET(AG13,0,-DATEDIF(EDATE('Rent Roll'!$K9,'Rent Roll'!$P9*12),AH$5,"M"))*((1+'Rent Roll'!$O9)^(DATEDIF(EDATE('Rent Roll'!$K9,'Rent Roll'!$P9*12),AH$5,"Y")+1))),('Rent Roll'!$H9*'Rent Roll'!$D9/12)*((1+'Rent Roll'!$N9)^DATEDIF('Control | Sensitivity'!$C$18,AH$5,"Y")))))</f>
        <v>-</v>
      </c>
      <c r="AI13" s="92" t="str">
        <f ca="1">IF(AI$5&gt;='Rent Roll'!$M35,('Rent Roll'!$G35*'Rent Roll'!$D9/12)*((1+'Rent Roll'!$X35)^DATEDIF('Rent Roll'!$M35,AI$5,"Y")),
IF(AI$5&gt;'Rent Roll'!$L9,"-",
IF('Rent Roll'!$P9&gt;0,
IF(AND('Rent Roll'!$P9&gt;0,EDATE('Rent Roll'!$K9,'Rent Roll'!$P9*12)&gt;='Commercial Lease'!AI$5),
('Rent Roll'!$H9*'Rent Roll'!$D9/12)*((1+'Rent Roll'!$N9)^DATEDIF('Control | Sensitivity'!$C$18,AI$5,"Y")),
OFFSET(AH13,0,-DATEDIF(EDATE('Rent Roll'!$K9,'Rent Roll'!$P9*12),AI$5,"M"))*((1+'Rent Roll'!$O9)^(DATEDIF(EDATE('Rent Roll'!$K9,'Rent Roll'!$P9*12),AI$5,"Y")+1))),('Rent Roll'!$H9*'Rent Roll'!$D9/12)*((1+'Rent Roll'!$N9)^DATEDIF('Control | Sensitivity'!$C$18,AI$5,"Y")))))</f>
        <v>-</v>
      </c>
      <c r="AJ13" s="92" t="str">
        <f ca="1">IF(AJ$5&gt;='Rent Roll'!$M35,('Rent Roll'!$G35*'Rent Roll'!$D9/12)*((1+'Rent Roll'!$X35)^DATEDIF('Rent Roll'!$M35,AJ$5,"Y")),
IF(AJ$5&gt;'Rent Roll'!$L9,"-",
IF('Rent Roll'!$P9&gt;0,
IF(AND('Rent Roll'!$P9&gt;0,EDATE('Rent Roll'!$K9,'Rent Roll'!$P9*12)&gt;='Commercial Lease'!AJ$5),
('Rent Roll'!$H9*'Rent Roll'!$D9/12)*((1+'Rent Roll'!$N9)^DATEDIF('Control | Sensitivity'!$C$18,AJ$5,"Y")),
OFFSET(AI13,0,-DATEDIF(EDATE('Rent Roll'!$K9,'Rent Roll'!$P9*12),AJ$5,"M"))*((1+'Rent Roll'!$O9)^(DATEDIF(EDATE('Rent Roll'!$K9,'Rent Roll'!$P9*12),AJ$5,"Y")+1))),('Rent Roll'!$H9*'Rent Roll'!$D9/12)*((1+'Rent Roll'!$N9)^DATEDIF('Control | Sensitivity'!$C$18,AJ$5,"Y")))))</f>
        <v>-</v>
      </c>
      <c r="AK13" s="92" t="str">
        <f ca="1">IF(AK$5&gt;='Rent Roll'!$M35,('Rent Roll'!$G35*'Rent Roll'!$D9/12)*((1+'Rent Roll'!$X35)^DATEDIF('Rent Roll'!$M35,AK$5,"Y")),
IF(AK$5&gt;'Rent Roll'!$L9,"-",
IF('Rent Roll'!$P9&gt;0,
IF(AND('Rent Roll'!$P9&gt;0,EDATE('Rent Roll'!$K9,'Rent Roll'!$P9*12)&gt;='Commercial Lease'!AK$5),
('Rent Roll'!$H9*'Rent Roll'!$D9/12)*((1+'Rent Roll'!$N9)^DATEDIF('Control | Sensitivity'!$C$18,AK$5,"Y")),
OFFSET(AJ13,0,-DATEDIF(EDATE('Rent Roll'!$K9,'Rent Roll'!$P9*12),AK$5,"M"))*((1+'Rent Roll'!$O9)^(DATEDIF(EDATE('Rent Roll'!$K9,'Rent Roll'!$P9*12),AK$5,"Y")+1))),('Rent Roll'!$H9*'Rent Roll'!$D9/12)*((1+'Rent Roll'!$N9)^DATEDIF('Control | Sensitivity'!$C$18,AK$5,"Y")))))</f>
        <v>-</v>
      </c>
      <c r="AL13" s="92" t="str">
        <f ca="1">IF(AL$5&gt;='Rent Roll'!$M35,('Rent Roll'!$G35*'Rent Roll'!$D9/12)*((1+'Rent Roll'!$X35)^DATEDIF('Rent Roll'!$M35,AL$5,"Y")),
IF(AL$5&gt;'Rent Roll'!$L9,"-",
IF('Rent Roll'!$P9&gt;0,
IF(AND('Rent Roll'!$P9&gt;0,EDATE('Rent Roll'!$K9,'Rent Roll'!$P9*12)&gt;='Commercial Lease'!AL$5),
('Rent Roll'!$H9*'Rent Roll'!$D9/12)*((1+'Rent Roll'!$N9)^DATEDIF('Control | Sensitivity'!$C$18,AL$5,"Y")),
OFFSET(AK13,0,-DATEDIF(EDATE('Rent Roll'!$K9,'Rent Roll'!$P9*12),AL$5,"M"))*((1+'Rent Roll'!$O9)^(DATEDIF(EDATE('Rent Roll'!$K9,'Rent Roll'!$P9*12),AL$5,"Y")+1))),('Rent Roll'!$H9*'Rent Roll'!$D9/12)*((1+'Rent Roll'!$N9)^DATEDIF('Control | Sensitivity'!$C$18,AL$5,"Y")))))</f>
        <v>-</v>
      </c>
      <c r="AM13" s="92" t="str">
        <f ca="1">IF(AM$5&gt;='Rent Roll'!$M35,('Rent Roll'!$G35*'Rent Roll'!$D9/12)*((1+'Rent Roll'!$X35)^DATEDIF('Rent Roll'!$M35,AM$5,"Y")),
IF(AM$5&gt;'Rent Roll'!$L9,"-",
IF('Rent Roll'!$P9&gt;0,
IF(AND('Rent Roll'!$P9&gt;0,EDATE('Rent Roll'!$K9,'Rent Roll'!$P9*12)&gt;='Commercial Lease'!AM$5),
('Rent Roll'!$H9*'Rent Roll'!$D9/12)*((1+'Rent Roll'!$N9)^DATEDIF('Control | Sensitivity'!$C$18,AM$5,"Y")),
OFFSET(AL13,0,-DATEDIF(EDATE('Rent Roll'!$K9,'Rent Roll'!$P9*12),AM$5,"M"))*((1+'Rent Roll'!$O9)^(DATEDIF(EDATE('Rent Roll'!$K9,'Rent Roll'!$P9*12),AM$5,"Y")+1))),('Rent Roll'!$H9*'Rent Roll'!$D9/12)*((1+'Rent Roll'!$N9)^DATEDIF('Control | Sensitivity'!$C$18,AM$5,"Y")))))</f>
        <v>-</v>
      </c>
      <c r="AN13" s="92" t="str">
        <f ca="1">IF(AN$5&gt;='Rent Roll'!$M35,('Rent Roll'!$G35*'Rent Roll'!$D9/12)*((1+'Rent Roll'!$X35)^DATEDIF('Rent Roll'!$M35,AN$5,"Y")),
IF(AN$5&gt;'Rent Roll'!$L9,"-",
IF('Rent Roll'!$P9&gt;0,
IF(AND('Rent Roll'!$P9&gt;0,EDATE('Rent Roll'!$K9,'Rent Roll'!$P9*12)&gt;='Commercial Lease'!AN$5),
('Rent Roll'!$H9*'Rent Roll'!$D9/12)*((1+'Rent Roll'!$N9)^DATEDIF('Control | Sensitivity'!$C$18,AN$5,"Y")),
OFFSET(AM13,0,-DATEDIF(EDATE('Rent Roll'!$K9,'Rent Roll'!$P9*12),AN$5,"M"))*((1+'Rent Roll'!$O9)^(DATEDIF(EDATE('Rent Roll'!$K9,'Rent Roll'!$P9*12),AN$5,"Y")+1))),('Rent Roll'!$H9*'Rent Roll'!$D9/12)*((1+'Rent Roll'!$N9)^DATEDIF('Control | Sensitivity'!$C$18,AN$5,"Y")))))</f>
        <v>-</v>
      </c>
      <c r="AO13" s="92" t="str">
        <f ca="1">IF(AO$5&gt;='Rent Roll'!$M35,('Rent Roll'!$G35*'Rent Roll'!$D9/12)*((1+'Rent Roll'!$X35)^DATEDIF('Rent Roll'!$M35,AO$5,"Y")),
IF(AO$5&gt;'Rent Roll'!$L9,"-",
IF('Rent Roll'!$P9&gt;0,
IF(AND('Rent Roll'!$P9&gt;0,EDATE('Rent Roll'!$K9,'Rent Roll'!$P9*12)&gt;='Commercial Lease'!AO$5),
('Rent Roll'!$H9*'Rent Roll'!$D9/12)*((1+'Rent Roll'!$N9)^DATEDIF('Control | Sensitivity'!$C$18,AO$5,"Y")),
OFFSET(AN13,0,-DATEDIF(EDATE('Rent Roll'!$K9,'Rent Roll'!$P9*12),AO$5,"M"))*((1+'Rent Roll'!$O9)^(DATEDIF(EDATE('Rent Roll'!$K9,'Rent Roll'!$P9*12),AO$5,"Y")+1))),('Rent Roll'!$H9*'Rent Roll'!$D9/12)*((1+'Rent Roll'!$N9)^DATEDIF('Control | Sensitivity'!$C$18,AO$5,"Y")))))</f>
        <v>-</v>
      </c>
      <c r="AP13" s="92" t="str">
        <f ca="1">IF(AP$5&gt;='Rent Roll'!$M35,('Rent Roll'!$G35*'Rent Roll'!$D9/12)*((1+'Rent Roll'!$X35)^DATEDIF('Rent Roll'!$M35,AP$5,"Y")),
IF(AP$5&gt;'Rent Roll'!$L9,"-",
IF('Rent Roll'!$P9&gt;0,
IF(AND('Rent Roll'!$P9&gt;0,EDATE('Rent Roll'!$K9,'Rent Roll'!$P9*12)&gt;='Commercial Lease'!AP$5),
('Rent Roll'!$H9*'Rent Roll'!$D9/12)*((1+'Rent Roll'!$N9)^DATEDIF('Control | Sensitivity'!$C$18,AP$5,"Y")),
OFFSET(AO13,0,-DATEDIF(EDATE('Rent Roll'!$K9,'Rent Roll'!$P9*12),AP$5,"M"))*((1+'Rent Roll'!$O9)^(DATEDIF(EDATE('Rent Roll'!$K9,'Rent Roll'!$P9*12),AP$5,"Y")+1))),('Rent Roll'!$H9*'Rent Roll'!$D9/12)*((1+'Rent Roll'!$N9)^DATEDIF('Control | Sensitivity'!$C$18,AP$5,"Y")))))</f>
        <v>-</v>
      </c>
      <c r="AQ13" s="92" t="str">
        <f ca="1">IF(AQ$5&gt;='Rent Roll'!$M35,('Rent Roll'!$G35*'Rent Roll'!$D9/12)*((1+'Rent Roll'!$X35)^DATEDIF('Rent Roll'!$M35,AQ$5,"Y")),
IF(AQ$5&gt;'Rent Roll'!$L9,"-",
IF('Rent Roll'!$P9&gt;0,
IF(AND('Rent Roll'!$P9&gt;0,EDATE('Rent Roll'!$K9,'Rent Roll'!$P9*12)&gt;='Commercial Lease'!AQ$5),
('Rent Roll'!$H9*'Rent Roll'!$D9/12)*((1+'Rent Roll'!$N9)^DATEDIF('Control | Sensitivity'!$C$18,AQ$5,"Y")),
OFFSET(AP13,0,-DATEDIF(EDATE('Rent Roll'!$K9,'Rent Roll'!$P9*12),AQ$5,"M"))*((1+'Rent Roll'!$O9)^(DATEDIF(EDATE('Rent Roll'!$K9,'Rent Roll'!$P9*12),AQ$5,"Y")+1))),('Rent Roll'!$H9*'Rent Roll'!$D9/12)*((1+'Rent Roll'!$N9)^DATEDIF('Control | Sensitivity'!$C$18,AQ$5,"Y")))))</f>
        <v>-</v>
      </c>
      <c r="AR13" s="92" t="str">
        <f ca="1">IF(AR$5&gt;='Rent Roll'!$M35,('Rent Roll'!$G35*'Rent Roll'!$D9/12)*((1+'Rent Roll'!$X35)^DATEDIF('Rent Roll'!$M35,AR$5,"Y")),
IF(AR$5&gt;'Rent Roll'!$L9,"-",
IF('Rent Roll'!$P9&gt;0,
IF(AND('Rent Roll'!$P9&gt;0,EDATE('Rent Roll'!$K9,'Rent Roll'!$P9*12)&gt;='Commercial Lease'!AR$5),
('Rent Roll'!$H9*'Rent Roll'!$D9/12)*((1+'Rent Roll'!$N9)^DATEDIF('Control | Sensitivity'!$C$18,AR$5,"Y")),
OFFSET(AQ13,0,-DATEDIF(EDATE('Rent Roll'!$K9,'Rent Roll'!$P9*12),AR$5,"M"))*((1+'Rent Roll'!$O9)^(DATEDIF(EDATE('Rent Roll'!$K9,'Rent Roll'!$P9*12),AR$5,"Y")+1))),('Rent Roll'!$H9*'Rent Roll'!$D9/12)*((1+'Rent Roll'!$N9)^DATEDIF('Control | Sensitivity'!$C$18,AR$5,"Y")))))</f>
        <v>-</v>
      </c>
      <c r="AS13" s="92" t="str">
        <f ca="1">IF(AS$5&gt;='Rent Roll'!$M35,('Rent Roll'!$G35*'Rent Roll'!$D9/12)*((1+'Rent Roll'!$X35)^DATEDIF('Rent Roll'!$M35,AS$5,"Y")),
IF(AS$5&gt;'Rent Roll'!$L9,"-",
IF('Rent Roll'!$P9&gt;0,
IF(AND('Rent Roll'!$P9&gt;0,EDATE('Rent Roll'!$K9,'Rent Roll'!$P9*12)&gt;='Commercial Lease'!AS$5),
('Rent Roll'!$H9*'Rent Roll'!$D9/12)*((1+'Rent Roll'!$N9)^DATEDIF('Control | Sensitivity'!$C$18,AS$5,"Y")),
OFFSET(AR13,0,-DATEDIF(EDATE('Rent Roll'!$K9,'Rent Roll'!$P9*12),AS$5,"M"))*((1+'Rent Roll'!$O9)^(DATEDIF(EDATE('Rent Roll'!$K9,'Rent Roll'!$P9*12),AS$5,"Y")+1))),('Rent Roll'!$H9*'Rent Roll'!$D9/12)*((1+'Rent Roll'!$N9)^DATEDIF('Control | Sensitivity'!$C$18,AS$5,"Y")))))</f>
        <v>-</v>
      </c>
      <c r="AT13" s="92" t="str">
        <f ca="1">IF(AT$5&gt;='Rent Roll'!$M35,('Rent Roll'!$G35*'Rent Roll'!$D9/12)*((1+'Rent Roll'!$X35)^DATEDIF('Rent Roll'!$M35,AT$5,"Y")),
IF(AT$5&gt;'Rent Roll'!$L9,"-",
IF('Rent Roll'!$P9&gt;0,
IF(AND('Rent Roll'!$P9&gt;0,EDATE('Rent Roll'!$K9,'Rent Roll'!$P9*12)&gt;='Commercial Lease'!AT$5),
('Rent Roll'!$H9*'Rent Roll'!$D9/12)*((1+'Rent Roll'!$N9)^DATEDIF('Control | Sensitivity'!$C$18,AT$5,"Y")),
OFFSET(AS13,0,-DATEDIF(EDATE('Rent Roll'!$K9,'Rent Roll'!$P9*12),AT$5,"M"))*((1+'Rent Roll'!$O9)^(DATEDIF(EDATE('Rent Roll'!$K9,'Rent Roll'!$P9*12),AT$5,"Y")+1))),('Rent Roll'!$H9*'Rent Roll'!$D9/12)*((1+'Rent Roll'!$N9)^DATEDIF('Control | Sensitivity'!$C$18,AT$5,"Y")))))</f>
        <v>-</v>
      </c>
      <c r="AU13" s="92" t="str">
        <f ca="1">IF(AU$5&gt;='Rent Roll'!$M35,('Rent Roll'!$G35*'Rent Roll'!$D9/12)*((1+'Rent Roll'!$X35)^DATEDIF('Rent Roll'!$M35,AU$5,"Y")),
IF(AU$5&gt;'Rent Roll'!$L9,"-",
IF('Rent Roll'!$P9&gt;0,
IF(AND('Rent Roll'!$P9&gt;0,EDATE('Rent Roll'!$K9,'Rent Roll'!$P9*12)&gt;='Commercial Lease'!AU$5),
('Rent Roll'!$H9*'Rent Roll'!$D9/12)*((1+'Rent Roll'!$N9)^DATEDIF('Control | Sensitivity'!$C$18,AU$5,"Y")),
OFFSET(AT13,0,-DATEDIF(EDATE('Rent Roll'!$K9,'Rent Roll'!$P9*12),AU$5,"M"))*((1+'Rent Roll'!$O9)^(DATEDIF(EDATE('Rent Roll'!$K9,'Rent Roll'!$P9*12),AU$5,"Y")+1))),('Rent Roll'!$H9*'Rent Roll'!$D9/12)*((1+'Rent Roll'!$N9)^DATEDIF('Control | Sensitivity'!$C$18,AU$5,"Y")))))</f>
        <v>-</v>
      </c>
      <c r="AV13" s="92" t="str">
        <f ca="1">IF(AV$5&gt;='Rent Roll'!$M35,('Rent Roll'!$G35*'Rent Roll'!$D9/12)*((1+'Rent Roll'!$X35)^DATEDIF('Rent Roll'!$M35,AV$5,"Y")),
IF(AV$5&gt;'Rent Roll'!$L9,"-",
IF('Rent Roll'!$P9&gt;0,
IF(AND('Rent Roll'!$P9&gt;0,EDATE('Rent Roll'!$K9,'Rent Roll'!$P9*12)&gt;='Commercial Lease'!AV$5),
('Rent Roll'!$H9*'Rent Roll'!$D9/12)*((1+'Rent Roll'!$N9)^DATEDIF('Control | Sensitivity'!$C$18,AV$5,"Y")),
OFFSET(AU13,0,-DATEDIF(EDATE('Rent Roll'!$K9,'Rent Roll'!$P9*12),AV$5,"M"))*((1+'Rent Roll'!$O9)^(DATEDIF(EDATE('Rent Roll'!$K9,'Rent Roll'!$P9*12),AV$5,"Y")+1))),('Rent Roll'!$H9*'Rent Roll'!$D9/12)*((1+'Rent Roll'!$N9)^DATEDIF('Control | Sensitivity'!$C$18,AV$5,"Y")))))</f>
        <v>-</v>
      </c>
      <c r="AW13" s="92" t="str">
        <f ca="1">IF(AW$5&gt;='Rent Roll'!$M35,('Rent Roll'!$G35*'Rent Roll'!$D9/12)*((1+'Rent Roll'!$X35)^DATEDIF('Rent Roll'!$M35,AW$5,"Y")),
IF(AW$5&gt;'Rent Roll'!$L9,"-",
IF('Rent Roll'!$P9&gt;0,
IF(AND('Rent Roll'!$P9&gt;0,EDATE('Rent Roll'!$K9,'Rent Roll'!$P9*12)&gt;='Commercial Lease'!AW$5),
('Rent Roll'!$H9*'Rent Roll'!$D9/12)*((1+'Rent Roll'!$N9)^DATEDIF('Control | Sensitivity'!$C$18,AW$5,"Y")),
OFFSET(AV13,0,-DATEDIF(EDATE('Rent Roll'!$K9,'Rent Roll'!$P9*12),AW$5,"M"))*((1+'Rent Roll'!$O9)^(DATEDIF(EDATE('Rent Roll'!$K9,'Rent Roll'!$P9*12),AW$5,"Y")+1))),('Rent Roll'!$H9*'Rent Roll'!$D9/12)*((1+'Rent Roll'!$N9)^DATEDIF('Control | Sensitivity'!$C$18,AW$5,"Y")))))</f>
        <v>-</v>
      </c>
      <c r="AX13" s="92" t="str">
        <f ca="1">IF(AX$5&gt;='Rent Roll'!$M35,('Rent Roll'!$G35*'Rent Roll'!$D9/12)*((1+'Rent Roll'!$X35)^DATEDIF('Rent Roll'!$M35,AX$5,"Y")),
IF(AX$5&gt;'Rent Roll'!$L9,"-",
IF('Rent Roll'!$P9&gt;0,
IF(AND('Rent Roll'!$P9&gt;0,EDATE('Rent Roll'!$K9,'Rent Roll'!$P9*12)&gt;='Commercial Lease'!AX$5),
('Rent Roll'!$H9*'Rent Roll'!$D9/12)*((1+'Rent Roll'!$N9)^DATEDIF('Control | Sensitivity'!$C$18,AX$5,"Y")),
OFFSET(AW13,0,-DATEDIF(EDATE('Rent Roll'!$K9,'Rent Roll'!$P9*12),AX$5,"M"))*((1+'Rent Roll'!$O9)^(DATEDIF(EDATE('Rent Roll'!$K9,'Rent Roll'!$P9*12),AX$5,"Y")+1))),('Rent Roll'!$H9*'Rent Roll'!$D9/12)*((1+'Rent Roll'!$N9)^DATEDIF('Control | Sensitivity'!$C$18,AX$5,"Y")))))</f>
        <v>-</v>
      </c>
      <c r="AY13" s="92" t="str">
        <f ca="1">IF(AY$5&gt;='Rent Roll'!$M35,('Rent Roll'!$G35*'Rent Roll'!$D9/12)*((1+'Rent Roll'!$X35)^DATEDIF('Rent Roll'!$M35,AY$5,"Y")),
IF(AY$5&gt;'Rent Roll'!$L9,"-",
IF('Rent Roll'!$P9&gt;0,
IF(AND('Rent Roll'!$P9&gt;0,EDATE('Rent Roll'!$K9,'Rent Roll'!$P9*12)&gt;='Commercial Lease'!AY$5),
('Rent Roll'!$H9*'Rent Roll'!$D9/12)*((1+'Rent Roll'!$N9)^DATEDIF('Control | Sensitivity'!$C$18,AY$5,"Y")),
OFFSET(AX13,0,-DATEDIF(EDATE('Rent Roll'!$K9,'Rent Roll'!$P9*12),AY$5,"M"))*((1+'Rent Roll'!$O9)^(DATEDIF(EDATE('Rent Roll'!$K9,'Rent Roll'!$P9*12),AY$5,"Y")+1))),('Rent Roll'!$H9*'Rent Roll'!$D9/12)*((1+'Rent Roll'!$N9)^DATEDIF('Control | Sensitivity'!$C$18,AY$5,"Y")))))</f>
        <v>-</v>
      </c>
      <c r="AZ13" s="92" t="str">
        <f ca="1">IF(AZ$5&gt;='Rent Roll'!$M35,('Rent Roll'!$G35*'Rent Roll'!$D9/12)*((1+'Rent Roll'!$X35)^DATEDIF('Rent Roll'!$M35,AZ$5,"Y")),
IF(AZ$5&gt;'Rent Roll'!$L9,"-",
IF('Rent Roll'!$P9&gt;0,
IF(AND('Rent Roll'!$P9&gt;0,EDATE('Rent Roll'!$K9,'Rent Roll'!$P9*12)&gt;='Commercial Lease'!AZ$5),
('Rent Roll'!$H9*'Rent Roll'!$D9/12)*((1+'Rent Roll'!$N9)^DATEDIF('Control | Sensitivity'!$C$18,AZ$5,"Y")),
OFFSET(AY13,0,-DATEDIF(EDATE('Rent Roll'!$K9,'Rent Roll'!$P9*12),AZ$5,"M"))*((1+'Rent Roll'!$O9)^(DATEDIF(EDATE('Rent Roll'!$K9,'Rent Roll'!$P9*12),AZ$5,"Y")+1))),('Rent Roll'!$H9*'Rent Roll'!$D9/12)*((1+'Rent Roll'!$N9)^DATEDIF('Control | Sensitivity'!$C$18,AZ$5,"Y")))))</f>
        <v>-</v>
      </c>
      <c r="BA13" s="92" t="str">
        <f ca="1">IF(BA$5&gt;='Rent Roll'!$M35,('Rent Roll'!$G35*'Rent Roll'!$D9/12)*((1+'Rent Roll'!$X35)^DATEDIF('Rent Roll'!$M35,BA$5,"Y")),
IF(BA$5&gt;'Rent Roll'!$L9,"-",
IF('Rent Roll'!$P9&gt;0,
IF(AND('Rent Roll'!$P9&gt;0,EDATE('Rent Roll'!$K9,'Rent Roll'!$P9*12)&gt;='Commercial Lease'!BA$5),
('Rent Roll'!$H9*'Rent Roll'!$D9/12)*((1+'Rent Roll'!$N9)^DATEDIF('Control | Sensitivity'!$C$18,BA$5,"Y")),
OFFSET(AZ13,0,-DATEDIF(EDATE('Rent Roll'!$K9,'Rent Roll'!$P9*12),BA$5,"M"))*((1+'Rent Roll'!$O9)^(DATEDIF(EDATE('Rent Roll'!$K9,'Rent Roll'!$P9*12),BA$5,"Y")+1))),('Rent Roll'!$H9*'Rent Roll'!$D9/12)*((1+'Rent Roll'!$N9)^DATEDIF('Control | Sensitivity'!$C$18,BA$5,"Y")))))</f>
        <v>-</v>
      </c>
      <c r="BB13" s="92" t="str">
        <f ca="1">IF(BB$5&gt;='Rent Roll'!$M35,('Rent Roll'!$G35*'Rent Roll'!$D9/12)*((1+'Rent Roll'!$X35)^DATEDIF('Rent Roll'!$M35,BB$5,"Y")),
IF(BB$5&gt;'Rent Roll'!$L9,"-",
IF('Rent Roll'!$P9&gt;0,
IF(AND('Rent Roll'!$P9&gt;0,EDATE('Rent Roll'!$K9,'Rent Roll'!$P9*12)&gt;='Commercial Lease'!BB$5),
('Rent Roll'!$H9*'Rent Roll'!$D9/12)*((1+'Rent Roll'!$N9)^DATEDIF('Control | Sensitivity'!$C$18,BB$5,"Y")),
OFFSET(BA13,0,-DATEDIF(EDATE('Rent Roll'!$K9,'Rent Roll'!$P9*12),BB$5,"M"))*((1+'Rent Roll'!$O9)^(DATEDIF(EDATE('Rent Roll'!$K9,'Rent Roll'!$P9*12),BB$5,"Y")+1))),('Rent Roll'!$H9*'Rent Roll'!$D9/12)*((1+'Rent Roll'!$N9)^DATEDIF('Control | Sensitivity'!$C$18,BB$5,"Y")))))</f>
        <v>-</v>
      </c>
      <c r="BC13" s="92" t="str">
        <f ca="1">IF(BC$5&gt;='Rent Roll'!$M35,('Rent Roll'!$G35*'Rent Roll'!$D9/12)*((1+'Rent Roll'!$X35)^DATEDIF('Rent Roll'!$M35,BC$5,"Y")),
IF(BC$5&gt;'Rent Roll'!$L9,"-",
IF('Rent Roll'!$P9&gt;0,
IF(AND('Rent Roll'!$P9&gt;0,EDATE('Rent Roll'!$K9,'Rent Roll'!$P9*12)&gt;='Commercial Lease'!BC$5),
('Rent Roll'!$H9*'Rent Roll'!$D9/12)*((1+'Rent Roll'!$N9)^DATEDIF('Control | Sensitivity'!$C$18,BC$5,"Y")),
OFFSET(BB13,0,-DATEDIF(EDATE('Rent Roll'!$K9,'Rent Roll'!$P9*12),BC$5,"M"))*((1+'Rent Roll'!$O9)^(DATEDIF(EDATE('Rent Roll'!$K9,'Rent Roll'!$P9*12),BC$5,"Y")+1))),('Rent Roll'!$H9*'Rent Roll'!$D9/12)*((1+'Rent Roll'!$N9)^DATEDIF('Control | Sensitivity'!$C$18,BC$5,"Y")))))</f>
        <v>-</v>
      </c>
      <c r="BD13" s="92" t="str">
        <f ca="1">IF(BD$5&gt;='Rent Roll'!$M35,('Rent Roll'!$G35*'Rent Roll'!$D9/12)*((1+'Rent Roll'!$X35)^DATEDIF('Rent Roll'!$M35,BD$5,"Y")),
IF(BD$5&gt;'Rent Roll'!$L9,"-",
IF('Rent Roll'!$P9&gt;0,
IF(AND('Rent Roll'!$P9&gt;0,EDATE('Rent Roll'!$K9,'Rent Roll'!$P9*12)&gt;='Commercial Lease'!BD$5),
('Rent Roll'!$H9*'Rent Roll'!$D9/12)*((1+'Rent Roll'!$N9)^DATEDIF('Control | Sensitivity'!$C$18,BD$5,"Y")),
OFFSET(BC13,0,-DATEDIF(EDATE('Rent Roll'!$K9,'Rent Roll'!$P9*12),BD$5,"M"))*((1+'Rent Roll'!$O9)^(DATEDIF(EDATE('Rent Roll'!$K9,'Rent Roll'!$P9*12),BD$5,"Y")+1))),('Rent Roll'!$H9*'Rent Roll'!$D9/12)*((1+'Rent Roll'!$N9)^DATEDIF('Control | Sensitivity'!$C$18,BD$5,"Y")))))</f>
        <v>-</v>
      </c>
      <c r="BE13" s="92" t="str">
        <f ca="1">IF(BE$5&gt;='Rent Roll'!$M35,('Rent Roll'!$G35*'Rent Roll'!$D9/12)*((1+'Rent Roll'!$X35)^DATEDIF('Rent Roll'!$M35,BE$5,"Y")),
IF(BE$5&gt;'Rent Roll'!$L9,"-",
IF('Rent Roll'!$P9&gt;0,
IF(AND('Rent Roll'!$P9&gt;0,EDATE('Rent Roll'!$K9,'Rent Roll'!$P9*12)&gt;='Commercial Lease'!BE$5),
('Rent Roll'!$H9*'Rent Roll'!$D9/12)*((1+'Rent Roll'!$N9)^DATEDIF('Control | Sensitivity'!$C$18,BE$5,"Y")),
OFFSET(BD13,0,-DATEDIF(EDATE('Rent Roll'!$K9,'Rent Roll'!$P9*12),BE$5,"M"))*((1+'Rent Roll'!$O9)^(DATEDIF(EDATE('Rent Roll'!$K9,'Rent Roll'!$P9*12),BE$5,"Y")+1))),('Rent Roll'!$H9*'Rent Roll'!$D9/12)*((1+'Rent Roll'!$N9)^DATEDIF('Control | Sensitivity'!$C$18,BE$5,"Y")))))</f>
        <v>-</v>
      </c>
      <c r="BF13" s="92" t="str">
        <f ca="1">IF(BF$5&gt;='Rent Roll'!$M35,('Rent Roll'!$G35*'Rent Roll'!$D9/12)*((1+'Rent Roll'!$X35)^DATEDIF('Rent Roll'!$M35,BF$5,"Y")),
IF(BF$5&gt;'Rent Roll'!$L9,"-",
IF('Rent Roll'!$P9&gt;0,
IF(AND('Rent Roll'!$P9&gt;0,EDATE('Rent Roll'!$K9,'Rent Roll'!$P9*12)&gt;='Commercial Lease'!BF$5),
('Rent Roll'!$H9*'Rent Roll'!$D9/12)*((1+'Rent Roll'!$N9)^DATEDIF('Control | Sensitivity'!$C$18,BF$5,"Y")),
OFFSET(BE13,0,-DATEDIF(EDATE('Rent Roll'!$K9,'Rent Roll'!$P9*12),BF$5,"M"))*((1+'Rent Roll'!$O9)^(DATEDIF(EDATE('Rent Roll'!$K9,'Rent Roll'!$P9*12),BF$5,"Y")+1))),('Rent Roll'!$H9*'Rent Roll'!$D9/12)*((1+'Rent Roll'!$N9)^DATEDIF('Control | Sensitivity'!$C$18,BF$5,"Y")))))</f>
        <v>-</v>
      </c>
      <c r="BG13" s="92" t="str">
        <f ca="1">IF(BG$5&gt;='Rent Roll'!$M35,('Rent Roll'!$G35*'Rent Roll'!$D9/12)*((1+'Rent Roll'!$X35)^DATEDIF('Rent Roll'!$M35,BG$5,"Y")),
IF(BG$5&gt;'Rent Roll'!$L9,"-",
IF('Rent Roll'!$P9&gt;0,
IF(AND('Rent Roll'!$P9&gt;0,EDATE('Rent Roll'!$K9,'Rent Roll'!$P9*12)&gt;='Commercial Lease'!BG$5),
('Rent Roll'!$H9*'Rent Roll'!$D9/12)*((1+'Rent Roll'!$N9)^DATEDIF('Control | Sensitivity'!$C$18,BG$5,"Y")),
OFFSET(BF13,0,-DATEDIF(EDATE('Rent Roll'!$K9,'Rent Roll'!$P9*12),BG$5,"M"))*((1+'Rent Roll'!$O9)^(DATEDIF(EDATE('Rent Roll'!$K9,'Rent Roll'!$P9*12),BG$5,"Y")+1))),('Rent Roll'!$H9*'Rent Roll'!$D9/12)*((1+'Rent Roll'!$N9)^DATEDIF('Control | Sensitivity'!$C$18,BG$5,"Y")))))</f>
        <v>-</v>
      </c>
      <c r="BH13" s="92" t="str">
        <f ca="1">IF(BH$5&gt;='Rent Roll'!$M35,('Rent Roll'!$G35*'Rent Roll'!$D9/12)*((1+'Rent Roll'!$X35)^DATEDIF('Rent Roll'!$M35,BH$5,"Y")),
IF(BH$5&gt;'Rent Roll'!$L9,"-",
IF('Rent Roll'!$P9&gt;0,
IF(AND('Rent Roll'!$P9&gt;0,EDATE('Rent Roll'!$K9,'Rent Roll'!$P9*12)&gt;='Commercial Lease'!BH$5),
('Rent Roll'!$H9*'Rent Roll'!$D9/12)*((1+'Rent Roll'!$N9)^DATEDIF('Control | Sensitivity'!$C$18,BH$5,"Y")),
OFFSET(BG13,0,-DATEDIF(EDATE('Rent Roll'!$K9,'Rent Roll'!$P9*12),BH$5,"M"))*((1+'Rent Roll'!$O9)^(DATEDIF(EDATE('Rent Roll'!$K9,'Rent Roll'!$P9*12),BH$5,"Y")+1))),('Rent Roll'!$H9*'Rent Roll'!$D9/12)*((1+'Rent Roll'!$N9)^DATEDIF('Control | Sensitivity'!$C$18,BH$5,"Y")))))</f>
        <v>-</v>
      </c>
      <c r="BI13" s="92" t="str">
        <f ca="1">IF(BI$5&gt;='Rent Roll'!$M35,('Rent Roll'!$G35*'Rent Roll'!$D9/12)*((1+'Rent Roll'!$X35)^DATEDIF('Rent Roll'!$M35,BI$5,"Y")),
IF(BI$5&gt;'Rent Roll'!$L9,"-",
IF('Rent Roll'!$P9&gt;0,
IF(AND('Rent Roll'!$P9&gt;0,EDATE('Rent Roll'!$K9,'Rent Roll'!$P9*12)&gt;='Commercial Lease'!BI$5),
('Rent Roll'!$H9*'Rent Roll'!$D9/12)*((1+'Rent Roll'!$N9)^DATEDIF('Control | Sensitivity'!$C$18,BI$5,"Y")),
OFFSET(BH13,0,-DATEDIF(EDATE('Rent Roll'!$K9,'Rent Roll'!$P9*12),BI$5,"M"))*((1+'Rent Roll'!$O9)^(DATEDIF(EDATE('Rent Roll'!$K9,'Rent Roll'!$P9*12),BI$5,"Y")+1))),('Rent Roll'!$H9*'Rent Roll'!$D9/12)*((1+'Rent Roll'!$N9)^DATEDIF('Control | Sensitivity'!$C$18,BI$5,"Y")))))</f>
        <v>-</v>
      </c>
      <c r="BJ13" s="92" t="str">
        <f ca="1">IF(BJ$5&gt;='Rent Roll'!$M35,('Rent Roll'!$G35*'Rent Roll'!$D9/12)*((1+'Rent Roll'!$X35)^DATEDIF('Rent Roll'!$M35,BJ$5,"Y")),
IF(BJ$5&gt;'Rent Roll'!$L9,"-",
IF('Rent Roll'!$P9&gt;0,
IF(AND('Rent Roll'!$P9&gt;0,EDATE('Rent Roll'!$K9,'Rent Roll'!$P9*12)&gt;='Commercial Lease'!BJ$5),
('Rent Roll'!$H9*'Rent Roll'!$D9/12)*((1+'Rent Roll'!$N9)^DATEDIF('Control | Sensitivity'!$C$18,BJ$5,"Y")),
OFFSET(BI13,0,-DATEDIF(EDATE('Rent Roll'!$K9,'Rent Roll'!$P9*12),BJ$5,"M"))*((1+'Rent Roll'!$O9)^(DATEDIF(EDATE('Rent Roll'!$K9,'Rent Roll'!$P9*12),BJ$5,"Y")+1))),('Rent Roll'!$H9*'Rent Roll'!$D9/12)*((1+'Rent Roll'!$N9)^DATEDIF('Control | Sensitivity'!$C$18,BJ$5,"Y")))))</f>
        <v>-</v>
      </c>
      <c r="BK13" s="92" t="str">
        <f ca="1">IF(BK$5&gt;='Rent Roll'!$M35,('Rent Roll'!$G35*'Rent Roll'!$D9/12)*((1+'Rent Roll'!$X35)^DATEDIF('Rent Roll'!$M35,BK$5,"Y")),
IF(BK$5&gt;'Rent Roll'!$L9,"-",
IF('Rent Roll'!$P9&gt;0,
IF(AND('Rent Roll'!$P9&gt;0,EDATE('Rent Roll'!$K9,'Rent Roll'!$P9*12)&gt;='Commercial Lease'!BK$5),
('Rent Roll'!$H9*'Rent Roll'!$D9/12)*((1+'Rent Roll'!$N9)^DATEDIF('Control | Sensitivity'!$C$18,BK$5,"Y")),
OFFSET(BJ13,0,-DATEDIF(EDATE('Rent Roll'!$K9,'Rent Roll'!$P9*12),BK$5,"M"))*((1+'Rent Roll'!$O9)^(DATEDIF(EDATE('Rent Roll'!$K9,'Rent Roll'!$P9*12),BK$5,"Y")+1))),('Rent Roll'!$H9*'Rent Roll'!$D9/12)*((1+'Rent Roll'!$N9)^DATEDIF('Control | Sensitivity'!$C$18,BK$5,"Y")))))</f>
        <v>-</v>
      </c>
      <c r="BL13" s="92" t="str">
        <f ca="1">IF(BL$5&gt;='Rent Roll'!$M35,('Rent Roll'!$G35*'Rent Roll'!$D9/12)*((1+'Rent Roll'!$X35)^DATEDIF('Rent Roll'!$M35,BL$5,"Y")),
IF(BL$5&gt;'Rent Roll'!$L9,"-",
IF('Rent Roll'!$P9&gt;0,
IF(AND('Rent Roll'!$P9&gt;0,EDATE('Rent Roll'!$K9,'Rent Roll'!$P9*12)&gt;='Commercial Lease'!BL$5),
('Rent Roll'!$H9*'Rent Roll'!$D9/12)*((1+'Rent Roll'!$N9)^DATEDIF('Control | Sensitivity'!$C$18,BL$5,"Y")),
OFFSET(BK13,0,-DATEDIF(EDATE('Rent Roll'!$K9,'Rent Roll'!$P9*12),BL$5,"M"))*((1+'Rent Roll'!$O9)^(DATEDIF(EDATE('Rent Roll'!$K9,'Rent Roll'!$P9*12),BL$5,"Y")+1))),('Rent Roll'!$H9*'Rent Roll'!$D9/12)*((1+'Rent Roll'!$N9)^DATEDIF('Control | Sensitivity'!$C$18,BL$5,"Y")))))</f>
        <v>-</v>
      </c>
      <c r="BM13" s="92" t="str">
        <f ca="1">IF(BM$5&gt;='Rent Roll'!$M35,('Rent Roll'!$G35*'Rent Roll'!$D9/12)*((1+'Rent Roll'!$X35)^DATEDIF('Rent Roll'!$M35,BM$5,"Y")),
IF(BM$5&gt;'Rent Roll'!$L9,"-",
IF('Rent Roll'!$P9&gt;0,
IF(AND('Rent Roll'!$P9&gt;0,EDATE('Rent Roll'!$K9,'Rent Roll'!$P9*12)&gt;='Commercial Lease'!BM$5),
('Rent Roll'!$H9*'Rent Roll'!$D9/12)*((1+'Rent Roll'!$N9)^DATEDIF('Control | Sensitivity'!$C$18,BM$5,"Y")),
OFFSET(BL13,0,-DATEDIF(EDATE('Rent Roll'!$K9,'Rent Roll'!$P9*12),BM$5,"M"))*((1+'Rent Roll'!$O9)^(DATEDIF(EDATE('Rent Roll'!$K9,'Rent Roll'!$P9*12),BM$5,"Y")+1))),('Rent Roll'!$H9*'Rent Roll'!$D9/12)*((1+'Rent Roll'!$N9)^DATEDIF('Control | Sensitivity'!$C$18,BM$5,"Y")))))</f>
        <v>-</v>
      </c>
      <c r="BN13" s="92" t="str">
        <f ca="1">IF(BN$5&gt;='Rent Roll'!$M35,('Rent Roll'!$G35*'Rent Roll'!$D9/12)*((1+'Rent Roll'!$X35)^DATEDIF('Rent Roll'!$M35,BN$5,"Y")),
IF(BN$5&gt;'Rent Roll'!$L9,"-",
IF('Rent Roll'!$P9&gt;0,
IF(AND('Rent Roll'!$P9&gt;0,EDATE('Rent Roll'!$K9,'Rent Roll'!$P9*12)&gt;='Commercial Lease'!BN$5),
('Rent Roll'!$H9*'Rent Roll'!$D9/12)*((1+'Rent Roll'!$N9)^DATEDIF('Control | Sensitivity'!$C$18,BN$5,"Y")),
OFFSET(BM13,0,-DATEDIF(EDATE('Rent Roll'!$K9,'Rent Roll'!$P9*12),BN$5,"M"))*((1+'Rent Roll'!$O9)^(DATEDIF(EDATE('Rent Roll'!$K9,'Rent Roll'!$P9*12),BN$5,"Y")+1))),('Rent Roll'!$H9*'Rent Roll'!$D9/12)*((1+'Rent Roll'!$N9)^DATEDIF('Control | Sensitivity'!$C$18,BN$5,"Y")))))</f>
        <v>-</v>
      </c>
      <c r="BO13" s="92" t="str">
        <f ca="1">IF(BO$5&gt;='Rent Roll'!$M35,('Rent Roll'!$G35*'Rent Roll'!$D9/12)*((1+'Rent Roll'!$X35)^DATEDIF('Rent Roll'!$M35,BO$5,"Y")),
IF(BO$5&gt;'Rent Roll'!$L9,"-",
IF('Rent Roll'!$P9&gt;0,
IF(AND('Rent Roll'!$P9&gt;0,EDATE('Rent Roll'!$K9,'Rent Roll'!$P9*12)&gt;='Commercial Lease'!BO$5),
('Rent Roll'!$H9*'Rent Roll'!$D9/12)*((1+'Rent Roll'!$N9)^DATEDIF('Control | Sensitivity'!$C$18,BO$5,"Y")),
OFFSET(BN13,0,-DATEDIF(EDATE('Rent Roll'!$K9,'Rent Roll'!$P9*12),BO$5,"M"))*((1+'Rent Roll'!$O9)^(DATEDIF(EDATE('Rent Roll'!$K9,'Rent Roll'!$P9*12),BO$5,"Y")+1))),('Rent Roll'!$H9*'Rent Roll'!$D9/12)*((1+'Rent Roll'!$N9)^DATEDIF('Control | Sensitivity'!$C$18,BO$5,"Y")))))</f>
        <v>-</v>
      </c>
      <c r="BP13" s="92" t="str">
        <f ca="1">IF(BP$5&gt;='Rent Roll'!$M35,('Rent Roll'!$G35*'Rent Roll'!$D9/12)*((1+'Rent Roll'!$X35)^DATEDIF('Rent Roll'!$M35,BP$5,"Y")),
IF(BP$5&gt;'Rent Roll'!$L9,"-",
IF('Rent Roll'!$P9&gt;0,
IF(AND('Rent Roll'!$P9&gt;0,EDATE('Rent Roll'!$K9,'Rent Roll'!$P9*12)&gt;='Commercial Lease'!BP$5),
('Rent Roll'!$H9*'Rent Roll'!$D9/12)*((1+'Rent Roll'!$N9)^DATEDIF('Control | Sensitivity'!$C$18,BP$5,"Y")),
OFFSET(BO13,0,-DATEDIF(EDATE('Rent Roll'!$K9,'Rent Roll'!$P9*12),BP$5,"M"))*((1+'Rent Roll'!$O9)^(DATEDIF(EDATE('Rent Roll'!$K9,'Rent Roll'!$P9*12),BP$5,"Y")+1))),('Rent Roll'!$H9*'Rent Roll'!$D9/12)*((1+'Rent Roll'!$N9)^DATEDIF('Control | Sensitivity'!$C$18,BP$5,"Y")))))</f>
        <v>-</v>
      </c>
      <c r="BQ13" s="92" t="str">
        <f ca="1">IF(BQ$5&gt;='Rent Roll'!$M35,('Rent Roll'!$G35*'Rent Roll'!$D9/12)*((1+'Rent Roll'!$X35)^DATEDIF('Rent Roll'!$M35,BQ$5,"Y")),
IF(BQ$5&gt;'Rent Roll'!$L9,"-",
IF('Rent Roll'!$P9&gt;0,
IF(AND('Rent Roll'!$P9&gt;0,EDATE('Rent Roll'!$K9,'Rent Roll'!$P9*12)&gt;='Commercial Lease'!BQ$5),
('Rent Roll'!$H9*'Rent Roll'!$D9/12)*((1+'Rent Roll'!$N9)^DATEDIF('Control | Sensitivity'!$C$18,BQ$5,"Y")),
OFFSET(BP13,0,-DATEDIF(EDATE('Rent Roll'!$K9,'Rent Roll'!$P9*12),BQ$5,"M"))*((1+'Rent Roll'!$O9)^(DATEDIF(EDATE('Rent Roll'!$K9,'Rent Roll'!$P9*12),BQ$5,"Y")+1))),('Rent Roll'!$H9*'Rent Roll'!$D9/12)*((1+'Rent Roll'!$N9)^DATEDIF('Control | Sensitivity'!$C$18,BQ$5,"Y")))))</f>
        <v>-</v>
      </c>
      <c r="BR13" s="92" t="str">
        <f ca="1">IF(BR$5&gt;='Rent Roll'!$M35,('Rent Roll'!$G35*'Rent Roll'!$D9/12)*((1+'Rent Roll'!$X35)^DATEDIF('Rent Roll'!$M35,BR$5,"Y")),
IF(BR$5&gt;'Rent Roll'!$L9,"-",
IF('Rent Roll'!$P9&gt;0,
IF(AND('Rent Roll'!$P9&gt;0,EDATE('Rent Roll'!$K9,'Rent Roll'!$P9*12)&gt;='Commercial Lease'!BR$5),
('Rent Roll'!$H9*'Rent Roll'!$D9/12)*((1+'Rent Roll'!$N9)^DATEDIF('Control | Sensitivity'!$C$18,BR$5,"Y")),
OFFSET(BQ13,0,-DATEDIF(EDATE('Rent Roll'!$K9,'Rent Roll'!$P9*12),BR$5,"M"))*((1+'Rent Roll'!$O9)^(DATEDIF(EDATE('Rent Roll'!$K9,'Rent Roll'!$P9*12),BR$5,"Y")+1))),('Rent Roll'!$H9*'Rent Roll'!$D9/12)*((1+'Rent Roll'!$N9)^DATEDIF('Control | Sensitivity'!$C$18,BR$5,"Y")))))</f>
        <v>-</v>
      </c>
      <c r="BS13" s="92" t="str">
        <f ca="1">IF(BS$5&gt;='Rent Roll'!$M35,('Rent Roll'!$G35*'Rent Roll'!$D9/12)*((1+'Rent Roll'!$X35)^DATEDIF('Rent Roll'!$M35,BS$5,"Y")),
IF(BS$5&gt;'Rent Roll'!$L9,"-",
IF('Rent Roll'!$P9&gt;0,
IF(AND('Rent Roll'!$P9&gt;0,EDATE('Rent Roll'!$K9,'Rent Roll'!$P9*12)&gt;='Commercial Lease'!BS$5),
('Rent Roll'!$H9*'Rent Roll'!$D9/12)*((1+'Rent Roll'!$N9)^DATEDIF('Control | Sensitivity'!$C$18,BS$5,"Y")),
OFFSET(BR13,0,-DATEDIF(EDATE('Rent Roll'!$K9,'Rent Roll'!$P9*12),BS$5,"M"))*((1+'Rent Roll'!$O9)^(DATEDIF(EDATE('Rent Roll'!$K9,'Rent Roll'!$P9*12),BS$5,"Y")+1))),('Rent Roll'!$H9*'Rent Roll'!$D9/12)*((1+'Rent Roll'!$N9)^DATEDIF('Control | Sensitivity'!$C$18,BS$5,"Y")))))</f>
        <v>-</v>
      </c>
      <c r="BT13" s="92" t="str">
        <f ca="1">IF(BT$5&gt;='Rent Roll'!$M35,('Rent Roll'!$G35*'Rent Roll'!$D9/12)*((1+'Rent Roll'!$X35)^DATEDIF('Rent Roll'!$M35,BT$5,"Y")),
IF(BT$5&gt;'Rent Roll'!$L9,"-",
IF('Rent Roll'!$P9&gt;0,
IF(AND('Rent Roll'!$P9&gt;0,EDATE('Rent Roll'!$K9,'Rent Roll'!$P9*12)&gt;='Commercial Lease'!BT$5),
('Rent Roll'!$H9*'Rent Roll'!$D9/12)*((1+'Rent Roll'!$N9)^DATEDIF('Control | Sensitivity'!$C$18,BT$5,"Y")),
OFFSET(BS13,0,-DATEDIF(EDATE('Rent Roll'!$K9,'Rent Roll'!$P9*12),BT$5,"M"))*((1+'Rent Roll'!$O9)^(DATEDIF(EDATE('Rent Roll'!$K9,'Rent Roll'!$P9*12),BT$5,"Y")+1))),('Rent Roll'!$H9*'Rent Roll'!$D9/12)*((1+'Rent Roll'!$N9)^DATEDIF('Control | Sensitivity'!$C$18,BT$5,"Y")))))</f>
        <v>-</v>
      </c>
      <c r="BU13" s="92" t="str">
        <f ca="1">IF(BU$5&gt;='Rent Roll'!$M35,('Rent Roll'!$G35*'Rent Roll'!$D9/12)*((1+'Rent Roll'!$X35)^DATEDIF('Rent Roll'!$M35,BU$5,"Y")),
IF(BU$5&gt;'Rent Roll'!$L9,"-",
IF('Rent Roll'!$P9&gt;0,
IF(AND('Rent Roll'!$P9&gt;0,EDATE('Rent Roll'!$K9,'Rent Roll'!$P9*12)&gt;='Commercial Lease'!BU$5),
('Rent Roll'!$H9*'Rent Roll'!$D9/12)*((1+'Rent Roll'!$N9)^DATEDIF('Control | Sensitivity'!$C$18,BU$5,"Y")),
OFFSET(BT13,0,-DATEDIF(EDATE('Rent Roll'!$K9,'Rent Roll'!$P9*12),BU$5,"M"))*((1+'Rent Roll'!$O9)^(DATEDIF(EDATE('Rent Roll'!$K9,'Rent Roll'!$P9*12),BU$5,"Y")+1))),('Rent Roll'!$H9*'Rent Roll'!$D9/12)*((1+'Rent Roll'!$N9)^DATEDIF('Control | Sensitivity'!$C$18,BU$5,"Y")))))</f>
        <v>-</v>
      </c>
      <c r="BV13" s="92" t="str">
        <f ca="1">IF(BV$5&gt;='Rent Roll'!$M35,('Rent Roll'!$G35*'Rent Roll'!$D9/12)*((1+'Rent Roll'!$X35)^DATEDIF('Rent Roll'!$M35,BV$5,"Y")),
IF(BV$5&gt;'Rent Roll'!$L9,"-",
IF('Rent Roll'!$P9&gt;0,
IF(AND('Rent Roll'!$P9&gt;0,EDATE('Rent Roll'!$K9,'Rent Roll'!$P9*12)&gt;='Commercial Lease'!BV$5),
('Rent Roll'!$H9*'Rent Roll'!$D9/12)*((1+'Rent Roll'!$N9)^DATEDIF('Control | Sensitivity'!$C$18,BV$5,"Y")),
OFFSET(BU13,0,-DATEDIF(EDATE('Rent Roll'!$K9,'Rent Roll'!$P9*12),BV$5,"M"))*((1+'Rent Roll'!$O9)^(DATEDIF(EDATE('Rent Roll'!$K9,'Rent Roll'!$P9*12),BV$5,"Y")+1))),('Rent Roll'!$H9*'Rent Roll'!$D9/12)*((1+'Rent Roll'!$N9)^DATEDIF('Control | Sensitivity'!$C$18,BV$5,"Y")))))</f>
        <v>-</v>
      </c>
      <c r="BW13" s="92" t="str">
        <f ca="1">IF(BW$5&gt;='Rent Roll'!$M35,('Rent Roll'!$G35*'Rent Roll'!$D9/12)*((1+'Rent Roll'!$X35)^DATEDIF('Rent Roll'!$M35,BW$5,"Y")),
IF(BW$5&gt;'Rent Roll'!$L9,"-",
IF('Rent Roll'!$P9&gt;0,
IF(AND('Rent Roll'!$P9&gt;0,EDATE('Rent Roll'!$K9,'Rent Roll'!$P9*12)&gt;='Commercial Lease'!BW$5),
('Rent Roll'!$H9*'Rent Roll'!$D9/12)*((1+'Rent Roll'!$N9)^DATEDIF('Control | Sensitivity'!$C$18,BW$5,"Y")),
OFFSET(BV13,0,-DATEDIF(EDATE('Rent Roll'!$K9,'Rent Roll'!$P9*12),BW$5,"M"))*((1+'Rent Roll'!$O9)^(DATEDIF(EDATE('Rent Roll'!$K9,'Rent Roll'!$P9*12),BW$5,"Y")+1))),('Rent Roll'!$H9*'Rent Roll'!$D9/12)*((1+'Rent Roll'!$N9)^DATEDIF('Control | Sensitivity'!$C$18,BW$5,"Y")))))</f>
        <v>-</v>
      </c>
      <c r="BX13" s="92" t="str">
        <f ca="1">IF(BX$5&gt;='Rent Roll'!$M35,('Rent Roll'!$G35*'Rent Roll'!$D9/12)*((1+'Rent Roll'!$X35)^DATEDIF('Rent Roll'!$M35,BX$5,"Y")),
IF(BX$5&gt;'Rent Roll'!$L9,"-",
IF('Rent Roll'!$P9&gt;0,
IF(AND('Rent Roll'!$P9&gt;0,EDATE('Rent Roll'!$K9,'Rent Roll'!$P9*12)&gt;='Commercial Lease'!BX$5),
('Rent Roll'!$H9*'Rent Roll'!$D9/12)*((1+'Rent Roll'!$N9)^DATEDIF('Control | Sensitivity'!$C$18,BX$5,"Y")),
OFFSET(BW13,0,-DATEDIF(EDATE('Rent Roll'!$K9,'Rent Roll'!$P9*12),BX$5,"M"))*((1+'Rent Roll'!$O9)^(DATEDIF(EDATE('Rent Roll'!$K9,'Rent Roll'!$P9*12),BX$5,"Y")+1))),('Rent Roll'!$H9*'Rent Roll'!$D9/12)*((1+'Rent Roll'!$N9)^DATEDIF('Control | Sensitivity'!$C$18,BX$5,"Y")))))</f>
        <v>-</v>
      </c>
      <c r="BY13" s="92" t="str">
        <f ca="1">IF(BY$5&gt;='Rent Roll'!$M35,('Rent Roll'!$G35*'Rent Roll'!$D9/12)*((1+'Rent Roll'!$X35)^DATEDIF('Rent Roll'!$M35,BY$5,"Y")),
IF(BY$5&gt;'Rent Roll'!$L9,"-",
IF('Rent Roll'!$P9&gt;0,
IF(AND('Rent Roll'!$P9&gt;0,EDATE('Rent Roll'!$K9,'Rent Roll'!$P9*12)&gt;='Commercial Lease'!BY$5),
('Rent Roll'!$H9*'Rent Roll'!$D9/12)*((1+'Rent Roll'!$N9)^DATEDIF('Control | Sensitivity'!$C$18,BY$5,"Y")),
OFFSET(BX13,0,-DATEDIF(EDATE('Rent Roll'!$K9,'Rent Roll'!$P9*12),BY$5,"M"))*((1+'Rent Roll'!$O9)^(DATEDIF(EDATE('Rent Roll'!$K9,'Rent Roll'!$P9*12),BY$5,"Y")+1))),('Rent Roll'!$H9*'Rent Roll'!$D9/12)*((1+'Rent Roll'!$N9)^DATEDIF('Control | Sensitivity'!$C$18,BY$5,"Y")))))</f>
        <v>-</v>
      </c>
      <c r="BZ13" s="92" t="str">
        <f ca="1">IF(BZ$5&gt;='Rent Roll'!$M35,('Rent Roll'!$G35*'Rent Roll'!$D9/12)*((1+'Rent Roll'!$X35)^DATEDIF('Rent Roll'!$M35,BZ$5,"Y")),
IF(BZ$5&gt;'Rent Roll'!$L9,"-",
IF('Rent Roll'!$P9&gt;0,
IF(AND('Rent Roll'!$P9&gt;0,EDATE('Rent Roll'!$K9,'Rent Roll'!$P9*12)&gt;='Commercial Lease'!BZ$5),
('Rent Roll'!$H9*'Rent Roll'!$D9/12)*((1+'Rent Roll'!$N9)^DATEDIF('Control | Sensitivity'!$C$18,BZ$5,"Y")),
OFFSET(BY13,0,-DATEDIF(EDATE('Rent Roll'!$K9,'Rent Roll'!$P9*12),BZ$5,"M"))*((1+'Rent Roll'!$O9)^(DATEDIF(EDATE('Rent Roll'!$K9,'Rent Roll'!$P9*12),BZ$5,"Y")+1))),('Rent Roll'!$H9*'Rent Roll'!$D9/12)*((1+'Rent Roll'!$N9)^DATEDIF('Control | Sensitivity'!$C$18,BZ$5,"Y")))))</f>
        <v>-</v>
      </c>
      <c r="CA13" s="92" t="str">
        <f ca="1">IF(CA$5&gt;='Rent Roll'!$M35,('Rent Roll'!$G35*'Rent Roll'!$D9/12)*((1+'Rent Roll'!$X35)^DATEDIF('Rent Roll'!$M35,CA$5,"Y")),
IF(CA$5&gt;'Rent Roll'!$L9,"-",
IF('Rent Roll'!$P9&gt;0,
IF(AND('Rent Roll'!$P9&gt;0,EDATE('Rent Roll'!$K9,'Rent Roll'!$P9*12)&gt;='Commercial Lease'!CA$5),
('Rent Roll'!$H9*'Rent Roll'!$D9/12)*((1+'Rent Roll'!$N9)^DATEDIF('Control | Sensitivity'!$C$18,CA$5,"Y")),
OFFSET(BZ13,0,-DATEDIF(EDATE('Rent Roll'!$K9,'Rent Roll'!$P9*12),CA$5,"M"))*((1+'Rent Roll'!$O9)^(DATEDIF(EDATE('Rent Roll'!$K9,'Rent Roll'!$P9*12),CA$5,"Y")+1))),('Rent Roll'!$H9*'Rent Roll'!$D9/12)*((1+'Rent Roll'!$N9)^DATEDIF('Control | Sensitivity'!$C$18,CA$5,"Y")))))</f>
        <v>-</v>
      </c>
      <c r="CB13" s="92" t="str">
        <f ca="1">IF(CB$5&gt;='Rent Roll'!$M35,('Rent Roll'!$G35*'Rent Roll'!$D9/12)*((1+'Rent Roll'!$X35)^DATEDIF('Rent Roll'!$M35,CB$5,"Y")),
IF(CB$5&gt;'Rent Roll'!$L9,"-",
IF('Rent Roll'!$P9&gt;0,
IF(AND('Rent Roll'!$P9&gt;0,EDATE('Rent Roll'!$K9,'Rent Roll'!$P9*12)&gt;='Commercial Lease'!CB$5),
('Rent Roll'!$H9*'Rent Roll'!$D9/12)*((1+'Rent Roll'!$N9)^DATEDIF('Control | Sensitivity'!$C$18,CB$5,"Y")),
OFFSET(CA13,0,-DATEDIF(EDATE('Rent Roll'!$K9,'Rent Roll'!$P9*12),CB$5,"M"))*((1+'Rent Roll'!$O9)^(DATEDIF(EDATE('Rent Roll'!$K9,'Rent Roll'!$P9*12),CB$5,"Y")+1))),('Rent Roll'!$H9*'Rent Roll'!$D9/12)*((1+'Rent Roll'!$N9)^DATEDIF('Control | Sensitivity'!$C$18,CB$5,"Y")))))</f>
        <v>-</v>
      </c>
      <c r="CC13" s="92" t="str">
        <f ca="1">IF(CC$5&gt;='Rent Roll'!$M35,('Rent Roll'!$G35*'Rent Roll'!$D9/12)*((1+'Rent Roll'!$X35)^DATEDIF('Rent Roll'!$M35,CC$5,"Y")),
IF(CC$5&gt;'Rent Roll'!$L9,"-",
IF('Rent Roll'!$P9&gt;0,
IF(AND('Rent Roll'!$P9&gt;0,EDATE('Rent Roll'!$K9,'Rent Roll'!$P9*12)&gt;='Commercial Lease'!CC$5),
('Rent Roll'!$H9*'Rent Roll'!$D9/12)*((1+'Rent Roll'!$N9)^DATEDIF('Control | Sensitivity'!$C$18,CC$5,"Y")),
OFFSET(CB13,0,-DATEDIF(EDATE('Rent Roll'!$K9,'Rent Roll'!$P9*12),CC$5,"M"))*((1+'Rent Roll'!$O9)^(DATEDIF(EDATE('Rent Roll'!$K9,'Rent Roll'!$P9*12),CC$5,"Y")+1))),('Rent Roll'!$H9*'Rent Roll'!$D9/12)*((1+'Rent Roll'!$N9)^DATEDIF('Control | Sensitivity'!$C$18,CC$5,"Y")))))</f>
        <v>-</v>
      </c>
      <c r="CD13" s="92" t="str">
        <f ca="1">IF(CD$5&gt;='Rent Roll'!$M35,('Rent Roll'!$G35*'Rent Roll'!$D9/12)*((1+'Rent Roll'!$X35)^DATEDIF('Rent Roll'!$M35,CD$5,"Y")),
IF(CD$5&gt;'Rent Roll'!$L9,"-",
IF('Rent Roll'!$P9&gt;0,
IF(AND('Rent Roll'!$P9&gt;0,EDATE('Rent Roll'!$K9,'Rent Roll'!$P9*12)&gt;='Commercial Lease'!CD$5),
('Rent Roll'!$H9*'Rent Roll'!$D9/12)*((1+'Rent Roll'!$N9)^DATEDIF('Control | Sensitivity'!$C$18,CD$5,"Y")),
OFFSET(CC13,0,-DATEDIF(EDATE('Rent Roll'!$K9,'Rent Roll'!$P9*12),CD$5,"M"))*((1+'Rent Roll'!$O9)^(DATEDIF(EDATE('Rent Roll'!$K9,'Rent Roll'!$P9*12),CD$5,"Y")+1))),('Rent Roll'!$H9*'Rent Roll'!$D9/12)*((1+'Rent Roll'!$N9)^DATEDIF('Control | Sensitivity'!$C$18,CD$5,"Y")))))</f>
        <v>-</v>
      </c>
      <c r="CE13" s="92" t="str">
        <f ca="1">IF(CE$5&gt;='Rent Roll'!$M35,('Rent Roll'!$G35*'Rent Roll'!$D9/12)*((1+'Rent Roll'!$X35)^DATEDIF('Rent Roll'!$M35,CE$5,"Y")),
IF(CE$5&gt;'Rent Roll'!$L9,"-",
IF('Rent Roll'!$P9&gt;0,
IF(AND('Rent Roll'!$P9&gt;0,EDATE('Rent Roll'!$K9,'Rent Roll'!$P9*12)&gt;='Commercial Lease'!CE$5),
('Rent Roll'!$H9*'Rent Roll'!$D9/12)*((1+'Rent Roll'!$N9)^DATEDIF('Control | Sensitivity'!$C$18,CE$5,"Y")),
OFFSET(CD13,0,-DATEDIF(EDATE('Rent Roll'!$K9,'Rent Roll'!$P9*12),CE$5,"M"))*((1+'Rent Roll'!$O9)^(DATEDIF(EDATE('Rent Roll'!$K9,'Rent Roll'!$P9*12),CE$5,"Y")+1))),('Rent Roll'!$H9*'Rent Roll'!$D9/12)*((1+'Rent Roll'!$N9)^DATEDIF('Control | Sensitivity'!$C$18,CE$5,"Y")))))</f>
        <v>-</v>
      </c>
      <c r="CF13" s="92" t="str">
        <f ca="1">IF(CF$5&gt;='Rent Roll'!$M35,('Rent Roll'!$G35*'Rent Roll'!$D9/12)*((1+'Rent Roll'!$X35)^DATEDIF('Rent Roll'!$M35,CF$5,"Y")),
IF(CF$5&gt;'Rent Roll'!$L9,"-",
IF('Rent Roll'!$P9&gt;0,
IF(AND('Rent Roll'!$P9&gt;0,EDATE('Rent Roll'!$K9,'Rent Roll'!$P9*12)&gt;='Commercial Lease'!CF$5),
('Rent Roll'!$H9*'Rent Roll'!$D9/12)*((1+'Rent Roll'!$N9)^DATEDIF('Control | Sensitivity'!$C$18,CF$5,"Y")),
OFFSET(CE13,0,-DATEDIF(EDATE('Rent Roll'!$K9,'Rent Roll'!$P9*12),CF$5,"M"))*((1+'Rent Roll'!$O9)^(DATEDIF(EDATE('Rent Roll'!$K9,'Rent Roll'!$P9*12),CF$5,"Y")+1))),('Rent Roll'!$H9*'Rent Roll'!$D9/12)*((1+'Rent Roll'!$N9)^DATEDIF('Control | Sensitivity'!$C$18,CF$5,"Y")))))</f>
        <v>-</v>
      </c>
      <c r="CG13" s="92" t="str">
        <f ca="1">IF(CG$5&gt;='Rent Roll'!$M35,('Rent Roll'!$G35*'Rent Roll'!$D9/12)*((1+'Rent Roll'!$X35)^DATEDIF('Rent Roll'!$M35,CG$5,"Y")),
IF(CG$5&gt;'Rent Roll'!$L9,"-",
IF('Rent Roll'!$P9&gt;0,
IF(AND('Rent Roll'!$P9&gt;0,EDATE('Rent Roll'!$K9,'Rent Roll'!$P9*12)&gt;='Commercial Lease'!CG$5),
('Rent Roll'!$H9*'Rent Roll'!$D9/12)*((1+'Rent Roll'!$N9)^DATEDIF('Control | Sensitivity'!$C$18,CG$5,"Y")),
OFFSET(CF13,0,-DATEDIF(EDATE('Rent Roll'!$K9,'Rent Roll'!$P9*12),CG$5,"M"))*((1+'Rent Roll'!$O9)^(DATEDIF(EDATE('Rent Roll'!$K9,'Rent Roll'!$P9*12),CG$5,"Y")+1))),('Rent Roll'!$H9*'Rent Roll'!$D9/12)*((1+'Rent Roll'!$N9)^DATEDIF('Control | Sensitivity'!$C$18,CG$5,"Y")))))</f>
        <v>-</v>
      </c>
      <c r="CH13" s="92" t="str">
        <f ca="1">IF(CH$5&gt;='Rent Roll'!$M35,('Rent Roll'!$G35*'Rent Roll'!$D9/12)*((1+'Rent Roll'!$X35)^DATEDIF('Rent Roll'!$M35,CH$5,"Y")),
IF(CH$5&gt;'Rent Roll'!$L9,"-",
IF('Rent Roll'!$P9&gt;0,
IF(AND('Rent Roll'!$P9&gt;0,EDATE('Rent Roll'!$K9,'Rent Roll'!$P9*12)&gt;='Commercial Lease'!CH$5),
('Rent Roll'!$H9*'Rent Roll'!$D9/12)*((1+'Rent Roll'!$N9)^DATEDIF('Control | Sensitivity'!$C$18,CH$5,"Y")),
OFFSET(CG13,0,-DATEDIF(EDATE('Rent Roll'!$K9,'Rent Roll'!$P9*12),CH$5,"M"))*((1+'Rent Roll'!$O9)^(DATEDIF(EDATE('Rent Roll'!$K9,'Rent Roll'!$P9*12),CH$5,"Y")+1))),('Rent Roll'!$H9*'Rent Roll'!$D9/12)*((1+'Rent Roll'!$N9)^DATEDIF('Control | Sensitivity'!$C$18,CH$5,"Y")))))</f>
        <v>-</v>
      </c>
      <c r="CI13" s="92" t="str">
        <f ca="1">IF(CI$5&gt;='Rent Roll'!$M35,('Rent Roll'!$G35*'Rent Roll'!$D9/12)*((1+'Rent Roll'!$X35)^DATEDIF('Rent Roll'!$M35,CI$5,"Y")),
IF(CI$5&gt;'Rent Roll'!$L9,"-",
IF('Rent Roll'!$P9&gt;0,
IF(AND('Rent Roll'!$P9&gt;0,EDATE('Rent Roll'!$K9,'Rent Roll'!$P9*12)&gt;='Commercial Lease'!CI$5),
('Rent Roll'!$H9*'Rent Roll'!$D9/12)*((1+'Rent Roll'!$N9)^DATEDIF('Control | Sensitivity'!$C$18,CI$5,"Y")),
OFFSET(CH13,0,-DATEDIF(EDATE('Rent Roll'!$K9,'Rent Roll'!$P9*12),CI$5,"M"))*((1+'Rent Roll'!$O9)^(DATEDIF(EDATE('Rent Roll'!$K9,'Rent Roll'!$P9*12),CI$5,"Y")+1))),('Rent Roll'!$H9*'Rent Roll'!$D9/12)*((1+'Rent Roll'!$N9)^DATEDIF('Control | Sensitivity'!$C$18,CI$5,"Y")))))</f>
        <v>-</v>
      </c>
      <c r="CJ13" s="92" t="str">
        <f ca="1">IF(CJ$5&gt;='Rent Roll'!$M35,('Rent Roll'!$G35*'Rent Roll'!$D9/12)*((1+'Rent Roll'!$X35)^DATEDIF('Rent Roll'!$M35,CJ$5,"Y")),
IF(CJ$5&gt;'Rent Roll'!$L9,"-",
IF('Rent Roll'!$P9&gt;0,
IF(AND('Rent Roll'!$P9&gt;0,EDATE('Rent Roll'!$K9,'Rent Roll'!$P9*12)&gt;='Commercial Lease'!CJ$5),
('Rent Roll'!$H9*'Rent Roll'!$D9/12)*((1+'Rent Roll'!$N9)^DATEDIF('Control | Sensitivity'!$C$18,CJ$5,"Y")),
OFFSET(CI13,0,-DATEDIF(EDATE('Rent Roll'!$K9,'Rent Roll'!$P9*12),CJ$5,"M"))*((1+'Rent Roll'!$O9)^(DATEDIF(EDATE('Rent Roll'!$K9,'Rent Roll'!$P9*12),CJ$5,"Y")+1))),('Rent Roll'!$H9*'Rent Roll'!$D9/12)*((1+'Rent Roll'!$N9)^DATEDIF('Control | Sensitivity'!$C$18,CJ$5,"Y")))))</f>
        <v>-</v>
      </c>
      <c r="CK13" s="92" t="str">
        <f ca="1">IF(CK$5&gt;='Rent Roll'!$M35,('Rent Roll'!$G35*'Rent Roll'!$D9/12)*((1+'Rent Roll'!$X35)^DATEDIF('Rent Roll'!$M35,CK$5,"Y")),
IF(CK$5&gt;'Rent Roll'!$L9,"-",
IF('Rent Roll'!$P9&gt;0,
IF(AND('Rent Roll'!$P9&gt;0,EDATE('Rent Roll'!$K9,'Rent Roll'!$P9*12)&gt;='Commercial Lease'!CK$5),
('Rent Roll'!$H9*'Rent Roll'!$D9/12)*((1+'Rent Roll'!$N9)^DATEDIF('Control | Sensitivity'!$C$18,CK$5,"Y")),
OFFSET(CJ13,0,-DATEDIF(EDATE('Rent Roll'!$K9,'Rent Roll'!$P9*12),CK$5,"M"))*((1+'Rent Roll'!$O9)^(DATEDIF(EDATE('Rent Roll'!$K9,'Rent Roll'!$P9*12),CK$5,"Y")+1))),('Rent Roll'!$H9*'Rent Roll'!$D9/12)*((1+'Rent Roll'!$N9)^DATEDIF('Control | Sensitivity'!$C$18,CK$5,"Y")))))</f>
        <v>-</v>
      </c>
      <c r="CL13" s="92" t="str">
        <f ca="1">IF(CL$5&gt;='Rent Roll'!$M35,('Rent Roll'!$G35*'Rent Roll'!$D9/12)*((1+'Rent Roll'!$X35)^DATEDIF('Rent Roll'!$M35,CL$5,"Y")),
IF(CL$5&gt;'Rent Roll'!$L9,"-",
IF('Rent Roll'!$P9&gt;0,
IF(AND('Rent Roll'!$P9&gt;0,EDATE('Rent Roll'!$K9,'Rent Roll'!$P9*12)&gt;='Commercial Lease'!CL$5),
('Rent Roll'!$H9*'Rent Roll'!$D9/12)*((1+'Rent Roll'!$N9)^DATEDIF('Control | Sensitivity'!$C$18,CL$5,"Y")),
OFFSET(CK13,0,-DATEDIF(EDATE('Rent Roll'!$K9,'Rent Roll'!$P9*12),CL$5,"M"))*((1+'Rent Roll'!$O9)^(DATEDIF(EDATE('Rent Roll'!$K9,'Rent Roll'!$P9*12),CL$5,"Y")+1))),('Rent Roll'!$H9*'Rent Roll'!$D9/12)*((1+'Rent Roll'!$N9)^DATEDIF('Control | Sensitivity'!$C$18,CL$5,"Y")))))</f>
        <v>-</v>
      </c>
      <c r="CM13" s="92" t="str">
        <f ca="1">IF(CM$5&gt;='Rent Roll'!$M35,('Rent Roll'!$G35*'Rent Roll'!$D9/12)*((1+'Rent Roll'!$X35)^DATEDIF('Rent Roll'!$M35,CM$5,"Y")),
IF(CM$5&gt;'Rent Roll'!$L9,"-",
IF('Rent Roll'!$P9&gt;0,
IF(AND('Rent Roll'!$P9&gt;0,EDATE('Rent Roll'!$K9,'Rent Roll'!$P9*12)&gt;='Commercial Lease'!CM$5),
('Rent Roll'!$H9*'Rent Roll'!$D9/12)*((1+'Rent Roll'!$N9)^DATEDIF('Control | Sensitivity'!$C$18,CM$5,"Y")),
OFFSET(CL13,0,-DATEDIF(EDATE('Rent Roll'!$K9,'Rent Roll'!$P9*12),CM$5,"M"))*((1+'Rent Roll'!$O9)^(DATEDIF(EDATE('Rent Roll'!$K9,'Rent Roll'!$P9*12),CM$5,"Y")+1))),('Rent Roll'!$H9*'Rent Roll'!$D9/12)*((1+'Rent Roll'!$N9)^DATEDIF('Control | Sensitivity'!$C$18,CM$5,"Y")))))</f>
        <v>-</v>
      </c>
      <c r="CN13" s="92" t="str">
        <f ca="1">IF(CN$5&gt;='Rent Roll'!$M35,('Rent Roll'!$G35*'Rent Roll'!$D9/12)*((1+'Rent Roll'!$X35)^DATEDIF('Rent Roll'!$M35,CN$5,"Y")),
IF(CN$5&gt;'Rent Roll'!$L9,"-",
IF('Rent Roll'!$P9&gt;0,
IF(AND('Rent Roll'!$P9&gt;0,EDATE('Rent Roll'!$K9,'Rent Roll'!$P9*12)&gt;='Commercial Lease'!CN$5),
('Rent Roll'!$H9*'Rent Roll'!$D9/12)*((1+'Rent Roll'!$N9)^DATEDIF('Control | Sensitivity'!$C$18,CN$5,"Y")),
OFFSET(CM13,0,-DATEDIF(EDATE('Rent Roll'!$K9,'Rent Roll'!$P9*12),CN$5,"M"))*((1+'Rent Roll'!$O9)^(DATEDIF(EDATE('Rent Roll'!$K9,'Rent Roll'!$P9*12),CN$5,"Y")+1))),('Rent Roll'!$H9*'Rent Roll'!$D9/12)*((1+'Rent Roll'!$N9)^DATEDIF('Control | Sensitivity'!$C$18,CN$5,"Y")))))</f>
        <v>-</v>
      </c>
      <c r="CO13" s="92" t="str">
        <f ca="1">IF(CO$5&gt;='Rent Roll'!$M35,('Rent Roll'!$G35*'Rent Roll'!$D9/12)*((1+'Rent Roll'!$X35)^DATEDIF('Rent Roll'!$M35,CO$5,"Y")),
IF(CO$5&gt;'Rent Roll'!$L9,"-",
IF('Rent Roll'!$P9&gt;0,
IF(AND('Rent Roll'!$P9&gt;0,EDATE('Rent Roll'!$K9,'Rent Roll'!$P9*12)&gt;='Commercial Lease'!CO$5),
('Rent Roll'!$H9*'Rent Roll'!$D9/12)*((1+'Rent Roll'!$N9)^DATEDIF('Control | Sensitivity'!$C$18,CO$5,"Y")),
OFFSET(CN13,0,-DATEDIF(EDATE('Rent Roll'!$K9,'Rent Roll'!$P9*12),CO$5,"M"))*((1+'Rent Roll'!$O9)^(DATEDIF(EDATE('Rent Roll'!$K9,'Rent Roll'!$P9*12),CO$5,"Y")+1))),('Rent Roll'!$H9*'Rent Roll'!$D9/12)*((1+'Rent Roll'!$N9)^DATEDIF('Control | Sensitivity'!$C$18,CO$5,"Y")))))</f>
        <v>-</v>
      </c>
      <c r="CP13" s="92" t="str">
        <f ca="1">IF(CP$5&gt;='Rent Roll'!$M35,('Rent Roll'!$G35*'Rent Roll'!$D9/12)*((1+'Rent Roll'!$X35)^DATEDIF('Rent Roll'!$M35,CP$5,"Y")),
IF(CP$5&gt;'Rent Roll'!$L9,"-",
IF('Rent Roll'!$P9&gt;0,
IF(AND('Rent Roll'!$P9&gt;0,EDATE('Rent Roll'!$K9,'Rent Roll'!$P9*12)&gt;='Commercial Lease'!CP$5),
('Rent Roll'!$H9*'Rent Roll'!$D9/12)*((1+'Rent Roll'!$N9)^DATEDIF('Control | Sensitivity'!$C$18,CP$5,"Y")),
OFFSET(CO13,0,-DATEDIF(EDATE('Rent Roll'!$K9,'Rent Roll'!$P9*12),CP$5,"M"))*((1+'Rent Roll'!$O9)^(DATEDIF(EDATE('Rent Roll'!$K9,'Rent Roll'!$P9*12),CP$5,"Y")+1))),('Rent Roll'!$H9*'Rent Roll'!$D9/12)*((1+'Rent Roll'!$N9)^DATEDIF('Control | Sensitivity'!$C$18,CP$5,"Y")))))</f>
        <v>-</v>
      </c>
      <c r="CQ13" s="92" t="str">
        <f ca="1">IF(CQ$5&gt;='Rent Roll'!$M35,('Rent Roll'!$G35*'Rent Roll'!$D9/12)*((1+'Rent Roll'!$X35)^DATEDIF('Rent Roll'!$M35,CQ$5,"Y")),
IF(CQ$5&gt;'Rent Roll'!$L9,"-",
IF('Rent Roll'!$P9&gt;0,
IF(AND('Rent Roll'!$P9&gt;0,EDATE('Rent Roll'!$K9,'Rent Roll'!$P9*12)&gt;='Commercial Lease'!CQ$5),
('Rent Roll'!$H9*'Rent Roll'!$D9/12)*((1+'Rent Roll'!$N9)^DATEDIF('Control | Sensitivity'!$C$18,CQ$5,"Y")),
OFFSET(CP13,0,-DATEDIF(EDATE('Rent Roll'!$K9,'Rent Roll'!$P9*12),CQ$5,"M"))*((1+'Rent Roll'!$O9)^(DATEDIF(EDATE('Rent Roll'!$K9,'Rent Roll'!$P9*12),CQ$5,"Y")+1))),('Rent Roll'!$H9*'Rent Roll'!$D9/12)*((1+'Rent Roll'!$N9)^DATEDIF('Control | Sensitivity'!$C$18,CQ$5,"Y")))))</f>
        <v>-</v>
      </c>
      <c r="CR13" s="92" t="str">
        <f ca="1">IF(CR$5&gt;='Rent Roll'!$M35,('Rent Roll'!$G35*'Rent Roll'!$D9/12)*((1+'Rent Roll'!$X35)^DATEDIF('Rent Roll'!$M35,CR$5,"Y")),
IF(CR$5&gt;'Rent Roll'!$L9,"-",
IF('Rent Roll'!$P9&gt;0,
IF(AND('Rent Roll'!$P9&gt;0,EDATE('Rent Roll'!$K9,'Rent Roll'!$P9*12)&gt;='Commercial Lease'!CR$5),
('Rent Roll'!$H9*'Rent Roll'!$D9/12)*((1+'Rent Roll'!$N9)^DATEDIF('Control | Sensitivity'!$C$18,CR$5,"Y")),
OFFSET(CQ13,0,-DATEDIF(EDATE('Rent Roll'!$K9,'Rent Roll'!$P9*12),CR$5,"M"))*((1+'Rent Roll'!$O9)^(DATEDIF(EDATE('Rent Roll'!$K9,'Rent Roll'!$P9*12),CR$5,"Y")+1))),('Rent Roll'!$H9*'Rent Roll'!$D9/12)*((1+'Rent Roll'!$N9)^DATEDIF('Control | Sensitivity'!$C$18,CR$5,"Y")))))</f>
        <v>-</v>
      </c>
      <c r="CS13" s="92" t="str">
        <f ca="1">IF(CS$5&gt;='Rent Roll'!$M35,('Rent Roll'!$G35*'Rent Roll'!$D9/12)*((1+'Rent Roll'!$X35)^DATEDIF('Rent Roll'!$M35,CS$5,"Y")),
IF(CS$5&gt;'Rent Roll'!$L9,"-",
IF('Rent Roll'!$P9&gt;0,
IF(AND('Rent Roll'!$P9&gt;0,EDATE('Rent Roll'!$K9,'Rent Roll'!$P9*12)&gt;='Commercial Lease'!CS$5),
('Rent Roll'!$H9*'Rent Roll'!$D9/12)*((1+'Rent Roll'!$N9)^DATEDIF('Control | Sensitivity'!$C$18,CS$5,"Y")),
OFFSET(CR13,0,-DATEDIF(EDATE('Rent Roll'!$K9,'Rent Roll'!$P9*12),CS$5,"M"))*((1+'Rent Roll'!$O9)^(DATEDIF(EDATE('Rent Roll'!$K9,'Rent Roll'!$P9*12),CS$5,"Y")+1))),('Rent Roll'!$H9*'Rent Roll'!$D9/12)*((1+'Rent Roll'!$N9)^DATEDIF('Control | Sensitivity'!$C$18,CS$5,"Y")))))</f>
        <v>-</v>
      </c>
      <c r="CT13" s="92" t="str">
        <f ca="1">IF(CT$5&gt;='Rent Roll'!$M35,('Rent Roll'!$G35*'Rent Roll'!$D9/12)*((1+'Rent Roll'!$X35)^DATEDIF('Rent Roll'!$M35,CT$5,"Y")),
IF(CT$5&gt;'Rent Roll'!$L9,"-",
IF('Rent Roll'!$P9&gt;0,
IF(AND('Rent Roll'!$P9&gt;0,EDATE('Rent Roll'!$K9,'Rent Roll'!$P9*12)&gt;='Commercial Lease'!CT$5),
('Rent Roll'!$H9*'Rent Roll'!$D9/12)*((1+'Rent Roll'!$N9)^DATEDIF('Control | Sensitivity'!$C$18,CT$5,"Y")),
OFFSET(CS13,0,-DATEDIF(EDATE('Rent Roll'!$K9,'Rent Roll'!$P9*12),CT$5,"M"))*((1+'Rent Roll'!$O9)^(DATEDIF(EDATE('Rent Roll'!$K9,'Rent Roll'!$P9*12),CT$5,"Y")+1))),('Rent Roll'!$H9*'Rent Roll'!$D9/12)*((1+'Rent Roll'!$N9)^DATEDIF('Control | Sensitivity'!$C$18,CT$5,"Y")))))</f>
        <v>-</v>
      </c>
      <c r="CU13" s="92" t="str">
        <f ca="1">IF(CU$5&gt;='Rent Roll'!$M35,('Rent Roll'!$G35*'Rent Roll'!$D9/12)*((1+'Rent Roll'!$X35)^DATEDIF('Rent Roll'!$M35,CU$5,"Y")),
IF(CU$5&gt;'Rent Roll'!$L9,"-",
IF('Rent Roll'!$P9&gt;0,
IF(AND('Rent Roll'!$P9&gt;0,EDATE('Rent Roll'!$K9,'Rent Roll'!$P9*12)&gt;='Commercial Lease'!CU$5),
('Rent Roll'!$H9*'Rent Roll'!$D9/12)*((1+'Rent Roll'!$N9)^DATEDIF('Control | Sensitivity'!$C$18,CU$5,"Y")),
OFFSET(CT13,0,-DATEDIF(EDATE('Rent Roll'!$K9,'Rent Roll'!$P9*12),CU$5,"M"))*((1+'Rent Roll'!$O9)^(DATEDIF(EDATE('Rent Roll'!$K9,'Rent Roll'!$P9*12),CU$5,"Y")+1))),('Rent Roll'!$H9*'Rent Roll'!$D9/12)*((1+'Rent Roll'!$N9)^DATEDIF('Control | Sensitivity'!$C$18,CU$5,"Y")))))</f>
        <v>-</v>
      </c>
      <c r="CV13" s="92" t="str">
        <f ca="1">IF(CV$5&gt;='Rent Roll'!$M35,('Rent Roll'!$G35*'Rent Roll'!$D9/12)*((1+'Rent Roll'!$X35)^DATEDIF('Rent Roll'!$M35,CV$5,"Y")),
IF(CV$5&gt;'Rent Roll'!$L9,"-",
IF('Rent Roll'!$P9&gt;0,
IF(AND('Rent Roll'!$P9&gt;0,EDATE('Rent Roll'!$K9,'Rent Roll'!$P9*12)&gt;='Commercial Lease'!CV$5),
('Rent Roll'!$H9*'Rent Roll'!$D9/12)*((1+'Rent Roll'!$N9)^DATEDIF('Control | Sensitivity'!$C$18,CV$5,"Y")),
OFFSET(CU13,0,-DATEDIF(EDATE('Rent Roll'!$K9,'Rent Roll'!$P9*12),CV$5,"M"))*((1+'Rent Roll'!$O9)^(DATEDIF(EDATE('Rent Roll'!$K9,'Rent Roll'!$P9*12),CV$5,"Y")+1))),('Rent Roll'!$H9*'Rent Roll'!$D9/12)*((1+'Rent Roll'!$N9)^DATEDIF('Control | Sensitivity'!$C$18,CV$5,"Y")))))</f>
        <v>-</v>
      </c>
      <c r="CW13" s="92" t="str">
        <f ca="1">IF(CW$5&gt;='Rent Roll'!$M35,('Rent Roll'!$G35*'Rent Roll'!$D9/12)*((1+'Rent Roll'!$X35)^DATEDIF('Rent Roll'!$M35,CW$5,"Y")),
IF(CW$5&gt;'Rent Roll'!$L9,"-",
IF('Rent Roll'!$P9&gt;0,
IF(AND('Rent Roll'!$P9&gt;0,EDATE('Rent Roll'!$K9,'Rent Roll'!$P9*12)&gt;='Commercial Lease'!CW$5),
('Rent Roll'!$H9*'Rent Roll'!$D9/12)*((1+'Rent Roll'!$N9)^DATEDIF('Control | Sensitivity'!$C$18,CW$5,"Y")),
OFFSET(CV13,0,-DATEDIF(EDATE('Rent Roll'!$K9,'Rent Roll'!$P9*12),CW$5,"M"))*((1+'Rent Roll'!$O9)^(DATEDIF(EDATE('Rent Roll'!$K9,'Rent Roll'!$P9*12),CW$5,"Y")+1))),('Rent Roll'!$H9*'Rent Roll'!$D9/12)*((1+'Rent Roll'!$N9)^DATEDIF('Control | Sensitivity'!$C$18,CW$5,"Y")))))</f>
        <v>-</v>
      </c>
      <c r="CX13" s="92" t="str">
        <f ca="1">IF(CX$5&gt;='Rent Roll'!$M35,('Rent Roll'!$G35*'Rent Roll'!$D9/12)*((1+'Rent Roll'!$X35)^DATEDIF('Rent Roll'!$M35,CX$5,"Y")),
IF(CX$5&gt;'Rent Roll'!$L9,"-",
IF('Rent Roll'!$P9&gt;0,
IF(AND('Rent Roll'!$P9&gt;0,EDATE('Rent Roll'!$K9,'Rent Roll'!$P9*12)&gt;='Commercial Lease'!CX$5),
('Rent Roll'!$H9*'Rent Roll'!$D9/12)*((1+'Rent Roll'!$N9)^DATEDIF('Control | Sensitivity'!$C$18,CX$5,"Y")),
OFFSET(CW13,0,-DATEDIF(EDATE('Rent Roll'!$K9,'Rent Roll'!$P9*12),CX$5,"M"))*((1+'Rent Roll'!$O9)^(DATEDIF(EDATE('Rent Roll'!$K9,'Rent Roll'!$P9*12),CX$5,"Y")+1))),('Rent Roll'!$H9*'Rent Roll'!$D9/12)*((1+'Rent Roll'!$N9)^DATEDIF('Control | Sensitivity'!$C$18,CX$5,"Y")))))</f>
        <v>-</v>
      </c>
      <c r="CY13" s="92" t="str">
        <f ca="1">IF(CY$5&gt;='Rent Roll'!$M35,('Rent Roll'!$G35*'Rent Roll'!$D9/12)*((1+'Rent Roll'!$X35)^DATEDIF('Rent Roll'!$M35,CY$5,"Y")),
IF(CY$5&gt;'Rent Roll'!$L9,"-",
IF('Rent Roll'!$P9&gt;0,
IF(AND('Rent Roll'!$P9&gt;0,EDATE('Rent Roll'!$K9,'Rent Roll'!$P9*12)&gt;='Commercial Lease'!CY$5),
('Rent Roll'!$H9*'Rent Roll'!$D9/12)*((1+'Rent Roll'!$N9)^DATEDIF('Control | Sensitivity'!$C$18,CY$5,"Y")),
OFFSET(CX13,0,-DATEDIF(EDATE('Rent Roll'!$K9,'Rent Roll'!$P9*12),CY$5,"M"))*((1+'Rent Roll'!$O9)^(DATEDIF(EDATE('Rent Roll'!$K9,'Rent Roll'!$P9*12),CY$5,"Y")+1))),('Rent Roll'!$H9*'Rent Roll'!$D9/12)*((1+'Rent Roll'!$N9)^DATEDIF('Control | Sensitivity'!$C$18,CY$5,"Y")))))</f>
        <v>-</v>
      </c>
      <c r="CZ13" s="92" t="str">
        <f ca="1">IF(CZ$5&gt;='Rent Roll'!$M35,('Rent Roll'!$G35*'Rent Roll'!$D9/12)*((1+'Rent Roll'!$X35)^DATEDIF('Rent Roll'!$M35,CZ$5,"Y")),
IF(CZ$5&gt;'Rent Roll'!$L9,"-",
IF('Rent Roll'!$P9&gt;0,
IF(AND('Rent Roll'!$P9&gt;0,EDATE('Rent Roll'!$K9,'Rent Roll'!$P9*12)&gt;='Commercial Lease'!CZ$5),
('Rent Roll'!$H9*'Rent Roll'!$D9/12)*((1+'Rent Roll'!$N9)^DATEDIF('Control | Sensitivity'!$C$18,CZ$5,"Y")),
OFFSET(CY13,0,-DATEDIF(EDATE('Rent Roll'!$K9,'Rent Roll'!$P9*12),CZ$5,"M"))*((1+'Rent Roll'!$O9)^(DATEDIF(EDATE('Rent Roll'!$K9,'Rent Roll'!$P9*12),CZ$5,"Y")+1))),('Rent Roll'!$H9*'Rent Roll'!$D9/12)*((1+'Rent Roll'!$N9)^DATEDIF('Control | Sensitivity'!$C$18,CZ$5,"Y")))))</f>
        <v>-</v>
      </c>
      <c r="DA13" s="92" t="str">
        <f ca="1">IF(DA$5&gt;='Rent Roll'!$M35,('Rent Roll'!$G35*'Rent Roll'!$D9/12)*((1+'Rent Roll'!$X35)^DATEDIF('Rent Roll'!$M35,DA$5,"Y")),
IF(DA$5&gt;'Rent Roll'!$L9,"-",
IF('Rent Roll'!$P9&gt;0,
IF(AND('Rent Roll'!$P9&gt;0,EDATE('Rent Roll'!$K9,'Rent Roll'!$P9*12)&gt;='Commercial Lease'!DA$5),
('Rent Roll'!$H9*'Rent Roll'!$D9/12)*((1+'Rent Roll'!$N9)^DATEDIF('Control | Sensitivity'!$C$18,DA$5,"Y")),
OFFSET(CZ13,0,-DATEDIF(EDATE('Rent Roll'!$K9,'Rent Roll'!$P9*12),DA$5,"M"))*((1+'Rent Roll'!$O9)^(DATEDIF(EDATE('Rent Roll'!$K9,'Rent Roll'!$P9*12),DA$5,"Y")+1))),('Rent Roll'!$H9*'Rent Roll'!$D9/12)*((1+'Rent Roll'!$N9)^DATEDIF('Control | Sensitivity'!$C$18,DA$5,"Y")))))</f>
        <v>-</v>
      </c>
      <c r="DB13" s="92" t="str">
        <f ca="1">IF(DB$5&gt;='Rent Roll'!$M35,('Rent Roll'!$G35*'Rent Roll'!$D9/12)*((1+'Rent Roll'!$X35)^DATEDIF('Rent Roll'!$M35,DB$5,"Y")),
IF(DB$5&gt;'Rent Roll'!$L9,"-",
IF('Rent Roll'!$P9&gt;0,
IF(AND('Rent Roll'!$P9&gt;0,EDATE('Rent Roll'!$K9,'Rent Roll'!$P9*12)&gt;='Commercial Lease'!DB$5),
('Rent Roll'!$H9*'Rent Roll'!$D9/12)*((1+'Rent Roll'!$N9)^DATEDIF('Control | Sensitivity'!$C$18,DB$5,"Y")),
OFFSET(DA13,0,-DATEDIF(EDATE('Rent Roll'!$K9,'Rent Roll'!$P9*12),DB$5,"M"))*((1+'Rent Roll'!$O9)^(DATEDIF(EDATE('Rent Roll'!$K9,'Rent Roll'!$P9*12),DB$5,"Y")+1))),('Rent Roll'!$H9*'Rent Roll'!$D9/12)*((1+'Rent Roll'!$N9)^DATEDIF('Control | Sensitivity'!$C$18,DB$5,"Y")))))</f>
        <v>-</v>
      </c>
      <c r="DC13" s="92" t="str">
        <f ca="1">IF(DC$5&gt;='Rent Roll'!$M35,('Rent Roll'!$G35*'Rent Roll'!$D9/12)*((1+'Rent Roll'!$X35)^DATEDIF('Rent Roll'!$M35,DC$5,"Y")),
IF(DC$5&gt;'Rent Roll'!$L9,"-",
IF('Rent Roll'!$P9&gt;0,
IF(AND('Rent Roll'!$P9&gt;0,EDATE('Rent Roll'!$K9,'Rent Roll'!$P9*12)&gt;='Commercial Lease'!DC$5),
('Rent Roll'!$H9*'Rent Roll'!$D9/12)*((1+'Rent Roll'!$N9)^DATEDIF('Control | Sensitivity'!$C$18,DC$5,"Y")),
OFFSET(DB13,0,-DATEDIF(EDATE('Rent Roll'!$K9,'Rent Roll'!$P9*12),DC$5,"M"))*((1+'Rent Roll'!$O9)^(DATEDIF(EDATE('Rent Roll'!$K9,'Rent Roll'!$P9*12),DC$5,"Y")+1))),('Rent Roll'!$H9*'Rent Roll'!$D9/12)*((1+'Rent Roll'!$N9)^DATEDIF('Control | Sensitivity'!$C$18,DC$5,"Y")))))</f>
        <v>-</v>
      </c>
      <c r="DD13" s="92" t="str">
        <f ca="1">IF(DD$5&gt;='Rent Roll'!$M35,('Rent Roll'!$G35*'Rent Roll'!$D9/12)*((1+'Rent Roll'!$X35)^DATEDIF('Rent Roll'!$M35,DD$5,"Y")),
IF(DD$5&gt;'Rent Roll'!$L9,"-",
IF('Rent Roll'!$P9&gt;0,
IF(AND('Rent Roll'!$P9&gt;0,EDATE('Rent Roll'!$K9,'Rent Roll'!$P9*12)&gt;='Commercial Lease'!DD$5),
('Rent Roll'!$H9*'Rent Roll'!$D9/12)*((1+'Rent Roll'!$N9)^DATEDIF('Control | Sensitivity'!$C$18,DD$5,"Y")),
OFFSET(DC13,0,-DATEDIF(EDATE('Rent Roll'!$K9,'Rent Roll'!$P9*12),DD$5,"M"))*((1+'Rent Roll'!$O9)^(DATEDIF(EDATE('Rent Roll'!$K9,'Rent Roll'!$P9*12),DD$5,"Y")+1))),('Rent Roll'!$H9*'Rent Roll'!$D9/12)*((1+'Rent Roll'!$N9)^DATEDIF('Control | Sensitivity'!$C$18,DD$5,"Y")))))</f>
        <v>-</v>
      </c>
      <c r="DE13" s="92" t="str">
        <f ca="1">IF(DE$5&gt;='Rent Roll'!$M35,('Rent Roll'!$G35*'Rent Roll'!$D9/12)*((1+'Rent Roll'!$X35)^DATEDIF('Rent Roll'!$M35,DE$5,"Y")),
IF(DE$5&gt;'Rent Roll'!$L9,"-",
IF('Rent Roll'!$P9&gt;0,
IF(AND('Rent Roll'!$P9&gt;0,EDATE('Rent Roll'!$K9,'Rent Roll'!$P9*12)&gt;='Commercial Lease'!DE$5),
('Rent Roll'!$H9*'Rent Roll'!$D9/12)*((1+'Rent Roll'!$N9)^DATEDIF('Control | Sensitivity'!$C$18,DE$5,"Y")),
OFFSET(DD13,0,-DATEDIF(EDATE('Rent Roll'!$K9,'Rent Roll'!$P9*12),DE$5,"M"))*((1+'Rent Roll'!$O9)^(DATEDIF(EDATE('Rent Roll'!$K9,'Rent Roll'!$P9*12),DE$5,"Y")+1))),('Rent Roll'!$H9*'Rent Roll'!$D9/12)*((1+'Rent Roll'!$N9)^DATEDIF('Control | Sensitivity'!$C$18,DE$5,"Y")))))</f>
        <v>-</v>
      </c>
      <c r="DF13" s="92" t="str">
        <f ca="1">IF(DF$5&gt;='Rent Roll'!$M35,('Rent Roll'!$G35*'Rent Roll'!$D9/12)*((1+'Rent Roll'!$X35)^DATEDIF('Rent Roll'!$M35,DF$5,"Y")),
IF(DF$5&gt;'Rent Roll'!$L9,"-",
IF('Rent Roll'!$P9&gt;0,
IF(AND('Rent Roll'!$P9&gt;0,EDATE('Rent Roll'!$K9,'Rent Roll'!$P9*12)&gt;='Commercial Lease'!DF$5),
('Rent Roll'!$H9*'Rent Roll'!$D9/12)*((1+'Rent Roll'!$N9)^DATEDIF('Control | Sensitivity'!$C$18,DF$5,"Y")),
OFFSET(DE13,0,-DATEDIF(EDATE('Rent Roll'!$K9,'Rent Roll'!$P9*12),DF$5,"M"))*((1+'Rent Roll'!$O9)^(DATEDIF(EDATE('Rent Roll'!$K9,'Rent Roll'!$P9*12),DF$5,"Y")+1))),('Rent Roll'!$H9*'Rent Roll'!$D9/12)*((1+'Rent Roll'!$N9)^DATEDIF('Control | Sensitivity'!$C$18,DF$5,"Y")))))</f>
        <v>-</v>
      </c>
      <c r="DG13" s="92" t="str">
        <f ca="1">IF(DG$5&gt;='Rent Roll'!$M35,('Rent Roll'!$G35*'Rent Roll'!$D9/12)*((1+'Rent Roll'!$X35)^DATEDIF('Rent Roll'!$M35,DG$5,"Y")),
IF(DG$5&gt;'Rent Roll'!$L9,"-",
IF('Rent Roll'!$P9&gt;0,
IF(AND('Rent Roll'!$P9&gt;0,EDATE('Rent Roll'!$K9,'Rent Roll'!$P9*12)&gt;='Commercial Lease'!DG$5),
('Rent Roll'!$H9*'Rent Roll'!$D9/12)*((1+'Rent Roll'!$N9)^DATEDIF('Control | Sensitivity'!$C$18,DG$5,"Y")),
OFFSET(DF13,0,-DATEDIF(EDATE('Rent Roll'!$K9,'Rent Roll'!$P9*12),DG$5,"M"))*((1+'Rent Roll'!$O9)^(DATEDIF(EDATE('Rent Roll'!$K9,'Rent Roll'!$P9*12),DG$5,"Y")+1))),('Rent Roll'!$H9*'Rent Roll'!$D9/12)*((1+'Rent Roll'!$N9)^DATEDIF('Control | Sensitivity'!$C$18,DG$5,"Y")))))</f>
        <v>-</v>
      </c>
      <c r="DH13" s="92" t="str">
        <f ca="1">IF(DH$5&gt;='Rent Roll'!$M35,('Rent Roll'!$G35*'Rent Roll'!$D9/12)*((1+'Rent Roll'!$X35)^DATEDIF('Rent Roll'!$M35,DH$5,"Y")),
IF(DH$5&gt;'Rent Roll'!$L9,"-",
IF('Rent Roll'!$P9&gt;0,
IF(AND('Rent Roll'!$P9&gt;0,EDATE('Rent Roll'!$K9,'Rent Roll'!$P9*12)&gt;='Commercial Lease'!DH$5),
('Rent Roll'!$H9*'Rent Roll'!$D9/12)*((1+'Rent Roll'!$N9)^DATEDIF('Control | Sensitivity'!$C$18,DH$5,"Y")),
OFFSET(DG13,0,-DATEDIF(EDATE('Rent Roll'!$K9,'Rent Roll'!$P9*12),DH$5,"M"))*((1+'Rent Roll'!$O9)^(DATEDIF(EDATE('Rent Roll'!$K9,'Rent Roll'!$P9*12),DH$5,"Y")+1))),('Rent Roll'!$H9*'Rent Roll'!$D9/12)*((1+'Rent Roll'!$N9)^DATEDIF('Control | Sensitivity'!$C$18,DH$5,"Y")))))</f>
        <v>-</v>
      </c>
      <c r="DI13" s="92" t="str">
        <f ca="1">IF(DI$5&gt;='Rent Roll'!$M35,('Rent Roll'!$G35*'Rent Roll'!$D9/12)*((1+'Rent Roll'!$X35)^DATEDIF('Rent Roll'!$M35,DI$5,"Y")),
IF(DI$5&gt;'Rent Roll'!$L9,"-",
IF('Rent Roll'!$P9&gt;0,
IF(AND('Rent Roll'!$P9&gt;0,EDATE('Rent Roll'!$K9,'Rent Roll'!$P9*12)&gt;='Commercial Lease'!DI$5),
('Rent Roll'!$H9*'Rent Roll'!$D9/12)*((1+'Rent Roll'!$N9)^DATEDIF('Control | Sensitivity'!$C$18,DI$5,"Y")),
OFFSET(DH13,0,-DATEDIF(EDATE('Rent Roll'!$K9,'Rent Roll'!$P9*12),DI$5,"M"))*((1+'Rent Roll'!$O9)^(DATEDIF(EDATE('Rent Roll'!$K9,'Rent Roll'!$P9*12),DI$5,"Y")+1))),('Rent Roll'!$H9*'Rent Roll'!$D9/12)*((1+'Rent Roll'!$N9)^DATEDIF('Control | Sensitivity'!$C$18,DI$5,"Y")))))</f>
        <v>-</v>
      </c>
      <c r="DJ13" s="92" t="str">
        <f ca="1">IF(DJ$5&gt;='Rent Roll'!$M35,('Rent Roll'!$G35*'Rent Roll'!$D9/12)*((1+'Rent Roll'!$X35)^DATEDIF('Rent Roll'!$M35,DJ$5,"Y")),
IF(DJ$5&gt;'Rent Roll'!$L9,"-",
IF('Rent Roll'!$P9&gt;0,
IF(AND('Rent Roll'!$P9&gt;0,EDATE('Rent Roll'!$K9,'Rent Roll'!$P9*12)&gt;='Commercial Lease'!DJ$5),
('Rent Roll'!$H9*'Rent Roll'!$D9/12)*((1+'Rent Roll'!$N9)^DATEDIF('Control | Sensitivity'!$C$18,DJ$5,"Y")),
OFFSET(DI13,0,-DATEDIF(EDATE('Rent Roll'!$K9,'Rent Roll'!$P9*12),DJ$5,"M"))*((1+'Rent Roll'!$O9)^(DATEDIF(EDATE('Rent Roll'!$K9,'Rent Roll'!$P9*12),DJ$5,"Y")+1))),('Rent Roll'!$H9*'Rent Roll'!$D9/12)*((1+'Rent Roll'!$N9)^DATEDIF('Control | Sensitivity'!$C$18,DJ$5,"Y")))))</f>
        <v>-</v>
      </c>
      <c r="DK13" s="92" t="str">
        <f ca="1">IF(DK$5&gt;='Rent Roll'!$M35,('Rent Roll'!$G35*'Rent Roll'!$D9/12)*((1+'Rent Roll'!$X35)^DATEDIF('Rent Roll'!$M35,DK$5,"Y")),
IF(DK$5&gt;'Rent Roll'!$L9,"-",
IF('Rent Roll'!$P9&gt;0,
IF(AND('Rent Roll'!$P9&gt;0,EDATE('Rent Roll'!$K9,'Rent Roll'!$P9*12)&gt;='Commercial Lease'!DK$5),
('Rent Roll'!$H9*'Rent Roll'!$D9/12)*((1+'Rent Roll'!$N9)^DATEDIF('Control | Sensitivity'!$C$18,DK$5,"Y")),
OFFSET(DJ13,0,-DATEDIF(EDATE('Rent Roll'!$K9,'Rent Roll'!$P9*12),DK$5,"M"))*((1+'Rent Roll'!$O9)^(DATEDIF(EDATE('Rent Roll'!$K9,'Rent Roll'!$P9*12),DK$5,"Y")+1))),('Rent Roll'!$H9*'Rent Roll'!$D9/12)*((1+'Rent Roll'!$N9)^DATEDIF('Control | Sensitivity'!$C$18,DK$5,"Y")))))</f>
        <v>-</v>
      </c>
      <c r="DL13" s="92" t="str">
        <f ca="1">IF(DL$5&gt;='Rent Roll'!$M35,('Rent Roll'!$G35*'Rent Roll'!$D9/12)*((1+'Rent Roll'!$X35)^DATEDIF('Rent Roll'!$M35,DL$5,"Y")),
IF(DL$5&gt;'Rent Roll'!$L9,"-",
IF('Rent Roll'!$P9&gt;0,
IF(AND('Rent Roll'!$P9&gt;0,EDATE('Rent Roll'!$K9,'Rent Roll'!$P9*12)&gt;='Commercial Lease'!DL$5),
('Rent Roll'!$H9*'Rent Roll'!$D9/12)*((1+'Rent Roll'!$N9)^DATEDIF('Control | Sensitivity'!$C$18,DL$5,"Y")),
OFFSET(DK13,0,-DATEDIF(EDATE('Rent Roll'!$K9,'Rent Roll'!$P9*12),DL$5,"M"))*((1+'Rent Roll'!$O9)^(DATEDIF(EDATE('Rent Roll'!$K9,'Rent Roll'!$P9*12),DL$5,"Y")+1))),('Rent Roll'!$H9*'Rent Roll'!$D9/12)*((1+'Rent Roll'!$N9)^DATEDIF('Control | Sensitivity'!$C$18,DL$5,"Y")))))</f>
        <v>-</v>
      </c>
      <c r="DM13" s="92" t="str">
        <f ca="1">IF(DM$5&gt;='Rent Roll'!$M35,('Rent Roll'!$G35*'Rent Roll'!$D9/12)*((1+'Rent Roll'!$X35)^DATEDIF('Rent Roll'!$M35,DM$5,"Y")),
IF(DM$5&gt;'Rent Roll'!$L9,"-",
IF('Rent Roll'!$P9&gt;0,
IF(AND('Rent Roll'!$P9&gt;0,EDATE('Rent Roll'!$K9,'Rent Roll'!$P9*12)&gt;='Commercial Lease'!DM$5),
('Rent Roll'!$H9*'Rent Roll'!$D9/12)*((1+'Rent Roll'!$N9)^DATEDIF('Control | Sensitivity'!$C$18,DM$5,"Y")),
OFFSET(DL13,0,-DATEDIF(EDATE('Rent Roll'!$K9,'Rent Roll'!$P9*12),DM$5,"M"))*((1+'Rent Roll'!$O9)^(DATEDIF(EDATE('Rent Roll'!$K9,'Rent Roll'!$P9*12),DM$5,"Y")+1))),('Rent Roll'!$H9*'Rent Roll'!$D9/12)*((1+'Rent Roll'!$N9)^DATEDIF('Control | Sensitivity'!$C$18,DM$5,"Y")))))</f>
        <v>-</v>
      </c>
      <c r="DN13" s="92" t="str">
        <f ca="1">IF(DN$5&gt;='Rent Roll'!$M35,('Rent Roll'!$G35*'Rent Roll'!$D9/12)*((1+'Rent Roll'!$X35)^DATEDIF('Rent Roll'!$M35,DN$5,"Y")),
IF(DN$5&gt;'Rent Roll'!$L9,"-",
IF('Rent Roll'!$P9&gt;0,
IF(AND('Rent Roll'!$P9&gt;0,EDATE('Rent Roll'!$K9,'Rent Roll'!$P9*12)&gt;='Commercial Lease'!DN$5),
('Rent Roll'!$H9*'Rent Roll'!$D9/12)*((1+'Rent Roll'!$N9)^DATEDIF('Control | Sensitivity'!$C$18,DN$5,"Y")),
OFFSET(DM13,0,-DATEDIF(EDATE('Rent Roll'!$K9,'Rent Roll'!$P9*12),DN$5,"M"))*((1+'Rent Roll'!$O9)^(DATEDIF(EDATE('Rent Roll'!$K9,'Rent Roll'!$P9*12),DN$5,"Y")+1))),('Rent Roll'!$H9*'Rent Roll'!$D9/12)*((1+'Rent Roll'!$N9)^DATEDIF('Control | Sensitivity'!$C$18,DN$5,"Y")))))</f>
        <v>-</v>
      </c>
      <c r="DO13" s="92" t="str">
        <f ca="1">IF(DO$5&gt;='Rent Roll'!$M35,('Rent Roll'!$G35*'Rent Roll'!$D9/12)*((1+'Rent Roll'!$X35)^DATEDIF('Rent Roll'!$M35,DO$5,"Y")),
IF(DO$5&gt;'Rent Roll'!$L9,"-",
IF('Rent Roll'!$P9&gt;0,
IF(AND('Rent Roll'!$P9&gt;0,EDATE('Rent Roll'!$K9,'Rent Roll'!$P9*12)&gt;='Commercial Lease'!DO$5),
('Rent Roll'!$H9*'Rent Roll'!$D9/12)*((1+'Rent Roll'!$N9)^DATEDIF('Control | Sensitivity'!$C$18,DO$5,"Y")),
OFFSET(DN13,0,-DATEDIF(EDATE('Rent Roll'!$K9,'Rent Roll'!$P9*12),DO$5,"M"))*((1+'Rent Roll'!$O9)^(DATEDIF(EDATE('Rent Roll'!$K9,'Rent Roll'!$P9*12),DO$5,"Y")+1))),('Rent Roll'!$H9*'Rent Roll'!$D9/12)*((1+'Rent Roll'!$N9)^DATEDIF('Control | Sensitivity'!$C$18,DO$5,"Y")))))</f>
        <v>-</v>
      </c>
      <c r="DP13" s="92" t="str">
        <f ca="1">IF(DP$5&gt;='Rent Roll'!$M35,('Rent Roll'!$G35*'Rent Roll'!$D9/12)*((1+'Rent Roll'!$X35)^DATEDIF('Rent Roll'!$M35,DP$5,"Y")),
IF(DP$5&gt;'Rent Roll'!$L9,"-",
IF('Rent Roll'!$P9&gt;0,
IF(AND('Rent Roll'!$P9&gt;0,EDATE('Rent Roll'!$K9,'Rent Roll'!$P9*12)&gt;='Commercial Lease'!DP$5),
('Rent Roll'!$H9*'Rent Roll'!$D9/12)*((1+'Rent Roll'!$N9)^DATEDIF('Control | Sensitivity'!$C$18,DP$5,"Y")),
OFFSET(DO13,0,-DATEDIF(EDATE('Rent Roll'!$K9,'Rent Roll'!$P9*12),DP$5,"M"))*((1+'Rent Roll'!$O9)^(DATEDIF(EDATE('Rent Roll'!$K9,'Rent Roll'!$P9*12),DP$5,"Y")+1))),('Rent Roll'!$H9*'Rent Roll'!$D9/12)*((1+'Rent Roll'!$N9)^DATEDIF('Control | Sensitivity'!$C$18,DP$5,"Y")))))</f>
        <v>-</v>
      </c>
      <c r="DQ13" s="92" t="str">
        <f ca="1">IF(DQ$5&gt;='Rent Roll'!$M35,('Rent Roll'!$G35*'Rent Roll'!$D9/12)*((1+'Rent Roll'!$X35)^DATEDIF('Rent Roll'!$M35,DQ$5,"Y")),
IF(DQ$5&gt;'Rent Roll'!$L9,"-",
IF('Rent Roll'!$P9&gt;0,
IF(AND('Rent Roll'!$P9&gt;0,EDATE('Rent Roll'!$K9,'Rent Roll'!$P9*12)&gt;='Commercial Lease'!DQ$5),
('Rent Roll'!$H9*'Rent Roll'!$D9/12)*((1+'Rent Roll'!$N9)^DATEDIF('Control | Sensitivity'!$C$18,DQ$5,"Y")),
OFFSET(DP13,0,-DATEDIF(EDATE('Rent Roll'!$K9,'Rent Roll'!$P9*12),DQ$5,"M"))*((1+'Rent Roll'!$O9)^(DATEDIF(EDATE('Rent Roll'!$K9,'Rent Roll'!$P9*12),DQ$5,"Y")+1))),('Rent Roll'!$H9*'Rent Roll'!$D9/12)*((1+'Rent Roll'!$N9)^DATEDIF('Control | Sensitivity'!$C$18,DQ$5,"Y")))))</f>
        <v>-</v>
      </c>
      <c r="DR13" s="92" t="str">
        <f ca="1">IF(DR$5&gt;='Rent Roll'!$M35,('Rent Roll'!$G35*'Rent Roll'!$D9/12)*((1+'Rent Roll'!$X35)^DATEDIF('Rent Roll'!$M35,DR$5,"Y")),
IF(DR$5&gt;'Rent Roll'!$L9,"-",
IF('Rent Roll'!$P9&gt;0,
IF(AND('Rent Roll'!$P9&gt;0,EDATE('Rent Roll'!$K9,'Rent Roll'!$P9*12)&gt;='Commercial Lease'!DR$5),
('Rent Roll'!$H9*'Rent Roll'!$D9/12)*((1+'Rent Roll'!$N9)^DATEDIF('Control | Sensitivity'!$C$18,DR$5,"Y")),
OFFSET(DQ13,0,-DATEDIF(EDATE('Rent Roll'!$K9,'Rent Roll'!$P9*12),DR$5,"M"))*((1+'Rent Roll'!$O9)^(DATEDIF(EDATE('Rent Roll'!$K9,'Rent Roll'!$P9*12),DR$5,"Y")+1))),('Rent Roll'!$H9*'Rent Roll'!$D9/12)*((1+'Rent Roll'!$N9)^DATEDIF('Control | Sensitivity'!$C$18,DR$5,"Y")))))</f>
        <v>-</v>
      </c>
      <c r="DS13" s="92" t="str">
        <f ca="1">IF(DS$5&gt;='Rent Roll'!$M35,('Rent Roll'!$G35*'Rent Roll'!$D9/12)*((1+'Rent Roll'!$X35)^DATEDIF('Rent Roll'!$M35,DS$5,"Y")),
IF(DS$5&gt;'Rent Roll'!$L9,"-",
IF('Rent Roll'!$P9&gt;0,
IF(AND('Rent Roll'!$P9&gt;0,EDATE('Rent Roll'!$K9,'Rent Roll'!$P9*12)&gt;='Commercial Lease'!DS$5),
('Rent Roll'!$H9*'Rent Roll'!$D9/12)*((1+'Rent Roll'!$N9)^DATEDIF('Control | Sensitivity'!$C$18,DS$5,"Y")),
OFFSET(DR13,0,-DATEDIF(EDATE('Rent Roll'!$K9,'Rent Roll'!$P9*12),DS$5,"M"))*((1+'Rent Roll'!$O9)^(DATEDIF(EDATE('Rent Roll'!$K9,'Rent Roll'!$P9*12),DS$5,"Y")+1))),('Rent Roll'!$H9*'Rent Roll'!$D9/12)*((1+'Rent Roll'!$N9)^DATEDIF('Control | Sensitivity'!$C$18,DS$5,"Y")))))</f>
        <v>-</v>
      </c>
      <c r="DT13" s="92" t="str">
        <f ca="1">IF(DT$5&gt;='Rent Roll'!$M35,('Rent Roll'!$G35*'Rent Roll'!$D9/12)*((1+'Rent Roll'!$X35)^DATEDIF('Rent Roll'!$M35,DT$5,"Y")),
IF(DT$5&gt;'Rent Roll'!$L9,"-",
IF('Rent Roll'!$P9&gt;0,
IF(AND('Rent Roll'!$P9&gt;0,EDATE('Rent Roll'!$K9,'Rent Roll'!$P9*12)&gt;='Commercial Lease'!DT$5),
('Rent Roll'!$H9*'Rent Roll'!$D9/12)*((1+'Rent Roll'!$N9)^DATEDIF('Control | Sensitivity'!$C$18,DT$5,"Y")),
OFFSET(DS13,0,-DATEDIF(EDATE('Rent Roll'!$K9,'Rent Roll'!$P9*12),DT$5,"M"))*((1+'Rent Roll'!$O9)^(DATEDIF(EDATE('Rent Roll'!$K9,'Rent Roll'!$P9*12),DT$5,"Y")+1))),('Rent Roll'!$H9*'Rent Roll'!$D9/12)*((1+'Rent Roll'!$N9)^DATEDIF('Control | Sensitivity'!$C$18,DT$5,"Y")))))</f>
        <v>-</v>
      </c>
      <c r="DU13" s="92" t="str">
        <f ca="1">IF(DU$5&gt;='Rent Roll'!$M35,('Rent Roll'!$G35*'Rent Roll'!$D9/12)*((1+'Rent Roll'!$X35)^DATEDIF('Rent Roll'!$M35,DU$5,"Y")),
IF(DU$5&gt;'Rent Roll'!$L9,"-",
IF('Rent Roll'!$P9&gt;0,
IF(AND('Rent Roll'!$P9&gt;0,EDATE('Rent Roll'!$K9,'Rent Roll'!$P9*12)&gt;='Commercial Lease'!DU$5),
('Rent Roll'!$H9*'Rent Roll'!$D9/12)*((1+'Rent Roll'!$N9)^DATEDIF('Control | Sensitivity'!$C$18,DU$5,"Y")),
OFFSET(DT13,0,-DATEDIF(EDATE('Rent Roll'!$K9,'Rent Roll'!$P9*12),DU$5,"M"))*((1+'Rent Roll'!$O9)^(DATEDIF(EDATE('Rent Roll'!$K9,'Rent Roll'!$P9*12),DU$5,"Y")+1))),('Rent Roll'!$H9*'Rent Roll'!$D9/12)*((1+'Rent Roll'!$N9)^DATEDIF('Control | Sensitivity'!$C$18,DU$5,"Y")))))</f>
        <v>-</v>
      </c>
      <c r="DV13" s="92" t="str">
        <f ca="1">IF(DV$5&gt;='Rent Roll'!$M35,('Rent Roll'!$G35*'Rent Roll'!$D9/12)*((1+'Rent Roll'!$X35)^DATEDIF('Rent Roll'!$M35,DV$5,"Y")),
IF(DV$5&gt;'Rent Roll'!$L9,"-",
IF('Rent Roll'!$P9&gt;0,
IF(AND('Rent Roll'!$P9&gt;0,EDATE('Rent Roll'!$K9,'Rent Roll'!$P9*12)&gt;='Commercial Lease'!DV$5),
('Rent Roll'!$H9*'Rent Roll'!$D9/12)*((1+'Rent Roll'!$N9)^DATEDIF('Control | Sensitivity'!$C$18,DV$5,"Y")),
OFFSET(DU13,0,-DATEDIF(EDATE('Rent Roll'!$K9,'Rent Roll'!$P9*12),DV$5,"M"))*((1+'Rent Roll'!$O9)^(DATEDIF(EDATE('Rent Roll'!$K9,'Rent Roll'!$P9*12),DV$5,"Y")+1))),('Rent Roll'!$H9*'Rent Roll'!$D9/12)*((1+'Rent Roll'!$N9)^DATEDIF('Control | Sensitivity'!$C$18,DV$5,"Y")))))</f>
        <v>-</v>
      </c>
      <c r="DW13" s="92" t="str">
        <f ca="1">IF(DW$5&gt;='Rent Roll'!$M35,('Rent Roll'!$G35*'Rent Roll'!$D9/12)*((1+'Rent Roll'!$X35)^DATEDIF('Rent Roll'!$M35,DW$5,"Y")),
IF(DW$5&gt;'Rent Roll'!$L9,"-",
IF('Rent Roll'!$P9&gt;0,
IF(AND('Rent Roll'!$P9&gt;0,EDATE('Rent Roll'!$K9,'Rent Roll'!$P9*12)&gt;='Commercial Lease'!DW$5),
('Rent Roll'!$H9*'Rent Roll'!$D9/12)*((1+'Rent Roll'!$N9)^DATEDIF('Control | Sensitivity'!$C$18,DW$5,"Y")),
OFFSET(DV13,0,-DATEDIF(EDATE('Rent Roll'!$K9,'Rent Roll'!$P9*12),DW$5,"M"))*((1+'Rent Roll'!$O9)^(DATEDIF(EDATE('Rent Roll'!$K9,'Rent Roll'!$P9*12),DW$5,"Y")+1))),('Rent Roll'!$H9*'Rent Roll'!$D9/12)*((1+'Rent Roll'!$N9)^DATEDIF('Control | Sensitivity'!$C$18,DW$5,"Y")))))</f>
        <v>-</v>
      </c>
      <c r="DX13" s="92" t="str">
        <f ca="1">IF(DX$5&gt;='Rent Roll'!$M35,('Rent Roll'!$G35*'Rent Roll'!$D9/12)*((1+'Rent Roll'!$X35)^DATEDIF('Rent Roll'!$M35,DX$5,"Y")),
IF(DX$5&gt;'Rent Roll'!$L9,"-",
IF('Rent Roll'!$P9&gt;0,
IF(AND('Rent Roll'!$P9&gt;0,EDATE('Rent Roll'!$K9,'Rent Roll'!$P9*12)&gt;='Commercial Lease'!DX$5),
('Rent Roll'!$H9*'Rent Roll'!$D9/12)*((1+'Rent Roll'!$N9)^DATEDIF('Control | Sensitivity'!$C$18,DX$5,"Y")),
OFFSET(DW13,0,-DATEDIF(EDATE('Rent Roll'!$K9,'Rent Roll'!$P9*12),DX$5,"M"))*((1+'Rent Roll'!$O9)^(DATEDIF(EDATE('Rent Roll'!$K9,'Rent Roll'!$P9*12),DX$5,"Y")+1))),('Rent Roll'!$H9*'Rent Roll'!$D9/12)*((1+'Rent Roll'!$N9)^DATEDIF('Control | Sensitivity'!$C$18,DX$5,"Y")))))</f>
        <v>-</v>
      </c>
      <c r="DY13" s="92" t="str">
        <f ca="1">IF(DY$5&gt;='Rent Roll'!$M35,('Rent Roll'!$G35*'Rent Roll'!$D9/12)*((1+'Rent Roll'!$X35)^DATEDIF('Rent Roll'!$M35,DY$5,"Y")),
IF(DY$5&gt;'Rent Roll'!$L9,"-",
IF('Rent Roll'!$P9&gt;0,
IF(AND('Rent Roll'!$P9&gt;0,EDATE('Rent Roll'!$K9,'Rent Roll'!$P9*12)&gt;='Commercial Lease'!DY$5),
('Rent Roll'!$H9*'Rent Roll'!$D9/12)*((1+'Rent Roll'!$N9)^DATEDIF('Control | Sensitivity'!$C$18,DY$5,"Y")),
OFFSET(DX13,0,-DATEDIF(EDATE('Rent Roll'!$K9,'Rent Roll'!$P9*12),DY$5,"M"))*((1+'Rent Roll'!$O9)^(DATEDIF(EDATE('Rent Roll'!$K9,'Rent Roll'!$P9*12),DY$5,"Y")+1))),('Rent Roll'!$H9*'Rent Roll'!$D9/12)*((1+'Rent Roll'!$N9)^DATEDIF('Control | Sensitivity'!$C$18,DY$5,"Y")))))</f>
        <v>-</v>
      </c>
      <c r="DZ13" s="92" t="str">
        <f ca="1">IF(DZ$5&gt;='Rent Roll'!$M35,('Rent Roll'!$G35*'Rent Roll'!$D9/12)*((1+'Rent Roll'!$X35)^DATEDIF('Rent Roll'!$M35,DZ$5,"Y")),
IF(DZ$5&gt;'Rent Roll'!$L9,"-",
IF('Rent Roll'!$P9&gt;0,
IF(AND('Rent Roll'!$P9&gt;0,EDATE('Rent Roll'!$K9,'Rent Roll'!$P9*12)&gt;='Commercial Lease'!DZ$5),
('Rent Roll'!$H9*'Rent Roll'!$D9/12)*((1+'Rent Roll'!$N9)^DATEDIF('Control | Sensitivity'!$C$18,DZ$5,"Y")),
OFFSET(DY13,0,-DATEDIF(EDATE('Rent Roll'!$K9,'Rent Roll'!$P9*12),DZ$5,"M"))*((1+'Rent Roll'!$O9)^(DATEDIF(EDATE('Rent Roll'!$K9,'Rent Roll'!$P9*12),DZ$5,"Y")+1))),('Rent Roll'!$H9*'Rent Roll'!$D9/12)*((1+'Rent Roll'!$N9)^DATEDIF('Control | Sensitivity'!$C$18,DZ$5,"Y")))))</f>
        <v>-</v>
      </c>
      <c r="EA13" s="92" t="str">
        <f ca="1">IF(EA$5&gt;='Rent Roll'!$M35,('Rent Roll'!$G35*'Rent Roll'!$D9/12)*((1+'Rent Roll'!$X35)^DATEDIF('Rent Roll'!$M35,EA$5,"Y")),
IF(EA$5&gt;'Rent Roll'!$L9,"-",
IF('Rent Roll'!$P9&gt;0,
IF(AND('Rent Roll'!$P9&gt;0,EDATE('Rent Roll'!$K9,'Rent Roll'!$P9*12)&gt;='Commercial Lease'!EA$5),
('Rent Roll'!$H9*'Rent Roll'!$D9/12)*((1+'Rent Roll'!$N9)^DATEDIF('Control | Sensitivity'!$C$18,EA$5,"Y")),
OFFSET(DZ13,0,-DATEDIF(EDATE('Rent Roll'!$K9,'Rent Roll'!$P9*12),EA$5,"M"))*((1+'Rent Roll'!$O9)^(DATEDIF(EDATE('Rent Roll'!$K9,'Rent Roll'!$P9*12),EA$5,"Y")+1))),('Rent Roll'!$H9*'Rent Roll'!$D9/12)*((1+'Rent Roll'!$N9)^DATEDIF('Control | Sensitivity'!$C$18,EA$5,"Y")))))</f>
        <v>-</v>
      </c>
      <c r="EB13" s="92" t="str">
        <f ca="1">IF(EB$5&gt;='Rent Roll'!$M35,('Rent Roll'!$G35*'Rent Roll'!$D9/12)*((1+'Rent Roll'!$X35)^DATEDIF('Rent Roll'!$M35,EB$5,"Y")),
IF(EB$5&gt;'Rent Roll'!$L9,"-",
IF('Rent Roll'!$P9&gt;0,
IF(AND('Rent Roll'!$P9&gt;0,EDATE('Rent Roll'!$K9,'Rent Roll'!$P9*12)&gt;='Commercial Lease'!EB$5),
('Rent Roll'!$H9*'Rent Roll'!$D9/12)*((1+'Rent Roll'!$N9)^DATEDIF('Control | Sensitivity'!$C$18,EB$5,"Y")),
OFFSET(EA13,0,-DATEDIF(EDATE('Rent Roll'!$K9,'Rent Roll'!$P9*12),EB$5,"M"))*((1+'Rent Roll'!$O9)^(DATEDIF(EDATE('Rent Roll'!$K9,'Rent Roll'!$P9*12),EB$5,"Y")+1))),('Rent Roll'!$H9*'Rent Roll'!$D9/12)*((1+'Rent Roll'!$N9)^DATEDIF('Control | Sensitivity'!$C$18,EB$5,"Y")))))</f>
        <v>-</v>
      </c>
      <c r="EC13" s="92" t="str">
        <f ca="1">IF(EC$5&gt;='Rent Roll'!$M35,('Rent Roll'!$G35*'Rent Roll'!$D9/12)*((1+'Rent Roll'!$X35)^DATEDIF('Rent Roll'!$M35,EC$5,"Y")),
IF(EC$5&gt;'Rent Roll'!$L9,"-",
IF('Rent Roll'!$P9&gt;0,
IF(AND('Rent Roll'!$P9&gt;0,EDATE('Rent Roll'!$K9,'Rent Roll'!$P9*12)&gt;='Commercial Lease'!EC$5),
('Rent Roll'!$H9*'Rent Roll'!$D9/12)*((1+'Rent Roll'!$N9)^DATEDIF('Control | Sensitivity'!$C$18,EC$5,"Y")),
OFFSET(EB13,0,-DATEDIF(EDATE('Rent Roll'!$K9,'Rent Roll'!$P9*12),EC$5,"M"))*((1+'Rent Roll'!$O9)^(DATEDIF(EDATE('Rent Roll'!$K9,'Rent Roll'!$P9*12),EC$5,"Y")+1))),('Rent Roll'!$H9*'Rent Roll'!$D9/12)*((1+'Rent Roll'!$N9)^DATEDIF('Control | Sensitivity'!$C$18,EC$5,"Y")))))</f>
        <v>-</v>
      </c>
      <c r="ED13" s="92" t="str">
        <f ca="1">IF(ED$5&gt;='Rent Roll'!$M35,('Rent Roll'!$G35*'Rent Roll'!$D9/12)*((1+'Rent Roll'!$X35)^DATEDIF('Rent Roll'!$M35,ED$5,"Y")),
IF(ED$5&gt;'Rent Roll'!$L9,"-",
IF('Rent Roll'!$P9&gt;0,
IF(AND('Rent Roll'!$P9&gt;0,EDATE('Rent Roll'!$K9,'Rent Roll'!$P9*12)&gt;='Commercial Lease'!ED$5),
('Rent Roll'!$H9*'Rent Roll'!$D9/12)*((1+'Rent Roll'!$N9)^DATEDIF('Control | Sensitivity'!$C$18,ED$5,"Y")),
OFFSET(EC13,0,-DATEDIF(EDATE('Rent Roll'!$K9,'Rent Roll'!$P9*12),ED$5,"M"))*((1+'Rent Roll'!$O9)^(DATEDIF(EDATE('Rent Roll'!$K9,'Rent Roll'!$P9*12),ED$5,"Y")+1))),('Rent Roll'!$H9*'Rent Roll'!$D9/12)*((1+'Rent Roll'!$N9)^DATEDIF('Control | Sensitivity'!$C$18,ED$5,"Y")))))</f>
        <v>-</v>
      </c>
      <c r="EE13" s="92" t="str">
        <f ca="1">IF(EE$5&gt;='Rent Roll'!$M35,('Rent Roll'!$G35*'Rent Roll'!$D9/12)*((1+'Rent Roll'!$X35)^DATEDIF('Rent Roll'!$M35,EE$5,"Y")),
IF(EE$5&gt;'Rent Roll'!$L9,"-",
IF('Rent Roll'!$P9&gt;0,
IF(AND('Rent Roll'!$P9&gt;0,EDATE('Rent Roll'!$K9,'Rent Roll'!$P9*12)&gt;='Commercial Lease'!EE$5),
('Rent Roll'!$H9*'Rent Roll'!$D9/12)*((1+'Rent Roll'!$N9)^DATEDIF('Control | Sensitivity'!$C$18,EE$5,"Y")),
OFFSET(ED13,0,-DATEDIF(EDATE('Rent Roll'!$K9,'Rent Roll'!$P9*12),EE$5,"M"))*((1+'Rent Roll'!$O9)^(DATEDIF(EDATE('Rent Roll'!$K9,'Rent Roll'!$P9*12),EE$5,"Y")+1))),('Rent Roll'!$H9*'Rent Roll'!$D9/12)*((1+'Rent Roll'!$N9)^DATEDIF('Control | Sensitivity'!$C$18,EE$5,"Y")))))</f>
        <v>-</v>
      </c>
      <c r="EF13" s="214" t="str">
        <f ca="1">IF(EF$5&gt;='Rent Roll'!$M35,('Rent Roll'!$G35*'Rent Roll'!$D9/12)*((1+'Rent Roll'!$X35)^DATEDIF('Rent Roll'!$M35,EF$5,"Y")),
IF(EF$5&gt;'Rent Roll'!$L9,"-",
IF('Rent Roll'!$P9&gt;0,
IF(AND('Rent Roll'!$P9&gt;0,EDATE('Rent Roll'!$K9,'Rent Roll'!$P9*12)&gt;='Commercial Lease'!EF$5),
('Rent Roll'!$H9*'Rent Roll'!$D9/12)*((1+'Rent Roll'!$N9)^DATEDIF('Control | Sensitivity'!$C$18,EF$5,"Y")),
OFFSET(EE13,0,-DATEDIF(EDATE('Rent Roll'!$K9,'Rent Roll'!$P9*12),EF$5,"M"))*((1+'Rent Roll'!$O9)^(DATEDIF(EDATE('Rent Roll'!$K9,'Rent Roll'!$P9*12),EF$5,"Y")+1))),('Rent Roll'!$H9*'Rent Roll'!$D9/12)*((1+'Rent Roll'!$N9)^DATEDIF('Control | Sensitivity'!$C$18,EF$5,"Y")))))</f>
        <v>-</v>
      </c>
      <c r="EG13" s="72" t="s">
        <v>109</v>
      </c>
    </row>
    <row r="14" spans="2:137" ht="15" x14ac:dyDescent="0.25">
      <c r="B14" s="74"/>
      <c r="C14" s="287" t="str">
        <f>CONCATENATE('Rent Roll'!B10&amp;" - "&amp;'Rent Roll'!C10)</f>
        <v xml:space="preserve"> - </v>
      </c>
      <c r="D14" s="214">
        <f t="shared" ca="1" si="13"/>
        <v>0</v>
      </c>
      <c r="E14" s="92" t="str">
        <f>IF('Rent Roll'!$E10='Data Validation'!$E$2,'Rent Roll'!$I10,"-")</f>
        <v>-</v>
      </c>
      <c r="F14" s="92" t="str">
        <f ca="1">IF(F$5&gt;='Rent Roll'!$M36,('Rent Roll'!$G36*'Rent Roll'!$D10/12)*((1+'Rent Roll'!$X36)^DATEDIF('Rent Roll'!$M36,F$5,"Y")),
IF(F$5&gt;'Rent Roll'!$L10,"-",
IF('Rent Roll'!$P10&gt;0,
IF(AND('Rent Roll'!$P10&gt;0,EDATE('Rent Roll'!$K10,'Rent Roll'!$P10*12)&gt;='Commercial Lease'!F$5),
('Rent Roll'!$H10*'Rent Roll'!$D10/12)*((1+'Rent Roll'!$N10)^DATEDIF('Control | Sensitivity'!$C$18,F$5,"Y")),
OFFSET(E14,0,-DATEDIF(EDATE('Rent Roll'!$K10,'Rent Roll'!$P10*12),F$5,"M"))*((1+'Rent Roll'!$O10)^(DATEDIF(EDATE('Rent Roll'!$K10,'Rent Roll'!$P10*12),F$5,"Y")+1))),('Rent Roll'!$H10*'Rent Roll'!$D10/12)*((1+'Rent Roll'!$N10)^DATEDIF('Control | Sensitivity'!$C$18,F$5,"Y")))))</f>
        <v>-</v>
      </c>
      <c r="G14" s="92" t="str">
        <f ca="1">IF(G$5&gt;='Rent Roll'!$M36,('Rent Roll'!$G36*'Rent Roll'!$D10/12)*((1+'Rent Roll'!$X36)^DATEDIF('Rent Roll'!$M36,G$5,"Y")),
IF(G$5&gt;'Rent Roll'!$L10,"-",
IF('Rent Roll'!$P10&gt;0,
IF(AND('Rent Roll'!$P10&gt;0,EDATE('Rent Roll'!$K10,'Rent Roll'!$P10*12)&gt;='Commercial Lease'!G$5),
('Rent Roll'!$H10*'Rent Roll'!$D10/12)*((1+'Rent Roll'!$N10)^DATEDIF('Control | Sensitivity'!$C$18,G$5,"Y")),
OFFSET(F14,0,-DATEDIF(EDATE('Rent Roll'!$K10,'Rent Roll'!$P10*12),G$5,"M"))*((1+'Rent Roll'!$O10)^(DATEDIF(EDATE('Rent Roll'!$K10,'Rent Roll'!$P10*12),G$5,"Y")+1))),('Rent Roll'!$H10*'Rent Roll'!$D10/12)*((1+'Rent Roll'!$N10)^DATEDIF('Control | Sensitivity'!$C$18,G$5,"Y")))))</f>
        <v>-</v>
      </c>
      <c r="H14" s="92" t="str">
        <f ca="1">IF(H$5&gt;='Rent Roll'!$M36,('Rent Roll'!$G36*'Rent Roll'!$D10/12)*((1+'Rent Roll'!$X36)^DATEDIF('Rent Roll'!$M36,H$5,"Y")),
IF(H$5&gt;'Rent Roll'!$L10,"-",
IF('Rent Roll'!$P10&gt;0,
IF(AND('Rent Roll'!$P10&gt;0,EDATE('Rent Roll'!$K10,'Rent Roll'!$P10*12)&gt;='Commercial Lease'!H$5),
('Rent Roll'!$H10*'Rent Roll'!$D10/12)*((1+'Rent Roll'!$N10)^DATEDIF('Control | Sensitivity'!$C$18,H$5,"Y")),
OFFSET(G14,0,-DATEDIF(EDATE('Rent Roll'!$K10,'Rent Roll'!$P10*12),H$5,"M"))*((1+'Rent Roll'!$O10)^(DATEDIF(EDATE('Rent Roll'!$K10,'Rent Roll'!$P10*12),H$5,"Y")+1))),('Rent Roll'!$H10*'Rent Roll'!$D10/12)*((1+'Rent Roll'!$N10)^DATEDIF('Control | Sensitivity'!$C$18,H$5,"Y")))))</f>
        <v>-</v>
      </c>
      <c r="I14" s="92" t="str">
        <f ca="1">IF(I$5&gt;='Rent Roll'!$M36,('Rent Roll'!$G36*'Rent Roll'!$D10/12)*((1+'Rent Roll'!$X36)^DATEDIF('Rent Roll'!$M36,I$5,"Y")),
IF(I$5&gt;'Rent Roll'!$L10,"-",
IF('Rent Roll'!$P10&gt;0,
IF(AND('Rent Roll'!$P10&gt;0,EDATE('Rent Roll'!$K10,'Rent Roll'!$P10*12)&gt;='Commercial Lease'!I$5),
('Rent Roll'!$H10*'Rent Roll'!$D10/12)*((1+'Rent Roll'!$N10)^DATEDIF('Control | Sensitivity'!$C$18,I$5,"Y")),
OFFSET(H14,0,-DATEDIF(EDATE('Rent Roll'!$K10,'Rent Roll'!$P10*12),I$5,"M"))*((1+'Rent Roll'!$O10)^(DATEDIF(EDATE('Rent Roll'!$K10,'Rent Roll'!$P10*12),I$5,"Y")+1))),('Rent Roll'!$H10*'Rent Roll'!$D10/12)*((1+'Rent Roll'!$N10)^DATEDIF('Control | Sensitivity'!$C$18,I$5,"Y")))))</f>
        <v>-</v>
      </c>
      <c r="J14" s="92" t="str">
        <f ca="1">IF(J$5&gt;='Rent Roll'!$M36,('Rent Roll'!$G36*'Rent Roll'!$D10/12)*((1+'Rent Roll'!$X36)^DATEDIF('Rent Roll'!$M36,J$5,"Y")),
IF(J$5&gt;'Rent Roll'!$L10,"-",
IF('Rent Roll'!$P10&gt;0,
IF(AND('Rent Roll'!$P10&gt;0,EDATE('Rent Roll'!$K10,'Rent Roll'!$P10*12)&gt;='Commercial Lease'!J$5),
('Rent Roll'!$H10*'Rent Roll'!$D10/12)*((1+'Rent Roll'!$N10)^DATEDIF('Control | Sensitivity'!$C$18,J$5,"Y")),
OFFSET(I14,0,-DATEDIF(EDATE('Rent Roll'!$K10,'Rent Roll'!$P10*12),J$5,"M"))*((1+'Rent Roll'!$O10)^(DATEDIF(EDATE('Rent Roll'!$K10,'Rent Roll'!$P10*12),J$5,"Y")+1))),('Rent Roll'!$H10*'Rent Roll'!$D10/12)*((1+'Rent Roll'!$N10)^DATEDIF('Control | Sensitivity'!$C$18,J$5,"Y")))))</f>
        <v>-</v>
      </c>
      <c r="K14" s="92" t="str">
        <f ca="1">IF(K$5&gt;='Rent Roll'!$M36,('Rent Roll'!$G36*'Rent Roll'!$D10/12)*((1+'Rent Roll'!$X36)^DATEDIF('Rent Roll'!$M36,K$5,"Y")),
IF(K$5&gt;'Rent Roll'!$L10,"-",
IF('Rent Roll'!$P10&gt;0,
IF(AND('Rent Roll'!$P10&gt;0,EDATE('Rent Roll'!$K10,'Rent Roll'!$P10*12)&gt;='Commercial Lease'!K$5),
('Rent Roll'!$H10*'Rent Roll'!$D10/12)*((1+'Rent Roll'!$N10)^DATEDIF('Control | Sensitivity'!$C$18,K$5,"Y")),
OFFSET(J14,0,-DATEDIF(EDATE('Rent Roll'!$K10,'Rent Roll'!$P10*12),K$5,"M"))*((1+'Rent Roll'!$O10)^(DATEDIF(EDATE('Rent Roll'!$K10,'Rent Roll'!$P10*12),K$5,"Y")+1))),('Rent Roll'!$H10*'Rent Roll'!$D10/12)*((1+'Rent Roll'!$N10)^DATEDIF('Control | Sensitivity'!$C$18,K$5,"Y")))))</f>
        <v>-</v>
      </c>
      <c r="L14" s="92" t="str">
        <f ca="1">IF(L$5&gt;='Rent Roll'!$M36,('Rent Roll'!$G36*'Rent Roll'!$D10/12)*((1+'Rent Roll'!$X36)^DATEDIF('Rent Roll'!$M36,L$5,"Y")),
IF(L$5&gt;'Rent Roll'!$L10,"-",
IF('Rent Roll'!$P10&gt;0,
IF(AND('Rent Roll'!$P10&gt;0,EDATE('Rent Roll'!$K10,'Rent Roll'!$P10*12)&gt;='Commercial Lease'!L$5),
('Rent Roll'!$H10*'Rent Roll'!$D10/12)*((1+'Rent Roll'!$N10)^DATEDIF('Control | Sensitivity'!$C$18,L$5,"Y")),
OFFSET(K14,0,-DATEDIF(EDATE('Rent Roll'!$K10,'Rent Roll'!$P10*12),L$5,"M"))*((1+'Rent Roll'!$O10)^(DATEDIF(EDATE('Rent Roll'!$K10,'Rent Roll'!$P10*12),L$5,"Y")+1))),('Rent Roll'!$H10*'Rent Roll'!$D10/12)*((1+'Rent Roll'!$N10)^DATEDIF('Control | Sensitivity'!$C$18,L$5,"Y")))))</f>
        <v>-</v>
      </c>
      <c r="M14" s="92" t="str">
        <f ca="1">IF(M$5&gt;='Rent Roll'!$M36,('Rent Roll'!$G36*'Rent Roll'!$D10/12)*((1+'Rent Roll'!$X36)^DATEDIF('Rent Roll'!$M36,M$5,"Y")),
IF(M$5&gt;'Rent Roll'!$L10,"-",
IF('Rent Roll'!$P10&gt;0,
IF(AND('Rent Roll'!$P10&gt;0,EDATE('Rent Roll'!$K10,'Rent Roll'!$P10*12)&gt;='Commercial Lease'!M$5),
('Rent Roll'!$H10*'Rent Roll'!$D10/12)*((1+'Rent Roll'!$N10)^DATEDIF('Control | Sensitivity'!$C$18,M$5,"Y")),
OFFSET(L14,0,-DATEDIF(EDATE('Rent Roll'!$K10,'Rent Roll'!$P10*12),M$5,"M"))*((1+'Rent Roll'!$O10)^(DATEDIF(EDATE('Rent Roll'!$K10,'Rent Roll'!$P10*12),M$5,"Y")+1))),('Rent Roll'!$H10*'Rent Roll'!$D10/12)*((1+'Rent Roll'!$N10)^DATEDIF('Control | Sensitivity'!$C$18,M$5,"Y")))))</f>
        <v>-</v>
      </c>
      <c r="N14" s="92" t="str">
        <f ca="1">IF(N$5&gt;='Rent Roll'!$M36,('Rent Roll'!$G36*'Rent Roll'!$D10/12)*((1+'Rent Roll'!$X36)^DATEDIF('Rent Roll'!$M36,N$5,"Y")),
IF(N$5&gt;'Rent Roll'!$L10,"-",
IF('Rent Roll'!$P10&gt;0,
IF(AND('Rent Roll'!$P10&gt;0,EDATE('Rent Roll'!$K10,'Rent Roll'!$P10*12)&gt;='Commercial Lease'!N$5),
('Rent Roll'!$H10*'Rent Roll'!$D10/12)*((1+'Rent Roll'!$N10)^DATEDIF('Control | Sensitivity'!$C$18,N$5,"Y")),
OFFSET(M14,0,-DATEDIF(EDATE('Rent Roll'!$K10,'Rent Roll'!$P10*12),N$5,"M"))*((1+'Rent Roll'!$O10)^(DATEDIF(EDATE('Rent Roll'!$K10,'Rent Roll'!$P10*12),N$5,"Y")+1))),('Rent Roll'!$H10*'Rent Roll'!$D10/12)*((1+'Rent Roll'!$N10)^DATEDIF('Control | Sensitivity'!$C$18,N$5,"Y")))))</f>
        <v>-</v>
      </c>
      <c r="O14" s="92" t="str">
        <f ca="1">IF(O$5&gt;='Rent Roll'!$M36,('Rent Roll'!$G36*'Rent Roll'!$D10/12)*((1+'Rent Roll'!$X36)^DATEDIF('Rent Roll'!$M36,O$5,"Y")),
IF(O$5&gt;'Rent Roll'!$L10,"-",
IF('Rent Roll'!$P10&gt;0,
IF(AND('Rent Roll'!$P10&gt;0,EDATE('Rent Roll'!$K10,'Rent Roll'!$P10*12)&gt;='Commercial Lease'!O$5),
('Rent Roll'!$H10*'Rent Roll'!$D10/12)*((1+'Rent Roll'!$N10)^DATEDIF('Control | Sensitivity'!$C$18,O$5,"Y")),
OFFSET(N14,0,-DATEDIF(EDATE('Rent Roll'!$K10,'Rent Roll'!$P10*12),O$5,"M"))*((1+'Rent Roll'!$O10)^(DATEDIF(EDATE('Rent Roll'!$K10,'Rent Roll'!$P10*12),O$5,"Y")+1))),('Rent Roll'!$H10*'Rent Roll'!$D10/12)*((1+'Rent Roll'!$N10)^DATEDIF('Control | Sensitivity'!$C$18,O$5,"Y")))))</f>
        <v>-</v>
      </c>
      <c r="P14" s="92" t="str">
        <f ca="1">IF(P$5&gt;='Rent Roll'!$M36,('Rent Roll'!$G36*'Rent Roll'!$D10/12)*((1+'Rent Roll'!$X36)^DATEDIF('Rent Roll'!$M36,P$5,"Y")),
IF(P$5&gt;'Rent Roll'!$L10,"-",
IF('Rent Roll'!$P10&gt;0,
IF(AND('Rent Roll'!$P10&gt;0,EDATE('Rent Roll'!$K10,'Rent Roll'!$P10*12)&gt;='Commercial Lease'!P$5),
('Rent Roll'!$H10*'Rent Roll'!$D10/12)*((1+'Rent Roll'!$N10)^DATEDIF('Control | Sensitivity'!$C$18,P$5,"Y")),
OFFSET(O14,0,-DATEDIF(EDATE('Rent Roll'!$K10,'Rent Roll'!$P10*12),P$5,"M"))*((1+'Rent Roll'!$O10)^(DATEDIF(EDATE('Rent Roll'!$K10,'Rent Roll'!$P10*12),P$5,"Y")+1))),('Rent Roll'!$H10*'Rent Roll'!$D10/12)*((1+'Rent Roll'!$N10)^DATEDIF('Control | Sensitivity'!$C$18,P$5,"Y")))))</f>
        <v>-</v>
      </c>
      <c r="Q14" s="92" t="str">
        <f ca="1">IF(Q$5&gt;='Rent Roll'!$M36,('Rent Roll'!$G36*'Rent Roll'!$D10/12)*((1+'Rent Roll'!$X36)^DATEDIF('Rent Roll'!$M36,Q$5,"Y")),
IF(Q$5&gt;'Rent Roll'!$L10,"-",
IF('Rent Roll'!$P10&gt;0,
IF(AND('Rent Roll'!$P10&gt;0,EDATE('Rent Roll'!$K10,'Rent Roll'!$P10*12)&gt;='Commercial Lease'!Q$5),
('Rent Roll'!$H10*'Rent Roll'!$D10/12)*((1+'Rent Roll'!$N10)^DATEDIF('Control | Sensitivity'!$C$18,Q$5,"Y")),
OFFSET(P14,0,-DATEDIF(EDATE('Rent Roll'!$K10,'Rent Roll'!$P10*12),Q$5,"M"))*((1+'Rent Roll'!$O10)^(DATEDIF(EDATE('Rent Roll'!$K10,'Rent Roll'!$P10*12),Q$5,"Y")+1))),('Rent Roll'!$H10*'Rent Roll'!$D10/12)*((1+'Rent Roll'!$N10)^DATEDIF('Control | Sensitivity'!$C$18,Q$5,"Y")))))</f>
        <v>-</v>
      </c>
      <c r="R14" s="92" t="str">
        <f ca="1">IF(R$5&gt;='Rent Roll'!$M36,('Rent Roll'!$G36*'Rent Roll'!$D10/12)*((1+'Rent Roll'!$X36)^DATEDIF('Rent Roll'!$M36,R$5,"Y")),
IF(R$5&gt;'Rent Roll'!$L10,"-",
IF('Rent Roll'!$P10&gt;0,
IF(AND('Rent Roll'!$P10&gt;0,EDATE('Rent Roll'!$K10,'Rent Roll'!$P10*12)&gt;='Commercial Lease'!R$5),
('Rent Roll'!$H10*'Rent Roll'!$D10/12)*((1+'Rent Roll'!$N10)^DATEDIF('Control | Sensitivity'!$C$18,R$5,"Y")),
OFFSET(Q14,0,-DATEDIF(EDATE('Rent Roll'!$K10,'Rent Roll'!$P10*12),R$5,"M"))*((1+'Rent Roll'!$O10)^(DATEDIF(EDATE('Rent Roll'!$K10,'Rent Roll'!$P10*12),R$5,"Y")+1))),('Rent Roll'!$H10*'Rent Roll'!$D10/12)*((1+'Rent Roll'!$N10)^DATEDIF('Control | Sensitivity'!$C$18,R$5,"Y")))))</f>
        <v>-</v>
      </c>
      <c r="S14" s="92" t="str">
        <f ca="1">IF(S$5&gt;='Rent Roll'!$M36,('Rent Roll'!$G36*'Rent Roll'!$D10/12)*((1+'Rent Roll'!$X36)^DATEDIF('Rent Roll'!$M36,S$5,"Y")),
IF(S$5&gt;'Rent Roll'!$L10,"-",
IF('Rent Roll'!$P10&gt;0,
IF(AND('Rent Roll'!$P10&gt;0,EDATE('Rent Roll'!$K10,'Rent Roll'!$P10*12)&gt;='Commercial Lease'!S$5),
('Rent Roll'!$H10*'Rent Roll'!$D10/12)*((1+'Rent Roll'!$N10)^DATEDIF('Control | Sensitivity'!$C$18,S$5,"Y")),
OFFSET(R14,0,-DATEDIF(EDATE('Rent Roll'!$K10,'Rent Roll'!$P10*12),S$5,"M"))*((1+'Rent Roll'!$O10)^(DATEDIF(EDATE('Rent Roll'!$K10,'Rent Roll'!$P10*12),S$5,"Y")+1))),('Rent Roll'!$H10*'Rent Roll'!$D10/12)*((1+'Rent Roll'!$N10)^DATEDIF('Control | Sensitivity'!$C$18,S$5,"Y")))))</f>
        <v>-</v>
      </c>
      <c r="T14" s="92" t="str">
        <f ca="1">IF(T$5&gt;='Rent Roll'!$M36,('Rent Roll'!$G36*'Rent Roll'!$D10/12)*((1+'Rent Roll'!$X36)^DATEDIF('Rent Roll'!$M36,T$5,"Y")),
IF(T$5&gt;'Rent Roll'!$L10,"-",
IF('Rent Roll'!$P10&gt;0,
IF(AND('Rent Roll'!$P10&gt;0,EDATE('Rent Roll'!$K10,'Rent Roll'!$P10*12)&gt;='Commercial Lease'!T$5),
('Rent Roll'!$H10*'Rent Roll'!$D10/12)*((1+'Rent Roll'!$N10)^DATEDIF('Control | Sensitivity'!$C$18,T$5,"Y")),
OFFSET(S14,0,-DATEDIF(EDATE('Rent Roll'!$K10,'Rent Roll'!$P10*12),T$5,"M"))*((1+'Rent Roll'!$O10)^(DATEDIF(EDATE('Rent Roll'!$K10,'Rent Roll'!$P10*12),T$5,"Y")+1))),('Rent Roll'!$H10*'Rent Roll'!$D10/12)*((1+'Rent Roll'!$N10)^DATEDIF('Control | Sensitivity'!$C$18,T$5,"Y")))))</f>
        <v>-</v>
      </c>
      <c r="U14" s="92" t="str">
        <f ca="1">IF(U$5&gt;='Rent Roll'!$M36,('Rent Roll'!$G36*'Rent Roll'!$D10/12)*((1+'Rent Roll'!$X36)^DATEDIF('Rent Roll'!$M36,U$5,"Y")),
IF(U$5&gt;'Rent Roll'!$L10,"-",
IF('Rent Roll'!$P10&gt;0,
IF(AND('Rent Roll'!$P10&gt;0,EDATE('Rent Roll'!$K10,'Rent Roll'!$P10*12)&gt;='Commercial Lease'!U$5),
('Rent Roll'!$H10*'Rent Roll'!$D10/12)*((1+'Rent Roll'!$N10)^DATEDIF('Control | Sensitivity'!$C$18,U$5,"Y")),
OFFSET(T14,0,-DATEDIF(EDATE('Rent Roll'!$K10,'Rent Roll'!$P10*12),U$5,"M"))*((1+'Rent Roll'!$O10)^(DATEDIF(EDATE('Rent Roll'!$K10,'Rent Roll'!$P10*12),U$5,"Y")+1))),('Rent Roll'!$H10*'Rent Roll'!$D10/12)*((1+'Rent Roll'!$N10)^DATEDIF('Control | Sensitivity'!$C$18,U$5,"Y")))))</f>
        <v>-</v>
      </c>
      <c r="V14" s="92" t="str">
        <f ca="1">IF(V$5&gt;='Rent Roll'!$M36,('Rent Roll'!$G36*'Rent Roll'!$D10/12)*((1+'Rent Roll'!$X36)^DATEDIF('Rent Roll'!$M36,V$5,"Y")),
IF(V$5&gt;'Rent Roll'!$L10,"-",
IF('Rent Roll'!$P10&gt;0,
IF(AND('Rent Roll'!$P10&gt;0,EDATE('Rent Roll'!$K10,'Rent Roll'!$P10*12)&gt;='Commercial Lease'!V$5),
('Rent Roll'!$H10*'Rent Roll'!$D10/12)*((1+'Rent Roll'!$N10)^DATEDIF('Control | Sensitivity'!$C$18,V$5,"Y")),
OFFSET(U14,0,-DATEDIF(EDATE('Rent Roll'!$K10,'Rent Roll'!$P10*12),V$5,"M"))*((1+'Rent Roll'!$O10)^(DATEDIF(EDATE('Rent Roll'!$K10,'Rent Roll'!$P10*12),V$5,"Y")+1))),('Rent Roll'!$H10*'Rent Roll'!$D10/12)*((1+'Rent Roll'!$N10)^DATEDIF('Control | Sensitivity'!$C$18,V$5,"Y")))))</f>
        <v>-</v>
      </c>
      <c r="W14" s="92" t="str">
        <f ca="1">IF(W$5&gt;='Rent Roll'!$M36,('Rent Roll'!$G36*'Rent Roll'!$D10/12)*((1+'Rent Roll'!$X36)^DATEDIF('Rent Roll'!$M36,W$5,"Y")),
IF(W$5&gt;'Rent Roll'!$L10,"-",
IF('Rent Roll'!$P10&gt;0,
IF(AND('Rent Roll'!$P10&gt;0,EDATE('Rent Roll'!$K10,'Rent Roll'!$P10*12)&gt;='Commercial Lease'!W$5),
('Rent Roll'!$H10*'Rent Roll'!$D10/12)*((1+'Rent Roll'!$N10)^DATEDIF('Control | Sensitivity'!$C$18,W$5,"Y")),
OFFSET(V14,0,-DATEDIF(EDATE('Rent Roll'!$K10,'Rent Roll'!$P10*12),W$5,"M"))*((1+'Rent Roll'!$O10)^(DATEDIF(EDATE('Rent Roll'!$K10,'Rent Roll'!$P10*12),W$5,"Y")+1))),('Rent Roll'!$H10*'Rent Roll'!$D10/12)*((1+'Rent Roll'!$N10)^DATEDIF('Control | Sensitivity'!$C$18,W$5,"Y")))))</f>
        <v>-</v>
      </c>
      <c r="X14" s="92" t="str">
        <f ca="1">IF(X$5&gt;='Rent Roll'!$M36,('Rent Roll'!$G36*'Rent Roll'!$D10/12)*((1+'Rent Roll'!$X36)^DATEDIF('Rent Roll'!$M36,X$5,"Y")),
IF(X$5&gt;'Rent Roll'!$L10,"-",
IF('Rent Roll'!$P10&gt;0,
IF(AND('Rent Roll'!$P10&gt;0,EDATE('Rent Roll'!$K10,'Rent Roll'!$P10*12)&gt;='Commercial Lease'!X$5),
('Rent Roll'!$H10*'Rent Roll'!$D10/12)*((1+'Rent Roll'!$N10)^DATEDIF('Control | Sensitivity'!$C$18,X$5,"Y")),
OFFSET(W14,0,-DATEDIF(EDATE('Rent Roll'!$K10,'Rent Roll'!$P10*12),X$5,"M"))*((1+'Rent Roll'!$O10)^(DATEDIF(EDATE('Rent Roll'!$K10,'Rent Roll'!$P10*12),X$5,"Y")+1))),('Rent Roll'!$H10*'Rent Roll'!$D10/12)*((1+'Rent Roll'!$N10)^DATEDIF('Control | Sensitivity'!$C$18,X$5,"Y")))))</f>
        <v>-</v>
      </c>
      <c r="Y14" s="92" t="str">
        <f ca="1">IF(Y$5&gt;='Rent Roll'!$M36,('Rent Roll'!$G36*'Rent Roll'!$D10/12)*((1+'Rent Roll'!$X36)^DATEDIF('Rent Roll'!$M36,Y$5,"Y")),
IF(Y$5&gt;'Rent Roll'!$L10,"-",
IF('Rent Roll'!$P10&gt;0,
IF(AND('Rent Roll'!$P10&gt;0,EDATE('Rent Roll'!$K10,'Rent Roll'!$P10*12)&gt;='Commercial Lease'!Y$5),
('Rent Roll'!$H10*'Rent Roll'!$D10/12)*((1+'Rent Roll'!$N10)^DATEDIF('Control | Sensitivity'!$C$18,Y$5,"Y")),
OFFSET(X14,0,-DATEDIF(EDATE('Rent Roll'!$K10,'Rent Roll'!$P10*12),Y$5,"M"))*((1+'Rent Roll'!$O10)^(DATEDIF(EDATE('Rent Roll'!$K10,'Rent Roll'!$P10*12),Y$5,"Y")+1))),('Rent Roll'!$H10*'Rent Roll'!$D10/12)*((1+'Rent Roll'!$N10)^DATEDIF('Control | Sensitivity'!$C$18,Y$5,"Y")))))</f>
        <v>-</v>
      </c>
      <c r="Z14" s="92" t="str">
        <f ca="1">IF(Z$5&gt;='Rent Roll'!$M36,('Rent Roll'!$G36*'Rent Roll'!$D10/12)*((1+'Rent Roll'!$X36)^DATEDIF('Rent Roll'!$M36,Z$5,"Y")),
IF(Z$5&gt;'Rent Roll'!$L10,"-",
IF('Rent Roll'!$P10&gt;0,
IF(AND('Rent Roll'!$P10&gt;0,EDATE('Rent Roll'!$K10,'Rent Roll'!$P10*12)&gt;='Commercial Lease'!Z$5),
('Rent Roll'!$H10*'Rent Roll'!$D10/12)*((1+'Rent Roll'!$N10)^DATEDIF('Control | Sensitivity'!$C$18,Z$5,"Y")),
OFFSET(Y14,0,-DATEDIF(EDATE('Rent Roll'!$K10,'Rent Roll'!$P10*12),Z$5,"M"))*((1+'Rent Roll'!$O10)^(DATEDIF(EDATE('Rent Roll'!$K10,'Rent Roll'!$P10*12),Z$5,"Y")+1))),('Rent Roll'!$H10*'Rent Roll'!$D10/12)*((1+'Rent Roll'!$N10)^DATEDIF('Control | Sensitivity'!$C$18,Z$5,"Y")))))</f>
        <v>-</v>
      </c>
      <c r="AA14" s="92" t="str">
        <f ca="1">IF(AA$5&gt;='Rent Roll'!$M36,('Rent Roll'!$G36*'Rent Roll'!$D10/12)*((1+'Rent Roll'!$X36)^DATEDIF('Rent Roll'!$M36,AA$5,"Y")),
IF(AA$5&gt;'Rent Roll'!$L10,"-",
IF('Rent Roll'!$P10&gt;0,
IF(AND('Rent Roll'!$P10&gt;0,EDATE('Rent Roll'!$K10,'Rent Roll'!$P10*12)&gt;='Commercial Lease'!AA$5),
('Rent Roll'!$H10*'Rent Roll'!$D10/12)*((1+'Rent Roll'!$N10)^DATEDIF('Control | Sensitivity'!$C$18,AA$5,"Y")),
OFFSET(Z14,0,-DATEDIF(EDATE('Rent Roll'!$K10,'Rent Roll'!$P10*12),AA$5,"M"))*((1+'Rent Roll'!$O10)^(DATEDIF(EDATE('Rent Roll'!$K10,'Rent Roll'!$P10*12),AA$5,"Y")+1))),('Rent Roll'!$H10*'Rent Roll'!$D10/12)*((1+'Rent Roll'!$N10)^DATEDIF('Control | Sensitivity'!$C$18,AA$5,"Y")))))</f>
        <v>-</v>
      </c>
      <c r="AB14" s="92" t="str">
        <f ca="1">IF(AB$5&gt;='Rent Roll'!$M36,('Rent Roll'!$G36*'Rent Roll'!$D10/12)*((1+'Rent Roll'!$X36)^DATEDIF('Rent Roll'!$M36,AB$5,"Y")),
IF(AB$5&gt;'Rent Roll'!$L10,"-",
IF('Rent Roll'!$P10&gt;0,
IF(AND('Rent Roll'!$P10&gt;0,EDATE('Rent Roll'!$K10,'Rent Roll'!$P10*12)&gt;='Commercial Lease'!AB$5),
('Rent Roll'!$H10*'Rent Roll'!$D10/12)*((1+'Rent Roll'!$N10)^DATEDIF('Control | Sensitivity'!$C$18,AB$5,"Y")),
OFFSET(AA14,0,-DATEDIF(EDATE('Rent Roll'!$K10,'Rent Roll'!$P10*12),AB$5,"M"))*((1+'Rent Roll'!$O10)^(DATEDIF(EDATE('Rent Roll'!$K10,'Rent Roll'!$P10*12),AB$5,"Y")+1))),('Rent Roll'!$H10*'Rent Roll'!$D10/12)*((1+'Rent Roll'!$N10)^DATEDIF('Control | Sensitivity'!$C$18,AB$5,"Y")))))</f>
        <v>-</v>
      </c>
      <c r="AC14" s="92" t="str">
        <f ca="1">IF(AC$5&gt;='Rent Roll'!$M36,('Rent Roll'!$G36*'Rent Roll'!$D10/12)*((1+'Rent Roll'!$X36)^DATEDIF('Rent Roll'!$M36,AC$5,"Y")),
IF(AC$5&gt;'Rent Roll'!$L10,"-",
IF('Rent Roll'!$P10&gt;0,
IF(AND('Rent Roll'!$P10&gt;0,EDATE('Rent Roll'!$K10,'Rent Roll'!$P10*12)&gt;='Commercial Lease'!AC$5),
('Rent Roll'!$H10*'Rent Roll'!$D10/12)*((1+'Rent Roll'!$N10)^DATEDIF('Control | Sensitivity'!$C$18,AC$5,"Y")),
OFFSET(AB14,0,-DATEDIF(EDATE('Rent Roll'!$K10,'Rent Roll'!$P10*12),AC$5,"M"))*((1+'Rent Roll'!$O10)^(DATEDIF(EDATE('Rent Roll'!$K10,'Rent Roll'!$P10*12),AC$5,"Y")+1))),('Rent Roll'!$H10*'Rent Roll'!$D10/12)*((1+'Rent Roll'!$N10)^DATEDIF('Control | Sensitivity'!$C$18,AC$5,"Y")))))</f>
        <v>-</v>
      </c>
      <c r="AD14" s="92" t="str">
        <f ca="1">IF(AD$5&gt;='Rent Roll'!$M36,('Rent Roll'!$G36*'Rent Roll'!$D10/12)*((1+'Rent Roll'!$X36)^DATEDIF('Rent Roll'!$M36,AD$5,"Y")),
IF(AD$5&gt;'Rent Roll'!$L10,"-",
IF('Rent Roll'!$P10&gt;0,
IF(AND('Rent Roll'!$P10&gt;0,EDATE('Rent Roll'!$K10,'Rent Roll'!$P10*12)&gt;='Commercial Lease'!AD$5),
('Rent Roll'!$H10*'Rent Roll'!$D10/12)*((1+'Rent Roll'!$N10)^DATEDIF('Control | Sensitivity'!$C$18,AD$5,"Y")),
OFFSET(AC14,0,-DATEDIF(EDATE('Rent Roll'!$K10,'Rent Roll'!$P10*12),AD$5,"M"))*((1+'Rent Roll'!$O10)^(DATEDIF(EDATE('Rent Roll'!$K10,'Rent Roll'!$P10*12),AD$5,"Y")+1))),('Rent Roll'!$H10*'Rent Roll'!$D10/12)*((1+'Rent Roll'!$N10)^DATEDIF('Control | Sensitivity'!$C$18,AD$5,"Y")))))</f>
        <v>-</v>
      </c>
      <c r="AE14" s="92" t="str">
        <f ca="1">IF(AE$5&gt;='Rent Roll'!$M36,('Rent Roll'!$G36*'Rent Roll'!$D10/12)*((1+'Rent Roll'!$X36)^DATEDIF('Rent Roll'!$M36,AE$5,"Y")),
IF(AE$5&gt;'Rent Roll'!$L10,"-",
IF('Rent Roll'!$P10&gt;0,
IF(AND('Rent Roll'!$P10&gt;0,EDATE('Rent Roll'!$K10,'Rent Roll'!$P10*12)&gt;='Commercial Lease'!AE$5),
('Rent Roll'!$H10*'Rent Roll'!$D10/12)*((1+'Rent Roll'!$N10)^DATEDIF('Control | Sensitivity'!$C$18,AE$5,"Y")),
OFFSET(AD14,0,-DATEDIF(EDATE('Rent Roll'!$K10,'Rent Roll'!$P10*12),AE$5,"M"))*((1+'Rent Roll'!$O10)^(DATEDIF(EDATE('Rent Roll'!$K10,'Rent Roll'!$P10*12),AE$5,"Y")+1))),('Rent Roll'!$H10*'Rent Roll'!$D10/12)*((1+'Rent Roll'!$N10)^DATEDIF('Control | Sensitivity'!$C$18,AE$5,"Y")))))</f>
        <v>-</v>
      </c>
      <c r="AF14" s="92" t="str">
        <f ca="1">IF(AF$5&gt;='Rent Roll'!$M36,('Rent Roll'!$G36*'Rent Roll'!$D10/12)*((1+'Rent Roll'!$X36)^DATEDIF('Rent Roll'!$M36,AF$5,"Y")),
IF(AF$5&gt;'Rent Roll'!$L10,"-",
IF('Rent Roll'!$P10&gt;0,
IF(AND('Rent Roll'!$P10&gt;0,EDATE('Rent Roll'!$K10,'Rent Roll'!$P10*12)&gt;='Commercial Lease'!AF$5),
('Rent Roll'!$H10*'Rent Roll'!$D10/12)*((1+'Rent Roll'!$N10)^DATEDIF('Control | Sensitivity'!$C$18,AF$5,"Y")),
OFFSET(AE14,0,-DATEDIF(EDATE('Rent Roll'!$K10,'Rent Roll'!$P10*12),AF$5,"M"))*((1+'Rent Roll'!$O10)^(DATEDIF(EDATE('Rent Roll'!$K10,'Rent Roll'!$P10*12),AF$5,"Y")+1))),('Rent Roll'!$H10*'Rent Roll'!$D10/12)*((1+'Rent Roll'!$N10)^DATEDIF('Control | Sensitivity'!$C$18,AF$5,"Y")))))</f>
        <v>-</v>
      </c>
      <c r="AG14" s="92" t="str">
        <f ca="1">IF(AG$5&gt;='Rent Roll'!$M36,('Rent Roll'!$G36*'Rent Roll'!$D10/12)*((1+'Rent Roll'!$X36)^DATEDIF('Rent Roll'!$M36,AG$5,"Y")),
IF(AG$5&gt;'Rent Roll'!$L10,"-",
IF('Rent Roll'!$P10&gt;0,
IF(AND('Rent Roll'!$P10&gt;0,EDATE('Rent Roll'!$K10,'Rent Roll'!$P10*12)&gt;='Commercial Lease'!AG$5),
('Rent Roll'!$H10*'Rent Roll'!$D10/12)*((1+'Rent Roll'!$N10)^DATEDIF('Control | Sensitivity'!$C$18,AG$5,"Y")),
OFFSET(AF14,0,-DATEDIF(EDATE('Rent Roll'!$K10,'Rent Roll'!$P10*12),AG$5,"M"))*((1+'Rent Roll'!$O10)^(DATEDIF(EDATE('Rent Roll'!$K10,'Rent Roll'!$P10*12),AG$5,"Y")+1))),('Rent Roll'!$H10*'Rent Roll'!$D10/12)*((1+'Rent Roll'!$N10)^DATEDIF('Control | Sensitivity'!$C$18,AG$5,"Y")))))</f>
        <v>-</v>
      </c>
      <c r="AH14" s="92" t="str">
        <f ca="1">IF(AH$5&gt;='Rent Roll'!$M36,('Rent Roll'!$G36*'Rent Roll'!$D10/12)*((1+'Rent Roll'!$X36)^DATEDIF('Rent Roll'!$M36,AH$5,"Y")),
IF(AH$5&gt;'Rent Roll'!$L10,"-",
IF('Rent Roll'!$P10&gt;0,
IF(AND('Rent Roll'!$P10&gt;0,EDATE('Rent Roll'!$K10,'Rent Roll'!$P10*12)&gt;='Commercial Lease'!AH$5),
('Rent Roll'!$H10*'Rent Roll'!$D10/12)*((1+'Rent Roll'!$N10)^DATEDIF('Control | Sensitivity'!$C$18,AH$5,"Y")),
OFFSET(AG14,0,-DATEDIF(EDATE('Rent Roll'!$K10,'Rent Roll'!$P10*12),AH$5,"M"))*((1+'Rent Roll'!$O10)^(DATEDIF(EDATE('Rent Roll'!$K10,'Rent Roll'!$P10*12),AH$5,"Y")+1))),('Rent Roll'!$H10*'Rent Roll'!$D10/12)*((1+'Rent Roll'!$N10)^DATEDIF('Control | Sensitivity'!$C$18,AH$5,"Y")))))</f>
        <v>-</v>
      </c>
      <c r="AI14" s="92" t="str">
        <f ca="1">IF(AI$5&gt;='Rent Roll'!$M36,('Rent Roll'!$G36*'Rent Roll'!$D10/12)*((1+'Rent Roll'!$X36)^DATEDIF('Rent Roll'!$M36,AI$5,"Y")),
IF(AI$5&gt;'Rent Roll'!$L10,"-",
IF('Rent Roll'!$P10&gt;0,
IF(AND('Rent Roll'!$P10&gt;0,EDATE('Rent Roll'!$K10,'Rent Roll'!$P10*12)&gt;='Commercial Lease'!AI$5),
('Rent Roll'!$H10*'Rent Roll'!$D10/12)*((1+'Rent Roll'!$N10)^DATEDIF('Control | Sensitivity'!$C$18,AI$5,"Y")),
OFFSET(AH14,0,-DATEDIF(EDATE('Rent Roll'!$K10,'Rent Roll'!$P10*12),AI$5,"M"))*((1+'Rent Roll'!$O10)^(DATEDIF(EDATE('Rent Roll'!$K10,'Rent Roll'!$P10*12),AI$5,"Y")+1))),('Rent Roll'!$H10*'Rent Roll'!$D10/12)*((1+'Rent Roll'!$N10)^DATEDIF('Control | Sensitivity'!$C$18,AI$5,"Y")))))</f>
        <v>-</v>
      </c>
      <c r="AJ14" s="92" t="str">
        <f ca="1">IF(AJ$5&gt;='Rent Roll'!$M36,('Rent Roll'!$G36*'Rent Roll'!$D10/12)*((1+'Rent Roll'!$X36)^DATEDIF('Rent Roll'!$M36,AJ$5,"Y")),
IF(AJ$5&gt;'Rent Roll'!$L10,"-",
IF('Rent Roll'!$P10&gt;0,
IF(AND('Rent Roll'!$P10&gt;0,EDATE('Rent Roll'!$K10,'Rent Roll'!$P10*12)&gt;='Commercial Lease'!AJ$5),
('Rent Roll'!$H10*'Rent Roll'!$D10/12)*((1+'Rent Roll'!$N10)^DATEDIF('Control | Sensitivity'!$C$18,AJ$5,"Y")),
OFFSET(AI14,0,-DATEDIF(EDATE('Rent Roll'!$K10,'Rent Roll'!$P10*12),AJ$5,"M"))*((1+'Rent Roll'!$O10)^(DATEDIF(EDATE('Rent Roll'!$K10,'Rent Roll'!$P10*12),AJ$5,"Y")+1))),('Rent Roll'!$H10*'Rent Roll'!$D10/12)*((1+'Rent Roll'!$N10)^DATEDIF('Control | Sensitivity'!$C$18,AJ$5,"Y")))))</f>
        <v>-</v>
      </c>
      <c r="AK14" s="92" t="str">
        <f ca="1">IF(AK$5&gt;='Rent Roll'!$M36,('Rent Roll'!$G36*'Rent Roll'!$D10/12)*((1+'Rent Roll'!$X36)^DATEDIF('Rent Roll'!$M36,AK$5,"Y")),
IF(AK$5&gt;'Rent Roll'!$L10,"-",
IF('Rent Roll'!$P10&gt;0,
IF(AND('Rent Roll'!$P10&gt;0,EDATE('Rent Roll'!$K10,'Rent Roll'!$P10*12)&gt;='Commercial Lease'!AK$5),
('Rent Roll'!$H10*'Rent Roll'!$D10/12)*((1+'Rent Roll'!$N10)^DATEDIF('Control | Sensitivity'!$C$18,AK$5,"Y")),
OFFSET(AJ14,0,-DATEDIF(EDATE('Rent Roll'!$K10,'Rent Roll'!$P10*12),AK$5,"M"))*((1+'Rent Roll'!$O10)^(DATEDIF(EDATE('Rent Roll'!$K10,'Rent Roll'!$P10*12),AK$5,"Y")+1))),('Rent Roll'!$H10*'Rent Roll'!$D10/12)*((1+'Rent Roll'!$N10)^DATEDIF('Control | Sensitivity'!$C$18,AK$5,"Y")))))</f>
        <v>-</v>
      </c>
      <c r="AL14" s="92" t="str">
        <f ca="1">IF(AL$5&gt;='Rent Roll'!$M36,('Rent Roll'!$G36*'Rent Roll'!$D10/12)*((1+'Rent Roll'!$X36)^DATEDIF('Rent Roll'!$M36,AL$5,"Y")),
IF(AL$5&gt;'Rent Roll'!$L10,"-",
IF('Rent Roll'!$P10&gt;0,
IF(AND('Rent Roll'!$P10&gt;0,EDATE('Rent Roll'!$K10,'Rent Roll'!$P10*12)&gt;='Commercial Lease'!AL$5),
('Rent Roll'!$H10*'Rent Roll'!$D10/12)*((1+'Rent Roll'!$N10)^DATEDIF('Control | Sensitivity'!$C$18,AL$5,"Y")),
OFFSET(AK14,0,-DATEDIF(EDATE('Rent Roll'!$K10,'Rent Roll'!$P10*12),AL$5,"M"))*((1+'Rent Roll'!$O10)^(DATEDIF(EDATE('Rent Roll'!$K10,'Rent Roll'!$P10*12),AL$5,"Y")+1))),('Rent Roll'!$H10*'Rent Roll'!$D10/12)*((1+'Rent Roll'!$N10)^DATEDIF('Control | Sensitivity'!$C$18,AL$5,"Y")))))</f>
        <v>-</v>
      </c>
      <c r="AM14" s="92" t="str">
        <f ca="1">IF(AM$5&gt;='Rent Roll'!$M36,('Rent Roll'!$G36*'Rent Roll'!$D10/12)*((1+'Rent Roll'!$X36)^DATEDIF('Rent Roll'!$M36,AM$5,"Y")),
IF(AM$5&gt;'Rent Roll'!$L10,"-",
IF('Rent Roll'!$P10&gt;0,
IF(AND('Rent Roll'!$P10&gt;0,EDATE('Rent Roll'!$K10,'Rent Roll'!$P10*12)&gt;='Commercial Lease'!AM$5),
('Rent Roll'!$H10*'Rent Roll'!$D10/12)*((1+'Rent Roll'!$N10)^DATEDIF('Control | Sensitivity'!$C$18,AM$5,"Y")),
OFFSET(AL14,0,-DATEDIF(EDATE('Rent Roll'!$K10,'Rent Roll'!$P10*12),AM$5,"M"))*((1+'Rent Roll'!$O10)^(DATEDIF(EDATE('Rent Roll'!$K10,'Rent Roll'!$P10*12),AM$5,"Y")+1))),('Rent Roll'!$H10*'Rent Roll'!$D10/12)*((1+'Rent Roll'!$N10)^DATEDIF('Control | Sensitivity'!$C$18,AM$5,"Y")))))</f>
        <v>-</v>
      </c>
      <c r="AN14" s="92" t="str">
        <f ca="1">IF(AN$5&gt;='Rent Roll'!$M36,('Rent Roll'!$G36*'Rent Roll'!$D10/12)*((1+'Rent Roll'!$X36)^DATEDIF('Rent Roll'!$M36,AN$5,"Y")),
IF(AN$5&gt;'Rent Roll'!$L10,"-",
IF('Rent Roll'!$P10&gt;0,
IF(AND('Rent Roll'!$P10&gt;0,EDATE('Rent Roll'!$K10,'Rent Roll'!$P10*12)&gt;='Commercial Lease'!AN$5),
('Rent Roll'!$H10*'Rent Roll'!$D10/12)*((1+'Rent Roll'!$N10)^DATEDIF('Control | Sensitivity'!$C$18,AN$5,"Y")),
OFFSET(AM14,0,-DATEDIF(EDATE('Rent Roll'!$K10,'Rent Roll'!$P10*12),AN$5,"M"))*((1+'Rent Roll'!$O10)^(DATEDIF(EDATE('Rent Roll'!$K10,'Rent Roll'!$P10*12),AN$5,"Y")+1))),('Rent Roll'!$H10*'Rent Roll'!$D10/12)*((1+'Rent Roll'!$N10)^DATEDIF('Control | Sensitivity'!$C$18,AN$5,"Y")))))</f>
        <v>-</v>
      </c>
      <c r="AO14" s="92" t="str">
        <f ca="1">IF(AO$5&gt;='Rent Roll'!$M36,('Rent Roll'!$G36*'Rent Roll'!$D10/12)*((1+'Rent Roll'!$X36)^DATEDIF('Rent Roll'!$M36,AO$5,"Y")),
IF(AO$5&gt;'Rent Roll'!$L10,"-",
IF('Rent Roll'!$P10&gt;0,
IF(AND('Rent Roll'!$P10&gt;0,EDATE('Rent Roll'!$K10,'Rent Roll'!$P10*12)&gt;='Commercial Lease'!AO$5),
('Rent Roll'!$H10*'Rent Roll'!$D10/12)*((1+'Rent Roll'!$N10)^DATEDIF('Control | Sensitivity'!$C$18,AO$5,"Y")),
OFFSET(AN14,0,-DATEDIF(EDATE('Rent Roll'!$K10,'Rent Roll'!$P10*12),AO$5,"M"))*((1+'Rent Roll'!$O10)^(DATEDIF(EDATE('Rent Roll'!$K10,'Rent Roll'!$P10*12),AO$5,"Y")+1))),('Rent Roll'!$H10*'Rent Roll'!$D10/12)*((1+'Rent Roll'!$N10)^DATEDIF('Control | Sensitivity'!$C$18,AO$5,"Y")))))</f>
        <v>-</v>
      </c>
      <c r="AP14" s="92" t="str">
        <f ca="1">IF(AP$5&gt;='Rent Roll'!$M36,('Rent Roll'!$G36*'Rent Roll'!$D10/12)*((1+'Rent Roll'!$X36)^DATEDIF('Rent Roll'!$M36,AP$5,"Y")),
IF(AP$5&gt;'Rent Roll'!$L10,"-",
IF('Rent Roll'!$P10&gt;0,
IF(AND('Rent Roll'!$P10&gt;0,EDATE('Rent Roll'!$K10,'Rent Roll'!$P10*12)&gt;='Commercial Lease'!AP$5),
('Rent Roll'!$H10*'Rent Roll'!$D10/12)*((1+'Rent Roll'!$N10)^DATEDIF('Control | Sensitivity'!$C$18,AP$5,"Y")),
OFFSET(AO14,0,-DATEDIF(EDATE('Rent Roll'!$K10,'Rent Roll'!$P10*12),AP$5,"M"))*((1+'Rent Roll'!$O10)^(DATEDIF(EDATE('Rent Roll'!$K10,'Rent Roll'!$P10*12),AP$5,"Y")+1))),('Rent Roll'!$H10*'Rent Roll'!$D10/12)*((1+'Rent Roll'!$N10)^DATEDIF('Control | Sensitivity'!$C$18,AP$5,"Y")))))</f>
        <v>-</v>
      </c>
      <c r="AQ14" s="92" t="str">
        <f ca="1">IF(AQ$5&gt;='Rent Roll'!$M36,('Rent Roll'!$G36*'Rent Roll'!$D10/12)*((1+'Rent Roll'!$X36)^DATEDIF('Rent Roll'!$M36,AQ$5,"Y")),
IF(AQ$5&gt;'Rent Roll'!$L10,"-",
IF('Rent Roll'!$P10&gt;0,
IF(AND('Rent Roll'!$P10&gt;0,EDATE('Rent Roll'!$K10,'Rent Roll'!$P10*12)&gt;='Commercial Lease'!AQ$5),
('Rent Roll'!$H10*'Rent Roll'!$D10/12)*((1+'Rent Roll'!$N10)^DATEDIF('Control | Sensitivity'!$C$18,AQ$5,"Y")),
OFFSET(AP14,0,-DATEDIF(EDATE('Rent Roll'!$K10,'Rent Roll'!$P10*12),AQ$5,"M"))*((1+'Rent Roll'!$O10)^(DATEDIF(EDATE('Rent Roll'!$K10,'Rent Roll'!$P10*12),AQ$5,"Y")+1))),('Rent Roll'!$H10*'Rent Roll'!$D10/12)*((1+'Rent Roll'!$N10)^DATEDIF('Control | Sensitivity'!$C$18,AQ$5,"Y")))))</f>
        <v>-</v>
      </c>
      <c r="AR14" s="92" t="str">
        <f ca="1">IF(AR$5&gt;='Rent Roll'!$M36,('Rent Roll'!$G36*'Rent Roll'!$D10/12)*((1+'Rent Roll'!$X36)^DATEDIF('Rent Roll'!$M36,AR$5,"Y")),
IF(AR$5&gt;'Rent Roll'!$L10,"-",
IF('Rent Roll'!$P10&gt;0,
IF(AND('Rent Roll'!$P10&gt;0,EDATE('Rent Roll'!$K10,'Rent Roll'!$P10*12)&gt;='Commercial Lease'!AR$5),
('Rent Roll'!$H10*'Rent Roll'!$D10/12)*((1+'Rent Roll'!$N10)^DATEDIF('Control | Sensitivity'!$C$18,AR$5,"Y")),
OFFSET(AQ14,0,-DATEDIF(EDATE('Rent Roll'!$K10,'Rent Roll'!$P10*12),AR$5,"M"))*((1+'Rent Roll'!$O10)^(DATEDIF(EDATE('Rent Roll'!$K10,'Rent Roll'!$P10*12),AR$5,"Y")+1))),('Rent Roll'!$H10*'Rent Roll'!$D10/12)*((1+'Rent Roll'!$N10)^DATEDIF('Control | Sensitivity'!$C$18,AR$5,"Y")))))</f>
        <v>-</v>
      </c>
      <c r="AS14" s="92" t="str">
        <f ca="1">IF(AS$5&gt;='Rent Roll'!$M36,('Rent Roll'!$G36*'Rent Roll'!$D10/12)*((1+'Rent Roll'!$X36)^DATEDIF('Rent Roll'!$M36,AS$5,"Y")),
IF(AS$5&gt;'Rent Roll'!$L10,"-",
IF('Rent Roll'!$P10&gt;0,
IF(AND('Rent Roll'!$P10&gt;0,EDATE('Rent Roll'!$K10,'Rent Roll'!$P10*12)&gt;='Commercial Lease'!AS$5),
('Rent Roll'!$H10*'Rent Roll'!$D10/12)*((1+'Rent Roll'!$N10)^DATEDIF('Control | Sensitivity'!$C$18,AS$5,"Y")),
OFFSET(AR14,0,-DATEDIF(EDATE('Rent Roll'!$K10,'Rent Roll'!$P10*12),AS$5,"M"))*((1+'Rent Roll'!$O10)^(DATEDIF(EDATE('Rent Roll'!$K10,'Rent Roll'!$P10*12),AS$5,"Y")+1))),('Rent Roll'!$H10*'Rent Roll'!$D10/12)*((1+'Rent Roll'!$N10)^DATEDIF('Control | Sensitivity'!$C$18,AS$5,"Y")))))</f>
        <v>-</v>
      </c>
      <c r="AT14" s="92" t="str">
        <f ca="1">IF(AT$5&gt;='Rent Roll'!$M36,('Rent Roll'!$G36*'Rent Roll'!$D10/12)*((1+'Rent Roll'!$X36)^DATEDIF('Rent Roll'!$M36,AT$5,"Y")),
IF(AT$5&gt;'Rent Roll'!$L10,"-",
IF('Rent Roll'!$P10&gt;0,
IF(AND('Rent Roll'!$P10&gt;0,EDATE('Rent Roll'!$K10,'Rent Roll'!$P10*12)&gt;='Commercial Lease'!AT$5),
('Rent Roll'!$H10*'Rent Roll'!$D10/12)*((1+'Rent Roll'!$N10)^DATEDIF('Control | Sensitivity'!$C$18,AT$5,"Y")),
OFFSET(AS14,0,-DATEDIF(EDATE('Rent Roll'!$K10,'Rent Roll'!$P10*12),AT$5,"M"))*((1+'Rent Roll'!$O10)^(DATEDIF(EDATE('Rent Roll'!$K10,'Rent Roll'!$P10*12),AT$5,"Y")+1))),('Rent Roll'!$H10*'Rent Roll'!$D10/12)*((1+'Rent Roll'!$N10)^DATEDIF('Control | Sensitivity'!$C$18,AT$5,"Y")))))</f>
        <v>-</v>
      </c>
      <c r="AU14" s="92" t="str">
        <f ca="1">IF(AU$5&gt;='Rent Roll'!$M36,('Rent Roll'!$G36*'Rent Roll'!$D10/12)*((1+'Rent Roll'!$X36)^DATEDIF('Rent Roll'!$M36,AU$5,"Y")),
IF(AU$5&gt;'Rent Roll'!$L10,"-",
IF('Rent Roll'!$P10&gt;0,
IF(AND('Rent Roll'!$P10&gt;0,EDATE('Rent Roll'!$K10,'Rent Roll'!$P10*12)&gt;='Commercial Lease'!AU$5),
('Rent Roll'!$H10*'Rent Roll'!$D10/12)*((1+'Rent Roll'!$N10)^DATEDIF('Control | Sensitivity'!$C$18,AU$5,"Y")),
OFFSET(AT14,0,-DATEDIF(EDATE('Rent Roll'!$K10,'Rent Roll'!$P10*12),AU$5,"M"))*((1+'Rent Roll'!$O10)^(DATEDIF(EDATE('Rent Roll'!$K10,'Rent Roll'!$P10*12),AU$5,"Y")+1))),('Rent Roll'!$H10*'Rent Roll'!$D10/12)*((1+'Rent Roll'!$N10)^DATEDIF('Control | Sensitivity'!$C$18,AU$5,"Y")))))</f>
        <v>-</v>
      </c>
      <c r="AV14" s="92" t="str">
        <f ca="1">IF(AV$5&gt;='Rent Roll'!$M36,('Rent Roll'!$G36*'Rent Roll'!$D10/12)*((1+'Rent Roll'!$X36)^DATEDIF('Rent Roll'!$M36,AV$5,"Y")),
IF(AV$5&gt;'Rent Roll'!$L10,"-",
IF('Rent Roll'!$P10&gt;0,
IF(AND('Rent Roll'!$P10&gt;0,EDATE('Rent Roll'!$K10,'Rent Roll'!$P10*12)&gt;='Commercial Lease'!AV$5),
('Rent Roll'!$H10*'Rent Roll'!$D10/12)*((1+'Rent Roll'!$N10)^DATEDIF('Control | Sensitivity'!$C$18,AV$5,"Y")),
OFFSET(AU14,0,-DATEDIF(EDATE('Rent Roll'!$K10,'Rent Roll'!$P10*12),AV$5,"M"))*((1+'Rent Roll'!$O10)^(DATEDIF(EDATE('Rent Roll'!$K10,'Rent Roll'!$P10*12),AV$5,"Y")+1))),('Rent Roll'!$H10*'Rent Roll'!$D10/12)*((1+'Rent Roll'!$N10)^DATEDIF('Control | Sensitivity'!$C$18,AV$5,"Y")))))</f>
        <v>-</v>
      </c>
      <c r="AW14" s="92" t="str">
        <f ca="1">IF(AW$5&gt;='Rent Roll'!$M36,('Rent Roll'!$G36*'Rent Roll'!$D10/12)*((1+'Rent Roll'!$X36)^DATEDIF('Rent Roll'!$M36,AW$5,"Y")),
IF(AW$5&gt;'Rent Roll'!$L10,"-",
IF('Rent Roll'!$P10&gt;0,
IF(AND('Rent Roll'!$P10&gt;0,EDATE('Rent Roll'!$K10,'Rent Roll'!$P10*12)&gt;='Commercial Lease'!AW$5),
('Rent Roll'!$H10*'Rent Roll'!$D10/12)*((1+'Rent Roll'!$N10)^DATEDIF('Control | Sensitivity'!$C$18,AW$5,"Y")),
OFFSET(AV14,0,-DATEDIF(EDATE('Rent Roll'!$K10,'Rent Roll'!$P10*12),AW$5,"M"))*((1+'Rent Roll'!$O10)^(DATEDIF(EDATE('Rent Roll'!$K10,'Rent Roll'!$P10*12),AW$5,"Y")+1))),('Rent Roll'!$H10*'Rent Roll'!$D10/12)*((1+'Rent Roll'!$N10)^DATEDIF('Control | Sensitivity'!$C$18,AW$5,"Y")))))</f>
        <v>-</v>
      </c>
      <c r="AX14" s="92" t="str">
        <f ca="1">IF(AX$5&gt;='Rent Roll'!$M36,('Rent Roll'!$G36*'Rent Roll'!$D10/12)*((1+'Rent Roll'!$X36)^DATEDIF('Rent Roll'!$M36,AX$5,"Y")),
IF(AX$5&gt;'Rent Roll'!$L10,"-",
IF('Rent Roll'!$P10&gt;0,
IF(AND('Rent Roll'!$P10&gt;0,EDATE('Rent Roll'!$K10,'Rent Roll'!$P10*12)&gt;='Commercial Lease'!AX$5),
('Rent Roll'!$H10*'Rent Roll'!$D10/12)*((1+'Rent Roll'!$N10)^DATEDIF('Control | Sensitivity'!$C$18,AX$5,"Y")),
OFFSET(AW14,0,-DATEDIF(EDATE('Rent Roll'!$K10,'Rent Roll'!$P10*12),AX$5,"M"))*((1+'Rent Roll'!$O10)^(DATEDIF(EDATE('Rent Roll'!$K10,'Rent Roll'!$P10*12),AX$5,"Y")+1))),('Rent Roll'!$H10*'Rent Roll'!$D10/12)*((1+'Rent Roll'!$N10)^DATEDIF('Control | Sensitivity'!$C$18,AX$5,"Y")))))</f>
        <v>-</v>
      </c>
      <c r="AY14" s="92" t="str">
        <f ca="1">IF(AY$5&gt;='Rent Roll'!$M36,('Rent Roll'!$G36*'Rent Roll'!$D10/12)*((1+'Rent Roll'!$X36)^DATEDIF('Rent Roll'!$M36,AY$5,"Y")),
IF(AY$5&gt;'Rent Roll'!$L10,"-",
IF('Rent Roll'!$P10&gt;0,
IF(AND('Rent Roll'!$P10&gt;0,EDATE('Rent Roll'!$K10,'Rent Roll'!$P10*12)&gt;='Commercial Lease'!AY$5),
('Rent Roll'!$H10*'Rent Roll'!$D10/12)*((1+'Rent Roll'!$N10)^DATEDIF('Control | Sensitivity'!$C$18,AY$5,"Y")),
OFFSET(AX14,0,-DATEDIF(EDATE('Rent Roll'!$K10,'Rent Roll'!$P10*12),AY$5,"M"))*((1+'Rent Roll'!$O10)^(DATEDIF(EDATE('Rent Roll'!$K10,'Rent Roll'!$P10*12),AY$5,"Y")+1))),('Rent Roll'!$H10*'Rent Roll'!$D10/12)*((1+'Rent Roll'!$N10)^DATEDIF('Control | Sensitivity'!$C$18,AY$5,"Y")))))</f>
        <v>-</v>
      </c>
      <c r="AZ14" s="92" t="str">
        <f ca="1">IF(AZ$5&gt;='Rent Roll'!$M36,('Rent Roll'!$G36*'Rent Roll'!$D10/12)*((1+'Rent Roll'!$X36)^DATEDIF('Rent Roll'!$M36,AZ$5,"Y")),
IF(AZ$5&gt;'Rent Roll'!$L10,"-",
IF('Rent Roll'!$P10&gt;0,
IF(AND('Rent Roll'!$P10&gt;0,EDATE('Rent Roll'!$K10,'Rent Roll'!$P10*12)&gt;='Commercial Lease'!AZ$5),
('Rent Roll'!$H10*'Rent Roll'!$D10/12)*((1+'Rent Roll'!$N10)^DATEDIF('Control | Sensitivity'!$C$18,AZ$5,"Y")),
OFFSET(AY14,0,-DATEDIF(EDATE('Rent Roll'!$K10,'Rent Roll'!$P10*12),AZ$5,"M"))*((1+'Rent Roll'!$O10)^(DATEDIF(EDATE('Rent Roll'!$K10,'Rent Roll'!$P10*12),AZ$5,"Y")+1))),('Rent Roll'!$H10*'Rent Roll'!$D10/12)*((1+'Rent Roll'!$N10)^DATEDIF('Control | Sensitivity'!$C$18,AZ$5,"Y")))))</f>
        <v>-</v>
      </c>
      <c r="BA14" s="92" t="str">
        <f ca="1">IF(BA$5&gt;='Rent Roll'!$M36,('Rent Roll'!$G36*'Rent Roll'!$D10/12)*((1+'Rent Roll'!$X36)^DATEDIF('Rent Roll'!$M36,BA$5,"Y")),
IF(BA$5&gt;'Rent Roll'!$L10,"-",
IF('Rent Roll'!$P10&gt;0,
IF(AND('Rent Roll'!$P10&gt;0,EDATE('Rent Roll'!$K10,'Rent Roll'!$P10*12)&gt;='Commercial Lease'!BA$5),
('Rent Roll'!$H10*'Rent Roll'!$D10/12)*((1+'Rent Roll'!$N10)^DATEDIF('Control | Sensitivity'!$C$18,BA$5,"Y")),
OFFSET(AZ14,0,-DATEDIF(EDATE('Rent Roll'!$K10,'Rent Roll'!$P10*12),BA$5,"M"))*((1+'Rent Roll'!$O10)^(DATEDIF(EDATE('Rent Roll'!$K10,'Rent Roll'!$P10*12),BA$5,"Y")+1))),('Rent Roll'!$H10*'Rent Roll'!$D10/12)*((1+'Rent Roll'!$N10)^DATEDIF('Control | Sensitivity'!$C$18,BA$5,"Y")))))</f>
        <v>-</v>
      </c>
      <c r="BB14" s="92" t="str">
        <f ca="1">IF(BB$5&gt;='Rent Roll'!$M36,('Rent Roll'!$G36*'Rent Roll'!$D10/12)*((1+'Rent Roll'!$X36)^DATEDIF('Rent Roll'!$M36,BB$5,"Y")),
IF(BB$5&gt;'Rent Roll'!$L10,"-",
IF('Rent Roll'!$P10&gt;0,
IF(AND('Rent Roll'!$P10&gt;0,EDATE('Rent Roll'!$K10,'Rent Roll'!$P10*12)&gt;='Commercial Lease'!BB$5),
('Rent Roll'!$H10*'Rent Roll'!$D10/12)*((1+'Rent Roll'!$N10)^DATEDIF('Control | Sensitivity'!$C$18,BB$5,"Y")),
OFFSET(BA14,0,-DATEDIF(EDATE('Rent Roll'!$K10,'Rent Roll'!$P10*12),BB$5,"M"))*((1+'Rent Roll'!$O10)^(DATEDIF(EDATE('Rent Roll'!$K10,'Rent Roll'!$P10*12),BB$5,"Y")+1))),('Rent Roll'!$H10*'Rent Roll'!$D10/12)*((1+'Rent Roll'!$N10)^DATEDIF('Control | Sensitivity'!$C$18,BB$5,"Y")))))</f>
        <v>-</v>
      </c>
      <c r="BC14" s="92" t="str">
        <f ca="1">IF(BC$5&gt;='Rent Roll'!$M36,('Rent Roll'!$G36*'Rent Roll'!$D10/12)*((1+'Rent Roll'!$X36)^DATEDIF('Rent Roll'!$M36,BC$5,"Y")),
IF(BC$5&gt;'Rent Roll'!$L10,"-",
IF('Rent Roll'!$P10&gt;0,
IF(AND('Rent Roll'!$P10&gt;0,EDATE('Rent Roll'!$K10,'Rent Roll'!$P10*12)&gt;='Commercial Lease'!BC$5),
('Rent Roll'!$H10*'Rent Roll'!$D10/12)*((1+'Rent Roll'!$N10)^DATEDIF('Control | Sensitivity'!$C$18,BC$5,"Y")),
OFFSET(BB14,0,-DATEDIF(EDATE('Rent Roll'!$K10,'Rent Roll'!$P10*12),BC$5,"M"))*((1+'Rent Roll'!$O10)^(DATEDIF(EDATE('Rent Roll'!$K10,'Rent Roll'!$P10*12),BC$5,"Y")+1))),('Rent Roll'!$H10*'Rent Roll'!$D10/12)*((1+'Rent Roll'!$N10)^DATEDIF('Control | Sensitivity'!$C$18,BC$5,"Y")))))</f>
        <v>-</v>
      </c>
      <c r="BD14" s="92" t="str">
        <f ca="1">IF(BD$5&gt;='Rent Roll'!$M36,('Rent Roll'!$G36*'Rent Roll'!$D10/12)*((1+'Rent Roll'!$X36)^DATEDIF('Rent Roll'!$M36,BD$5,"Y")),
IF(BD$5&gt;'Rent Roll'!$L10,"-",
IF('Rent Roll'!$P10&gt;0,
IF(AND('Rent Roll'!$P10&gt;0,EDATE('Rent Roll'!$K10,'Rent Roll'!$P10*12)&gt;='Commercial Lease'!BD$5),
('Rent Roll'!$H10*'Rent Roll'!$D10/12)*((1+'Rent Roll'!$N10)^DATEDIF('Control | Sensitivity'!$C$18,BD$5,"Y")),
OFFSET(BC14,0,-DATEDIF(EDATE('Rent Roll'!$K10,'Rent Roll'!$P10*12),BD$5,"M"))*((1+'Rent Roll'!$O10)^(DATEDIF(EDATE('Rent Roll'!$K10,'Rent Roll'!$P10*12),BD$5,"Y")+1))),('Rent Roll'!$H10*'Rent Roll'!$D10/12)*((1+'Rent Roll'!$N10)^DATEDIF('Control | Sensitivity'!$C$18,BD$5,"Y")))))</f>
        <v>-</v>
      </c>
      <c r="BE14" s="92" t="str">
        <f ca="1">IF(BE$5&gt;='Rent Roll'!$M36,('Rent Roll'!$G36*'Rent Roll'!$D10/12)*((1+'Rent Roll'!$X36)^DATEDIF('Rent Roll'!$M36,BE$5,"Y")),
IF(BE$5&gt;'Rent Roll'!$L10,"-",
IF('Rent Roll'!$P10&gt;0,
IF(AND('Rent Roll'!$P10&gt;0,EDATE('Rent Roll'!$K10,'Rent Roll'!$P10*12)&gt;='Commercial Lease'!BE$5),
('Rent Roll'!$H10*'Rent Roll'!$D10/12)*((1+'Rent Roll'!$N10)^DATEDIF('Control | Sensitivity'!$C$18,BE$5,"Y")),
OFFSET(BD14,0,-DATEDIF(EDATE('Rent Roll'!$K10,'Rent Roll'!$P10*12),BE$5,"M"))*((1+'Rent Roll'!$O10)^(DATEDIF(EDATE('Rent Roll'!$K10,'Rent Roll'!$P10*12),BE$5,"Y")+1))),('Rent Roll'!$H10*'Rent Roll'!$D10/12)*((1+'Rent Roll'!$N10)^DATEDIF('Control | Sensitivity'!$C$18,BE$5,"Y")))))</f>
        <v>-</v>
      </c>
      <c r="BF14" s="92" t="str">
        <f ca="1">IF(BF$5&gt;='Rent Roll'!$M36,('Rent Roll'!$G36*'Rent Roll'!$D10/12)*((1+'Rent Roll'!$X36)^DATEDIF('Rent Roll'!$M36,BF$5,"Y")),
IF(BF$5&gt;'Rent Roll'!$L10,"-",
IF('Rent Roll'!$P10&gt;0,
IF(AND('Rent Roll'!$P10&gt;0,EDATE('Rent Roll'!$K10,'Rent Roll'!$P10*12)&gt;='Commercial Lease'!BF$5),
('Rent Roll'!$H10*'Rent Roll'!$D10/12)*((1+'Rent Roll'!$N10)^DATEDIF('Control | Sensitivity'!$C$18,BF$5,"Y")),
OFFSET(BE14,0,-DATEDIF(EDATE('Rent Roll'!$K10,'Rent Roll'!$P10*12),BF$5,"M"))*((1+'Rent Roll'!$O10)^(DATEDIF(EDATE('Rent Roll'!$K10,'Rent Roll'!$P10*12),BF$5,"Y")+1))),('Rent Roll'!$H10*'Rent Roll'!$D10/12)*((1+'Rent Roll'!$N10)^DATEDIF('Control | Sensitivity'!$C$18,BF$5,"Y")))))</f>
        <v>-</v>
      </c>
      <c r="BG14" s="92" t="str">
        <f ca="1">IF(BG$5&gt;='Rent Roll'!$M36,('Rent Roll'!$G36*'Rent Roll'!$D10/12)*((1+'Rent Roll'!$X36)^DATEDIF('Rent Roll'!$M36,BG$5,"Y")),
IF(BG$5&gt;'Rent Roll'!$L10,"-",
IF('Rent Roll'!$P10&gt;0,
IF(AND('Rent Roll'!$P10&gt;0,EDATE('Rent Roll'!$K10,'Rent Roll'!$P10*12)&gt;='Commercial Lease'!BG$5),
('Rent Roll'!$H10*'Rent Roll'!$D10/12)*((1+'Rent Roll'!$N10)^DATEDIF('Control | Sensitivity'!$C$18,BG$5,"Y")),
OFFSET(BF14,0,-DATEDIF(EDATE('Rent Roll'!$K10,'Rent Roll'!$P10*12),BG$5,"M"))*((1+'Rent Roll'!$O10)^(DATEDIF(EDATE('Rent Roll'!$K10,'Rent Roll'!$P10*12),BG$5,"Y")+1))),('Rent Roll'!$H10*'Rent Roll'!$D10/12)*((1+'Rent Roll'!$N10)^DATEDIF('Control | Sensitivity'!$C$18,BG$5,"Y")))))</f>
        <v>-</v>
      </c>
      <c r="BH14" s="92" t="str">
        <f ca="1">IF(BH$5&gt;='Rent Roll'!$M36,('Rent Roll'!$G36*'Rent Roll'!$D10/12)*((1+'Rent Roll'!$X36)^DATEDIF('Rent Roll'!$M36,BH$5,"Y")),
IF(BH$5&gt;'Rent Roll'!$L10,"-",
IF('Rent Roll'!$P10&gt;0,
IF(AND('Rent Roll'!$P10&gt;0,EDATE('Rent Roll'!$K10,'Rent Roll'!$P10*12)&gt;='Commercial Lease'!BH$5),
('Rent Roll'!$H10*'Rent Roll'!$D10/12)*((1+'Rent Roll'!$N10)^DATEDIF('Control | Sensitivity'!$C$18,BH$5,"Y")),
OFFSET(BG14,0,-DATEDIF(EDATE('Rent Roll'!$K10,'Rent Roll'!$P10*12),BH$5,"M"))*((1+'Rent Roll'!$O10)^(DATEDIF(EDATE('Rent Roll'!$K10,'Rent Roll'!$P10*12),BH$5,"Y")+1))),('Rent Roll'!$H10*'Rent Roll'!$D10/12)*((1+'Rent Roll'!$N10)^DATEDIF('Control | Sensitivity'!$C$18,BH$5,"Y")))))</f>
        <v>-</v>
      </c>
      <c r="BI14" s="92" t="str">
        <f ca="1">IF(BI$5&gt;='Rent Roll'!$M36,('Rent Roll'!$G36*'Rent Roll'!$D10/12)*((1+'Rent Roll'!$X36)^DATEDIF('Rent Roll'!$M36,BI$5,"Y")),
IF(BI$5&gt;'Rent Roll'!$L10,"-",
IF('Rent Roll'!$P10&gt;0,
IF(AND('Rent Roll'!$P10&gt;0,EDATE('Rent Roll'!$K10,'Rent Roll'!$P10*12)&gt;='Commercial Lease'!BI$5),
('Rent Roll'!$H10*'Rent Roll'!$D10/12)*((1+'Rent Roll'!$N10)^DATEDIF('Control | Sensitivity'!$C$18,BI$5,"Y")),
OFFSET(BH14,0,-DATEDIF(EDATE('Rent Roll'!$K10,'Rent Roll'!$P10*12),BI$5,"M"))*((1+'Rent Roll'!$O10)^(DATEDIF(EDATE('Rent Roll'!$K10,'Rent Roll'!$P10*12),BI$5,"Y")+1))),('Rent Roll'!$H10*'Rent Roll'!$D10/12)*((1+'Rent Roll'!$N10)^DATEDIF('Control | Sensitivity'!$C$18,BI$5,"Y")))))</f>
        <v>-</v>
      </c>
      <c r="BJ14" s="92" t="str">
        <f ca="1">IF(BJ$5&gt;='Rent Roll'!$M36,('Rent Roll'!$G36*'Rent Roll'!$D10/12)*((1+'Rent Roll'!$X36)^DATEDIF('Rent Roll'!$M36,BJ$5,"Y")),
IF(BJ$5&gt;'Rent Roll'!$L10,"-",
IF('Rent Roll'!$P10&gt;0,
IF(AND('Rent Roll'!$P10&gt;0,EDATE('Rent Roll'!$K10,'Rent Roll'!$P10*12)&gt;='Commercial Lease'!BJ$5),
('Rent Roll'!$H10*'Rent Roll'!$D10/12)*((1+'Rent Roll'!$N10)^DATEDIF('Control | Sensitivity'!$C$18,BJ$5,"Y")),
OFFSET(BI14,0,-DATEDIF(EDATE('Rent Roll'!$K10,'Rent Roll'!$P10*12),BJ$5,"M"))*((1+'Rent Roll'!$O10)^(DATEDIF(EDATE('Rent Roll'!$K10,'Rent Roll'!$P10*12),BJ$5,"Y")+1))),('Rent Roll'!$H10*'Rent Roll'!$D10/12)*((1+'Rent Roll'!$N10)^DATEDIF('Control | Sensitivity'!$C$18,BJ$5,"Y")))))</f>
        <v>-</v>
      </c>
      <c r="BK14" s="92" t="str">
        <f ca="1">IF(BK$5&gt;='Rent Roll'!$M36,('Rent Roll'!$G36*'Rent Roll'!$D10/12)*((1+'Rent Roll'!$X36)^DATEDIF('Rent Roll'!$M36,BK$5,"Y")),
IF(BK$5&gt;'Rent Roll'!$L10,"-",
IF('Rent Roll'!$P10&gt;0,
IF(AND('Rent Roll'!$P10&gt;0,EDATE('Rent Roll'!$K10,'Rent Roll'!$P10*12)&gt;='Commercial Lease'!BK$5),
('Rent Roll'!$H10*'Rent Roll'!$D10/12)*((1+'Rent Roll'!$N10)^DATEDIF('Control | Sensitivity'!$C$18,BK$5,"Y")),
OFFSET(BJ14,0,-DATEDIF(EDATE('Rent Roll'!$K10,'Rent Roll'!$P10*12),BK$5,"M"))*((1+'Rent Roll'!$O10)^(DATEDIF(EDATE('Rent Roll'!$K10,'Rent Roll'!$P10*12),BK$5,"Y")+1))),('Rent Roll'!$H10*'Rent Roll'!$D10/12)*((1+'Rent Roll'!$N10)^DATEDIF('Control | Sensitivity'!$C$18,BK$5,"Y")))))</f>
        <v>-</v>
      </c>
      <c r="BL14" s="92" t="str">
        <f ca="1">IF(BL$5&gt;='Rent Roll'!$M36,('Rent Roll'!$G36*'Rent Roll'!$D10/12)*((1+'Rent Roll'!$X36)^DATEDIF('Rent Roll'!$M36,BL$5,"Y")),
IF(BL$5&gt;'Rent Roll'!$L10,"-",
IF('Rent Roll'!$P10&gt;0,
IF(AND('Rent Roll'!$P10&gt;0,EDATE('Rent Roll'!$K10,'Rent Roll'!$P10*12)&gt;='Commercial Lease'!BL$5),
('Rent Roll'!$H10*'Rent Roll'!$D10/12)*((1+'Rent Roll'!$N10)^DATEDIF('Control | Sensitivity'!$C$18,BL$5,"Y")),
OFFSET(BK14,0,-DATEDIF(EDATE('Rent Roll'!$K10,'Rent Roll'!$P10*12),BL$5,"M"))*((1+'Rent Roll'!$O10)^(DATEDIF(EDATE('Rent Roll'!$K10,'Rent Roll'!$P10*12),BL$5,"Y")+1))),('Rent Roll'!$H10*'Rent Roll'!$D10/12)*((1+'Rent Roll'!$N10)^DATEDIF('Control | Sensitivity'!$C$18,BL$5,"Y")))))</f>
        <v>-</v>
      </c>
      <c r="BM14" s="92" t="str">
        <f ca="1">IF(BM$5&gt;='Rent Roll'!$M36,('Rent Roll'!$G36*'Rent Roll'!$D10/12)*((1+'Rent Roll'!$X36)^DATEDIF('Rent Roll'!$M36,BM$5,"Y")),
IF(BM$5&gt;'Rent Roll'!$L10,"-",
IF('Rent Roll'!$P10&gt;0,
IF(AND('Rent Roll'!$P10&gt;0,EDATE('Rent Roll'!$K10,'Rent Roll'!$P10*12)&gt;='Commercial Lease'!BM$5),
('Rent Roll'!$H10*'Rent Roll'!$D10/12)*((1+'Rent Roll'!$N10)^DATEDIF('Control | Sensitivity'!$C$18,BM$5,"Y")),
OFFSET(BL14,0,-DATEDIF(EDATE('Rent Roll'!$K10,'Rent Roll'!$P10*12),BM$5,"M"))*((1+'Rent Roll'!$O10)^(DATEDIF(EDATE('Rent Roll'!$K10,'Rent Roll'!$P10*12),BM$5,"Y")+1))),('Rent Roll'!$H10*'Rent Roll'!$D10/12)*((1+'Rent Roll'!$N10)^DATEDIF('Control | Sensitivity'!$C$18,BM$5,"Y")))))</f>
        <v>-</v>
      </c>
      <c r="BN14" s="92" t="str">
        <f ca="1">IF(BN$5&gt;='Rent Roll'!$M36,('Rent Roll'!$G36*'Rent Roll'!$D10/12)*((1+'Rent Roll'!$X36)^DATEDIF('Rent Roll'!$M36,BN$5,"Y")),
IF(BN$5&gt;'Rent Roll'!$L10,"-",
IF('Rent Roll'!$P10&gt;0,
IF(AND('Rent Roll'!$P10&gt;0,EDATE('Rent Roll'!$K10,'Rent Roll'!$P10*12)&gt;='Commercial Lease'!BN$5),
('Rent Roll'!$H10*'Rent Roll'!$D10/12)*((1+'Rent Roll'!$N10)^DATEDIF('Control | Sensitivity'!$C$18,BN$5,"Y")),
OFFSET(BM14,0,-DATEDIF(EDATE('Rent Roll'!$K10,'Rent Roll'!$P10*12),BN$5,"M"))*((1+'Rent Roll'!$O10)^(DATEDIF(EDATE('Rent Roll'!$K10,'Rent Roll'!$P10*12),BN$5,"Y")+1))),('Rent Roll'!$H10*'Rent Roll'!$D10/12)*((1+'Rent Roll'!$N10)^DATEDIF('Control | Sensitivity'!$C$18,BN$5,"Y")))))</f>
        <v>-</v>
      </c>
      <c r="BO14" s="92" t="str">
        <f ca="1">IF(BO$5&gt;='Rent Roll'!$M36,('Rent Roll'!$G36*'Rent Roll'!$D10/12)*((1+'Rent Roll'!$X36)^DATEDIF('Rent Roll'!$M36,BO$5,"Y")),
IF(BO$5&gt;'Rent Roll'!$L10,"-",
IF('Rent Roll'!$P10&gt;0,
IF(AND('Rent Roll'!$P10&gt;0,EDATE('Rent Roll'!$K10,'Rent Roll'!$P10*12)&gt;='Commercial Lease'!BO$5),
('Rent Roll'!$H10*'Rent Roll'!$D10/12)*((1+'Rent Roll'!$N10)^DATEDIF('Control | Sensitivity'!$C$18,BO$5,"Y")),
OFFSET(BN14,0,-DATEDIF(EDATE('Rent Roll'!$K10,'Rent Roll'!$P10*12),BO$5,"M"))*((1+'Rent Roll'!$O10)^(DATEDIF(EDATE('Rent Roll'!$K10,'Rent Roll'!$P10*12),BO$5,"Y")+1))),('Rent Roll'!$H10*'Rent Roll'!$D10/12)*((1+'Rent Roll'!$N10)^DATEDIF('Control | Sensitivity'!$C$18,BO$5,"Y")))))</f>
        <v>-</v>
      </c>
      <c r="BP14" s="92" t="str">
        <f ca="1">IF(BP$5&gt;='Rent Roll'!$M36,('Rent Roll'!$G36*'Rent Roll'!$D10/12)*((1+'Rent Roll'!$X36)^DATEDIF('Rent Roll'!$M36,BP$5,"Y")),
IF(BP$5&gt;'Rent Roll'!$L10,"-",
IF('Rent Roll'!$P10&gt;0,
IF(AND('Rent Roll'!$P10&gt;0,EDATE('Rent Roll'!$K10,'Rent Roll'!$P10*12)&gt;='Commercial Lease'!BP$5),
('Rent Roll'!$H10*'Rent Roll'!$D10/12)*((1+'Rent Roll'!$N10)^DATEDIF('Control | Sensitivity'!$C$18,BP$5,"Y")),
OFFSET(BO14,0,-DATEDIF(EDATE('Rent Roll'!$K10,'Rent Roll'!$P10*12),BP$5,"M"))*((1+'Rent Roll'!$O10)^(DATEDIF(EDATE('Rent Roll'!$K10,'Rent Roll'!$P10*12),BP$5,"Y")+1))),('Rent Roll'!$H10*'Rent Roll'!$D10/12)*((1+'Rent Roll'!$N10)^DATEDIF('Control | Sensitivity'!$C$18,BP$5,"Y")))))</f>
        <v>-</v>
      </c>
      <c r="BQ14" s="92" t="str">
        <f ca="1">IF(BQ$5&gt;='Rent Roll'!$M36,('Rent Roll'!$G36*'Rent Roll'!$D10/12)*((1+'Rent Roll'!$X36)^DATEDIF('Rent Roll'!$M36,BQ$5,"Y")),
IF(BQ$5&gt;'Rent Roll'!$L10,"-",
IF('Rent Roll'!$P10&gt;0,
IF(AND('Rent Roll'!$P10&gt;0,EDATE('Rent Roll'!$K10,'Rent Roll'!$P10*12)&gt;='Commercial Lease'!BQ$5),
('Rent Roll'!$H10*'Rent Roll'!$D10/12)*((1+'Rent Roll'!$N10)^DATEDIF('Control | Sensitivity'!$C$18,BQ$5,"Y")),
OFFSET(BP14,0,-DATEDIF(EDATE('Rent Roll'!$K10,'Rent Roll'!$P10*12),BQ$5,"M"))*((1+'Rent Roll'!$O10)^(DATEDIF(EDATE('Rent Roll'!$K10,'Rent Roll'!$P10*12),BQ$5,"Y")+1))),('Rent Roll'!$H10*'Rent Roll'!$D10/12)*((1+'Rent Roll'!$N10)^DATEDIF('Control | Sensitivity'!$C$18,BQ$5,"Y")))))</f>
        <v>-</v>
      </c>
      <c r="BR14" s="92" t="str">
        <f ca="1">IF(BR$5&gt;='Rent Roll'!$M36,('Rent Roll'!$G36*'Rent Roll'!$D10/12)*((1+'Rent Roll'!$X36)^DATEDIF('Rent Roll'!$M36,BR$5,"Y")),
IF(BR$5&gt;'Rent Roll'!$L10,"-",
IF('Rent Roll'!$P10&gt;0,
IF(AND('Rent Roll'!$P10&gt;0,EDATE('Rent Roll'!$K10,'Rent Roll'!$P10*12)&gt;='Commercial Lease'!BR$5),
('Rent Roll'!$H10*'Rent Roll'!$D10/12)*((1+'Rent Roll'!$N10)^DATEDIF('Control | Sensitivity'!$C$18,BR$5,"Y")),
OFFSET(BQ14,0,-DATEDIF(EDATE('Rent Roll'!$K10,'Rent Roll'!$P10*12),BR$5,"M"))*((1+'Rent Roll'!$O10)^(DATEDIF(EDATE('Rent Roll'!$K10,'Rent Roll'!$P10*12),BR$5,"Y")+1))),('Rent Roll'!$H10*'Rent Roll'!$D10/12)*((1+'Rent Roll'!$N10)^DATEDIF('Control | Sensitivity'!$C$18,BR$5,"Y")))))</f>
        <v>-</v>
      </c>
      <c r="BS14" s="92" t="str">
        <f ca="1">IF(BS$5&gt;='Rent Roll'!$M36,('Rent Roll'!$G36*'Rent Roll'!$D10/12)*((1+'Rent Roll'!$X36)^DATEDIF('Rent Roll'!$M36,BS$5,"Y")),
IF(BS$5&gt;'Rent Roll'!$L10,"-",
IF('Rent Roll'!$P10&gt;0,
IF(AND('Rent Roll'!$P10&gt;0,EDATE('Rent Roll'!$K10,'Rent Roll'!$P10*12)&gt;='Commercial Lease'!BS$5),
('Rent Roll'!$H10*'Rent Roll'!$D10/12)*((1+'Rent Roll'!$N10)^DATEDIF('Control | Sensitivity'!$C$18,BS$5,"Y")),
OFFSET(BR14,0,-DATEDIF(EDATE('Rent Roll'!$K10,'Rent Roll'!$P10*12),BS$5,"M"))*((1+'Rent Roll'!$O10)^(DATEDIF(EDATE('Rent Roll'!$K10,'Rent Roll'!$P10*12),BS$5,"Y")+1))),('Rent Roll'!$H10*'Rent Roll'!$D10/12)*((1+'Rent Roll'!$N10)^DATEDIF('Control | Sensitivity'!$C$18,BS$5,"Y")))))</f>
        <v>-</v>
      </c>
      <c r="BT14" s="92" t="str">
        <f ca="1">IF(BT$5&gt;='Rent Roll'!$M36,('Rent Roll'!$G36*'Rent Roll'!$D10/12)*((1+'Rent Roll'!$X36)^DATEDIF('Rent Roll'!$M36,BT$5,"Y")),
IF(BT$5&gt;'Rent Roll'!$L10,"-",
IF('Rent Roll'!$P10&gt;0,
IF(AND('Rent Roll'!$P10&gt;0,EDATE('Rent Roll'!$K10,'Rent Roll'!$P10*12)&gt;='Commercial Lease'!BT$5),
('Rent Roll'!$H10*'Rent Roll'!$D10/12)*((1+'Rent Roll'!$N10)^DATEDIF('Control | Sensitivity'!$C$18,BT$5,"Y")),
OFFSET(BS14,0,-DATEDIF(EDATE('Rent Roll'!$K10,'Rent Roll'!$P10*12),BT$5,"M"))*((1+'Rent Roll'!$O10)^(DATEDIF(EDATE('Rent Roll'!$K10,'Rent Roll'!$P10*12),BT$5,"Y")+1))),('Rent Roll'!$H10*'Rent Roll'!$D10/12)*((1+'Rent Roll'!$N10)^DATEDIF('Control | Sensitivity'!$C$18,BT$5,"Y")))))</f>
        <v>-</v>
      </c>
      <c r="BU14" s="92" t="str">
        <f ca="1">IF(BU$5&gt;='Rent Roll'!$M36,('Rent Roll'!$G36*'Rent Roll'!$D10/12)*((1+'Rent Roll'!$X36)^DATEDIF('Rent Roll'!$M36,BU$5,"Y")),
IF(BU$5&gt;'Rent Roll'!$L10,"-",
IF('Rent Roll'!$P10&gt;0,
IF(AND('Rent Roll'!$P10&gt;0,EDATE('Rent Roll'!$K10,'Rent Roll'!$P10*12)&gt;='Commercial Lease'!BU$5),
('Rent Roll'!$H10*'Rent Roll'!$D10/12)*((1+'Rent Roll'!$N10)^DATEDIF('Control | Sensitivity'!$C$18,BU$5,"Y")),
OFFSET(BT14,0,-DATEDIF(EDATE('Rent Roll'!$K10,'Rent Roll'!$P10*12),BU$5,"M"))*((1+'Rent Roll'!$O10)^(DATEDIF(EDATE('Rent Roll'!$K10,'Rent Roll'!$P10*12),BU$5,"Y")+1))),('Rent Roll'!$H10*'Rent Roll'!$D10/12)*((1+'Rent Roll'!$N10)^DATEDIF('Control | Sensitivity'!$C$18,BU$5,"Y")))))</f>
        <v>-</v>
      </c>
      <c r="BV14" s="92" t="str">
        <f ca="1">IF(BV$5&gt;='Rent Roll'!$M36,('Rent Roll'!$G36*'Rent Roll'!$D10/12)*((1+'Rent Roll'!$X36)^DATEDIF('Rent Roll'!$M36,BV$5,"Y")),
IF(BV$5&gt;'Rent Roll'!$L10,"-",
IF('Rent Roll'!$P10&gt;0,
IF(AND('Rent Roll'!$P10&gt;0,EDATE('Rent Roll'!$K10,'Rent Roll'!$P10*12)&gt;='Commercial Lease'!BV$5),
('Rent Roll'!$H10*'Rent Roll'!$D10/12)*((1+'Rent Roll'!$N10)^DATEDIF('Control | Sensitivity'!$C$18,BV$5,"Y")),
OFFSET(BU14,0,-DATEDIF(EDATE('Rent Roll'!$K10,'Rent Roll'!$P10*12),BV$5,"M"))*((1+'Rent Roll'!$O10)^(DATEDIF(EDATE('Rent Roll'!$K10,'Rent Roll'!$P10*12),BV$5,"Y")+1))),('Rent Roll'!$H10*'Rent Roll'!$D10/12)*((1+'Rent Roll'!$N10)^DATEDIF('Control | Sensitivity'!$C$18,BV$5,"Y")))))</f>
        <v>-</v>
      </c>
      <c r="BW14" s="92" t="str">
        <f ca="1">IF(BW$5&gt;='Rent Roll'!$M36,('Rent Roll'!$G36*'Rent Roll'!$D10/12)*((1+'Rent Roll'!$X36)^DATEDIF('Rent Roll'!$M36,BW$5,"Y")),
IF(BW$5&gt;'Rent Roll'!$L10,"-",
IF('Rent Roll'!$P10&gt;0,
IF(AND('Rent Roll'!$P10&gt;0,EDATE('Rent Roll'!$K10,'Rent Roll'!$P10*12)&gt;='Commercial Lease'!BW$5),
('Rent Roll'!$H10*'Rent Roll'!$D10/12)*((1+'Rent Roll'!$N10)^DATEDIF('Control | Sensitivity'!$C$18,BW$5,"Y")),
OFFSET(BV14,0,-DATEDIF(EDATE('Rent Roll'!$K10,'Rent Roll'!$P10*12),BW$5,"M"))*((1+'Rent Roll'!$O10)^(DATEDIF(EDATE('Rent Roll'!$K10,'Rent Roll'!$P10*12),BW$5,"Y")+1))),('Rent Roll'!$H10*'Rent Roll'!$D10/12)*((1+'Rent Roll'!$N10)^DATEDIF('Control | Sensitivity'!$C$18,BW$5,"Y")))))</f>
        <v>-</v>
      </c>
      <c r="BX14" s="92" t="str">
        <f ca="1">IF(BX$5&gt;='Rent Roll'!$M36,('Rent Roll'!$G36*'Rent Roll'!$D10/12)*((1+'Rent Roll'!$X36)^DATEDIF('Rent Roll'!$M36,BX$5,"Y")),
IF(BX$5&gt;'Rent Roll'!$L10,"-",
IF('Rent Roll'!$P10&gt;0,
IF(AND('Rent Roll'!$P10&gt;0,EDATE('Rent Roll'!$K10,'Rent Roll'!$P10*12)&gt;='Commercial Lease'!BX$5),
('Rent Roll'!$H10*'Rent Roll'!$D10/12)*((1+'Rent Roll'!$N10)^DATEDIF('Control | Sensitivity'!$C$18,BX$5,"Y")),
OFFSET(BW14,0,-DATEDIF(EDATE('Rent Roll'!$K10,'Rent Roll'!$P10*12),BX$5,"M"))*((1+'Rent Roll'!$O10)^(DATEDIF(EDATE('Rent Roll'!$K10,'Rent Roll'!$P10*12),BX$5,"Y")+1))),('Rent Roll'!$H10*'Rent Roll'!$D10/12)*((1+'Rent Roll'!$N10)^DATEDIF('Control | Sensitivity'!$C$18,BX$5,"Y")))))</f>
        <v>-</v>
      </c>
      <c r="BY14" s="92" t="str">
        <f ca="1">IF(BY$5&gt;='Rent Roll'!$M36,('Rent Roll'!$G36*'Rent Roll'!$D10/12)*((1+'Rent Roll'!$X36)^DATEDIF('Rent Roll'!$M36,BY$5,"Y")),
IF(BY$5&gt;'Rent Roll'!$L10,"-",
IF('Rent Roll'!$P10&gt;0,
IF(AND('Rent Roll'!$P10&gt;0,EDATE('Rent Roll'!$K10,'Rent Roll'!$P10*12)&gt;='Commercial Lease'!BY$5),
('Rent Roll'!$H10*'Rent Roll'!$D10/12)*((1+'Rent Roll'!$N10)^DATEDIF('Control | Sensitivity'!$C$18,BY$5,"Y")),
OFFSET(BX14,0,-DATEDIF(EDATE('Rent Roll'!$K10,'Rent Roll'!$P10*12),BY$5,"M"))*((1+'Rent Roll'!$O10)^(DATEDIF(EDATE('Rent Roll'!$K10,'Rent Roll'!$P10*12),BY$5,"Y")+1))),('Rent Roll'!$H10*'Rent Roll'!$D10/12)*((1+'Rent Roll'!$N10)^DATEDIF('Control | Sensitivity'!$C$18,BY$5,"Y")))))</f>
        <v>-</v>
      </c>
      <c r="BZ14" s="92" t="str">
        <f ca="1">IF(BZ$5&gt;='Rent Roll'!$M36,('Rent Roll'!$G36*'Rent Roll'!$D10/12)*((1+'Rent Roll'!$X36)^DATEDIF('Rent Roll'!$M36,BZ$5,"Y")),
IF(BZ$5&gt;'Rent Roll'!$L10,"-",
IF('Rent Roll'!$P10&gt;0,
IF(AND('Rent Roll'!$P10&gt;0,EDATE('Rent Roll'!$K10,'Rent Roll'!$P10*12)&gt;='Commercial Lease'!BZ$5),
('Rent Roll'!$H10*'Rent Roll'!$D10/12)*((1+'Rent Roll'!$N10)^DATEDIF('Control | Sensitivity'!$C$18,BZ$5,"Y")),
OFFSET(BY14,0,-DATEDIF(EDATE('Rent Roll'!$K10,'Rent Roll'!$P10*12),BZ$5,"M"))*((1+'Rent Roll'!$O10)^(DATEDIF(EDATE('Rent Roll'!$K10,'Rent Roll'!$P10*12),BZ$5,"Y")+1))),('Rent Roll'!$H10*'Rent Roll'!$D10/12)*((1+'Rent Roll'!$N10)^DATEDIF('Control | Sensitivity'!$C$18,BZ$5,"Y")))))</f>
        <v>-</v>
      </c>
      <c r="CA14" s="92" t="str">
        <f ca="1">IF(CA$5&gt;='Rent Roll'!$M36,('Rent Roll'!$G36*'Rent Roll'!$D10/12)*((1+'Rent Roll'!$X36)^DATEDIF('Rent Roll'!$M36,CA$5,"Y")),
IF(CA$5&gt;'Rent Roll'!$L10,"-",
IF('Rent Roll'!$P10&gt;0,
IF(AND('Rent Roll'!$P10&gt;0,EDATE('Rent Roll'!$K10,'Rent Roll'!$P10*12)&gt;='Commercial Lease'!CA$5),
('Rent Roll'!$H10*'Rent Roll'!$D10/12)*((1+'Rent Roll'!$N10)^DATEDIF('Control | Sensitivity'!$C$18,CA$5,"Y")),
OFFSET(BZ14,0,-DATEDIF(EDATE('Rent Roll'!$K10,'Rent Roll'!$P10*12),CA$5,"M"))*((1+'Rent Roll'!$O10)^(DATEDIF(EDATE('Rent Roll'!$K10,'Rent Roll'!$P10*12),CA$5,"Y")+1))),('Rent Roll'!$H10*'Rent Roll'!$D10/12)*((1+'Rent Roll'!$N10)^DATEDIF('Control | Sensitivity'!$C$18,CA$5,"Y")))))</f>
        <v>-</v>
      </c>
      <c r="CB14" s="92" t="str">
        <f ca="1">IF(CB$5&gt;='Rent Roll'!$M36,('Rent Roll'!$G36*'Rent Roll'!$D10/12)*((1+'Rent Roll'!$X36)^DATEDIF('Rent Roll'!$M36,CB$5,"Y")),
IF(CB$5&gt;'Rent Roll'!$L10,"-",
IF('Rent Roll'!$P10&gt;0,
IF(AND('Rent Roll'!$P10&gt;0,EDATE('Rent Roll'!$K10,'Rent Roll'!$P10*12)&gt;='Commercial Lease'!CB$5),
('Rent Roll'!$H10*'Rent Roll'!$D10/12)*((1+'Rent Roll'!$N10)^DATEDIF('Control | Sensitivity'!$C$18,CB$5,"Y")),
OFFSET(CA14,0,-DATEDIF(EDATE('Rent Roll'!$K10,'Rent Roll'!$P10*12),CB$5,"M"))*((1+'Rent Roll'!$O10)^(DATEDIF(EDATE('Rent Roll'!$K10,'Rent Roll'!$P10*12),CB$5,"Y")+1))),('Rent Roll'!$H10*'Rent Roll'!$D10/12)*((1+'Rent Roll'!$N10)^DATEDIF('Control | Sensitivity'!$C$18,CB$5,"Y")))))</f>
        <v>-</v>
      </c>
      <c r="CC14" s="92" t="str">
        <f ca="1">IF(CC$5&gt;='Rent Roll'!$M36,('Rent Roll'!$G36*'Rent Roll'!$D10/12)*((1+'Rent Roll'!$X36)^DATEDIF('Rent Roll'!$M36,CC$5,"Y")),
IF(CC$5&gt;'Rent Roll'!$L10,"-",
IF('Rent Roll'!$P10&gt;0,
IF(AND('Rent Roll'!$P10&gt;0,EDATE('Rent Roll'!$K10,'Rent Roll'!$P10*12)&gt;='Commercial Lease'!CC$5),
('Rent Roll'!$H10*'Rent Roll'!$D10/12)*((1+'Rent Roll'!$N10)^DATEDIF('Control | Sensitivity'!$C$18,CC$5,"Y")),
OFFSET(CB14,0,-DATEDIF(EDATE('Rent Roll'!$K10,'Rent Roll'!$P10*12),CC$5,"M"))*((1+'Rent Roll'!$O10)^(DATEDIF(EDATE('Rent Roll'!$K10,'Rent Roll'!$P10*12),CC$5,"Y")+1))),('Rent Roll'!$H10*'Rent Roll'!$D10/12)*((1+'Rent Roll'!$N10)^DATEDIF('Control | Sensitivity'!$C$18,CC$5,"Y")))))</f>
        <v>-</v>
      </c>
      <c r="CD14" s="92" t="str">
        <f ca="1">IF(CD$5&gt;='Rent Roll'!$M36,('Rent Roll'!$G36*'Rent Roll'!$D10/12)*((1+'Rent Roll'!$X36)^DATEDIF('Rent Roll'!$M36,CD$5,"Y")),
IF(CD$5&gt;'Rent Roll'!$L10,"-",
IF('Rent Roll'!$P10&gt;0,
IF(AND('Rent Roll'!$P10&gt;0,EDATE('Rent Roll'!$K10,'Rent Roll'!$P10*12)&gt;='Commercial Lease'!CD$5),
('Rent Roll'!$H10*'Rent Roll'!$D10/12)*((1+'Rent Roll'!$N10)^DATEDIF('Control | Sensitivity'!$C$18,CD$5,"Y")),
OFFSET(CC14,0,-DATEDIF(EDATE('Rent Roll'!$K10,'Rent Roll'!$P10*12),CD$5,"M"))*((1+'Rent Roll'!$O10)^(DATEDIF(EDATE('Rent Roll'!$K10,'Rent Roll'!$P10*12),CD$5,"Y")+1))),('Rent Roll'!$H10*'Rent Roll'!$D10/12)*((1+'Rent Roll'!$N10)^DATEDIF('Control | Sensitivity'!$C$18,CD$5,"Y")))))</f>
        <v>-</v>
      </c>
      <c r="CE14" s="92" t="str">
        <f ca="1">IF(CE$5&gt;='Rent Roll'!$M36,('Rent Roll'!$G36*'Rent Roll'!$D10/12)*((1+'Rent Roll'!$X36)^DATEDIF('Rent Roll'!$M36,CE$5,"Y")),
IF(CE$5&gt;'Rent Roll'!$L10,"-",
IF('Rent Roll'!$P10&gt;0,
IF(AND('Rent Roll'!$P10&gt;0,EDATE('Rent Roll'!$K10,'Rent Roll'!$P10*12)&gt;='Commercial Lease'!CE$5),
('Rent Roll'!$H10*'Rent Roll'!$D10/12)*((1+'Rent Roll'!$N10)^DATEDIF('Control | Sensitivity'!$C$18,CE$5,"Y")),
OFFSET(CD14,0,-DATEDIF(EDATE('Rent Roll'!$K10,'Rent Roll'!$P10*12),CE$5,"M"))*((1+'Rent Roll'!$O10)^(DATEDIF(EDATE('Rent Roll'!$K10,'Rent Roll'!$P10*12),CE$5,"Y")+1))),('Rent Roll'!$H10*'Rent Roll'!$D10/12)*((1+'Rent Roll'!$N10)^DATEDIF('Control | Sensitivity'!$C$18,CE$5,"Y")))))</f>
        <v>-</v>
      </c>
      <c r="CF14" s="92" t="str">
        <f ca="1">IF(CF$5&gt;='Rent Roll'!$M36,('Rent Roll'!$G36*'Rent Roll'!$D10/12)*((1+'Rent Roll'!$X36)^DATEDIF('Rent Roll'!$M36,CF$5,"Y")),
IF(CF$5&gt;'Rent Roll'!$L10,"-",
IF('Rent Roll'!$P10&gt;0,
IF(AND('Rent Roll'!$P10&gt;0,EDATE('Rent Roll'!$K10,'Rent Roll'!$P10*12)&gt;='Commercial Lease'!CF$5),
('Rent Roll'!$H10*'Rent Roll'!$D10/12)*((1+'Rent Roll'!$N10)^DATEDIF('Control | Sensitivity'!$C$18,CF$5,"Y")),
OFFSET(CE14,0,-DATEDIF(EDATE('Rent Roll'!$K10,'Rent Roll'!$P10*12),CF$5,"M"))*((1+'Rent Roll'!$O10)^(DATEDIF(EDATE('Rent Roll'!$K10,'Rent Roll'!$P10*12),CF$5,"Y")+1))),('Rent Roll'!$H10*'Rent Roll'!$D10/12)*((1+'Rent Roll'!$N10)^DATEDIF('Control | Sensitivity'!$C$18,CF$5,"Y")))))</f>
        <v>-</v>
      </c>
      <c r="CG14" s="92" t="str">
        <f ca="1">IF(CG$5&gt;='Rent Roll'!$M36,('Rent Roll'!$G36*'Rent Roll'!$D10/12)*((1+'Rent Roll'!$X36)^DATEDIF('Rent Roll'!$M36,CG$5,"Y")),
IF(CG$5&gt;'Rent Roll'!$L10,"-",
IF('Rent Roll'!$P10&gt;0,
IF(AND('Rent Roll'!$P10&gt;0,EDATE('Rent Roll'!$K10,'Rent Roll'!$P10*12)&gt;='Commercial Lease'!CG$5),
('Rent Roll'!$H10*'Rent Roll'!$D10/12)*((1+'Rent Roll'!$N10)^DATEDIF('Control | Sensitivity'!$C$18,CG$5,"Y")),
OFFSET(CF14,0,-DATEDIF(EDATE('Rent Roll'!$K10,'Rent Roll'!$P10*12),CG$5,"M"))*((1+'Rent Roll'!$O10)^(DATEDIF(EDATE('Rent Roll'!$K10,'Rent Roll'!$P10*12),CG$5,"Y")+1))),('Rent Roll'!$H10*'Rent Roll'!$D10/12)*((1+'Rent Roll'!$N10)^DATEDIF('Control | Sensitivity'!$C$18,CG$5,"Y")))))</f>
        <v>-</v>
      </c>
      <c r="CH14" s="92" t="str">
        <f ca="1">IF(CH$5&gt;='Rent Roll'!$M36,('Rent Roll'!$G36*'Rent Roll'!$D10/12)*((1+'Rent Roll'!$X36)^DATEDIF('Rent Roll'!$M36,CH$5,"Y")),
IF(CH$5&gt;'Rent Roll'!$L10,"-",
IF('Rent Roll'!$P10&gt;0,
IF(AND('Rent Roll'!$P10&gt;0,EDATE('Rent Roll'!$K10,'Rent Roll'!$P10*12)&gt;='Commercial Lease'!CH$5),
('Rent Roll'!$H10*'Rent Roll'!$D10/12)*((1+'Rent Roll'!$N10)^DATEDIF('Control | Sensitivity'!$C$18,CH$5,"Y")),
OFFSET(CG14,0,-DATEDIF(EDATE('Rent Roll'!$K10,'Rent Roll'!$P10*12),CH$5,"M"))*((1+'Rent Roll'!$O10)^(DATEDIF(EDATE('Rent Roll'!$K10,'Rent Roll'!$P10*12),CH$5,"Y")+1))),('Rent Roll'!$H10*'Rent Roll'!$D10/12)*((1+'Rent Roll'!$N10)^DATEDIF('Control | Sensitivity'!$C$18,CH$5,"Y")))))</f>
        <v>-</v>
      </c>
      <c r="CI14" s="92" t="str">
        <f ca="1">IF(CI$5&gt;='Rent Roll'!$M36,('Rent Roll'!$G36*'Rent Roll'!$D10/12)*((1+'Rent Roll'!$X36)^DATEDIF('Rent Roll'!$M36,CI$5,"Y")),
IF(CI$5&gt;'Rent Roll'!$L10,"-",
IF('Rent Roll'!$P10&gt;0,
IF(AND('Rent Roll'!$P10&gt;0,EDATE('Rent Roll'!$K10,'Rent Roll'!$P10*12)&gt;='Commercial Lease'!CI$5),
('Rent Roll'!$H10*'Rent Roll'!$D10/12)*((1+'Rent Roll'!$N10)^DATEDIF('Control | Sensitivity'!$C$18,CI$5,"Y")),
OFFSET(CH14,0,-DATEDIF(EDATE('Rent Roll'!$K10,'Rent Roll'!$P10*12),CI$5,"M"))*((1+'Rent Roll'!$O10)^(DATEDIF(EDATE('Rent Roll'!$K10,'Rent Roll'!$P10*12),CI$5,"Y")+1))),('Rent Roll'!$H10*'Rent Roll'!$D10/12)*((1+'Rent Roll'!$N10)^DATEDIF('Control | Sensitivity'!$C$18,CI$5,"Y")))))</f>
        <v>-</v>
      </c>
      <c r="CJ14" s="92" t="str">
        <f ca="1">IF(CJ$5&gt;='Rent Roll'!$M36,('Rent Roll'!$G36*'Rent Roll'!$D10/12)*((1+'Rent Roll'!$X36)^DATEDIF('Rent Roll'!$M36,CJ$5,"Y")),
IF(CJ$5&gt;'Rent Roll'!$L10,"-",
IF('Rent Roll'!$P10&gt;0,
IF(AND('Rent Roll'!$P10&gt;0,EDATE('Rent Roll'!$K10,'Rent Roll'!$P10*12)&gt;='Commercial Lease'!CJ$5),
('Rent Roll'!$H10*'Rent Roll'!$D10/12)*((1+'Rent Roll'!$N10)^DATEDIF('Control | Sensitivity'!$C$18,CJ$5,"Y")),
OFFSET(CI14,0,-DATEDIF(EDATE('Rent Roll'!$K10,'Rent Roll'!$P10*12),CJ$5,"M"))*((1+'Rent Roll'!$O10)^(DATEDIF(EDATE('Rent Roll'!$K10,'Rent Roll'!$P10*12),CJ$5,"Y")+1))),('Rent Roll'!$H10*'Rent Roll'!$D10/12)*((1+'Rent Roll'!$N10)^DATEDIF('Control | Sensitivity'!$C$18,CJ$5,"Y")))))</f>
        <v>-</v>
      </c>
      <c r="CK14" s="92" t="str">
        <f ca="1">IF(CK$5&gt;='Rent Roll'!$M36,('Rent Roll'!$G36*'Rent Roll'!$D10/12)*((1+'Rent Roll'!$X36)^DATEDIF('Rent Roll'!$M36,CK$5,"Y")),
IF(CK$5&gt;'Rent Roll'!$L10,"-",
IF('Rent Roll'!$P10&gt;0,
IF(AND('Rent Roll'!$P10&gt;0,EDATE('Rent Roll'!$K10,'Rent Roll'!$P10*12)&gt;='Commercial Lease'!CK$5),
('Rent Roll'!$H10*'Rent Roll'!$D10/12)*((1+'Rent Roll'!$N10)^DATEDIF('Control | Sensitivity'!$C$18,CK$5,"Y")),
OFFSET(CJ14,0,-DATEDIF(EDATE('Rent Roll'!$K10,'Rent Roll'!$P10*12),CK$5,"M"))*((1+'Rent Roll'!$O10)^(DATEDIF(EDATE('Rent Roll'!$K10,'Rent Roll'!$P10*12),CK$5,"Y")+1))),('Rent Roll'!$H10*'Rent Roll'!$D10/12)*((1+'Rent Roll'!$N10)^DATEDIF('Control | Sensitivity'!$C$18,CK$5,"Y")))))</f>
        <v>-</v>
      </c>
      <c r="CL14" s="92" t="str">
        <f ca="1">IF(CL$5&gt;='Rent Roll'!$M36,('Rent Roll'!$G36*'Rent Roll'!$D10/12)*((1+'Rent Roll'!$X36)^DATEDIF('Rent Roll'!$M36,CL$5,"Y")),
IF(CL$5&gt;'Rent Roll'!$L10,"-",
IF('Rent Roll'!$P10&gt;0,
IF(AND('Rent Roll'!$P10&gt;0,EDATE('Rent Roll'!$K10,'Rent Roll'!$P10*12)&gt;='Commercial Lease'!CL$5),
('Rent Roll'!$H10*'Rent Roll'!$D10/12)*((1+'Rent Roll'!$N10)^DATEDIF('Control | Sensitivity'!$C$18,CL$5,"Y")),
OFFSET(CK14,0,-DATEDIF(EDATE('Rent Roll'!$K10,'Rent Roll'!$P10*12),CL$5,"M"))*((1+'Rent Roll'!$O10)^(DATEDIF(EDATE('Rent Roll'!$K10,'Rent Roll'!$P10*12),CL$5,"Y")+1))),('Rent Roll'!$H10*'Rent Roll'!$D10/12)*((1+'Rent Roll'!$N10)^DATEDIF('Control | Sensitivity'!$C$18,CL$5,"Y")))))</f>
        <v>-</v>
      </c>
      <c r="CM14" s="92" t="str">
        <f ca="1">IF(CM$5&gt;='Rent Roll'!$M36,('Rent Roll'!$G36*'Rent Roll'!$D10/12)*((1+'Rent Roll'!$X36)^DATEDIF('Rent Roll'!$M36,CM$5,"Y")),
IF(CM$5&gt;'Rent Roll'!$L10,"-",
IF('Rent Roll'!$P10&gt;0,
IF(AND('Rent Roll'!$P10&gt;0,EDATE('Rent Roll'!$K10,'Rent Roll'!$P10*12)&gt;='Commercial Lease'!CM$5),
('Rent Roll'!$H10*'Rent Roll'!$D10/12)*((1+'Rent Roll'!$N10)^DATEDIF('Control | Sensitivity'!$C$18,CM$5,"Y")),
OFFSET(CL14,0,-DATEDIF(EDATE('Rent Roll'!$K10,'Rent Roll'!$P10*12),CM$5,"M"))*((1+'Rent Roll'!$O10)^(DATEDIF(EDATE('Rent Roll'!$K10,'Rent Roll'!$P10*12),CM$5,"Y")+1))),('Rent Roll'!$H10*'Rent Roll'!$D10/12)*((1+'Rent Roll'!$N10)^DATEDIF('Control | Sensitivity'!$C$18,CM$5,"Y")))))</f>
        <v>-</v>
      </c>
      <c r="CN14" s="92" t="str">
        <f ca="1">IF(CN$5&gt;='Rent Roll'!$M36,('Rent Roll'!$G36*'Rent Roll'!$D10/12)*((1+'Rent Roll'!$X36)^DATEDIF('Rent Roll'!$M36,CN$5,"Y")),
IF(CN$5&gt;'Rent Roll'!$L10,"-",
IF('Rent Roll'!$P10&gt;0,
IF(AND('Rent Roll'!$P10&gt;0,EDATE('Rent Roll'!$K10,'Rent Roll'!$P10*12)&gt;='Commercial Lease'!CN$5),
('Rent Roll'!$H10*'Rent Roll'!$D10/12)*((1+'Rent Roll'!$N10)^DATEDIF('Control | Sensitivity'!$C$18,CN$5,"Y")),
OFFSET(CM14,0,-DATEDIF(EDATE('Rent Roll'!$K10,'Rent Roll'!$P10*12),CN$5,"M"))*((1+'Rent Roll'!$O10)^(DATEDIF(EDATE('Rent Roll'!$K10,'Rent Roll'!$P10*12),CN$5,"Y")+1))),('Rent Roll'!$H10*'Rent Roll'!$D10/12)*((1+'Rent Roll'!$N10)^DATEDIF('Control | Sensitivity'!$C$18,CN$5,"Y")))))</f>
        <v>-</v>
      </c>
      <c r="CO14" s="92" t="str">
        <f ca="1">IF(CO$5&gt;='Rent Roll'!$M36,('Rent Roll'!$G36*'Rent Roll'!$D10/12)*((1+'Rent Roll'!$X36)^DATEDIF('Rent Roll'!$M36,CO$5,"Y")),
IF(CO$5&gt;'Rent Roll'!$L10,"-",
IF('Rent Roll'!$P10&gt;0,
IF(AND('Rent Roll'!$P10&gt;0,EDATE('Rent Roll'!$K10,'Rent Roll'!$P10*12)&gt;='Commercial Lease'!CO$5),
('Rent Roll'!$H10*'Rent Roll'!$D10/12)*((1+'Rent Roll'!$N10)^DATEDIF('Control | Sensitivity'!$C$18,CO$5,"Y")),
OFFSET(CN14,0,-DATEDIF(EDATE('Rent Roll'!$K10,'Rent Roll'!$P10*12),CO$5,"M"))*((1+'Rent Roll'!$O10)^(DATEDIF(EDATE('Rent Roll'!$K10,'Rent Roll'!$P10*12),CO$5,"Y")+1))),('Rent Roll'!$H10*'Rent Roll'!$D10/12)*((1+'Rent Roll'!$N10)^DATEDIF('Control | Sensitivity'!$C$18,CO$5,"Y")))))</f>
        <v>-</v>
      </c>
      <c r="CP14" s="92" t="str">
        <f ca="1">IF(CP$5&gt;='Rent Roll'!$M36,('Rent Roll'!$G36*'Rent Roll'!$D10/12)*((1+'Rent Roll'!$X36)^DATEDIF('Rent Roll'!$M36,CP$5,"Y")),
IF(CP$5&gt;'Rent Roll'!$L10,"-",
IF('Rent Roll'!$P10&gt;0,
IF(AND('Rent Roll'!$P10&gt;0,EDATE('Rent Roll'!$K10,'Rent Roll'!$P10*12)&gt;='Commercial Lease'!CP$5),
('Rent Roll'!$H10*'Rent Roll'!$D10/12)*((1+'Rent Roll'!$N10)^DATEDIF('Control | Sensitivity'!$C$18,CP$5,"Y")),
OFFSET(CO14,0,-DATEDIF(EDATE('Rent Roll'!$K10,'Rent Roll'!$P10*12),CP$5,"M"))*((1+'Rent Roll'!$O10)^(DATEDIF(EDATE('Rent Roll'!$K10,'Rent Roll'!$P10*12),CP$5,"Y")+1))),('Rent Roll'!$H10*'Rent Roll'!$D10/12)*((1+'Rent Roll'!$N10)^DATEDIF('Control | Sensitivity'!$C$18,CP$5,"Y")))))</f>
        <v>-</v>
      </c>
      <c r="CQ14" s="92" t="str">
        <f ca="1">IF(CQ$5&gt;='Rent Roll'!$M36,('Rent Roll'!$G36*'Rent Roll'!$D10/12)*((1+'Rent Roll'!$X36)^DATEDIF('Rent Roll'!$M36,CQ$5,"Y")),
IF(CQ$5&gt;'Rent Roll'!$L10,"-",
IF('Rent Roll'!$P10&gt;0,
IF(AND('Rent Roll'!$P10&gt;0,EDATE('Rent Roll'!$K10,'Rent Roll'!$P10*12)&gt;='Commercial Lease'!CQ$5),
('Rent Roll'!$H10*'Rent Roll'!$D10/12)*((1+'Rent Roll'!$N10)^DATEDIF('Control | Sensitivity'!$C$18,CQ$5,"Y")),
OFFSET(CP14,0,-DATEDIF(EDATE('Rent Roll'!$K10,'Rent Roll'!$P10*12),CQ$5,"M"))*((1+'Rent Roll'!$O10)^(DATEDIF(EDATE('Rent Roll'!$K10,'Rent Roll'!$P10*12),CQ$5,"Y")+1))),('Rent Roll'!$H10*'Rent Roll'!$D10/12)*((1+'Rent Roll'!$N10)^DATEDIF('Control | Sensitivity'!$C$18,CQ$5,"Y")))))</f>
        <v>-</v>
      </c>
      <c r="CR14" s="92" t="str">
        <f ca="1">IF(CR$5&gt;='Rent Roll'!$M36,('Rent Roll'!$G36*'Rent Roll'!$D10/12)*((1+'Rent Roll'!$X36)^DATEDIF('Rent Roll'!$M36,CR$5,"Y")),
IF(CR$5&gt;'Rent Roll'!$L10,"-",
IF('Rent Roll'!$P10&gt;0,
IF(AND('Rent Roll'!$P10&gt;0,EDATE('Rent Roll'!$K10,'Rent Roll'!$P10*12)&gt;='Commercial Lease'!CR$5),
('Rent Roll'!$H10*'Rent Roll'!$D10/12)*((1+'Rent Roll'!$N10)^DATEDIF('Control | Sensitivity'!$C$18,CR$5,"Y")),
OFFSET(CQ14,0,-DATEDIF(EDATE('Rent Roll'!$K10,'Rent Roll'!$P10*12),CR$5,"M"))*((1+'Rent Roll'!$O10)^(DATEDIF(EDATE('Rent Roll'!$K10,'Rent Roll'!$P10*12),CR$5,"Y")+1))),('Rent Roll'!$H10*'Rent Roll'!$D10/12)*((1+'Rent Roll'!$N10)^DATEDIF('Control | Sensitivity'!$C$18,CR$5,"Y")))))</f>
        <v>-</v>
      </c>
      <c r="CS14" s="92" t="str">
        <f ca="1">IF(CS$5&gt;='Rent Roll'!$M36,('Rent Roll'!$G36*'Rent Roll'!$D10/12)*((1+'Rent Roll'!$X36)^DATEDIF('Rent Roll'!$M36,CS$5,"Y")),
IF(CS$5&gt;'Rent Roll'!$L10,"-",
IF('Rent Roll'!$P10&gt;0,
IF(AND('Rent Roll'!$P10&gt;0,EDATE('Rent Roll'!$K10,'Rent Roll'!$P10*12)&gt;='Commercial Lease'!CS$5),
('Rent Roll'!$H10*'Rent Roll'!$D10/12)*((1+'Rent Roll'!$N10)^DATEDIF('Control | Sensitivity'!$C$18,CS$5,"Y")),
OFFSET(CR14,0,-DATEDIF(EDATE('Rent Roll'!$K10,'Rent Roll'!$P10*12),CS$5,"M"))*((1+'Rent Roll'!$O10)^(DATEDIF(EDATE('Rent Roll'!$K10,'Rent Roll'!$P10*12),CS$5,"Y")+1))),('Rent Roll'!$H10*'Rent Roll'!$D10/12)*((1+'Rent Roll'!$N10)^DATEDIF('Control | Sensitivity'!$C$18,CS$5,"Y")))))</f>
        <v>-</v>
      </c>
      <c r="CT14" s="92" t="str">
        <f ca="1">IF(CT$5&gt;='Rent Roll'!$M36,('Rent Roll'!$G36*'Rent Roll'!$D10/12)*((1+'Rent Roll'!$X36)^DATEDIF('Rent Roll'!$M36,CT$5,"Y")),
IF(CT$5&gt;'Rent Roll'!$L10,"-",
IF('Rent Roll'!$P10&gt;0,
IF(AND('Rent Roll'!$P10&gt;0,EDATE('Rent Roll'!$K10,'Rent Roll'!$P10*12)&gt;='Commercial Lease'!CT$5),
('Rent Roll'!$H10*'Rent Roll'!$D10/12)*((1+'Rent Roll'!$N10)^DATEDIF('Control | Sensitivity'!$C$18,CT$5,"Y")),
OFFSET(CS14,0,-DATEDIF(EDATE('Rent Roll'!$K10,'Rent Roll'!$P10*12),CT$5,"M"))*((1+'Rent Roll'!$O10)^(DATEDIF(EDATE('Rent Roll'!$K10,'Rent Roll'!$P10*12),CT$5,"Y")+1))),('Rent Roll'!$H10*'Rent Roll'!$D10/12)*((1+'Rent Roll'!$N10)^DATEDIF('Control | Sensitivity'!$C$18,CT$5,"Y")))))</f>
        <v>-</v>
      </c>
      <c r="CU14" s="92" t="str">
        <f ca="1">IF(CU$5&gt;='Rent Roll'!$M36,('Rent Roll'!$G36*'Rent Roll'!$D10/12)*((1+'Rent Roll'!$X36)^DATEDIF('Rent Roll'!$M36,CU$5,"Y")),
IF(CU$5&gt;'Rent Roll'!$L10,"-",
IF('Rent Roll'!$P10&gt;0,
IF(AND('Rent Roll'!$P10&gt;0,EDATE('Rent Roll'!$K10,'Rent Roll'!$P10*12)&gt;='Commercial Lease'!CU$5),
('Rent Roll'!$H10*'Rent Roll'!$D10/12)*((1+'Rent Roll'!$N10)^DATEDIF('Control | Sensitivity'!$C$18,CU$5,"Y")),
OFFSET(CT14,0,-DATEDIF(EDATE('Rent Roll'!$K10,'Rent Roll'!$P10*12),CU$5,"M"))*((1+'Rent Roll'!$O10)^(DATEDIF(EDATE('Rent Roll'!$K10,'Rent Roll'!$P10*12),CU$5,"Y")+1))),('Rent Roll'!$H10*'Rent Roll'!$D10/12)*((1+'Rent Roll'!$N10)^DATEDIF('Control | Sensitivity'!$C$18,CU$5,"Y")))))</f>
        <v>-</v>
      </c>
      <c r="CV14" s="92" t="str">
        <f ca="1">IF(CV$5&gt;='Rent Roll'!$M36,('Rent Roll'!$G36*'Rent Roll'!$D10/12)*((1+'Rent Roll'!$X36)^DATEDIF('Rent Roll'!$M36,CV$5,"Y")),
IF(CV$5&gt;'Rent Roll'!$L10,"-",
IF('Rent Roll'!$P10&gt;0,
IF(AND('Rent Roll'!$P10&gt;0,EDATE('Rent Roll'!$K10,'Rent Roll'!$P10*12)&gt;='Commercial Lease'!CV$5),
('Rent Roll'!$H10*'Rent Roll'!$D10/12)*((1+'Rent Roll'!$N10)^DATEDIF('Control | Sensitivity'!$C$18,CV$5,"Y")),
OFFSET(CU14,0,-DATEDIF(EDATE('Rent Roll'!$K10,'Rent Roll'!$P10*12),CV$5,"M"))*((1+'Rent Roll'!$O10)^(DATEDIF(EDATE('Rent Roll'!$K10,'Rent Roll'!$P10*12),CV$5,"Y")+1))),('Rent Roll'!$H10*'Rent Roll'!$D10/12)*((1+'Rent Roll'!$N10)^DATEDIF('Control | Sensitivity'!$C$18,CV$5,"Y")))))</f>
        <v>-</v>
      </c>
      <c r="CW14" s="92" t="str">
        <f ca="1">IF(CW$5&gt;='Rent Roll'!$M36,('Rent Roll'!$G36*'Rent Roll'!$D10/12)*((1+'Rent Roll'!$X36)^DATEDIF('Rent Roll'!$M36,CW$5,"Y")),
IF(CW$5&gt;'Rent Roll'!$L10,"-",
IF('Rent Roll'!$P10&gt;0,
IF(AND('Rent Roll'!$P10&gt;0,EDATE('Rent Roll'!$K10,'Rent Roll'!$P10*12)&gt;='Commercial Lease'!CW$5),
('Rent Roll'!$H10*'Rent Roll'!$D10/12)*((1+'Rent Roll'!$N10)^DATEDIF('Control | Sensitivity'!$C$18,CW$5,"Y")),
OFFSET(CV14,0,-DATEDIF(EDATE('Rent Roll'!$K10,'Rent Roll'!$P10*12),CW$5,"M"))*((1+'Rent Roll'!$O10)^(DATEDIF(EDATE('Rent Roll'!$K10,'Rent Roll'!$P10*12),CW$5,"Y")+1))),('Rent Roll'!$H10*'Rent Roll'!$D10/12)*((1+'Rent Roll'!$N10)^DATEDIF('Control | Sensitivity'!$C$18,CW$5,"Y")))))</f>
        <v>-</v>
      </c>
      <c r="CX14" s="92" t="str">
        <f ca="1">IF(CX$5&gt;='Rent Roll'!$M36,('Rent Roll'!$G36*'Rent Roll'!$D10/12)*((1+'Rent Roll'!$X36)^DATEDIF('Rent Roll'!$M36,CX$5,"Y")),
IF(CX$5&gt;'Rent Roll'!$L10,"-",
IF('Rent Roll'!$P10&gt;0,
IF(AND('Rent Roll'!$P10&gt;0,EDATE('Rent Roll'!$K10,'Rent Roll'!$P10*12)&gt;='Commercial Lease'!CX$5),
('Rent Roll'!$H10*'Rent Roll'!$D10/12)*((1+'Rent Roll'!$N10)^DATEDIF('Control | Sensitivity'!$C$18,CX$5,"Y")),
OFFSET(CW14,0,-DATEDIF(EDATE('Rent Roll'!$K10,'Rent Roll'!$P10*12),CX$5,"M"))*((1+'Rent Roll'!$O10)^(DATEDIF(EDATE('Rent Roll'!$K10,'Rent Roll'!$P10*12),CX$5,"Y")+1))),('Rent Roll'!$H10*'Rent Roll'!$D10/12)*((1+'Rent Roll'!$N10)^DATEDIF('Control | Sensitivity'!$C$18,CX$5,"Y")))))</f>
        <v>-</v>
      </c>
      <c r="CY14" s="92" t="str">
        <f ca="1">IF(CY$5&gt;='Rent Roll'!$M36,('Rent Roll'!$G36*'Rent Roll'!$D10/12)*((1+'Rent Roll'!$X36)^DATEDIF('Rent Roll'!$M36,CY$5,"Y")),
IF(CY$5&gt;'Rent Roll'!$L10,"-",
IF('Rent Roll'!$P10&gt;0,
IF(AND('Rent Roll'!$P10&gt;0,EDATE('Rent Roll'!$K10,'Rent Roll'!$P10*12)&gt;='Commercial Lease'!CY$5),
('Rent Roll'!$H10*'Rent Roll'!$D10/12)*((1+'Rent Roll'!$N10)^DATEDIF('Control | Sensitivity'!$C$18,CY$5,"Y")),
OFFSET(CX14,0,-DATEDIF(EDATE('Rent Roll'!$K10,'Rent Roll'!$P10*12),CY$5,"M"))*((1+'Rent Roll'!$O10)^(DATEDIF(EDATE('Rent Roll'!$K10,'Rent Roll'!$P10*12),CY$5,"Y")+1))),('Rent Roll'!$H10*'Rent Roll'!$D10/12)*((1+'Rent Roll'!$N10)^DATEDIF('Control | Sensitivity'!$C$18,CY$5,"Y")))))</f>
        <v>-</v>
      </c>
      <c r="CZ14" s="92" t="str">
        <f ca="1">IF(CZ$5&gt;='Rent Roll'!$M36,('Rent Roll'!$G36*'Rent Roll'!$D10/12)*((1+'Rent Roll'!$X36)^DATEDIF('Rent Roll'!$M36,CZ$5,"Y")),
IF(CZ$5&gt;'Rent Roll'!$L10,"-",
IF('Rent Roll'!$P10&gt;0,
IF(AND('Rent Roll'!$P10&gt;0,EDATE('Rent Roll'!$K10,'Rent Roll'!$P10*12)&gt;='Commercial Lease'!CZ$5),
('Rent Roll'!$H10*'Rent Roll'!$D10/12)*((1+'Rent Roll'!$N10)^DATEDIF('Control | Sensitivity'!$C$18,CZ$5,"Y")),
OFFSET(CY14,0,-DATEDIF(EDATE('Rent Roll'!$K10,'Rent Roll'!$P10*12),CZ$5,"M"))*((1+'Rent Roll'!$O10)^(DATEDIF(EDATE('Rent Roll'!$K10,'Rent Roll'!$P10*12),CZ$5,"Y")+1))),('Rent Roll'!$H10*'Rent Roll'!$D10/12)*((1+'Rent Roll'!$N10)^DATEDIF('Control | Sensitivity'!$C$18,CZ$5,"Y")))))</f>
        <v>-</v>
      </c>
      <c r="DA14" s="92" t="str">
        <f ca="1">IF(DA$5&gt;='Rent Roll'!$M36,('Rent Roll'!$G36*'Rent Roll'!$D10/12)*((1+'Rent Roll'!$X36)^DATEDIF('Rent Roll'!$M36,DA$5,"Y")),
IF(DA$5&gt;'Rent Roll'!$L10,"-",
IF('Rent Roll'!$P10&gt;0,
IF(AND('Rent Roll'!$P10&gt;0,EDATE('Rent Roll'!$K10,'Rent Roll'!$P10*12)&gt;='Commercial Lease'!DA$5),
('Rent Roll'!$H10*'Rent Roll'!$D10/12)*((1+'Rent Roll'!$N10)^DATEDIF('Control | Sensitivity'!$C$18,DA$5,"Y")),
OFFSET(CZ14,0,-DATEDIF(EDATE('Rent Roll'!$K10,'Rent Roll'!$P10*12),DA$5,"M"))*((1+'Rent Roll'!$O10)^(DATEDIF(EDATE('Rent Roll'!$K10,'Rent Roll'!$P10*12),DA$5,"Y")+1))),('Rent Roll'!$H10*'Rent Roll'!$D10/12)*((1+'Rent Roll'!$N10)^DATEDIF('Control | Sensitivity'!$C$18,DA$5,"Y")))))</f>
        <v>-</v>
      </c>
      <c r="DB14" s="92" t="str">
        <f ca="1">IF(DB$5&gt;='Rent Roll'!$M36,('Rent Roll'!$G36*'Rent Roll'!$D10/12)*((1+'Rent Roll'!$X36)^DATEDIF('Rent Roll'!$M36,DB$5,"Y")),
IF(DB$5&gt;'Rent Roll'!$L10,"-",
IF('Rent Roll'!$P10&gt;0,
IF(AND('Rent Roll'!$P10&gt;0,EDATE('Rent Roll'!$K10,'Rent Roll'!$P10*12)&gt;='Commercial Lease'!DB$5),
('Rent Roll'!$H10*'Rent Roll'!$D10/12)*((1+'Rent Roll'!$N10)^DATEDIF('Control | Sensitivity'!$C$18,DB$5,"Y")),
OFFSET(DA14,0,-DATEDIF(EDATE('Rent Roll'!$K10,'Rent Roll'!$P10*12),DB$5,"M"))*((1+'Rent Roll'!$O10)^(DATEDIF(EDATE('Rent Roll'!$K10,'Rent Roll'!$P10*12),DB$5,"Y")+1))),('Rent Roll'!$H10*'Rent Roll'!$D10/12)*((1+'Rent Roll'!$N10)^DATEDIF('Control | Sensitivity'!$C$18,DB$5,"Y")))))</f>
        <v>-</v>
      </c>
      <c r="DC14" s="92" t="str">
        <f ca="1">IF(DC$5&gt;='Rent Roll'!$M36,('Rent Roll'!$G36*'Rent Roll'!$D10/12)*((1+'Rent Roll'!$X36)^DATEDIF('Rent Roll'!$M36,DC$5,"Y")),
IF(DC$5&gt;'Rent Roll'!$L10,"-",
IF('Rent Roll'!$P10&gt;0,
IF(AND('Rent Roll'!$P10&gt;0,EDATE('Rent Roll'!$K10,'Rent Roll'!$P10*12)&gt;='Commercial Lease'!DC$5),
('Rent Roll'!$H10*'Rent Roll'!$D10/12)*((1+'Rent Roll'!$N10)^DATEDIF('Control | Sensitivity'!$C$18,DC$5,"Y")),
OFFSET(DB14,0,-DATEDIF(EDATE('Rent Roll'!$K10,'Rent Roll'!$P10*12),DC$5,"M"))*((1+'Rent Roll'!$O10)^(DATEDIF(EDATE('Rent Roll'!$K10,'Rent Roll'!$P10*12),DC$5,"Y")+1))),('Rent Roll'!$H10*'Rent Roll'!$D10/12)*((1+'Rent Roll'!$N10)^DATEDIF('Control | Sensitivity'!$C$18,DC$5,"Y")))))</f>
        <v>-</v>
      </c>
      <c r="DD14" s="92" t="str">
        <f ca="1">IF(DD$5&gt;='Rent Roll'!$M36,('Rent Roll'!$G36*'Rent Roll'!$D10/12)*((1+'Rent Roll'!$X36)^DATEDIF('Rent Roll'!$M36,DD$5,"Y")),
IF(DD$5&gt;'Rent Roll'!$L10,"-",
IF('Rent Roll'!$P10&gt;0,
IF(AND('Rent Roll'!$P10&gt;0,EDATE('Rent Roll'!$K10,'Rent Roll'!$P10*12)&gt;='Commercial Lease'!DD$5),
('Rent Roll'!$H10*'Rent Roll'!$D10/12)*((1+'Rent Roll'!$N10)^DATEDIF('Control | Sensitivity'!$C$18,DD$5,"Y")),
OFFSET(DC14,0,-DATEDIF(EDATE('Rent Roll'!$K10,'Rent Roll'!$P10*12),DD$5,"M"))*((1+'Rent Roll'!$O10)^(DATEDIF(EDATE('Rent Roll'!$K10,'Rent Roll'!$P10*12),DD$5,"Y")+1))),('Rent Roll'!$H10*'Rent Roll'!$D10/12)*((1+'Rent Roll'!$N10)^DATEDIF('Control | Sensitivity'!$C$18,DD$5,"Y")))))</f>
        <v>-</v>
      </c>
      <c r="DE14" s="92" t="str">
        <f ca="1">IF(DE$5&gt;='Rent Roll'!$M36,('Rent Roll'!$G36*'Rent Roll'!$D10/12)*((1+'Rent Roll'!$X36)^DATEDIF('Rent Roll'!$M36,DE$5,"Y")),
IF(DE$5&gt;'Rent Roll'!$L10,"-",
IF('Rent Roll'!$P10&gt;0,
IF(AND('Rent Roll'!$P10&gt;0,EDATE('Rent Roll'!$K10,'Rent Roll'!$P10*12)&gt;='Commercial Lease'!DE$5),
('Rent Roll'!$H10*'Rent Roll'!$D10/12)*((1+'Rent Roll'!$N10)^DATEDIF('Control | Sensitivity'!$C$18,DE$5,"Y")),
OFFSET(DD14,0,-DATEDIF(EDATE('Rent Roll'!$K10,'Rent Roll'!$P10*12),DE$5,"M"))*((1+'Rent Roll'!$O10)^(DATEDIF(EDATE('Rent Roll'!$K10,'Rent Roll'!$P10*12),DE$5,"Y")+1))),('Rent Roll'!$H10*'Rent Roll'!$D10/12)*((1+'Rent Roll'!$N10)^DATEDIF('Control | Sensitivity'!$C$18,DE$5,"Y")))))</f>
        <v>-</v>
      </c>
      <c r="DF14" s="92" t="str">
        <f ca="1">IF(DF$5&gt;='Rent Roll'!$M36,('Rent Roll'!$G36*'Rent Roll'!$D10/12)*((1+'Rent Roll'!$X36)^DATEDIF('Rent Roll'!$M36,DF$5,"Y")),
IF(DF$5&gt;'Rent Roll'!$L10,"-",
IF('Rent Roll'!$P10&gt;0,
IF(AND('Rent Roll'!$P10&gt;0,EDATE('Rent Roll'!$K10,'Rent Roll'!$P10*12)&gt;='Commercial Lease'!DF$5),
('Rent Roll'!$H10*'Rent Roll'!$D10/12)*((1+'Rent Roll'!$N10)^DATEDIF('Control | Sensitivity'!$C$18,DF$5,"Y")),
OFFSET(DE14,0,-DATEDIF(EDATE('Rent Roll'!$K10,'Rent Roll'!$P10*12),DF$5,"M"))*((1+'Rent Roll'!$O10)^(DATEDIF(EDATE('Rent Roll'!$K10,'Rent Roll'!$P10*12),DF$5,"Y")+1))),('Rent Roll'!$H10*'Rent Roll'!$D10/12)*((1+'Rent Roll'!$N10)^DATEDIF('Control | Sensitivity'!$C$18,DF$5,"Y")))))</f>
        <v>-</v>
      </c>
      <c r="DG14" s="92" t="str">
        <f ca="1">IF(DG$5&gt;='Rent Roll'!$M36,('Rent Roll'!$G36*'Rent Roll'!$D10/12)*((1+'Rent Roll'!$X36)^DATEDIF('Rent Roll'!$M36,DG$5,"Y")),
IF(DG$5&gt;'Rent Roll'!$L10,"-",
IF('Rent Roll'!$P10&gt;0,
IF(AND('Rent Roll'!$P10&gt;0,EDATE('Rent Roll'!$K10,'Rent Roll'!$P10*12)&gt;='Commercial Lease'!DG$5),
('Rent Roll'!$H10*'Rent Roll'!$D10/12)*((1+'Rent Roll'!$N10)^DATEDIF('Control | Sensitivity'!$C$18,DG$5,"Y")),
OFFSET(DF14,0,-DATEDIF(EDATE('Rent Roll'!$K10,'Rent Roll'!$P10*12),DG$5,"M"))*((1+'Rent Roll'!$O10)^(DATEDIF(EDATE('Rent Roll'!$K10,'Rent Roll'!$P10*12),DG$5,"Y")+1))),('Rent Roll'!$H10*'Rent Roll'!$D10/12)*((1+'Rent Roll'!$N10)^DATEDIF('Control | Sensitivity'!$C$18,DG$5,"Y")))))</f>
        <v>-</v>
      </c>
      <c r="DH14" s="92" t="str">
        <f ca="1">IF(DH$5&gt;='Rent Roll'!$M36,('Rent Roll'!$G36*'Rent Roll'!$D10/12)*((1+'Rent Roll'!$X36)^DATEDIF('Rent Roll'!$M36,DH$5,"Y")),
IF(DH$5&gt;'Rent Roll'!$L10,"-",
IF('Rent Roll'!$P10&gt;0,
IF(AND('Rent Roll'!$P10&gt;0,EDATE('Rent Roll'!$K10,'Rent Roll'!$P10*12)&gt;='Commercial Lease'!DH$5),
('Rent Roll'!$H10*'Rent Roll'!$D10/12)*((1+'Rent Roll'!$N10)^DATEDIF('Control | Sensitivity'!$C$18,DH$5,"Y")),
OFFSET(DG14,0,-DATEDIF(EDATE('Rent Roll'!$K10,'Rent Roll'!$P10*12),DH$5,"M"))*((1+'Rent Roll'!$O10)^(DATEDIF(EDATE('Rent Roll'!$K10,'Rent Roll'!$P10*12),DH$5,"Y")+1))),('Rent Roll'!$H10*'Rent Roll'!$D10/12)*((1+'Rent Roll'!$N10)^DATEDIF('Control | Sensitivity'!$C$18,DH$5,"Y")))))</f>
        <v>-</v>
      </c>
      <c r="DI14" s="92" t="str">
        <f ca="1">IF(DI$5&gt;='Rent Roll'!$M36,('Rent Roll'!$G36*'Rent Roll'!$D10/12)*((1+'Rent Roll'!$X36)^DATEDIF('Rent Roll'!$M36,DI$5,"Y")),
IF(DI$5&gt;'Rent Roll'!$L10,"-",
IF('Rent Roll'!$P10&gt;0,
IF(AND('Rent Roll'!$P10&gt;0,EDATE('Rent Roll'!$K10,'Rent Roll'!$P10*12)&gt;='Commercial Lease'!DI$5),
('Rent Roll'!$H10*'Rent Roll'!$D10/12)*((1+'Rent Roll'!$N10)^DATEDIF('Control | Sensitivity'!$C$18,DI$5,"Y")),
OFFSET(DH14,0,-DATEDIF(EDATE('Rent Roll'!$K10,'Rent Roll'!$P10*12),DI$5,"M"))*((1+'Rent Roll'!$O10)^(DATEDIF(EDATE('Rent Roll'!$K10,'Rent Roll'!$P10*12),DI$5,"Y")+1))),('Rent Roll'!$H10*'Rent Roll'!$D10/12)*((1+'Rent Roll'!$N10)^DATEDIF('Control | Sensitivity'!$C$18,DI$5,"Y")))))</f>
        <v>-</v>
      </c>
      <c r="DJ14" s="92" t="str">
        <f ca="1">IF(DJ$5&gt;='Rent Roll'!$M36,('Rent Roll'!$G36*'Rent Roll'!$D10/12)*((1+'Rent Roll'!$X36)^DATEDIF('Rent Roll'!$M36,DJ$5,"Y")),
IF(DJ$5&gt;'Rent Roll'!$L10,"-",
IF('Rent Roll'!$P10&gt;0,
IF(AND('Rent Roll'!$P10&gt;0,EDATE('Rent Roll'!$K10,'Rent Roll'!$P10*12)&gt;='Commercial Lease'!DJ$5),
('Rent Roll'!$H10*'Rent Roll'!$D10/12)*((1+'Rent Roll'!$N10)^DATEDIF('Control | Sensitivity'!$C$18,DJ$5,"Y")),
OFFSET(DI14,0,-DATEDIF(EDATE('Rent Roll'!$K10,'Rent Roll'!$P10*12),DJ$5,"M"))*((1+'Rent Roll'!$O10)^(DATEDIF(EDATE('Rent Roll'!$K10,'Rent Roll'!$P10*12),DJ$5,"Y")+1))),('Rent Roll'!$H10*'Rent Roll'!$D10/12)*((1+'Rent Roll'!$N10)^DATEDIF('Control | Sensitivity'!$C$18,DJ$5,"Y")))))</f>
        <v>-</v>
      </c>
      <c r="DK14" s="92" t="str">
        <f ca="1">IF(DK$5&gt;='Rent Roll'!$M36,('Rent Roll'!$G36*'Rent Roll'!$D10/12)*((1+'Rent Roll'!$X36)^DATEDIF('Rent Roll'!$M36,DK$5,"Y")),
IF(DK$5&gt;'Rent Roll'!$L10,"-",
IF('Rent Roll'!$P10&gt;0,
IF(AND('Rent Roll'!$P10&gt;0,EDATE('Rent Roll'!$K10,'Rent Roll'!$P10*12)&gt;='Commercial Lease'!DK$5),
('Rent Roll'!$H10*'Rent Roll'!$D10/12)*((1+'Rent Roll'!$N10)^DATEDIF('Control | Sensitivity'!$C$18,DK$5,"Y")),
OFFSET(DJ14,0,-DATEDIF(EDATE('Rent Roll'!$K10,'Rent Roll'!$P10*12),DK$5,"M"))*((1+'Rent Roll'!$O10)^(DATEDIF(EDATE('Rent Roll'!$K10,'Rent Roll'!$P10*12),DK$5,"Y")+1))),('Rent Roll'!$H10*'Rent Roll'!$D10/12)*((1+'Rent Roll'!$N10)^DATEDIF('Control | Sensitivity'!$C$18,DK$5,"Y")))))</f>
        <v>-</v>
      </c>
      <c r="DL14" s="92" t="str">
        <f ca="1">IF(DL$5&gt;='Rent Roll'!$M36,('Rent Roll'!$G36*'Rent Roll'!$D10/12)*((1+'Rent Roll'!$X36)^DATEDIF('Rent Roll'!$M36,DL$5,"Y")),
IF(DL$5&gt;'Rent Roll'!$L10,"-",
IF('Rent Roll'!$P10&gt;0,
IF(AND('Rent Roll'!$P10&gt;0,EDATE('Rent Roll'!$K10,'Rent Roll'!$P10*12)&gt;='Commercial Lease'!DL$5),
('Rent Roll'!$H10*'Rent Roll'!$D10/12)*((1+'Rent Roll'!$N10)^DATEDIF('Control | Sensitivity'!$C$18,DL$5,"Y")),
OFFSET(DK14,0,-DATEDIF(EDATE('Rent Roll'!$K10,'Rent Roll'!$P10*12),DL$5,"M"))*((1+'Rent Roll'!$O10)^(DATEDIF(EDATE('Rent Roll'!$K10,'Rent Roll'!$P10*12),DL$5,"Y")+1))),('Rent Roll'!$H10*'Rent Roll'!$D10/12)*((1+'Rent Roll'!$N10)^DATEDIF('Control | Sensitivity'!$C$18,DL$5,"Y")))))</f>
        <v>-</v>
      </c>
      <c r="DM14" s="92" t="str">
        <f ca="1">IF(DM$5&gt;='Rent Roll'!$M36,('Rent Roll'!$G36*'Rent Roll'!$D10/12)*((1+'Rent Roll'!$X36)^DATEDIF('Rent Roll'!$M36,DM$5,"Y")),
IF(DM$5&gt;'Rent Roll'!$L10,"-",
IF('Rent Roll'!$P10&gt;0,
IF(AND('Rent Roll'!$P10&gt;0,EDATE('Rent Roll'!$K10,'Rent Roll'!$P10*12)&gt;='Commercial Lease'!DM$5),
('Rent Roll'!$H10*'Rent Roll'!$D10/12)*((1+'Rent Roll'!$N10)^DATEDIF('Control | Sensitivity'!$C$18,DM$5,"Y")),
OFFSET(DL14,0,-DATEDIF(EDATE('Rent Roll'!$K10,'Rent Roll'!$P10*12),DM$5,"M"))*((1+'Rent Roll'!$O10)^(DATEDIF(EDATE('Rent Roll'!$K10,'Rent Roll'!$P10*12),DM$5,"Y")+1))),('Rent Roll'!$H10*'Rent Roll'!$D10/12)*((1+'Rent Roll'!$N10)^DATEDIF('Control | Sensitivity'!$C$18,DM$5,"Y")))))</f>
        <v>-</v>
      </c>
      <c r="DN14" s="92" t="str">
        <f ca="1">IF(DN$5&gt;='Rent Roll'!$M36,('Rent Roll'!$G36*'Rent Roll'!$D10/12)*((1+'Rent Roll'!$X36)^DATEDIF('Rent Roll'!$M36,DN$5,"Y")),
IF(DN$5&gt;'Rent Roll'!$L10,"-",
IF('Rent Roll'!$P10&gt;0,
IF(AND('Rent Roll'!$P10&gt;0,EDATE('Rent Roll'!$K10,'Rent Roll'!$P10*12)&gt;='Commercial Lease'!DN$5),
('Rent Roll'!$H10*'Rent Roll'!$D10/12)*((1+'Rent Roll'!$N10)^DATEDIF('Control | Sensitivity'!$C$18,DN$5,"Y")),
OFFSET(DM14,0,-DATEDIF(EDATE('Rent Roll'!$K10,'Rent Roll'!$P10*12),DN$5,"M"))*((1+'Rent Roll'!$O10)^(DATEDIF(EDATE('Rent Roll'!$K10,'Rent Roll'!$P10*12),DN$5,"Y")+1))),('Rent Roll'!$H10*'Rent Roll'!$D10/12)*((1+'Rent Roll'!$N10)^DATEDIF('Control | Sensitivity'!$C$18,DN$5,"Y")))))</f>
        <v>-</v>
      </c>
      <c r="DO14" s="92" t="str">
        <f ca="1">IF(DO$5&gt;='Rent Roll'!$M36,('Rent Roll'!$G36*'Rent Roll'!$D10/12)*((1+'Rent Roll'!$X36)^DATEDIF('Rent Roll'!$M36,DO$5,"Y")),
IF(DO$5&gt;'Rent Roll'!$L10,"-",
IF('Rent Roll'!$P10&gt;0,
IF(AND('Rent Roll'!$P10&gt;0,EDATE('Rent Roll'!$K10,'Rent Roll'!$P10*12)&gt;='Commercial Lease'!DO$5),
('Rent Roll'!$H10*'Rent Roll'!$D10/12)*((1+'Rent Roll'!$N10)^DATEDIF('Control | Sensitivity'!$C$18,DO$5,"Y")),
OFFSET(DN14,0,-DATEDIF(EDATE('Rent Roll'!$K10,'Rent Roll'!$P10*12),DO$5,"M"))*((1+'Rent Roll'!$O10)^(DATEDIF(EDATE('Rent Roll'!$K10,'Rent Roll'!$P10*12),DO$5,"Y")+1))),('Rent Roll'!$H10*'Rent Roll'!$D10/12)*((1+'Rent Roll'!$N10)^DATEDIF('Control | Sensitivity'!$C$18,DO$5,"Y")))))</f>
        <v>-</v>
      </c>
      <c r="DP14" s="92" t="str">
        <f ca="1">IF(DP$5&gt;='Rent Roll'!$M36,('Rent Roll'!$G36*'Rent Roll'!$D10/12)*((1+'Rent Roll'!$X36)^DATEDIF('Rent Roll'!$M36,DP$5,"Y")),
IF(DP$5&gt;'Rent Roll'!$L10,"-",
IF('Rent Roll'!$P10&gt;0,
IF(AND('Rent Roll'!$P10&gt;0,EDATE('Rent Roll'!$K10,'Rent Roll'!$P10*12)&gt;='Commercial Lease'!DP$5),
('Rent Roll'!$H10*'Rent Roll'!$D10/12)*((1+'Rent Roll'!$N10)^DATEDIF('Control | Sensitivity'!$C$18,DP$5,"Y")),
OFFSET(DO14,0,-DATEDIF(EDATE('Rent Roll'!$K10,'Rent Roll'!$P10*12),DP$5,"M"))*((1+'Rent Roll'!$O10)^(DATEDIF(EDATE('Rent Roll'!$K10,'Rent Roll'!$P10*12),DP$5,"Y")+1))),('Rent Roll'!$H10*'Rent Roll'!$D10/12)*((1+'Rent Roll'!$N10)^DATEDIF('Control | Sensitivity'!$C$18,DP$5,"Y")))))</f>
        <v>-</v>
      </c>
      <c r="DQ14" s="92" t="str">
        <f ca="1">IF(DQ$5&gt;='Rent Roll'!$M36,('Rent Roll'!$G36*'Rent Roll'!$D10/12)*((1+'Rent Roll'!$X36)^DATEDIF('Rent Roll'!$M36,DQ$5,"Y")),
IF(DQ$5&gt;'Rent Roll'!$L10,"-",
IF('Rent Roll'!$P10&gt;0,
IF(AND('Rent Roll'!$P10&gt;0,EDATE('Rent Roll'!$K10,'Rent Roll'!$P10*12)&gt;='Commercial Lease'!DQ$5),
('Rent Roll'!$H10*'Rent Roll'!$D10/12)*((1+'Rent Roll'!$N10)^DATEDIF('Control | Sensitivity'!$C$18,DQ$5,"Y")),
OFFSET(DP14,0,-DATEDIF(EDATE('Rent Roll'!$K10,'Rent Roll'!$P10*12),DQ$5,"M"))*((1+'Rent Roll'!$O10)^(DATEDIF(EDATE('Rent Roll'!$K10,'Rent Roll'!$P10*12),DQ$5,"Y")+1))),('Rent Roll'!$H10*'Rent Roll'!$D10/12)*((1+'Rent Roll'!$N10)^DATEDIF('Control | Sensitivity'!$C$18,DQ$5,"Y")))))</f>
        <v>-</v>
      </c>
      <c r="DR14" s="92" t="str">
        <f ca="1">IF(DR$5&gt;='Rent Roll'!$M36,('Rent Roll'!$G36*'Rent Roll'!$D10/12)*((1+'Rent Roll'!$X36)^DATEDIF('Rent Roll'!$M36,DR$5,"Y")),
IF(DR$5&gt;'Rent Roll'!$L10,"-",
IF('Rent Roll'!$P10&gt;0,
IF(AND('Rent Roll'!$P10&gt;0,EDATE('Rent Roll'!$K10,'Rent Roll'!$P10*12)&gt;='Commercial Lease'!DR$5),
('Rent Roll'!$H10*'Rent Roll'!$D10/12)*((1+'Rent Roll'!$N10)^DATEDIF('Control | Sensitivity'!$C$18,DR$5,"Y")),
OFFSET(DQ14,0,-DATEDIF(EDATE('Rent Roll'!$K10,'Rent Roll'!$P10*12),DR$5,"M"))*((1+'Rent Roll'!$O10)^(DATEDIF(EDATE('Rent Roll'!$K10,'Rent Roll'!$P10*12),DR$5,"Y")+1))),('Rent Roll'!$H10*'Rent Roll'!$D10/12)*((1+'Rent Roll'!$N10)^DATEDIF('Control | Sensitivity'!$C$18,DR$5,"Y")))))</f>
        <v>-</v>
      </c>
      <c r="DS14" s="92" t="str">
        <f ca="1">IF(DS$5&gt;='Rent Roll'!$M36,('Rent Roll'!$G36*'Rent Roll'!$D10/12)*((1+'Rent Roll'!$X36)^DATEDIF('Rent Roll'!$M36,DS$5,"Y")),
IF(DS$5&gt;'Rent Roll'!$L10,"-",
IF('Rent Roll'!$P10&gt;0,
IF(AND('Rent Roll'!$P10&gt;0,EDATE('Rent Roll'!$K10,'Rent Roll'!$P10*12)&gt;='Commercial Lease'!DS$5),
('Rent Roll'!$H10*'Rent Roll'!$D10/12)*((1+'Rent Roll'!$N10)^DATEDIF('Control | Sensitivity'!$C$18,DS$5,"Y")),
OFFSET(DR14,0,-DATEDIF(EDATE('Rent Roll'!$K10,'Rent Roll'!$P10*12),DS$5,"M"))*((1+'Rent Roll'!$O10)^(DATEDIF(EDATE('Rent Roll'!$K10,'Rent Roll'!$P10*12),DS$5,"Y")+1))),('Rent Roll'!$H10*'Rent Roll'!$D10/12)*((1+'Rent Roll'!$N10)^DATEDIF('Control | Sensitivity'!$C$18,DS$5,"Y")))))</f>
        <v>-</v>
      </c>
      <c r="DT14" s="92" t="str">
        <f ca="1">IF(DT$5&gt;='Rent Roll'!$M36,('Rent Roll'!$G36*'Rent Roll'!$D10/12)*((1+'Rent Roll'!$X36)^DATEDIF('Rent Roll'!$M36,DT$5,"Y")),
IF(DT$5&gt;'Rent Roll'!$L10,"-",
IF('Rent Roll'!$P10&gt;0,
IF(AND('Rent Roll'!$P10&gt;0,EDATE('Rent Roll'!$K10,'Rent Roll'!$P10*12)&gt;='Commercial Lease'!DT$5),
('Rent Roll'!$H10*'Rent Roll'!$D10/12)*((1+'Rent Roll'!$N10)^DATEDIF('Control | Sensitivity'!$C$18,DT$5,"Y")),
OFFSET(DS14,0,-DATEDIF(EDATE('Rent Roll'!$K10,'Rent Roll'!$P10*12),DT$5,"M"))*((1+'Rent Roll'!$O10)^(DATEDIF(EDATE('Rent Roll'!$K10,'Rent Roll'!$P10*12),DT$5,"Y")+1))),('Rent Roll'!$H10*'Rent Roll'!$D10/12)*((1+'Rent Roll'!$N10)^DATEDIF('Control | Sensitivity'!$C$18,DT$5,"Y")))))</f>
        <v>-</v>
      </c>
      <c r="DU14" s="92" t="str">
        <f ca="1">IF(DU$5&gt;='Rent Roll'!$M36,('Rent Roll'!$G36*'Rent Roll'!$D10/12)*((1+'Rent Roll'!$X36)^DATEDIF('Rent Roll'!$M36,DU$5,"Y")),
IF(DU$5&gt;'Rent Roll'!$L10,"-",
IF('Rent Roll'!$P10&gt;0,
IF(AND('Rent Roll'!$P10&gt;0,EDATE('Rent Roll'!$K10,'Rent Roll'!$P10*12)&gt;='Commercial Lease'!DU$5),
('Rent Roll'!$H10*'Rent Roll'!$D10/12)*((1+'Rent Roll'!$N10)^DATEDIF('Control | Sensitivity'!$C$18,DU$5,"Y")),
OFFSET(DT14,0,-DATEDIF(EDATE('Rent Roll'!$K10,'Rent Roll'!$P10*12),DU$5,"M"))*((1+'Rent Roll'!$O10)^(DATEDIF(EDATE('Rent Roll'!$K10,'Rent Roll'!$P10*12),DU$5,"Y")+1))),('Rent Roll'!$H10*'Rent Roll'!$D10/12)*((1+'Rent Roll'!$N10)^DATEDIF('Control | Sensitivity'!$C$18,DU$5,"Y")))))</f>
        <v>-</v>
      </c>
      <c r="DV14" s="92" t="str">
        <f ca="1">IF(DV$5&gt;='Rent Roll'!$M36,('Rent Roll'!$G36*'Rent Roll'!$D10/12)*((1+'Rent Roll'!$X36)^DATEDIF('Rent Roll'!$M36,DV$5,"Y")),
IF(DV$5&gt;'Rent Roll'!$L10,"-",
IF('Rent Roll'!$P10&gt;0,
IF(AND('Rent Roll'!$P10&gt;0,EDATE('Rent Roll'!$K10,'Rent Roll'!$P10*12)&gt;='Commercial Lease'!DV$5),
('Rent Roll'!$H10*'Rent Roll'!$D10/12)*((1+'Rent Roll'!$N10)^DATEDIF('Control | Sensitivity'!$C$18,DV$5,"Y")),
OFFSET(DU14,0,-DATEDIF(EDATE('Rent Roll'!$K10,'Rent Roll'!$P10*12),DV$5,"M"))*((1+'Rent Roll'!$O10)^(DATEDIF(EDATE('Rent Roll'!$K10,'Rent Roll'!$P10*12),DV$5,"Y")+1))),('Rent Roll'!$H10*'Rent Roll'!$D10/12)*((1+'Rent Roll'!$N10)^DATEDIF('Control | Sensitivity'!$C$18,DV$5,"Y")))))</f>
        <v>-</v>
      </c>
      <c r="DW14" s="92" t="str">
        <f ca="1">IF(DW$5&gt;='Rent Roll'!$M36,('Rent Roll'!$G36*'Rent Roll'!$D10/12)*((1+'Rent Roll'!$X36)^DATEDIF('Rent Roll'!$M36,DW$5,"Y")),
IF(DW$5&gt;'Rent Roll'!$L10,"-",
IF('Rent Roll'!$P10&gt;0,
IF(AND('Rent Roll'!$P10&gt;0,EDATE('Rent Roll'!$K10,'Rent Roll'!$P10*12)&gt;='Commercial Lease'!DW$5),
('Rent Roll'!$H10*'Rent Roll'!$D10/12)*((1+'Rent Roll'!$N10)^DATEDIF('Control | Sensitivity'!$C$18,DW$5,"Y")),
OFFSET(DV14,0,-DATEDIF(EDATE('Rent Roll'!$K10,'Rent Roll'!$P10*12),DW$5,"M"))*((1+'Rent Roll'!$O10)^(DATEDIF(EDATE('Rent Roll'!$K10,'Rent Roll'!$P10*12),DW$5,"Y")+1))),('Rent Roll'!$H10*'Rent Roll'!$D10/12)*((1+'Rent Roll'!$N10)^DATEDIF('Control | Sensitivity'!$C$18,DW$5,"Y")))))</f>
        <v>-</v>
      </c>
      <c r="DX14" s="92" t="str">
        <f ca="1">IF(DX$5&gt;='Rent Roll'!$M36,('Rent Roll'!$G36*'Rent Roll'!$D10/12)*((1+'Rent Roll'!$X36)^DATEDIF('Rent Roll'!$M36,DX$5,"Y")),
IF(DX$5&gt;'Rent Roll'!$L10,"-",
IF('Rent Roll'!$P10&gt;0,
IF(AND('Rent Roll'!$P10&gt;0,EDATE('Rent Roll'!$K10,'Rent Roll'!$P10*12)&gt;='Commercial Lease'!DX$5),
('Rent Roll'!$H10*'Rent Roll'!$D10/12)*((1+'Rent Roll'!$N10)^DATEDIF('Control | Sensitivity'!$C$18,DX$5,"Y")),
OFFSET(DW14,0,-DATEDIF(EDATE('Rent Roll'!$K10,'Rent Roll'!$P10*12),DX$5,"M"))*((1+'Rent Roll'!$O10)^(DATEDIF(EDATE('Rent Roll'!$K10,'Rent Roll'!$P10*12),DX$5,"Y")+1))),('Rent Roll'!$H10*'Rent Roll'!$D10/12)*((1+'Rent Roll'!$N10)^DATEDIF('Control | Sensitivity'!$C$18,DX$5,"Y")))))</f>
        <v>-</v>
      </c>
      <c r="DY14" s="92" t="str">
        <f ca="1">IF(DY$5&gt;='Rent Roll'!$M36,('Rent Roll'!$G36*'Rent Roll'!$D10/12)*((1+'Rent Roll'!$X36)^DATEDIF('Rent Roll'!$M36,DY$5,"Y")),
IF(DY$5&gt;'Rent Roll'!$L10,"-",
IF('Rent Roll'!$P10&gt;0,
IF(AND('Rent Roll'!$P10&gt;0,EDATE('Rent Roll'!$K10,'Rent Roll'!$P10*12)&gt;='Commercial Lease'!DY$5),
('Rent Roll'!$H10*'Rent Roll'!$D10/12)*((1+'Rent Roll'!$N10)^DATEDIF('Control | Sensitivity'!$C$18,DY$5,"Y")),
OFFSET(DX14,0,-DATEDIF(EDATE('Rent Roll'!$K10,'Rent Roll'!$P10*12),DY$5,"M"))*((1+'Rent Roll'!$O10)^(DATEDIF(EDATE('Rent Roll'!$K10,'Rent Roll'!$P10*12),DY$5,"Y")+1))),('Rent Roll'!$H10*'Rent Roll'!$D10/12)*((1+'Rent Roll'!$N10)^DATEDIF('Control | Sensitivity'!$C$18,DY$5,"Y")))))</f>
        <v>-</v>
      </c>
      <c r="DZ14" s="92" t="str">
        <f ca="1">IF(DZ$5&gt;='Rent Roll'!$M36,('Rent Roll'!$G36*'Rent Roll'!$D10/12)*((1+'Rent Roll'!$X36)^DATEDIF('Rent Roll'!$M36,DZ$5,"Y")),
IF(DZ$5&gt;'Rent Roll'!$L10,"-",
IF('Rent Roll'!$P10&gt;0,
IF(AND('Rent Roll'!$P10&gt;0,EDATE('Rent Roll'!$K10,'Rent Roll'!$P10*12)&gt;='Commercial Lease'!DZ$5),
('Rent Roll'!$H10*'Rent Roll'!$D10/12)*((1+'Rent Roll'!$N10)^DATEDIF('Control | Sensitivity'!$C$18,DZ$5,"Y")),
OFFSET(DY14,0,-DATEDIF(EDATE('Rent Roll'!$K10,'Rent Roll'!$P10*12),DZ$5,"M"))*((1+'Rent Roll'!$O10)^(DATEDIF(EDATE('Rent Roll'!$K10,'Rent Roll'!$P10*12),DZ$5,"Y")+1))),('Rent Roll'!$H10*'Rent Roll'!$D10/12)*((1+'Rent Roll'!$N10)^DATEDIF('Control | Sensitivity'!$C$18,DZ$5,"Y")))))</f>
        <v>-</v>
      </c>
      <c r="EA14" s="92" t="str">
        <f ca="1">IF(EA$5&gt;='Rent Roll'!$M36,('Rent Roll'!$G36*'Rent Roll'!$D10/12)*((1+'Rent Roll'!$X36)^DATEDIF('Rent Roll'!$M36,EA$5,"Y")),
IF(EA$5&gt;'Rent Roll'!$L10,"-",
IF('Rent Roll'!$P10&gt;0,
IF(AND('Rent Roll'!$P10&gt;0,EDATE('Rent Roll'!$K10,'Rent Roll'!$P10*12)&gt;='Commercial Lease'!EA$5),
('Rent Roll'!$H10*'Rent Roll'!$D10/12)*((1+'Rent Roll'!$N10)^DATEDIF('Control | Sensitivity'!$C$18,EA$5,"Y")),
OFFSET(DZ14,0,-DATEDIF(EDATE('Rent Roll'!$K10,'Rent Roll'!$P10*12),EA$5,"M"))*((1+'Rent Roll'!$O10)^(DATEDIF(EDATE('Rent Roll'!$K10,'Rent Roll'!$P10*12),EA$5,"Y")+1))),('Rent Roll'!$H10*'Rent Roll'!$D10/12)*((1+'Rent Roll'!$N10)^DATEDIF('Control | Sensitivity'!$C$18,EA$5,"Y")))))</f>
        <v>-</v>
      </c>
      <c r="EB14" s="92" t="str">
        <f ca="1">IF(EB$5&gt;='Rent Roll'!$M36,('Rent Roll'!$G36*'Rent Roll'!$D10/12)*((1+'Rent Roll'!$X36)^DATEDIF('Rent Roll'!$M36,EB$5,"Y")),
IF(EB$5&gt;'Rent Roll'!$L10,"-",
IF('Rent Roll'!$P10&gt;0,
IF(AND('Rent Roll'!$P10&gt;0,EDATE('Rent Roll'!$K10,'Rent Roll'!$P10*12)&gt;='Commercial Lease'!EB$5),
('Rent Roll'!$H10*'Rent Roll'!$D10/12)*((1+'Rent Roll'!$N10)^DATEDIF('Control | Sensitivity'!$C$18,EB$5,"Y")),
OFFSET(EA14,0,-DATEDIF(EDATE('Rent Roll'!$K10,'Rent Roll'!$P10*12),EB$5,"M"))*((1+'Rent Roll'!$O10)^(DATEDIF(EDATE('Rent Roll'!$K10,'Rent Roll'!$P10*12),EB$5,"Y")+1))),('Rent Roll'!$H10*'Rent Roll'!$D10/12)*((1+'Rent Roll'!$N10)^DATEDIF('Control | Sensitivity'!$C$18,EB$5,"Y")))))</f>
        <v>-</v>
      </c>
      <c r="EC14" s="92" t="str">
        <f ca="1">IF(EC$5&gt;='Rent Roll'!$M36,('Rent Roll'!$G36*'Rent Roll'!$D10/12)*((1+'Rent Roll'!$X36)^DATEDIF('Rent Roll'!$M36,EC$5,"Y")),
IF(EC$5&gt;'Rent Roll'!$L10,"-",
IF('Rent Roll'!$P10&gt;0,
IF(AND('Rent Roll'!$P10&gt;0,EDATE('Rent Roll'!$K10,'Rent Roll'!$P10*12)&gt;='Commercial Lease'!EC$5),
('Rent Roll'!$H10*'Rent Roll'!$D10/12)*((1+'Rent Roll'!$N10)^DATEDIF('Control | Sensitivity'!$C$18,EC$5,"Y")),
OFFSET(EB14,0,-DATEDIF(EDATE('Rent Roll'!$K10,'Rent Roll'!$P10*12),EC$5,"M"))*((1+'Rent Roll'!$O10)^(DATEDIF(EDATE('Rent Roll'!$K10,'Rent Roll'!$P10*12),EC$5,"Y")+1))),('Rent Roll'!$H10*'Rent Roll'!$D10/12)*((1+'Rent Roll'!$N10)^DATEDIF('Control | Sensitivity'!$C$18,EC$5,"Y")))))</f>
        <v>-</v>
      </c>
      <c r="ED14" s="92" t="str">
        <f ca="1">IF(ED$5&gt;='Rent Roll'!$M36,('Rent Roll'!$G36*'Rent Roll'!$D10/12)*((1+'Rent Roll'!$X36)^DATEDIF('Rent Roll'!$M36,ED$5,"Y")),
IF(ED$5&gt;'Rent Roll'!$L10,"-",
IF('Rent Roll'!$P10&gt;0,
IF(AND('Rent Roll'!$P10&gt;0,EDATE('Rent Roll'!$K10,'Rent Roll'!$P10*12)&gt;='Commercial Lease'!ED$5),
('Rent Roll'!$H10*'Rent Roll'!$D10/12)*((1+'Rent Roll'!$N10)^DATEDIF('Control | Sensitivity'!$C$18,ED$5,"Y")),
OFFSET(EC14,0,-DATEDIF(EDATE('Rent Roll'!$K10,'Rent Roll'!$P10*12),ED$5,"M"))*((1+'Rent Roll'!$O10)^(DATEDIF(EDATE('Rent Roll'!$K10,'Rent Roll'!$P10*12),ED$5,"Y")+1))),('Rent Roll'!$H10*'Rent Roll'!$D10/12)*((1+'Rent Roll'!$N10)^DATEDIF('Control | Sensitivity'!$C$18,ED$5,"Y")))))</f>
        <v>-</v>
      </c>
      <c r="EE14" s="92" t="str">
        <f ca="1">IF(EE$5&gt;='Rent Roll'!$M36,('Rent Roll'!$G36*'Rent Roll'!$D10/12)*((1+'Rent Roll'!$X36)^DATEDIF('Rent Roll'!$M36,EE$5,"Y")),
IF(EE$5&gt;'Rent Roll'!$L10,"-",
IF('Rent Roll'!$P10&gt;0,
IF(AND('Rent Roll'!$P10&gt;0,EDATE('Rent Roll'!$K10,'Rent Roll'!$P10*12)&gt;='Commercial Lease'!EE$5),
('Rent Roll'!$H10*'Rent Roll'!$D10/12)*((1+'Rent Roll'!$N10)^DATEDIF('Control | Sensitivity'!$C$18,EE$5,"Y")),
OFFSET(ED14,0,-DATEDIF(EDATE('Rent Roll'!$K10,'Rent Roll'!$P10*12),EE$5,"M"))*((1+'Rent Roll'!$O10)^(DATEDIF(EDATE('Rent Roll'!$K10,'Rent Roll'!$P10*12),EE$5,"Y")+1))),('Rent Roll'!$H10*'Rent Roll'!$D10/12)*((1+'Rent Roll'!$N10)^DATEDIF('Control | Sensitivity'!$C$18,EE$5,"Y")))))</f>
        <v>-</v>
      </c>
      <c r="EF14" s="214" t="str">
        <f ca="1">IF(EF$5&gt;='Rent Roll'!$M36,('Rent Roll'!$G36*'Rent Roll'!$D10/12)*((1+'Rent Roll'!$X36)^DATEDIF('Rent Roll'!$M36,EF$5,"Y")),
IF(EF$5&gt;'Rent Roll'!$L10,"-",
IF('Rent Roll'!$P10&gt;0,
IF(AND('Rent Roll'!$P10&gt;0,EDATE('Rent Roll'!$K10,'Rent Roll'!$P10*12)&gt;='Commercial Lease'!EF$5),
('Rent Roll'!$H10*'Rent Roll'!$D10/12)*((1+'Rent Roll'!$N10)^DATEDIF('Control | Sensitivity'!$C$18,EF$5,"Y")),
OFFSET(EE14,0,-DATEDIF(EDATE('Rent Roll'!$K10,'Rent Roll'!$P10*12),EF$5,"M"))*((1+'Rent Roll'!$O10)^(DATEDIF(EDATE('Rent Roll'!$K10,'Rent Roll'!$P10*12),EF$5,"Y")+1))),('Rent Roll'!$H10*'Rent Roll'!$D10/12)*((1+'Rent Roll'!$N10)^DATEDIF('Control | Sensitivity'!$C$18,EF$5,"Y")))))</f>
        <v>-</v>
      </c>
      <c r="EG14" s="72" t="s">
        <v>109</v>
      </c>
    </row>
    <row r="15" spans="2:137" ht="15" x14ac:dyDescent="0.25">
      <c r="B15" s="74"/>
      <c r="C15" s="287" t="str">
        <f>CONCATENATE('Rent Roll'!B11&amp;" - "&amp;'Rent Roll'!C11)</f>
        <v xml:space="preserve"> - </v>
      </c>
      <c r="D15" s="214">
        <f t="shared" ca="1" si="13"/>
        <v>0</v>
      </c>
      <c r="E15" s="92" t="str">
        <f>IF('Rent Roll'!$E11='Data Validation'!$E$2,'Rent Roll'!$I11,"-")</f>
        <v>-</v>
      </c>
      <c r="F15" s="92" t="str">
        <f ca="1">IF(F$5&gt;='Rent Roll'!$M37,('Rent Roll'!$G37*'Rent Roll'!$D11/12)*((1+'Rent Roll'!$X37)^DATEDIF('Rent Roll'!$M37,F$5,"Y")),
IF(F$5&gt;'Rent Roll'!$L11,"-",
IF('Rent Roll'!$P11&gt;0,
IF(AND('Rent Roll'!$P11&gt;0,EDATE('Rent Roll'!$K11,'Rent Roll'!$P11*12)&gt;='Commercial Lease'!F$5),
('Rent Roll'!$H11*'Rent Roll'!$D11/12)*((1+'Rent Roll'!$N11)^DATEDIF('Control | Sensitivity'!$C$18,F$5,"Y")),
OFFSET(E15,0,-DATEDIF(EDATE('Rent Roll'!$K11,'Rent Roll'!$P11*12),F$5,"M"))*((1+'Rent Roll'!$O11)^(DATEDIF(EDATE('Rent Roll'!$K11,'Rent Roll'!$P11*12),F$5,"Y")+1))),('Rent Roll'!$H11*'Rent Roll'!$D11/12)*((1+'Rent Roll'!$N11)^DATEDIF('Control | Sensitivity'!$C$18,F$5,"Y")))))</f>
        <v>-</v>
      </c>
      <c r="G15" s="92" t="str">
        <f ca="1">IF(G$5&gt;='Rent Roll'!$M37,('Rent Roll'!$G37*'Rent Roll'!$D11/12)*((1+'Rent Roll'!$X37)^DATEDIF('Rent Roll'!$M37,G$5,"Y")),
IF(G$5&gt;'Rent Roll'!$L11,"-",
IF('Rent Roll'!$P11&gt;0,
IF(AND('Rent Roll'!$P11&gt;0,EDATE('Rent Roll'!$K11,'Rent Roll'!$P11*12)&gt;='Commercial Lease'!G$5),
('Rent Roll'!$H11*'Rent Roll'!$D11/12)*((1+'Rent Roll'!$N11)^DATEDIF('Control | Sensitivity'!$C$18,G$5,"Y")),
OFFSET(F15,0,-DATEDIF(EDATE('Rent Roll'!$K11,'Rent Roll'!$P11*12),G$5,"M"))*((1+'Rent Roll'!$O11)^(DATEDIF(EDATE('Rent Roll'!$K11,'Rent Roll'!$P11*12),G$5,"Y")+1))),('Rent Roll'!$H11*'Rent Roll'!$D11/12)*((1+'Rent Roll'!$N11)^DATEDIF('Control | Sensitivity'!$C$18,G$5,"Y")))))</f>
        <v>-</v>
      </c>
      <c r="H15" s="92" t="str">
        <f ca="1">IF(H$5&gt;='Rent Roll'!$M37,('Rent Roll'!$G37*'Rent Roll'!$D11/12)*((1+'Rent Roll'!$X37)^DATEDIF('Rent Roll'!$M37,H$5,"Y")),
IF(H$5&gt;'Rent Roll'!$L11,"-",
IF('Rent Roll'!$P11&gt;0,
IF(AND('Rent Roll'!$P11&gt;0,EDATE('Rent Roll'!$K11,'Rent Roll'!$P11*12)&gt;='Commercial Lease'!H$5),
('Rent Roll'!$H11*'Rent Roll'!$D11/12)*((1+'Rent Roll'!$N11)^DATEDIF('Control | Sensitivity'!$C$18,H$5,"Y")),
OFFSET(G15,0,-DATEDIF(EDATE('Rent Roll'!$K11,'Rent Roll'!$P11*12),H$5,"M"))*((1+'Rent Roll'!$O11)^(DATEDIF(EDATE('Rent Roll'!$K11,'Rent Roll'!$P11*12),H$5,"Y")+1))),('Rent Roll'!$H11*'Rent Roll'!$D11/12)*((1+'Rent Roll'!$N11)^DATEDIF('Control | Sensitivity'!$C$18,H$5,"Y")))))</f>
        <v>-</v>
      </c>
      <c r="I15" s="92" t="str">
        <f ca="1">IF(I$5&gt;='Rent Roll'!$M37,('Rent Roll'!$G37*'Rent Roll'!$D11/12)*((1+'Rent Roll'!$X37)^DATEDIF('Rent Roll'!$M37,I$5,"Y")),
IF(I$5&gt;'Rent Roll'!$L11,"-",
IF('Rent Roll'!$P11&gt;0,
IF(AND('Rent Roll'!$P11&gt;0,EDATE('Rent Roll'!$K11,'Rent Roll'!$P11*12)&gt;='Commercial Lease'!I$5),
('Rent Roll'!$H11*'Rent Roll'!$D11/12)*((1+'Rent Roll'!$N11)^DATEDIF('Control | Sensitivity'!$C$18,I$5,"Y")),
OFFSET(H15,0,-DATEDIF(EDATE('Rent Roll'!$K11,'Rent Roll'!$P11*12),I$5,"M"))*((1+'Rent Roll'!$O11)^(DATEDIF(EDATE('Rent Roll'!$K11,'Rent Roll'!$P11*12),I$5,"Y")+1))),('Rent Roll'!$H11*'Rent Roll'!$D11/12)*((1+'Rent Roll'!$N11)^DATEDIF('Control | Sensitivity'!$C$18,I$5,"Y")))))</f>
        <v>-</v>
      </c>
      <c r="J15" s="92" t="str">
        <f ca="1">IF(J$5&gt;='Rent Roll'!$M37,('Rent Roll'!$G37*'Rent Roll'!$D11/12)*((1+'Rent Roll'!$X37)^DATEDIF('Rent Roll'!$M37,J$5,"Y")),
IF(J$5&gt;'Rent Roll'!$L11,"-",
IF('Rent Roll'!$P11&gt;0,
IF(AND('Rent Roll'!$P11&gt;0,EDATE('Rent Roll'!$K11,'Rent Roll'!$P11*12)&gt;='Commercial Lease'!J$5),
('Rent Roll'!$H11*'Rent Roll'!$D11/12)*((1+'Rent Roll'!$N11)^DATEDIF('Control | Sensitivity'!$C$18,J$5,"Y")),
OFFSET(I15,0,-DATEDIF(EDATE('Rent Roll'!$K11,'Rent Roll'!$P11*12),J$5,"M"))*((1+'Rent Roll'!$O11)^(DATEDIF(EDATE('Rent Roll'!$K11,'Rent Roll'!$P11*12),J$5,"Y")+1))),('Rent Roll'!$H11*'Rent Roll'!$D11/12)*((1+'Rent Roll'!$N11)^DATEDIF('Control | Sensitivity'!$C$18,J$5,"Y")))))</f>
        <v>-</v>
      </c>
      <c r="K15" s="92" t="str">
        <f ca="1">IF(K$5&gt;='Rent Roll'!$M37,('Rent Roll'!$G37*'Rent Roll'!$D11/12)*((1+'Rent Roll'!$X37)^DATEDIF('Rent Roll'!$M37,K$5,"Y")),
IF(K$5&gt;'Rent Roll'!$L11,"-",
IF('Rent Roll'!$P11&gt;0,
IF(AND('Rent Roll'!$P11&gt;0,EDATE('Rent Roll'!$K11,'Rent Roll'!$P11*12)&gt;='Commercial Lease'!K$5),
('Rent Roll'!$H11*'Rent Roll'!$D11/12)*((1+'Rent Roll'!$N11)^DATEDIF('Control | Sensitivity'!$C$18,K$5,"Y")),
OFFSET(J15,0,-DATEDIF(EDATE('Rent Roll'!$K11,'Rent Roll'!$P11*12),K$5,"M"))*((1+'Rent Roll'!$O11)^(DATEDIF(EDATE('Rent Roll'!$K11,'Rent Roll'!$P11*12),K$5,"Y")+1))),('Rent Roll'!$H11*'Rent Roll'!$D11/12)*((1+'Rent Roll'!$N11)^DATEDIF('Control | Sensitivity'!$C$18,K$5,"Y")))))</f>
        <v>-</v>
      </c>
      <c r="L15" s="92" t="str">
        <f ca="1">IF(L$5&gt;='Rent Roll'!$M37,('Rent Roll'!$G37*'Rent Roll'!$D11/12)*((1+'Rent Roll'!$X37)^DATEDIF('Rent Roll'!$M37,L$5,"Y")),
IF(L$5&gt;'Rent Roll'!$L11,"-",
IF('Rent Roll'!$P11&gt;0,
IF(AND('Rent Roll'!$P11&gt;0,EDATE('Rent Roll'!$K11,'Rent Roll'!$P11*12)&gt;='Commercial Lease'!L$5),
('Rent Roll'!$H11*'Rent Roll'!$D11/12)*((1+'Rent Roll'!$N11)^DATEDIF('Control | Sensitivity'!$C$18,L$5,"Y")),
OFFSET(K15,0,-DATEDIF(EDATE('Rent Roll'!$K11,'Rent Roll'!$P11*12),L$5,"M"))*((1+'Rent Roll'!$O11)^(DATEDIF(EDATE('Rent Roll'!$K11,'Rent Roll'!$P11*12),L$5,"Y")+1))),('Rent Roll'!$H11*'Rent Roll'!$D11/12)*((1+'Rent Roll'!$N11)^DATEDIF('Control | Sensitivity'!$C$18,L$5,"Y")))))</f>
        <v>-</v>
      </c>
      <c r="M15" s="92" t="str">
        <f ca="1">IF(M$5&gt;='Rent Roll'!$M37,('Rent Roll'!$G37*'Rent Roll'!$D11/12)*((1+'Rent Roll'!$X37)^DATEDIF('Rent Roll'!$M37,M$5,"Y")),
IF(M$5&gt;'Rent Roll'!$L11,"-",
IF('Rent Roll'!$P11&gt;0,
IF(AND('Rent Roll'!$P11&gt;0,EDATE('Rent Roll'!$K11,'Rent Roll'!$P11*12)&gt;='Commercial Lease'!M$5),
('Rent Roll'!$H11*'Rent Roll'!$D11/12)*((1+'Rent Roll'!$N11)^DATEDIF('Control | Sensitivity'!$C$18,M$5,"Y")),
OFFSET(L15,0,-DATEDIF(EDATE('Rent Roll'!$K11,'Rent Roll'!$P11*12),M$5,"M"))*((1+'Rent Roll'!$O11)^(DATEDIF(EDATE('Rent Roll'!$K11,'Rent Roll'!$P11*12),M$5,"Y")+1))),('Rent Roll'!$H11*'Rent Roll'!$D11/12)*((1+'Rent Roll'!$N11)^DATEDIF('Control | Sensitivity'!$C$18,M$5,"Y")))))</f>
        <v>-</v>
      </c>
      <c r="N15" s="92" t="str">
        <f ca="1">IF(N$5&gt;='Rent Roll'!$M37,('Rent Roll'!$G37*'Rent Roll'!$D11/12)*((1+'Rent Roll'!$X37)^DATEDIF('Rent Roll'!$M37,N$5,"Y")),
IF(N$5&gt;'Rent Roll'!$L11,"-",
IF('Rent Roll'!$P11&gt;0,
IF(AND('Rent Roll'!$P11&gt;0,EDATE('Rent Roll'!$K11,'Rent Roll'!$P11*12)&gt;='Commercial Lease'!N$5),
('Rent Roll'!$H11*'Rent Roll'!$D11/12)*((1+'Rent Roll'!$N11)^DATEDIF('Control | Sensitivity'!$C$18,N$5,"Y")),
OFFSET(M15,0,-DATEDIF(EDATE('Rent Roll'!$K11,'Rent Roll'!$P11*12),N$5,"M"))*((1+'Rent Roll'!$O11)^(DATEDIF(EDATE('Rent Roll'!$K11,'Rent Roll'!$P11*12),N$5,"Y")+1))),('Rent Roll'!$H11*'Rent Roll'!$D11/12)*((1+'Rent Roll'!$N11)^DATEDIF('Control | Sensitivity'!$C$18,N$5,"Y")))))</f>
        <v>-</v>
      </c>
      <c r="O15" s="92" t="str">
        <f ca="1">IF(O$5&gt;='Rent Roll'!$M37,('Rent Roll'!$G37*'Rent Roll'!$D11/12)*((1+'Rent Roll'!$X37)^DATEDIF('Rent Roll'!$M37,O$5,"Y")),
IF(O$5&gt;'Rent Roll'!$L11,"-",
IF('Rent Roll'!$P11&gt;0,
IF(AND('Rent Roll'!$P11&gt;0,EDATE('Rent Roll'!$K11,'Rent Roll'!$P11*12)&gt;='Commercial Lease'!O$5),
('Rent Roll'!$H11*'Rent Roll'!$D11/12)*((1+'Rent Roll'!$N11)^DATEDIF('Control | Sensitivity'!$C$18,O$5,"Y")),
OFFSET(N15,0,-DATEDIF(EDATE('Rent Roll'!$K11,'Rent Roll'!$P11*12),O$5,"M"))*((1+'Rent Roll'!$O11)^(DATEDIF(EDATE('Rent Roll'!$K11,'Rent Roll'!$P11*12),O$5,"Y")+1))),('Rent Roll'!$H11*'Rent Roll'!$D11/12)*((1+'Rent Roll'!$N11)^DATEDIF('Control | Sensitivity'!$C$18,O$5,"Y")))))</f>
        <v>-</v>
      </c>
      <c r="P15" s="92" t="str">
        <f ca="1">IF(P$5&gt;='Rent Roll'!$M37,('Rent Roll'!$G37*'Rent Roll'!$D11/12)*((1+'Rent Roll'!$X37)^DATEDIF('Rent Roll'!$M37,P$5,"Y")),
IF(P$5&gt;'Rent Roll'!$L11,"-",
IF('Rent Roll'!$P11&gt;0,
IF(AND('Rent Roll'!$P11&gt;0,EDATE('Rent Roll'!$K11,'Rent Roll'!$P11*12)&gt;='Commercial Lease'!P$5),
('Rent Roll'!$H11*'Rent Roll'!$D11/12)*((1+'Rent Roll'!$N11)^DATEDIF('Control | Sensitivity'!$C$18,P$5,"Y")),
OFFSET(O15,0,-DATEDIF(EDATE('Rent Roll'!$K11,'Rent Roll'!$P11*12),P$5,"M"))*((1+'Rent Roll'!$O11)^(DATEDIF(EDATE('Rent Roll'!$K11,'Rent Roll'!$P11*12),P$5,"Y")+1))),('Rent Roll'!$H11*'Rent Roll'!$D11/12)*((1+'Rent Roll'!$N11)^DATEDIF('Control | Sensitivity'!$C$18,P$5,"Y")))))</f>
        <v>-</v>
      </c>
      <c r="Q15" s="92" t="str">
        <f ca="1">IF(Q$5&gt;='Rent Roll'!$M37,('Rent Roll'!$G37*'Rent Roll'!$D11/12)*((1+'Rent Roll'!$X37)^DATEDIF('Rent Roll'!$M37,Q$5,"Y")),
IF(Q$5&gt;'Rent Roll'!$L11,"-",
IF('Rent Roll'!$P11&gt;0,
IF(AND('Rent Roll'!$P11&gt;0,EDATE('Rent Roll'!$K11,'Rent Roll'!$P11*12)&gt;='Commercial Lease'!Q$5),
('Rent Roll'!$H11*'Rent Roll'!$D11/12)*((1+'Rent Roll'!$N11)^DATEDIF('Control | Sensitivity'!$C$18,Q$5,"Y")),
OFFSET(P15,0,-DATEDIF(EDATE('Rent Roll'!$K11,'Rent Roll'!$P11*12),Q$5,"M"))*((1+'Rent Roll'!$O11)^(DATEDIF(EDATE('Rent Roll'!$K11,'Rent Roll'!$P11*12),Q$5,"Y")+1))),('Rent Roll'!$H11*'Rent Roll'!$D11/12)*((1+'Rent Roll'!$N11)^DATEDIF('Control | Sensitivity'!$C$18,Q$5,"Y")))))</f>
        <v>-</v>
      </c>
      <c r="R15" s="92" t="str">
        <f ca="1">IF(R$5&gt;='Rent Roll'!$M37,('Rent Roll'!$G37*'Rent Roll'!$D11/12)*((1+'Rent Roll'!$X37)^DATEDIF('Rent Roll'!$M37,R$5,"Y")),
IF(R$5&gt;'Rent Roll'!$L11,"-",
IF('Rent Roll'!$P11&gt;0,
IF(AND('Rent Roll'!$P11&gt;0,EDATE('Rent Roll'!$K11,'Rent Roll'!$P11*12)&gt;='Commercial Lease'!R$5),
('Rent Roll'!$H11*'Rent Roll'!$D11/12)*((1+'Rent Roll'!$N11)^DATEDIF('Control | Sensitivity'!$C$18,R$5,"Y")),
OFFSET(Q15,0,-DATEDIF(EDATE('Rent Roll'!$K11,'Rent Roll'!$P11*12),R$5,"M"))*((1+'Rent Roll'!$O11)^(DATEDIF(EDATE('Rent Roll'!$K11,'Rent Roll'!$P11*12),R$5,"Y")+1))),('Rent Roll'!$H11*'Rent Roll'!$D11/12)*((1+'Rent Roll'!$N11)^DATEDIF('Control | Sensitivity'!$C$18,R$5,"Y")))))</f>
        <v>-</v>
      </c>
      <c r="S15" s="92" t="str">
        <f ca="1">IF(S$5&gt;='Rent Roll'!$M37,('Rent Roll'!$G37*'Rent Roll'!$D11/12)*((1+'Rent Roll'!$X37)^DATEDIF('Rent Roll'!$M37,S$5,"Y")),
IF(S$5&gt;'Rent Roll'!$L11,"-",
IF('Rent Roll'!$P11&gt;0,
IF(AND('Rent Roll'!$P11&gt;0,EDATE('Rent Roll'!$K11,'Rent Roll'!$P11*12)&gt;='Commercial Lease'!S$5),
('Rent Roll'!$H11*'Rent Roll'!$D11/12)*((1+'Rent Roll'!$N11)^DATEDIF('Control | Sensitivity'!$C$18,S$5,"Y")),
OFFSET(R15,0,-DATEDIF(EDATE('Rent Roll'!$K11,'Rent Roll'!$P11*12),S$5,"M"))*((1+'Rent Roll'!$O11)^(DATEDIF(EDATE('Rent Roll'!$K11,'Rent Roll'!$P11*12),S$5,"Y")+1))),('Rent Roll'!$H11*'Rent Roll'!$D11/12)*((1+'Rent Roll'!$N11)^DATEDIF('Control | Sensitivity'!$C$18,S$5,"Y")))))</f>
        <v>-</v>
      </c>
      <c r="T15" s="92" t="str">
        <f ca="1">IF(T$5&gt;='Rent Roll'!$M37,('Rent Roll'!$G37*'Rent Roll'!$D11/12)*((1+'Rent Roll'!$X37)^DATEDIF('Rent Roll'!$M37,T$5,"Y")),
IF(T$5&gt;'Rent Roll'!$L11,"-",
IF('Rent Roll'!$P11&gt;0,
IF(AND('Rent Roll'!$P11&gt;0,EDATE('Rent Roll'!$K11,'Rent Roll'!$P11*12)&gt;='Commercial Lease'!T$5),
('Rent Roll'!$H11*'Rent Roll'!$D11/12)*((1+'Rent Roll'!$N11)^DATEDIF('Control | Sensitivity'!$C$18,T$5,"Y")),
OFFSET(S15,0,-DATEDIF(EDATE('Rent Roll'!$K11,'Rent Roll'!$P11*12),T$5,"M"))*((1+'Rent Roll'!$O11)^(DATEDIF(EDATE('Rent Roll'!$K11,'Rent Roll'!$P11*12),T$5,"Y")+1))),('Rent Roll'!$H11*'Rent Roll'!$D11/12)*((1+'Rent Roll'!$N11)^DATEDIF('Control | Sensitivity'!$C$18,T$5,"Y")))))</f>
        <v>-</v>
      </c>
      <c r="U15" s="92" t="str">
        <f ca="1">IF(U$5&gt;='Rent Roll'!$M37,('Rent Roll'!$G37*'Rent Roll'!$D11/12)*((1+'Rent Roll'!$X37)^DATEDIF('Rent Roll'!$M37,U$5,"Y")),
IF(U$5&gt;'Rent Roll'!$L11,"-",
IF('Rent Roll'!$P11&gt;0,
IF(AND('Rent Roll'!$P11&gt;0,EDATE('Rent Roll'!$K11,'Rent Roll'!$P11*12)&gt;='Commercial Lease'!U$5),
('Rent Roll'!$H11*'Rent Roll'!$D11/12)*((1+'Rent Roll'!$N11)^DATEDIF('Control | Sensitivity'!$C$18,U$5,"Y")),
OFFSET(T15,0,-DATEDIF(EDATE('Rent Roll'!$K11,'Rent Roll'!$P11*12),U$5,"M"))*((1+'Rent Roll'!$O11)^(DATEDIF(EDATE('Rent Roll'!$K11,'Rent Roll'!$P11*12),U$5,"Y")+1))),('Rent Roll'!$H11*'Rent Roll'!$D11/12)*((1+'Rent Roll'!$N11)^DATEDIF('Control | Sensitivity'!$C$18,U$5,"Y")))))</f>
        <v>-</v>
      </c>
      <c r="V15" s="92" t="str">
        <f ca="1">IF(V$5&gt;='Rent Roll'!$M37,('Rent Roll'!$G37*'Rent Roll'!$D11/12)*((1+'Rent Roll'!$X37)^DATEDIF('Rent Roll'!$M37,V$5,"Y")),
IF(V$5&gt;'Rent Roll'!$L11,"-",
IF('Rent Roll'!$P11&gt;0,
IF(AND('Rent Roll'!$P11&gt;0,EDATE('Rent Roll'!$K11,'Rent Roll'!$P11*12)&gt;='Commercial Lease'!V$5),
('Rent Roll'!$H11*'Rent Roll'!$D11/12)*((1+'Rent Roll'!$N11)^DATEDIF('Control | Sensitivity'!$C$18,V$5,"Y")),
OFFSET(U15,0,-DATEDIF(EDATE('Rent Roll'!$K11,'Rent Roll'!$P11*12),V$5,"M"))*((1+'Rent Roll'!$O11)^(DATEDIF(EDATE('Rent Roll'!$K11,'Rent Roll'!$P11*12),V$5,"Y")+1))),('Rent Roll'!$H11*'Rent Roll'!$D11/12)*((1+'Rent Roll'!$N11)^DATEDIF('Control | Sensitivity'!$C$18,V$5,"Y")))))</f>
        <v>-</v>
      </c>
      <c r="W15" s="92" t="str">
        <f ca="1">IF(W$5&gt;='Rent Roll'!$M37,('Rent Roll'!$G37*'Rent Roll'!$D11/12)*((1+'Rent Roll'!$X37)^DATEDIF('Rent Roll'!$M37,W$5,"Y")),
IF(W$5&gt;'Rent Roll'!$L11,"-",
IF('Rent Roll'!$P11&gt;0,
IF(AND('Rent Roll'!$P11&gt;0,EDATE('Rent Roll'!$K11,'Rent Roll'!$P11*12)&gt;='Commercial Lease'!W$5),
('Rent Roll'!$H11*'Rent Roll'!$D11/12)*((1+'Rent Roll'!$N11)^DATEDIF('Control | Sensitivity'!$C$18,W$5,"Y")),
OFFSET(V15,0,-DATEDIF(EDATE('Rent Roll'!$K11,'Rent Roll'!$P11*12),W$5,"M"))*((1+'Rent Roll'!$O11)^(DATEDIF(EDATE('Rent Roll'!$K11,'Rent Roll'!$P11*12),W$5,"Y")+1))),('Rent Roll'!$H11*'Rent Roll'!$D11/12)*((1+'Rent Roll'!$N11)^DATEDIF('Control | Sensitivity'!$C$18,W$5,"Y")))))</f>
        <v>-</v>
      </c>
      <c r="X15" s="92" t="str">
        <f ca="1">IF(X$5&gt;='Rent Roll'!$M37,('Rent Roll'!$G37*'Rent Roll'!$D11/12)*((1+'Rent Roll'!$X37)^DATEDIF('Rent Roll'!$M37,X$5,"Y")),
IF(X$5&gt;'Rent Roll'!$L11,"-",
IF('Rent Roll'!$P11&gt;0,
IF(AND('Rent Roll'!$P11&gt;0,EDATE('Rent Roll'!$K11,'Rent Roll'!$P11*12)&gt;='Commercial Lease'!X$5),
('Rent Roll'!$H11*'Rent Roll'!$D11/12)*((1+'Rent Roll'!$N11)^DATEDIF('Control | Sensitivity'!$C$18,X$5,"Y")),
OFFSET(W15,0,-DATEDIF(EDATE('Rent Roll'!$K11,'Rent Roll'!$P11*12),X$5,"M"))*((1+'Rent Roll'!$O11)^(DATEDIF(EDATE('Rent Roll'!$K11,'Rent Roll'!$P11*12),X$5,"Y")+1))),('Rent Roll'!$H11*'Rent Roll'!$D11/12)*((1+'Rent Roll'!$N11)^DATEDIF('Control | Sensitivity'!$C$18,X$5,"Y")))))</f>
        <v>-</v>
      </c>
      <c r="Y15" s="92" t="str">
        <f ca="1">IF(Y$5&gt;='Rent Roll'!$M37,('Rent Roll'!$G37*'Rent Roll'!$D11/12)*((1+'Rent Roll'!$X37)^DATEDIF('Rent Roll'!$M37,Y$5,"Y")),
IF(Y$5&gt;'Rent Roll'!$L11,"-",
IF('Rent Roll'!$P11&gt;0,
IF(AND('Rent Roll'!$P11&gt;0,EDATE('Rent Roll'!$K11,'Rent Roll'!$P11*12)&gt;='Commercial Lease'!Y$5),
('Rent Roll'!$H11*'Rent Roll'!$D11/12)*((1+'Rent Roll'!$N11)^DATEDIF('Control | Sensitivity'!$C$18,Y$5,"Y")),
OFFSET(X15,0,-DATEDIF(EDATE('Rent Roll'!$K11,'Rent Roll'!$P11*12),Y$5,"M"))*((1+'Rent Roll'!$O11)^(DATEDIF(EDATE('Rent Roll'!$K11,'Rent Roll'!$P11*12),Y$5,"Y")+1))),('Rent Roll'!$H11*'Rent Roll'!$D11/12)*((1+'Rent Roll'!$N11)^DATEDIF('Control | Sensitivity'!$C$18,Y$5,"Y")))))</f>
        <v>-</v>
      </c>
      <c r="Z15" s="92" t="str">
        <f ca="1">IF(Z$5&gt;='Rent Roll'!$M37,('Rent Roll'!$G37*'Rent Roll'!$D11/12)*((1+'Rent Roll'!$X37)^DATEDIF('Rent Roll'!$M37,Z$5,"Y")),
IF(Z$5&gt;'Rent Roll'!$L11,"-",
IF('Rent Roll'!$P11&gt;0,
IF(AND('Rent Roll'!$P11&gt;0,EDATE('Rent Roll'!$K11,'Rent Roll'!$P11*12)&gt;='Commercial Lease'!Z$5),
('Rent Roll'!$H11*'Rent Roll'!$D11/12)*((1+'Rent Roll'!$N11)^DATEDIF('Control | Sensitivity'!$C$18,Z$5,"Y")),
OFFSET(Y15,0,-DATEDIF(EDATE('Rent Roll'!$K11,'Rent Roll'!$P11*12),Z$5,"M"))*((1+'Rent Roll'!$O11)^(DATEDIF(EDATE('Rent Roll'!$K11,'Rent Roll'!$P11*12),Z$5,"Y")+1))),('Rent Roll'!$H11*'Rent Roll'!$D11/12)*((1+'Rent Roll'!$N11)^DATEDIF('Control | Sensitivity'!$C$18,Z$5,"Y")))))</f>
        <v>-</v>
      </c>
      <c r="AA15" s="92" t="str">
        <f ca="1">IF(AA$5&gt;='Rent Roll'!$M37,('Rent Roll'!$G37*'Rent Roll'!$D11/12)*((1+'Rent Roll'!$X37)^DATEDIF('Rent Roll'!$M37,AA$5,"Y")),
IF(AA$5&gt;'Rent Roll'!$L11,"-",
IF('Rent Roll'!$P11&gt;0,
IF(AND('Rent Roll'!$P11&gt;0,EDATE('Rent Roll'!$K11,'Rent Roll'!$P11*12)&gt;='Commercial Lease'!AA$5),
('Rent Roll'!$H11*'Rent Roll'!$D11/12)*((1+'Rent Roll'!$N11)^DATEDIF('Control | Sensitivity'!$C$18,AA$5,"Y")),
OFFSET(Z15,0,-DATEDIF(EDATE('Rent Roll'!$K11,'Rent Roll'!$P11*12),AA$5,"M"))*((1+'Rent Roll'!$O11)^(DATEDIF(EDATE('Rent Roll'!$K11,'Rent Roll'!$P11*12),AA$5,"Y")+1))),('Rent Roll'!$H11*'Rent Roll'!$D11/12)*((1+'Rent Roll'!$N11)^DATEDIF('Control | Sensitivity'!$C$18,AA$5,"Y")))))</f>
        <v>-</v>
      </c>
      <c r="AB15" s="92" t="str">
        <f ca="1">IF(AB$5&gt;='Rent Roll'!$M37,('Rent Roll'!$G37*'Rent Roll'!$D11/12)*((1+'Rent Roll'!$X37)^DATEDIF('Rent Roll'!$M37,AB$5,"Y")),
IF(AB$5&gt;'Rent Roll'!$L11,"-",
IF('Rent Roll'!$P11&gt;0,
IF(AND('Rent Roll'!$P11&gt;0,EDATE('Rent Roll'!$K11,'Rent Roll'!$P11*12)&gt;='Commercial Lease'!AB$5),
('Rent Roll'!$H11*'Rent Roll'!$D11/12)*((1+'Rent Roll'!$N11)^DATEDIF('Control | Sensitivity'!$C$18,AB$5,"Y")),
OFFSET(AA15,0,-DATEDIF(EDATE('Rent Roll'!$K11,'Rent Roll'!$P11*12),AB$5,"M"))*((1+'Rent Roll'!$O11)^(DATEDIF(EDATE('Rent Roll'!$K11,'Rent Roll'!$P11*12),AB$5,"Y")+1))),('Rent Roll'!$H11*'Rent Roll'!$D11/12)*((1+'Rent Roll'!$N11)^DATEDIF('Control | Sensitivity'!$C$18,AB$5,"Y")))))</f>
        <v>-</v>
      </c>
      <c r="AC15" s="92" t="str">
        <f ca="1">IF(AC$5&gt;='Rent Roll'!$M37,('Rent Roll'!$G37*'Rent Roll'!$D11/12)*((1+'Rent Roll'!$X37)^DATEDIF('Rent Roll'!$M37,AC$5,"Y")),
IF(AC$5&gt;'Rent Roll'!$L11,"-",
IF('Rent Roll'!$P11&gt;0,
IF(AND('Rent Roll'!$P11&gt;0,EDATE('Rent Roll'!$K11,'Rent Roll'!$P11*12)&gt;='Commercial Lease'!AC$5),
('Rent Roll'!$H11*'Rent Roll'!$D11/12)*((1+'Rent Roll'!$N11)^DATEDIF('Control | Sensitivity'!$C$18,AC$5,"Y")),
OFFSET(AB15,0,-DATEDIF(EDATE('Rent Roll'!$K11,'Rent Roll'!$P11*12),AC$5,"M"))*((1+'Rent Roll'!$O11)^(DATEDIF(EDATE('Rent Roll'!$K11,'Rent Roll'!$P11*12),AC$5,"Y")+1))),('Rent Roll'!$H11*'Rent Roll'!$D11/12)*((1+'Rent Roll'!$N11)^DATEDIF('Control | Sensitivity'!$C$18,AC$5,"Y")))))</f>
        <v>-</v>
      </c>
      <c r="AD15" s="92" t="str">
        <f ca="1">IF(AD$5&gt;='Rent Roll'!$M37,('Rent Roll'!$G37*'Rent Roll'!$D11/12)*((1+'Rent Roll'!$X37)^DATEDIF('Rent Roll'!$M37,AD$5,"Y")),
IF(AD$5&gt;'Rent Roll'!$L11,"-",
IF('Rent Roll'!$P11&gt;0,
IF(AND('Rent Roll'!$P11&gt;0,EDATE('Rent Roll'!$K11,'Rent Roll'!$P11*12)&gt;='Commercial Lease'!AD$5),
('Rent Roll'!$H11*'Rent Roll'!$D11/12)*((1+'Rent Roll'!$N11)^DATEDIF('Control | Sensitivity'!$C$18,AD$5,"Y")),
OFFSET(AC15,0,-DATEDIF(EDATE('Rent Roll'!$K11,'Rent Roll'!$P11*12),AD$5,"M"))*((1+'Rent Roll'!$O11)^(DATEDIF(EDATE('Rent Roll'!$K11,'Rent Roll'!$P11*12),AD$5,"Y")+1))),('Rent Roll'!$H11*'Rent Roll'!$D11/12)*((1+'Rent Roll'!$N11)^DATEDIF('Control | Sensitivity'!$C$18,AD$5,"Y")))))</f>
        <v>-</v>
      </c>
      <c r="AE15" s="92" t="str">
        <f ca="1">IF(AE$5&gt;='Rent Roll'!$M37,('Rent Roll'!$G37*'Rent Roll'!$D11/12)*((1+'Rent Roll'!$X37)^DATEDIF('Rent Roll'!$M37,AE$5,"Y")),
IF(AE$5&gt;'Rent Roll'!$L11,"-",
IF('Rent Roll'!$P11&gt;0,
IF(AND('Rent Roll'!$P11&gt;0,EDATE('Rent Roll'!$K11,'Rent Roll'!$P11*12)&gt;='Commercial Lease'!AE$5),
('Rent Roll'!$H11*'Rent Roll'!$D11/12)*((1+'Rent Roll'!$N11)^DATEDIF('Control | Sensitivity'!$C$18,AE$5,"Y")),
OFFSET(AD15,0,-DATEDIF(EDATE('Rent Roll'!$K11,'Rent Roll'!$P11*12),AE$5,"M"))*((1+'Rent Roll'!$O11)^(DATEDIF(EDATE('Rent Roll'!$K11,'Rent Roll'!$P11*12),AE$5,"Y")+1))),('Rent Roll'!$H11*'Rent Roll'!$D11/12)*((1+'Rent Roll'!$N11)^DATEDIF('Control | Sensitivity'!$C$18,AE$5,"Y")))))</f>
        <v>-</v>
      </c>
      <c r="AF15" s="92" t="str">
        <f ca="1">IF(AF$5&gt;='Rent Roll'!$M37,('Rent Roll'!$G37*'Rent Roll'!$D11/12)*((1+'Rent Roll'!$X37)^DATEDIF('Rent Roll'!$M37,AF$5,"Y")),
IF(AF$5&gt;'Rent Roll'!$L11,"-",
IF('Rent Roll'!$P11&gt;0,
IF(AND('Rent Roll'!$P11&gt;0,EDATE('Rent Roll'!$K11,'Rent Roll'!$P11*12)&gt;='Commercial Lease'!AF$5),
('Rent Roll'!$H11*'Rent Roll'!$D11/12)*((1+'Rent Roll'!$N11)^DATEDIF('Control | Sensitivity'!$C$18,AF$5,"Y")),
OFFSET(AE15,0,-DATEDIF(EDATE('Rent Roll'!$K11,'Rent Roll'!$P11*12),AF$5,"M"))*((1+'Rent Roll'!$O11)^(DATEDIF(EDATE('Rent Roll'!$K11,'Rent Roll'!$P11*12),AF$5,"Y")+1))),('Rent Roll'!$H11*'Rent Roll'!$D11/12)*((1+'Rent Roll'!$N11)^DATEDIF('Control | Sensitivity'!$C$18,AF$5,"Y")))))</f>
        <v>-</v>
      </c>
      <c r="AG15" s="92" t="str">
        <f ca="1">IF(AG$5&gt;='Rent Roll'!$M37,('Rent Roll'!$G37*'Rent Roll'!$D11/12)*((1+'Rent Roll'!$X37)^DATEDIF('Rent Roll'!$M37,AG$5,"Y")),
IF(AG$5&gt;'Rent Roll'!$L11,"-",
IF('Rent Roll'!$P11&gt;0,
IF(AND('Rent Roll'!$P11&gt;0,EDATE('Rent Roll'!$K11,'Rent Roll'!$P11*12)&gt;='Commercial Lease'!AG$5),
('Rent Roll'!$H11*'Rent Roll'!$D11/12)*((1+'Rent Roll'!$N11)^DATEDIF('Control | Sensitivity'!$C$18,AG$5,"Y")),
OFFSET(AF15,0,-DATEDIF(EDATE('Rent Roll'!$K11,'Rent Roll'!$P11*12),AG$5,"M"))*((1+'Rent Roll'!$O11)^(DATEDIF(EDATE('Rent Roll'!$K11,'Rent Roll'!$P11*12),AG$5,"Y")+1))),('Rent Roll'!$H11*'Rent Roll'!$D11/12)*((1+'Rent Roll'!$N11)^DATEDIF('Control | Sensitivity'!$C$18,AG$5,"Y")))))</f>
        <v>-</v>
      </c>
      <c r="AH15" s="92" t="str">
        <f ca="1">IF(AH$5&gt;='Rent Roll'!$M37,('Rent Roll'!$G37*'Rent Roll'!$D11/12)*((1+'Rent Roll'!$X37)^DATEDIF('Rent Roll'!$M37,AH$5,"Y")),
IF(AH$5&gt;'Rent Roll'!$L11,"-",
IF('Rent Roll'!$P11&gt;0,
IF(AND('Rent Roll'!$P11&gt;0,EDATE('Rent Roll'!$K11,'Rent Roll'!$P11*12)&gt;='Commercial Lease'!AH$5),
('Rent Roll'!$H11*'Rent Roll'!$D11/12)*((1+'Rent Roll'!$N11)^DATEDIF('Control | Sensitivity'!$C$18,AH$5,"Y")),
OFFSET(AG15,0,-DATEDIF(EDATE('Rent Roll'!$K11,'Rent Roll'!$P11*12),AH$5,"M"))*((1+'Rent Roll'!$O11)^(DATEDIF(EDATE('Rent Roll'!$K11,'Rent Roll'!$P11*12),AH$5,"Y")+1))),('Rent Roll'!$H11*'Rent Roll'!$D11/12)*((1+'Rent Roll'!$N11)^DATEDIF('Control | Sensitivity'!$C$18,AH$5,"Y")))))</f>
        <v>-</v>
      </c>
      <c r="AI15" s="92" t="str">
        <f ca="1">IF(AI$5&gt;='Rent Roll'!$M37,('Rent Roll'!$G37*'Rent Roll'!$D11/12)*((1+'Rent Roll'!$X37)^DATEDIF('Rent Roll'!$M37,AI$5,"Y")),
IF(AI$5&gt;'Rent Roll'!$L11,"-",
IF('Rent Roll'!$P11&gt;0,
IF(AND('Rent Roll'!$P11&gt;0,EDATE('Rent Roll'!$K11,'Rent Roll'!$P11*12)&gt;='Commercial Lease'!AI$5),
('Rent Roll'!$H11*'Rent Roll'!$D11/12)*((1+'Rent Roll'!$N11)^DATEDIF('Control | Sensitivity'!$C$18,AI$5,"Y")),
OFFSET(AH15,0,-DATEDIF(EDATE('Rent Roll'!$K11,'Rent Roll'!$P11*12),AI$5,"M"))*((1+'Rent Roll'!$O11)^(DATEDIF(EDATE('Rent Roll'!$K11,'Rent Roll'!$P11*12),AI$5,"Y")+1))),('Rent Roll'!$H11*'Rent Roll'!$D11/12)*((1+'Rent Roll'!$N11)^DATEDIF('Control | Sensitivity'!$C$18,AI$5,"Y")))))</f>
        <v>-</v>
      </c>
      <c r="AJ15" s="92" t="str">
        <f ca="1">IF(AJ$5&gt;='Rent Roll'!$M37,('Rent Roll'!$G37*'Rent Roll'!$D11/12)*((1+'Rent Roll'!$X37)^DATEDIF('Rent Roll'!$M37,AJ$5,"Y")),
IF(AJ$5&gt;'Rent Roll'!$L11,"-",
IF('Rent Roll'!$P11&gt;0,
IF(AND('Rent Roll'!$P11&gt;0,EDATE('Rent Roll'!$K11,'Rent Roll'!$P11*12)&gt;='Commercial Lease'!AJ$5),
('Rent Roll'!$H11*'Rent Roll'!$D11/12)*((1+'Rent Roll'!$N11)^DATEDIF('Control | Sensitivity'!$C$18,AJ$5,"Y")),
OFFSET(AI15,0,-DATEDIF(EDATE('Rent Roll'!$K11,'Rent Roll'!$P11*12),AJ$5,"M"))*((1+'Rent Roll'!$O11)^(DATEDIF(EDATE('Rent Roll'!$K11,'Rent Roll'!$P11*12),AJ$5,"Y")+1))),('Rent Roll'!$H11*'Rent Roll'!$D11/12)*((1+'Rent Roll'!$N11)^DATEDIF('Control | Sensitivity'!$C$18,AJ$5,"Y")))))</f>
        <v>-</v>
      </c>
      <c r="AK15" s="92" t="str">
        <f ca="1">IF(AK$5&gt;='Rent Roll'!$M37,('Rent Roll'!$G37*'Rent Roll'!$D11/12)*((1+'Rent Roll'!$X37)^DATEDIF('Rent Roll'!$M37,AK$5,"Y")),
IF(AK$5&gt;'Rent Roll'!$L11,"-",
IF('Rent Roll'!$P11&gt;0,
IF(AND('Rent Roll'!$P11&gt;0,EDATE('Rent Roll'!$K11,'Rent Roll'!$P11*12)&gt;='Commercial Lease'!AK$5),
('Rent Roll'!$H11*'Rent Roll'!$D11/12)*((1+'Rent Roll'!$N11)^DATEDIF('Control | Sensitivity'!$C$18,AK$5,"Y")),
OFFSET(AJ15,0,-DATEDIF(EDATE('Rent Roll'!$K11,'Rent Roll'!$P11*12),AK$5,"M"))*((1+'Rent Roll'!$O11)^(DATEDIF(EDATE('Rent Roll'!$K11,'Rent Roll'!$P11*12),AK$5,"Y")+1))),('Rent Roll'!$H11*'Rent Roll'!$D11/12)*((1+'Rent Roll'!$N11)^DATEDIF('Control | Sensitivity'!$C$18,AK$5,"Y")))))</f>
        <v>-</v>
      </c>
      <c r="AL15" s="92" t="str">
        <f ca="1">IF(AL$5&gt;='Rent Roll'!$M37,('Rent Roll'!$G37*'Rent Roll'!$D11/12)*((1+'Rent Roll'!$X37)^DATEDIF('Rent Roll'!$M37,AL$5,"Y")),
IF(AL$5&gt;'Rent Roll'!$L11,"-",
IF('Rent Roll'!$P11&gt;0,
IF(AND('Rent Roll'!$P11&gt;0,EDATE('Rent Roll'!$K11,'Rent Roll'!$P11*12)&gt;='Commercial Lease'!AL$5),
('Rent Roll'!$H11*'Rent Roll'!$D11/12)*((1+'Rent Roll'!$N11)^DATEDIF('Control | Sensitivity'!$C$18,AL$5,"Y")),
OFFSET(AK15,0,-DATEDIF(EDATE('Rent Roll'!$K11,'Rent Roll'!$P11*12),AL$5,"M"))*((1+'Rent Roll'!$O11)^(DATEDIF(EDATE('Rent Roll'!$K11,'Rent Roll'!$P11*12),AL$5,"Y")+1))),('Rent Roll'!$H11*'Rent Roll'!$D11/12)*((1+'Rent Roll'!$N11)^DATEDIF('Control | Sensitivity'!$C$18,AL$5,"Y")))))</f>
        <v>-</v>
      </c>
      <c r="AM15" s="92" t="str">
        <f ca="1">IF(AM$5&gt;='Rent Roll'!$M37,('Rent Roll'!$G37*'Rent Roll'!$D11/12)*((1+'Rent Roll'!$X37)^DATEDIF('Rent Roll'!$M37,AM$5,"Y")),
IF(AM$5&gt;'Rent Roll'!$L11,"-",
IF('Rent Roll'!$P11&gt;0,
IF(AND('Rent Roll'!$P11&gt;0,EDATE('Rent Roll'!$K11,'Rent Roll'!$P11*12)&gt;='Commercial Lease'!AM$5),
('Rent Roll'!$H11*'Rent Roll'!$D11/12)*((1+'Rent Roll'!$N11)^DATEDIF('Control | Sensitivity'!$C$18,AM$5,"Y")),
OFFSET(AL15,0,-DATEDIF(EDATE('Rent Roll'!$K11,'Rent Roll'!$P11*12),AM$5,"M"))*((1+'Rent Roll'!$O11)^(DATEDIF(EDATE('Rent Roll'!$K11,'Rent Roll'!$P11*12),AM$5,"Y")+1))),('Rent Roll'!$H11*'Rent Roll'!$D11/12)*((1+'Rent Roll'!$N11)^DATEDIF('Control | Sensitivity'!$C$18,AM$5,"Y")))))</f>
        <v>-</v>
      </c>
      <c r="AN15" s="92" t="str">
        <f ca="1">IF(AN$5&gt;='Rent Roll'!$M37,('Rent Roll'!$G37*'Rent Roll'!$D11/12)*((1+'Rent Roll'!$X37)^DATEDIF('Rent Roll'!$M37,AN$5,"Y")),
IF(AN$5&gt;'Rent Roll'!$L11,"-",
IF('Rent Roll'!$P11&gt;0,
IF(AND('Rent Roll'!$P11&gt;0,EDATE('Rent Roll'!$K11,'Rent Roll'!$P11*12)&gt;='Commercial Lease'!AN$5),
('Rent Roll'!$H11*'Rent Roll'!$D11/12)*((1+'Rent Roll'!$N11)^DATEDIF('Control | Sensitivity'!$C$18,AN$5,"Y")),
OFFSET(AM15,0,-DATEDIF(EDATE('Rent Roll'!$K11,'Rent Roll'!$P11*12),AN$5,"M"))*((1+'Rent Roll'!$O11)^(DATEDIF(EDATE('Rent Roll'!$K11,'Rent Roll'!$P11*12),AN$5,"Y")+1))),('Rent Roll'!$H11*'Rent Roll'!$D11/12)*((1+'Rent Roll'!$N11)^DATEDIF('Control | Sensitivity'!$C$18,AN$5,"Y")))))</f>
        <v>-</v>
      </c>
      <c r="AO15" s="92" t="str">
        <f ca="1">IF(AO$5&gt;='Rent Roll'!$M37,('Rent Roll'!$G37*'Rent Roll'!$D11/12)*((1+'Rent Roll'!$X37)^DATEDIF('Rent Roll'!$M37,AO$5,"Y")),
IF(AO$5&gt;'Rent Roll'!$L11,"-",
IF('Rent Roll'!$P11&gt;0,
IF(AND('Rent Roll'!$P11&gt;0,EDATE('Rent Roll'!$K11,'Rent Roll'!$P11*12)&gt;='Commercial Lease'!AO$5),
('Rent Roll'!$H11*'Rent Roll'!$D11/12)*((1+'Rent Roll'!$N11)^DATEDIF('Control | Sensitivity'!$C$18,AO$5,"Y")),
OFFSET(AN15,0,-DATEDIF(EDATE('Rent Roll'!$K11,'Rent Roll'!$P11*12),AO$5,"M"))*((1+'Rent Roll'!$O11)^(DATEDIF(EDATE('Rent Roll'!$K11,'Rent Roll'!$P11*12),AO$5,"Y")+1))),('Rent Roll'!$H11*'Rent Roll'!$D11/12)*((1+'Rent Roll'!$N11)^DATEDIF('Control | Sensitivity'!$C$18,AO$5,"Y")))))</f>
        <v>-</v>
      </c>
      <c r="AP15" s="92" t="str">
        <f ca="1">IF(AP$5&gt;='Rent Roll'!$M37,('Rent Roll'!$G37*'Rent Roll'!$D11/12)*((1+'Rent Roll'!$X37)^DATEDIF('Rent Roll'!$M37,AP$5,"Y")),
IF(AP$5&gt;'Rent Roll'!$L11,"-",
IF('Rent Roll'!$P11&gt;0,
IF(AND('Rent Roll'!$P11&gt;0,EDATE('Rent Roll'!$K11,'Rent Roll'!$P11*12)&gt;='Commercial Lease'!AP$5),
('Rent Roll'!$H11*'Rent Roll'!$D11/12)*((1+'Rent Roll'!$N11)^DATEDIF('Control | Sensitivity'!$C$18,AP$5,"Y")),
OFFSET(AO15,0,-DATEDIF(EDATE('Rent Roll'!$K11,'Rent Roll'!$P11*12),AP$5,"M"))*((1+'Rent Roll'!$O11)^(DATEDIF(EDATE('Rent Roll'!$K11,'Rent Roll'!$P11*12),AP$5,"Y")+1))),('Rent Roll'!$H11*'Rent Roll'!$D11/12)*((1+'Rent Roll'!$N11)^DATEDIF('Control | Sensitivity'!$C$18,AP$5,"Y")))))</f>
        <v>-</v>
      </c>
      <c r="AQ15" s="92" t="str">
        <f ca="1">IF(AQ$5&gt;='Rent Roll'!$M37,('Rent Roll'!$G37*'Rent Roll'!$D11/12)*((1+'Rent Roll'!$X37)^DATEDIF('Rent Roll'!$M37,AQ$5,"Y")),
IF(AQ$5&gt;'Rent Roll'!$L11,"-",
IF('Rent Roll'!$P11&gt;0,
IF(AND('Rent Roll'!$P11&gt;0,EDATE('Rent Roll'!$K11,'Rent Roll'!$P11*12)&gt;='Commercial Lease'!AQ$5),
('Rent Roll'!$H11*'Rent Roll'!$D11/12)*((1+'Rent Roll'!$N11)^DATEDIF('Control | Sensitivity'!$C$18,AQ$5,"Y")),
OFFSET(AP15,0,-DATEDIF(EDATE('Rent Roll'!$K11,'Rent Roll'!$P11*12),AQ$5,"M"))*((1+'Rent Roll'!$O11)^(DATEDIF(EDATE('Rent Roll'!$K11,'Rent Roll'!$P11*12),AQ$5,"Y")+1))),('Rent Roll'!$H11*'Rent Roll'!$D11/12)*((1+'Rent Roll'!$N11)^DATEDIF('Control | Sensitivity'!$C$18,AQ$5,"Y")))))</f>
        <v>-</v>
      </c>
      <c r="AR15" s="92" t="str">
        <f ca="1">IF(AR$5&gt;='Rent Roll'!$M37,('Rent Roll'!$G37*'Rent Roll'!$D11/12)*((1+'Rent Roll'!$X37)^DATEDIF('Rent Roll'!$M37,AR$5,"Y")),
IF(AR$5&gt;'Rent Roll'!$L11,"-",
IF('Rent Roll'!$P11&gt;0,
IF(AND('Rent Roll'!$P11&gt;0,EDATE('Rent Roll'!$K11,'Rent Roll'!$P11*12)&gt;='Commercial Lease'!AR$5),
('Rent Roll'!$H11*'Rent Roll'!$D11/12)*((1+'Rent Roll'!$N11)^DATEDIF('Control | Sensitivity'!$C$18,AR$5,"Y")),
OFFSET(AQ15,0,-DATEDIF(EDATE('Rent Roll'!$K11,'Rent Roll'!$P11*12),AR$5,"M"))*((1+'Rent Roll'!$O11)^(DATEDIF(EDATE('Rent Roll'!$K11,'Rent Roll'!$P11*12),AR$5,"Y")+1))),('Rent Roll'!$H11*'Rent Roll'!$D11/12)*((1+'Rent Roll'!$N11)^DATEDIF('Control | Sensitivity'!$C$18,AR$5,"Y")))))</f>
        <v>-</v>
      </c>
      <c r="AS15" s="92" t="str">
        <f ca="1">IF(AS$5&gt;='Rent Roll'!$M37,('Rent Roll'!$G37*'Rent Roll'!$D11/12)*((1+'Rent Roll'!$X37)^DATEDIF('Rent Roll'!$M37,AS$5,"Y")),
IF(AS$5&gt;'Rent Roll'!$L11,"-",
IF('Rent Roll'!$P11&gt;0,
IF(AND('Rent Roll'!$P11&gt;0,EDATE('Rent Roll'!$K11,'Rent Roll'!$P11*12)&gt;='Commercial Lease'!AS$5),
('Rent Roll'!$H11*'Rent Roll'!$D11/12)*((1+'Rent Roll'!$N11)^DATEDIF('Control | Sensitivity'!$C$18,AS$5,"Y")),
OFFSET(AR15,0,-DATEDIF(EDATE('Rent Roll'!$K11,'Rent Roll'!$P11*12),AS$5,"M"))*((1+'Rent Roll'!$O11)^(DATEDIF(EDATE('Rent Roll'!$K11,'Rent Roll'!$P11*12),AS$5,"Y")+1))),('Rent Roll'!$H11*'Rent Roll'!$D11/12)*((1+'Rent Roll'!$N11)^DATEDIF('Control | Sensitivity'!$C$18,AS$5,"Y")))))</f>
        <v>-</v>
      </c>
      <c r="AT15" s="92" t="str">
        <f ca="1">IF(AT$5&gt;='Rent Roll'!$M37,('Rent Roll'!$G37*'Rent Roll'!$D11/12)*((1+'Rent Roll'!$X37)^DATEDIF('Rent Roll'!$M37,AT$5,"Y")),
IF(AT$5&gt;'Rent Roll'!$L11,"-",
IF('Rent Roll'!$P11&gt;0,
IF(AND('Rent Roll'!$P11&gt;0,EDATE('Rent Roll'!$K11,'Rent Roll'!$P11*12)&gt;='Commercial Lease'!AT$5),
('Rent Roll'!$H11*'Rent Roll'!$D11/12)*((1+'Rent Roll'!$N11)^DATEDIF('Control | Sensitivity'!$C$18,AT$5,"Y")),
OFFSET(AS15,0,-DATEDIF(EDATE('Rent Roll'!$K11,'Rent Roll'!$P11*12),AT$5,"M"))*((1+'Rent Roll'!$O11)^(DATEDIF(EDATE('Rent Roll'!$K11,'Rent Roll'!$P11*12),AT$5,"Y")+1))),('Rent Roll'!$H11*'Rent Roll'!$D11/12)*((1+'Rent Roll'!$N11)^DATEDIF('Control | Sensitivity'!$C$18,AT$5,"Y")))))</f>
        <v>-</v>
      </c>
      <c r="AU15" s="92" t="str">
        <f ca="1">IF(AU$5&gt;='Rent Roll'!$M37,('Rent Roll'!$G37*'Rent Roll'!$D11/12)*((1+'Rent Roll'!$X37)^DATEDIF('Rent Roll'!$M37,AU$5,"Y")),
IF(AU$5&gt;'Rent Roll'!$L11,"-",
IF('Rent Roll'!$P11&gt;0,
IF(AND('Rent Roll'!$P11&gt;0,EDATE('Rent Roll'!$K11,'Rent Roll'!$P11*12)&gt;='Commercial Lease'!AU$5),
('Rent Roll'!$H11*'Rent Roll'!$D11/12)*((1+'Rent Roll'!$N11)^DATEDIF('Control | Sensitivity'!$C$18,AU$5,"Y")),
OFFSET(AT15,0,-DATEDIF(EDATE('Rent Roll'!$K11,'Rent Roll'!$P11*12),AU$5,"M"))*((1+'Rent Roll'!$O11)^(DATEDIF(EDATE('Rent Roll'!$K11,'Rent Roll'!$P11*12),AU$5,"Y")+1))),('Rent Roll'!$H11*'Rent Roll'!$D11/12)*((1+'Rent Roll'!$N11)^DATEDIF('Control | Sensitivity'!$C$18,AU$5,"Y")))))</f>
        <v>-</v>
      </c>
      <c r="AV15" s="92" t="str">
        <f ca="1">IF(AV$5&gt;='Rent Roll'!$M37,('Rent Roll'!$G37*'Rent Roll'!$D11/12)*((1+'Rent Roll'!$X37)^DATEDIF('Rent Roll'!$M37,AV$5,"Y")),
IF(AV$5&gt;'Rent Roll'!$L11,"-",
IF('Rent Roll'!$P11&gt;0,
IF(AND('Rent Roll'!$P11&gt;0,EDATE('Rent Roll'!$K11,'Rent Roll'!$P11*12)&gt;='Commercial Lease'!AV$5),
('Rent Roll'!$H11*'Rent Roll'!$D11/12)*((1+'Rent Roll'!$N11)^DATEDIF('Control | Sensitivity'!$C$18,AV$5,"Y")),
OFFSET(AU15,0,-DATEDIF(EDATE('Rent Roll'!$K11,'Rent Roll'!$P11*12),AV$5,"M"))*((1+'Rent Roll'!$O11)^(DATEDIF(EDATE('Rent Roll'!$K11,'Rent Roll'!$P11*12),AV$5,"Y")+1))),('Rent Roll'!$H11*'Rent Roll'!$D11/12)*((1+'Rent Roll'!$N11)^DATEDIF('Control | Sensitivity'!$C$18,AV$5,"Y")))))</f>
        <v>-</v>
      </c>
      <c r="AW15" s="92" t="str">
        <f ca="1">IF(AW$5&gt;='Rent Roll'!$M37,('Rent Roll'!$G37*'Rent Roll'!$D11/12)*((1+'Rent Roll'!$X37)^DATEDIF('Rent Roll'!$M37,AW$5,"Y")),
IF(AW$5&gt;'Rent Roll'!$L11,"-",
IF('Rent Roll'!$P11&gt;0,
IF(AND('Rent Roll'!$P11&gt;0,EDATE('Rent Roll'!$K11,'Rent Roll'!$P11*12)&gt;='Commercial Lease'!AW$5),
('Rent Roll'!$H11*'Rent Roll'!$D11/12)*((1+'Rent Roll'!$N11)^DATEDIF('Control | Sensitivity'!$C$18,AW$5,"Y")),
OFFSET(AV15,0,-DATEDIF(EDATE('Rent Roll'!$K11,'Rent Roll'!$P11*12),AW$5,"M"))*((1+'Rent Roll'!$O11)^(DATEDIF(EDATE('Rent Roll'!$K11,'Rent Roll'!$P11*12),AW$5,"Y")+1))),('Rent Roll'!$H11*'Rent Roll'!$D11/12)*((1+'Rent Roll'!$N11)^DATEDIF('Control | Sensitivity'!$C$18,AW$5,"Y")))))</f>
        <v>-</v>
      </c>
      <c r="AX15" s="92" t="str">
        <f ca="1">IF(AX$5&gt;='Rent Roll'!$M37,('Rent Roll'!$G37*'Rent Roll'!$D11/12)*((1+'Rent Roll'!$X37)^DATEDIF('Rent Roll'!$M37,AX$5,"Y")),
IF(AX$5&gt;'Rent Roll'!$L11,"-",
IF('Rent Roll'!$P11&gt;0,
IF(AND('Rent Roll'!$P11&gt;0,EDATE('Rent Roll'!$K11,'Rent Roll'!$P11*12)&gt;='Commercial Lease'!AX$5),
('Rent Roll'!$H11*'Rent Roll'!$D11/12)*((1+'Rent Roll'!$N11)^DATEDIF('Control | Sensitivity'!$C$18,AX$5,"Y")),
OFFSET(AW15,0,-DATEDIF(EDATE('Rent Roll'!$K11,'Rent Roll'!$P11*12),AX$5,"M"))*((1+'Rent Roll'!$O11)^(DATEDIF(EDATE('Rent Roll'!$K11,'Rent Roll'!$P11*12),AX$5,"Y")+1))),('Rent Roll'!$H11*'Rent Roll'!$D11/12)*((1+'Rent Roll'!$N11)^DATEDIF('Control | Sensitivity'!$C$18,AX$5,"Y")))))</f>
        <v>-</v>
      </c>
      <c r="AY15" s="92" t="str">
        <f ca="1">IF(AY$5&gt;='Rent Roll'!$M37,('Rent Roll'!$G37*'Rent Roll'!$D11/12)*((1+'Rent Roll'!$X37)^DATEDIF('Rent Roll'!$M37,AY$5,"Y")),
IF(AY$5&gt;'Rent Roll'!$L11,"-",
IF('Rent Roll'!$P11&gt;0,
IF(AND('Rent Roll'!$P11&gt;0,EDATE('Rent Roll'!$K11,'Rent Roll'!$P11*12)&gt;='Commercial Lease'!AY$5),
('Rent Roll'!$H11*'Rent Roll'!$D11/12)*((1+'Rent Roll'!$N11)^DATEDIF('Control | Sensitivity'!$C$18,AY$5,"Y")),
OFFSET(AX15,0,-DATEDIF(EDATE('Rent Roll'!$K11,'Rent Roll'!$P11*12),AY$5,"M"))*((1+'Rent Roll'!$O11)^(DATEDIF(EDATE('Rent Roll'!$K11,'Rent Roll'!$P11*12),AY$5,"Y")+1))),('Rent Roll'!$H11*'Rent Roll'!$D11/12)*((1+'Rent Roll'!$N11)^DATEDIF('Control | Sensitivity'!$C$18,AY$5,"Y")))))</f>
        <v>-</v>
      </c>
      <c r="AZ15" s="92" t="str">
        <f ca="1">IF(AZ$5&gt;='Rent Roll'!$M37,('Rent Roll'!$G37*'Rent Roll'!$D11/12)*((1+'Rent Roll'!$X37)^DATEDIF('Rent Roll'!$M37,AZ$5,"Y")),
IF(AZ$5&gt;'Rent Roll'!$L11,"-",
IF('Rent Roll'!$P11&gt;0,
IF(AND('Rent Roll'!$P11&gt;0,EDATE('Rent Roll'!$K11,'Rent Roll'!$P11*12)&gt;='Commercial Lease'!AZ$5),
('Rent Roll'!$H11*'Rent Roll'!$D11/12)*((1+'Rent Roll'!$N11)^DATEDIF('Control | Sensitivity'!$C$18,AZ$5,"Y")),
OFFSET(AY15,0,-DATEDIF(EDATE('Rent Roll'!$K11,'Rent Roll'!$P11*12),AZ$5,"M"))*((1+'Rent Roll'!$O11)^(DATEDIF(EDATE('Rent Roll'!$K11,'Rent Roll'!$P11*12),AZ$5,"Y")+1))),('Rent Roll'!$H11*'Rent Roll'!$D11/12)*((1+'Rent Roll'!$N11)^DATEDIF('Control | Sensitivity'!$C$18,AZ$5,"Y")))))</f>
        <v>-</v>
      </c>
      <c r="BA15" s="92" t="str">
        <f ca="1">IF(BA$5&gt;='Rent Roll'!$M37,('Rent Roll'!$G37*'Rent Roll'!$D11/12)*((1+'Rent Roll'!$X37)^DATEDIF('Rent Roll'!$M37,BA$5,"Y")),
IF(BA$5&gt;'Rent Roll'!$L11,"-",
IF('Rent Roll'!$P11&gt;0,
IF(AND('Rent Roll'!$P11&gt;0,EDATE('Rent Roll'!$K11,'Rent Roll'!$P11*12)&gt;='Commercial Lease'!BA$5),
('Rent Roll'!$H11*'Rent Roll'!$D11/12)*((1+'Rent Roll'!$N11)^DATEDIF('Control | Sensitivity'!$C$18,BA$5,"Y")),
OFFSET(AZ15,0,-DATEDIF(EDATE('Rent Roll'!$K11,'Rent Roll'!$P11*12),BA$5,"M"))*((1+'Rent Roll'!$O11)^(DATEDIF(EDATE('Rent Roll'!$K11,'Rent Roll'!$P11*12),BA$5,"Y")+1))),('Rent Roll'!$H11*'Rent Roll'!$D11/12)*((1+'Rent Roll'!$N11)^DATEDIF('Control | Sensitivity'!$C$18,BA$5,"Y")))))</f>
        <v>-</v>
      </c>
      <c r="BB15" s="92" t="str">
        <f ca="1">IF(BB$5&gt;='Rent Roll'!$M37,('Rent Roll'!$G37*'Rent Roll'!$D11/12)*((1+'Rent Roll'!$X37)^DATEDIF('Rent Roll'!$M37,BB$5,"Y")),
IF(BB$5&gt;'Rent Roll'!$L11,"-",
IF('Rent Roll'!$P11&gt;0,
IF(AND('Rent Roll'!$P11&gt;0,EDATE('Rent Roll'!$K11,'Rent Roll'!$P11*12)&gt;='Commercial Lease'!BB$5),
('Rent Roll'!$H11*'Rent Roll'!$D11/12)*((1+'Rent Roll'!$N11)^DATEDIF('Control | Sensitivity'!$C$18,BB$5,"Y")),
OFFSET(BA15,0,-DATEDIF(EDATE('Rent Roll'!$K11,'Rent Roll'!$P11*12),BB$5,"M"))*((1+'Rent Roll'!$O11)^(DATEDIF(EDATE('Rent Roll'!$K11,'Rent Roll'!$P11*12),BB$5,"Y")+1))),('Rent Roll'!$H11*'Rent Roll'!$D11/12)*((1+'Rent Roll'!$N11)^DATEDIF('Control | Sensitivity'!$C$18,BB$5,"Y")))))</f>
        <v>-</v>
      </c>
      <c r="BC15" s="92" t="str">
        <f ca="1">IF(BC$5&gt;='Rent Roll'!$M37,('Rent Roll'!$G37*'Rent Roll'!$D11/12)*((1+'Rent Roll'!$X37)^DATEDIF('Rent Roll'!$M37,BC$5,"Y")),
IF(BC$5&gt;'Rent Roll'!$L11,"-",
IF('Rent Roll'!$P11&gt;0,
IF(AND('Rent Roll'!$P11&gt;0,EDATE('Rent Roll'!$K11,'Rent Roll'!$P11*12)&gt;='Commercial Lease'!BC$5),
('Rent Roll'!$H11*'Rent Roll'!$D11/12)*((1+'Rent Roll'!$N11)^DATEDIF('Control | Sensitivity'!$C$18,BC$5,"Y")),
OFFSET(BB15,0,-DATEDIF(EDATE('Rent Roll'!$K11,'Rent Roll'!$P11*12),BC$5,"M"))*((1+'Rent Roll'!$O11)^(DATEDIF(EDATE('Rent Roll'!$K11,'Rent Roll'!$P11*12),BC$5,"Y")+1))),('Rent Roll'!$H11*'Rent Roll'!$D11/12)*((1+'Rent Roll'!$N11)^DATEDIF('Control | Sensitivity'!$C$18,BC$5,"Y")))))</f>
        <v>-</v>
      </c>
      <c r="BD15" s="92" t="str">
        <f ca="1">IF(BD$5&gt;='Rent Roll'!$M37,('Rent Roll'!$G37*'Rent Roll'!$D11/12)*((1+'Rent Roll'!$X37)^DATEDIF('Rent Roll'!$M37,BD$5,"Y")),
IF(BD$5&gt;'Rent Roll'!$L11,"-",
IF('Rent Roll'!$P11&gt;0,
IF(AND('Rent Roll'!$P11&gt;0,EDATE('Rent Roll'!$K11,'Rent Roll'!$P11*12)&gt;='Commercial Lease'!BD$5),
('Rent Roll'!$H11*'Rent Roll'!$D11/12)*((1+'Rent Roll'!$N11)^DATEDIF('Control | Sensitivity'!$C$18,BD$5,"Y")),
OFFSET(BC15,0,-DATEDIF(EDATE('Rent Roll'!$K11,'Rent Roll'!$P11*12),BD$5,"M"))*((1+'Rent Roll'!$O11)^(DATEDIF(EDATE('Rent Roll'!$K11,'Rent Roll'!$P11*12),BD$5,"Y")+1))),('Rent Roll'!$H11*'Rent Roll'!$D11/12)*((1+'Rent Roll'!$N11)^DATEDIF('Control | Sensitivity'!$C$18,BD$5,"Y")))))</f>
        <v>-</v>
      </c>
      <c r="BE15" s="92" t="str">
        <f ca="1">IF(BE$5&gt;='Rent Roll'!$M37,('Rent Roll'!$G37*'Rent Roll'!$D11/12)*((1+'Rent Roll'!$X37)^DATEDIF('Rent Roll'!$M37,BE$5,"Y")),
IF(BE$5&gt;'Rent Roll'!$L11,"-",
IF('Rent Roll'!$P11&gt;0,
IF(AND('Rent Roll'!$P11&gt;0,EDATE('Rent Roll'!$K11,'Rent Roll'!$P11*12)&gt;='Commercial Lease'!BE$5),
('Rent Roll'!$H11*'Rent Roll'!$D11/12)*((1+'Rent Roll'!$N11)^DATEDIF('Control | Sensitivity'!$C$18,BE$5,"Y")),
OFFSET(BD15,0,-DATEDIF(EDATE('Rent Roll'!$K11,'Rent Roll'!$P11*12),BE$5,"M"))*((1+'Rent Roll'!$O11)^(DATEDIF(EDATE('Rent Roll'!$K11,'Rent Roll'!$P11*12),BE$5,"Y")+1))),('Rent Roll'!$H11*'Rent Roll'!$D11/12)*((1+'Rent Roll'!$N11)^DATEDIF('Control | Sensitivity'!$C$18,BE$5,"Y")))))</f>
        <v>-</v>
      </c>
      <c r="BF15" s="92" t="str">
        <f ca="1">IF(BF$5&gt;='Rent Roll'!$M37,('Rent Roll'!$G37*'Rent Roll'!$D11/12)*((1+'Rent Roll'!$X37)^DATEDIF('Rent Roll'!$M37,BF$5,"Y")),
IF(BF$5&gt;'Rent Roll'!$L11,"-",
IF('Rent Roll'!$P11&gt;0,
IF(AND('Rent Roll'!$P11&gt;0,EDATE('Rent Roll'!$K11,'Rent Roll'!$P11*12)&gt;='Commercial Lease'!BF$5),
('Rent Roll'!$H11*'Rent Roll'!$D11/12)*((1+'Rent Roll'!$N11)^DATEDIF('Control | Sensitivity'!$C$18,BF$5,"Y")),
OFFSET(BE15,0,-DATEDIF(EDATE('Rent Roll'!$K11,'Rent Roll'!$P11*12),BF$5,"M"))*((1+'Rent Roll'!$O11)^(DATEDIF(EDATE('Rent Roll'!$K11,'Rent Roll'!$P11*12),BF$5,"Y")+1))),('Rent Roll'!$H11*'Rent Roll'!$D11/12)*((1+'Rent Roll'!$N11)^DATEDIF('Control | Sensitivity'!$C$18,BF$5,"Y")))))</f>
        <v>-</v>
      </c>
      <c r="BG15" s="92" t="str">
        <f ca="1">IF(BG$5&gt;='Rent Roll'!$M37,('Rent Roll'!$G37*'Rent Roll'!$D11/12)*((1+'Rent Roll'!$X37)^DATEDIF('Rent Roll'!$M37,BG$5,"Y")),
IF(BG$5&gt;'Rent Roll'!$L11,"-",
IF('Rent Roll'!$P11&gt;0,
IF(AND('Rent Roll'!$P11&gt;0,EDATE('Rent Roll'!$K11,'Rent Roll'!$P11*12)&gt;='Commercial Lease'!BG$5),
('Rent Roll'!$H11*'Rent Roll'!$D11/12)*((1+'Rent Roll'!$N11)^DATEDIF('Control | Sensitivity'!$C$18,BG$5,"Y")),
OFFSET(BF15,0,-DATEDIF(EDATE('Rent Roll'!$K11,'Rent Roll'!$P11*12),BG$5,"M"))*((1+'Rent Roll'!$O11)^(DATEDIF(EDATE('Rent Roll'!$K11,'Rent Roll'!$P11*12),BG$5,"Y")+1))),('Rent Roll'!$H11*'Rent Roll'!$D11/12)*((1+'Rent Roll'!$N11)^DATEDIF('Control | Sensitivity'!$C$18,BG$5,"Y")))))</f>
        <v>-</v>
      </c>
      <c r="BH15" s="92" t="str">
        <f ca="1">IF(BH$5&gt;='Rent Roll'!$M37,('Rent Roll'!$G37*'Rent Roll'!$D11/12)*((1+'Rent Roll'!$X37)^DATEDIF('Rent Roll'!$M37,BH$5,"Y")),
IF(BH$5&gt;'Rent Roll'!$L11,"-",
IF('Rent Roll'!$P11&gt;0,
IF(AND('Rent Roll'!$P11&gt;0,EDATE('Rent Roll'!$K11,'Rent Roll'!$P11*12)&gt;='Commercial Lease'!BH$5),
('Rent Roll'!$H11*'Rent Roll'!$D11/12)*((1+'Rent Roll'!$N11)^DATEDIF('Control | Sensitivity'!$C$18,BH$5,"Y")),
OFFSET(BG15,0,-DATEDIF(EDATE('Rent Roll'!$K11,'Rent Roll'!$P11*12),BH$5,"M"))*((1+'Rent Roll'!$O11)^(DATEDIF(EDATE('Rent Roll'!$K11,'Rent Roll'!$P11*12),BH$5,"Y")+1))),('Rent Roll'!$H11*'Rent Roll'!$D11/12)*((1+'Rent Roll'!$N11)^DATEDIF('Control | Sensitivity'!$C$18,BH$5,"Y")))))</f>
        <v>-</v>
      </c>
      <c r="BI15" s="92" t="str">
        <f ca="1">IF(BI$5&gt;='Rent Roll'!$M37,('Rent Roll'!$G37*'Rent Roll'!$D11/12)*((1+'Rent Roll'!$X37)^DATEDIF('Rent Roll'!$M37,BI$5,"Y")),
IF(BI$5&gt;'Rent Roll'!$L11,"-",
IF('Rent Roll'!$P11&gt;0,
IF(AND('Rent Roll'!$P11&gt;0,EDATE('Rent Roll'!$K11,'Rent Roll'!$P11*12)&gt;='Commercial Lease'!BI$5),
('Rent Roll'!$H11*'Rent Roll'!$D11/12)*((1+'Rent Roll'!$N11)^DATEDIF('Control | Sensitivity'!$C$18,BI$5,"Y")),
OFFSET(BH15,0,-DATEDIF(EDATE('Rent Roll'!$K11,'Rent Roll'!$P11*12),BI$5,"M"))*((1+'Rent Roll'!$O11)^(DATEDIF(EDATE('Rent Roll'!$K11,'Rent Roll'!$P11*12),BI$5,"Y")+1))),('Rent Roll'!$H11*'Rent Roll'!$D11/12)*((1+'Rent Roll'!$N11)^DATEDIF('Control | Sensitivity'!$C$18,BI$5,"Y")))))</f>
        <v>-</v>
      </c>
      <c r="BJ15" s="92" t="str">
        <f ca="1">IF(BJ$5&gt;='Rent Roll'!$M37,('Rent Roll'!$G37*'Rent Roll'!$D11/12)*((1+'Rent Roll'!$X37)^DATEDIF('Rent Roll'!$M37,BJ$5,"Y")),
IF(BJ$5&gt;'Rent Roll'!$L11,"-",
IF('Rent Roll'!$P11&gt;0,
IF(AND('Rent Roll'!$P11&gt;0,EDATE('Rent Roll'!$K11,'Rent Roll'!$P11*12)&gt;='Commercial Lease'!BJ$5),
('Rent Roll'!$H11*'Rent Roll'!$D11/12)*((1+'Rent Roll'!$N11)^DATEDIF('Control | Sensitivity'!$C$18,BJ$5,"Y")),
OFFSET(BI15,0,-DATEDIF(EDATE('Rent Roll'!$K11,'Rent Roll'!$P11*12),BJ$5,"M"))*((1+'Rent Roll'!$O11)^(DATEDIF(EDATE('Rent Roll'!$K11,'Rent Roll'!$P11*12),BJ$5,"Y")+1))),('Rent Roll'!$H11*'Rent Roll'!$D11/12)*((1+'Rent Roll'!$N11)^DATEDIF('Control | Sensitivity'!$C$18,BJ$5,"Y")))))</f>
        <v>-</v>
      </c>
      <c r="BK15" s="92" t="str">
        <f ca="1">IF(BK$5&gt;='Rent Roll'!$M37,('Rent Roll'!$G37*'Rent Roll'!$D11/12)*((1+'Rent Roll'!$X37)^DATEDIF('Rent Roll'!$M37,BK$5,"Y")),
IF(BK$5&gt;'Rent Roll'!$L11,"-",
IF('Rent Roll'!$P11&gt;0,
IF(AND('Rent Roll'!$P11&gt;0,EDATE('Rent Roll'!$K11,'Rent Roll'!$P11*12)&gt;='Commercial Lease'!BK$5),
('Rent Roll'!$H11*'Rent Roll'!$D11/12)*((1+'Rent Roll'!$N11)^DATEDIF('Control | Sensitivity'!$C$18,BK$5,"Y")),
OFFSET(BJ15,0,-DATEDIF(EDATE('Rent Roll'!$K11,'Rent Roll'!$P11*12),BK$5,"M"))*((1+'Rent Roll'!$O11)^(DATEDIF(EDATE('Rent Roll'!$K11,'Rent Roll'!$P11*12),BK$5,"Y")+1))),('Rent Roll'!$H11*'Rent Roll'!$D11/12)*((1+'Rent Roll'!$N11)^DATEDIF('Control | Sensitivity'!$C$18,BK$5,"Y")))))</f>
        <v>-</v>
      </c>
      <c r="BL15" s="92" t="str">
        <f ca="1">IF(BL$5&gt;='Rent Roll'!$M37,('Rent Roll'!$G37*'Rent Roll'!$D11/12)*((1+'Rent Roll'!$X37)^DATEDIF('Rent Roll'!$M37,BL$5,"Y")),
IF(BL$5&gt;'Rent Roll'!$L11,"-",
IF('Rent Roll'!$P11&gt;0,
IF(AND('Rent Roll'!$P11&gt;0,EDATE('Rent Roll'!$K11,'Rent Roll'!$P11*12)&gt;='Commercial Lease'!BL$5),
('Rent Roll'!$H11*'Rent Roll'!$D11/12)*((1+'Rent Roll'!$N11)^DATEDIF('Control | Sensitivity'!$C$18,BL$5,"Y")),
OFFSET(BK15,0,-DATEDIF(EDATE('Rent Roll'!$K11,'Rent Roll'!$P11*12),BL$5,"M"))*((1+'Rent Roll'!$O11)^(DATEDIF(EDATE('Rent Roll'!$K11,'Rent Roll'!$P11*12),BL$5,"Y")+1))),('Rent Roll'!$H11*'Rent Roll'!$D11/12)*((1+'Rent Roll'!$N11)^DATEDIF('Control | Sensitivity'!$C$18,BL$5,"Y")))))</f>
        <v>-</v>
      </c>
      <c r="BM15" s="92" t="str">
        <f ca="1">IF(BM$5&gt;='Rent Roll'!$M37,('Rent Roll'!$G37*'Rent Roll'!$D11/12)*((1+'Rent Roll'!$X37)^DATEDIF('Rent Roll'!$M37,BM$5,"Y")),
IF(BM$5&gt;'Rent Roll'!$L11,"-",
IF('Rent Roll'!$P11&gt;0,
IF(AND('Rent Roll'!$P11&gt;0,EDATE('Rent Roll'!$K11,'Rent Roll'!$P11*12)&gt;='Commercial Lease'!BM$5),
('Rent Roll'!$H11*'Rent Roll'!$D11/12)*((1+'Rent Roll'!$N11)^DATEDIF('Control | Sensitivity'!$C$18,BM$5,"Y")),
OFFSET(BL15,0,-DATEDIF(EDATE('Rent Roll'!$K11,'Rent Roll'!$P11*12),BM$5,"M"))*((1+'Rent Roll'!$O11)^(DATEDIF(EDATE('Rent Roll'!$K11,'Rent Roll'!$P11*12),BM$5,"Y")+1))),('Rent Roll'!$H11*'Rent Roll'!$D11/12)*((1+'Rent Roll'!$N11)^DATEDIF('Control | Sensitivity'!$C$18,BM$5,"Y")))))</f>
        <v>-</v>
      </c>
      <c r="BN15" s="92" t="str">
        <f ca="1">IF(BN$5&gt;='Rent Roll'!$M37,('Rent Roll'!$G37*'Rent Roll'!$D11/12)*((1+'Rent Roll'!$X37)^DATEDIF('Rent Roll'!$M37,BN$5,"Y")),
IF(BN$5&gt;'Rent Roll'!$L11,"-",
IF('Rent Roll'!$P11&gt;0,
IF(AND('Rent Roll'!$P11&gt;0,EDATE('Rent Roll'!$K11,'Rent Roll'!$P11*12)&gt;='Commercial Lease'!BN$5),
('Rent Roll'!$H11*'Rent Roll'!$D11/12)*((1+'Rent Roll'!$N11)^DATEDIF('Control | Sensitivity'!$C$18,BN$5,"Y")),
OFFSET(BM15,0,-DATEDIF(EDATE('Rent Roll'!$K11,'Rent Roll'!$P11*12),BN$5,"M"))*((1+'Rent Roll'!$O11)^(DATEDIF(EDATE('Rent Roll'!$K11,'Rent Roll'!$P11*12),BN$5,"Y")+1))),('Rent Roll'!$H11*'Rent Roll'!$D11/12)*((1+'Rent Roll'!$N11)^DATEDIF('Control | Sensitivity'!$C$18,BN$5,"Y")))))</f>
        <v>-</v>
      </c>
      <c r="BO15" s="92" t="str">
        <f ca="1">IF(BO$5&gt;='Rent Roll'!$M37,('Rent Roll'!$G37*'Rent Roll'!$D11/12)*((1+'Rent Roll'!$X37)^DATEDIF('Rent Roll'!$M37,BO$5,"Y")),
IF(BO$5&gt;'Rent Roll'!$L11,"-",
IF('Rent Roll'!$P11&gt;0,
IF(AND('Rent Roll'!$P11&gt;0,EDATE('Rent Roll'!$K11,'Rent Roll'!$P11*12)&gt;='Commercial Lease'!BO$5),
('Rent Roll'!$H11*'Rent Roll'!$D11/12)*((1+'Rent Roll'!$N11)^DATEDIF('Control | Sensitivity'!$C$18,BO$5,"Y")),
OFFSET(BN15,0,-DATEDIF(EDATE('Rent Roll'!$K11,'Rent Roll'!$P11*12),BO$5,"M"))*((1+'Rent Roll'!$O11)^(DATEDIF(EDATE('Rent Roll'!$K11,'Rent Roll'!$P11*12),BO$5,"Y")+1))),('Rent Roll'!$H11*'Rent Roll'!$D11/12)*((1+'Rent Roll'!$N11)^DATEDIF('Control | Sensitivity'!$C$18,BO$5,"Y")))))</f>
        <v>-</v>
      </c>
      <c r="BP15" s="92" t="str">
        <f ca="1">IF(BP$5&gt;='Rent Roll'!$M37,('Rent Roll'!$G37*'Rent Roll'!$D11/12)*((1+'Rent Roll'!$X37)^DATEDIF('Rent Roll'!$M37,BP$5,"Y")),
IF(BP$5&gt;'Rent Roll'!$L11,"-",
IF('Rent Roll'!$P11&gt;0,
IF(AND('Rent Roll'!$P11&gt;0,EDATE('Rent Roll'!$K11,'Rent Roll'!$P11*12)&gt;='Commercial Lease'!BP$5),
('Rent Roll'!$H11*'Rent Roll'!$D11/12)*((1+'Rent Roll'!$N11)^DATEDIF('Control | Sensitivity'!$C$18,BP$5,"Y")),
OFFSET(BO15,0,-DATEDIF(EDATE('Rent Roll'!$K11,'Rent Roll'!$P11*12),BP$5,"M"))*((1+'Rent Roll'!$O11)^(DATEDIF(EDATE('Rent Roll'!$K11,'Rent Roll'!$P11*12),BP$5,"Y")+1))),('Rent Roll'!$H11*'Rent Roll'!$D11/12)*((1+'Rent Roll'!$N11)^DATEDIF('Control | Sensitivity'!$C$18,BP$5,"Y")))))</f>
        <v>-</v>
      </c>
      <c r="BQ15" s="92" t="str">
        <f ca="1">IF(BQ$5&gt;='Rent Roll'!$M37,('Rent Roll'!$G37*'Rent Roll'!$D11/12)*((1+'Rent Roll'!$X37)^DATEDIF('Rent Roll'!$M37,BQ$5,"Y")),
IF(BQ$5&gt;'Rent Roll'!$L11,"-",
IF('Rent Roll'!$P11&gt;0,
IF(AND('Rent Roll'!$P11&gt;0,EDATE('Rent Roll'!$K11,'Rent Roll'!$P11*12)&gt;='Commercial Lease'!BQ$5),
('Rent Roll'!$H11*'Rent Roll'!$D11/12)*((1+'Rent Roll'!$N11)^DATEDIF('Control | Sensitivity'!$C$18,BQ$5,"Y")),
OFFSET(BP15,0,-DATEDIF(EDATE('Rent Roll'!$K11,'Rent Roll'!$P11*12),BQ$5,"M"))*((1+'Rent Roll'!$O11)^(DATEDIF(EDATE('Rent Roll'!$K11,'Rent Roll'!$P11*12),BQ$5,"Y")+1))),('Rent Roll'!$H11*'Rent Roll'!$D11/12)*((1+'Rent Roll'!$N11)^DATEDIF('Control | Sensitivity'!$C$18,BQ$5,"Y")))))</f>
        <v>-</v>
      </c>
      <c r="BR15" s="92" t="str">
        <f ca="1">IF(BR$5&gt;='Rent Roll'!$M37,('Rent Roll'!$G37*'Rent Roll'!$D11/12)*((1+'Rent Roll'!$X37)^DATEDIF('Rent Roll'!$M37,BR$5,"Y")),
IF(BR$5&gt;'Rent Roll'!$L11,"-",
IF('Rent Roll'!$P11&gt;0,
IF(AND('Rent Roll'!$P11&gt;0,EDATE('Rent Roll'!$K11,'Rent Roll'!$P11*12)&gt;='Commercial Lease'!BR$5),
('Rent Roll'!$H11*'Rent Roll'!$D11/12)*((1+'Rent Roll'!$N11)^DATEDIF('Control | Sensitivity'!$C$18,BR$5,"Y")),
OFFSET(BQ15,0,-DATEDIF(EDATE('Rent Roll'!$K11,'Rent Roll'!$P11*12),BR$5,"M"))*((1+'Rent Roll'!$O11)^(DATEDIF(EDATE('Rent Roll'!$K11,'Rent Roll'!$P11*12),BR$5,"Y")+1))),('Rent Roll'!$H11*'Rent Roll'!$D11/12)*((1+'Rent Roll'!$N11)^DATEDIF('Control | Sensitivity'!$C$18,BR$5,"Y")))))</f>
        <v>-</v>
      </c>
      <c r="BS15" s="92" t="str">
        <f ca="1">IF(BS$5&gt;='Rent Roll'!$M37,('Rent Roll'!$G37*'Rent Roll'!$D11/12)*((1+'Rent Roll'!$X37)^DATEDIF('Rent Roll'!$M37,BS$5,"Y")),
IF(BS$5&gt;'Rent Roll'!$L11,"-",
IF('Rent Roll'!$P11&gt;0,
IF(AND('Rent Roll'!$P11&gt;0,EDATE('Rent Roll'!$K11,'Rent Roll'!$P11*12)&gt;='Commercial Lease'!BS$5),
('Rent Roll'!$H11*'Rent Roll'!$D11/12)*((1+'Rent Roll'!$N11)^DATEDIF('Control | Sensitivity'!$C$18,BS$5,"Y")),
OFFSET(BR15,0,-DATEDIF(EDATE('Rent Roll'!$K11,'Rent Roll'!$P11*12),BS$5,"M"))*((1+'Rent Roll'!$O11)^(DATEDIF(EDATE('Rent Roll'!$K11,'Rent Roll'!$P11*12),BS$5,"Y")+1))),('Rent Roll'!$H11*'Rent Roll'!$D11/12)*((1+'Rent Roll'!$N11)^DATEDIF('Control | Sensitivity'!$C$18,BS$5,"Y")))))</f>
        <v>-</v>
      </c>
      <c r="BT15" s="92" t="str">
        <f ca="1">IF(BT$5&gt;='Rent Roll'!$M37,('Rent Roll'!$G37*'Rent Roll'!$D11/12)*((1+'Rent Roll'!$X37)^DATEDIF('Rent Roll'!$M37,BT$5,"Y")),
IF(BT$5&gt;'Rent Roll'!$L11,"-",
IF('Rent Roll'!$P11&gt;0,
IF(AND('Rent Roll'!$P11&gt;0,EDATE('Rent Roll'!$K11,'Rent Roll'!$P11*12)&gt;='Commercial Lease'!BT$5),
('Rent Roll'!$H11*'Rent Roll'!$D11/12)*((1+'Rent Roll'!$N11)^DATEDIF('Control | Sensitivity'!$C$18,BT$5,"Y")),
OFFSET(BS15,0,-DATEDIF(EDATE('Rent Roll'!$K11,'Rent Roll'!$P11*12),BT$5,"M"))*((1+'Rent Roll'!$O11)^(DATEDIF(EDATE('Rent Roll'!$K11,'Rent Roll'!$P11*12),BT$5,"Y")+1))),('Rent Roll'!$H11*'Rent Roll'!$D11/12)*((1+'Rent Roll'!$N11)^DATEDIF('Control | Sensitivity'!$C$18,BT$5,"Y")))))</f>
        <v>-</v>
      </c>
      <c r="BU15" s="92" t="str">
        <f ca="1">IF(BU$5&gt;='Rent Roll'!$M37,('Rent Roll'!$G37*'Rent Roll'!$D11/12)*((1+'Rent Roll'!$X37)^DATEDIF('Rent Roll'!$M37,BU$5,"Y")),
IF(BU$5&gt;'Rent Roll'!$L11,"-",
IF('Rent Roll'!$P11&gt;0,
IF(AND('Rent Roll'!$P11&gt;0,EDATE('Rent Roll'!$K11,'Rent Roll'!$P11*12)&gt;='Commercial Lease'!BU$5),
('Rent Roll'!$H11*'Rent Roll'!$D11/12)*((1+'Rent Roll'!$N11)^DATEDIF('Control | Sensitivity'!$C$18,BU$5,"Y")),
OFFSET(BT15,0,-DATEDIF(EDATE('Rent Roll'!$K11,'Rent Roll'!$P11*12),BU$5,"M"))*((1+'Rent Roll'!$O11)^(DATEDIF(EDATE('Rent Roll'!$K11,'Rent Roll'!$P11*12),BU$5,"Y")+1))),('Rent Roll'!$H11*'Rent Roll'!$D11/12)*((1+'Rent Roll'!$N11)^DATEDIF('Control | Sensitivity'!$C$18,BU$5,"Y")))))</f>
        <v>-</v>
      </c>
      <c r="BV15" s="92" t="str">
        <f ca="1">IF(BV$5&gt;='Rent Roll'!$M37,('Rent Roll'!$G37*'Rent Roll'!$D11/12)*((1+'Rent Roll'!$X37)^DATEDIF('Rent Roll'!$M37,BV$5,"Y")),
IF(BV$5&gt;'Rent Roll'!$L11,"-",
IF('Rent Roll'!$P11&gt;0,
IF(AND('Rent Roll'!$P11&gt;0,EDATE('Rent Roll'!$K11,'Rent Roll'!$P11*12)&gt;='Commercial Lease'!BV$5),
('Rent Roll'!$H11*'Rent Roll'!$D11/12)*((1+'Rent Roll'!$N11)^DATEDIF('Control | Sensitivity'!$C$18,BV$5,"Y")),
OFFSET(BU15,0,-DATEDIF(EDATE('Rent Roll'!$K11,'Rent Roll'!$P11*12),BV$5,"M"))*((1+'Rent Roll'!$O11)^(DATEDIF(EDATE('Rent Roll'!$K11,'Rent Roll'!$P11*12),BV$5,"Y")+1))),('Rent Roll'!$H11*'Rent Roll'!$D11/12)*((1+'Rent Roll'!$N11)^DATEDIF('Control | Sensitivity'!$C$18,BV$5,"Y")))))</f>
        <v>-</v>
      </c>
      <c r="BW15" s="92" t="str">
        <f ca="1">IF(BW$5&gt;='Rent Roll'!$M37,('Rent Roll'!$G37*'Rent Roll'!$D11/12)*((1+'Rent Roll'!$X37)^DATEDIF('Rent Roll'!$M37,BW$5,"Y")),
IF(BW$5&gt;'Rent Roll'!$L11,"-",
IF('Rent Roll'!$P11&gt;0,
IF(AND('Rent Roll'!$P11&gt;0,EDATE('Rent Roll'!$K11,'Rent Roll'!$P11*12)&gt;='Commercial Lease'!BW$5),
('Rent Roll'!$H11*'Rent Roll'!$D11/12)*((1+'Rent Roll'!$N11)^DATEDIF('Control | Sensitivity'!$C$18,BW$5,"Y")),
OFFSET(BV15,0,-DATEDIF(EDATE('Rent Roll'!$K11,'Rent Roll'!$P11*12),BW$5,"M"))*((1+'Rent Roll'!$O11)^(DATEDIF(EDATE('Rent Roll'!$K11,'Rent Roll'!$P11*12),BW$5,"Y")+1))),('Rent Roll'!$H11*'Rent Roll'!$D11/12)*((1+'Rent Roll'!$N11)^DATEDIF('Control | Sensitivity'!$C$18,BW$5,"Y")))))</f>
        <v>-</v>
      </c>
      <c r="BX15" s="92" t="str">
        <f ca="1">IF(BX$5&gt;='Rent Roll'!$M37,('Rent Roll'!$G37*'Rent Roll'!$D11/12)*((1+'Rent Roll'!$X37)^DATEDIF('Rent Roll'!$M37,BX$5,"Y")),
IF(BX$5&gt;'Rent Roll'!$L11,"-",
IF('Rent Roll'!$P11&gt;0,
IF(AND('Rent Roll'!$P11&gt;0,EDATE('Rent Roll'!$K11,'Rent Roll'!$P11*12)&gt;='Commercial Lease'!BX$5),
('Rent Roll'!$H11*'Rent Roll'!$D11/12)*((1+'Rent Roll'!$N11)^DATEDIF('Control | Sensitivity'!$C$18,BX$5,"Y")),
OFFSET(BW15,0,-DATEDIF(EDATE('Rent Roll'!$K11,'Rent Roll'!$P11*12),BX$5,"M"))*((1+'Rent Roll'!$O11)^(DATEDIF(EDATE('Rent Roll'!$K11,'Rent Roll'!$P11*12),BX$5,"Y")+1))),('Rent Roll'!$H11*'Rent Roll'!$D11/12)*((1+'Rent Roll'!$N11)^DATEDIF('Control | Sensitivity'!$C$18,BX$5,"Y")))))</f>
        <v>-</v>
      </c>
      <c r="BY15" s="92" t="str">
        <f ca="1">IF(BY$5&gt;='Rent Roll'!$M37,('Rent Roll'!$G37*'Rent Roll'!$D11/12)*((1+'Rent Roll'!$X37)^DATEDIF('Rent Roll'!$M37,BY$5,"Y")),
IF(BY$5&gt;'Rent Roll'!$L11,"-",
IF('Rent Roll'!$P11&gt;0,
IF(AND('Rent Roll'!$P11&gt;0,EDATE('Rent Roll'!$K11,'Rent Roll'!$P11*12)&gt;='Commercial Lease'!BY$5),
('Rent Roll'!$H11*'Rent Roll'!$D11/12)*((1+'Rent Roll'!$N11)^DATEDIF('Control | Sensitivity'!$C$18,BY$5,"Y")),
OFFSET(BX15,0,-DATEDIF(EDATE('Rent Roll'!$K11,'Rent Roll'!$P11*12),BY$5,"M"))*((1+'Rent Roll'!$O11)^(DATEDIF(EDATE('Rent Roll'!$K11,'Rent Roll'!$P11*12),BY$5,"Y")+1))),('Rent Roll'!$H11*'Rent Roll'!$D11/12)*((1+'Rent Roll'!$N11)^DATEDIF('Control | Sensitivity'!$C$18,BY$5,"Y")))))</f>
        <v>-</v>
      </c>
      <c r="BZ15" s="92" t="str">
        <f ca="1">IF(BZ$5&gt;='Rent Roll'!$M37,('Rent Roll'!$G37*'Rent Roll'!$D11/12)*((1+'Rent Roll'!$X37)^DATEDIF('Rent Roll'!$M37,BZ$5,"Y")),
IF(BZ$5&gt;'Rent Roll'!$L11,"-",
IF('Rent Roll'!$P11&gt;0,
IF(AND('Rent Roll'!$P11&gt;0,EDATE('Rent Roll'!$K11,'Rent Roll'!$P11*12)&gt;='Commercial Lease'!BZ$5),
('Rent Roll'!$H11*'Rent Roll'!$D11/12)*((1+'Rent Roll'!$N11)^DATEDIF('Control | Sensitivity'!$C$18,BZ$5,"Y")),
OFFSET(BY15,0,-DATEDIF(EDATE('Rent Roll'!$K11,'Rent Roll'!$P11*12),BZ$5,"M"))*((1+'Rent Roll'!$O11)^(DATEDIF(EDATE('Rent Roll'!$K11,'Rent Roll'!$P11*12),BZ$5,"Y")+1))),('Rent Roll'!$H11*'Rent Roll'!$D11/12)*((1+'Rent Roll'!$N11)^DATEDIF('Control | Sensitivity'!$C$18,BZ$5,"Y")))))</f>
        <v>-</v>
      </c>
      <c r="CA15" s="92" t="str">
        <f ca="1">IF(CA$5&gt;='Rent Roll'!$M37,('Rent Roll'!$G37*'Rent Roll'!$D11/12)*((1+'Rent Roll'!$X37)^DATEDIF('Rent Roll'!$M37,CA$5,"Y")),
IF(CA$5&gt;'Rent Roll'!$L11,"-",
IF('Rent Roll'!$P11&gt;0,
IF(AND('Rent Roll'!$P11&gt;0,EDATE('Rent Roll'!$K11,'Rent Roll'!$P11*12)&gt;='Commercial Lease'!CA$5),
('Rent Roll'!$H11*'Rent Roll'!$D11/12)*((1+'Rent Roll'!$N11)^DATEDIF('Control | Sensitivity'!$C$18,CA$5,"Y")),
OFFSET(BZ15,0,-DATEDIF(EDATE('Rent Roll'!$K11,'Rent Roll'!$P11*12),CA$5,"M"))*((1+'Rent Roll'!$O11)^(DATEDIF(EDATE('Rent Roll'!$K11,'Rent Roll'!$P11*12),CA$5,"Y")+1))),('Rent Roll'!$H11*'Rent Roll'!$D11/12)*((1+'Rent Roll'!$N11)^DATEDIF('Control | Sensitivity'!$C$18,CA$5,"Y")))))</f>
        <v>-</v>
      </c>
      <c r="CB15" s="92" t="str">
        <f ca="1">IF(CB$5&gt;='Rent Roll'!$M37,('Rent Roll'!$G37*'Rent Roll'!$D11/12)*((1+'Rent Roll'!$X37)^DATEDIF('Rent Roll'!$M37,CB$5,"Y")),
IF(CB$5&gt;'Rent Roll'!$L11,"-",
IF('Rent Roll'!$P11&gt;0,
IF(AND('Rent Roll'!$P11&gt;0,EDATE('Rent Roll'!$K11,'Rent Roll'!$P11*12)&gt;='Commercial Lease'!CB$5),
('Rent Roll'!$H11*'Rent Roll'!$D11/12)*((1+'Rent Roll'!$N11)^DATEDIF('Control | Sensitivity'!$C$18,CB$5,"Y")),
OFFSET(CA15,0,-DATEDIF(EDATE('Rent Roll'!$K11,'Rent Roll'!$P11*12),CB$5,"M"))*((1+'Rent Roll'!$O11)^(DATEDIF(EDATE('Rent Roll'!$K11,'Rent Roll'!$P11*12),CB$5,"Y")+1))),('Rent Roll'!$H11*'Rent Roll'!$D11/12)*((1+'Rent Roll'!$N11)^DATEDIF('Control | Sensitivity'!$C$18,CB$5,"Y")))))</f>
        <v>-</v>
      </c>
      <c r="CC15" s="92" t="str">
        <f ca="1">IF(CC$5&gt;='Rent Roll'!$M37,('Rent Roll'!$G37*'Rent Roll'!$D11/12)*((1+'Rent Roll'!$X37)^DATEDIF('Rent Roll'!$M37,CC$5,"Y")),
IF(CC$5&gt;'Rent Roll'!$L11,"-",
IF('Rent Roll'!$P11&gt;0,
IF(AND('Rent Roll'!$P11&gt;0,EDATE('Rent Roll'!$K11,'Rent Roll'!$P11*12)&gt;='Commercial Lease'!CC$5),
('Rent Roll'!$H11*'Rent Roll'!$D11/12)*((1+'Rent Roll'!$N11)^DATEDIF('Control | Sensitivity'!$C$18,CC$5,"Y")),
OFFSET(CB15,0,-DATEDIF(EDATE('Rent Roll'!$K11,'Rent Roll'!$P11*12),CC$5,"M"))*((1+'Rent Roll'!$O11)^(DATEDIF(EDATE('Rent Roll'!$K11,'Rent Roll'!$P11*12),CC$5,"Y")+1))),('Rent Roll'!$H11*'Rent Roll'!$D11/12)*((1+'Rent Roll'!$N11)^DATEDIF('Control | Sensitivity'!$C$18,CC$5,"Y")))))</f>
        <v>-</v>
      </c>
      <c r="CD15" s="92" t="str">
        <f ca="1">IF(CD$5&gt;='Rent Roll'!$M37,('Rent Roll'!$G37*'Rent Roll'!$D11/12)*((1+'Rent Roll'!$X37)^DATEDIF('Rent Roll'!$M37,CD$5,"Y")),
IF(CD$5&gt;'Rent Roll'!$L11,"-",
IF('Rent Roll'!$P11&gt;0,
IF(AND('Rent Roll'!$P11&gt;0,EDATE('Rent Roll'!$K11,'Rent Roll'!$P11*12)&gt;='Commercial Lease'!CD$5),
('Rent Roll'!$H11*'Rent Roll'!$D11/12)*((1+'Rent Roll'!$N11)^DATEDIF('Control | Sensitivity'!$C$18,CD$5,"Y")),
OFFSET(CC15,0,-DATEDIF(EDATE('Rent Roll'!$K11,'Rent Roll'!$P11*12),CD$5,"M"))*((1+'Rent Roll'!$O11)^(DATEDIF(EDATE('Rent Roll'!$K11,'Rent Roll'!$P11*12),CD$5,"Y")+1))),('Rent Roll'!$H11*'Rent Roll'!$D11/12)*((1+'Rent Roll'!$N11)^DATEDIF('Control | Sensitivity'!$C$18,CD$5,"Y")))))</f>
        <v>-</v>
      </c>
      <c r="CE15" s="92" t="str">
        <f ca="1">IF(CE$5&gt;='Rent Roll'!$M37,('Rent Roll'!$G37*'Rent Roll'!$D11/12)*((1+'Rent Roll'!$X37)^DATEDIF('Rent Roll'!$M37,CE$5,"Y")),
IF(CE$5&gt;'Rent Roll'!$L11,"-",
IF('Rent Roll'!$P11&gt;0,
IF(AND('Rent Roll'!$P11&gt;0,EDATE('Rent Roll'!$K11,'Rent Roll'!$P11*12)&gt;='Commercial Lease'!CE$5),
('Rent Roll'!$H11*'Rent Roll'!$D11/12)*((1+'Rent Roll'!$N11)^DATEDIF('Control | Sensitivity'!$C$18,CE$5,"Y")),
OFFSET(CD15,0,-DATEDIF(EDATE('Rent Roll'!$K11,'Rent Roll'!$P11*12),CE$5,"M"))*((1+'Rent Roll'!$O11)^(DATEDIF(EDATE('Rent Roll'!$K11,'Rent Roll'!$P11*12),CE$5,"Y")+1))),('Rent Roll'!$H11*'Rent Roll'!$D11/12)*((1+'Rent Roll'!$N11)^DATEDIF('Control | Sensitivity'!$C$18,CE$5,"Y")))))</f>
        <v>-</v>
      </c>
      <c r="CF15" s="92" t="str">
        <f ca="1">IF(CF$5&gt;='Rent Roll'!$M37,('Rent Roll'!$G37*'Rent Roll'!$D11/12)*((1+'Rent Roll'!$X37)^DATEDIF('Rent Roll'!$M37,CF$5,"Y")),
IF(CF$5&gt;'Rent Roll'!$L11,"-",
IF('Rent Roll'!$P11&gt;0,
IF(AND('Rent Roll'!$P11&gt;0,EDATE('Rent Roll'!$K11,'Rent Roll'!$P11*12)&gt;='Commercial Lease'!CF$5),
('Rent Roll'!$H11*'Rent Roll'!$D11/12)*((1+'Rent Roll'!$N11)^DATEDIF('Control | Sensitivity'!$C$18,CF$5,"Y")),
OFFSET(CE15,0,-DATEDIF(EDATE('Rent Roll'!$K11,'Rent Roll'!$P11*12),CF$5,"M"))*((1+'Rent Roll'!$O11)^(DATEDIF(EDATE('Rent Roll'!$K11,'Rent Roll'!$P11*12),CF$5,"Y")+1))),('Rent Roll'!$H11*'Rent Roll'!$D11/12)*((1+'Rent Roll'!$N11)^DATEDIF('Control | Sensitivity'!$C$18,CF$5,"Y")))))</f>
        <v>-</v>
      </c>
      <c r="CG15" s="92" t="str">
        <f ca="1">IF(CG$5&gt;='Rent Roll'!$M37,('Rent Roll'!$G37*'Rent Roll'!$D11/12)*((1+'Rent Roll'!$X37)^DATEDIF('Rent Roll'!$M37,CG$5,"Y")),
IF(CG$5&gt;'Rent Roll'!$L11,"-",
IF('Rent Roll'!$P11&gt;0,
IF(AND('Rent Roll'!$P11&gt;0,EDATE('Rent Roll'!$K11,'Rent Roll'!$P11*12)&gt;='Commercial Lease'!CG$5),
('Rent Roll'!$H11*'Rent Roll'!$D11/12)*((1+'Rent Roll'!$N11)^DATEDIF('Control | Sensitivity'!$C$18,CG$5,"Y")),
OFFSET(CF15,0,-DATEDIF(EDATE('Rent Roll'!$K11,'Rent Roll'!$P11*12),CG$5,"M"))*((1+'Rent Roll'!$O11)^(DATEDIF(EDATE('Rent Roll'!$K11,'Rent Roll'!$P11*12),CG$5,"Y")+1))),('Rent Roll'!$H11*'Rent Roll'!$D11/12)*((1+'Rent Roll'!$N11)^DATEDIF('Control | Sensitivity'!$C$18,CG$5,"Y")))))</f>
        <v>-</v>
      </c>
      <c r="CH15" s="92" t="str">
        <f ca="1">IF(CH$5&gt;='Rent Roll'!$M37,('Rent Roll'!$G37*'Rent Roll'!$D11/12)*((1+'Rent Roll'!$X37)^DATEDIF('Rent Roll'!$M37,CH$5,"Y")),
IF(CH$5&gt;'Rent Roll'!$L11,"-",
IF('Rent Roll'!$P11&gt;0,
IF(AND('Rent Roll'!$P11&gt;0,EDATE('Rent Roll'!$K11,'Rent Roll'!$P11*12)&gt;='Commercial Lease'!CH$5),
('Rent Roll'!$H11*'Rent Roll'!$D11/12)*((1+'Rent Roll'!$N11)^DATEDIF('Control | Sensitivity'!$C$18,CH$5,"Y")),
OFFSET(CG15,0,-DATEDIF(EDATE('Rent Roll'!$K11,'Rent Roll'!$P11*12),CH$5,"M"))*((1+'Rent Roll'!$O11)^(DATEDIF(EDATE('Rent Roll'!$K11,'Rent Roll'!$P11*12),CH$5,"Y")+1))),('Rent Roll'!$H11*'Rent Roll'!$D11/12)*((1+'Rent Roll'!$N11)^DATEDIF('Control | Sensitivity'!$C$18,CH$5,"Y")))))</f>
        <v>-</v>
      </c>
      <c r="CI15" s="92" t="str">
        <f ca="1">IF(CI$5&gt;='Rent Roll'!$M37,('Rent Roll'!$G37*'Rent Roll'!$D11/12)*((1+'Rent Roll'!$X37)^DATEDIF('Rent Roll'!$M37,CI$5,"Y")),
IF(CI$5&gt;'Rent Roll'!$L11,"-",
IF('Rent Roll'!$P11&gt;0,
IF(AND('Rent Roll'!$P11&gt;0,EDATE('Rent Roll'!$K11,'Rent Roll'!$P11*12)&gt;='Commercial Lease'!CI$5),
('Rent Roll'!$H11*'Rent Roll'!$D11/12)*((1+'Rent Roll'!$N11)^DATEDIF('Control | Sensitivity'!$C$18,CI$5,"Y")),
OFFSET(CH15,0,-DATEDIF(EDATE('Rent Roll'!$K11,'Rent Roll'!$P11*12),CI$5,"M"))*((1+'Rent Roll'!$O11)^(DATEDIF(EDATE('Rent Roll'!$K11,'Rent Roll'!$P11*12),CI$5,"Y")+1))),('Rent Roll'!$H11*'Rent Roll'!$D11/12)*((1+'Rent Roll'!$N11)^DATEDIF('Control | Sensitivity'!$C$18,CI$5,"Y")))))</f>
        <v>-</v>
      </c>
      <c r="CJ15" s="92" t="str">
        <f ca="1">IF(CJ$5&gt;='Rent Roll'!$M37,('Rent Roll'!$G37*'Rent Roll'!$D11/12)*((1+'Rent Roll'!$X37)^DATEDIF('Rent Roll'!$M37,CJ$5,"Y")),
IF(CJ$5&gt;'Rent Roll'!$L11,"-",
IF('Rent Roll'!$P11&gt;0,
IF(AND('Rent Roll'!$P11&gt;0,EDATE('Rent Roll'!$K11,'Rent Roll'!$P11*12)&gt;='Commercial Lease'!CJ$5),
('Rent Roll'!$H11*'Rent Roll'!$D11/12)*((1+'Rent Roll'!$N11)^DATEDIF('Control | Sensitivity'!$C$18,CJ$5,"Y")),
OFFSET(CI15,0,-DATEDIF(EDATE('Rent Roll'!$K11,'Rent Roll'!$P11*12),CJ$5,"M"))*((1+'Rent Roll'!$O11)^(DATEDIF(EDATE('Rent Roll'!$K11,'Rent Roll'!$P11*12),CJ$5,"Y")+1))),('Rent Roll'!$H11*'Rent Roll'!$D11/12)*((1+'Rent Roll'!$N11)^DATEDIF('Control | Sensitivity'!$C$18,CJ$5,"Y")))))</f>
        <v>-</v>
      </c>
      <c r="CK15" s="92" t="str">
        <f ca="1">IF(CK$5&gt;='Rent Roll'!$M37,('Rent Roll'!$G37*'Rent Roll'!$D11/12)*((1+'Rent Roll'!$X37)^DATEDIF('Rent Roll'!$M37,CK$5,"Y")),
IF(CK$5&gt;'Rent Roll'!$L11,"-",
IF('Rent Roll'!$P11&gt;0,
IF(AND('Rent Roll'!$P11&gt;0,EDATE('Rent Roll'!$K11,'Rent Roll'!$P11*12)&gt;='Commercial Lease'!CK$5),
('Rent Roll'!$H11*'Rent Roll'!$D11/12)*((1+'Rent Roll'!$N11)^DATEDIF('Control | Sensitivity'!$C$18,CK$5,"Y")),
OFFSET(CJ15,0,-DATEDIF(EDATE('Rent Roll'!$K11,'Rent Roll'!$P11*12),CK$5,"M"))*((1+'Rent Roll'!$O11)^(DATEDIF(EDATE('Rent Roll'!$K11,'Rent Roll'!$P11*12),CK$5,"Y")+1))),('Rent Roll'!$H11*'Rent Roll'!$D11/12)*((1+'Rent Roll'!$N11)^DATEDIF('Control | Sensitivity'!$C$18,CK$5,"Y")))))</f>
        <v>-</v>
      </c>
      <c r="CL15" s="92" t="str">
        <f ca="1">IF(CL$5&gt;='Rent Roll'!$M37,('Rent Roll'!$G37*'Rent Roll'!$D11/12)*((1+'Rent Roll'!$X37)^DATEDIF('Rent Roll'!$M37,CL$5,"Y")),
IF(CL$5&gt;'Rent Roll'!$L11,"-",
IF('Rent Roll'!$P11&gt;0,
IF(AND('Rent Roll'!$P11&gt;0,EDATE('Rent Roll'!$K11,'Rent Roll'!$P11*12)&gt;='Commercial Lease'!CL$5),
('Rent Roll'!$H11*'Rent Roll'!$D11/12)*((1+'Rent Roll'!$N11)^DATEDIF('Control | Sensitivity'!$C$18,CL$5,"Y")),
OFFSET(CK15,0,-DATEDIF(EDATE('Rent Roll'!$K11,'Rent Roll'!$P11*12),CL$5,"M"))*((1+'Rent Roll'!$O11)^(DATEDIF(EDATE('Rent Roll'!$K11,'Rent Roll'!$P11*12),CL$5,"Y")+1))),('Rent Roll'!$H11*'Rent Roll'!$D11/12)*((1+'Rent Roll'!$N11)^DATEDIF('Control | Sensitivity'!$C$18,CL$5,"Y")))))</f>
        <v>-</v>
      </c>
      <c r="CM15" s="92" t="str">
        <f ca="1">IF(CM$5&gt;='Rent Roll'!$M37,('Rent Roll'!$G37*'Rent Roll'!$D11/12)*((1+'Rent Roll'!$X37)^DATEDIF('Rent Roll'!$M37,CM$5,"Y")),
IF(CM$5&gt;'Rent Roll'!$L11,"-",
IF('Rent Roll'!$P11&gt;0,
IF(AND('Rent Roll'!$P11&gt;0,EDATE('Rent Roll'!$K11,'Rent Roll'!$P11*12)&gt;='Commercial Lease'!CM$5),
('Rent Roll'!$H11*'Rent Roll'!$D11/12)*((1+'Rent Roll'!$N11)^DATEDIF('Control | Sensitivity'!$C$18,CM$5,"Y")),
OFFSET(CL15,0,-DATEDIF(EDATE('Rent Roll'!$K11,'Rent Roll'!$P11*12),CM$5,"M"))*((1+'Rent Roll'!$O11)^(DATEDIF(EDATE('Rent Roll'!$K11,'Rent Roll'!$P11*12),CM$5,"Y")+1))),('Rent Roll'!$H11*'Rent Roll'!$D11/12)*((1+'Rent Roll'!$N11)^DATEDIF('Control | Sensitivity'!$C$18,CM$5,"Y")))))</f>
        <v>-</v>
      </c>
      <c r="CN15" s="92" t="str">
        <f ca="1">IF(CN$5&gt;='Rent Roll'!$M37,('Rent Roll'!$G37*'Rent Roll'!$D11/12)*((1+'Rent Roll'!$X37)^DATEDIF('Rent Roll'!$M37,CN$5,"Y")),
IF(CN$5&gt;'Rent Roll'!$L11,"-",
IF('Rent Roll'!$P11&gt;0,
IF(AND('Rent Roll'!$P11&gt;0,EDATE('Rent Roll'!$K11,'Rent Roll'!$P11*12)&gt;='Commercial Lease'!CN$5),
('Rent Roll'!$H11*'Rent Roll'!$D11/12)*((1+'Rent Roll'!$N11)^DATEDIF('Control | Sensitivity'!$C$18,CN$5,"Y")),
OFFSET(CM15,0,-DATEDIF(EDATE('Rent Roll'!$K11,'Rent Roll'!$P11*12),CN$5,"M"))*((1+'Rent Roll'!$O11)^(DATEDIF(EDATE('Rent Roll'!$K11,'Rent Roll'!$P11*12),CN$5,"Y")+1))),('Rent Roll'!$H11*'Rent Roll'!$D11/12)*((1+'Rent Roll'!$N11)^DATEDIF('Control | Sensitivity'!$C$18,CN$5,"Y")))))</f>
        <v>-</v>
      </c>
      <c r="CO15" s="92" t="str">
        <f ca="1">IF(CO$5&gt;='Rent Roll'!$M37,('Rent Roll'!$G37*'Rent Roll'!$D11/12)*((1+'Rent Roll'!$X37)^DATEDIF('Rent Roll'!$M37,CO$5,"Y")),
IF(CO$5&gt;'Rent Roll'!$L11,"-",
IF('Rent Roll'!$P11&gt;0,
IF(AND('Rent Roll'!$P11&gt;0,EDATE('Rent Roll'!$K11,'Rent Roll'!$P11*12)&gt;='Commercial Lease'!CO$5),
('Rent Roll'!$H11*'Rent Roll'!$D11/12)*((1+'Rent Roll'!$N11)^DATEDIF('Control | Sensitivity'!$C$18,CO$5,"Y")),
OFFSET(CN15,0,-DATEDIF(EDATE('Rent Roll'!$K11,'Rent Roll'!$P11*12),CO$5,"M"))*((1+'Rent Roll'!$O11)^(DATEDIF(EDATE('Rent Roll'!$K11,'Rent Roll'!$P11*12),CO$5,"Y")+1))),('Rent Roll'!$H11*'Rent Roll'!$D11/12)*((1+'Rent Roll'!$N11)^DATEDIF('Control | Sensitivity'!$C$18,CO$5,"Y")))))</f>
        <v>-</v>
      </c>
      <c r="CP15" s="92" t="str">
        <f ca="1">IF(CP$5&gt;='Rent Roll'!$M37,('Rent Roll'!$G37*'Rent Roll'!$D11/12)*((1+'Rent Roll'!$X37)^DATEDIF('Rent Roll'!$M37,CP$5,"Y")),
IF(CP$5&gt;'Rent Roll'!$L11,"-",
IF('Rent Roll'!$P11&gt;0,
IF(AND('Rent Roll'!$P11&gt;0,EDATE('Rent Roll'!$K11,'Rent Roll'!$P11*12)&gt;='Commercial Lease'!CP$5),
('Rent Roll'!$H11*'Rent Roll'!$D11/12)*((1+'Rent Roll'!$N11)^DATEDIF('Control | Sensitivity'!$C$18,CP$5,"Y")),
OFFSET(CO15,0,-DATEDIF(EDATE('Rent Roll'!$K11,'Rent Roll'!$P11*12),CP$5,"M"))*((1+'Rent Roll'!$O11)^(DATEDIF(EDATE('Rent Roll'!$K11,'Rent Roll'!$P11*12),CP$5,"Y")+1))),('Rent Roll'!$H11*'Rent Roll'!$D11/12)*((1+'Rent Roll'!$N11)^DATEDIF('Control | Sensitivity'!$C$18,CP$5,"Y")))))</f>
        <v>-</v>
      </c>
      <c r="CQ15" s="92" t="str">
        <f ca="1">IF(CQ$5&gt;='Rent Roll'!$M37,('Rent Roll'!$G37*'Rent Roll'!$D11/12)*((1+'Rent Roll'!$X37)^DATEDIF('Rent Roll'!$M37,CQ$5,"Y")),
IF(CQ$5&gt;'Rent Roll'!$L11,"-",
IF('Rent Roll'!$P11&gt;0,
IF(AND('Rent Roll'!$P11&gt;0,EDATE('Rent Roll'!$K11,'Rent Roll'!$P11*12)&gt;='Commercial Lease'!CQ$5),
('Rent Roll'!$H11*'Rent Roll'!$D11/12)*((1+'Rent Roll'!$N11)^DATEDIF('Control | Sensitivity'!$C$18,CQ$5,"Y")),
OFFSET(CP15,0,-DATEDIF(EDATE('Rent Roll'!$K11,'Rent Roll'!$P11*12),CQ$5,"M"))*((1+'Rent Roll'!$O11)^(DATEDIF(EDATE('Rent Roll'!$K11,'Rent Roll'!$P11*12),CQ$5,"Y")+1))),('Rent Roll'!$H11*'Rent Roll'!$D11/12)*((1+'Rent Roll'!$N11)^DATEDIF('Control | Sensitivity'!$C$18,CQ$5,"Y")))))</f>
        <v>-</v>
      </c>
      <c r="CR15" s="92" t="str">
        <f ca="1">IF(CR$5&gt;='Rent Roll'!$M37,('Rent Roll'!$G37*'Rent Roll'!$D11/12)*((1+'Rent Roll'!$X37)^DATEDIF('Rent Roll'!$M37,CR$5,"Y")),
IF(CR$5&gt;'Rent Roll'!$L11,"-",
IF('Rent Roll'!$P11&gt;0,
IF(AND('Rent Roll'!$P11&gt;0,EDATE('Rent Roll'!$K11,'Rent Roll'!$P11*12)&gt;='Commercial Lease'!CR$5),
('Rent Roll'!$H11*'Rent Roll'!$D11/12)*((1+'Rent Roll'!$N11)^DATEDIF('Control | Sensitivity'!$C$18,CR$5,"Y")),
OFFSET(CQ15,0,-DATEDIF(EDATE('Rent Roll'!$K11,'Rent Roll'!$P11*12),CR$5,"M"))*((1+'Rent Roll'!$O11)^(DATEDIF(EDATE('Rent Roll'!$K11,'Rent Roll'!$P11*12),CR$5,"Y")+1))),('Rent Roll'!$H11*'Rent Roll'!$D11/12)*((1+'Rent Roll'!$N11)^DATEDIF('Control | Sensitivity'!$C$18,CR$5,"Y")))))</f>
        <v>-</v>
      </c>
      <c r="CS15" s="92" t="str">
        <f ca="1">IF(CS$5&gt;='Rent Roll'!$M37,('Rent Roll'!$G37*'Rent Roll'!$D11/12)*((1+'Rent Roll'!$X37)^DATEDIF('Rent Roll'!$M37,CS$5,"Y")),
IF(CS$5&gt;'Rent Roll'!$L11,"-",
IF('Rent Roll'!$P11&gt;0,
IF(AND('Rent Roll'!$P11&gt;0,EDATE('Rent Roll'!$K11,'Rent Roll'!$P11*12)&gt;='Commercial Lease'!CS$5),
('Rent Roll'!$H11*'Rent Roll'!$D11/12)*((1+'Rent Roll'!$N11)^DATEDIF('Control | Sensitivity'!$C$18,CS$5,"Y")),
OFFSET(CR15,0,-DATEDIF(EDATE('Rent Roll'!$K11,'Rent Roll'!$P11*12),CS$5,"M"))*((1+'Rent Roll'!$O11)^(DATEDIF(EDATE('Rent Roll'!$K11,'Rent Roll'!$P11*12),CS$5,"Y")+1))),('Rent Roll'!$H11*'Rent Roll'!$D11/12)*((1+'Rent Roll'!$N11)^DATEDIF('Control | Sensitivity'!$C$18,CS$5,"Y")))))</f>
        <v>-</v>
      </c>
      <c r="CT15" s="92" t="str">
        <f ca="1">IF(CT$5&gt;='Rent Roll'!$M37,('Rent Roll'!$G37*'Rent Roll'!$D11/12)*((1+'Rent Roll'!$X37)^DATEDIF('Rent Roll'!$M37,CT$5,"Y")),
IF(CT$5&gt;'Rent Roll'!$L11,"-",
IF('Rent Roll'!$P11&gt;0,
IF(AND('Rent Roll'!$P11&gt;0,EDATE('Rent Roll'!$K11,'Rent Roll'!$P11*12)&gt;='Commercial Lease'!CT$5),
('Rent Roll'!$H11*'Rent Roll'!$D11/12)*((1+'Rent Roll'!$N11)^DATEDIF('Control | Sensitivity'!$C$18,CT$5,"Y")),
OFFSET(CS15,0,-DATEDIF(EDATE('Rent Roll'!$K11,'Rent Roll'!$P11*12),CT$5,"M"))*((1+'Rent Roll'!$O11)^(DATEDIF(EDATE('Rent Roll'!$K11,'Rent Roll'!$P11*12),CT$5,"Y")+1))),('Rent Roll'!$H11*'Rent Roll'!$D11/12)*((1+'Rent Roll'!$N11)^DATEDIF('Control | Sensitivity'!$C$18,CT$5,"Y")))))</f>
        <v>-</v>
      </c>
      <c r="CU15" s="92" t="str">
        <f ca="1">IF(CU$5&gt;='Rent Roll'!$M37,('Rent Roll'!$G37*'Rent Roll'!$D11/12)*((1+'Rent Roll'!$X37)^DATEDIF('Rent Roll'!$M37,CU$5,"Y")),
IF(CU$5&gt;'Rent Roll'!$L11,"-",
IF('Rent Roll'!$P11&gt;0,
IF(AND('Rent Roll'!$P11&gt;0,EDATE('Rent Roll'!$K11,'Rent Roll'!$P11*12)&gt;='Commercial Lease'!CU$5),
('Rent Roll'!$H11*'Rent Roll'!$D11/12)*((1+'Rent Roll'!$N11)^DATEDIF('Control | Sensitivity'!$C$18,CU$5,"Y")),
OFFSET(CT15,0,-DATEDIF(EDATE('Rent Roll'!$K11,'Rent Roll'!$P11*12),CU$5,"M"))*((1+'Rent Roll'!$O11)^(DATEDIF(EDATE('Rent Roll'!$K11,'Rent Roll'!$P11*12),CU$5,"Y")+1))),('Rent Roll'!$H11*'Rent Roll'!$D11/12)*((1+'Rent Roll'!$N11)^DATEDIF('Control | Sensitivity'!$C$18,CU$5,"Y")))))</f>
        <v>-</v>
      </c>
      <c r="CV15" s="92" t="str">
        <f ca="1">IF(CV$5&gt;='Rent Roll'!$M37,('Rent Roll'!$G37*'Rent Roll'!$D11/12)*((1+'Rent Roll'!$X37)^DATEDIF('Rent Roll'!$M37,CV$5,"Y")),
IF(CV$5&gt;'Rent Roll'!$L11,"-",
IF('Rent Roll'!$P11&gt;0,
IF(AND('Rent Roll'!$P11&gt;0,EDATE('Rent Roll'!$K11,'Rent Roll'!$P11*12)&gt;='Commercial Lease'!CV$5),
('Rent Roll'!$H11*'Rent Roll'!$D11/12)*((1+'Rent Roll'!$N11)^DATEDIF('Control | Sensitivity'!$C$18,CV$5,"Y")),
OFFSET(CU15,0,-DATEDIF(EDATE('Rent Roll'!$K11,'Rent Roll'!$P11*12),CV$5,"M"))*((1+'Rent Roll'!$O11)^(DATEDIF(EDATE('Rent Roll'!$K11,'Rent Roll'!$P11*12),CV$5,"Y")+1))),('Rent Roll'!$H11*'Rent Roll'!$D11/12)*((1+'Rent Roll'!$N11)^DATEDIF('Control | Sensitivity'!$C$18,CV$5,"Y")))))</f>
        <v>-</v>
      </c>
      <c r="CW15" s="92" t="str">
        <f ca="1">IF(CW$5&gt;='Rent Roll'!$M37,('Rent Roll'!$G37*'Rent Roll'!$D11/12)*((1+'Rent Roll'!$X37)^DATEDIF('Rent Roll'!$M37,CW$5,"Y")),
IF(CW$5&gt;'Rent Roll'!$L11,"-",
IF('Rent Roll'!$P11&gt;0,
IF(AND('Rent Roll'!$P11&gt;0,EDATE('Rent Roll'!$K11,'Rent Roll'!$P11*12)&gt;='Commercial Lease'!CW$5),
('Rent Roll'!$H11*'Rent Roll'!$D11/12)*((1+'Rent Roll'!$N11)^DATEDIF('Control | Sensitivity'!$C$18,CW$5,"Y")),
OFFSET(CV15,0,-DATEDIF(EDATE('Rent Roll'!$K11,'Rent Roll'!$P11*12),CW$5,"M"))*((1+'Rent Roll'!$O11)^(DATEDIF(EDATE('Rent Roll'!$K11,'Rent Roll'!$P11*12),CW$5,"Y")+1))),('Rent Roll'!$H11*'Rent Roll'!$D11/12)*((1+'Rent Roll'!$N11)^DATEDIF('Control | Sensitivity'!$C$18,CW$5,"Y")))))</f>
        <v>-</v>
      </c>
      <c r="CX15" s="92" t="str">
        <f ca="1">IF(CX$5&gt;='Rent Roll'!$M37,('Rent Roll'!$G37*'Rent Roll'!$D11/12)*((1+'Rent Roll'!$X37)^DATEDIF('Rent Roll'!$M37,CX$5,"Y")),
IF(CX$5&gt;'Rent Roll'!$L11,"-",
IF('Rent Roll'!$P11&gt;0,
IF(AND('Rent Roll'!$P11&gt;0,EDATE('Rent Roll'!$K11,'Rent Roll'!$P11*12)&gt;='Commercial Lease'!CX$5),
('Rent Roll'!$H11*'Rent Roll'!$D11/12)*((1+'Rent Roll'!$N11)^DATEDIF('Control | Sensitivity'!$C$18,CX$5,"Y")),
OFFSET(CW15,0,-DATEDIF(EDATE('Rent Roll'!$K11,'Rent Roll'!$P11*12),CX$5,"M"))*((1+'Rent Roll'!$O11)^(DATEDIF(EDATE('Rent Roll'!$K11,'Rent Roll'!$P11*12),CX$5,"Y")+1))),('Rent Roll'!$H11*'Rent Roll'!$D11/12)*((1+'Rent Roll'!$N11)^DATEDIF('Control | Sensitivity'!$C$18,CX$5,"Y")))))</f>
        <v>-</v>
      </c>
      <c r="CY15" s="92" t="str">
        <f ca="1">IF(CY$5&gt;='Rent Roll'!$M37,('Rent Roll'!$G37*'Rent Roll'!$D11/12)*((1+'Rent Roll'!$X37)^DATEDIF('Rent Roll'!$M37,CY$5,"Y")),
IF(CY$5&gt;'Rent Roll'!$L11,"-",
IF('Rent Roll'!$P11&gt;0,
IF(AND('Rent Roll'!$P11&gt;0,EDATE('Rent Roll'!$K11,'Rent Roll'!$P11*12)&gt;='Commercial Lease'!CY$5),
('Rent Roll'!$H11*'Rent Roll'!$D11/12)*((1+'Rent Roll'!$N11)^DATEDIF('Control | Sensitivity'!$C$18,CY$5,"Y")),
OFFSET(CX15,0,-DATEDIF(EDATE('Rent Roll'!$K11,'Rent Roll'!$P11*12),CY$5,"M"))*((1+'Rent Roll'!$O11)^(DATEDIF(EDATE('Rent Roll'!$K11,'Rent Roll'!$P11*12),CY$5,"Y")+1))),('Rent Roll'!$H11*'Rent Roll'!$D11/12)*((1+'Rent Roll'!$N11)^DATEDIF('Control | Sensitivity'!$C$18,CY$5,"Y")))))</f>
        <v>-</v>
      </c>
      <c r="CZ15" s="92" t="str">
        <f ca="1">IF(CZ$5&gt;='Rent Roll'!$M37,('Rent Roll'!$G37*'Rent Roll'!$D11/12)*((1+'Rent Roll'!$X37)^DATEDIF('Rent Roll'!$M37,CZ$5,"Y")),
IF(CZ$5&gt;'Rent Roll'!$L11,"-",
IF('Rent Roll'!$P11&gt;0,
IF(AND('Rent Roll'!$P11&gt;0,EDATE('Rent Roll'!$K11,'Rent Roll'!$P11*12)&gt;='Commercial Lease'!CZ$5),
('Rent Roll'!$H11*'Rent Roll'!$D11/12)*((1+'Rent Roll'!$N11)^DATEDIF('Control | Sensitivity'!$C$18,CZ$5,"Y")),
OFFSET(CY15,0,-DATEDIF(EDATE('Rent Roll'!$K11,'Rent Roll'!$P11*12),CZ$5,"M"))*((1+'Rent Roll'!$O11)^(DATEDIF(EDATE('Rent Roll'!$K11,'Rent Roll'!$P11*12),CZ$5,"Y")+1))),('Rent Roll'!$H11*'Rent Roll'!$D11/12)*((1+'Rent Roll'!$N11)^DATEDIF('Control | Sensitivity'!$C$18,CZ$5,"Y")))))</f>
        <v>-</v>
      </c>
      <c r="DA15" s="92" t="str">
        <f ca="1">IF(DA$5&gt;='Rent Roll'!$M37,('Rent Roll'!$G37*'Rent Roll'!$D11/12)*((1+'Rent Roll'!$X37)^DATEDIF('Rent Roll'!$M37,DA$5,"Y")),
IF(DA$5&gt;'Rent Roll'!$L11,"-",
IF('Rent Roll'!$P11&gt;0,
IF(AND('Rent Roll'!$P11&gt;0,EDATE('Rent Roll'!$K11,'Rent Roll'!$P11*12)&gt;='Commercial Lease'!DA$5),
('Rent Roll'!$H11*'Rent Roll'!$D11/12)*((1+'Rent Roll'!$N11)^DATEDIF('Control | Sensitivity'!$C$18,DA$5,"Y")),
OFFSET(CZ15,0,-DATEDIF(EDATE('Rent Roll'!$K11,'Rent Roll'!$P11*12),DA$5,"M"))*((1+'Rent Roll'!$O11)^(DATEDIF(EDATE('Rent Roll'!$K11,'Rent Roll'!$P11*12),DA$5,"Y")+1))),('Rent Roll'!$H11*'Rent Roll'!$D11/12)*((1+'Rent Roll'!$N11)^DATEDIF('Control | Sensitivity'!$C$18,DA$5,"Y")))))</f>
        <v>-</v>
      </c>
      <c r="DB15" s="92" t="str">
        <f ca="1">IF(DB$5&gt;='Rent Roll'!$M37,('Rent Roll'!$G37*'Rent Roll'!$D11/12)*((1+'Rent Roll'!$X37)^DATEDIF('Rent Roll'!$M37,DB$5,"Y")),
IF(DB$5&gt;'Rent Roll'!$L11,"-",
IF('Rent Roll'!$P11&gt;0,
IF(AND('Rent Roll'!$P11&gt;0,EDATE('Rent Roll'!$K11,'Rent Roll'!$P11*12)&gt;='Commercial Lease'!DB$5),
('Rent Roll'!$H11*'Rent Roll'!$D11/12)*((1+'Rent Roll'!$N11)^DATEDIF('Control | Sensitivity'!$C$18,DB$5,"Y")),
OFFSET(DA15,0,-DATEDIF(EDATE('Rent Roll'!$K11,'Rent Roll'!$P11*12),DB$5,"M"))*((1+'Rent Roll'!$O11)^(DATEDIF(EDATE('Rent Roll'!$K11,'Rent Roll'!$P11*12),DB$5,"Y")+1))),('Rent Roll'!$H11*'Rent Roll'!$D11/12)*((1+'Rent Roll'!$N11)^DATEDIF('Control | Sensitivity'!$C$18,DB$5,"Y")))))</f>
        <v>-</v>
      </c>
      <c r="DC15" s="92" t="str">
        <f ca="1">IF(DC$5&gt;='Rent Roll'!$M37,('Rent Roll'!$G37*'Rent Roll'!$D11/12)*((1+'Rent Roll'!$X37)^DATEDIF('Rent Roll'!$M37,DC$5,"Y")),
IF(DC$5&gt;'Rent Roll'!$L11,"-",
IF('Rent Roll'!$P11&gt;0,
IF(AND('Rent Roll'!$P11&gt;0,EDATE('Rent Roll'!$K11,'Rent Roll'!$P11*12)&gt;='Commercial Lease'!DC$5),
('Rent Roll'!$H11*'Rent Roll'!$D11/12)*((1+'Rent Roll'!$N11)^DATEDIF('Control | Sensitivity'!$C$18,DC$5,"Y")),
OFFSET(DB15,0,-DATEDIF(EDATE('Rent Roll'!$K11,'Rent Roll'!$P11*12),DC$5,"M"))*((1+'Rent Roll'!$O11)^(DATEDIF(EDATE('Rent Roll'!$K11,'Rent Roll'!$P11*12),DC$5,"Y")+1))),('Rent Roll'!$H11*'Rent Roll'!$D11/12)*((1+'Rent Roll'!$N11)^DATEDIF('Control | Sensitivity'!$C$18,DC$5,"Y")))))</f>
        <v>-</v>
      </c>
      <c r="DD15" s="92" t="str">
        <f ca="1">IF(DD$5&gt;='Rent Roll'!$M37,('Rent Roll'!$G37*'Rent Roll'!$D11/12)*((1+'Rent Roll'!$X37)^DATEDIF('Rent Roll'!$M37,DD$5,"Y")),
IF(DD$5&gt;'Rent Roll'!$L11,"-",
IF('Rent Roll'!$P11&gt;0,
IF(AND('Rent Roll'!$P11&gt;0,EDATE('Rent Roll'!$K11,'Rent Roll'!$P11*12)&gt;='Commercial Lease'!DD$5),
('Rent Roll'!$H11*'Rent Roll'!$D11/12)*((1+'Rent Roll'!$N11)^DATEDIF('Control | Sensitivity'!$C$18,DD$5,"Y")),
OFFSET(DC15,0,-DATEDIF(EDATE('Rent Roll'!$K11,'Rent Roll'!$P11*12),DD$5,"M"))*((1+'Rent Roll'!$O11)^(DATEDIF(EDATE('Rent Roll'!$K11,'Rent Roll'!$P11*12),DD$5,"Y")+1))),('Rent Roll'!$H11*'Rent Roll'!$D11/12)*((1+'Rent Roll'!$N11)^DATEDIF('Control | Sensitivity'!$C$18,DD$5,"Y")))))</f>
        <v>-</v>
      </c>
      <c r="DE15" s="92" t="str">
        <f ca="1">IF(DE$5&gt;='Rent Roll'!$M37,('Rent Roll'!$G37*'Rent Roll'!$D11/12)*((1+'Rent Roll'!$X37)^DATEDIF('Rent Roll'!$M37,DE$5,"Y")),
IF(DE$5&gt;'Rent Roll'!$L11,"-",
IF('Rent Roll'!$P11&gt;0,
IF(AND('Rent Roll'!$P11&gt;0,EDATE('Rent Roll'!$K11,'Rent Roll'!$P11*12)&gt;='Commercial Lease'!DE$5),
('Rent Roll'!$H11*'Rent Roll'!$D11/12)*((1+'Rent Roll'!$N11)^DATEDIF('Control | Sensitivity'!$C$18,DE$5,"Y")),
OFFSET(DD15,0,-DATEDIF(EDATE('Rent Roll'!$K11,'Rent Roll'!$P11*12),DE$5,"M"))*((1+'Rent Roll'!$O11)^(DATEDIF(EDATE('Rent Roll'!$K11,'Rent Roll'!$P11*12),DE$5,"Y")+1))),('Rent Roll'!$H11*'Rent Roll'!$D11/12)*((1+'Rent Roll'!$N11)^DATEDIF('Control | Sensitivity'!$C$18,DE$5,"Y")))))</f>
        <v>-</v>
      </c>
      <c r="DF15" s="92" t="str">
        <f ca="1">IF(DF$5&gt;='Rent Roll'!$M37,('Rent Roll'!$G37*'Rent Roll'!$D11/12)*((1+'Rent Roll'!$X37)^DATEDIF('Rent Roll'!$M37,DF$5,"Y")),
IF(DF$5&gt;'Rent Roll'!$L11,"-",
IF('Rent Roll'!$P11&gt;0,
IF(AND('Rent Roll'!$P11&gt;0,EDATE('Rent Roll'!$K11,'Rent Roll'!$P11*12)&gt;='Commercial Lease'!DF$5),
('Rent Roll'!$H11*'Rent Roll'!$D11/12)*((1+'Rent Roll'!$N11)^DATEDIF('Control | Sensitivity'!$C$18,DF$5,"Y")),
OFFSET(DE15,0,-DATEDIF(EDATE('Rent Roll'!$K11,'Rent Roll'!$P11*12),DF$5,"M"))*((1+'Rent Roll'!$O11)^(DATEDIF(EDATE('Rent Roll'!$K11,'Rent Roll'!$P11*12),DF$5,"Y")+1))),('Rent Roll'!$H11*'Rent Roll'!$D11/12)*((1+'Rent Roll'!$N11)^DATEDIF('Control | Sensitivity'!$C$18,DF$5,"Y")))))</f>
        <v>-</v>
      </c>
      <c r="DG15" s="92" t="str">
        <f ca="1">IF(DG$5&gt;='Rent Roll'!$M37,('Rent Roll'!$G37*'Rent Roll'!$D11/12)*((1+'Rent Roll'!$X37)^DATEDIF('Rent Roll'!$M37,DG$5,"Y")),
IF(DG$5&gt;'Rent Roll'!$L11,"-",
IF('Rent Roll'!$P11&gt;0,
IF(AND('Rent Roll'!$P11&gt;0,EDATE('Rent Roll'!$K11,'Rent Roll'!$P11*12)&gt;='Commercial Lease'!DG$5),
('Rent Roll'!$H11*'Rent Roll'!$D11/12)*((1+'Rent Roll'!$N11)^DATEDIF('Control | Sensitivity'!$C$18,DG$5,"Y")),
OFFSET(DF15,0,-DATEDIF(EDATE('Rent Roll'!$K11,'Rent Roll'!$P11*12),DG$5,"M"))*((1+'Rent Roll'!$O11)^(DATEDIF(EDATE('Rent Roll'!$K11,'Rent Roll'!$P11*12),DG$5,"Y")+1))),('Rent Roll'!$H11*'Rent Roll'!$D11/12)*((1+'Rent Roll'!$N11)^DATEDIF('Control | Sensitivity'!$C$18,DG$5,"Y")))))</f>
        <v>-</v>
      </c>
      <c r="DH15" s="92" t="str">
        <f ca="1">IF(DH$5&gt;='Rent Roll'!$M37,('Rent Roll'!$G37*'Rent Roll'!$D11/12)*((1+'Rent Roll'!$X37)^DATEDIF('Rent Roll'!$M37,DH$5,"Y")),
IF(DH$5&gt;'Rent Roll'!$L11,"-",
IF('Rent Roll'!$P11&gt;0,
IF(AND('Rent Roll'!$P11&gt;0,EDATE('Rent Roll'!$K11,'Rent Roll'!$P11*12)&gt;='Commercial Lease'!DH$5),
('Rent Roll'!$H11*'Rent Roll'!$D11/12)*((1+'Rent Roll'!$N11)^DATEDIF('Control | Sensitivity'!$C$18,DH$5,"Y")),
OFFSET(DG15,0,-DATEDIF(EDATE('Rent Roll'!$K11,'Rent Roll'!$P11*12),DH$5,"M"))*((1+'Rent Roll'!$O11)^(DATEDIF(EDATE('Rent Roll'!$K11,'Rent Roll'!$P11*12),DH$5,"Y")+1))),('Rent Roll'!$H11*'Rent Roll'!$D11/12)*((1+'Rent Roll'!$N11)^DATEDIF('Control | Sensitivity'!$C$18,DH$5,"Y")))))</f>
        <v>-</v>
      </c>
      <c r="DI15" s="92" t="str">
        <f ca="1">IF(DI$5&gt;='Rent Roll'!$M37,('Rent Roll'!$G37*'Rent Roll'!$D11/12)*((1+'Rent Roll'!$X37)^DATEDIF('Rent Roll'!$M37,DI$5,"Y")),
IF(DI$5&gt;'Rent Roll'!$L11,"-",
IF('Rent Roll'!$P11&gt;0,
IF(AND('Rent Roll'!$P11&gt;0,EDATE('Rent Roll'!$K11,'Rent Roll'!$P11*12)&gt;='Commercial Lease'!DI$5),
('Rent Roll'!$H11*'Rent Roll'!$D11/12)*((1+'Rent Roll'!$N11)^DATEDIF('Control | Sensitivity'!$C$18,DI$5,"Y")),
OFFSET(DH15,0,-DATEDIF(EDATE('Rent Roll'!$K11,'Rent Roll'!$P11*12),DI$5,"M"))*((1+'Rent Roll'!$O11)^(DATEDIF(EDATE('Rent Roll'!$K11,'Rent Roll'!$P11*12),DI$5,"Y")+1))),('Rent Roll'!$H11*'Rent Roll'!$D11/12)*((1+'Rent Roll'!$N11)^DATEDIF('Control | Sensitivity'!$C$18,DI$5,"Y")))))</f>
        <v>-</v>
      </c>
      <c r="DJ15" s="92" t="str">
        <f ca="1">IF(DJ$5&gt;='Rent Roll'!$M37,('Rent Roll'!$G37*'Rent Roll'!$D11/12)*((1+'Rent Roll'!$X37)^DATEDIF('Rent Roll'!$M37,DJ$5,"Y")),
IF(DJ$5&gt;'Rent Roll'!$L11,"-",
IF('Rent Roll'!$P11&gt;0,
IF(AND('Rent Roll'!$P11&gt;0,EDATE('Rent Roll'!$K11,'Rent Roll'!$P11*12)&gt;='Commercial Lease'!DJ$5),
('Rent Roll'!$H11*'Rent Roll'!$D11/12)*((1+'Rent Roll'!$N11)^DATEDIF('Control | Sensitivity'!$C$18,DJ$5,"Y")),
OFFSET(DI15,0,-DATEDIF(EDATE('Rent Roll'!$K11,'Rent Roll'!$P11*12),DJ$5,"M"))*((1+'Rent Roll'!$O11)^(DATEDIF(EDATE('Rent Roll'!$K11,'Rent Roll'!$P11*12),DJ$5,"Y")+1))),('Rent Roll'!$H11*'Rent Roll'!$D11/12)*((1+'Rent Roll'!$N11)^DATEDIF('Control | Sensitivity'!$C$18,DJ$5,"Y")))))</f>
        <v>-</v>
      </c>
      <c r="DK15" s="92" t="str">
        <f ca="1">IF(DK$5&gt;='Rent Roll'!$M37,('Rent Roll'!$G37*'Rent Roll'!$D11/12)*((1+'Rent Roll'!$X37)^DATEDIF('Rent Roll'!$M37,DK$5,"Y")),
IF(DK$5&gt;'Rent Roll'!$L11,"-",
IF('Rent Roll'!$P11&gt;0,
IF(AND('Rent Roll'!$P11&gt;0,EDATE('Rent Roll'!$K11,'Rent Roll'!$P11*12)&gt;='Commercial Lease'!DK$5),
('Rent Roll'!$H11*'Rent Roll'!$D11/12)*((1+'Rent Roll'!$N11)^DATEDIF('Control | Sensitivity'!$C$18,DK$5,"Y")),
OFFSET(DJ15,0,-DATEDIF(EDATE('Rent Roll'!$K11,'Rent Roll'!$P11*12),DK$5,"M"))*((1+'Rent Roll'!$O11)^(DATEDIF(EDATE('Rent Roll'!$K11,'Rent Roll'!$P11*12),DK$5,"Y")+1))),('Rent Roll'!$H11*'Rent Roll'!$D11/12)*((1+'Rent Roll'!$N11)^DATEDIF('Control | Sensitivity'!$C$18,DK$5,"Y")))))</f>
        <v>-</v>
      </c>
      <c r="DL15" s="92" t="str">
        <f ca="1">IF(DL$5&gt;='Rent Roll'!$M37,('Rent Roll'!$G37*'Rent Roll'!$D11/12)*((1+'Rent Roll'!$X37)^DATEDIF('Rent Roll'!$M37,DL$5,"Y")),
IF(DL$5&gt;'Rent Roll'!$L11,"-",
IF('Rent Roll'!$P11&gt;0,
IF(AND('Rent Roll'!$P11&gt;0,EDATE('Rent Roll'!$K11,'Rent Roll'!$P11*12)&gt;='Commercial Lease'!DL$5),
('Rent Roll'!$H11*'Rent Roll'!$D11/12)*((1+'Rent Roll'!$N11)^DATEDIF('Control | Sensitivity'!$C$18,DL$5,"Y")),
OFFSET(DK15,0,-DATEDIF(EDATE('Rent Roll'!$K11,'Rent Roll'!$P11*12),DL$5,"M"))*((1+'Rent Roll'!$O11)^(DATEDIF(EDATE('Rent Roll'!$K11,'Rent Roll'!$P11*12),DL$5,"Y")+1))),('Rent Roll'!$H11*'Rent Roll'!$D11/12)*((1+'Rent Roll'!$N11)^DATEDIF('Control | Sensitivity'!$C$18,DL$5,"Y")))))</f>
        <v>-</v>
      </c>
      <c r="DM15" s="92" t="str">
        <f ca="1">IF(DM$5&gt;='Rent Roll'!$M37,('Rent Roll'!$G37*'Rent Roll'!$D11/12)*((1+'Rent Roll'!$X37)^DATEDIF('Rent Roll'!$M37,DM$5,"Y")),
IF(DM$5&gt;'Rent Roll'!$L11,"-",
IF('Rent Roll'!$P11&gt;0,
IF(AND('Rent Roll'!$P11&gt;0,EDATE('Rent Roll'!$K11,'Rent Roll'!$P11*12)&gt;='Commercial Lease'!DM$5),
('Rent Roll'!$H11*'Rent Roll'!$D11/12)*((1+'Rent Roll'!$N11)^DATEDIF('Control | Sensitivity'!$C$18,DM$5,"Y")),
OFFSET(DL15,0,-DATEDIF(EDATE('Rent Roll'!$K11,'Rent Roll'!$P11*12),DM$5,"M"))*((1+'Rent Roll'!$O11)^(DATEDIF(EDATE('Rent Roll'!$K11,'Rent Roll'!$P11*12),DM$5,"Y")+1))),('Rent Roll'!$H11*'Rent Roll'!$D11/12)*((1+'Rent Roll'!$N11)^DATEDIF('Control | Sensitivity'!$C$18,DM$5,"Y")))))</f>
        <v>-</v>
      </c>
      <c r="DN15" s="92" t="str">
        <f ca="1">IF(DN$5&gt;='Rent Roll'!$M37,('Rent Roll'!$G37*'Rent Roll'!$D11/12)*((1+'Rent Roll'!$X37)^DATEDIF('Rent Roll'!$M37,DN$5,"Y")),
IF(DN$5&gt;'Rent Roll'!$L11,"-",
IF('Rent Roll'!$P11&gt;0,
IF(AND('Rent Roll'!$P11&gt;0,EDATE('Rent Roll'!$K11,'Rent Roll'!$P11*12)&gt;='Commercial Lease'!DN$5),
('Rent Roll'!$H11*'Rent Roll'!$D11/12)*((1+'Rent Roll'!$N11)^DATEDIF('Control | Sensitivity'!$C$18,DN$5,"Y")),
OFFSET(DM15,0,-DATEDIF(EDATE('Rent Roll'!$K11,'Rent Roll'!$P11*12),DN$5,"M"))*((1+'Rent Roll'!$O11)^(DATEDIF(EDATE('Rent Roll'!$K11,'Rent Roll'!$P11*12),DN$5,"Y")+1))),('Rent Roll'!$H11*'Rent Roll'!$D11/12)*((1+'Rent Roll'!$N11)^DATEDIF('Control | Sensitivity'!$C$18,DN$5,"Y")))))</f>
        <v>-</v>
      </c>
      <c r="DO15" s="92" t="str">
        <f ca="1">IF(DO$5&gt;='Rent Roll'!$M37,('Rent Roll'!$G37*'Rent Roll'!$D11/12)*((1+'Rent Roll'!$X37)^DATEDIF('Rent Roll'!$M37,DO$5,"Y")),
IF(DO$5&gt;'Rent Roll'!$L11,"-",
IF('Rent Roll'!$P11&gt;0,
IF(AND('Rent Roll'!$P11&gt;0,EDATE('Rent Roll'!$K11,'Rent Roll'!$P11*12)&gt;='Commercial Lease'!DO$5),
('Rent Roll'!$H11*'Rent Roll'!$D11/12)*((1+'Rent Roll'!$N11)^DATEDIF('Control | Sensitivity'!$C$18,DO$5,"Y")),
OFFSET(DN15,0,-DATEDIF(EDATE('Rent Roll'!$K11,'Rent Roll'!$P11*12),DO$5,"M"))*((1+'Rent Roll'!$O11)^(DATEDIF(EDATE('Rent Roll'!$K11,'Rent Roll'!$P11*12),DO$5,"Y")+1))),('Rent Roll'!$H11*'Rent Roll'!$D11/12)*((1+'Rent Roll'!$N11)^DATEDIF('Control | Sensitivity'!$C$18,DO$5,"Y")))))</f>
        <v>-</v>
      </c>
      <c r="DP15" s="92" t="str">
        <f ca="1">IF(DP$5&gt;='Rent Roll'!$M37,('Rent Roll'!$G37*'Rent Roll'!$D11/12)*((1+'Rent Roll'!$X37)^DATEDIF('Rent Roll'!$M37,DP$5,"Y")),
IF(DP$5&gt;'Rent Roll'!$L11,"-",
IF('Rent Roll'!$P11&gt;0,
IF(AND('Rent Roll'!$P11&gt;0,EDATE('Rent Roll'!$K11,'Rent Roll'!$P11*12)&gt;='Commercial Lease'!DP$5),
('Rent Roll'!$H11*'Rent Roll'!$D11/12)*((1+'Rent Roll'!$N11)^DATEDIF('Control | Sensitivity'!$C$18,DP$5,"Y")),
OFFSET(DO15,0,-DATEDIF(EDATE('Rent Roll'!$K11,'Rent Roll'!$P11*12),DP$5,"M"))*((1+'Rent Roll'!$O11)^(DATEDIF(EDATE('Rent Roll'!$K11,'Rent Roll'!$P11*12),DP$5,"Y")+1))),('Rent Roll'!$H11*'Rent Roll'!$D11/12)*((1+'Rent Roll'!$N11)^DATEDIF('Control | Sensitivity'!$C$18,DP$5,"Y")))))</f>
        <v>-</v>
      </c>
      <c r="DQ15" s="92" t="str">
        <f ca="1">IF(DQ$5&gt;='Rent Roll'!$M37,('Rent Roll'!$G37*'Rent Roll'!$D11/12)*((1+'Rent Roll'!$X37)^DATEDIF('Rent Roll'!$M37,DQ$5,"Y")),
IF(DQ$5&gt;'Rent Roll'!$L11,"-",
IF('Rent Roll'!$P11&gt;0,
IF(AND('Rent Roll'!$P11&gt;0,EDATE('Rent Roll'!$K11,'Rent Roll'!$P11*12)&gt;='Commercial Lease'!DQ$5),
('Rent Roll'!$H11*'Rent Roll'!$D11/12)*((1+'Rent Roll'!$N11)^DATEDIF('Control | Sensitivity'!$C$18,DQ$5,"Y")),
OFFSET(DP15,0,-DATEDIF(EDATE('Rent Roll'!$K11,'Rent Roll'!$P11*12),DQ$5,"M"))*((1+'Rent Roll'!$O11)^(DATEDIF(EDATE('Rent Roll'!$K11,'Rent Roll'!$P11*12),DQ$5,"Y")+1))),('Rent Roll'!$H11*'Rent Roll'!$D11/12)*((1+'Rent Roll'!$N11)^DATEDIF('Control | Sensitivity'!$C$18,DQ$5,"Y")))))</f>
        <v>-</v>
      </c>
      <c r="DR15" s="92" t="str">
        <f ca="1">IF(DR$5&gt;='Rent Roll'!$M37,('Rent Roll'!$G37*'Rent Roll'!$D11/12)*((1+'Rent Roll'!$X37)^DATEDIF('Rent Roll'!$M37,DR$5,"Y")),
IF(DR$5&gt;'Rent Roll'!$L11,"-",
IF('Rent Roll'!$P11&gt;0,
IF(AND('Rent Roll'!$P11&gt;0,EDATE('Rent Roll'!$K11,'Rent Roll'!$P11*12)&gt;='Commercial Lease'!DR$5),
('Rent Roll'!$H11*'Rent Roll'!$D11/12)*((1+'Rent Roll'!$N11)^DATEDIF('Control | Sensitivity'!$C$18,DR$5,"Y")),
OFFSET(DQ15,0,-DATEDIF(EDATE('Rent Roll'!$K11,'Rent Roll'!$P11*12),DR$5,"M"))*((1+'Rent Roll'!$O11)^(DATEDIF(EDATE('Rent Roll'!$K11,'Rent Roll'!$P11*12),DR$5,"Y")+1))),('Rent Roll'!$H11*'Rent Roll'!$D11/12)*((1+'Rent Roll'!$N11)^DATEDIF('Control | Sensitivity'!$C$18,DR$5,"Y")))))</f>
        <v>-</v>
      </c>
      <c r="DS15" s="92" t="str">
        <f ca="1">IF(DS$5&gt;='Rent Roll'!$M37,('Rent Roll'!$G37*'Rent Roll'!$D11/12)*((1+'Rent Roll'!$X37)^DATEDIF('Rent Roll'!$M37,DS$5,"Y")),
IF(DS$5&gt;'Rent Roll'!$L11,"-",
IF('Rent Roll'!$P11&gt;0,
IF(AND('Rent Roll'!$P11&gt;0,EDATE('Rent Roll'!$K11,'Rent Roll'!$P11*12)&gt;='Commercial Lease'!DS$5),
('Rent Roll'!$H11*'Rent Roll'!$D11/12)*((1+'Rent Roll'!$N11)^DATEDIF('Control | Sensitivity'!$C$18,DS$5,"Y")),
OFFSET(DR15,0,-DATEDIF(EDATE('Rent Roll'!$K11,'Rent Roll'!$P11*12),DS$5,"M"))*((1+'Rent Roll'!$O11)^(DATEDIF(EDATE('Rent Roll'!$K11,'Rent Roll'!$P11*12),DS$5,"Y")+1))),('Rent Roll'!$H11*'Rent Roll'!$D11/12)*((1+'Rent Roll'!$N11)^DATEDIF('Control | Sensitivity'!$C$18,DS$5,"Y")))))</f>
        <v>-</v>
      </c>
      <c r="DT15" s="92" t="str">
        <f ca="1">IF(DT$5&gt;='Rent Roll'!$M37,('Rent Roll'!$G37*'Rent Roll'!$D11/12)*((1+'Rent Roll'!$X37)^DATEDIF('Rent Roll'!$M37,DT$5,"Y")),
IF(DT$5&gt;'Rent Roll'!$L11,"-",
IF('Rent Roll'!$P11&gt;0,
IF(AND('Rent Roll'!$P11&gt;0,EDATE('Rent Roll'!$K11,'Rent Roll'!$P11*12)&gt;='Commercial Lease'!DT$5),
('Rent Roll'!$H11*'Rent Roll'!$D11/12)*((1+'Rent Roll'!$N11)^DATEDIF('Control | Sensitivity'!$C$18,DT$5,"Y")),
OFFSET(DS15,0,-DATEDIF(EDATE('Rent Roll'!$K11,'Rent Roll'!$P11*12),DT$5,"M"))*((1+'Rent Roll'!$O11)^(DATEDIF(EDATE('Rent Roll'!$K11,'Rent Roll'!$P11*12),DT$5,"Y")+1))),('Rent Roll'!$H11*'Rent Roll'!$D11/12)*((1+'Rent Roll'!$N11)^DATEDIF('Control | Sensitivity'!$C$18,DT$5,"Y")))))</f>
        <v>-</v>
      </c>
      <c r="DU15" s="92" t="str">
        <f ca="1">IF(DU$5&gt;='Rent Roll'!$M37,('Rent Roll'!$G37*'Rent Roll'!$D11/12)*((1+'Rent Roll'!$X37)^DATEDIF('Rent Roll'!$M37,DU$5,"Y")),
IF(DU$5&gt;'Rent Roll'!$L11,"-",
IF('Rent Roll'!$P11&gt;0,
IF(AND('Rent Roll'!$P11&gt;0,EDATE('Rent Roll'!$K11,'Rent Roll'!$P11*12)&gt;='Commercial Lease'!DU$5),
('Rent Roll'!$H11*'Rent Roll'!$D11/12)*((1+'Rent Roll'!$N11)^DATEDIF('Control | Sensitivity'!$C$18,DU$5,"Y")),
OFFSET(DT15,0,-DATEDIF(EDATE('Rent Roll'!$K11,'Rent Roll'!$P11*12),DU$5,"M"))*((1+'Rent Roll'!$O11)^(DATEDIF(EDATE('Rent Roll'!$K11,'Rent Roll'!$P11*12),DU$5,"Y")+1))),('Rent Roll'!$H11*'Rent Roll'!$D11/12)*((1+'Rent Roll'!$N11)^DATEDIF('Control | Sensitivity'!$C$18,DU$5,"Y")))))</f>
        <v>-</v>
      </c>
      <c r="DV15" s="92" t="str">
        <f ca="1">IF(DV$5&gt;='Rent Roll'!$M37,('Rent Roll'!$G37*'Rent Roll'!$D11/12)*((1+'Rent Roll'!$X37)^DATEDIF('Rent Roll'!$M37,DV$5,"Y")),
IF(DV$5&gt;'Rent Roll'!$L11,"-",
IF('Rent Roll'!$P11&gt;0,
IF(AND('Rent Roll'!$P11&gt;0,EDATE('Rent Roll'!$K11,'Rent Roll'!$P11*12)&gt;='Commercial Lease'!DV$5),
('Rent Roll'!$H11*'Rent Roll'!$D11/12)*((1+'Rent Roll'!$N11)^DATEDIF('Control | Sensitivity'!$C$18,DV$5,"Y")),
OFFSET(DU15,0,-DATEDIF(EDATE('Rent Roll'!$K11,'Rent Roll'!$P11*12),DV$5,"M"))*((1+'Rent Roll'!$O11)^(DATEDIF(EDATE('Rent Roll'!$K11,'Rent Roll'!$P11*12),DV$5,"Y")+1))),('Rent Roll'!$H11*'Rent Roll'!$D11/12)*((1+'Rent Roll'!$N11)^DATEDIF('Control | Sensitivity'!$C$18,DV$5,"Y")))))</f>
        <v>-</v>
      </c>
      <c r="DW15" s="92" t="str">
        <f ca="1">IF(DW$5&gt;='Rent Roll'!$M37,('Rent Roll'!$G37*'Rent Roll'!$D11/12)*((1+'Rent Roll'!$X37)^DATEDIF('Rent Roll'!$M37,DW$5,"Y")),
IF(DW$5&gt;'Rent Roll'!$L11,"-",
IF('Rent Roll'!$P11&gt;0,
IF(AND('Rent Roll'!$P11&gt;0,EDATE('Rent Roll'!$K11,'Rent Roll'!$P11*12)&gt;='Commercial Lease'!DW$5),
('Rent Roll'!$H11*'Rent Roll'!$D11/12)*((1+'Rent Roll'!$N11)^DATEDIF('Control | Sensitivity'!$C$18,DW$5,"Y")),
OFFSET(DV15,0,-DATEDIF(EDATE('Rent Roll'!$K11,'Rent Roll'!$P11*12),DW$5,"M"))*((1+'Rent Roll'!$O11)^(DATEDIF(EDATE('Rent Roll'!$K11,'Rent Roll'!$P11*12),DW$5,"Y")+1))),('Rent Roll'!$H11*'Rent Roll'!$D11/12)*((1+'Rent Roll'!$N11)^DATEDIF('Control | Sensitivity'!$C$18,DW$5,"Y")))))</f>
        <v>-</v>
      </c>
      <c r="DX15" s="92" t="str">
        <f ca="1">IF(DX$5&gt;='Rent Roll'!$M37,('Rent Roll'!$G37*'Rent Roll'!$D11/12)*((1+'Rent Roll'!$X37)^DATEDIF('Rent Roll'!$M37,DX$5,"Y")),
IF(DX$5&gt;'Rent Roll'!$L11,"-",
IF('Rent Roll'!$P11&gt;0,
IF(AND('Rent Roll'!$P11&gt;0,EDATE('Rent Roll'!$K11,'Rent Roll'!$P11*12)&gt;='Commercial Lease'!DX$5),
('Rent Roll'!$H11*'Rent Roll'!$D11/12)*((1+'Rent Roll'!$N11)^DATEDIF('Control | Sensitivity'!$C$18,DX$5,"Y")),
OFFSET(DW15,0,-DATEDIF(EDATE('Rent Roll'!$K11,'Rent Roll'!$P11*12),DX$5,"M"))*((1+'Rent Roll'!$O11)^(DATEDIF(EDATE('Rent Roll'!$K11,'Rent Roll'!$P11*12),DX$5,"Y")+1))),('Rent Roll'!$H11*'Rent Roll'!$D11/12)*((1+'Rent Roll'!$N11)^DATEDIF('Control | Sensitivity'!$C$18,DX$5,"Y")))))</f>
        <v>-</v>
      </c>
      <c r="DY15" s="92" t="str">
        <f ca="1">IF(DY$5&gt;='Rent Roll'!$M37,('Rent Roll'!$G37*'Rent Roll'!$D11/12)*((1+'Rent Roll'!$X37)^DATEDIF('Rent Roll'!$M37,DY$5,"Y")),
IF(DY$5&gt;'Rent Roll'!$L11,"-",
IF('Rent Roll'!$P11&gt;0,
IF(AND('Rent Roll'!$P11&gt;0,EDATE('Rent Roll'!$K11,'Rent Roll'!$P11*12)&gt;='Commercial Lease'!DY$5),
('Rent Roll'!$H11*'Rent Roll'!$D11/12)*((1+'Rent Roll'!$N11)^DATEDIF('Control | Sensitivity'!$C$18,DY$5,"Y")),
OFFSET(DX15,0,-DATEDIF(EDATE('Rent Roll'!$K11,'Rent Roll'!$P11*12),DY$5,"M"))*((1+'Rent Roll'!$O11)^(DATEDIF(EDATE('Rent Roll'!$K11,'Rent Roll'!$P11*12),DY$5,"Y")+1))),('Rent Roll'!$H11*'Rent Roll'!$D11/12)*((1+'Rent Roll'!$N11)^DATEDIF('Control | Sensitivity'!$C$18,DY$5,"Y")))))</f>
        <v>-</v>
      </c>
      <c r="DZ15" s="92" t="str">
        <f ca="1">IF(DZ$5&gt;='Rent Roll'!$M37,('Rent Roll'!$G37*'Rent Roll'!$D11/12)*((1+'Rent Roll'!$X37)^DATEDIF('Rent Roll'!$M37,DZ$5,"Y")),
IF(DZ$5&gt;'Rent Roll'!$L11,"-",
IF('Rent Roll'!$P11&gt;0,
IF(AND('Rent Roll'!$P11&gt;0,EDATE('Rent Roll'!$K11,'Rent Roll'!$P11*12)&gt;='Commercial Lease'!DZ$5),
('Rent Roll'!$H11*'Rent Roll'!$D11/12)*((1+'Rent Roll'!$N11)^DATEDIF('Control | Sensitivity'!$C$18,DZ$5,"Y")),
OFFSET(DY15,0,-DATEDIF(EDATE('Rent Roll'!$K11,'Rent Roll'!$P11*12),DZ$5,"M"))*((1+'Rent Roll'!$O11)^(DATEDIF(EDATE('Rent Roll'!$K11,'Rent Roll'!$P11*12),DZ$5,"Y")+1))),('Rent Roll'!$H11*'Rent Roll'!$D11/12)*((1+'Rent Roll'!$N11)^DATEDIF('Control | Sensitivity'!$C$18,DZ$5,"Y")))))</f>
        <v>-</v>
      </c>
      <c r="EA15" s="92" t="str">
        <f ca="1">IF(EA$5&gt;='Rent Roll'!$M37,('Rent Roll'!$G37*'Rent Roll'!$D11/12)*((1+'Rent Roll'!$X37)^DATEDIF('Rent Roll'!$M37,EA$5,"Y")),
IF(EA$5&gt;'Rent Roll'!$L11,"-",
IF('Rent Roll'!$P11&gt;0,
IF(AND('Rent Roll'!$P11&gt;0,EDATE('Rent Roll'!$K11,'Rent Roll'!$P11*12)&gt;='Commercial Lease'!EA$5),
('Rent Roll'!$H11*'Rent Roll'!$D11/12)*((1+'Rent Roll'!$N11)^DATEDIF('Control | Sensitivity'!$C$18,EA$5,"Y")),
OFFSET(DZ15,0,-DATEDIF(EDATE('Rent Roll'!$K11,'Rent Roll'!$P11*12),EA$5,"M"))*((1+'Rent Roll'!$O11)^(DATEDIF(EDATE('Rent Roll'!$K11,'Rent Roll'!$P11*12),EA$5,"Y")+1))),('Rent Roll'!$H11*'Rent Roll'!$D11/12)*((1+'Rent Roll'!$N11)^DATEDIF('Control | Sensitivity'!$C$18,EA$5,"Y")))))</f>
        <v>-</v>
      </c>
      <c r="EB15" s="92" t="str">
        <f ca="1">IF(EB$5&gt;='Rent Roll'!$M37,('Rent Roll'!$G37*'Rent Roll'!$D11/12)*((1+'Rent Roll'!$X37)^DATEDIF('Rent Roll'!$M37,EB$5,"Y")),
IF(EB$5&gt;'Rent Roll'!$L11,"-",
IF('Rent Roll'!$P11&gt;0,
IF(AND('Rent Roll'!$P11&gt;0,EDATE('Rent Roll'!$K11,'Rent Roll'!$P11*12)&gt;='Commercial Lease'!EB$5),
('Rent Roll'!$H11*'Rent Roll'!$D11/12)*((1+'Rent Roll'!$N11)^DATEDIF('Control | Sensitivity'!$C$18,EB$5,"Y")),
OFFSET(EA15,0,-DATEDIF(EDATE('Rent Roll'!$K11,'Rent Roll'!$P11*12),EB$5,"M"))*((1+'Rent Roll'!$O11)^(DATEDIF(EDATE('Rent Roll'!$K11,'Rent Roll'!$P11*12),EB$5,"Y")+1))),('Rent Roll'!$H11*'Rent Roll'!$D11/12)*((1+'Rent Roll'!$N11)^DATEDIF('Control | Sensitivity'!$C$18,EB$5,"Y")))))</f>
        <v>-</v>
      </c>
      <c r="EC15" s="92" t="str">
        <f ca="1">IF(EC$5&gt;='Rent Roll'!$M37,('Rent Roll'!$G37*'Rent Roll'!$D11/12)*((1+'Rent Roll'!$X37)^DATEDIF('Rent Roll'!$M37,EC$5,"Y")),
IF(EC$5&gt;'Rent Roll'!$L11,"-",
IF('Rent Roll'!$P11&gt;0,
IF(AND('Rent Roll'!$P11&gt;0,EDATE('Rent Roll'!$K11,'Rent Roll'!$P11*12)&gt;='Commercial Lease'!EC$5),
('Rent Roll'!$H11*'Rent Roll'!$D11/12)*((1+'Rent Roll'!$N11)^DATEDIF('Control | Sensitivity'!$C$18,EC$5,"Y")),
OFFSET(EB15,0,-DATEDIF(EDATE('Rent Roll'!$K11,'Rent Roll'!$P11*12),EC$5,"M"))*((1+'Rent Roll'!$O11)^(DATEDIF(EDATE('Rent Roll'!$K11,'Rent Roll'!$P11*12),EC$5,"Y")+1))),('Rent Roll'!$H11*'Rent Roll'!$D11/12)*((1+'Rent Roll'!$N11)^DATEDIF('Control | Sensitivity'!$C$18,EC$5,"Y")))))</f>
        <v>-</v>
      </c>
      <c r="ED15" s="92" t="str">
        <f ca="1">IF(ED$5&gt;='Rent Roll'!$M37,('Rent Roll'!$G37*'Rent Roll'!$D11/12)*((1+'Rent Roll'!$X37)^DATEDIF('Rent Roll'!$M37,ED$5,"Y")),
IF(ED$5&gt;'Rent Roll'!$L11,"-",
IF('Rent Roll'!$P11&gt;0,
IF(AND('Rent Roll'!$P11&gt;0,EDATE('Rent Roll'!$K11,'Rent Roll'!$P11*12)&gt;='Commercial Lease'!ED$5),
('Rent Roll'!$H11*'Rent Roll'!$D11/12)*((1+'Rent Roll'!$N11)^DATEDIF('Control | Sensitivity'!$C$18,ED$5,"Y")),
OFFSET(EC15,0,-DATEDIF(EDATE('Rent Roll'!$K11,'Rent Roll'!$P11*12),ED$5,"M"))*((1+'Rent Roll'!$O11)^(DATEDIF(EDATE('Rent Roll'!$K11,'Rent Roll'!$P11*12),ED$5,"Y")+1))),('Rent Roll'!$H11*'Rent Roll'!$D11/12)*((1+'Rent Roll'!$N11)^DATEDIF('Control | Sensitivity'!$C$18,ED$5,"Y")))))</f>
        <v>-</v>
      </c>
      <c r="EE15" s="92" t="str">
        <f ca="1">IF(EE$5&gt;='Rent Roll'!$M37,('Rent Roll'!$G37*'Rent Roll'!$D11/12)*((1+'Rent Roll'!$X37)^DATEDIF('Rent Roll'!$M37,EE$5,"Y")),
IF(EE$5&gt;'Rent Roll'!$L11,"-",
IF('Rent Roll'!$P11&gt;0,
IF(AND('Rent Roll'!$P11&gt;0,EDATE('Rent Roll'!$K11,'Rent Roll'!$P11*12)&gt;='Commercial Lease'!EE$5),
('Rent Roll'!$H11*'Rent Roll'!$D11/12)*((1+'Rent Roll'!$N11)^DATEDIF('Control | Sensitivity'!$C$18,EE$5,"Y")),
OFFSET(ED15,0,-DATEDIF(EDATE('Rent Roll'!$K11,'Rent Roll'!$P11*12),EE$5,"M"))*((1+'Rent Roll'!$O11)^(DATEDIF(EDATE('Rent Roll'!$K11,'Rent Roll'!$P11*12),EE$5,"Y")+1))),('Rent Roll'!$H11*'Rent Roll'!$D11/12)*((1+'Rent Roll'!$N11)^DATEDIF('Control | Sensitivity'!$C$18,EE$5,"Y")))))</f>
        <v>-</v>
      </c>
      <c r="EF15" s="214" t="str">
        <f ca="1">IF(EF$5&gt;='Rent Roll'!$M37,('Rent Roll'!$G37*'Rent Roll'!$D11/12)*((1+'Rent Roll'!$X37)^DATEDIF('Rent Roll'!$M37,EF$5,"Y")),
IF(EF$5&gt;'Rent Roll'!$L11,"-",
IF('Rent Roll'!$P11&gt;0,
IF(AND('Rent Roll'!$P11&gt;0,EDATE('Rent Roll'!$K11,'Rent Roll'!$P11*12)&gt;='Commercial Lease'!EF$5),
('Rent Roll'!$H11*'Rent Roll'!$D11/12)*((1+'Rent Roll'!$N11)^DATEDIF('Control | Sensitivity'!$C$18,EF$5,"Y")),
OFFSET(EE15,0,-DATEDIF(EDATE('Rent Roll'!$K11,'Rent Roll'!$P11*12),EF$5,"M"))*((1+'Rent Roll'!$O11)^(DATEDIF(EDATE('Rent Roll'!$K11,'Rent Roll'!$P11*12),EF$5,"Y")+1))),('Rent Roll'!$H11*'Rent Roll'!$D11/12)*((1+'Rent Roll'!$N11)^DATEDIF('Control | Sensitivity'!$C$18,EF$5,"Y")))))</f>
        <v>-</v>
      </c>
      <c r="EG15" s="72" t="s">
        <v>109</v>
      </c>
    </row>
    <row r="16" spans="2:137" ht="15" x14ac:dyDescent="0.25">
      <c r="B16" s="74"/>
      <c r="C16" s="287" t="str">
        <f>CONCATENATE('Rent Roll'!B12&amp;" - "&amp;'Rent Roll'!C12)</f>
        <v xml:space="preserve"> - </v>
      </c>
      <c r="D16" s="214">
        <f t="shared" ca="1" si="13"/>
        <v>0</v>
      </c>
      <c r="E16" s="92" t="str">
        <f>IF('Rent Roll'!$E12='Data Validation'!$E$2,'Rent Roll'!$I12,"-")</f>
        <v>-</v>
      </c>
      <c r="F16" s="92" t="str">
        <f ca="1">IF(F$5&gt;='Rent Roll'!$M38,('Rent Roll'!$G38*'Rent Roll'!$D12/12)*((1+'Rent Roll'!$X38)^DATEDIF('Rent Roll'!$M38,F$5,"Y")),
IF(F$5&gt;'Rent Roll'!$L12,"-",
IF('Rent Roll'!$P12&gt;0,
IF(AND('Rent Roll'!$P12&gt;0,EDATE('Rent Roll'!$K12,'Rent Roll'!$P12*12)&gt;='Commercial Lease'!F$5),
('Rent Roll'!$H12*'Rent Roll'!$D12/12)*((1+'Rent Roll'!$N12)^DATEDIF('Control | Sensitivity'!$C$18,F$5,"Y")),
OFFSET(E16,0,-DATEDIF(EDATE('Rent Roll'!$K12,'Rent Roll'!$P12*12),F$5,"M"))*((1+'Rent Roll'!$O12)^(DATEDIF(EDATE('Rent Roll'!$K12,'Rent Roll'!$P12*12),F$5,"Y")+1))),('Rent Roll'!$H12*'Rent Roll'!$D12/12)*((1+'Rent Roll'!$N12)^DATEDIF('Control | Sensitivity'!$C$18,F$5,"Y")))))</f>
        <v>-</v>
      </c>
      <c r="G16" s="92" t="str">
        <f ca="1">IF(G$5&gt;='Rent Roll'!$M38,('Rent Roll'!$G38*'Rent Roll'!$D12/12)*((1+'Rent Roll'!$X38)^DATEDIF('Rent Roll'!$M38,G$5,"Y")),
IF(G$5&gt;'Rent Roll'!$L12,"-",
IF('Rent Roll'!$P12&gt;0,
IF(AND('Rent Roll'!$P12&gt;0,EDATE('Rent Roll'!$K12,'Rent Roll'!$P12*12)&gt;='Commercial Lease'!G$5),
('Rent Roll'!$H12*'Rent Roll'!$D12/12)*((1+'Rent Roll'!$N12)^DATEDIF('Control | Sensitivity'!$C$18,G$5,"Y")),
OFFSET(F16,0,-DATEDIF(EDATE('Rent Roll'!$K12,'Rent Roll'!$P12*12),G$5,"M"))*((1+'Rent Roll'!$O12)^(DATEDIF(EDATE('Rent Roll'!$K12,'Rent Roll'!$P12*12),G$5,"Y")+1))),('Rent Roll'!$H12*'Rent Roll'!$D12/12)*((1+'Rent Roll'!$N12)^DATEDIF('Control | Sensitivity'!$C$18,G$5,"Y")))))</f>
        <v>-</v>
      </c>
      <c r="H16" s="92" t="str">
        <f ca="1">IF(H$5&gt;='Rent Roll'!$M38,('Rent Roll'!$G38*'Rent Roll'!$D12/12)*((1+'Rent Roll'!$X38)^DATEDIF('Rent Roll'!$M38,H$5,"Y")),
IF(H$5&gt;'Rent Roll'!$L12,"-",
IF('Rent Roll'!$P12&gt;0,
IF(AND('Rent Roll'!$P12&gt;0,EDATE('Rent Roll'!$K12,'Rent Roll'!$P12*12)&gt;='Commercial Lease'!H$5),
('Rent Roll'!$H12*'Rent Roll'!$D12/12)*((1+'Rent Roll'!$N12)^DATEDIF('Control | Sensitivity'!$C$18,H$5,"Y")),
OFFSET(G16,0,-DATEDIF(EDATE('Rent Roll'!$K12,'Rent Roll'!$P12*12),H$5,"M"))*((1+'Rent Roll'!$O12)^(DATEDIF(EDATE('Rent Roll'!$K12,'Rent Roll'!$P12*12),H$5,"Y")+1))),('Rent Roll'!$H12*'Rent Roll'!$D12/12)*((1+'Rent Roll'!$N12)^DATEDIF('Control | Sensitivity'!$C$18,H$5,"Y")))))</f>
        <v>-</v>
      </c>
      <c r="I16" s="92" t="str">
        <f ca="1">IF(I$5&gt;='Rent Roll'!$M38,('Rent Roll'!$G38*'Rent Roll'!$D12/12)*((1+'Rent Roll'!$X38)^DATEDIF('Rent Roll'!$M38,I$5,"Y")),
IF(I$5&gt;'Rent Roll'!$L12,"-",
IF('Rent Roll'!$P12&gt;0,
IF(AND('Rent Roll'!$P12&gt;0,EDATE('Rent Roll'!$K12,'Rent Roll'!$P12*12)&gt;='Commercial Lease'!I$5),
('Rent Roll'!$H12*'Rent Roll'!$D12/12)*((1+'Rent Roll'!$N12)^DATEDIF('Control | Sensitivity'!$C$18,I$5,"Y")),
OFFSET(H16,0,-DATEDIF(EDATE('Rent Roll'!$K12,'Rent Roll'!$P12*12),I$5,"M"))*((1+'Rent Roll'!$O12)^(DATEDIF(EDATE('Rent Roll'!$K12,'Rent Roll'!$P12*12),I$5,"Y")+1))),('Rent Roll'!$H12*'Rent Roll'!$D12/12)*((1+'Rent Roll'!$N12)^DATEDIF('Control | Sensitivity'!$C$18,I$5,"Y")))))</f>
        <v>-</v>
      </c>
      <c r="J16" s="92" t="str">
        <f ca="1">IF(J$5&gt;='Rent Roll'!$M38,('Rent Roll'!$G38*'Rent Roll'!$D12/12)*((1+'Rent Roll'!$X38)^DATEDIF('Rent Roll'!$M38,J$5,"Y")),
IF(J$5&gt;'Rent Roll'!$L12,"-",
IF('Rent Roll'!$P12&gt;0,
IF(AND('Rent Roll'!$P12&gt;0,EDATE('Rent Roll'!$K12,'Rent Roll'!$P12*12)&gt;='Commercial Lease'!J$5),
('Rent Roll'!$H12*'Rent Roll'!$D12/12)*((1+'Rent Roll'!$N12)^DATEDIF('Control | Sensitivity'!$C$18,J$5,"Y")),
OFFSET(I16,0,-DATEDIF(EDATE('Rent Roll'!$K12,'Rent Roll'!$P12*12),J$5,"M"))*((1+'Rent Roll'!$O12)^(DATEDIF(EDATE('Rent Roll'!$K12,'Rent Roll'!$P12*12),J$5,"Y")+1))),('Rent Roll'!$H12*'Rent Roll'!$D12/12)*((1+'Rent Roll'!$N12)^DATEDIF('Control | Sensitivity'!$C$18,J$5,"Y")))))</f>
        <v>-</v>
      </c>
      <c r="K16" s="92" t="str">
        <f ca="1">IF(K$5&gt;='Rent Roll'!$M38,('Rent Roll'!$G38*'Rent Roll'!$D12/12)*((1+'Rent Roll'!$X38)^DATEDIF('Rent Roll'!$M38,K$5,"Y")),
IF(K$5&gt;'Rent Roll'!$L12,"-",
IF('Rent Roll'!$P12&gt;0,
IF(AND('Rent Roll'!$P12&gt;0,EDATE('Rent Roll'!$K12,'Rent Roll'!$P12*12)&gt;='Commercial Lease'!K$5),
('Rent Roll'!$H12*'Rent Roll'!$D12/12)*((1+'Rent Roll'!$N12)^DATEDIF('Control | Sensitivity'!$C$18,K$5,"Y")),
OFFSET(J16,0,-DATEDIF(EDATE('Rent Roll'!$K12,'Rent Roll'!$P12*12),K$5,"M"))*((1+'Rent Roll'!$O12)^(DATEDIF(EDATE('Rent Roll'!$K12,'Rent Roll'!$P12*12),K$5,"Y")+1))),('Rent Roll'!$H12*'Rent Roll'!$D12/12)*((1+'Rent Roll'!$N12)^DATEDIF('Control | Sensitivity'!$C$18,K$5,"Y")))))</f>
        <v>-</v>
      </c>
      <c r="L16" s="92" t="str">
        <f ca="1">IF(L$5&gt;='Rent Roll'!$M38,('Rent Roll'!$G38*'Rent Roll'!$D12/12)*((1+'Rent Roll'!$X38)^DATEDIF('Rent Roll'!$M38,L$5,"Y")),
IF(L$5&gt;'Rent Roll'!$L12,"-",
IF('Rent Roll'!$P12&gt;0,
IF(AND('Rent Roll'!$P12&gt;0,EDATE('Rent Roll'!$K12,'Rent Roll'!$P12*12)&gt;='Commercial Lease'!L$5),
('Rent Roll'!$H12*'Rent Roll'!$D12/12)*((1+'Rent Roll'!$N12)^DATEDIF('Control | Sensitivity'!$C$18,L$5,"Y")),
OFFSET(K16,0,-DATEDIF(EDATE('Rent Roll'!$K12,'Rent Roll'!$P12*12),L$5,"M"))*((1+'Rent Roll'!$O12)^(DATEDIF(EDATE('Rent Roll'!$K12,'Rent Roll'!$P12*12),L$5,"Y")+1))),('Rent Roll'!$H12*'Rent Roll'!$D12/12)*((1+'Rent Roll'!$N12)^DATEDIF('Control | Sensitivity'!$C$18,L$5,"Y")))))</f>
        <v>-</v>
      </c>
      <c r="M16" s="92" t="str">
        <f ca="1">IF(M$5&gt;='Rent Roll'!$M38,('Rent Roll'!$G38*'Rent Roll'!$D12/12)*((1+'Rent Roll'!$X38)^DATEDIF('Rent Roll'!$M38,M$5,"Y")),
IF(M$5&gt;'Rent Roll'!$L12,"-",
IF('Rent Roll'!$P12&gt;0,
IF(AND('Rent Roll'!$P12&gt;0,EDATE('Rent Roll'!$K12,'Rent Roll'!$P12*12)&gt;='Commercial Lease'!M$5),
('Rent Roll'!$H12*'Rent Roll'!$D12/12)*((1+'Rent Roll'!$N12)^DATEDIF('Control | Sensitivity'!$C$18,M$5,"Y")),
OFFSET(L16,0,-DATEDIF(EDATE('Rent Roll'!$K12,'Rent Roll'!$P12*12),M$5,"M"))*((1+'Rent Roll'!$O12)^(DATEDIF(EDATE('Rent Roll'!$K12,'Rent Roll'!$P12*12),M$5,"Y")+1))),('Rent Roll'!$H12*'Rent Roll'!$D12/12)*((1+'Rent Roll'!$N12)^DATEDIF('Control | Sensitivity'!$C$18,M$5,"Y")))))</f>
        <v>-</v>
      </c>
      <c r="N16" s="92" t="str">
        <f ca="1">IF(N$5&gt;='Rent Roll'!$M38,('Rent Roll'!$G38*'Rent Roll'!$D12/12)*((1+'Rent Roll'!$X38)^DATEDIF('Rent Roll'!$M38,N$5,"Y")),
IF(N$5&gt;'Rent Roll'!$L12,"-",
IF('Rent Roll'!$P12&gt;0,
IF(AND('Rent Roll'!$P12&gt;0,EDATE('Rent Roll'!$K12,'Rent Roll'!$P12*12)&gt;='Commercial Lease'!N$5),
('Rent Roll'!$H12*'Rent Roll'!$D12/12)*((1+'Rent Roll'!$N12)^DATEDIF('Control | Sensitivity'!$C$18,N$5,"Y")),
OFFSET(M16,0,-DATEDIF(EDATE('Rent Roll'!$K12,'Rent Roll'!$P12*12),N$5,"M"))*((1+'Rent Roll'!$O12)^(DATEDIF(EDATE('Rent Roll'!$K12,'Rent Roll'!$P12*12),N$5,"Y")+1))),('Rent Roll'!$H12*'Rent Roll'!$D12/12)*((1+'Rent Roll'!$N12)^DATEDIF('Control | Sensitivity'!$C$18,N$5,"Y")))))</f>
        <v>-</v>
      </c>
      <c r="O16" s="92" t="str">
        <f ca="1">IF(O$5&gt;='Rent Roll'!$M38,('Rent Roll'!$G38*'Rent Roll'!$D12/12)*((1+'Rent Roll'!$X38)^DATEDIF('Rent Roll'!$M38,O$5,"Y")),
IF(O$5&gt;'Rent Roll'!$L12,"-",
IF('Rent Roll'!$P12&gt;0,
IF(AND('Rent Roll'!$P12&gt;0,EDATE('Rent Roll'!$K12,'Rent Roll'!$P12*12)&gt;='Commercial Lease'!O$5),
('Rent Roll'!$H12*'Rent Roll'!$D12/12)*((1+'Rent Roll'!$N12)^DATEDIF('Control | Sensitivity'!$C$18,O$5,"Y")),
OFFSET(N16,0,-DATEDIF(EDATE('Rent Roll'!$K12,'Rent Roll'!$P12*12),O$5,"M"))*((1+'Rent Roll'!$O12)^(DATEDIF(EDATE('Rent Roll'!$K12,'Rent Roll'!$P12*12),O$5,"Y")+1))),('Rent Roll'!$H12*'Rent Roll'!$D12/12)*((1+'Rent Roll'!$N12)^DATEDIF('Control | Sensitivity'!$C$18,O$5,"Y")))))</f>
        <v>-</v>
      </c>
      <c r="P16" s="92" t="str">
        <f ca="1">IF(P$5&gt;='Rent Roll'!$M38,('Rent Roll'!$G38*'Rent Roll'!$D12/12)*((1+'Rent Roll'!$X38)^DATEDIF('Rent Roll'!$M38,P$5,"Y")),
IF(P$5&gt;'Rent Roll'!$L12,"-",
IF('Rent Roll'!$P12&gt;0,
IF(AND('Rent Roll'!$P12&gt;0,EDATE('Rent Roll'!$K12,'Rent Roll'!$P12*12)&gt;='Commercial Lease'!P$5),
('Rent Roll'!$H12*'Rent Roll'!$D12/12)*((1+'Rent Roll'!$N12)^DATEDIF('Control | Sensitivity'!$C$18,P$5,"Y")),
OFFSET(O16,0,-DATEDIF(EDATE('Rent Roll'!$K12,'Rent Roll'!$P12*12),P$5,"M"))*((1+'Rent Roll'!$O12)^(DATEDIF(EDATE('Rent Roll'!$K12,'Rent Roll'!$P12*12),P$5,"Y")+1))),('Rent Roll'!$H12*'Rent Roll'!$D12/12)*((1+'Rent Roll'!$N12)^DATEDIF('Control | Sensitivity'!$C$18,P$5,"Y")))))</f>
        <v>-</v>
      </c>
      <c r="Q16" s="92" t="str">
        <f ca="1">IF(Q$5&gt;='Rent Roll'!$M38,('Rent Roll'!$G38*'Rent Roll'!$D12/12)*((1+'Rent Roll'!$X38)^DATEDIF('Rent Roll'!$M38,Q$5,"Y")),
IF(Q$5&gt;'Rent Roll'!$L12,"-",
IF('Rent Roll'!$P12&gt;0,
IF(AND('Rent Roll'!$P12&gt;0,EDATE('Rent Roll'!$K12,'Rent Roll'!$P12*12)&gt;='Commercial Lease'!Q$5),
('Rent Roll'!$H12*'Rent Roll'!$D12/12)*((1+'Rent Roll'!$N12)^DATEDIF('Control | Sensitivity'!$C$18,Q$5,"Y")),
OFFSET(P16,0,-DATEDIF(EDATE('Rent Roll'!$K12,'Rent Roll'!$P12*12),Q$5,"M"))*((1+'Rent Roll'!$O12)^(DATEDIF(EDATE('Rent Roll'!$K12,'Rent Roll'!$P12*12),Q$5,"Y")+1))),('Rent Roll'!$H12*'Rent Roll'!$D12/12)*((1+'Rent Roll'!$N12)^DATEDIF('Control | Sensitivity'!$C$18,Q$5,"Y")))))</f>
        <v>-</v>
      </c>
      <c r="R16" s="92" t="str">
        <f ca="1">IF(R$5&gt;='Rent Roll'!$M38,('Rent Roll'!$G38*'Rent Roll'!$D12/12)*((1+'Rent Roll'!$X38)^DATEDIF('Rent Roll'!$M38,R$5,"Y")),
IF(R$5&gt;'Rent Roll'!$L12,"-",
IF('Rent Roll'!$P12&gt;0,
IF(AND('Rent Roll'!$P12&gt;0,EDATE('Rent Roll'!$K12,'Rent Roll'!$P12*12)&gt;='Commercial Lease'!R$5),
('Rent Roll'!$H12*'Rent Roll'!$D12/12)*((1+'Rent Roll'!$N12)^DATEDIF('Control | Sensitivity'!$C$18,R$5,"Y")),
OFFSET(Q16,0,-DATEDIF(EDATE('Rent Roll'!$K12,'Rent Roll'!$P12*12),R$5,"M"))*((1+'Rent Roll'!$O12)^(DATEDIF(EDATE('Rent Roll'!$K12,'Rent Roll'!$P12*12),R$5,"Y")+1))),('Rent Roll'!$H12*'Rent Roll'!$D12/12)*((1+'Rent Roll'!$N12)^DATEDIF('Control | Sensitivity'!$C$18,R$5,"Y")))))</f>
        <v>-</v>
      </c>
      <c r="S16" s="92" t="str">
        <f ca="1">IF(S$5&gt;='Rent Roll'!$M38,('Rent Roll'!$G38*'Rent Roll'!$D12/12)*((1+'Rent Roll'!$X38)^DATEDIF('Rent Roll'!$M38,S$5,"Y")),
IF(S$5&gt;'Rent Roll'!$L12,"-",
IF('Rent Roll'!$P12&gt;0,
IF(AND('Rent Roll'!$P12&gt;0,EDATE('Rent Roll'!$K12,'Rent Roll'!$P12*12)&gt;='Commercial Lease'!S$5),
('Rent Roll'!$H12*'Rent Roll'!$D12/12)*((1+'Rent Roll'!$N12)^DATEDIF('Control | Sensitivity'!$C$18,S$5,"Y")),
OFFSET(R16,0,-DATEDIF(EDATE('Rent Roll'!$K12,'Rent Roll'!$P12*12),S$5,"M"))*((1+'Rent Roll'!$O12)^(DATEDIF(EDATE('Rent Roll'!$K12,'Rent Roll'!$P12*12),S$5,"Y")+1))),('Rent Roll'!$H12*'Rent Roll'!$D12/12)*((1+'Rent Roll'!$N12)^DATEDIF('Control | Sensitivity'!$C$18,S$5,"Y")))))</f>
        <v>-</v>
      </c>
      <c r="T16" s="92" t="str">
        <f ca="1">IF(T$5&gt;='Rent Roll'!$M38,('Rent Roll'!$G38*'Rent Roll'!$D12/12)*((1+'Rent Roll'!$X38)^DATEDIF('Rent Roll'!$M38,T$5,"Y")),
IF(T$5&gt;'Rent Roll'!$L12,"-",
IF('Rent Roll'!$P12&gt;0,
IF(AND('Rent Roll'!$P12&gt;0,EDATE('Rent Roll'!$K12,'Rent Roll'!$P12*12)&gt;='Commercial Lease'!T$5),
('Rent Roll'!$H12*'Rent Roll'!$D12/12)*((1+'Rent Roll'!$N12)^DATEDIF('Control | Sensitivity'!$C$18,T$5,"Y")),
OFFSET(S16,0,-DATEDIF(EDATE('Rent Roll'!$K12,'Rent Roll'!$P12*12),T$5,"M"))*((1+'Rent Roll'!$O12)^(DATEDIF(EDATE('Rent Roll'!$K12,'Rent Roll'!$P12*12),T$5,"Y")+1))),('Rent Roll'!$H12*'Rent Roll'!$D12/12)*((1+'Rent Roll'!$N12)^DATEDIF('Control | Sensitivity'!$C$18,T$5,"Y")))))</f>
        <v>-</v>
      </c>
      <c r="U16" s="92" t="str">
        <f ca="1">IF(U$5&gt;='Rent Roll'!$M38,('Rent Roll'!$G38*'Rent Roll'!$D12/12)*((1+'Rent Roll'!$X38)^DATEDIF('Rent Roll'!$M38,U$5,"Y")),
IF(U$5&gt;'Rent Roll'!$L12,"-",
IF('Rent Roll'!$P12&gt;0,
IF(AND('Rent Roll'!$P12&gt;0,EDATE('Rent Roll'!$K12,'Rent Roll'!$P12*12)&gt;='Commercial Lease'!U$5),
('Rent Roll'!$H12*'Rent Roll'!$D12/12)*((1+'Rent Roll'!$N12)^DATEDIF('Control | Sensitivity'!$C$18,U$5,"Y")),
OFFSET(T16,0,-DATEDIF(EDATE('Rent Roll'!$K12,'Rent Roll'!$P12*12),U$5,"M"))*((1+'Rent Roll'!$O12)^(DATEDIF(EDATE('Rent Roll'!$K12,'Rent Roll'!$P12*12),U$5,"Y")+1))),('Rent Roll'!$H12*'Rent Roll'!$D12/12)*((1+'Rent Roll'!$N12)^DATEDIF('Control | Sensitivity'!$C$18,U$5,"Y")))))</f>
        <v>-</v>
      </c>
      <c r="V16" s="92" t="str">
        <f ca="1">IF(V$5&gt;='Rent Roll'!$M38,('Rent Roll'!$G38*'Rent Roll'!$D12/12)*((1+'Rent Roll'!$X38)^DATEDIF('Rent Roll'!$M38,V$5,"Y")),
IF(V$5&gt;'Rent Roll'!$L12,"-",
IF('Rent Roll'!$P12&gt;0,
IF(AND('Rent Roll'!$P12&gt;0,EDATE('Rent Roll'!$K12,'Rent Roll'!$P12*12)&gt;='Commercial Lease'!V$5),
('Rent Roll'!$H12*'Rent Roll'!$D12/12)*((1+'Rent Roll'!$N12)^DATEDIF('Control | Sensitivity'!$C$18,V$5,"Y")),
OFFSET(U16,0,-DATEDIF(EDATE('Rent Roll'!$K12,'Rent Roll'!$P12*12),V$5,"M"))*((1+'Rent Roll'!$O12)^(DATEDIF(EDATE('Rent Roll'!$K12,'Rent Roll'!$P12*12),V$5,"Y")+1))),('Rent Roll'!$H12*'Rent Roll'!$D12/12)*((1+'Rent Roll'!$N12)^DATEDIF('Control | Sensitivity'!$C$18,V$5,"Y")))))</f>
        <v>-</v>
      </c>
      <c r="W16" s="92" t="str">
        <f ca="1">IF(W$5&gt;='Rent Roll'!$M38,('Rent Roll'!$G38*'Rent Roll'!$D12/12)*((1+'Rent Roll'!$X38)^DATEDIF('Rent Roll'!$M38,W$5,"Y")),
IF(W$5&gt;'Rent Roll'!$L12,"-",
IF('Rent Roll'!$P12&gt;0,
IF(AND('Rent Roll'!$P12&gt;0,EDATE('Rent Roll'!$K12,'Rent Roll'!$P12*12)&gt;='Commercial Lease'!W$5),
('Rent Roll'!$H12*'Rent Roll'!$D12/12)*((1+'Rent Roll'!$N12)^DATEDIF('Control | Sensitivity'!$C$18,W$5,"Y")),
OFFSET(V16,0,-DATEDIF(EDATE('Rent Roll'!$K12,'Rent Roll'!$P12*12),W$5,"M"))*((1+'Rent Roll'!$O12)^(DATEDIF(EDATE('Rent Roll'!$K12,'Rent Roll'!$P12*12),W$5,"Y")+1))),('Rent Roll'!$H12*'Rent Roll'!$D12/12)*((1+'Rent Roll'!$N12)^DATEDIF('Control | Sensitivity'!$C$18,W$5,"Y")))))</f>
        <v>-</v>
      </c>
      <c r="X16" s="92" t="str">
        <f ca="1">IF(X$5&gt;='Rent Roll'!$M38,('Rent Roll'!$G38*'Rent Roll'!$D12/12)*((1+'Rent Roll'!$X38)^DATEDIF('Rent Roll'!$M38,X$5,"Y")),
IF(X$5&gt;'Rent Roll'!$L12,"-",
IF('Rent Roll'!$P12&gt;0,
IF(AND('Rent Roll'!$P12&gt;0,EDATE('Rent Roll'!$K12,'Rent Roll'!$P12*12)&gt;='Commercial Lease'!X$5),
('Rent Roll'!$H12*'Rent Roll'!$D12/12)*((1+'Rent Roll'!$N12)^DATEDIF('Control | Sensitivity'!$C$18,X$5,"Y")),
OFFSET(W16,0,-DATEDIF(EDATE('Rent Roll'!$K12,'Rent Roll'!$P12*12),X$5,"M"))*((1+'Rent Roll'!$O12)^(DATEDIF(EDATE('Rent Roll'!$K12,'Rent Roll'!$P12*12),X$5,"Y")+1))),('Rent Roll'!$H12*'Rent Roll'!$D12/12)*((1+'Rent Roll'!$N12)^DATEDIF('Control | Sensitivity'!$C$18,X$5,"Y")))))</f>
        <v>-</v>
      </c>
      <c r="Y16" s="92" t="str">
        <f ca="1">IF(Y$5&gt;='Rent Roll'!$M38,('Rent Roll'!$G38*'Rent Roll'!$D12/12)*((1+'Rent Roll'!$X38)^DATEDIF('Rent Roll'!$M38,Y$5,"Y")),
IF(Y$5&gt;'Rent Roll'!$L12,"-",
IF('Rent Roll'!$P12&gt;0,
IF(AND('Rent Roll'!$P12&gt;0,EDATE('Rent Roll'!$K12,'Rent Roll'!$P12*12)&gt;='Commercial Lease'!Y$5),
('Rent Roll'!$H12*'Rent Roll'!$D12/12)*((1+'Rent Roll'!$N12)^DATEDIF('Control | Sensitivity'!$C$18,Y$5,"Y")),
OFFSET(X16,0,-DATEDIF(EDATE('Rent Roll'!$K12,'Rent Roll'!$P12*12),Y$5,"M"))*((1+'Rent Roll'!$O12)^(DATEDIF(EDATE('Rent Roll'!$K12,'Rent Roll'!$P12*12),Y$5,"Y")+1))),('Rent Roll'!$H12*'Rent Roll'!$D12/12)*((1+'Rent Roll'!$N12)^DATEDIF('Control | Sensitivity'!$C$18,Y$5,"Y")))))</f>
        <v>-</v>
      </c>
      <c r="Z16" s="92" t="str">
        <f ca="1">IF(Z$5&gt;='Rent Roll'!$M38,('Rent Roll'!$G38*'Rent Roll'!$D12/12)*((1+'Rent Roll'!$X38)^DATEDIF('Rent Roll'!$M38,Z$5,"Y")),
IF(Z$5&gt;'Rent Roll'!$L12,"-",
IF('Rent Roll'!$P12&gt;0,
IF(AND('Rent Roll'!$P12&gt;0,EDATE('Rent Roll'!$K12,'Rent Roll'!$P12*12)&gt;='Commercial Lease'!Z$5),
('Rent Roll'!$H12*'Rent Roll'!$D12/12)*((1+'Rent Roll'!$N12)^DATEDIF('Control | Sensitivity'!$C$18,Z$5,"Y")),
OFFSET(Y16,0,-DATEDIF(EDATE('Rent Roll'!$K12,'Rent Roll'!$P12*12),Z$5,"M"))*((1+'Rent Roll'!$O12)^(DATEDIF(EDATE('Rent Roll'!$K12,'Rent Roll'!$P12*12),Z$5,"Y")+1))),('Rent Roll'!$H12*'Rent Roll'!$D12/12)*((1+'Rent Roll'!$N12)^DATEDIF('Control | Sensitivity'!$C$18,Z$5,"Y")))))</f>
        <v>-</v>
      </c>
      <c r="AA16" s="92" t="str">
        <f ca="1">IF(AA$5&gt;='Rent Roll'!$M38,('Rent Roll'!$G38*'Rent Roll'!$D12/12)*((1+'Rent Roll'!$X38)^DATEDIF('Rent Roll'!$M38,AA$5,"Y")),
IF(AA$5&gt;'Rent Roll'!$L12,"-",
IF('Rent Roll'!$P12&gt;0,
IF(AND('Rent Roll'!$P12&gt;0,EDATE('Rent Roll'!$K12,'Rent Roll'!$P12*12)&gt;='Commercial Lease'!AA$5),
('Rent Roll'!$H12*'Rent Roll'!$D12/12)*((1+'Rent Roll'!$N12)^DATEDIF('Control | Sensitivity'!$C$18,AA$5,"Y")),
OFFSET(Z16,0,-DATEDIF(EDATE('Rent Roll'!$K12,'Rent Roll'!$P12*12),AA$5,"M"))*((1+'Rent Roll'!$O12)^(DATEDIF(EDATE('Rent Roll'!$K12,'Rent Roll'!$P12*12),AA$5,"Y")+1))),('Rent Roll'!$H12*'Rent Roll'!$D12/12)*((1+'Rent Roll'!$N12)^DATEDIF('Control | Sensitivity'!$C$18,AA$5,"Y")))))</f>
        <v>-</v>
      </c>
      <c r="AB16" s="92" t="str">
        <f ca="1">IF(AB$5&gt;='Rent Roll'!$M38,('Rent Roll'!$G38*'Rent Roll'!$D12/12)*((1+'Rent Roll'!$X38)^DATEDIF('Rent Roll'!$M38,AB$5,"Y")),
IF(AB$5&gt;'Rent Roll'!$L12,"-",
IF('Rent Roll'!$P12&gt;0,
IF(AND('Rent Roll'!$P12&gt;0,EDATE('Rent Roll'!$K12,'Rent Roll'!$P12*12)&gt;='Commercial Lease'!AB$5),
('Rent Roll'!$H12*'Rent Roll'!$D12/12)*((1+'Rent Roll'!$N12)^DATEDIF('Control | Sensitivity'!$C$18,AB$5,"Y")),
OFFSET(AA16,0,-DATEDIF(EDATE('Rent Roll'!$K12,'Rent Roll'!$P12*12),AB$5,"M"))*((1+'Rent Roll'!$O12)^(DATEDIF(EDATE('Rent Roll'!$K12,'Rent Roll'!$P12*12),AB$5,"Y")+1))),('Rent Roll'!$H12*'Rent Roll'!$D12/12)*((1+'Rent Roll'!$N12)^DATEDIF('Control | Sensitivity'!$C$18,AB$5,"Y")))))</f>
        <v>-</v>
      </c>
      <c r="AC16" s="92" t="str">
        <f ca="1">IF(AC$5&gt;='Rent Roll'!$M38,('Rent Roll'!$G38*'Rent Roll'!$D12/12)*((1+'Rent Roll'!$X38)^DATEDIF('Rent Roll'!$M38,AC$5,"Y")),
IF(AC$5&gt;'Rent Roll'!$L12,"-",
IF('Rent Roll'!$P12&gt;0,
IF(AND('Rent Roll'!$P12&gt;0,EDATE('Rent Roll'!$K12,'Rent Roll'!$P12*12)&gt;='Commercial Lease'!AC$5),
('Rent Roll'!$H12*'Rent Roll'!$D12/12)*((1+'Rent Roll'!$N12)^DATEDIF('Control | Sensitivity'!$C$18,AC$5,"Y")),
OFFSET(AB16,0,-DATEDIF(EDATE('Rent Roll'!$K12,'Rent Roll'!$P12*12),AC$5,"M"))*((1+'Rent Roll'!$O12)^(DATEDIF(EDATE('Rent Roll'!$K12,'Rent Roll'!$P12*12),AC$5,"Y")+1))),('Rent Roll'!$H12*'Rent Roll'!$D12/12)*((1+'Rent Roll'!$N12)^DATEDIF('Control | Sensitivity'!$C$18,AC$5,"Y")))))</f>
        <v>-</v>
      </c>
      <c r="AD16" s="92" t="str">
        <f ca="1">IF(AD$5&gt;='Rent Roll'!$M38,('Rent Roll'!$G38*'Rent Roll'!$D12/12)*((1+'Rent Roll'!$X38)^DATEDIF('Rent Roll'!$M38,AD$5,"Y")),
IF(AD$5&gt;'Rent Roll'!$L12,"-",
IF('Rent Roll'!$P12&gt;0,
IF(AND('Rent Roll'!$P12&gt;0,EDATE('Rent Roll'!$K12,'Rent Roll'!$P12*12)&gt;='Commercial Lease'!AD$5),
('Rent Roll'!$H12*'Rent Roll'!$D12/12)*((1+'Rent Roll'!$N12)^DATEDIF('Control | Sensitivity'!$C$18,AD$5,"Y")),
OFFSET(AC16,0,-DATEDIF(EDATE('Rent Roll'!$K12,'Rent Roll'!$P12*12),AD$5,"M"))*((1+'Rent Roll'!$O12)^(DATEDIF(EDATE('Rent Roll'!$K12,'Rent Roll'!$P12*12),AD$5,"Y")+1))),('Rent Roll'!$H12*'Rent Roll'!$D12/12)*((1+'Rent Roll'!$N12)^DATEDIF('Control | Sensitivity'!$C$18,AD$5,"Y")))))</f>
        <v>-</v>
      </c>
      <c r="AE16" s="92" t="str">
        <f ca="1">IF(AE$5&gt;='Rent Roll'!$M38,('Rent Roll'!$G38*'Rent Roll'!$D12/12)*((1+'Rent Roll'!$X38)^DATEDIF('Rent Roll'!$M38,AE$5,"Y")),
IF(AE$5&gt;'Rent Roll'!$L12,"-",
IF('Rent Roll'!$P12&gt;0,
IF(AND('Rent Roll'!$P12&gt;0,EDATE('Rent Roll'!$K12,'Rent Roll'!$P12*12)&gt;='Commercial Lease'!AE$5),
('Rent Roll'!$H12*'Rent Roll'!$D12/12)*((1+'Rent Roll'!$N12)^DATEDIF('Control | Sensitivity'!$C$18,AE$5,"Y")),
OFFSET(AD16,0,-DATEDIF(EDATE('Rent Roll'!$K12,'Rent Roll'!$P12*12),AE$5,"M"))*((1+'Rent Roll'!$O12)^(DATEDIF(EDATE('Rent Roll'!$K12,'Rent Roll'!$P12*12),AE$5,"Y")+1))),('Rent Roll'!$H12*'Rent Roll'!$D12/12)*((1+'Rent Roll'!$N12)^DATEDIF('Control | Sensitivity'!$C$18,AE$5,"Y")))))</f>
        <v>-</v>
      </c>
      <c r="AF16" s="92" t="str">
        <f ca="1">IF(AF$5&gt;='Rent Roll'!$M38,('Rent Roll'!$G38*'Rent Roll'!$D12/12)*((1+'Rent Roll'!$X38)^DATEDIF('Rent Roll'!$M38,AF$5,"Y")),
IF(AF$5&gt;'Rent Roll'!$L12,"-",
IF('Rent Roll'!$P12&gt;0,
IF(AND('Rent Roll'!$P12&gt;0,EDATE('Rent Roll'!$K12,'Rent Roll'!$P12*12)&gt;='Commercial Lease'!AF$5),
('Rent Roll'!$H12*'Rent Roll'!$D12/12)*((1+'Rent Roll'!$N12)^DATEDIF('Control | Sensitivity'!$C$18,AF$5,"Y")),
OFFSET(AE16,0,-DATEDIF(EDATE('Rent Roll'!$K12,'Rent Roll'!$P12*12),AF$5,"M"))*((1+'Rent Roll'!$O12)^(DATEDIF(EDATE('Rent Roll'!$K12,'Rent Roll'!$P12*12),AF$5,"Y")+1))),('Rent Roll'!$H12*'Rent Roll'!$D12/12)*((1+'Rent Roll'!$N12)^DATEDIF('Control | Sensitivity'!$C$18,AF$5,"Y")))))</f>
        <v>-</v>
      </c>
      <c r="AG16" s="92" t="str">
        <f ca="1">IF(AG$5&gt;='Rent Roll'!$M38,('Rent Roll'!$G38*'Rent Roll'!$D12/12)*((1+'Rent Roll'!$X38)^DATEDIF('Rent Roll'!$M38,AG$5,"Y")),
IF(AG$5&gt;'Rent Roll'!$L12,"-",
IF('Rent Roll'!$P12&gt;0,
IF(AND('Rent Roll'!$P12&gt;0,EDATE('Rent Roll'!$K12,'Rent Roll'!$P12*12)&gt;='Commercial Lease'!AG$5),
('Rent Roll'!$H12*'Rent Roll'!$D12/12)*((1+'Rent Roll'!$N12)^DATEDIF('Control | Sensitivity'!$C$18,AG$5,"Y")),
OFFSET(AF16,0,-DATEDIF(EDATE('Rent Roll'!$K12,'Rent Roll'!$P12*12),AG$5,"M"))*((1+'Rent Roll'!$O12)^(DATEDIF(EDATE('Rent Roll'!$K12,'Rent Roll'!$P12*12),AG$5,"Y")+1))),('Rent Roll'!$H12*'Rent Roll'!$D12/12)*((1+'Rent Roll'!$N12)^DATEDIF('Control | Sensitivity'!$C$18,AG$5,"Y")))))</f>
        <v>-</v>
      </c>
      <c r="AH16" s="92" t="str">
        <f ca="1">IF(AH$5&gt;='Rent Roll'!$M38,('Rent Roll'!$G38*'Rent Roll'!$D12/12)*((1+'Rent Roll'!$X38)^DATEDIF('Rent Roll'!$M38,AH$5,"Y")),
IF(AH$5&gt;'Rent Roll'!$L12,"-",
IF('Rent Roll'!$P12&gt;0,
IF(AND('Rent Roll'!$P12&gt;0,EDATE('Rent Roll'!$K12,'Rent Roll'!$P12*12)&gt;='Commercial Lease'!AH$5),
('Rent Roll'!$H12*'Rent Roll'!$D12/12)*((1+'Rent Roll'!$N12)^DATEDIF('Control | Sensitivity'!$C$18,AH$5,"Y")),
OFFSET(AG16,0,-DATEDIF(EDATE('Rent Roll'!$K12,'Rent Roll'!$P12*12),AH$5,"M"))*((1+'Rent Roll'!$O12)^(DATEDIF(EDATE('Rent Roll'!$K12,'Rent Roll'!$P12*12),AH$5,"Y")+1))),('Rent Roll'!$H12*'Rent Roll'!$D12/12)*((1+'Rent Roll'!$N12)^DATEDIF('Control | Sensitivity'!$C$18,AH$5,"Y")))))</f>
        <v>-</v>
      </c>
      <c r="AI16" s="92" t="str">
        <f ca="1">IF(AI$5&gt;='Rent Roll'!$M38,('Rent Roll'!$G38*'Rent Roll'!$D12/12)*((1+'Rent Roll'!$X38)^DATEDIF('Rent Roll'!$M38,AI$5,"Y")),
IF(AI$5&gt;'Rent Roll'!$L12,"-",
IF('Rent Roll'!$P12&gt;0,
IF(AND('Rent Roll'!$P12&gt;0,EDATE('Rent Roll'!$K12,'Rent Roll'!$P12*12)&gt;='Commercial Lease'!AI$5),
('Rent Roll'!$H12*'Rent Roll'!$D12/12)*((1+'Rent Roll'!$N12)^DATEDIF('Control | Sensitivity'!$C$18,AI$5,"Y")),
OFFSET(AH16,0,-DATEDIF(EDATE('Rent Roll'!$K12,'Rent Roll'!$P12*12),AI$5,"M"))*((1+'Rent Roll'!$O12)^(DATEDIF(EDATE('Rent Roll'!$K12,'Rent Roll'!$P12*12),AI$5,"Y")+1))),('Rent Roll'!$H12*'Rent Roll'!$D12/12)*((1+'Rent Roll'!$N12)^DATEDIF('Control | Sensitivity'!$C$18,AI$5,"Y")))))</f>
        <v>-</v>
      </c>
      <c r="AJ16" s="92" t="str">
        <f ca="1">IF(AJ$5&gt;='Rent Roll'!$M38,('Rent Roll'!$G38*'Rent Roll'!$D12/12)*((1+'Rent Roll'!$X38)^DATEDIF('Rent Roll'!$M38,AJ$5,"Y")),
IF(AJ$5&gt;'Rent Roll'!$L12,"-",
IF('Rent Roll'!$P12&gt;0,
IF(AND('Rent Roll'!$P12&gt;0,EDATE('Rent Roll'!$K12,'Rent Roll'!$P12*12)&gt;='Commercial Lease'!AJ$5),
('Rent Roll'!$H12*'Rent Roll'!$D12/12)*((1+'Rent Roll'!$N12)^DATEDIF('Control | Sensitivity'!$C$18,AJ$5,"Y")),
OFFSET(AI16,0,-DATEDIF(EDATE('Rent Roll'!$K12,'Rent Roll'!$P12*12),AJ$5,"M"))*((1+'Rent Roll'!$O12)^(DATEDIF(EDATE('Rent Roll'!$K12,'Rent Roll'!$P12*12),AJ$5,"Y")+1))),('Rent Roll'!$H12*'Rent Roll'!$D12/12)*((1+'Rent Roll'!$N12)^DATEDIF('Control | Sensitivity'!$C$18,AJ$5,"Y")))))</f>
        <v>-</v>
      </c>
      <c r="AK16" s="92" t="str">
        <f ca="1">IF(AK$5&gt;='Rent Roll'!$M38,('Rent Roll'!$G38*'Rent Roll'!$D12/12)*((1+'Rent Roll'!$X38)^DATEDIF('Rent Roll'!$M38,AK$5,"Y")),
IF(AK$5&gt;'Rent Roll'!$L12,"-",
IF('Rent Roll'!$P12&gt;0,
IF(AND('Rent Roll'!$P12&gt;0,EDATE('Rent Roll'!$K12,'Rent Roll'!$P12*12)&gt;='Commercial Lease'!AK$5),
('Rent Roll'!$H12*'Rent Roll'!$D12/12)*((1+'Rent Roll'!$N12)^DATEDIF('Control | Sensitivity'!$C$18,AK$5,"Y")),
OFFSET(AJ16,0,-DATEDIF(EDATE('Rent Roll'!$K12,'Rent Roll'!$P12*12),AK$5,"M"))*((1+'Rent Roll'!$O12)^(DATEDIF(EDATE('Rent Roll'!$K12,'Rent Roll'!$P12*12),AK$5,"Y")+1))),('Rent Roll'!$H12*'Rent Roll'!$D12/12)*((1+'Rent Roll'!$N12)^DATEDIF('Control | Sensitivity'!$C$18,AK$5,"Y")))))</f>
        <v>-</v>
      </c>
      <c r="AL16" s="92" t="str">
        <f ca="1">IF(AL$5&gt;='Rent Roll'!$M38,('Rent Roll'!$G38*'Rent Roll'!$D12/12)*((1+'Rent Roll'!$X38)^DATEDIF('Rent Roll'!$M38,AL$5,"Y")),
IF(AL$5&gt;'Rent Roll'!$L12,"-",
IF('Rent Roll'!$P12&gt;0,
IF(AND('Rent Roll'!$P12&gt;0,EDATE('Rent Roll'!$K12,'Rent Roll'!$P12*12)&gt;='Commercial Lease'!AL$5),
('Rent Roll'!$H12*'Rent Roll'!$D12/12)*((1+'Rent Roll'!$N12)^DATEDIF('Control | Sensitivity'!$C$18,AL$5,"Y")),
OFFSET(AK16,0,-DATEDIF(EDATE('Rent Roll'!$K12,'Rent Roll'!$P12*12),AL$5,"M"))*((1+'Rent Roll'!$O12)^(DATEDIF(EDATE('Rent Roll'!$K12,'Rent Roll'!$P12*12),AL$5,"Y")+1))),('Rent Roll'!$H12*'Rent Roll'!$D12/12)*((1+'Rent Roll'!$N12)^DATEDIF('Control | Sensitivity'!$C$18,AL$5,"Y")))))</f>
        <v>-</v>
      </c>
      <c r="AM16" s="92" t="str">
        <f ca="1">IF(AM$5&gt;='Rent Roll'!$M38,('Rent Roll'!$G38*'Rent Roll'!$D12/12)*((1+'Rent Roll'!$X38)^DATEDIF('Rent Roll'!$M38,AM$5,"Y")),
IF(AM$5&gt;'Rent Roll'!$L12,"-",
IF('Rent Roll'!$P12&gt;0,
IF(AND('Rent Roll'!$P12&gt;0,EDATE('Rent Roll'!$K12,'Rent Roll'!$P12*12)&gt;='Commercial Lease'!AM$5),
('Rent Roll'!$H12*'Rent Roll'!$D12/12)*((1+'Rent Roll'!$N12)^DATEDIF('Control | Sensitivity'!$C$18,AM$5,"Y")),
OFFSET(AL16,0,-DATEDIF(EDATE('Rent Roll'!$K12,'Rent Roll'!$P12*12),AM$5,"M"))*((1+'Rent Roll'!$O12)^(DATEDIF(EDATE('Rent Roll'!$K12,'Rent Roll'!$P12*12),AM$5,"Y")+1))),('Rent Roll'!$H12*'Rent Roll'!$D12/12)*((1+'Rent Roll'!$N12)^DATEDIF('Control | Sensitivity'!$C$18,AM$5,"Y")))))</f>
        <v>-</v>
      </c>
      <c r="AN16" s="92" t="str">
        <f ca="1">IF(AN$5&gt;='Rent Roll'!$M38,('Rent Roll'!$G38*'Rent Roll'!$D12/12)*((1+'Rent Roll'!$X38)^DATEDIF('Rent Roll'!$M38,AN$5,"Y")),
IF(AN$5&gt;'Rent Roll'!$L12,"-",
IF('Rent Roll'!$P12&gt;0,
IF(AND('Rent Roll'!$P12&gt;0,EDATE('Rent Roll'!$K12,'Rent Roll'!$P12*12)&gt;='Commercial Lease'!AN$5),
('Rent Roll'!$H12*'Rent Roll'!$D12/12)*((1+'Rent Roll'!$N12)^DATEDIF('Control | Sensitivity'!$C$18,AN$5,"Y")),
OFFSET(AM16,0,-DATEDIF(EDATE('Rent Roll'!$K12,'Rent Roll'!$P12*12),AN$5,"M"))*((1+'Rent Roll'!$O12)^(DATEDIF(EDATE('Rent Roll'!$K12,'Rent Roll'!$P12*12),AN$5,"Y")+1))),('Rent Roll'!$H12*'Rent Roll'!$D12/12)*((1+'Rent Roll'!$N12)^DATEDIF('Control | Sensitivity'!$C$18,AN$5,"Y")))))</f>
        <v>-</v>
      </c>
      <c r="AO16" s="92" t="str">
        <f ca="1">IF(AO$5&gt;='Rent Roll'!$M38,('Rent Roll'!$G38*'Rent Roll'!$D12/12)*((1+'Rent Roll'!$X38)^DATEDIF('Rent Roll'!$M38,AO$5,"Y")),
IF(AO$5&gt;'Rent Roll'!$L12,"-",
IF('Rent Roll'!$P12&gt;0,
IF(AND('Rent Roll'!$P12&gt;0,EDATE('Rent Roll'!$K12,'Rent Roll'!$P12*12)&gt;='Commercial Lease'!AO$5),
('Rent Roll'!$H12*'Rent Roll'!$D12/12)*((1+'Rent Roll'!$N12)^DATEDIF('Control | Sensitivity'!$C$18,AO$5,"Y")),
OFFSET(AN16,0,-DATEDIF(EDATE('Rent Roll'!$K12,'Rent Roll'!$P12*12),AO$5,"M"))*((1+'Rent Roll'!$O12)^(DATEDIF(EDATE('Rent Roll'!$K12,'Rent Roll'!$P12*12),AO$5,"Y")+1))),('Rent Roll'!$H12*'Rent Roll'!$D12/12)*((1+'Rent Roll'!$N12)^DATEDIF('Control | Sensitivity'!$C$18,AO$5,"Y")))))</f>
        <v>-</v>
      </c>
      <c r="AP16" s="92" t="str">
        <f ca="1">IF(AP$5&gt;='Rent Roll'!$M38,('Rent Roll'!$G38*'Rent Roll'!$D12/12)*((1+'Rent Roll'!$X38)^DATEDIF('Rent Roll'!$M38,AP$5,"Y")),
IF(AP$5&gt;'Rent Roll'!$L12,"-",
IF('Rent Roll'!$P12&gt;0,
IF(AND('Rent Roll'!$P12&gt;0,EDATE('Rent Roll'!$K12,'Rent Roll'!$P12*12)&gt;='Commercial Lease'!AP$5),
('Rent Roll'!$H12*'Rent Roll'!$D12/12)*((1+'Rent Roll'!$N12)^DATEDIF('Control | Sensitivity'!$C$18,AP$5,"Y")),
OFFSET(AO16,0,-DATEDIF(EDATE('Rent Roll'!$K12,'Rent Roll'!$P12*12),AP$5,"M"))*((1+'Rent Roll'!$O12)^(DATEDIF(EDATE('Rent Roll'!$K12,'Rent Roll'!$P12*12),AP$5,"Y")+1))),('Rent Roll'!$H12*'Rent Roll'!$D12/12)*((1+'Rent Roll'!$N12)^DATEDIF('Control | Sensitivity'!$C$18,AP$5,"Y")))))</f>
        <v>-</v>
      </c>
      <c r="AQ16" s="92" t="str">
        <f ca="1">IF(AQ$5&gt;='Rent Roll'!$M38,('Rent Roll'!$G38*'Rent Roll'!$D12/12)*((1+'Rent Roll'!$X38)^DATEDIF('Rent Roll'!$M38,AQ$5,"Y")),
IF(AQ$5&gt;'Rent Roll'!$L12,"-",
IF('Rent Roll'!$P12&gt;0,
IF(AND('Rent Roll'!$P12&gt;0,EDATE('Rent Roll'!$K12,'Rent Roll'!$P12*12)&gt;='Commercial Lease'!AQ$5),
('Rent Roll'!$H12*'Rent Roll'!$D12/12)*((1+'Rent Roll'!$N12)^DATEDIF('Control | Sensitivity'!$C$18,AQ$5,"Y")),
OFFSET(AP16,0,-DATEDIF(EDATE('Rent Roll'!$K12,'Rent Roll'!$P12*12),AQ$5,"M"))*((1+'Rent Roll'!$O12)^(DATEDIF(EDATE('Rent Roll'!$K12,'Rent Roll'!$P12*12),AQ$5,"Y")+1))),('Rent Roll'!$H12*'Rent Roll'!$D12/12)*((1+'Rent Roll'!$N12)^DATEDIF('Control | Sensitivity'!$C$18,AQ$5,"Y")))))</f>
        <v>-</v>
      </c>
      <c r="AR16" s="92" t="str">
        <f ca="1">IF(AR$5&gt;='Rent Roll'!$M38,('Rent Roll'!$G38*'Rent Roll'!$D12/12)*((1+'Rent Roll'!$X38)^DATEDIF('Rent Roll'!$M38,AR$5,"Y")),
IF(AR$5&gt;'Rent Roll'!$L12,"-",
IF('Rent Roll'!$P12&gt;0,
IF(AND('Rent Roll'!$P12&gt;0,EDATE('Rent Roll'!$K12,'Rent Roll'!$P12*12)&gt;='Commercial Lease'!AR$5),
('Rent Roll'!$H12*'Rent Roll'!$D12/12)*((1+'Rent Roll'!$N12)^DATEDIF('Control | Sensitivity'!$C$18,AR$5,"Y")),
OFFSET(AQ16,0,-DATEDIF(EDATE('Rent Roll'!$K12,'Rent Roll'!$P12*12),AR$5,"M"))*((1+'Rent Roll'!$O12)^(DATEDIF(EDATE('Rent Roll'!$K12,'Rent Roll'!$P12*12),AR$5,"Y")+1))),('Rent Roll'!$H12*'Rent Roll'!$D12/12)*((1+'Rent Roll'!$N12)^DATEDIF('Control | Sensitivity'!$C$18,AR$5,"Y")))))</f>
        <v>-</v>
      </c>
      <c r="AS16" s="92" t="str">
        <f ca="1">IF(AS$5&gt;='Rent Roll'!$M38,('Rent Roll'!$G38*'Rent Roll'!$D12/12)*((1+'Rent Roll'!$X38)^DATEDIF('Rent Roll'!$M38,AS$5,"Y")),
IF(AS$5&gt;'Rent Roll'!$L12,"-",
IF('Rent Roll'!$P12&gt;0,
IF(AND('Rent Roll'!$P12&gt;0,EDATE('Rent Roll'!$K12,'Rent Roll'!$P12*12)&gt;='Commercial Lease'!AS$5),
('Rent Roll'!$H12*'Rent Roll'!$D12/12)*((1+'Rent Roll'!$N12)^DATEDIF('Control | Sensitivity'!$C$18,AS$5,"Y")),
OFFSET(AR16,0,-DATEDIF(EDATE('Rent Roll'!$K12,'Rent Roll'!$P12*12),AS$5,"M"))*((1+'Rent Roll'!$O12)^(DATEDIF(EDATE('Rent Roll'!$K12,'Rent Roll'!$P12*12),AS$5,"Y")+1))),('Rent Roll'!$H12*'Rent Roll'!$D12/12)*((1+'Rent Roll'!$N12)^DATEDIF('Control | Sensitivity'!$C$18,AS$5,"Y")))))</f>
        <v>-</v>
      </c>
      <c r="AT16" s="92" t="str">
        <f ca="1">IF(AT$5&gt;='Rent Roll'!$M38,('Rent Roll'!$G38*'Rent Roll'!$D12/12)*((1+'Rent Roll'!$X38)^DATEDIF('Rent Roll'!$M38,AT$5,"Y")),
IF(AT$5&gt;'Rent Roll'!$L12,"-",
IF('Rent Roll'!$P12&gt;0,
IF(AND('Rent Roll'!$P12&gt;0,EDATE('Rent Roll'!$K12,'Rent Roll'!$P12*12)&gt;='Commercial Lease'!AT$5),
('Rent Roll'!$H12*'Rent Roll'!$D12/12)*((1+'Rent Roll'!$N12)^DATEDIF('Control | Sensitivity'!$C$18,AT$5,"Y")),
OFFSET(AS16,0,-DATEDIF(EDATE('Rent Roll'!$K12,'Rent Roll'!$P12*12),AT$5,"M"))*((1+'Rent Roll'!$O12)^(DATEDIF(EDATE('Rent Roll'!$K12,'Rent Roll'!$P12*12),AT$5,"Y")+1))),('Rent Roll'!$H12*'Rent Roll'!$D12/12)*((1+'Rent Roll'!$N12)^DATEDIF('Control | Sensitivity'!$C$18,AT$5,"Y")))))</f>
        <v>-</v>
      </c>
      <c r="AU16" s="92" t="str">
        <f ca="1">IF(AU$5&gt;='Rent Roll'!$M38,('Rent Roll'!$G38*'Rent Roll'!$D12/12)*((1+'Rent Roll'!$X38)^DATEDIF('Rent Roll'!$M38,AU$5,"Y")),
IF(AU$5&gt;'Rent Roll'!$L12,"-",
IF('Rent Roll'!$P12&gt;0,
IF(AND('Rent Roll'!$P12&gt;0,EDATE('Rent Roll'!$K12,'Rent Roll'!$P12*12)&gt;='Commercial Lease'!AU$5),
('Rent Roll'!$H12*'Rent Roll'!$D12/12)*((1+'Rent Roll'!$N12)^DATEDIF('Control | Sensitivity'!$C$18,AU$5,"Y")),
OFFSET(AT16,0,-DATEDIF(EDATE('Rent Roll'!$K12,'Rent Roll'!$P12*12),AU$5,"M"))*((1+'Rent Roll'!$O12)^(DATEDIF(EDATE('Rent Roll'!$K12,'Rent Roll'!$P12*12),AU$5,"Y")+1))),('Rent Roll'!$H12*'Rent Roll'!$D12/12)*((1+'Rent Roll'!$N12)^DATEDIF('Control | Sensitivity'!$C$18,AU$5,"Y")))))</f>
        <v>-</v>
      </c>
      <c r="AV16" s="92" t="str">
        <f ca="1">IF(AV$5&gt;='Rent Roll'!$M38,('Rent Roll'!$G38*'Rent Roll'!$D12/12)*((1+'Rent Roll'!$X38)^DATEDIF('Rent Roll'!$M38,AV$5,"Y")),
IF(AV$5&gt;'Rent Roll'!$L12,"-",
IF('Rent Roll'!$P12&gt;0,
IF(AND('Rent Roll'!$P12&gt;0,EDATE('Rent Roll'!$K12,'Rent Roll'!$P12*12)&gt;='Commercial Lease'!AV$5),
('Rent Roll'!$H12*'Rent Roll'!$D12/12)*((1+'Rent Roll'!$N12)^DATEDIF('Control | Sensitivity'!$C$18,AV$5,"Y")),
OFFSET(AU16,0,-DATEDIF(EDATE('Rent Roll'!$K12,'Rent Roll'!$P12*12),AV$5,"M"))*((1+'Rent Roll'!$O12)^(DATEDIF(EDATE('Rent Roll'!$K12,'Rent Roll'!$P12*12),AV$5,"Y")+1))),('Rent Roll'!$H12*'Rent Roll'!$D12/12)*((1+'Rent Roll'!$N12)^DATEDIF('Control | Sensitivity'!$C$18,AV$5,"Y")))))</f>
        <v>-</v>
      </c>
      <c r="AW16" s="92" t="str">
        <f ca="1">IF(AW$5&gt;='Rent Roll'!$M38,('Rent Roll'!$G38*'Rent Roll'!$D12/12)*((1+'Rent Roll'!$X38)^DATEDIF('Rent Roll'!$M38,AW$5,"Y")),
IF(AW$5&gt;'Rent Roll'!$L12,"-",
IF('Rent Roll'!$P12&gt;0,
IF(AND('Rent Roll'!$P12&gt;0,EDATE('Rent Roll'!$K12,'Rent Roll'!$P12*12)&gt;='Commercial Lease'!AW$5),
('Rent Roll'!$H12*'Rent Roll'!$D12/12)*((1+'Rent Roll'!$N12)^DATEDIF('Control | Sensitivity'!$C$18,AW$5,"Y")),
OFFSET(AV16,0,-DATEDIF(EDATE('Rent Roll'!$K12,'Rent Roll'!$P12*12),AW$5,"M"))*((1+'Rent Roll'!$O12)^(DATEDIF(EDATE('Rent Roll'!$K12,'Rent Roll'!$P12*12),AW$5,"Y")+1))),('Rent Roll'!$H12*'Rent Roll'!$D12/12)*((1+'Rent Roll'!$N12)^DATEDIF('Control | Sensitivity'!$C$18,AW$5,"Y")))))</f>
        <v>-</v>
      </c>
      <c r="AX16" s="92" t="str">
        <f ca="1">IF(AX$5&gt;='Rent Roll'!$M38,('Rent Roll'!$G38*'Rent Roll'!$D12/12)*((1+'Rent Roll'!$X38)^DATEDIF('Rent Roll'!$M38,AX$5,"Y")),
IF(AX$5&gt;'Rent Roll'!$L12,"-",
IF('Rent Roll'!$P12&gt;0,
IF(AND('Rent Roll'!$P12&gt;0,EDATE('Rent Roll'!$K12,'Rent Roll'!$P12*12)&gt;='Commercial Lease'!AX$5),
('Rent Roll'!$H12*'Rent Roll'!$D12/12)*((1+'Rent Roll'!$N12)^DATEDIF('Control | Sensitivity'!$C$18,AX$5,"Y")),
OFFSET(AW16,0,-DATEDIF(EDATE('Rent Roll'!$K12,'Rent Roll'!$P12*12),AX$5,"M"))*((1+'Rent Roll'!$O12)^(DATEDIF(EDATE('Rent Roll'!$K12,'Rent Roll'!$P12*12),AX$5,"Y")+1))),('Rent Roll'!$H12*'Rent Roll'!$D12/12)*((1+'Rent Roll'!$N12)^DATEDIF('Control | Sensitivity'!$C$18,AX$5,"Y")))))</f>
        <v>-</v>
      </c>
      <c r="AY16" s="92" t="str">
        <f ca="1">IF(AY$5&gt;='Rent Roll'!$M38,('Rent Roll'!$G38*'Rent Roll'!$D12/12)*((1+'Rent Roll'!$X38)^DATEDIF('Rent Roll'!$M38,AY$5,"Y")),
IF(AY$5&gt;'Rent Roll'!$L12,"-",
IF('Rent Roll'!$P12&gt;0,
IF(AND('Rent Roll'!$P12&gt;0,EDATE('Rent Roll'!$K12,'Rent Roll'!$P12*12)&gt;='Commercial Lease'!AY$5),
('Rent Roll'!$H12*'Rent Roll'!$D12/12)*((1+'Rent Roll'!$N12)^DATEDIF('Control | Sensitivity'!$C$18,AY$5,"Y")),
OFFSET(AX16,0,-DATEDIF(EDATE('Rent Roll'!$K12,'Rent Roll'!$P12*12),AY$5,"M"))*((1+'Rent Roll'!$O12)^(DATEDIF(EDATE('Rent Roll'!$K12,'Rent Roll'!$P12*12),AY$5,"Y")+1))),('Rent Roll'!$H12*'Rent Roll'!$D12/12)*((1+'Rent Roll'!$N12)^DATEDIF('Control | Sensitivity'!$C$18,AY$5,"Y")))))</f>
        <v>-</v>
      </c>
      <c r="AZ16" s="92" t="str">
        <f ca="1">IF(AZ$5&gt;='Rent Roll'!$M38,('Rent Roll'!$G38*'Rent Roll'!$D12/12)*((1+'Rent Roll'!$X38)^DATEDIF('Rent Roll'!$M38,AZ$5,"Y")),
IF(AZ$5&gt;'Rent Roll'!$L12,"-",
IF('Rent Roll'!$P12&gt;0,
IF(AND('Rent Roll'!$P12&gt;0,EDATE('Rent Roll'!$K12,'Rent Roll'!$P12*12)&gt;='Commercial Lease'!AZ$5),
('Rent Roll'!$H12*'Rent Roll'!$D12/12)*((1+'Rent Roll'!$N12)^DATEDIF('Control | Sensitivity'!$C$18,AZ$5,"Y")),
OFFSET(AY16,0,-DATEDIF(EDATE('Rent Roll'!$K12,'Rent Roll'!$P12*12),AZ$5,"M"))*((1+'Rent Roll'!$O12)^(DATEDIF(EDATE('Rent Roll'!$K12,'Rent Roll'!$P12*12),AZ$5,"Y")+1))),('Rent Roll'!$H12*'Rent Roll'!$D12/12)*((1+'Rent Roll'!$N12)^DATEDIF('Control | Sensitivity'!$C$18,AZ$5,"Y")))))</f>
        <v>-</v>
      </c>
      <c r="BA16" s="92" t="str">
        <f ca="1">IF(BA$5&gt;='Rent Roll'!$M38,('Rent Roll'!$G38*'Rent Roll'!$D12/12)*((1+'Rent Roll'!$X38)^DATEDIF('Rent Roll'!$M38,BA$5,"Y")),
IF(BA$5&gt;'Rent Roll'!$L12,"-",
IF('Rent Roll'!$P12&gt;0,
IF(AND('Rent Roll'!$P12&gt;0,EDATE('Rent Roll'!$K12,'Rent Roll'!$P12*12)&gt;='Commercial Lease'!BA$5),
('Rent Roll'!$H12*'Rent Roll'!$D12/12)*((1+'Rent Roll'!$N12)^DATEDIF('Control | Sensitivity'!$C$18,BA$5,"Y")),
OFFSET(AZ16,0,-DATEDIF(EDATE('Rent Roll'!$K12,'Rent Roll'!$P12*12),BA$5,"M"))*((1+'Rent Roll'!$O12)^(DATEDIF(EDATE('Rent Roll'!$K12,'Rent Roll'!$P12*12),BA$5,"Y")+1))),('Rent Roll'!$H12*'Rent Roll'!$D12/12)*((1+'Rent Roll'!$N12)^DATEDIF('Control | Sensitivity'!$C$18,BA$5,"Y")))))</f>
        <v>-</v>
      </c>
      <c r="BB16" s="92" t="str">
        <f ca="1">IF(BB$5&gt;='Rent Roll'!$M38,('Rent Roll'!$G38*'Rent Roll'!$D12/12)*((1+'Rent Roll'!$X38)^DATEDIF('Rent Roll'!$M38,BB$5,"Y")),
IF(BB$5&gt;'Rent Roll'!$L12,"-",
IF('Rent Roll'!$P12&gt;0,
IF(AND('Rent Roll'!$P12&gt;0,EDATE('Rent Roll'!$K12,'Rent Roll'!$P12*12)&gt;='Commercial Lease'!BB$5),
('Rent Roll'!$H12*'Rent Roll'!$D12/12)*((1+'Rent Roll'!$N12)^DATEDIF('Control | Sensitivity'!$C$18,BB$5,"Y")),
OFFSET(BA16,0,-DATEDIF(EDATE('Rent Roll'!$K12,'Rent Roll'!$P12*12),BB$5,"M"))*((1+'Rent Roll'!$O12)^(DATEDIF(EDATE('Rent Roll'!$K12,'Rent Roll'!$P12*12),BB$5,"Y")+1))),('Rent Roll'!$H12*'Rent Roll'!$D12/12)*((1+'Rent Roll'!$N12)^DATEDIF('Control | Sensitivity'!$C$18,BB$5,"Y")))))</f>
        <v>-</v>
      </c>
      <c r="BC16" s="92" t="str">
        <f ca="1">IF(BC$5&gt;='Rent Roll'!$M38,('Rent Roll'!$G38*'Rent Roll'!$D12/12)*((1+'Rent Roll'!$X38)^DATEDIF('Rent Roll'!$M38,BC$5,"Y")),
IF(BC$5&gt;'Rent Roll'!$L12,"-",
IF('Rent Roll'!$P12&gt;0,
IF(AND('Rent Roll'!$P12&gt;0,EDATE('Rent Roll'!$K12,'Rent Roll'!$P12*12)&gt;='Commercial Lease'!BC$5),
('Rent Roll'!$H12*'Rent Roll'!$D12/12)*((1+'Rent Roll'!$N12)^DATEDIF('Control | Sensitivity'!$C$18,BC$5,"Y")),
OFFSET(BB16,0,-DATEDIF(EDATE('Rent Roll'!$K12,'Rent Roll'!$P12*12),BC$5,"M"))*((1+'Rent Roll'!$O12)^(DATEDIF(EDATE('Rent Roll'!$K12,'Rent Roll'!$P12*12),BC$5,"Y")+1))),('Rent Roll'!$H12*'Rent Roll'!$D12/12)*((1+'Rent Roll'!$N12)^DATEDIF('Control | Sensitivity'!$C$18,BC$5,"Y")))))</f>
        <v>-</v>
      </c>
      <c r="BD16" s="92" t="str">
        <f ca="1">IF(BD$5&gt;='Rent Roll'!$M38,('Rent Roll'!$G38*'Rent Roll'!$D12/12)*((1+'Rent Roll'!$X38)^DATEDIF('Rent Roll'!$M38,BD$5,"Y")),
IF(BD$5&gt;'Rent Roll'!$L12,"-",
IF('Rent Roll'!$P12&gt;0,
IF(AND('Rent Roll'!$P12&gt;0,EDATE('Rent Roll'!$K12,'Rent Roll'!$P12*12)&gt;='Commercial Lease'!BD$5),
('Rent Roll'!$H12*'Rent Roll'!$D12/12)*((1+'Rent Roll'!$N12)^DATEDIF('Control | Sensitivity'!$C$18,BD$5,"Y")),
OFFSET(BC16,0,-DATEDIF(EDATE('Rent Roll'!$K12,'Rent Roll'!$P12*12),BD$5,"M"))*((1+'Rent Roll'!$O12)^(DATEDIF(EDATE('Rent Roll'!$K12,'Rent Roll'!$P12*12),BD$5,"Y")+1))),('Rent Roll'!$H12*'Rent Roll'!$D12/12)*((1+'Rent Roll'!$N12)^DATEDIF('Control | Sensitivity'!$C$18,BD$5,"Y")))))</f>
        <v>-</v>
      </c>
      <c r="BE16" s="92" t="str">
        <f ca="1">IF(BE$5&gt;='Rent Roll'!$M38,('Rent Roll'!$G38*'Rent Roll'!$D12/12)*((1+'Rent Roll'!$X38)^DATEDIF('Rent Roll'!$M38,BE$5,"Y")),
IF(BE$5&gt;'Rent Roll'!$L12,"-",
IF('Rent Roll'!$P12&gt;0,
IF(AND('Rent Roll'!$P12&gt;0,EDATE('Rent Roll'!$K12,'Rent Roll'!$P12*12)&gt;='Commercial Lease'!BE$5),
('Rent Roll'!$H12*'Rent Roll'!$D12/12)*((1+'Rent Roll'!$N12)^DATEDIF('Control | Sensitivity'!$C$18,BE$5,"Y")),
OFFSET(BD16,0,-DATEDIF(EDATE('Rent Roll'!$K12,'Rent Roll'!$P12*12),BE$5,"M"))*((1+'Rent Roll'!$O12)^(DATEDIF(EDATE('Rent Roll'!$K12,'Rent Roll'!$P12*12),BE$5,"Y")+1))),('Rent Roll'!$H12*'Rent Roll'!$D12/12)*((1+'Rent Roll'!$N12)^DATEDIF('Control | Sensitivity'!$C$18,BE$5,"Y")))))</f>
        <v>-</v>
      </c>
      <c r="BF16" s="92" t="str">
        <f ca="1">IF(BF$5&gt;='Rent Roll'!$M38,('Rent Roll'!$G38*'Rent Roll'!$D12/12)*((1+'Rent Roll'!$X38)^DATEDIF('Rent Roll'!$M38,BF$5,"Y")),
IF(BF$5&gt;'Rent Roll'!$L12,"-",
IF('Rent Roll'!$P12&gt;0,
IF(AND('Rent Roll'!$P12&gt;0,EDATE('Rent Roll'!$K12,'Rent Roll'!$P12*12)&gt;='Commercial Lease'!BF$5),
('Rent Roll'!$H12*'Rent Roll'!$D12/12)*((1+'Rent Roll'!$N12)^DATEDIF('Control | Sensitivity'!$C$18,BF$5,"Y")),
OFFSET(BE16,0,-DATEDIF(EDATE('Rent Roll'!$K12,'Rent Roll'!$P12*12),BF$5,"M"))*((1+'Rent Roll'!$O12)^(DATEDIF(EDATE('Rent Roll'!$K12,'Rent Roll'!$P12*12),BF$5,"Y")+1))),('Rent Roll'!$H12*'Rent Roll'!$D12/12)*((1+'Rent Roll'!$N12)^DATEDIF('Control | Sensitivity'!$C$18,BF$5,"Y")))))</f>
        <v>-</v>
      </c>
      <c r="BG16" s="92" t="str">
        <f ca="1">IF(BG$5&gt;='Rent Roll'!$M38,('Rent Roll'!$G38*'Rent Roll'!$D12/12)*((1+'Rent Roll'!$X38)^DATEDIF('Rent Roll'!$M38,BG$5,"Y")),
IF(BG$5&gt;'Rent Roll'!$L12,"-",
IF('Rent Roll'!$P12&gt;0,
IF(AND('Rent Roll'!$P12&gt;0,EDATE('Rent Roll'!$K12,'Rent Roll'!$P12*12)&gt;='Commercial Lease'!BG$5),
('Rent Roll'!$H12*'Rent Roll'!$D12/12)*((1+'Rent Roll'!$N12)^DATEDIF('Control | Sensitivity'!$C$18,BG$5,"Y")),
OFFSET(BF16,0,-DATEDIF(EDATE('Rent Roll'!$K12,'Rent Roll'!$P12*12),BG$5,"M"))*((1+'Rent Roll'!$O12)^(DATEDIF(EDATE('Rent Roll'!$K12,'Rent Roll'!$P12*12),BG$5,"Y")+1))),('Rent Roll'!$H12*'Rent Roll'!$D12/12)*((1+'Rent Roll'!$N12)^DATEDIF('Control | Sensitivity'!$C$18,BG$5,"Y")))))</f>
        <v>-</v>
      </c>
      <c r="BH16" s="92" t="str">
        <f ca="1">IF(BH$5&gt;='Rent Roll'!$M38,('Rent Roll'!$G38*'Rent Roll'!$D12/12)*((1+'Rent Roll'!$X38)^DATEDIF('Rent Roll'!$M38,BH$5,"Y")),
IF(BH$5&gt;'Rent Roll'!$L12,"-",
IF('Rent Roll'!$P12&gt;0,
IF(AND('Rent Roll'!$P12&gt;0,EDATE('Rent Roll'!$K12,'Rent Roll'!$P12*12)&gt;='Commercial Lease'!BH$5),
('Rent Roll'!$H12*'Rent Roll'!$D12/12)*((1+'Rent Roll'!$N12)^DATEDIF('Control | Sensitivity'!$C$18,BH$5,"Y")),
OFFSET(BG16,0,-DATEDIF(EDATE('Rent Roll'!$K12,'Rent Roll'!$P12*12),BH$5,"M"))*((1+'Rent Roll'!$O12)^(DATEDIF(EDATE('Rent Roll'!$K12,'Rent Roll'!$P12*12),BH$5,"Y")+1))),('Rent Roll'!$H12*'Rent Roll'!$D12/12)*((1+'Rent Roll'!$N12)^DATEDIF('Control | Sensitivity'!$C$18,BH$5,"Y")))))</f>
        <v>-</v>
      </c>
      <c r="BI16" s="92" t="str">
        <f ca="1">IF(BI$5&gt;='Rent Roll'!$M38,('Rent Roll'!$G38*'Rent Roll'!$D12/12)*((1+'Rent Roll'!$X38)^DATEDIF('Rent Roll'!$M38,BI$5,"Y")),
IF(BI$5&gt;'Rent Roll'!$L12,"-",
IF('Rent Roll'!$P12&gt;0,
IF(AND('Rent Roll'!$P12&gt;0,EDATE('Rent Roll'!$K12,'Rent Roll'!$P12*12)&gt;='Commercial Lease'!BI$5),
('Rent Roll'!$H12*'Rent Roll'!$D12/12)*((1+'Rent Roll'!$N12)^DATEDIF('Control | Sensitivity'!$C$18,BI$5,"Y")),
OFFSET(BH16,0,-DATEDIF(EDATE('Rent Roll'!$K12,'Rent Roll'!$P12*12),BI$5,"M"))*((1+'Rent Roll'!$O12)^(DATEDIF(EDATE('Rent Roll'!$K12,'Rent Roll'!$P12*12),BI$5,"Y")+1))),('Rent Roll'!$H12*'Rent Roll'!$D12/12)*((1+'Rent Roll'!$N12)^DATEDIF('Control | Sensitivity'!$C$18,BI$5,"Y")))))</f>
        <v>-</v>
      </c>
      <c r="BJ16" s="92" t="str">
        <f ca="1">IF(BJ$5&gt;='Rent Roll'!$M38,('Rent Roll'!$G38*'Rent Roll'!$D12/12)*((1+'Rent Roll'!$X38)^DATEDIF('Rent Roll'!$M38,BJ$5,"Y")),
IF(BJ$5&gt;'Rent Roll'!$L12,"-",
IF('Rent Roll'!$P12&gt;0,
IF(AND('Rent Roll'!$P12&gt;0,EDATE('Rent Roll'!$K12,'Rent Roll'!$P12*12)&gt;='Commercial Lease'!BJ$5),
('Rent Roll'!$H12*'Rent Roll'!$D12/12)*((1+'Rent Roll'!$N12)^DATEDIF('Control | Sensitivity'!$C$18,BJ$5,"Y")),
OFFSET(BI16,0,-DATEDIF(EDATE('Rent Roll'!$K12,'Rent Roll'!$P12*12),BJ$5,"M"))*((1+'Rent Roll'!$O12)^(DATEDIF(EDATE('Rent Roll'!$K12,'Rent Roll'!$P12*12),BJ$5,"Y")+1))),('Rent Roll'!$H12*'Rent Roll'!$D12/12)*((1+'Rent Roll'!$N12)^DATEDIF('Control | Sensitivity'!$C$18,BJ$5,"Y")))))</f>
        <v>-</v>
      </c>
      <c r="BK16" s="92" t="str">
        <f ca="1">IF(BK$5&gt;='Rent Roll'!$M38,('Rent Roll'!$G38*'Rent Roll'!$D12/12)*((1+'Rent Roll'!$X38)^DATEDIF('Rent Roll'!$M38,BK$5,"Y")),
IF(BK$5&gt;'Rent Roll'!$L12,"-",
IF('Rent Roll'!$P12&gt;0,
IF(AND('Rent Roll'!$P12&gt;0,EDATE('Rent Roll'!$K12,'Rent Roll'!$P12*12)&gt;='Commercial Lease'!BK$5),
('Rent Roll'!$H12*'Rent Roll'!$D12/12)*((1+'Rent Roll'!$N12)^DATEDIF('Control | Sensitivity'!$C$18,BK$5,"Y")),
OFFSET(BJ16,0,-DATEDIF(EDATE('Rent Roll'!$K12,'Rent Roll'!$P12*12),BK$5,"M"))*((1+'Rent Roll'!$O12)^(DATEDIF(EDATE('Rent Roll'!$K12,'Rent Roll'!$P12*12),BK$5,"Y")+1))),('Rent Roll'!$H12*'Rent Roll'!$D12/12)*((1+'Rent Roll'!$N12)^DATEDIF('Control | Sensitivity'!$C$18,BK$5,"Y")))))</f>
        <v>-</v>
      </c>
      <c r="BL16" s="92" t="str">
        <f ca="1">IF(BL$5&gt;='Rent Roll'!$M38,('Rent Roll'!$G38*'Rent Roll'!$D12/12)*((1+'Rent Roll'!$X38)^DATEDIF('Rent Roll'!$M38,BL$5,"Y")),
IF(BL$5&gt;'Rent Roll'!$L12,"-",
IF('Rent Roll'!$P12&gt;0,
IF(AND('Rent Roll'!$P12&gt;0,EDATE('Rent Roll'!$K12,'Rent Roll'!$P12*12)&gt;='Commercial Lease'!BL$5),
('Rent Roll'!$H12*'Rent Roll'!$D12/12)*((1+'Rent Roll'!$N12)^DATEDIF('Control | Sensitivity'!$C$18,BL$5,"Y")),
OFFSET(BK16,0,-DATEDIF(EDATE('Rent Roll'!$K12,'Rent Roll'!$P12*12),BL$5,"M"))*((1+'Rent Roll'!$O12)^(DATEDIF(EDATE('Rent Roll'!$K12,'Rent Roll'!$P12*12),BL$5,"Y")+1))),('Rent Roll'!$H12*'Rent Roll'!$D12/12)*((1+'Rent Roll'!$N12)^DATEDIF('Control | Sensitivity'!$C$18,BL$5,"Y")))))</f>
        <v>-</v>
      </c>
      <c r="BM16" s="92" t="str">
        <f ca="1">IF(BM$5&gt;='Rent Roll'!$M38,('Rent Roll'!$G38*'Rent Roll'!$D12/12)*((1+'Rent Roll'!$X38)^DATEDIF('Rent Roll'!$M38,BM$5,"Y")),
IF(BM$5&gt;'Rent Roll'!$L12,"-",
IF('Rent Roll'!$P12&gt;0,
IF(AND('Rent Roll'!$P12&gt;0,EDATE('Rent Roll'!$K12,'Rent Roll'!$P12*12)&gt;='Commercial Lease'!BM$5),
('Rent Roll'!$H12*'Rent Roll'!$D12/12)*((1+'Rent Roll'!$N12)^DATEDIF('Control | Sensitivity'!$C$18,BM$5,"Y")),
OFFSET(BL16,0,-DATEDIF(EDATE('Rent Roll'!$K12,'Rent Roll'!$P12*12),BM$5,"M"))*((1+'Rent Roll'!$O12)^(DATEDIF(EDATE('Rent Roll'!$K12,'Rent Roll'!$P12*12),BM$5,"Y")+1))),('Rent Roll'!$H12*'Rent Roll'!$D12/12)*((1+'Rent Roll'!$N12)^DATEDIF('Control | Sensitivity'!$C$18,BM$5,"Y")))))</f>
        <v>-</v>
      </c>
      <c r="BN16" s="92" t="str">
        <f ca="1">IF(BN$5&gt;='Rent Roll'!$M38,('Rent Roll'!$G38*'Rent Roll'!$D12/12)*((1+'Rent Roll'!$X38)^DATEDIF('Rent Roll'!$M38,BN$5,"Y")),
IF(BN$5&gt;'Rent Roll'!$L12,"-",
IF('Rent Roll'!$P12&gt;0,
IF(AND('Rent Roll'!$P12&gt;0,EDATE('Rent Roll'!$K12,'Rent Roll'!$P12*12)&gt;='Commercial Lease'!BN$5),
('Rent Roll'!$H12*'Rent Roll'!$D12/12)*((1+'Rent Roll'!$N12)^DATEDIF('Control | Sensitivity'!$C$18,BN$5,"Y")),
OFFSET(BM16,0,-DATEDIF(EDATE('Rent Roll'!$K12,'Rent Roll'!$P12*12),BN$5,"M"))*((1+'Rent Roll'!$O12)^(DATEDIF(EDATE('Rent Roll'!$K12,'Rent Roll'!$P12*12),BN$5,"Y")+1))),('Rent Roll'!$H12*'Rent Roll'!$D12/12)*((1+'Rent Roll'!$N12)^DATEDIF('Control | Sensitivity'!$C$18,BN$5,"Y")))))</f>
        <v>-</v>
      </c>
      <c r="BO16" s="92" t="str">
        <f ca="1">IF(BO$5&gt;='Rent Roll'!$M38,('Rent Roll'!$G38*'Rent Roll'!$D12/12)*((1+'Rent Roll'!$X38)^DATEDIF('Rent Roll'!$M38,BO$5,"Y")),
IF(BO$5&gt;'Rent Roll'!$L12,"-",
IF('Rent Roll'!$P12&gt;0,
IF(AND('Rent Roll'!$P12&gt;0,EDATE('Rent Roll'!$K12,'Rent Roll'!$P12*12)&gt;='Commercial Lease'!BO$5),
('Rent Roll'!$H12*'Rent Roll'!$D12/12)*((1+'Rent Roll'!$N12)^DATEDIF('Control | Sensitivity'!$C$18,BO$5,"Y")),
OFFSET(BN16,0,-DATEDIF(EDATE('Rent Roll'!$K12,'Rent Roll'!$P12*12),BO$5,"M"))*((1+'Rent Roll'!$O12)^(DATEDIF(EDATE('Rent Roll'!$K12,'Rent Roll'!$P12*12),BO$5,"Y")+1))),('Rent Roll'!$H12*'Rent Roll'!$D12/12)*((1+'Rent Roll'!$N12)^DATEDIF('Control | Sensitivity'!$C$18,BO$5,"Y")))))</f>
        <v>-</v>
      </c>
      <c r="BP16" s="92" t="str">
        <f ca="1">IF(BP$5&gt;='Rent Roll'!$M38,('Rent Roll'!$G38*'Rent Roll'!$D12/12)*((1+'Rent Roll'!$X38)^DATEDIF('Rent Roll'!$M38,BP$5,"Y")),
IF(BP$5&gt;'Rent Roll'!$L12,"-",
IF('Rent Roll'!$P12&gt;0,
IF(AND('Rent Roll'!$P12&gt;0,EDATE('Rent Roll'!$K12,'Rent Roll'!$P12*12)&gt;='Commercial Lease'!BP$5),
('Rent Roll'!$H12*'Rent Roll'!$D12/12)*((1+'Rent Roll'!$N12)^DATEDIF('Control | Sensitivity'!$C$18,BP$5,"Y")),
OFFSET(BO16,0,-DATEDIF(EDATE('Rent Roll'!$K12,'Rent Roll'!$P12*12),BP$5,"M"))*((1+'Rent Roll'!$O12)^(DATEDIF(EDATE('Rent Roll'!$K12,'Rent Roll'!$P12*12),BP$5,"Y")+1))),('Rent Roll'!$H12*'Rent Roll'!$D12/12)*((1+'Rent Roll'!$N12)^DATEDIF('Control | Sensitivity'!$C$18,BP$5,"Y")))))</f>
        <v>-</v>
      </c>
      <c r="BQ16" s="92" t="str">
        <f ca="1">IF(BQ$5&gt;='Rent Roll'!$M38,('Rent Roll'!$G38*'Rent Roll'!$D12/12)*((1+'Rent Roll'!$X38)^DATEDIF('Rent Roll'!$M38,BQ$5,"Y")),
IF(BQ$5&gt;'Rent Roll'!$L12,"-",
IF('Rent Roll'!$P12&gt;0,
IF(AND('Rent Roll'!$P12&gt;0,EDATE('Rent Roll'!$K12,'Rent Roll'!$P12*12)&gt;='Commercial Lease'!BQ$5),
('Rent Roll'!$H12*'Rent Roll'!$D12/12)*((1+'Rent Roll'!$N12)^DATEDIF('Control | Sensitivity'!$C$18,BQ$5,"Y")),
OFFSET(BP16,0,-DATEDIF(EDATE('Rent Roll'!$K12,'Rent Roll'!$P12*12),BQ$5,"M"))*((1+'Rent Roll'!$O12)^(DATEDIF(EDATE('Rent Roll'!$K12,'Rent Roll'!$P12*12),BQ$5,"Y")+1))),('Rent Roll'!$H12*'Rent Roll'!$D12/12)*((1+'Rent Roll'!$N12)^DATEDIF('Control | Sensitivity'!$C$18,BQ$5,"Y")))))</f>
        <v>-</v>
      </c>
      <c r="BR16" s="92" t="str">
        <f ca="1">IF(BR$5&gt;='Rent Roll'!$M38,('Rent Roll'!$G38*'Rent Roll'!$D12/12)*((1+'Rent Roll'!$X38)^DATEDIF('Rent Roll'!$M38,BR$5,"Y")),
IF(BR$5&gt;'Rent Roll'!$L12,"-",
IF('Rent Roll'!$P12&gt;0,
IF(AND('Rent Roll'!$P12&gt;0,EDATE('Rent Roll'!$K12,'Rent Roll'!$P12*12)&gt;='Commercial Lease'!BR$5),
('Rent Roll'!$H12*'Rent Roll'!$D12/12)*((1+'Rent Roll'!$N12)^DATEDIF('Control | Sensitivity'!$C$18,BR$5,"Y")),
OFFSET(BQ16,0,-DATEDIF(EDATE('Rent Roll'!$K12,'Rent Roll'!$P12*12),BR$5,"M"))*((1+'Rent Roll'!$O12)^(DATEDIF(EDATE('Rent Roll'!$K12,'Rent Roll'!$P12*12),BR$5,"Y")+1))),('Rent Roll'!$H12*'Rent Roll'!$D12/12)*((1+'Rent Roll'!$N12)^DATEDIF('Control | Sensitivity'!$C$18,BR$5,"Y")))))</f>
        <v>-</v>
      </c>
      <c r="BS16" s="92" t="str">
        <f ca="1">IF(BS$5&gt;='Rent Roll'!$M38,('Rent Roll'!$G38*'Rent Roll'!$D12/12)*((1+'Rent Roll'!$X38)^DATEDIF('Rent Roll'!$M38,BS$5,"Y")),
IF(BS$5&gt;'Rent Roll'!$L12,"-",
IF('Rent Roll'!$P12&gt;0,
IF(AND('Rent Roll'!$P12&gt;0,EDATE('Rent Roll'!$K12,'Rent Roll'!$P12*12)&gt;='Commercial Lease'!BS$5),
('Rent Roll'!$H12*'Rent Roll'!$D12/12)*((1+'Rent Roll'!$N12)^DATEDIF('Control | Sensitivity'!$C$18,BS$5,"Y")),
OFFSET(BR16,0,-DATEDIF(EDATE('Rent Roll'!$K12,'Rent Roll'!$P12*12),BS$5,"M"))*((1+'Rent Roll'!$O12)^(DATEDIF(EDATE('Rent Roll'!$K12,'Rent Roll'!$P12*12),BS$5,"Y")+1))),('Rent Roll'!$H12*'Rent Roll'!$D12/12)*((1+'Rent Roll'!$N12)^DATEDIF('Control | Sensitivity'!$C$18,BS$5,"Y")))))</f>
        <v>-</v>
      </c>
      <c r="BT16" s="92" t="str">
        <f ca="1">IF(BT$5&gt;='Rent Roll'!$M38,('Rent Roll'!$G38*'Rent Roll'!$D12/12)*((1+'Rent Roll'!$X38)^DATEDIF('Rent Roll'!$M38,BT$5,"Y")),
IF(BT$5&gt;'Rent Roll'!$L12,"-",
IF('Rent Roll'!$P12&gt;0,
IF(AND('Rent Roll'!$P12&gt;0,EDATE('Rent Roll'!$K12,'Rent Roll'!$P12*12)&gt;='Commercial Lease'!BT$5),
('Rent Roll'!$H12*'Rent Roll'!$D12/12)*((1+'Rent Roll'!$N12)^DATEDIF('Control | Sensitivity'!$C$18,BT$5,"Y")),
OFFSET(BS16,0,-DATEDIF(EDATE('Rent Roll'!$K12,'Rent Roll'!$P12*12),BT$5,"M"))*((1+'Rent Roll'!$O12)^(DATEDIF(EDATE('Rent Roll'!$K12,'Rent Roll'!$P12*12),BT$5,"Y")+1))),('Rent Roll'!$H12*'Rent Roll'!$D12/12)*((1+'Rent Roll'!$N12)^DATEDIF('Control | Sensitivity'!$C$18,BT$5,"Y")))))</f>
        <v>-</v>
      </c>
      <c r="BU16" s="92" t="str">
        <f ca="1">IF(BU$5&gt;='Rent Roll'!$M38,('Rent Roll'!$G38*'Rent Roll'!$D12/12)*((1+'Rent Roll'!$X38)^DATEDIF('Rent Roll'!$M38,BU$5,"Y")),
IF(BU$5&gt;'Rent Roll'!$L12,"-",
IF('Rent Roll'!$P12&gt;0,
IF(AND('Rent Roll'!$P12&gt;0,EDATE('Rent Roll'!$K12,'Rent Roll'!$P12*12)&gt;='Commercial Lease'!BU$5),
('Rent Roll'!$H12*'Rent Roll'!$D12/12)*((1+'Rent Roll'!$N12)^DATEDIF('Control | Sensitivity'!$C$18,BU$5,"Y")),
OFFSET(BT16,0,-DATEDIF(EDATE('Rent Roll'!$K12,'Rent Roll'!$P12*12),BU$5,"M"))*((1+'Rent Roll'!$O12)^(DATEDIF(EDATE('Rent Roll'!$K12,'Rent Roll'!$P12*12),BU$5,"Y")+1))),('Rent Roll'!$H12*'Rent Roll'!$D12/12)*((1+'Rent Roll'!$N12)^DATEDIF('Control | Sensitivity'!$C$18,BU$5,"Y")))))</f>
        <v>-</v>
      </c>
      <c r="BV16" s="92" t="str">
        <f ca="1">IF(BV$5&gt;='Rent Roll'!$M38,('Rent Roll'!$G38*'Rent Roll'!$D12/12)*((1+'Rent Roll'!$X38)^DATEDIF('Rent Roll'!$M38,BV$5,"Y")),
IF(BV$5&gt;'Rent Roll'!$L12,"-",
IF('Rent Roll'!$P12&gt;0,
IF(AND('Rent Roll'!$P12&gt;0,EDATE('Rent Roll'!$K12,'Rent Roll'!$P12*12)&gt;='Commercial Lease'!BV$5),
('Rent Roll'!$H12*'Rent Roll'!$D12/12)*((1+'Rent Roll'!$N12)^DATEDIF('Control | Sensitivity'!$C$18,BV$5,"Y")),
OFFSET(BU16,0,-DATEDIF(EDATE('Rent Roll'!$K12,'Rent Roll'!$P12*12),BV$5,"M"))*((1+'Rent Roll'!$O12)^(DATEDIF(EDATE('Rent Roll'!$K12,'Rent Roll'!$P12*12),BV$5,"Y")+1))),('Rent Roll'!$H12*'Rent Roll'!$D12/12)*((1+'Rent Roll'!$N12)^DATEDIF('Control | Sensitivity'!$C$18,BV$5,"Y")))))</f>
        <v>-</v>
      </c>
      <c r="BW16" s="92" t="str">
        <f ca="1">IF(BW$5&gt;='Rent Roll'!$M38,('Rent Roll'!$G38*'Rent Roll'!$D12/12)*((1+'Rent Roll'!$X38)^DATEDIF('Rent Roll'!$M38,BW$5,"Y")),
IF(BW$5&gt;'Rent Roll'!$L12,"-",
IF('Rent Roll'!$P12&gt;0,
IF(AND('Rent Roll'!$P12&gt;0,EDATE('Rent Roll'!$K12,'Rent Roll'!$P12*12)&gt;='Commercial Lease'!BW$5),
('Rent Roll'!$H12*'Rent Roll'!$D12/12)*((1+'Rent Roll'!$N12)^DATEDIF('Control | Sensitivity'!$C$18,BW$5,"Y")),
OFFSET(BV16,0,-DATEDIF(EDATE('Rent Roll'!$K12,'Rent Roll'!$P12*12),BW$5,"M"))*((1+'Rent Roll'!$O12)^(DATEDIF(EDATE('Rent Roll'!$K12,'Rent Roll'!$P12*12),BW$5,"Y")+1))),('Rent Roll'!$H12*'Rent Roll'!$D12/12)*((1+'Rent Roll'!$N12)^DATEDIF('Control | Sensitivity'!$C$18,BW$5,"Y")))))</f>
        <v>-</v>
      </c>
      <c r="BX16" s="92" t="str">
        <f ca="1">IF(BX$5&gt;='Rent Roll'!$M38,('Rent Roll'!$G38*'Rent Roll'!$D12/12)*((1+'Rent Roll'!$X38)^DATEDIF('Rent Roll'!$M38,BX$5,"Y")),
IF(BX$5&gt;'Rent Roll'!$L12,"-",
IF('Rent Roll'!$P12&gt;0,
IF(AND('Rent Roll'!$P12&gt;0,EDATE('Rent Roll'!$K12,'Rent Roll'!$P12*12)&gt;='Commercial Lease'!BX$5),
('Rent Roll'!$H12*'Rent Roll'!$D12/12)*((1+'Rent Roll'!$N12)^DATEDIF('Control | Sensitivity'!$C$18,BX$5,"Y")),
OFFSET(BW16,0,-DATEDIF(EDATE('Rent Roll'!$K12,'Rent Roll'!$P12*12),BX$5,"M"))*((1+'Rent Roll'!$O12)^(DATEDIF(EDATE('Rent Roll'!$K12,'Rent Roll'!$P12*12),BX$5,"Y")+1))),('Rent Roll'!$H12*'Rent Roll'!$D12/12)*((1+'Rent Roll'!$N12)^DATEDIF('Control | Sensitivity'!$C$18,BX$5,"Y")))))</f>
        <v>-</v>
      </c>
      <c r="BY16" s="92" t="str">
        <f ca="1">IF(BY$5&gt;='Rent Roll'!$M38,('Rent Roll'!$G38*'Rent Roll'!$D12/12)*((1+'Rent Roll'!$X38)^DATEDIF('Rent Roll'!$M38,BY$5,"Y")),
IF(BY$5&gt;'Rent Roll'!$L12,"-",
IF('Rent Roll'!$P12&gt;0,
IF(AND('Rent Roll'!$P12&gt;0,EDATE('Rent Roll'!$K12,'Rent Roll'!$P12*12)&gt;='Commercial Lease'!BY$5),
('Rent Roll'!$H12*'Rent Roll'!$D12/12)*((1+'Rent Roll'!$N12)^DATEDIF('Control | Sensitivity'!$C$18,BY$5,"Y")),
OFFSET(BX16,0,-DATEDIF(EDATE('Rent Roll'!$K12,'Rent Roll'!$P12*12),BY$5,"M"))*((1+'Rent Roll'!$O12)^(DATEDIF(EDATE('Rent Roll'!$K12,'Rent Roll'!$P12*12),BY$5,"Y")+1))),('Rent Roll'!$H12*'Rent Roll'!$D12/12)*((1+'Rent Roll'!$N12)^DATEDIF('Control | Sensitivity'!$C$18,BY$5,"Y")))))</f>
        <v>-</v>
      </c>
      <c r="BZ16" s="92" t="str">
        <f ca="1">IF(BZ$5&gt;='Rent Roll'!$M38,('Rent Roll'!$G38*'Rent Roll'!$D12/12)*((1+'Rent Roll'!$X38)^DATEDIF('Rent Roll'!$M38,BZ$5,"Y")),
IF(BZ$5&gt;'Rent Roll'!$L12,"-",
IF('Rent Roll'!$P12&gt;0,
IF(AND('Rent Roll'!$P12&gt;0,EDATE('Rent Roll'!$K12,'Rent Roll'!$P12*12)&gt;='Commercial Lease'!BZ$5),
('Rent Roll'!$H12*'Rent Roll'!$D12/12)*((1+'Rent Roll'!$N12)^DATEDIF('Control | Sensitivity'!$C$18,BZ$5,"Y")),
OFFSET(BY16,0,-DATEDIF(EDATE('Rent Roll'!$K12,'Rent Roll'!$P12*12),BZ$5,"M"))*((1+'Rent Roll'!$O12)^(DATEDIF(EDATE('Rent Roll'!$K12,'Rent Roll'!$P12*12),BZ$5,"Y")+1))),('Rent Roll'!$H12*'Rent Roll'!$D12/12)*((1+'Rent Roll'!$N12)^DATEDIF('Control | Sensitivity'!$C$18,BZ$5,"Y")))))</f>
        <v>-</v>
      </c>
      <c r="CA16" s="92" t="str">
        <f ca="1">IF(CA$5&gt;='Rent Roll'!$M38,('Rent Roll'!$G38*'Rent Roll'!$D12/12)*((1+'Rent Roll'!$X38)^DATEDIF('Rent Roll'!$M38,CA$5,"Y")),
IF(CA$5&gt;'Rent Roll'!$L12,"-",
IF('Rent Roll'!$P12&gt;0,
IF(AND('Rent Roll'!$P12&gt;0,EDATE('Rent Roll'!$K12,'Rent Roll'!$P12*12)&gt;='Commercial Lease'!CA$5),
('Rent Roll'!$H12*'Rent Roll'!$D12/12)*((1+'Rent Roll'!$N12)^DATEDIF('Control | Sensitivity'!$C$18,CA$5,"Y")),
OFFSET(BZ16,0,-DATEDIF(EDATE('Rent Roll'!$K12,'Rent Roll'!$P12*12),CA$5,"M"))*((1+'Rent Roll'!$O12)^(DATEDIF(EDATE('Rent Roll'!$K12,'Rent Roll'!$P12*12),CA$5,"Y")+1))),('Rent Roll'!$H12*'Rent Roll'!$D12/12)*((1+'Rent Roll'!$N12)^DATEDIF('Control | Sensitivity'!$C$18,CA$5,"Y")))))</f>
        <v>-</v>
      </c>
      <c r="CB16" s="92" t="str">
        <f ca="1">IF(CB$5&gt;='Rent Roll'!$M38,('Rent Roll'!$G38*'Rent Roll'!$D12/12)*((1+'Rent Roll'!$X38)^DATEDIF('Rent Roll'!$M38,CB$5,"Y")),
IF(CB$5&gt;'Rent Roll'!$L12,"-",
IF('Rent Roll'!$P12&gt;0,
IF(AND('Rent Roll'!$P12&gt;0,EDATE('Rent Roll'!$K12,'Rent Roll'!$P12*12)&gt;='Commercial Lease'!CB$5),
('Rent Roll'!$H12*'Rent Roll'!$D12/12)*((1+'Rent Roll'!$N12)^DATEDIF('Control | Sensitivity'!$C$18,CB$5,"Y")),
OFFSET(CA16,0,-DATEDIF(EDATE('Rent Roll'!$K12,'Rent Roll'!$P12*12),CB$5,"M"))*((1+'Rent Roll'!$O12)^(DATEDIF(EDATE('Rent Roll'!$K12,'Rent Roll'!$P12*12),CB$5,"Y")+1))),('Rent Roll'!$H12*'Rent Roll'!$D12/12)*((1+'Rent Roll'!$N12)^DATEDIF('Control | Sensitivity'!$C$18,CB$5,"Y")))))</f>
        <v>-</v>
      </c>
      <c r="CC16" s="92" t="str">
        <f ca="1">IF(CC$5&gt;='Rent Roll'!$M38,('Rent Roll'!$G38*'Rent Roll'!$D12/12)*((1+'Rent Roll'!$X38)^DATEDIF('Rent Roll'!$M38,CC$5,"Y")),
IF(CC$5&gt;'Rent Roll'!$L12,"-",
IF('Rent Roll'!$P12&gt;0,
IF(AND('Rent Roll'!$P12&gt;0,EDATE('Rent Roll'!$K12,'Rent Roll'!$P12*12)&gt;='Commercial Lease'!CC$5),
('Rent Roll'!$H12*'Rent Roll'!$D12/12)*((1+'Rent Roll'!$N12)^DATEDIF('Control | Sensitivity'!$C$18,CC$5,"Y")),
OFFSET(CB16,0,-DATEDIF(EDATE('Rent Roll'!$K12,'Rent Roll'!$P12*12),CC$5,"M"))*((1+'Rent Roll'!$O12)^(DATEDIF(EDATE('Rent Roll'!$K12,'Rent Roll'!$P12*12),CC$5,"Y")+1))),('Rent Roll'!$H12*'Rent Roll'!$D12/12)*((1+'Rent Roll'!$N12)^DATEDIF('Control | Sensitivity'!$C$18,CC$5,"Y")))))</f>
        <v>-</v>
      </c>
      <c r="CD16" s="92" t="str">
        <f ca="1">IF(CD$5&gt;='Rent Roll'!$M38,('Rent Roll'!$G38*'Rent Roll'!$D12/12)*((1+'Rent Roll'!$X38)^DATEDIF('Rent Roll'!$M38,CD$5,"Y")),
IF(CD$5&gt;'Rent Roll'!$L12,"-",
IF('Rent Roll'!$P12&gt;0,
IF(AND('Rent Roll'!$P12&gt;0,EDATE('Rent Roll'!$K12,'Rent Roll'!$P12*12)&gt;='Commercial Lease'!CD$5),
('Rent Roll'!$H12*'Rent Roll'!$D12/12)*((1+'Rent Roll'!$N12)^DATEDIF('Control | Sensitivity'!$C$18,CD$5,"Y")),
OFFSET(CC16,0,-DATEDIF(EDATE('Rent Roll'!$K12,'Rent Roll'!$P12*12),CD$5,"M"))*((1+'Rent Roll'!$O12)^(DATEDIF(EDATE('Rent Roll'!$K12,'Rent Roll'!$P12*12),CD$5,"Y")+1))),('Rent Roll'!$H12*'Rent Roll'!$D12/12)*((1+'Rent Roll'!$N12)^DATEDIF('Control | Sensitivity'!$C$18,CD$5,"Y")))))</f>
        <v>-</v>
      </c>
      <c r="CE16" s="92" t="str">
        <f ca="1">IF(CE$5&gt;='Rent Roll'!$M38,('Rent Roll'!$G38*'Rent Roll'!$D12/12)*((1+'Rent Roll'!$X38)^DATEDIF('Rent Roll'!$M38,CE$5,"Y")),
IF(CE$5&gt;'Rent Roll'!$L12,"-",
IF('Rent Roll'!$P12&gt;0,
IF(AND('Rent Roll'!$P12&gt;0,EDATE('Rent Roll'!$K12,'Rent Roll'!$P12*12)&gt;='Commercial Lease'!CE$5),
('Rent Roll'!$H12*'Rent Roll'!$D12/12)*((1+'Rent Roll'!$N12)^DATEDIF('Control | Sensitivity'!$C$18,CE$5,"Y")),
OFFSET(CD16,0,-DATEDIF(EDATE('Rent Roll'!$K12,'Rent Roll'!$P12*12),CE$5,"M"))*((1+'Rent Roll'!$O12)^(DATEDIF(EDATE('Rent Roll'!$K12,'Rent Roll'!$P12*12),CE$5,"Y")+1))),('Rent Roll'!$H12*'Rent Roll'!$D12/12)*((1+'Rent Roll'!$N12)^DATEDIF('Control | Sensitivity'!$C$18,CE$5,"Y")))))</f>
        <v>-</v>
      </c>
      <c r="CF16" s="92" t="str">
        <f ca="1">IF(CF$5&gt;='Rent Roll'!$M38,('Rent Roll'!$G38*'Rent Roll'!$D12/12)*((1+'Rent Roll'!$X38)^DATEDIF('Rent Roll'!$M38,CF$5,"Y")),
IF(CF$5&gt;'Rent Roll'!$L12,"-",
IF('Rent Roll'!$P12&gt;0,
IF(AND('Rent Roll'!$P12&gt;0,EDATE('Rent Roll'!$K12,'Rent Roll'!$P12*12)&gt;='Commercial Lease'!CF$5),
('Rent Roll'!$H12*'Rent Roll'!$D12/12)*((1+'Rent Roll'!$N12)^DATEDIF('Control | Sensitivity'!$C$18,CF$5,"Y")),
OFFSET(CE16,0,-DATEDIF(EDATE('Rent Roll'!$K12,'Rent Roll'!$P12*12),CF$5,"M"))*((1+'Rent Roll'!$O12)^(DATEDIF(EDATE('Rent Roll'!$K12,'Rent Roll'!$P12*12),CF$5,"Y")+1))),('Rent Roll'!$H12*'Rent Roll'!$D12/12)*((1+'Rent Roll'!$N12)^DATEDIF('Control | Sensitivity'!$C$18,CF$5,"Y")))))</f>
        <v>-</v>
      </c>
      <c r="CG16" s="92" t="str">
        <f ca="1">IF(CG$5&gt;='Rent Roll'!$M38,('Rent Roll'!$G38*'Rent Roll'!$D12/12)*((1+'Rent Roll'!$X38)^DATEDIF('Rent Roll'!$M38,CG$5,"Y")),
IF(CG$5&gt;'Rent Roll'!$L12,"-",
IF('Rent Roll'!$P12&gt;0,
IF(AND('Rent Roll'!$P12&gt;0,EDATE('Rent Roll'!$K12,'Rent Roll'!$P12*12)&gt;='Commercial Lease'!CG$5),
('Rent Roll'!$H12*'Rent Roll'!$D12/12)*((1+'Rent Roll'!$N12)^DATEDIF('Control | Sensitivity'!$C$18,CG$5,"Y")),
OFFSET(CF16,0,-DATEDIF(EDATE('Rent Roll'!$K12,'Rent Roll'!$P12*12),CG$5,"M"))*((1+'Rent Roll'!$O12)^(DATEDIF(EDATE('Rent Roll'!$K12,'Rent Roll'!$P12*12),CG$5,"Y")+1))),('Rent Roll'!$H12*'Rent Roll'!$D12/12)*((1+'Rent Roll'!$N12)^DATEDIF('Control | Sensitivity'!$C$18,CG$5,"Y")))))</f>
        <v>-</v>
      </c>
      <c r="CH16" s="92" t="str">
        <f ca="1">IF(CH$5&gt;='Rent Roll'!$M38,('Rent Roll'!$G38*'Rent Roll'!$D12/12)*((1+'Rent Roll'!$X38)^DATEDIF('Rent Roll'!$M38,CH$5,"Y")),
IF(CH$5&gt;'Rent Roll'!$L12,"-",
IF('Rent Roll'!$P12&gt;0,
IF(AND('Rent Roll'!$P12&gt;0,EDATE('Rent Roll'!$K12,'Rent Roll'!$P12*12)&gt;='Commercial Lease'!CH$5),
('Rent Roll'!$H12*'Rent Roll'!$D12/12)*((1+'Rent Roll'!$N12)^DATEDIF('Control | Sensitivity'!$C$18,CH$5,"Y")),
OFFSET(CG16,0,-DATEDIF(EDATE('Rent Roll'!$K12,'Rent Roll'!$P12*12),CH$5,"M"))*((1+'Rent Roll'!$O12)^(DATEDIF(EDATE('Rent Roll'!$K12,'Rent Roll'!$P12*12),CH$5,"Y")+1))),('Rent Roll'!$H12*'Rent Roll'!$D12/12)*((1+'Rent Roll'!$N12)^DATEDIF('Control | Sensitivity'!$C$18,CH$5,"Y")))))</f>
        <v>-</v>
      </c>
      <c r="CI16" s="92" t="str">
        <f ca="1">IF(CI$5&gt;='Rent Roll'!$M38,('Rent Roll'!$G38*'Rent Roll'!$D12/12)*((1+'Rent Roll'!$X38)^DATEDIF('Rent Roll'!$M38,CI$5,"Y")),
IF(CI$5&gt;'Rent Roll'!$L12,"-",
IF('Rent Roll'!$P12&gt;0,
IF(AND('Rent Roll'!$P12&gt;0,EDATE('Rent Roll'!$K12,'Rent Roll'!$P12*12)&gt;='Commercial Lease'!CI$5),
('Rent Roll'!$H12*'Rent Roll'!$D12/12)*((1+'Rent Roll'!$N12)^DATEDIF('Control | Sensitivity'!$C$18,CI$5,"Y")),
OFFSET(CH16,0,-DATEDIF(EDATE('Rent Roll'!$K12,'Rent Roll'!$P12*12),CI$5,"M"))*((1+'Rent Roll'!$O12)^(DATEDIF(EDATE('Rent Roll'!$K12,'Rent Roll'!$P12*12),CI$5,"Y")+1))),('Rent Roll'!$H12*'Rent Roll'!$D12/12)*((1+'Rent Roll'!$N12)^DATEDIF('Control | Sensitivity'!$C$18,CI$5,"Y")))))</f>
        <v>-</v>
      </c>
      <c r="CJ16" s="92" t="str">
        <f ca="1">IF(CJ$5&gt;='Rent Roll'!$M38,('Rent Roll'!$G38*'Rent Roll'!$D12/12)*((1+'Rent Roll'!$X38)^DATEDIF('Rent Roll'!$M38,CJ$5,"Y")),
IF(CJ$5&gt;'Rent Roll'!$L12,"-",
IF('Rent Roll'!$P12&gt;0,
IF(AND('Rent Roll'!$P12&gt;0,EDATE('Rent Roll'!$K12,'Rent Roll'!$P12*12)&gt;='Commercial Lease'!CJ$5),
('Rent Roll'!$H12*'Rent Roll'!$D12/12)*((1+'Rent Roll'!$N12)^DATEDIF('Control | Sensitivity'!$C$18,CJ$5,"Y")),
OFFSET(CI16,0,-DATEDIF(EDATE('Rent Roll'!$K12,'Rent Roll'!$P12*12),CJ$5,"M"))*((1+'Rent Roll'!$O12)^(DATEDIF(EDATE('Rent Roll'!$K12,'Rent Roll'!$P12*12),CJ$5,"Y")+1))),('Rent Roll'!$H12*'Rent Roll'!$D12/12)*((1+'Rent Roll'!$N12)^DATEDIF('Control | Sensitivity'!$C$18,CJ$5,"Y")))))</f>
        <v>-</v>
      </c>
      <c r="CK16" s="92" t="str">
        <f ca="1">IF(CK$5&gt;='Rent Roll'!$M38,('Rent Roll'!$G38*'Rent Roll'!$D12/12)*((1+'Rent Roll'!$X38)^DATEDIF('Rent Roll'!$M38,CK$5,"Y")),
IF(CK$5&gt;'Rent Roll'!$L12,"-",
IF('Rent Roll'!$P12&gt;0,
IF(AND('Rent Roll'!$P12&gt;0,EDATE('Rent Roll'!$K12,'Rent Roll'!$P12*12)&gt;='Commercial Lease'!CK$5),
('Rent Roll'!$H12*'Rent Roll'!$D12/12)*((1+'Rent Roll'!$N12)^DATEDIF('Control | Sensitivity'!$C$18,CK$5,"Y")),
OFFSET(CJ16,0,-DATEDIF(EDATE('Rent Roll'!$K12,'Rent Roll'!$P12*12),CK$5,"M"))*((1+'Rent Roll'!$O12)^(DATEDIF(EDATE('Rent Roll'!$K12,'Rent Roll'!$P12*12),CK$5,"Y")+1))),('Rent Roll'!$H12*'Rent Roll'!$D12/12)*((1+'Rent Roll'!$N12)^DATEDIF('Control | Sensitivity'!$C$18,CK$5,"Y")))))</f>
        <v>-</v>
      </c>
      <c r="CL16" s="92" t="str">
        <f ca="1">IF(CL$5&gt;='Rent Roll'!$M38,('Rent Roll'!$G38*'Rent Roll'!$D12/12)*((1+'Rent Roll'!$X38)^DATEDIF('Rent Roll'!$M38,CL$5,"Y")),
IF(CL$5&gt;'Rent Roll'!$L12,"-",
IF('Rent Roll'!$P12&gt;0,
IF(AND('Rent Roll'!$P12&gt;0,EDATE('Rent Roll'!$K12,'Rent Roll'!$P12*12)&gt;='Commercial Lease'!CL$5),
('Rent Roll'!$H12*'Rent Roll'!$D12/12)*((1+'Rent Roll'!$N12)^DATEDIF('Control | Sensitivity'!$C$18,CL$5,"Y")),
OFFSET(CK16,0,-DATEDIF(EDATE('Rent Roll'!$K12,'Rent Roll'!$P12*12),CL$5,"M"))*((1+'Rent Roll'!$O12)^(DATEDIF(EDATE('Rent Roll'!$K12,'Rent Roll'!$P12*12),CL$5,"Y")+1))),('Rent Roll'!$H12*'Rent Roll'!$D12/12)*((1+'Rent Roll'!$N12)^DATEDIF('Control | Sensitivity'!$C$18,CL$5,"Y")))))</f>
        <v>-</v>
      </c>
      <c r="CM16" s="92" t="str">
        <f ca="1">IF(CM$5&gt;='Rent Roll'!$M38,('Rent Roll'!$G38*'Rent Roll'!$D12/12)*((1+'Rent Roll'!$X38)^DATEDIF('Rent Roll'!$M38,CM$5,"Y")),
IF(CM$5&gt;'Rent Roll'!$L12,"-",
IF('Rent Roll'!$P12&gt;0,
IF(AND('Rent Roll'!$P12&gt;0,EDATE('Rent Roll'!$K12,'Rent Roll'!$P12*12)&gt;='Commercial Lease'!CM$5),
('Rent Roll'!$H12*'Rent Roll'!$D12/12)*((1+'Rent Roll'!$N12)^DATEDIF('Control | Sensitivity'!$C$18,CM$5,"Y")),
OFFSET(CL16,0,-DATEDIF(EDATE('Rent Roll'!$K12,'Rent Roll'!$P12*12),CM$5,"M"))*((1+'Rent Roll'!$O12)^(DATEDIF(EDATE('Rent Roll'!$K12,'Rent Roll'!$P12*12),CM$5,"Y")+1))),('Rent Roll'!$H12*'Rent Roll'!$D12/12)*((1+'Rent Roll'!$N12)^DATEDIF('Control | Sensitivity'!$C$18,CM$5,"Y")))))</f>
        <v>-</v>
      </c>
      <c r="CN16" s="92" t="str">
        <f ca="1">IF(CN$5&gt;='Rent Roll'!$M38,('Rent Roll'!$G38*'Rent Roll'!$D12/12)*((1+'Rent Roll'!$X38)^DATEDIF('Rent Roll'!$M38,CN$5,"Y")),
IF(CN$5&gt;'Rent Roll'!$L12,"-",
IF('Rent Roll'!$P12&gt;0,
IF(AND('Rent Roll'!$P12&gt;0,EDATE('Rent Roll'!$K12,'Rent Roll'!$P12*12)&gt;='Commercial Lease'!CN$5),
('Rent Roll'!$H12*'Rent Roll'!$D12/12)*((1+'Rent Roll'!$N12)^DATEDIF('Control | Sensitivity'!$C$18,CN$5,"Y")),
OFFSET(CM16,0,-DATEDIF(EDATE('Rent Roll'!$K12,'Rent Roll'!$P12*12),CN$5,"M"))*((1+'Rent Roll'!$O12)^(DATEDIF(EDATE('Rent Roll'!$K12,'Rent Roll'!$P12*12),CN$5,"Y")+1))),('Rent Roll'!$H12*'Rent Roll'!$D12/12)*((1+'Rent Roll'!$N12)^DATEDIF('Control | Sensitivity'!$C$18,CN$5,"Y")))))</f>
        <v>-</v>
      </c>
      <c r="CO16" s="92" t="str">
        <f ca="1">IF(CO$5&gt;='Rent Roll'!$M38,('Rent Roll'!$G38*'Rent Roll'!$D12/12)*((1+'Rent Roll'!$X38)^DATEDIF('Rent Roll'!$M38,CO$5,"Y")),
IF(CO$5&gt;'Rent Roll'!$L12,"-",
IF('Rent Roll'!$P12&gt;0,
IF(AND('Rent Roll'!$P12&gt;0,EDATE('Rent Roll'!$K12,'Rent Roll'!$P12*12)&gt;='Commercial Lease'!CO$5),
('Rent Roll'!$H12*'Rent Roll'!$D12/12)*((1+'Rent Roll'!$N12)^DATEDIF('Control | Sensitivity'!$C$18,CO$5,"Y")),
OFFSET(CN16,0,-DATEDIF(EDATE('Rent Roll'!$K12,'Rent Roll'!$P12*12),CO$5,"M"))*((1+'Rent Roll'!$O12)^(DATEDIF(EDATE('Rent Roll'!$K12,'Rent Roll'!$P12*12),CO$5,"Y")+1))),('Rent Roll'!$H12*'Rent Roll'!$D12/12)*((1+'Rent Roll'!$N12)^DATEDIF('Control | Sensitivity'!$C$18,CO$5,"Y")))))</f>
        <v>-</v>
      </c>
      <c r="CP16" s="92" t="str">
        <f ca="1">IF(CP$5&gt;='Rent Roll'!$M38,('Rent Roll'!$G38*'Rent Roll'!$D12/12)*((1+'Rent Roll'!$X38)^DATEDIF('Rent Roll'!$M38,CP$5,"Y")),
IF(CP$5&gt;'Rent Roll'!$L12,"-",
IF('Rent Roll'!$P12&gt;0,
IF(AND('Rent Roll'!$P12&gt;0,EDATE('Rent Roll'!$K12,'Rent Roll'!$P12*12)&gt;='Commercial Lease'!CP$5),
('Rent Roll'!$H12*'Rent Roll'!$D12/12)*((1+'Rent Roll'!$N12)^DATEDIF('Control | Sensitivity'!$C$18,CP$5,"Y")),
OFFSET(CO16,0,-DATEDIF(EDATE('Rent Roll'!$K12,'Rent Roll'!$P12*12),CP$5,"M"))*((1+'Rent Roll'!$O12)^(DATEDIF(EDATE('Rent Roll'!$K12,'Rent Roll'!$P12*12),CP$5,"Y")+1))),('Rent Roll'!$H12*'Rent Roll'!$D12/12)*((1+'Rent Roll'!$N12)^DATEDIF('Control | Sensitivity'!$C$18,CP$5,"Y")))))</f>
        <v>-</v>
      </c>
      <c r="CQ16" s="92" t="str">
        <f ca="1">IF(CQ$5&gt;='Rent Roll'!$M38,('Rent Roll'!$G38*'Rent Roll'!$D12/12)*((1+'Rent Roll'!$X38)^DATEDIF('Rent Roll'!$M38,CQ$5,"Y")),
IF(CQ$5&gt;'Rent Roll'!$L12,"-",
IF('Rent Roll'!$P12&gt;0,
IF(AND('Rent Roll'!$P12&gt;0,EDATE('Rent Roll'!$K12,'Rent Roll'!$P12*12)&gt;='Commercial Lease'!CQ$5),
('Rent Roll'!$H12*'Rent Roll'!$D12/12)*((1+'Rent Roll'!$N12)^DATEDIF('Control | Sensitivity'!$C$18,CQ$5,"Y")),
OFFSET(CP16,0,-DATEDIF(EDATE('Rent Roll'!$K12,'Rent Roll'!$P12*12),CQ$5,"M"))*((1+'Rent Roll'!$O12)^(DATEDIF(EDATE('Rent Roll'!$K12,'Rent Roll'!$P12*12),CQ$5,"Y")+1))),('Rent Roll'!$H12*'Rent Roll'!$D12/12)*((1+'Rent Roll'!$N12)^DATEDIF('Control | Sensitivity'!$C$18,CQ$5,"Y")))))</f>
        <v>-</v>
      </c>
      <c r="CR16" s="92" t="str">
        <f ca="1">IF(CR$5&gt;='Rent Roll'!$M38,('Rent Roll'!$G38*'Rent Roll'!$D12/12)*((1+'Rent Roll'!$X38)^DATEDIF('Rent Roll'!$M38,CR$5,"Y")),
IF(CR$5&gt;'Rent Roll'!$L12,"-",
IF('Rent Roll'!$P12&gt;0,
IF(AND('Rent Roll'!$P12&gt;0,EDATE('Rent Roll'!$K12,'Rent Roll'!$P12*12)&gt;='Commercial Lease'!CR$5),
('Rent Roll'!$H12*'Rent Roll'!$D12/12)*((1+'Rent Roll'!$N12)^DATEDIF('Control | Sensitivity'!$C$18,CR$5,"Y")),
OFFSET(CQ16,0,-DATEDIF(EDATE('Rent Roll'!$K12,'Rent Roll'!$P12*12),CR$5,"M"))*((1+'Rent Roll'!$O12)^(DATEDIF(EDATE('Rent Roll'!$K12,'Rent Roll'!$P12*12),CR$5,"Y")+1))),('Rent Roll'!$H12*'Rent Roll'!$D12/12)*((1+'Rent Roll'!$N12)^DATEDIF('Control | Sensitivity'!$C$18,CR$5,"Y")))))</f>
        <v>-</v>
      </c>
      <c r="CS16" s="92" t="str">
        <f ca="1">IF(CS$5&gt;='Rent Roll'!$M38,('Rent Roll'!$G38*'Rent Roll'!$D12/12)*((1+'Rent Roll'!$X38)^DATEDIF('Rent Roll'!$M38,CS$5,"Y")),
IF(CS$5&gt;'Rent Roll'!$L12,"-",
IF('Rent Roll'!$P12&gt;0,
IF(AND('Rent Roll'!$P12&gt;0,EDATE('Rent Roll'!$K12,'Rent Roll'!$P12*12)&gt;='Commercial Lease'!CS$5),
('Rent Roll'!$H12*'Rent Roll'!$D12/12)*((1+'Rent Roll'!$N12)^DATEDIF('Control | Sensitivity'!$C$18,CS$5,"Y")),
OFFSET(CR16,0,-DATEDIF(EDATE('Rent Roll'!$K12,'Rent Roll'!$P12*12),CS$5,"M"))*((1+'Rent Roll'!$O12)^(DATEDIF(EDATE('Rent Roll'!$K12,'Rent Roll'!$P12*12),CS$5,"Y")+1))),('Rent Roll'!$H12*'Rent Roll'!$D12/12)*((1+'Rent Roll'!$N12)^DATEDIF('Control | Sensitivity'!$C$18,CS$5,"Y")))))</f>
        <v>-</v>
      </c>
      <c r="CT16" s="92" t="str">
        <f ca="1">IF(CT$5&gt;='Rent Roll'!$M38,('Rent Roll'!$G38*'Rent Roll'!$D12/12)*((1+'Rent Roll'!$X38)^DATEDIF('Rent Roll'!$M38,CT$5,"Y")),
IF(CT$5&gt;'Rent Roll'!$L12,"-",
IF('Rent Roll'!$P12&gt;0,
IF(AND('Rent Roll'!$P12&gt;0,EDATE('Rent Roll'!$K12,'Rent Roll'!$P12*12)&gt;='Commercial Lease'!CT$5),
('Rent Roll'!$H12*'Rent Roll'!$D12/12)*((1+'Rent Roll'!$N12)^DATEDIF('Control | Sensitivity'!$C$18,CT$5,"Y")),
OFFSET(CS16,0,-DATEDIF(EDATE('Rent Roll'!$K12,'Rent Roll'!$P12*12),CT$5,"M"))*((1+'Rent Roll'!$O12)^(DATEDIF(EDATE('Rent Roll'!$K12,'Rent Roll'!$P12*12),CT$5,"Y")+1))),('Rent Roll'!$H12*'Rent Roll'!$D12/12)*((1+'Rent Roll'!$N12)^DATEDIF('Control | Sensitivity'!$C$18,CT$5,"Y")))))</f>
        <v>-</v>
      </c>
      <c r="CU16" s="92" t="str">
        <f ca="1">IF(CU$5&gt;='Rent Roll'!$M38,('Rent Roll'!$G38*'Rent Roll'!$D12/12)*((1+'Rent Roll'!$X38)^DATEDIF('Rent Roll'!$M38,CU$5,"Y")),
IF(CU$5&gt;'Rent Roll'!$L12,"-",
IF('Rent Roll'!$P12&gt;0,
IF(AND('Rent Roll'!$P12&gt;0,EDATE('Rent Roll'!$K12,'Rent Roll'!$P12*12)&gt;='Commercial Lease'!CU$5),
('Rent Roll'!$H12*'Rent Roll'!$D12/12)*((1+'Rent Roll'!$N12)^DATEDIF('Control | Sensitivity'!$C$18,CU$5,"Y")),
OFFSET(CT16,0,-DATEDIF(EDATE('Rent Roll'!$K12,'Rent Roll'!$P12*12),CU$5,"M"))*((1+'Rent Roll'!$O12)^(DATEDIF(EDATE('Rent Roll'!$K12,'Rent Roll'!$P12*12),CU$5,"Y")+1))),('Rent Roll'!$H12*'Rent Roll'!$D12/12)*((1+'Rent Roll'!$N12)^DATEDIF('Control | Sensitivity'!$C$18,CU$5,"Y")))))</f>
        <v>-</v>
      </c>
      <c r="CV16" s="92" t="str">
        <f ca="1">IF(CV$5&gt;='Rent Roll'!$M38,('Rent Roll'!$G38*'Rent Roll'!$D12/12)*((1+'Rent Roll'!$X38)^DATEDIF('Rent Roll'!$M38,CV$5,"Y")),
IF(CV$5&gt;'Rent Roll'!$L12,"-",
IF('Rent Roll'!$P12&gt;0,
IF(AND('Rent Roll'!$P12&gt;0,EDATE('Rent Roll'!$K12,'Rent Roll'!$P12*12)&gt;='Commercial Lease'!CV$5),
('Rent Roll'!$H12*'Rent Roll'!$D12/12)*((1+'Rent Roll'!$N12)^DATEDIF('Control | Sensitivity'!$C$18,CV$5,"Y")),
OFFSET(CU16,0,-DATEDIF(EDATE('Rent Roll'!$K12,'Rent Roll'!$P12*12),CV$5,"M"))*((1+'Rent Roll'!$O12)^(DATEDIF(EDATE('Rent Roll'!$K12,'Rent Roll'!$P12*12),CV$5,"Y")+1))),('Rent Roll'!$H12*'Rent Roll'!$D12/12)*((1+'Rent Roll'!$N12)^DATEDIF('Control | Sensitivity'!$C$18,CV$5,"Y")))))</f>
        <v>-</v>
      </c>
      <c r="CW16" s="92" t="str">
        <f ca="1">IF(CW$5&gt;='Rent Roll'!$M38,('Rent Roll'!$G38*'Rent Roll'!$D12/12)*((1+'Rent Roll'!$X38)^DATEDIF('Rent Roll'!$M38,CW$5,"Y")),
IF(CW$5&gt;'Rent Roll'!$L12,"-",
IF('Rent Roll'!$P12&gt;0,
IF(AND('Rent Roll'!$P12&gt;0,EDATE('Rent Roll'!$K12,'Rent Roll'!$P12*12)&gt;='Commercial Lease'!CW$5),
('Rent Roll'!$H12*'Rent Roll'!$D12/12)*((1+'Rent Roll'!$N12)^DATEDIF('Control | Sensitivity'!$C$18,CW$5,"Y")),
OFFSET(CV16,0,-DATEDIF(EDATE('Rent Roll'!$K12,'Rent Roll'!$P12*12),CW$5,"M"))*((1+'Rent Roll'!$O12)^(DATEDIF(EDATE('Rent Roll'!$K12,'Rent Roll'!$P12*12),CW$5,"Y")+1))),('Rent Roll'!$H12*'Rent Roll'!$D12/12)*((1+'Rent Roll'!$N12)^DATEDIF('Control | Sensitivity'!$C$18,CW$5,"Y")))))</f>
        <v>-</v>
      </c>
      <c r="CX16" s="92" t="str">
        <f ca="1">IF(CX$5&gt;='Rent Roll'!$M38,('Rent Roll'!$G38*'Rent Roll'!$D12/12)*((1+'Rent Roll'!$X38)^DATEDIF('Rent Roll'!$M38,CX$5,"Y")),
IF(CX$5&gt;'Rent Roll'!$L12,"-",
IF('Rent Roll'!$P12&gt;0,
IF(AND('Rent Roll'!$P12&gt;0,EDATE('Rent Roll'!$K12,'Rent Roll'!$P12*12)&gt;='Commercial Lease'!CX$5),
('Rent Roll'!$H12*'Rent Roll'!$D12/12)*((1+'Rent Roll'!$N12)^DATEDIF('Control | Sensitivity'!$C$18,CX$5,"Y")),
OFFSET(CW16,0,-DATEDIF(EDATE('Rent Roll'!$K12,'Rent Roll'!$P12*12),CX$5,"M"))*((1+'Rent Roll'!$O12)^(DATEDIF(EDATE('Rent Roll'!$K12,'Rent Roll'!$P12*12),CX$5,"Y")+1))),('Rent Roll'!$H12*'Rent Roll'!$D12/12)*((1+'Rent Roll'!$N12)^DATEDIF('Control | Sensitivity'!$C$18,CX$5,"Y")))))</f>
        <v>-</v>
      </c>
      <c r="CY16" s="92" t="str">
        <f ca="1">IF(CY$5&gt;='Rent Roll'!$M38,('Rent Roll'!$G38*'Rent Roll'!$D12/12)*((1+'Rent Roll'!$X38)^DATEDIF('Rent Roll'!$M38,CY$5,"Y")),
IF(CY$5&gt;'Rent Roll'!$L12,"-",
IF('Rent Roll'!$P12&gt;0,
IF(AND('Rent Roll'!$P12&gt;0,EDATE('Rent Roll'!$K12,'Rent Roll'!$P12*12)&gt;='Commercial Lease'!CY$5),
('Rent Roll'!$H12*'Rent Roll'!$D12/12)*((1+'Rent Roll'!$N12)^DATEDIF('Control | Sensitivity'!$C$18,CY$5,"Y")),
OFFSET(CX16,0,-DATEDIF(EDATE('Rent Roll'!$K12,'Rent Roll'!$P12*12),CY$5,"M"))*((1+'Rent Roll'!$O12)^(DATEDIF(EDATE('Rent Roll'!$K12,'Rent Roll'!$P12*12),CY$5,"Y")+1))),('Rent Roll'!$H12*'Rent Roll'!$D12/12)*((1+'Rent Roll'!$N12)^DATEDIF('Control | Sensitivity'!$C$18,CY$5,"Y")))))</f>
        <v>-</v>
      </c>
      <c r="CZ16" s="92" t="str">
        <f ca="1">IF(CZ$5&gt;='Rent Roll'!$M38,('Rent Roll'!$G38*'Rent Roll'!$D12/12)*((1+'Rent Roll'!$X38)^DATEDIF('Rent Roll'!$M38,CZ$5,"Y")),
IF(CZ$5&gt;'Rent Roll'!$L12,"-",
IF('Rent Roll'!$P12&gt;0,
IF(AND('Rent Roll'!$P12&gt;0,EDATE('Rent Roll'!$K12,'Rent Roll'!$P12*12)&gt;='Commercial Lease'!CZ$5),
('Rent Roll'!$H12*'Rent Roll'!$D12/12)*((1+'Rent Roll'!$N12)^DATEDIF('Control | Sensitivity'!$C$18,CZ$5,"Y")),
OFFSET(CY16,0,-DATEDIF(EDATE('Rent Roll'!$K12,'Rent Roll'!$P12*12),CZ$5,"M"))*((1+'Rent Roll'!$O12)^(DATEDIF(EDATE('Rent Roll'!$K12,'Rent Roll'!$P12*12),CZ$5,"Y")+1))),('Rent Roll'!$H12*'Rent Roll'!$D12/12)*((1+'Rent Roll'!$N12)^DATEDIF('Control | Sensitivity'!$C$18,CZ$5,"Y")))))</f>
        <v>-</v>
      </c>
      <c r="DA16" s="92" t="str">
        <f ca="1">IF(DA$5&gt;='Rent Roll'!$M38,('Rent Roll'!$G38*'Rent Roll'!$D12/12)*((1+'Rent Roll'!$X38)^DATEDIF('Rent Roll'!$M38,DA$5,"Y")),
IF(DA$5&gt;'Rent Roll'!$L12,"-",
IF('Rent Roll'!$P12&gt;0,
IF(AND('Rent Roll'!$P12&gt;0,EDATE('Rent Roll'!$K12,'Rent Roll'!$P12*12)&gt;='Commercial Lease'!DA$5),
('Rent Roll'!$H12*'Rent Roll'!$D12/12)*((1+'Rent Roll'!$N12)^DATEDIF('Control | Sensitivity'!$C$18,DA$5,"Y")),
OFFSET(CZ16,0,-DATEDIF(EDATE('Rent Roll'!$K12,'Rent Roll'!$P12*12),DA$5,"M"))*((1+'Rent Roll'!$O12)^(DATEDIF(EDATE('Rent Roll'!$K12,'Rent Roll'!$P12*12),DA$5,"Y")+1))),('Rent Roll'!$H12*'Rent Roll'!$D12/12)*((1+'Rent Roll'!$N12)^DATEDIF('Control | Sensitivity'!$C$18,DA$5,"Y")))))</f>
        <v>-</v>
      </c>
      <c r="DB16" s="92" t="str">
        <f ca="1">IF(DB$5&gt;='Rent Roll'!$M38,('Rent Roll'!$G38*'Rent Roll'!$D12/12)*((1+'Rent Roll'!$X38)^DATEDIF('Rent Roll'!$M38,DB$5,"Y")),
IF(DB$5&gt;'Rent Roll'!$L12,"-",
IF('Rent Roll'!$P12&gt;0,
IF(AND('Rent Roll'!$P12&gt;0,EDATE('Rent Roll'!$K12,'Rent Roll'!$P12*12)&gt;='Commercial Lease'!DB$5),
('Rent Roll'!$H12*'Rent Roll'!$D12/12)*((1+'Rent Roll'!$N12)^DATEDIF('Control | Sensitivity'!$C$18,DB$5,"Y")),
OFFSET(DA16,0,-DATEDIF(EDATE('Rent Roll'!$K12,'Rent Roll'!$P12*12),DB$5,"M"))*((1+'Rent Roll'!$O12)^(DATEDIF(EDATE('Rent Roll'!$K12,'Rent Roll'!$P12*12),DB$5,"Y")+1))),('Rent Roll'!$H12*'Rent Roll'!$D12/12)*((1+'Rent Roll'!$N12)^DATEDIF('Control | Sensitivity'!$C$18,DB$5,"Y")))))</f>
        <v>-</v>
      </c>
      <c r="DC16" s="92" t="str">
        <f ca="1">IF(DC$5&gt;='Rent Roll'!$M38,('Rent Roll'!$G38*'Rent Roll'!$D12/12)*((1+'Rent Roll'!$X38)^DATEDIF('Rent Roll'!$M38,DC$5,"Y")),
IF(DC$5&gt;'Rent Roll'!$L12,"-",
IF('Rent Roll'!$P12&gt;0,
IF(AND('Rent Roll'!$P12&gt;0,EDATE('Rent Roll'!$K12,'Rent Roll'!$P12*12)&gt;='Commercial Lease'!DC$5),
('Rent Roll'!$H12*'Rent Roll'!$D12/12)*((1+'Rent Roll'!$N12)^DATEDIF('Control | Sensitivity'!$C$18,DC$5,"Y")),
OFFSET(DB16,0,-DATEDIF(EDATE('Rent Roll'!$K12,'Rent Roll'!$P12*12),DC$5,"M"))*((1+'Rent Roll'!$O12)^(DATEDIF(EDATE('Rent Roll'!$K12,'Rent Roll'!$P12*12),DC$5,"Y")+1))),('Rent Roll'!$H12*'Rent Roll'!$D12/12)*((1+'Rent Roll'!$N12)^DATEDIF('Control | Sensitivity'!$C$18,DC$5,"Y")))))</f>
        <v>-</v>
      </c>
      <c r="DD16" s="92" t="str">
        <f ca="1">IF(DD$5&gt;='Rent Roll'!$M38,('Rent Roll'!$G38*'Rent Roll'!$D12/12)*((1+'Rent Roll'!$X38)^DATEDIF('Rent Roll'!$M38,DD$5,"Y")),
IF(DD$5&gt;'Rent Roll'!$L12,"-",
IF('Rent Roll'!$P12&gt;0,
IF(AND('Rent Roll'!$P12&gt;0,EDATE('Rent Roll'!$K12,'Rent Roll'!$P12*12)&gt;='Commercial Lease'!DD$5),
('Rent Roll'!$H12*'Rent Roll'!$D12/12)*((1+'Rent Roll'!$N12)^DATEDIF('Control | Sensitivity'!$C$18,DD$5,"Y")),
OFFSET(DC16,0,-DATEDIF(EDATE('Rent Roll'!$K12,'Rent Roll'!$P12*12),DD$5,"M"))*((1+'Rent Roll'!$O12)^(DATEDIF(EDATE('Rent Roll'!$K12,'Rent Roll'!$P12*12),DD$5,"Y")+1))),('Rent Roll'!$H12*'Rent Roll'!$D12/12)*((1+'Rent Roll'!$N12)^DATEDIF('Control | Sensitivity'!$C$18,DD$5,"Y")))))</f>
        <v>-</v>
      </c>
      <c r="DE16" s="92" t="str">
        <f ca="1">IF(DE$5&gt;='Rent Roll'!$M38,('Rent Roll'!$G38*'Rent Roll'!$D12/12)*((1+'Rent Roll'!$X38)^DATEDIF('Rent Roll'!$M38,DE$5,"Y")),
IF(DE$5&gt;'Rent Roll'!$L12,"-",
IF('Rent Roll'!$P12&gt;0,
IF(AND('Rent Roll'!$P12&gt;0,EDATE('Rent Roll'!$K12,'Rent Roll'!$P12*12)&gt;='Commercial Lease'!DE$5),
('Rent Roll'!$H12*'Rent Roll'!$D12/12)*((1+'Rent Roll'!$N12)^DATEDIF('Control | Sensitivity'!$C$18,DE$5,"Y")),
OFFSET(DD16,0,-DATEDIF(EDATE('Rent Roll'!$K12,'Rent Roll'!$P12*12),DE$5,"M"))*((1+'Rent Roll'!$O12)^(DATEDIF(EDATE('Rent Roll'!$K12,'Rent Roll'!$P12*12),DE$5,"Y")+1))),('Rent Roll'!$H12*'Rent Roll'!$D12/12)*((1+'Rent Roll'!$N12)^DATEDIF('Control | Sensitivity'!$C$18,DE$5,"Y")))))</f>
        <v>-</v>
      </c>
      <c r="DF16" s="92" t="str">
        <f ca="1">IF(DF$5&gt;='Rent Roll'!$M38,('Rent Roll'!$G38*'Rent Roll'!$D12/12)*((1+'Rent Roll'!$X38)^DATEDIF('Rent Roll'!$M38,DF$5,"Y")),
IF(DF$5&gt;'Rent Roll'!$L12,"-",
IF('Rent Roll'!$P12&gt;0,
IF(AND('Rent Roll'!$P12&gt;0,EDATE('Rent Roll'!$K12,'Rent Roll'!$P12*12)&gt;='Commercial Lease'!DF$5),
('Rent Roll'!$H12*'Rent Roll'!$D12/12)*((1+'Rent Roll'!$N12)^DATEDIF('Control | Sensitivity'!$C$18,DF$5,"Y")),
OFFSET(DE16,0,-DATEDIF(EDATE('Rent Roll'!$K12,'Rent Roll'!$P12*12),DF$5,"M"))*((1+'Rent Roll'!$O12)^(DATEDIF(EDATE('Rent Roll'!$K12,'Rent Roll'!$P12*12),DF$5,"Y")+1))),('Rent Roll'!$H12*'Rent Roll'!$D12/12)*((1+'Rent Roll'!$N12)^DATEDIF('Control | Sensitivity'!$C$18,DF$5,"Y")))))</f>
        <v>-</v>
      </c>
      <c r="DG16" s="92" t="str">
        <f ca="1">IF(DG$5&gt;='Rent Roll'!$M38,('Rent Roll'!$G38*'Rent Roll'!$D12/12)*((1+'Rent Roll'!$X38)^DATEDIF('Rent Roll'!$M38,DG$5,"Y")),
IF(DG$5&gt;'Rent Roll'!$L12,"-",
IF('Rent Roll'!$P12&gt;0,
IF(AND('Rent Roll'!$P12&gt;0,EDATE('Rent Roll'!$K12,'Rent Roll'!$P12*12)&gt;='Commercial Lease'!DG$5),
('Rent Roll'!$H12*'Rent Roll'!$D12/12)*((1+'Rent Roll'!$N12)^DATEDIF('Control | Sensitivity'!$C$18,DG$5,"Y")),
OFFSET(DF16,0,-DATEDIF(EDATE('Rent Roll'!$K12,'Rent Roll'!$P12*12),DG$5,"M"))*((1+'Rent Roll'!$O12)^(DATEDIF(EDATE('Rent Roll'!$K12,'Rent Roll'!$P12*12),DG$5,"Y")+1))),('Rent Roll'!$H12*'Rent Roll'!$D12/12)*((1+'Rent Roll'!$N12)^DATEDIF('Control | Sensitivity'!$C$18,DG$5,"Y")))))</f>
        <v>-</v>
      </c>
      <c r="DH16" s="92" t="str">
        <f ca="1">IF(DH$5&gt;='Rent Roll'!$M38,('Rent Roll'!$G38*'Rent Roll'!$D12/12)*((1+'Rent Roll'!$X38)^DATEDIF('Rent Roll'!$M38,DH$5,"Y")),
IF(DH$5&gt;'Rent Roll'!$L12,"-",
IF('Rent Roll'!$P12&gt;0,
IF(AND('Rent Roll'!$P12&gt;0,EDATE('Rent Roll'!$K12,'Rent Roll'!$P12*12)&gt;='Commercial Lease'!DH$5),
('Rent Roll'!$H12*'Rent Roll'!$D12/12)*((1+'Rent Roll'!$N12)^DATEDIF('Control | Sensitivity'!$C$18,DH$5,"Y")),
OFFSET(DG16,0,-DATEDIF(EDATE('Rent Roll'!$K12,'Rent Roll'!$P12*12),DH$5,"M"))*((1+'Rent Roll'!$O12)^(DATEDIF(EDATE('Rent Roll'!$K12,'Rent Roll'!$P12*12),DH$5,"Y")+1))),('Rent Roll'!$H12*'Rent Roll'!$D12/12)*((1+'Rent Roll'!$N12)^DATEDIF('Control | Sensitivity'!$C$18,DH$5,"Y")))))</f>
        <v>-</v>
      </c>
      <c r="DI16" s="92" t="str">
        <f ca="1">IF(DI$5&gt;='Rent Roll'!$M38,('Rent Roll'!$G38*'Rent Roll'!$D12/12)*((1+'Rent Roll'!$X38)^DATEDIF('Rent Roll'!$M38,DI$5,"Y")),
IF(DI$5&gt;'Rent Roll'!$L12,"-",
IF('Rent Roll'!$P12&gt;0,
IF(AND('Rent Roll'!$P12&gt;0,EDATE('Rent Roll'!$K12,'Rent Roll'!$P12*12)&gt;='Commercial Lease'!DI$5),
('Rent Roll'!$H12*'Rent Roll'!$D12/12)*((1+'Rent Roll'!$N12)^DATEDIF('Control | Sensitivity'!$C$18,DI$5,"Y")),
OFFSET(DH16,0,-DATEDIF(EDATE('Rent Roll'!$K12,'Rent Roll'!$P12*12),DI$5,"M"))*((1+'Rent Roll'!$O12)^(DATEDIF(EDATE('Rent Roll'!$K12,'Rent Roll'!$P12*12),DI$5,"Y")+1))),('Rent Roll'!$H12*'Rent Roll'!$D12/12)*((1+'Rent Roll'!$N12)^DATEDIF('Control | Sensitivity'!$C$18,DI$5,"Y")))))</f>
        <v>-</v>
      </c>
      <c r="DJ16" s="92" t="str">
        <f ca="1">IF(DJ$5&gt;='Rent Roll'!$M38,('Rent Roll'!$G38*'Rent Roll'!$D12/12)*((1+'Rent Roll'!$X38)^DATEDIF('Rent Roll'!$M38,DJ$5,"Y")),
IF(DJ$5&gt;'Rent Roll'!$L12,"-",
IF('Rent Roll'!$P12&gt;0,
IF(AND('Rent Roll'!$P12&gt;0,EDATE('Rent Roll'!$K12,'Rent Roll'!$P12*12)&gt;='Commercial Lease'!DJ$5),
('Rent Roll'!$H12*'Rent Roll'!$D12/12)*((1+'Rent Roll'!$N12)^DATEDIF('Control | Sensitivity'!$C$18,DJ$5,"Y")),
OFFSET(DI16,0,-DATEDIF(EDATE('Rent Roll'!$K12,'Rent Roll'!$P12*12),DJ$5,"M"))*((1+'Rent Roll'!$O12)^(DATEDIF(EDATE('Rent Roll'!$K12,'Rent Roll'!$P12*12),DJ$5,"Y")+1))),('Rent Roll'!$H12*'Rent Roll'!$D12/12)*((1+'Rent Roll'!$N12)^DATEDIF('Control | Sensitivity'!$C$18,DJ$5,"Y")))))</f>
        <v>-</v>
      </c>
      <c r="DK16" s="92" t="str">
        <f ca="1">IF(DK$5&gt;='Rent Roll'!$M38,('Rent Roll'!$G38*'Rent Roll'!$D12/12)*((1+'Rent Roll'!$X38)^DATEDIF('Rent Roll'!$M38,DK$5,"Y")),
IF(DK$5&gt;'Rent Roll'!$L12,"-",
IF('Rent Roll'!$P12&gt;0,
IF(AND('Rent Roll'!$P12&gt;0,EDATE('Rent Roll'!$K12,'Rent Roll'!$P12*12)&gt;='Commercial Lease'!DK$5),
('Rent Roll'!$H12*'Rent Roll'!$D12/12)*((1+'Rent Roll'!$N12)^DATEDIF('Control | Sensitivity'!$C$18,DK$5,"Y")),
OFFSET(DJ16,0,-DATEDIF(EDATE('Rent Roll'!$K12,'Rent Roll'!$P12*12),DK$5,"M"))*((1+'Rent Roll'!$O12)^(DATEDIF(EDATE('Rent Roll'!$K12,'Rent Roll'!$P12*12),DK$5,"Y")+1))),('Rent Roll'!$H12*'Rent Roll'!$D12/12)*((1+'Rent Roll'!$N12)^DATEDIF('Control | Sensitivity'!$C$18,DK$5,"Y")))))</f>
        <v>-</v>
      </c>
      <c r="DL16" s="92" t="str">
        <f ca="1">IF(DL$5&gt;='Rent Roll'!$M38,('Rent Roll'!$G38*'Rent Roll'!$D12/12)*((1+'Rent Roll'!$X38)^DATEDIF('Rent Roll'!$M38,DL$5,"Y")),
IF(DL$5&gt;'Rent Roll'!$L12,"-",
IF('Rent Roll'!$P12&gt;0,
IF(AND('Rent Roll'!$P12&gt;0,EDATE('Rent Roll'!$K12,'Rent Roll'!$P12*12)&gt;='Commercial Lease'!DL$5),
('Rent Roll'!$H12*'Rent Roll'!$D12/12)*((1+'Rent Roll'!$N12)^DATEDIF('Control | Sensitivity'!$C$18,DL$5,"Y")),
OFFSET(DK16,0,-DATEDIF(EDATE('Rent Roll'!$K12,'Rent Roll'!$P12*12),DL$5,"M"))*((1+'Rent Roll'!$O12)^(DATEDIF(EDATE('Rent Roll'!$K12,'Rent Roll'!$P12*12),DL$5,"Y")+1))),('Rent Roll'!$H12*'Rent Roll'!$D12/12)*((1+'Rent Roll'!$N12)^DATEDIF('Control | Sensitivity'!$C$18,DL$5,"Y")))))</f>
        <v>-</v>
      </c>
      <c r="DM16" s="92" t="str">
        <f ca="1">IF(DM$5&gt;='Rent Roll'!$M38,('Rent Roll'!$G38*'Rent Roll'!$D12/12)*((1+'Rent Roll'!$X38)^DATEDIF('Rent Roll'!$M38,DM$5,"Y")),
IF(DM$5&gt;'Rent Roll'!$L12,"-",
IF('Rent Roll'!$P12&gt;0,
IF(AND('Rent Roll'!$P12&gt;0,EDATE('Rent Roll'!$K12,'Rent Roll'!$P12*12)&gt;='Commercial Lease'!DM$5),
('Rent Roll'!$H12*'Rent Roll'!$D12/12)*((1+'Rent Roll'!$N12)^DATEDIF('Control | Sensitivity'!$C$18,DM$5,"Y")),
OFFSET(DL16,0,-DATEDIF(EDATE('Rent Roll'!$K12,'Rent Roll'!$P12*12),DM$5,"M"))*((1+'Rent Roll'!$O12)^(DATEDIF(EDATE('Rent Roll'!$K12,'Rent Roll'!$P12*12),DM$5,"Y")+1))),('Rent Roll'!$H12*'Rent Roll'!$D12/12)*((1+'Rent Roll'!$N12)^DATEDIF('Control | Sensitivity'!$C$18,DM$5,"Y")))))</f>
        <v>-</v>
      </c>
      <c r="DN16" s="92" t="str">
        <f ca="1">IF(DN$5&gt;='Rent Roll'!$M38,('Rent Roll'!$G38*'Rent Roll'!$D12/12)*((1+'Rent Roll'!$X38)^DATEDIF('Rent Roll'!$M38,DN$5,"Y")),
IF(DN$5&gt;'Rent Roll'!$L12,"-",
IF('Rent Roll'!$P12&gt;0,
IF(AND('Rent Roll'!$P12&gt;0,EDATE('Rent Roll'!$K12,'Rent Roll'!$P12*12)&gt;='Commercial Lease'!DN$5),
('Rent Roll'!$H12*'Rent Roll'!$D12/12)*((1+'Rent Roll'!$N12)^DATEDIF('Control | Sensitivity'!$C$18,DN$5,"Y")),
OFFSET(DM16,0,-DATEDIF(EDATE('Rent Roll'!$K12,'Rent Roll'!$P12*12),DN$5,"M"))*((1+'Rent Roll'!$O12)^(DATEDIF(EDATE('Rent Roll'!$K12,'Rent Roll'!$P12*12),DN$5,"Y")+1))),('Rent Roll'!$H12*'Rent Roll'!$D12/12)*((1+'Rent Roll'!$N12)^DATEDIF('Control | Sensitivity'!$C$18,DN$5,"Y")))))</f>
        <v>-</v>
      </c>
      <c r="DO16" s="92" t="str">
        <f ca="1">IF(DO$5&gt;='Rent Roll'!$M38,('Rent Roll'!$G38*'Rent Roll'!$D12/12)*((1+'Rent Roll'!$X38)^DATEDIF('Rent Roll'!$M38,DO$5,"Y")),
IF(DO$5&gt;'Rent Roll'!$L12,"-",
IF('Rent Roll'!$P12&gt;0,
IF(AND('Rent Roll'!$P12&gt;0,EDATE('Rent Roll'!$K12,'Rent Roll'!$P12*12)&gt;='Commercial Lease'!DO$5),
('Rent Roll'!$H12*'Rent Roll'!$D12/12)*((1+'Rent Roll'!$N12)^DATEDIF('Control | Sensitivity'!$C$18,DO$5,"Y")),
OFFSET(DN16,0,-DATEDIF(EDATE('Rent Roll'!$K12,'Rent Roll'!$P12*12),DO$5,"M"))*((1+'Rent Roll'!$O12)^(DATEDIF(EDATE('Rent Roll'!$K12,'Rent Roll'!$P12*12),DO$5,"Y")+1))),('Rent Roll'!$H12*'Rent Roll'!$D12/12)*((1+'Rent Roll'!$N12)^DATEDIF('Control | Sensitivity'!$C$18,DO$5,"Y")))))</f>
        <v>-</v>
      </c>
      <c r="DP16" s="92" t="str">
        <f ca="1">IF(DP$5&gt;='Rent Roll'!$M38,('Rent Roll'!$G38*'Rent Roll'!$D12/12)*((1+'Rent Roll'!$X38)^DATEDIF('Rent Roll'!$M38,DP$5,"Y")),
IF(DP$5&gt;'Rent Roll'!$L12,"-",
IF('Rent Roll'!$P12&gt;0,
IF(AND('Rent Roll'!$P12&gt;0,EDATE('Rent Roll'!$K12,'Rent Roll'!$P12*12)&gt;='Commercial Lease'!DP$5),
('Rent Roll'!$H12*'Rent Roll'!$D12/12)*((1+'Rent Roll'!$N12)^DATEDIF('Control | Sensitivity'!$C$18,DP$5,"Y")),
OFFSET(DO16,0,-DATEDIF(EDATE('Rent Roll'!$K12,'Rent Roll'!$P12*12),DP$5,"M"))*((1+'Rent Roll'!$O12)^(DATEDIF(EDATE('Rent Roll'!$K12,'Rent Roll'!$P12*12),DP$5,"Y")+1))),('Rent Roll'!$H12*'Rent Roll'!$D12/12)*((1+'Rent Roll'!$N12)^DATEDIF('Control | Sensitivity'!$C$18,DP$5,"Y")))))</f>
        <v>-</v>
      </c>
      <c r="DQ16" s="92" t="str">
        <f ca="1">IF(DQ$5&gt;='Rent Roll'!$M38,('Rent Roll'!$G38*'Rent Roll'!$D12/12)*((1+'Rent Roll'!$X38)^DATEDIF('Rent Roll'!$M38,DQ$5,"Y")),
IF(DQ$5&gt;'Rent Roll'!$L12,"-",
IF('Rent Roll'!$P12&gt;0,
IF(AND('Rent Roll'!$P12&gt;0,EDATE('Rent Roll'!$K12,'Rent Roll'!$P12*12)&gt;='Commercial Lease'!DQ$5),
('Rent Roll'!$H12*'Rent Roll'!$D12/12)*((1+'Rent Roll'!$N12)^DATEDIF('Control | Sensitivity'!$C$18,DQ$5,"Y")),
OFFSET(DP16,0,-DATEDIF(EDATE('Rent Roll'!$K12,'Rent Roll'!$P12*12),DQ$5,"M"))*((1+'Rent Roll'!$O12)^(DATEDIF(EDATE('Rent Roll'!$K12,'Rent Roll'!$P12*12),DQ$5,"Y")+1))),('Rent Roll'!$H12*'Rent Roll'!$D12/12)*((1+'Rent Roll'!$N12)^DATEDIF('Control | Sensitivity'!$C$18,DQ$5,"Y")))))</f>
        <v>-</v>
      </c>
      <c r="DR16" s="92" t="str">
        <f ca="1">IF(DR$5&gt;='Rent Roll'!$M38,('Rent Roll'!$G38*'Rent Roll'!$D12/12)*((1+'Rent Roll'!$X38)^DATEDIF('Rent Roll'!$M38,DR$5,"Y")),
IF(DR$5&gt;'Rent Roll'!$L12,"-",
IF('Rent Roll'!$P12&gt;0,
IF(AND('Rent Roll'!$P12&gt;0,EDATE('Rent Roll'!$K12,'Rent Roll'!$P12*12)&gt;='Commercial Lease'!DR$5),
('Rent Roll'!$H12*'Rent Roll'!$D12/12)*((1+'Rent Roll'!$N12)^DATEDIF('Control | Sensitivity'!$C$18,DR$5,"Y")),
OFFSET(DQ16,0,-DATEDIF(EDATE('Rent Roll'!$K12,'Rent Roll'!$P12*12),DR$5,"M"))*((1+'Rent Roll'!$O12)^(DATEDIF(EDATE('Rent Roll'!$K12,'Rent Roll'!$P12*12),DR$5,"Y")+1))),('Rent Roll'!$H12*'Rent Roll'!$D12/12)*((1+'Rent Roll'!$N12)^DATEDIF('Control | Sensitivity'!$C$18,DR$5,"Y")))))</f>
        <v>-</v>
      </c>
      <c r="DS16" s="92" t="str">
        <f ca="1">IF(DS$5&gt;='Rent Roll'!$M38,('Rent Roll'!$G38*'Rent Roll'!$D12/12)*((1+'Rent Roll'!$X38)^DATEDIF('Rent Roll'!$M38,DS$5,"Y")),
IF(DS$5&gt;'Rent Roll'!$L12,"-",
IF('Rent Roll'!$P12&gt;0,
IF(AND('Rent Roll'!$P12&gt;0,EDATE('Rent Roll'!$K12,'Rent Roll'!$P12*12)&gt;='Commercial Lease'!DS$5),
('Rent Roll'!$H12*'Rent Roll'!$D12/12)*((1+'Rent Roll'!$N12)^DATEDIF('Control | Sensitivity'!$C$18,DS$5,"Y")),
OFFSET(DR16,0,-DATEDIF(EDATE('Rent Roll'!$K12,'Rent Roll'!$P12*12),DS$5,"M"))*((1+'Rent Roll'!$O12)^(DATEDIF(EDATE('Rent Roll'!$K12,'Rent Roll'!$P12*12),DS$5,"Y")+1))),('Rent Roll'!$H12*'Rent Roll'!$D12/12)*((1+'Rent Roll'!$N12)^DATEDIF('Control | Sensitivity'!$C$18,DS$5,"Y")))))</f>
        <v>-</v>
      </c>
      <c r="DT16" s="92" t="str">
        <f ca="1">IF(DT$5&gt;='Rent Roll'!$M38,('Rent Roll'!$G38*'Rent Roll'!$D12/12)*((1+'Rent Roll'!$X38)^DATEDIF('Rent Roll'!$M38,DT$5,"Y")),
IF(DT$5&gt;'Rent Roll'!$L12,"-",
IF('Rent Roll'!$P12&gt;0,
IF(AND('Rent Roll'!$P12&gt;0,EDATE('Rent Roll'!$K12,'Rent Roll'!$P12*12)&gt;='Commercial Lease'!DT$5),
('Rent Roll'!$H12*'Rent Roll'!$D12/12)*((1+'Rent Roll'!$N12)^DATEDIF('Control | Sensitivity'!$C$18,DT$5,"Y")),
OFFSET(DS16,0,-DATEDIF(EDATE('Rent Roll'!$K12,'Rent Roll'!$P12*12),DT$5,"M"))*((1+'Rent Roll'!$O12)^(DATEDIF(EDATE('Rent Roll'!$K12,'Rent Roll'!$P12*12),DT$5,"Y")+1))),('Rent Roll'!$H12*'Rent Roll'!$D12/12)*((1+'Rent Roll'!$N12)^DATEDIF('Control | Sensitivity'!$C$18,DT$5,"Y")))))</f>
        <v>-</v>
      </c>
      <c r="DU16" s="92" t="str">
        <f ca="1">IF(DU$5&gt;='Rent Roll'!$M38,('Rent Roll'!$G38*'Rent Roll'!$D12/12)*((1+'Rent Roll'!$X38)^DATEDIF('Rent Roll'!$M38,DU$5,"Y")),
IF(DU$5&gt;'Rent Roll'!$L12,"-",
IF('Rent Roll'!$P12&gt;0,
IF(AND('Rent Roll'!$P12&gt;0,EDATE('Rent Roll'!$K12,'Rent Roll'!$P12*12)&gt;='Commercial Lease'!DU$5),
('Rent Roll'!$H12*'Rent Roll'!$D12/12)*((1+'Rent Roll'!$N12)^DATEDIF('Control | Sensitivity'!$C$18,DU$5,"Y")),
OFFSET(DT16,0,-DATEDIF(EDATE('Rent Roll'!$K12,'Rent Roll'!$P12*12),DU$5,"M"))*((1+'Rent Roll'!$O12)^(DATEDIF(EDATE('Rent Roll'!$K12,'Rent Roll'!$P12*12),DU$5,"Y")+1))),('Rent Roll'!$H12*'Rent Roll'!$D12/12)*((1+'Rent Roll'!$N12)^DATEDIF('Control | Sensitivity'!$C$18,DU$5,"Y")))))</f>
        <v>-</v>
      </c>
      <c r="DV16" s="92" t="str">
        <f ca="1">IF(DV$5&gt;='Rent Roll'!$M38,('Rent Roll'!$G38*'Rent Roll'!$D12/12)*((1+'Rent Roll'!$X38)^DATEDIF('Rent Roll'!$M38,DV$5,"Y")),
IF(DV$5&gt;'Rent Roll'!$L12,"-",
IF('Rent Roll'!$P12&gt;0,
IF(AND('Rent Roll'!$P12&gt;0,EDATE('Rent Roll'!$K12,'Rent Roll'!$P12*12)&gt;='Commercial Lease'!DV$5),
('Rent Roll'!$H12*'Rent Roll'!$D12/12)*((1+'Rent Roll'!$N12)^DATEDIF('Control | Sensitivity'!$C$18,DV$5,"Y")),
OFFSET(DU16,0,-DATEDIF(EDATE('Rent Roll'!$K12,'Rent Roll'!$P12*12),DV$5,"M"))*((1+'Rent Roll'!$O12)^(DATEDIF(EDATE('Rent Roll'!$K12,'Rent Roll'!$P12*12),DV$5,"Y")+1))),('Rent Roll'!$H12*'Rent Roll'!$D12/12)*((1+'Rent Roll'!$N12)^DATEDIF('Control | Sensitivity'!$C$18,DV$5,"Y")))))</f>
        <v>-</v>
      </c>
      <c r="DW16" s="92" t="str">
        <f ca="1">IF(DW$5&gt;='Rent Roll'!$M38,('Rent Roll'!$G38*'Rent Roll'!$D12/12)*((1+'Rent Roll'!$X38)^DATEDIF('Rent Roll'!$M38,DW$5,"Y")),
IF(DW$5&gt;'Rent Roll'!$L12,"-",
IF('Rent Roll'!$P12&gt;0,
IF(AND('Rent Roll'!$P12&gt;0,EDATE('Rent Roll'!$K12,'Rent Roll'!$P12*12)&gt;='Commercial Lease'!DW$5),
('Rent Roll'!$H12*'Rent Roll'!$D12/12)*((1+'Rent Roll'!$N12)^DATEDIF('Control | Sensitivity'!$C$18,DW$5,"Y")),
OFFSET(DV16,0,-DATEDIF(EDATE('Rent Roll'!$K12,'Rent Roll'!$P12*12),DW$5,"M"))*((1+'Rent Roll'!$O12)^(DATEDIF(EDATE('Rent Roll'!$K12,'Rent Roll'!$P12*12),DW$5,"Y")+1))),('Rent Roll'!$H12*'Rent Roll'!$D12/12)*((1+'Rent Roll'!$N12)^DATEDIF('Control | Sensitivity'!$C$18,DW$5,"Y")))))</f>
        <v>-</v>
      </c>
      <c r="DX16" s="92" t="str">
        <f ca="1">IF(DX$5&gt;='Rent Roll'!$M38,('Rent Roll'!$G38*'Rent Roll'!$D12/12)*((1+'Rent Roll'!$X38)^DATEDIF('Rent Roll'!$M38,DX$5,"Y")),
IF(DX$5&gt;'Rent Roll'!$L12,"-",
IF('Rent Roll'!$P12&gt;0,
IF(AND('Rent Roll'!$P12&gt;0,EDATE('Rent Roll'!$K12,'Rent Roll'!$P12*12)&gt;='Commercial Lease'!DX$5),
('Rent Roll'!$H12*'Rent Roll'!$D12/12)*((1+'Rent Roll'!$N12)^DATEDIF('Control | Sensitivity'!$C$18,DX$5,"Y")),
OFFSET(DW16,0,-DATEDIF(EDATE('Rent Roll'!$K12,'Rent Roll'!$P12*12),DX$5,"M"))*((1+'Rent Roll'!$O12)^(DATEDIF(EDATE('Rent Roll'!$K12,'Rent Roll'!$P12*12),DX$5,"Y")+1))),('Rent Roll'!$H12*'Rent Roll'!$D12/12)*((1+'Rent Roll'!$N12)^DATEDIF('Control | Sensitivity'!$C$18,DX$5,"Y")))))</f>
        <v>-</v>
      </c>
      <c r="DY16" s="92" t="str">
        <f ca="1">IF(DY$5&gt;='Rent Roll'!$M38,('Rent Roll'!$G38*'Rent Roll'!$D12/12)*((1+'Rent Roll'!$X38)^DATEDIF('Rent Roll'!$M38,DY$5,"Y")),
IF(DY$5&gt;'Rent Roll'!$L12,"-",
IF('Rent Roll'!$P12&gt;0,
IF(AND('Rent Roll'!$P12&gt;0,EDATE('Rent Roll'!$K12,'Rent Roll'!$P12*12)&gt;='Commercial Lease'!DY$5),
('Rent Roll'!$H12*'Rent Roll'!$D12/12)*((1+'Rent Roll'!$N12)^DATEDIF('Control | Sensitivity'!$C$18,DY$5,"Y")),
OFFSET(DX16,0,-DATEDIF(EDATE('Rent Roll'!$K12,'Rent Roll'!$P12*12),DY$5,"M"))*((1+'Rent Roll'!$O12)^(DATEDIF(EDATE('Rent Roll'!$K12,'Rent Roll'!$P12*12),DY$5,"Y")+1))),('Rent Roll'!$H12*'Rent Roll'!$D12/12)*((1+'Rent Roll'!$N12)^DATEDIF('Control | Sensitivity'!$C$18,DY$5,"Y")))))</f>
        <v>-</v>
      </c>
      <c r="DZ16" s="92" t="str">
        <f ca="1">IF(DZ$5&gt;='Rent Roll'!$M38,('Rent Roll'!$G38*'Rent Roll'!$D12/12)*((1+'Rent Roll'!$X38)^DATEDIF('Rent Roll'!$M38,DZ$5,"Y")),
IF(DZ$5&gt;'Rent Roll'!$L12,"-",
IF('Rent Roll'!$P12&gt;0,
IF(AND('Rent Roll'!$P12&gt;0,EDATE('Rent Roll'!$K12,'Rent Roll'!$P12*12)&gt;='Commercial Lease'!DZ$5),
('Rent Roll'!$H12*'Rent Roll'!$D12/12)*((1+'Rent Roll'!$N12)^DATEDIF('Control | Sensitivity'!$C$18,DZ$5,"Y")),
OFFSET(DY16,0,-DATEDIF(EDATE('Rent Roll'!$K12,'Rent Roll'!$P12*12),DZ$5,"M"))*((1+'Rent Roll'!$O12)^(DATEDIF(EDATE('Rent Roll'!$K12,'Rent Roll'!$P12*12),DZ$5,"Y")+1))),('Rent Roll'!$H12*'Rent Roll'!$D12/12)*((1+'Rent Roll'!$N12)^DATEDIF('Control | Sensitivity'!$C$18,DZ$5,"Y")))))</f>
        <v>-</v>
      </c>
      <c r="EA16" s="92" t="str">
        <f ca="1">IF(EA$5&gt;='Rent Roll'!$M38,('Rent Roll'!$G38*'Rent Roll'!$D12/12)*((1+'Rent Roll'!$X38)^DATEDIF('Rent Roll'!$M38,EA$5,"Y")),
IF(EA$5&gt;'Rent Roll'!$L12,"-",
IF('Rent Roll'!$P12&gt;0,
IF(AND('Rent Roll'!$P12&gt;0,EDATE('Rent Roll'!$K12,'Rent Roll'!$P12*12)&gt;='Commercial Lease'!EA$5),
('Rent Roll'!$H12*'Rent Roll'!$D12/12)*((1+'Rent Roll'!$N12)^DATEDIF('Control | Sensitivity'!$C$18,EA$5,"Y")),
OFFSET(DZ16,0,-DATEDIF(EDATE('Rent Roll'!$K12,'Rent Roll'!$P12*12),EA$5,"M"))*((1+'Rent Roll'!$O12)^(DATEDIF(EDATE('Rent Roll'!$K12,'Rent Roll'!$P12*12),EA$5,"Y")+1))),('Rent Roll'!$H12*'Rent Roll'!$D12/12)*((1+'Rent Roll'!$N12)^DATEDIF('Control | Sensitivity'!$C$18,EA$5,"Y")))))</f>
        <v>-</v>
      </c>
      <c r="EB16" s="92" t="str">
        <f ca="1">IF(EB$5&gt;='Rent Roll'!$M38,('Rent Roll'!$G38*'Rent Roll'!$D12/12)*((1+'Rent Roll'!$X38)^DATEDIF('Rent Roll'!$M38,EB$5,"Y")),
IF(EB$5&gt;'Rent Roll'!$L12,"-",
IF('Rent Roll'!$P12&gt;0,
IF(AND('Rent Roll'!$P12&gt;0,EDATE('Rent Roll'!$K12,'Rent Roll'!$P12*12)&gt;='Commercial Lease'!EB$5),
('Rent Roll'!$H12*'Rent Roll'!$D12/12)*((1+'Rent Roll'!$N12)^DATEDIF('Control | Sensitivity'!$C$18,EB$5,"Y")),
OFFSET(EA16,0,-DATEDIF(EDATE('Rent Roll'!$K12,'Rent Roll'!$P12*12),EB$5,"M"))*((1+'Rent Roll'!$O12)^(DATEDIF(EDATE('Rent Roll'!$K12,'Rent Roll'!$P12*12),EB$5,"Y")+1))),('Rent Roll'!$H12*'Rent Roll'!$D12/12)*((1+'Rent Roll'!$N12)^DATEDIF('Control | Sensitivity'!$C$18,EB$5,"Y")))))</f>
        <v>-</v>
      </c>
      <c r="EC16" s="92" t="str">
        <f ca="1">IF(EC$5&gt;='Rent Roll'!$M38,('Rent Roll'!$G38*'Rent Roll'!$D12/12)*((1+'Rent Roll'!$X38)^DATEDIF('Rent Roll'!$M38,EC$5,"Y")),
IF(EC$5&gt;'Rent Roll'!$L12,"-",
IF('Rent Roll'!$P12&gt;0,
IF(AND('Rent Roll'!$P12&gt;0,EDATE('Rent Roll'!$K12,'Rent Roll'!$P12*12)&gt;='Commercial Lease'!EC$5),
('Rent Roll'!$H12*'Rent Roll'!$D12/12)*((1+'Rent Roll'!$N12)^DATEDIF('Control | Sensitivity'!$C$18,EC$5,"Y")),
OFFSET(EB16,0,-DATEDIF(EDATE('Rent Roll'!$K12,'Rent Roll'!$P12*12),EC$5,"M"))*((1+'Rent Roll'!$O12)^(DATEDIF(EDATE('Rent Roll'!$K12,'Rent Roll'!$P12*12),EC$5,"Y")+1))),('Rent Roll'!$H12*'Rent Roll'!$D12/12)*((1+'Rent Roll'!$N12)^DATEDIF('Control | Sensitivity'!$C$18,EC$5,"Y")))))</f>
        <v>-</v>
      </c>
      <c r="ED16" s="92" t="str">
        <f ca="1">IF(ED$5&gt;='Rent Roll'!$M38,('Rent Roll'!$G38*'Rent Roll'!$D12/12)*((1+'Rent Roll'!$X38)^DATEDIF('Rent Roll'!$M38,ED$5,"Y")),
IF(ED$5&gt;'Rent Roll'!$L12,"-",
IF('Rent Roll'!$P12&gt;0,
IF(AND('Rent Roll'!$P12&gt;0,EDATE('Rent Roll'!$K12,'Rent Roll'!$P12*12)&gt;='Commercial Lease'!ED$5),
('Rent Roll'!$H12*'Rent Roll'!$D12/12)*((1+'Rent Roll'!$N12)^DATEDIF('Control | Sensitivity'!$C$18,ED$5,"Y")),
OFFSET(EC16,0,-DATEDIF(EDATE('Rent Roll'!$K12,'Rent Roll'!$P12*12),ED$5,"M"))*((1+'Rent Roll'!$O12)^(DATEDIF(EDATE('Rent Roll'!$K12,'Rent Roll'!$P12*12),ED$5,"Y")+1))),('Rent Roll'!$H12*'Rent Roll'!$D12/12)*((1+'Rent Roll'!$N12)^DATEDIF('Control | Sensitivity'!$C$18,ED$5,"Y")))))</f>
        <v>-</v>
      </c>
      <c r="EE16" s="92" t="str">
        <f ca="1">IF(EE$5&gt;='Rent Roll'!$M38,('Rent Roll'!$G38*'Rent Roll'!$D12/12)*((1+'Rent Roll'!$X38)^DATEDIF('Rent Roll'!$M38,EE$5,"Y")),
IF(EE$5&gt;'Rent Roll'!$L12,"-",
IF('Rent Roll'!$P12&gt;0,
IF(AND('Rent Roll'!$P12&gt;0,EDATE('Rent Roll'!$K12,'Rent Roll'!$P12*12)&gt;='Commercial Lease'!EE$5),
('Rent Roll'!$H12*'Rent Roll'!$D12/12)*((1+'Rent Roll'!$N12)^DATEDIF('Control | Sensitivity'!$C$18,EE$5,"Y")),
OFFSET(ED16,0,-DATEDIF(EDATE('Rent Roll'!$K12,'Rent Roll'!$P12*12),EE$5,"M"))*((1+'Rent Roll'!$O12)^(DATEDIF(EDATE('Rent Roll'!$K12,'Rent Roll'!$P12*12),EE$5,"Y")+1))),('Rent Roll'!$H12*'Rent Roll'!$D12/12)*((1+'Rent Roll'!$N12)^DATEDIF('Control | Sensitivity'!$C$18,EE$5,"Y")))))</f>
        <v>-</v>
      </c>
      <c r="EF16" s="214" t="str">
        <f ca="1">IF(EF$5&gt;='Rent Roll'!$M38,('Rent Roll'!$G38*'Rent Roll'!$D12/12)*((1+'Rent Roll'!$X38)^DATEDIF('Rent Roll'!$M38,EF$5,"Y")),
IF(EF$5&gt;'Rent Roll'!$L12,"-",
IF('Rent Roll'!$P12&gt;0,
IF(AND('Rent Roll'!$P12&gt;0,EDATE('Rent Roll'!$K12,'Rent Roll'!$P12*12)&gt;='Commercial Lease'!EF$5),
('Rent Roll'!$H12*'Rent Roll'!$D12/12)*((1+'Rent Roll'!$N12)^DATEDIF('Control | Sensitivity'!$C$18,EF$5,"Y")),
OFFSET(EE16,0,-DATEDIF(EDATE('Rent Roll'!$K12,'Rent Roll'!$P12*12),EF$5,"M"))*((1+'Rent Roll'!$O12)^(DATEDIF(EDATE('Rent Roll'!$K12,'Rent Roll'!$P12*12),EF$5,"Y")+1))),('Rent Roll'!$H12*'Rent Roll'!$D12/12)*((1+'Rent Roll'!$N12)^DATEDIF('Control | Sensitivity'!$C$18,EF$5,"Y")))))</f>
        <v>-</v>
      </c>
      <c r="EG16" s="72" t="s">
        <v>109</v>
      </c>
    </row>
    <row r="17" spans="2:137" ht="15" x14ac:dyDescent="0.25">
      <c r="B17" s="74"/>
      <c r="C17" s="287" t="str">
        <f>CONCATENATE('Rent Roll'!B13&amp;" - "&amp;'Rent Roll'!C13)</f>
        <v xml:space="preserve"> - </v>
      </c>
      <c r="D17" s="214">
        <f t="shared" ca="1" si="13"/>
        <v>0</v>
      </c>
      <c r="E17" s="92" t="str">
        <f>IF('Rent Roll'!$E13='Data Validation'!$E$2,'Rent Roll'!$I13,"-")</f>
        <v>-</v>
      </c>
      <c r="F17" s="92" t="str">
        <f ca="1">IF(F$5&gt;='Rent Roll'!$M39,('Rent Roll'!$G39*'Rent Roll'!$D13/12)*((1+'Rent Roll'!$X39)^DATEDIF('Rent Roll'!$M39,F$5,"Y")),
IF(F$5&gt;'Rent Roll'!$L13,"-",
IF('Rent Roll'!$P13&gt;0,
IF(AND('Rent Roll'!$P13&gt;0,EDATE('Rent Roll'!$K13,'Rent Roll'!$P13*12)&gt;='Commercial Lease'!F$5),
('Rent Roll'!$H13*'Rent Roll'!$D13/12)*((1+'Rent Roll'!$N13)^DATEDIF('Control | Sensitivity'!$C$18,F$5,"Y")),
OFFSET(E17,0,-DATEDIF(EDATE('Rent Roll'!$K13,'Rent Roll'!$P13*12),F$5,"M"))*((1+'Rent Roll'!$O13)^(DATEDIF(EDATE('Rent Roll'!$K13,'Rent Roll'!$P13*12),F$5,"Y")+1))),('Rent Roll'!$H13*'Rent Roll'!$D13/12)*((1+'Rent Roll'!$N13)^DATEDIF('Control | Sensitivity'!$C$18,F$5,"Y")))))</f>
        <v>-</v>
      </c>
      <c r="G17" s="92" t="str">
        <f ca="1">IF(G$5&gt;='Rent Roll'!$M39,('Rent Roll'!$G39*'Rent Roll'!$D13/12)*((1+'Rent Roll'!$X39)^DATEDIF('Rent Roll'!$M39,G$5,"Y")),
IF(G$5&gt;'Rent Roll'!$L13,"-",
IF('Rent Roll'!$P13&gt;0,
IF(AND('Rent Roll'!$P13&gt;0,EDATE('Rent Roll'!$K13,'Rent Roll'!$P13*12)&gt;='Commercial Lease'!G$5),
('Rent Roll'!$H13*'Rent Roll'!$D13/12)*((1+'Rent Roll'!$N13)^DATEDIF('Control | Sensitivity'!$C$18,G$5,"Y")),
OFFSET(F17,0,-DATEDIF(EDATE('Rent Roll'!$K13,'Rent Roll'!$P13*12),G$5,"M"))*((1+'Rent Roll'!$O13)^(DATEDIF(EDATE('Rent Roll'!$K13,'Rent Roll'!$P13*12),G$5,"Y")+1))),('Rent Roll'!$H13*'Rent Roll'!$D13/12)*((1+'Rent Roll'!$N13)^DATEDIF('Control | Sensitivity'!$C$18,G$5,"Y")))))</f>
        <v>-</v>
      </c>
      <c r="H17" s="92" t="str">
        <f ca="1">IF(H$5&gt;='Rent Roll'!$M39,('Rent Roll'!$G39*'Rent Roll'!$D13/12)*((1+'Rent Roll'!$X39)^DATEDIF('Rent Roll'!$M39,H$5,"Y")),
IF(H$5&gt;'Rent Roll'!$L13,"-",
IF('Rent Roll'!$P13&gt;0,
IF(AND('Rent Roll'!$P13&gt;0,EDATE('Rent Roll'!$K13,'Rent Roll'!$P13*12)&gt;='Commercial Lease'!H$5),
('Rent Roll'!$H13*'Rent Roll'!$D13/12)*((1+'Rent Roll'!$N13)^DATEDIF('Control | Sensitivity'!$C$18,H$5,"Y")),
OFFSET(G17,0,-DATEDIF(EDATE('Rent Roll'!$K13,'Rent Roll'!$P13*12),H$5,"M"))*((1+'Rent Roll'!$O13)^(DATEDIF(EDATE('Rent Roll'!$K13,'Rent Roll'!$P13*12),H$5,"Y")+1))),('Rent Roll'!$H13*'Rent Roll'!$D13/12)*((1+'Rent Roll'!$N13)^DATEDIF('Control | Sensitivity'!$C$18,H$5,"Y")))))</f>
        <v>-</v>
      </c>
      <c r="I17" s="92" t="str">
        <f ca="1">IF(I$5&gt;='Rent Roll'!$M39,('Rent Roll'!$G39*'Rent Roll'!$D13/12)*((1+'Rent Roll'!$X39)^DATEDIF('Rent Roll'!$M39,I$5,"Y")),
IF(I$5&gt;'Rent Roll'!$L13,"-",
IF('Rent Roll'!$P13&gt;0,
IF(AND('Rent Roll'!$P13&gt;0,EDATE('Rent Roll'!$K13,'Rent Roll'!$P13*12)&gt;='Commercial Lease'!I$5),
('Rent Roll'!$H13*'Rent Roll'!$D13/12)*((1+'Rent Roll'!$N13)^DATEDIF('Control | Sensitivity'!$C$18,I$5,"Y")),
OFFSET(H17,0,-DATEDIF(EDATE('Rent Roll'!$K13,'Rent Roll'!$P13*12),I$5,"M"))*((1+'Rent Roll'!$O13)^(DATEDIF(EDATE('Rent Roll'!$K13,'Rent Roll'!$P13*12),I$5,"Y")+1))),('Rent Roll'!$H13*'Rent Roll'!$D13/12)*((1+'Rent Roll'!$N13)^DATEDIF('Control | Sensitivity'!$C$18,I$5,"Y")))))</f>
        <v>-</v>
      </c>
      <c r="J17" s="92" t="str">
        <f ca="1">IF(J$5&gt;='Rent Roll'!$M39,('Rent Roll'!$G39*'Rent Roll'!$D13/12)*((1+'Rent Roll'!$X39)^DATEDIF('Rent Roll'!$M39,J$5,"Y")),
IF(J$5&gt;'Rent Roll'!$L13,"-",
IF('Rent Roll'!$P13&gt;0,
IF(AND('Rent Roll'!$P13&gt;0,EDATE('Rent Roll'!$K13,'Rent Roll'!$P13*12)&gt;='Commercial Lease'!J$5),
('Rent Roll'!$H13*'Rent Roll'!$D13/12)*((1+'Rent Roll'!$N13)^DATEDIF('Control | Sensitivity'!$C$18,J$5,"Y")),
OFFSET(I17,0,-DATEDIF(EDATE('Rent Roll'!$K13,'Rent Roll'!$P13*12),J$5,"M"))*((1+'Rent Roll'!$O13)^(DATEDIF(EDATE('Rent Roll'!$K13,'Rent Roll'!$P13*12),J$5,"Y")+1))),('Rent Roll'!$H13*'Rent Roll'!$D13/12)*((1+'Rent Roll'!$N13)^DATEDIF('Control | Sensitivity'!$C$18,J$5,"Y")))))</f>
        <v>-</v>
      </c>
      <c r="K17" s="92" t="str">
        <f ca="1">IF(K$5&gt;='Rent Roll'!$M39,('Rent Roll'!$G39*'Rent Roll'!$D13/12)*((1+'Rent Roll'!$X39)^DATEDIF('Rent Roll'!$M39,K$5,"Y")),
IF(K$5&gt;'Rent Roll'!$L13,"-",
IF('Rent Roll'!$P13&gt;0,
IF(AND('Rent Roll'!$P13&gt;0,EDATE('Rent Roll'!$K13,'Rent Roll'!$P13*12)&gt;='Commercial Lease'!K$5),
('Rent Roll'!$H13*'Rent Roll'!$D13/12)*((1+'Rent Roll'!$N13)^DATEDIF('Control | Sensitivity'!$C$18,K$5,"Y")),
OFFSET(J17,0,-DATEDIF(EDATE('Rent Roll'!$K13,'Rent Roll'!$P13*12),K$5,"M"))*((1+'Rent Roll'!$O13)^(DATEDIF(EDATE('Rent Roll'!$K13,'Rent Roll'!$P13*12),K$5,"Y")+1))),('Rent Roll'!$H13*'Rent Roll'!$D13/12)*((1+'Rent Roll'!$N13)^DATEDIF('Control | Sensitivity'!$C$18,K$5,"Y")))))</f>
        <v>-</v>
      </c>
      <c r="L17" s="92" t="str">
        <f ca="1">IF(L$5&gt;='Rent Roll'!$M39,('Rent Roll'!$G39*'Rent Roll'!$D13/12)*((1+'Rent Roll'!$X39)^DATEDIF('Rent Roll'!$M39,L$5,"Y")),
IF(L$5&gt;'Rent Roll'!$L13,"-",
IF('Rent Roll'!$P13&gt;0,
IF(AND('Rent Roll'!$P13&gt;0,EDATE('Rent Roll'!$K13,'Rent Roll'!$P13*12)&gt;='Commercial Lease'!L$5),
('Rent Roll'!$H13*'Rent Roll'!$D13/12)*((1+'Rent Roll'!$N13)^DATEDIF('Control | Sensitivity'!$C$18,L$5,"Y")),
OFFSET(K17,0,-DATEDIF(EDATE('Rent Roll'!$K13,'Rent Roll'!$P13*12),L$5,"M"))*((1+'Rent Roll'!$O13)^(DATEDIF(EDATE('Rent Roll'!$K13,'Rent Roll'!$P13*12),L$5,"Y")+1))),('Rent Roll'!$H13*'Rent Roll'!$D13/12)*((1+'Rent Roll'!$N13)^DATEDIF('Control | Sensitivity'!$C$18,L$5,"Y")))))</f>
        <v>-</v>
      </c>
      <c r="M17" s="92" t="str">
        <f ca="1">IF(M$5&gt;='Rent Roll'!$M39,('Rent Roll'!$G39*'Rent Roll'!$D13/12)*((1+'Rent Roll'!$X39)^DATEDIF('Rent Roll'!$M39,M$5,"Y")),
IF(M$5&gt;'Rent Roll'!$L13,"-",
IF('Rent Roll'!$P13&gt;0,
IF(AND('Rent Roll'!$P13&gt;0,EDATE('Rent Roll'!$K13,'Rent Roll'!$P13*12)&gt;='Commercial Lease'!M$5),
('Rent Roll'!$H13*'Rent Roll'!$D13/12)*((1+'Rent Roll'!$N13)^DATEDIF('Control | Sensitivity'!$C$18,M$5,"Y")),
OFFSET(L17,0,-DATEDIF(EDATE('Rent Roll'!$K13,'Rent Roll'!$P13*12),M$5,"M"))*((1+'Rent Roll'!$O13)^(DATEDIF(EDATE('Rent Roll'!$K13,'Rent Roll'!$P13*12),M$5,"Y")+1))),('Rent Roll'!$H13*'Rent Roll'!$D13/12)*((1+'Rent Roll'!$N13)^DATEDIF('Control | Sensitivity'!$C$18,M$5,"Y")))))</f>
        <v>-</v>
      </c>
      <c r="N17" s="92" t="str">
        <f ca="1">IF(N$5&gt;='Rent Roll'!$M39,('Rent Roll'!$G39*'Rent Roll'!$D13/12)*((1+'Rent Roll'!$X39)^DATEDIF('Rent Roll'!$M39,N$5,"Y")),
IF(N$5&gt;'Rent Roll'!$L13,"-",
IF('Rent Roll'!$P13&gt;0,
IF(AND('Rent Roll'!$P13&gt;0,EDATE('Rent Roll'!$K13,'Rent Roll'!$P13*12)&gt;='Commercial Lease'!N$5),
('Rent Roll'!$H13*'Rent Roll'!$D13/12)*((1+'Rent Roll'!$N13)^DATEDIF('Control | Sensitivity'!$C$18,N$5,"Y")),
OFFSET(M17,0,-DATEDIF(EDATE('Rent Roll'!$K13,'Rent Roll'!$P13*12),N$5,"M"))*((1+'Rent Roll'!$O13)^(DATEDIF(EDATE('Rent Roll'!$K13,'Rent Roll'!$P13*12),N$5,"Y")+1))),('Rent Roll'!$H13*'Rent Roll'!$D13/12)*((1+'Rent Roll'!$N13)^DATEDIF('Control | Sensitivity'!$C$18,N$5,"Y")))))</f>
        <v>-</v>
      </c>
      <c r="O17" s="92" t="str">
        <f ca="1">IF(O$5&gt;='Rent Roll'!$M39,('Rent Roll'!$G39*'Rent Roll'!$D13/12)*((1+'Rent Roll'!$X39)^DATEDIF('Rent Roll'!$M39,O$5,"Y")),
IF(O$5&gt;'Rent Roll'!$L13,"-",
IF('Rent Roll'!$P13&gt;0,
IF(AND('Rent Roll'!$P13&gt;0,EDATE('Rent Roll'!$K13,'Rent Roll'!$P13*12)&gt;='Commercial Lease'!O$5),
('Rent Roll'!$H13*'Rent Roll'!$D13/12)*((1+'Rent Roll'!$N13)^DATEDIF('Control | Sensitivity'!$C$18,O$5,"Y")),
OFFSET(N17,0,-DATEDIF(EDATE('Rent Roll'!$K13,'Rent Roll'!$P13*12),O$5,"M"))*((1+'Rent Roll'!$O13)^(DATEDIF(EDATE('Rent Roll'!$K13,'Rent Roll'!$P13*12),O$5,"Y")+1))),('Rent Roll'!$H13*'Rent Roll'!$D13/12)*((1+'Rent Roll'!$N13)^DATEDIF('Control | Sensitivity'!$C$18,O$5,"Y")))))</f>
        <v>-</v>
      </c>
      <c r="P17" s="92" t="str">
        <f ca="1">IF(P$5&gt;='Rent Roll'!$M39,('Rent Roll'!$G39*'Rent Roll'!$D13/12)*((1+'Rent Roll'!$X39)^DATEDIF('Rent Roll'!$M39,P$5,"Y")),
IF(P$5&gt;'Rent Roll'!$L13,"-",
IF('Rent Roll'!$P13&gt;0,
IF(AND('Rent Roll'!$P13&gt;0,EDATE('Rent Roll'!$K13,'Rent Roll'!$P13*12)&gt;='Commercial Lease'!P$5),
('Rent Roll'!$H13*'Rent Roll'!$D13/12)*((1+'Rent Roll'!$N13)^DATEDIF('Control | Sensitivity'!$C$18,P$5,"Y")),
OFFSET(O17,0,-DATEDIF(EDATE('Rent Roll'!$K13,'Rent Roll'!$P13*12),P$5,"M"))*((1+'Rent Roll'!$O13)^(DATEDIF(EDATE('Rent Roll'!$K13,'Rent Roll'!$P13*12),P$5,"Y")+1))),('Rent Roll'!$H13*'Rent Roll'!$D13/12)*((1+'Rent Roll'!$N13)^DATEDIF('Control | Sensitivity'!$C$18,P$5,"Y")))))</f>
        <v>-</v>
      </c>
      <c r="Q17" s="92" t="str">
        <f ca="1">IF(Q$5&gt;='Rent Roll'!$M39,('Rent Roll'!$G39*'Rent Roll'!$D13/12)*((1+'Rent Roll'!$X39)^DATEDIF('Rent Roll'!$M39,Q$5,"Y")),
IF(Q$5&gt;'Rent Roll'!$L13,"-",
IF('Rent Roll'!$P13&gt;0,
IF(AND('Rent Roll'!$P13&gt;0,EDATE('Rent Roll'!$K13,'Rent Roll'!$P13*12)&gt;='Commercial Lease'!Q$5),
('Rent Roll'!$H13*'Rent Roll'!$D13/12)*((1+'Rent Roll'!$N13)^DATEDIF('Control | Sensitivity'!$C$18,Q$5,"Y")),
OFFSET(P17,0,-DATEDIF(EDATE('Rent Roll'!$K13,'Rent Roll'!$P13*12),Q$5,"M"))*((1+'Rent Roll'!$O13)^(DATEDIF(EDATE('Rent Roll'!$K13,'Rent Roll'!$P13*12),Q$5,"Y")+1))),('Rent Roll'!$H13*'Rent Roll'!$D13/12)*((1+'Rent Roll'!$N13)^DATEDIF('Control | Sensitivity'!$C$18,Q$5,"Y")))))</f>
        <v>-</v>
      </c>
      <c r="R17" s="92" t="str">
        <f ca="1">IF(R$5&gt;='Rent Roll'!$M39,('Rent Roll'!$G39*'Rent Roll'!$D13/12)*((1+'Rent Roll'!$X39)^DATEDIF('Rent Roll'!$M39,R$5,"Y")),
IF(R$5&gt;'Rent Roll'!$L13,"-",
IF('Rent Roll'!$P13&gt;0,
IF(AND('Rent Roll'!$P13&gt;0,EDATE('Rent Roll'!$K13,'Rent Roll'!$P13*12)&gt;='Commercial Lease'!R$5),
('Rent Roll'!$H13*'Rent Roll'!$D13/12)*((1+'Rent Roll'!$N13)^DATEDIF('Control | Sensitivity'!$C$18,R$5,"Y")),
OFFSET(Q17,0,-DATEDIF(EDATE('Rent Roll'!$K13,'Rent Roll'!$P13*12),R$5,"M"))*((1+'Rent Roll'!$O13)^(DATEDIF(EDATE('Rent Roll'!$K13,'Rent Roll'!$P13*12),R$5,"Y")+1))),('Rent Roll'!$H13*'Rent Roll'!$D13/12)*((1+'Rent Roll'!$N13)^DATEDIF('Control | Sensitivity'!$C$18,R$5,"Y")))))</f>
        <v>-</v>
      </c>
      <c r="S17" s="92" t="str">
        <f ca="1">IF(S$5&gt;='Rent Roll'!$M39,('Rent Roll'!$G39*'Rent Roll'!$D13/12)*((1+'Rent Roll'!$X39)^DATEDIF('Rent Roll'!$M39,S$5,"Y")),
IF(S$5&gt;'Rent Roll'!$L13,"-",
IF('Rent Roll'!$P13&gt;0,
IF(AND('Rent Roll'!$P13&gt;0,EDATE('Rent Roll'!$K13,'Rent Roll'!$P13*12)&gt;='Commercial Lease'!S$5),
('Rent Roll'!$H13*'Rent Roll'!$D13/12)*((1+'Rent Roll'!$N13)^DATEDIF('Control | Sensitivity'!$C$18,S$5,"Y")),
OFFSET(R17,0,-DATEDIF(EDATE('Rent Roll'!$K13,'Rent Roll'!$P13*12),S$5,"M"))*((1+'Rent Roll'!$O13)^(DATEDIF(EDATE('Rent Roll'!$K13,'Rent Roll'!$P13*12),S$5,"Y")+1))),('Rent Roll'!$H13*'Rent Roll'!$D13/12)*((1+'Rent Roll'!$N13)^DATEDIF('Control | Sensitivity'!$C$18,S$5,"Y")))))</f>
        <v>-</v>
      </c>
      <c r="T17" s="92" t="str">
        <f ca="1">IF(T$5&gt;='Rent Roll'!$M39,('Rent Roll'!$G39*'Rent Roll'!$D13/12)*((1+'Rent Roll'!$X39)^DATEDIF('Rent Roll'!$M39,T$5,"Y")),
IF(T$5&gt;'Rent Roll'!$L13,"-",
IF('Rent Roll'!$P13&gt;0,
IF(AND('Rent Roll'!$P13&gt;0,EDATE('Rent Roll'!$K13,'Rent Roll'!$P13*12)&gt;='Commercial Lease'!T$5),
('Rent Roll'!$H13*'Rent Roll'!$D13/12)*((1+'Rent Roll'!$N13)^DATEDIF('Control | Sensitivity'!$C$18,T$5,"Y")),
OFFSET(S17,0,-DATEDIF(EDATE('Rent Roll'!$K13,'Rent Roll'!$P13*12),T$5,"M"))*((1+'Rent Roll'!$O13)^(DATEDIF(EDATE('Rent Roll'!$K13,'Rent Roll'!$P13*12),T$5,"Y")+1))),('Rent Roll'!$H13*'Rent Roll'!$D13/12)*((1+'Rent Roll'!$N13)^DATEDIF('Control | Sensitivity'!$C$18,T$5,"Y")))))</f>
        <v>-</v>
      </c>
      <c r="U17" s="92" t="str">
        <f ca="1">IF(U$5&gt;='Rent Roll'!$M39,('Rent Roll'!$G39*'Rent Roll'!$D13/12)*((1+'Rent Roll'!$X39)^DATEDIF('Rent Roll'!$M39,U$5,"Y")),
IF(U$5&gt;'Rent Roll'!$L13,"-",
IF('Rent Roll'!$P13&gt;0,
IF(AND('Rent Roll'!$P13&gt;0,EDATE('Rent Roll'!$K13,'Rent Roll'!$P13*12)&gt;='Commercial Lease'!U$5),
('Rent Roll'!$H13*'Rent Roll'!$D13/12)*((1+'Rent Roll'!$N13)^DATEDIF('Control | Sensitivity'!$C$18,U$5,"Y")),
OFFSET(T17,0,-DATEDIF(EDATE('Rent Roll'!$K13,'Rent Roll'!$P13*12),U$5,"M"))*((1+'Rent Roll'!$O13)^(DATEDIF(EDATE('Rent Roll'!$K13,'Rent Roll'!$P13*12),U$5,"Y")+1))),('Rent Roll'!$H13*'Rent Roll'!$D13/12)*((1+'Rent Roll'!$N13)^DATEDIF('Control | Sensitivity'!$C$18,U$5,"Y")))))</f>
        <v>-</v>
      </c>
      <c r="V17" s="92" t="str">
        <f ca="1">IF(V$5&gt;='Rent Roll'!$M39,('Rent Roll'!$G39*'Rent Roll'!$D13/12)*((1+'Rent Roll'!$X39)^DATEDIF('Rent Roll'!$M39,V$5,"Y")),
IF(V$5&gt;'Rent Roll'!$L13,"-",
IF('Rent Roll'!$P13&gt;0,
IF(AND('Rent Roll'!$P13&gt;0,EDATE('Rent Roll'!$K13,'Rent Roll'!$P13*12)&gt;='Commercial Lease'!V$5),
('Rent Roll'!$H13*'Rent Roll'!$D13/12)*((1+'Rent Roll'!$N13)^DATEDIF('Control | Sensitivity'!$C$18,V$5,"Y")),
OFFSET(U17,0,-DATEDIF(EDATE('Rent Roll'!$K13,'Rent Roll'!$P13*12),V$5,"M"))*((1+'Rent Roll'!$O13)^(DATEDIF(EDATE('Rent Roll'!$K13,'Rent Roll'!$P13*12),V$5,"Y")+1))),('Rent Roll'!$H13*'Rent Roll'!$D13/12)*((1+'Rent Roll'!$N13)^DATEDIF('Control | Sensitivity'!$C$18,V$5,"Y")))))</f>
        <v>-</v>
      </c>
      <c r="W17" s="92" t="str">
        <f ca="1">IF(W$5&gt;='Rent Roll'!$M39,('Rent Roll'!$G39*'Rent Roll'!$D13/12)*((1+'Rent Roll'!$X39)^DATEDIF('Rent Roll'!$M39,W$5,"Y")),
IF(W$5&gt;'Rent Roll'!$L13,"-",
IF('Rent Roll'!$P13&gt;0,
IF(AND('Rent Roll'!$P13&gt;0,EDATE('Rent Roll'!$K13,'Rent Roll'!$P13*12)&gt;='Commercial Lease'!W$5),
('Rent Roll'!$H13*'Rent Roll'!$D13/12)*((1+'Rent Roll'!$N13)^DATEDIF('Control | Sensitivity'!$C$18,W$5,"Y")),
OFFSET(V17,0,-DATEDIF(EDATE('Rent Roll'!$K13,'Rent Roll'!$P13*12),W$5,"M"))*((1+'Rent Roll'!$O13)^(DATEDIF(EDATE('Rent Roll'!$K13,'Rent Roll'!$P13*12),W$5,"Y")+1))),('Rent Roll'!$H13*'Rent Roll'!$D13/12)*((1+'Rent Roll'!$N13)^DATEDIF('Control | Sensitivity'!$C$18,W$5,"Y")))))</f>
        <v>-</v>
      </c>
      <c r="X17" s="92" t="str">
        <f ca="1">IF(X$5&gt;='Rent Roll'!$M39,('Rent Roll'!$G39*'Rent Roll'!$D13/12)*((1+'Rent Roll'!$X39)^DATEDIF('Rent Roll'!$M39,X$5,"Y")),
IF(X$5&gt;'Rent Roll'!$L13,"-",
IF('Rent Roll'!$P13&gt;0,
IF(AND('Rent Roll'!$P13&gt;0,EDATE('Rent Roll'!$K13,'Rent Roll'!$P13*12)&gt;='Commercial Lease'!X$5),
('Rent Roll'!$H13*'Rent Roll'!$D13/12)*((1+'Rent Roll'!$N13)^DATEDIF('Control | Sensitivity'!$C$18,X$5,"Y")),
OFFSET(W17,0,-DATEDIF(EDATE('Rent Roll'!$K13,'Rent Roll'!$P13*12),X$5,"M"))*((1+'Rent Roll'!$O13)^(DATEDIF(EDATE('Rent Roll'!$K13,'Rent Roll'!$P13*12),X$5,"Y")+1))),('Rent Roll'!$H13*'Rent Roll'!$D13/12)*((1+'Rent Roll'!$N13)^DATEDIF('Control | Sensitivity'!$C$18,X$5,"Y")))))</f>
        <v>-</v>
      </c>
      <c r="Y17" s="92" t="str">
        <f ca="1">IF(Y$5&gt;='Rent Roll'!$M39,('Rent Roll'!$G39*'Rent Roll'!$D13/12)*((1+'Rent Roll'!$X39)^DATEDIF('Rent Roll'!$M39,Y$5,"Y")),
IF(Y$5&gt;'Rent Roll'!$L13,"-",
IF('Rent Roll'!$P13&gt;0,
IF(AND('Rent Roll'!$P13&gt;0,EDATE('Rent Roll'!$K13,'Rent Roll'!$P13*12)&gt;='Commercial Lease'!Y$5),
('Rent Roll'!$H13*'Rent Roll'!$D13/12)*((1+'Rent Roll'!$N13)^DATEDIF('Control | Sensitivity'!$C$18,Y$5,"Y")),
OFFSET(X17,0,-DATEDIF(EDATE('Rent Roll'!$K13,'Rent Roll'!$P13*12),Y$5,"M"))*((1+'Rent Roll'!$O13)^(DATEDIF(EDATE('Rent Roll'!$K13,'Rent Roll'!$P13*12),Y$5,"Y")+1))),('Rent Roll'!$H13*'Rent Roll'!$D13/12)*((1+'Rent Roll'!$N13)^DATEDIF('Control | Sensitivity'!$C$18,Y$5,"Y")))))</f>
        <v>-</v>
      </c>
      <c r="Z17" s="92" t="str">
        <f ca="1">IF(Z$5&gt;='Rent Roll'!$M39,('Rent Roll'!$G39*'Rent Roll'!$D13/12)*((1+'Rent Roll'!$X39)^DATEDIF('Rent Roll'!$M39,Z$5,"Y")),
IF(Z$5&gt;'Rent Roll'!$L13,"-",
IF('Rent Roll'!$P13&gt;0,
IF(AND('Rent Roll'!$P13&gt;0,EDATE('Rent Roll'!$K13,'Rent Roll'!$P13*12)&gt;='Commercial Lease'!Z$5),
('Rent Roll'!$H13*'Rent Roll'!$D13/12)*((1+'Rent Roll'!$N13)^DATEDIF('Control | Sensitivity'!$C$18,Z$5,"Y")),
OFFSET(Y17,0,-DATEDIF(EDATE('Rent Roll'!$K13,'Rent Roll'!$P13*12),Z$5,"M"))*((1+'Rent Roll'!$O13)^(DATEDIF(EDATE('Rent Roll'!$K13,'Rent Roll'!$P13*12),Z$5,"Y")+1))),('Rent Roll'!$H13*'Rent Roll'!$D13/12)*((1+'Rent Roll'!$N13)^DATEDIF('Control | Sensitivity'!$C$18,Z$5,"Y")))))</f>
        <v>-</v>
      </c>
      <c r="AA17" s="92" t="str">
        <f ca="1">IF(AA$5&gt;='Rent Roll'!$M39,('Rent Roll'!$G39*'Rent Roll'!$D13/12)*((1+'Rent Roll'!$X39)^DATEDIF('Rent Roll'!$M39,AA$5,"Y")),
IF(AA$5&gt;'Rent Roll'!$L13,"-",
IF('Rent Roll'!$P13&gt;0,
IF(AND('Rent Roll'!$P13&gt;0,EDATE('Rent Roll'!$K13,'Rent Roll'!$P13*12)&gt;='Commercial Lease'!AA$5),
('Rent Roll'!$H13*'Rent Roll'!$D13/12)*((1+'Rent Roll'!$N13)^DATEDIF('Control | Sensitivity'!$C$18,AA$5,"Y")),
OFFSET(Z17,0,-DATEDIF(EDATE('Rent Roll'!$K13,'Rent Roll'!$P13*12),AA$5,"M"))*((1+'Rent Roll'!$O13)^(DATEDIF(EDATE('Rent Roll'!$K13,'Rent Roll'!$P13*12),AA$5,"Y")+1))),('Rent Roll'!$H13*'Rent Roll'!$D13/12)*((1+'Rent Roll'!$N13)^DATEDIF('Control | Sensitivity'!$C$18,AA$5,"Y")))))</f>
        <v>-</v>
      </c>
      <c r="AB17" s="92" t="str">
        <f ca="1">IF(AB$5&gt;='Rent Roll'!$M39,('Rent Roll'!$G39*'Rent Roll'!$D13/12)*((1+'Rent Roll'!$X39)^DATEDIF('Rent Roll'!$M39,AB$5,"Y")),
IF(AB$5&gt;'Rent Roll'!$L13,"-",
IF('Rent Roll'!$P13&gt;0,
IF(AND('Rent Roll'!$P13&gt;0,EDATE('Rent Roll'!$K13,'Rent Roll'!$P13*12)&gt;='Commercial Lease'!AB$5),
('Rent Roll'!$H13*'Rent Roll'!$D13/12)*((1+'Rent Roll'!$N13)^DATEDIF('Control | Sensitivity'!$C$18,AB$5,"Y")),
OFFSET(AA17,0,-DATEDIF(EDATE('Rent Roll'!$K13,'Rent Roll'!$P13*12),AB$5,"M"))*((1+'Rent Roll'!$O13)^(DATEDIF(EDATE('Rent Roll'!$K13,'Rent Roll'!$P13*12),AB$5,"Y")+1))),('Rent Roll'!$H13*'Rent Roll'!$D13/12)*((1+'Rent Roll'!$N13)^DATEDIF('Control | Sensitivity'!$C$18,AB$5,"Y")))))</f>
        <v>-</v>
      </c>
      <c r="AC17" s="92" t="str">
        <f ca="1">IF(AC$5&gt;='Rent Roll'!$M39,('Rent Roll'!$G39*'Rent Roll'!$D13/12)*((1+'Rent Roll'!$X39)^DATEDIF('Rent Roll'!$M39,AC$5,"Y")),
IF(AC$5&gt;'Rent Roll'!$L13,"-",
IF('Rent Roll'!$P13&gt;0,
IF(AND('Rent Roll'!$P13&gt;0,EDATE('Rent Roll'!$K13,'Rent Roll'!$P13*12)&gt;='Commercial Lease'!AC$5),
('Rent Roll'!$H13*'Rent Roll'!$D13/12)*((1+'Rent Roll'!$N13)^DATEDIF('Control | Sensitivity'!$C$18,AC$5,"Y")),
OFFSET(AB17,0,-DATEDIF(EDATE('Rent Roll'!$K13,'Rent Roll'!$P13*12),AC$5,"M"))*((1+'Rent Roll'!$O13)^(DATEDIF(EDATE('Rent Roll'!$K13,'Rent Roll'!$P13*12),AC$5,"Y")+1))),('Rent Roll'!$H13*'Rent Roll'!$D13/12)*((1+'Rent Roll'!$N13)^DATEDIF('Control | Sensitivity'!$C$18,AC$5,"Y")))))</f>
        <v>-</v>
      </c>
      <c r="AD17" s="92" t="str">
        <f ca="1">IF(AD$5&gt;='Rent Roll'!$M39,('Rent Roll'!$G39*'Rent Roll'!$D13/12)*((1+'Rent Roll'!$X39)^DATEDIF('Rent Roll'!$M39,AD$5,"Y")),
IF(AD$5&gt;'Rent Roll'!$L13,"-",
IF('Rent Roll'!$P13&gt;0,
IF(AND('Rent Roll'!$P13&gt;0,EDATE('Rent Roll'!$K13,'Rent Roll'!$P13*12)&gt;='Commercial Lease'!AD$5),
('Rent Roll'!$H13*'Rent Roll'!$D13/12)*((1+'Rent Roll'!$N13)^DATEDIF('Control | Sensitivity'!$C$18,AD$5,"Y")),
OFFSET(AC17,0,-DATEDIF(EDATE('Rent Roll'!$K13,'Rent Roll'!$P13*12),AD$5,"M"))*((1+'Rent Roll'!$O13)^(DATEDIF(EDATE('Rent Roll'!$K13,'Rent Roll'!$P13*12),AD$5,"Y")+1))),('Rent Roll'!$H13*'Rent Roll'!$D13/12)*((1+'Rent Roll'!$N13)^DATEDIF('Control | Sensitivity'!$C$18,AD$5,"Y")))))</f>
        <v>-</v>
      </c>
      <c r="AE17" s="92" t="str">
        <f ca="1">IF(AE$5&gt;='Rent Roll'!$M39,('Rent Roll'!$G39*'Rent Roll'!$D13/12)*((1+'Rent Roll'!$X39)^DATEDIF('Rent Roll'!$M39,AE$5,"Y")),
IF(AE$5&gt;'Rent Roll'!$L13,"-",
IF('Rent Roll'!$P13&gt;0,
IF(AND('Rent Roll'!$P13&gt;0,EDATE('Rent Roll'!$K13,'Rent Roll'!$P13*12)&gt;='Commercial Lease'!AE$5),
('Rent Roll'!$H13*'Rent Roll'!$D13/12)*((1+'Rent Roll'!$N13)^DATEDIF('Control | Sensitivity'!$C$18,AE$5,"Y")),
OFFSET(AD17,0,-DATEDIF(EDATE('Rent Roll'!$K13,'Rent Roll'!$P13*12),AE$5,"M"))*((1+'Rent Roll'!$O13)^(DATEDIF(EDATE('Rent Roll'!$K13,'Rent Roll'!$P13*12),AE$5,"Y")+1))),('Rent Roll'!$H13*'Rent Roll'!$D13/12)*((1+'Rent Roll'!$N13)^DATEDIF('Control | Sensitivity'!$C$18,AE$5,"Y")))))</f>
        <v>-</v>
      </c>
      <c r="AF17" s="92" t="str">
        <f ca="1">IF(AF$5&gt;='Rent Roll'!$M39,('Rent Roll'!$G39*'Rent Roll'!$D13/12)*((1+'Rent Roll'!$X39)^DATEDIF('Rent Roll'!$M39,AF$5,"Y")),
IF(AF$5&gt;'Rent Roll'!$L13,"-",
IF('Rent Roll'!$P13&gt;0,
IF(AND('Rent Roll'!$P13&gt;0,EDATE('Rent Roll'!$K13,'Rent Roll'!$P13*12)&gt;='Commercial Lease'!AF$5),
('Rent Roll'!$H13*'Rent Roll'!$D13/12)*((1+'Rent Roll'!$N13)^DATEDIF('Control | Sensitivity'!$C$18,AF$5,"Y")),
OFFSET(AE17,0,-DATEDIF(EDATE('Rent Roll'!$K13,'Rent Roll'!$P13*12),AF$5,"M"))*((1+'Rent Roll'!$O13)^(DATEDIF(EDATE('Rent Roll'!$K13,'Rent Roll'!$P13*12),AF$5,"Y")+1))),('Rent Roll'!$H13*'Rent Roll'!$D13/12)*((1+'Rent Roll'!$N13)^DATEDIF('Control | Sensitivity'!$C$18,AF$5,"Y")))))</f>
        <v>-</v>
      </c>
      <c r="AG17" s="92" t="str">
        <f ca="1">IF(AG$5&gt;='Rent Roll'!$M39,('Rent Roll'!$G39*'Rent Roll'!$D13/12)*((1+'Rent Roll'!$X39)^DATEDIF('Rent Roll'!$M39,AG$5,"Y")),
IF(AG$5&gt;'Rent Roll'!$L13,"-",
IF('Rent Roll'!$P13&gt;0,
IF(AND('Rent Roll'!$P13&gt;0,EDATE('Rent Roll'!$K13,'Rent Roll'!$P13*12)&gt;='Commercial Lease'!AG$5),
('Rent Roll'!$H13*'Rent Roll'!$D13/12)*((1+'Rent Roll'!$N13)^DATEDIF('Control | Sensitivity'!$C$18,AG$5,"Y")),
OFFSET(AF17,0,-DATEDIF(EDATE('Rent Roll'!$K13,'Rent Roll'!$P13*12),AG$5,"M"))*((1+'Rent Roll'!$O13)^(DATEDIF(EDATE('Rent Roll'!$K13,'Rent Roll'!$P13*12),AG$5,"Y")+1))),('Rent Roll'!$H13*'Rent Roll'!$D13/12)*((1+'Rent Roll'!$N13)^DATEDIF('Control | Sensitivity'!$C$18,AG$5,"Y")))))</f>
        <v>-</v>
      </c>
      <c r="AH17" s="92" t="str">
        <f ca="1">IF(AH$5&gt;='Rent Roll'!$M39,('Rent Roll'!$G39*'Rent Roll'!$D13/12)*((1+'Rent Roll'!$X39)^DATEDIF('Rent Roll'!$M39,AH$5,"Y")),
IF(AH$5&gt;'Rent Roll'!$L13,"-",
IF('Rent Roll'!$P13&gt;0,
IF(AND('Rent Roll'!$P13&gt;0,EDATE('Rent Roll'!$K13,'Rent Roll'!$P13*12)&gt;='Commercial Lease'!AH$5),
('Rent Roll'!$H13*'Rent Roll'!$D13/12)*((1+'Rent Roll'!$N13)^DATEDIF('Control | Sensitivity'!$C$18,AH$5,"Y")),
OFFSET(AG17,0,-DATEDIF(EDATE('Rent Roll'!$K13,'Rent Roll'!$P13*12),AH$5,"M"))*((1+'Rent Roll'!$O13)^(DATEDIF(EDATE('Rent Roll'!$K13,'Rent Roll'!$P13*12),AH$5,"Y")+1))),('Rent Roll'!$H13*'Rent Roll'!$D13/12)*((1+'Rent Roll'!$N13)^DATEDIF('Control | Sensitivity'!$C$18,AH$5,"Y")))))</f>
        <v>-</v>
      </c>
      <c r="AI17" s="92" t="str">
        <f ca="1">IF(AI$5&gt;='Rent Roll'!$M39,('Rent Roll'!$G39*'Rent Roll'!$D13/12)*((1+'Rent Roll'!$X39)^DATEDIF('Rent Roll'!$M39,AI$5,"Y")),
IF(AI$5&gt;'Rent Roll'!$L13,"-",
IF('Rent Roll'!$P13&gt;0,
IF(AND('Rent Roll'!$P13&gt;0,EDATE('Rent Roll'!$K13,'Rent Roll'!$P13*12)&gt;='Commercial Lease'!AI$5),
('Rent Roll'!$H13*'Rent Roll'!$D13/12)*((1+'Rent Roll'!$N13)^DATEDIF('Control | Sensitivity'!$C$18,AI$5,"Y")),
OFFSET(AH17,0,-DATEDIF(EDATE('Rent Roll'!$K13,'Rent Roll'!$P13*12),AI$5,"M"))*((1+'Rent Roll'!$O13)^(DATEDIF(EDATE('Rent Roll'!$K13,'Rent Roll'!$P13*12),AI$5,"Y")+1))),('Rent Roll'!$H13*'Rent Roll'!$D13/12)*((1+'Rent Roll'!$N13)^DATEDIF('Control | Sensitivity'!$C$18,AI$5,"Y")))))</f>
        <v>-</v>
      </c>
      <c r="AJ17" s="92" t="str">
        <f ca="1">IF(AJ$5&gt;='Rent Roll'!$M39,('Rent Roll'!$G39*'Rent Roll'!$D13/12)*((1+'Rent Roll'!$X39)^DATEDIF('Rent Roll'!$M39,AJ$5,"Y")),
IF(AJ$5&gt;'Rent Roll'!$L13,"-",
IF('Rent Roll'!$P13&gt;0,
IF(AND('Rent Roll'!$P13&gt;0,EDATE('Rent Roll'!$K13,'Rent Roll'!$P13*12)&gt;='Commercial Lease'!AJ$5),
('Rent Roll'!$H13*'Rent Roll'!$D13/12)*((1+'Rent Roll'!$N13)^DATEDIF('Control | Sensitivity'!$C$18,AJ$5,"Y")),
OFFSET(AI17,0,-DATEDIF(EDATE('Rent Roll'!$K13,'Rent Roll'!$P13*12),AJ$5,"M"))*((1+'Rent Roll'!$O13)^(DATEDIF(EDATE('Rent Roll'!$K13,'Rent Roll'!$P13*12),AJ$5,"Y")+1))),('Rent Roll'!$H13*'Rent Roll'!$D13/12)*((1+'Rent Roll'!$N13)^DATEDIF('Control | Sensitivity'!$C$18,AJ$5,"Y")))))</f>
        <v>-</v>
      </c>
      <c r="AK17" s="92" t="str">
        <f ca="1">IF(AK$5&gt;='Rent Roll'!$M39,('Rent Roll'!$G39*'Rent Roll'!$D13/12)*((1+'Rent Roll'!$X39)^DATEDIF('Rent Roll'!$M39,AK$5,"Y")),
IF(AK$5&gt;'Rent Roll'!$L13,"-",
IF('Rent Roll'!$P13&gt;0,
IF(AND('Rent Roll'!$P13&gt;0,EDATE('Rent Roll'!$K13,'Rent Roll'!$P13*12)&gt;='Commercial Lease'!AK$5),
('Rent Roll'!$H13*'Rent Roll'!$D13/12)*((1+'Rent Roll'!$N13)^DATEDIF('Control | Sensitivity'!$C$18,AK$5,"Y")),
OFFSET(AJ17,0,-DATEDIF(EDATE('Rent Roll'!$K13,'Rent Roll'!$P13*12),AK$5,"M"))*((1+'Rent Roll'!$O13)^(DATEDIF(EDATE('Rent Roll'!$K13,'Rent Roll'!$P13*12),AK$5,"Y")+1))),('Rent Roll'!$H13*'Rent Roll'!$D13/12)*((1+'Rent Roll'!$N13)^DATEDIF('Control | Sensitivity'!$C$18,AK$5,"Y")))))</f>
        <v>-</v>
      </c>
      <c r="AL17" s="92" t="str">
        <f ca="1">IF(AL$5&gt;='Rent Roll'!$M39,('Rent Roll'!$G39*'Rent Roll'!$D13/12)*((1+'Rent Roll'!$X39)^DATEDIF('Rent Roll'!$M39,AL$5,"Y")),
IF(AL$5&gt;'Rent Roll'!$L13,"-",
IF('Rent Roll'!$P13&gt;0,
IF(AND('Rent Roll'!$P13&gt;0,EDATE('Rent Roll'!$K13,'Rent Roll'!$P13*12)&gt;='Commercial Lease'!AL$5),
('Rent Roll'!$H13*'Rent Roll'!$D13/12)*((1+'Rent Roll'!$N13)^DATEDIF('Control | Sensitivity'!$C$18,AL$5,"Y")),
OFFSET(AK17,0,-DATEDIF(EDATE('Rent Roll'!$K13,'Rent Roll'!$P13*12),AL$5,"M"))*((1+'Rent Roll'!$O13)^(DATEDIF(EDATE('Rent Roll'!$K13,'Rent Roll'!$P13*12),AL$5,"Y")+1))),('Rent Roll'!$H13*'Rent Roll'!$D13/12)*((1+'Rent Roll'!$N13)^DATEDIF('Control | Sensitivity'!$C$18,AL$5,"Y")))))</f>
        <v>-</v>
      </c>
      <c r="AM17" s="92" t="str">
        <f ca="1">IF(AM$5&gt;='Rent Roll'!$M39,('Rent Roll'!$G39*'Rent Roll'!$D13/12)*((1+'Rent Roll'!$X39)^DATEDIF('Rent Roll'!$M39,AM$5,"Y")),
IF(AM$5&gt;'Rent Roll'!$L13,"-",
IF('Rent Roll'!$P13&gt;0,
IF(AND('Rent Roll'!$P13&gt;0,EDATE('Rent Roll'!$K13,'Rent Roll'!$P13*12)&gt;='Commercial Lease'!AM$5),
('Rent Roll'!$H13*'Rent Roll'!$D13/12)*((1+'Rent Roll'!$N13)^DATEDIF('Control | Sensitivity'!$C$18,AM$5,"Y")),
OFFSET(AL17,0,-DATEDIF(EDATE('Rent Roll'!$K13,'Rent Roll'!$P13*12),AM$5,"M"))*((1+'Rent Roll'!$O13)^(DATEDIF(EDATE('Rent Roll'!$K13,'Rent Roll'!$P13*12),AM$5,"Y")+1))),('Rent Roll'!$H13*'Rent Roll'!$D13/12)*((1+'Rent Roll'!$N13)^DATEDIF('Control | Sensitivity'!$C$18,AM$5,"Y")))))</f>
        <v>-</v>
      </c>
      <c r="AN17" s="92" t="str">
        <f ca="1">IF(AN$5&gt;='Rent Roll'!$M39,('Rent Roll'!$G39*'Rent Roll'!$D13/12)*((1+'Rent Roll'!$X39)^DATEDIF('Rent Roll'!$M39,AN$5,"Y")),
IF(AN$5&gt;'Rent Roll'!$L13,"-",
IF('Rent Roll'!$P13&gt;0,
IF(AND('Rent Roll'!$P13&gt;0,EDATE('Rent Roll'!$K13,'Rent Roll'!$P13*12)&gt;='Commercial Lease'!AN$5),
('Rent Roll'!$H13*'Rent Roll'!$D13/12)*((1+'Rent Roll'!$N13)^DATEDIF('Control | Sensitivity'!$C$18,AN$5,"Y")),
OFFSET(AM17,0,-DATEDIF(EDATE('Rent Roll'!$K13,'Rent Roll'!$P13*12),AN$5,"M"))*((1+'Rent Roll'!$O13)^(DATEDIF(EDATE('Rent Roll'!$K13,'Rent Roll'!$P13*12),AN$5,"Y")+1))),('Rent Roll'!$H13*'Rent Roll'!$D13/12)*((1+'Rent Roll'!$N13)^DATEDIF('Control | Sensitivity'!$C$18,AN$5,"Y")))))</f>
        <v>-</v>
      </c>
      <c r="AO17" s="92" t="str">
        <f ca="1">IF(AO$5&gt;='Rent Roll'!$M39,('Rent Roll'!$G39*'Rent Roll'!$D13/12)*((1+'Rent Roll'!$X39)^DATEDIF('Rent Roll'!$M39,AO$5,"Y")),
IF(AO$5&gt;'Rent Roll'!$L13,"-",
IF('Rent Roll'!$P13&gt;0,
IF(AND('Rent Roll'!$P13&gt;0,EDATE('Rent Roll'!$K13,'Rent Roll'!$P13*12)&gt;='Commercial Lease'!AO$5),
('Rent Roll'!$H13*'Rent Roll'!$D13/12)*((1+'Rent Roll'!$N13)^DATEDIF('Control | Sensitivity'!$C$18,AO$5,"Y")),
OFFSET(AN17,0,-DATEDIF(EDATE('Rent Roll'!$K13,'Rent Roll'!$P13*12),AO$5,"M"))*((1+'Rent Roll'!$O13)^(DATEDIF(EDATE('Rent Roll'!$K13,'Rent Roll'!$P13*12),AO$5,"Y")+1))),('Rent Roll'!$H13*'Rent Roll'!$D13/12)*((1+'Rent Roll'!$N13)^DATEDIF('Control | Sensitivity'!$C$18,AO$5,"Y")))))</f>
        <v>-</v>
      </c>
      <c r="AP17" s="92" t="str">
        <f ca="1">IF(AP$5&gt;='Rent Roll'!$M39,('Rent Roll'!$G39*'Rent Roll'!$D13/12)*((1+'Rent Roll'!$X39)^DATEDIF('Rent Roll'!$M39,AP$5,"Y")),
IF(AP$5&gt;'Rent Roll'!$L13,"-",
IF('Rent Roll'!$P13&gt;0,
IF(AND('Rent Roll'!$P13&gt;0,EDATE('Rent Roll'!$K13,'Rent Roll'!$P13*12)&gt;='Commercial Lease'!AP$5),
('Rent Roll'!$H13*'Rent Roll'!$D13/12)*((1+'Rent Roll'!$N13)^DATEDIF('Control | Sensitivity'!$C$18,AP$5,"Y")),
OFFSET(AO17,0,-DATEDIF(EDATE('Rent Roll'!$K13,'Rent Roll'!$P13*12),AP$5,"M"))*((1+'Rent Roll'!$O13)^(DATEDIF(EDATE('Rent Roll'!$K13,'Rent Roll'!$P13*12),AP$5,"Y")+1))),('Rent Roll'!$H13*'Rent Roll'!$D13/12)*((1+'Rent Roll'!$N13)^DATEDIF('Control | Sensitivity'!$C$18,AP$5,"Y")))))</f>
        <v>-</v>
      </c>
      <c r="AQ17" s="92" t="str">
        <f ca="1">IF(AQ$5&gt;='Rent Roll'!$M39,('Rent Roll'!$G39*'Rent Roll'!$D13/12)*((1+'Rent Roll'!$X39)^DATEDIF('Rent Roll'!$M39,AQ$5,"Y")),
IF(AQ$5&gt;'Rent Roll'!$L13,"-",
IF('Rent Roll'!$P13&gt;0,
IF(AND('Rent Roll'!$P13&gt;0,EDATE('Rent Roll'!$K13,'Rent Roll'!$P13*12)&gt;='Commercial Lease'!AQ$5),
('Rent Roll'!$H13*'Rent Roll'!$D13/12)*((1+'Rent Roll'!$N13)^DATEDIF('Control | Sensitivity'!$C$18,AQ$5,"Y")),
OFFSET(AP17,0,-DATEDIF(EDATE('Rent Roll'!$K13,'Rent Roll'!$P13*12),AQ$5,"M"))*((1+'Rent Roll'!$O13)^(DATEDIF(EDATE('Rent Roll'!$K13,'Rent Roll'!$P13*12),AQ$5,"Y")+1))),('Rent Roll'!$H13*'Rent Roll'!$D13/12)*((1+'Rent Roll'!$N13)^DATEDIF('Control | Sensitivity'!$C$18,AQ$5,"Y")))))</f>
        <v>-</v>
      </c>
      <c r="AR17" s="92" t="str">
        <f ca="1">IF(AR$5&gt;='Rent Roll'!$M39,('Rent Roll'!$G39*'Rent Roll'!$D13/12)*((1+'Rent Roll'!$X39)^DATEDIF('Rent Roll'!$M39,AR$5,"Y")),
IF(AR$5&gt;'Rent Roll'!$L13,"-",
IF('Rent Roll'!$P13&gt;0,
IF(AND('Rent Roll'!$P13&gt;0,EDATE('Rent Roll'!$K13,'Rent Roll'!$P13*12)&gt;='Commercial Lease'!AR$5),
('Rent Roll'!$H13*'Rent Roll'!$D13/12)*((1+'Rent Roll'!$N13)^DATEDIF('Control | Sensitivity'!$C$18,AR$5,"Y")),
OFFSET(AQ17,0,-DATEDIF(EDATE('Rent Roll'!$K13,'Rent Roll'!$P13*12),AR$5,"M"))*((1+'Rent Roll'!$O13)^(DATEDIF(EDATE('Rent Roll'!$K13,'Rent Roll'!$P13*12),AR$5,"Y")+1))),('Rent Roll'!$H13*'Rent Roll'!$D13/12)*((1+'Rent Roll'!$N13)^DATEDIF('Control | Sensitivity'!$C$18,AR$5,"Y")))))</f>
        <v>-</v>
      </c>
      <c r="AS17" s="92" t="str">
        <f ca="1">IF(AS$5&gt;='Rent Roll'!$M39,('Rent Roll'!$G39*'Rent Roll'!$D13/12)*((1+'Rent Roll'!$X39)^DATEDIF('Rent Roll'!$M39,AS$5,"Y")),
IF(AS$5&gt;'Rent Roll'!$L13,"-",
IF('Rent Roll'!$P13&gt;0,
IF(AND('Rent Roll'!$P13&gt;0,EDATE('Rent Roll'!$K13,'Rent Roll'!$P13*12)&gt;='Commercial Lease'!AS$5),
('Rent Roll'!$H13*'Rent Roll'!$D13/12)*((1+'Rent Roll'!$N13)^DATEDIF('Control | Sensitivity'!$C$18,AS$5,"Y")),
OFFSET(AR17,0,-DATEDIF(EDATE('Rent Roll'!$K13,'Rent Roll'!$P13*12),AS$5,"M"))*((1+'Rent Roll'!$O13)^(DATEDIF(EDATE('Rent Roll'!$K13,'Rent Roll'!$P13*12),AS$5,"Y")+1))),('Rent Roll'!$H13*'Rent Roll'!$D13/12)*((1+'Rent Roll'!$N13)^DATEDIF('Control | Sensitivity'!$C$18,AS$5,"Y")))))</f>
        <v>-</v>
      </c>
      <c r="AT17" s="92" t="str">
        <f ca="1">IF(AT$5&gt;='Rent Roll'!$M39,('Rent Roll'!$G39*'Rent Roll'!$D13/12)*((1+'Rent Roll'!$X39)^DATEDIF('Rent Roll'!$M39,AT$5,"Y")),
IF(AT$5&gt;'Rent Roll'!$L13,"-",
IF('Rent Roll'!$P13&gt;0,
IF(AND('Rent Roll'!$P13&gt;0,EDATE('Rent Roll'!$K13,'Rent Roll'!$P13*12)&gt;='Commercial Lease'!AT$5),
('Rent Roll'!$H13*'Rent Roll'!$D13/12)*((1+'Rent Roll'!$N13)^DATEDIF('Control | Sensitivity'!$C$18,AT$5,"Y")),
OFFSET(AS17,0,-DATEDIF(EDATE('Rent Roll'!$K13,'Rent Roll'!$P13*12),AT$5,"M"))*((1+'Rent Roll'!$O13)^(DATEDIF(EDATE('Rent Roll'!$K13,'Rent Roll'!$P13*12),AT$5,"Y")+1))),('Rent Roll'!$H13*'Rent Roll'!$D13/12)*((1+'Rent Roll'!$N13)^DATEDIF('Control | Sensitivity'!$C$18,AT$5,"Y")))))</f>
        <v>-</v>
      </c>
      <c r="AU17" s="92" t="str">
        <f ca="1">IF(AU$5&gt;='Rent Roll'!$M39,('Rent Roll'!$G39*'Rent Roll'!$D13/12)*((1+'Rent Roll'!$X39)^DATEDIF('Rent Roll'!$M39,AU$5,"Y")),
IF(AU$5&gt;'Rent Roll'!$L13,"-",
IF('Rent Roll'!$P13&gt;0,
IF(AND('Rent Roll'!$P13&gt;0,EDATE('Rent Roll'!$K13,'Rent Roll'!$P13*12)&gt;='Commercial Lease'!AU$5),
('Rent Roll'!$H13*'Rent Roll'!$D13/12)*((1+'Rent Roll'!$N13)^DATEDIF('Control | Sensitivity'!$C$18,AU$5,"Y")),
OFFSET(AT17,0,-DATEDIF(EDATE('Rent Roll'!$K13,'Rent Roll'!$P13*12),AU$5,"M"))*((1+'Rent Roll'!$O13)^(DATEDIF(EDATE('Rent Roll'!$K13,'Rent Roll'!$P13*12),AU$5,"Y")+1))),('Rent Roll'!$H13*'Rent Roll'!$D13/12)*((1+'Rent Roll'!$N13)^DATEDIF('Control | Sensitivity'!$C$18,AU$5,"Y")))))</f>
        <v>-</v>
      </c>
      <c r="AV17" s="92" t="str">
        <f ca="1">IF(AV$5&gt;='Rent Roll'!$M39,('Rent Roll'!$G39*'Rent Roll'!$D13/12)*((1+'Rent Roll'!$X39)^DATEDIF('Rent Roll'!$M39,AV$5,"Y")),
IF(AV$5&gt;'Rent Roll'!$L13,"-",
IF('Rent Roll'!$P13&gt;0,
IF(AND('Rent Roll'!$P13&gt;0,EDATE('Rent Roll'!$K13,'Rent Roll'!$P13*12)&gt;='Commercial Lease'!AV$5),
('Rent Roll'!$H13*'Rent Roll'!$D13/12)*((1+'Rent Roll'!$N13)^DATEDIF('Control | Sensitivity'!$C$18,AV$5,"Y")),
OFFSET(AU17,0,-DATEDIF(EDATE('Rent Roll'!$K13,'Rent Roll'!$P13*12),AV$5,"M"))*((1+'Rent Roll'!$O13)^(DATEDIF(EDATE('Rent Roll'!$K13,'Rent Roll'!$P13*12),AV$5,"Y")+1))),('Rent Roll'!$H13*'Rent Roll'!$D13/12)*((1+'Rent Roll'!$N13)^DATEDIF('Control | Sensitivity'!$C$18,AV$5,"Y")))))</f>
        <v>-</v>
      </c>
      <c r="AW17" s="92" t="str">
        <f ca="1">IF(AW$5&gt;='Rent Roll'!$M39,('Rent Roll'!$G39*'Rent Roll'!$D13/12)*((1+'Rent Roll'!$X39)^DATEDIF('Rent Roll'!$M39,AW$5,"Y")),
IF(AW$5&gt;'Rent Roll'!$L13,"-",
IF('Rent Roll'!$P13&gt;0,
IF(AND('Rent Roll'!$P13&gt;0,EDATE('Rent Roll'!$K13,'Rent Roll'!$P13*12)&gt;='Commercial Lease'!AW$5),
('Rent Roll'!$H13*'Rent Roll'!$D13/12)*((1+'Rent Roll'!$N13)^DATEDIF('Control | Sensitivity'!$C$18,AW$5,"Y")),
OFFSET(AV17,0,-DATEDIF(EDATE('Rent Roll'!$K13,'Rent Roll'!$P13*12),AW$5,"M"))*((1+'Rent Roll'!$O13)^(DATEDIF(EDATE('Rent Roll'!$K13,'Rent Roll'!$P13*12),AW$5,"Y")+1))),('Rent Roll'!$H13*'Rent Roll'!$D13/12)*((1+'Rent Roll'!$N13)^DATEDIF('Control | Sensitivity'!$C$18,AW$5,"Y")))))</f>
        <v>-</v>
      </c>
      <c r="AX17" s="92" t="str">
        <f ca="1">IF(AX$5&gt;='Rent Roll'!$M39,('Rent Roll'!$G39*'Rent Roll'!$D13/12)*((1+'Rent Roll'!$X39)^DATEDIF('Rent Roll'!$M39,AX$5,"Y")),
IF(AX$5&gt;'Rent Roll'!$L13,"-",
IF('Rent Roll'!$P13&gt;0,
IF(AND('Rent Roll'!$P13&gt;0,EDATE('Rent Roll'!$K13,'Rent Roll'!$P13*12)&gt;='Commercial Lease'!AX$5),
('Rent Roll'!$H13*'Rent Roll'!$D13/12)*((1+'Rent Roll'!$N13)^DATEDIF('Control | Sensitivity'!$C$18,AX$5,"Y")),
OFFSET(AW17,0,-DATEDIF(EDATE('Rent Roll'!$K13,'Rent Roll'!$P13*12),AX$5,"M"))*((1+'Rent Roll'!$O13)^(DATEDIF(EDATE('Rent Roll'!$K13,'Rent Roll'!$P13*12),AX$5,"Y")+1))),('Rent Roll'!$H13*'Rent Roll'!$D13/12)*((1+'Rent Roll'!$N13)^DATEDIF('Control | Sensitivity'!$C$18,AX$5,"Y")))))</f>
        <v>-</v>
      </c>
      <c r="AY17" s="92" t="str">
        <f ca="1">IF(AY$5&gt;='Rent Roll'!$M39,('Rent Roll'!$G39*'Rent Roll'!$D13/12)*((1+'Rent Roll'!$X39)^DATEDIF('Rent Roll'!$M39,AY$5,"Y")),
IF(AY$5&gt;'Rent Roll'!$L13,"-",
IF('Rent Roll'!$P13&gt;0,
IF(AND('Rent Roll'!$P13&gt;0,EDATE('Rent Roll'!$K13,'Rent Roll'!$P13*12)&gt;='Commercial Lease'!AY$5),
('Rent Roll'!$H13*'Rent Roll'!$D13/12)*((1+'Rent Roll'!$N13)^DATEDIF('Control | Sensitivity'!$C$18,AY$5,"Y")),
OFFSET(AX17,0,-DATEDIF(EDATE('Rent Roll'!$K13,'Rent Roll'!$P13*12),AY$5,"M"))*((1+'Rent Roll'!$O13)^(DATEDIF(EDATE('Rent Roll'!$K13,'Rent Roll'!$P13*12),AY$5,"Y")+1))),('Rent Roll'!$H13*'Rent Roll'!$D13/12)*((1+'Rent Roll'!$N13)^DATEDIF('Control | Sensitivity'!$C$18,AY$5,"Y")))))</f>
        <v>-</v>
      </c>
      <c r="AZ17" s="92" t="str">
        <f ca="1">IF(AZ$5&gt;='Rent Roll'!$M39,('Rent Roll'!$G39*'Rent Roll'!$D13/12)*((1+'Rent Roll'!$X39)^DATEDIF('Rent Roll'!$M39,AZ$5,"Y")),
IF(AZ$5&gt;'Rent Roll'!$L13,"-",
IF('Rent Roll'!$P13&gt;0,
IF(AND('Rent Roll'!$P13&gt;0,EDATE('Rent Roll'!$K13,'Rent Roll'!$P13*12)&gt;='Commercial Lease'!AZ$5),
('Rent Roll'!$H13*'Rent Roll'!$D13/12)*((1+'Rent Roll'!$N13)^DATEDIF('Control | Sensitivity'!$C$18,AZ$5,"Y")),
OFFSET(AY17,0,-DATEDIF(EDATE('Rent Roll'!$K13,'Rent Roll'!$P13*12),AZ$5,"M"))*((1+'Rent Roll'!$O13)^(DATEDIF(EDATE('Rent Roll'!$K13,'Rent Roll'!$P13*12),AZ$5,"Y")+1))),('Rent Roll'!$H13*'Rent Roll'!$D13/12)*((1+'Rent Roll'!$N13)^DATEDIF('Control | Sensitivity'!$C$18,AZ$5,"Y")))))</f>
        <v>-</v>
      </c>
      <c r="BA17" s="92" t="str">
        <f ca="1">IF(BA$5&gt;='Rent Roll'!$M39,('Rent Roll'!$G39*'Rent Roll'!$D13/12)*((1+'Rent Roll'!$X39)^DATEDIF('Rent Roll'!$M39,BA$5,"Y")),
IF(BA$5&gt;'Rent Roll'!$L13,"-",
IF('Rent Roll'!$P13&gt;0,
IF(AND('Rent Roll'!$P13&gt;0,EDATE('Rent Roll'!$K13,'Rent Roll'!$P13*12)&gt;='Commercial Lease'!BA$5),
('Rent Roll'!$H13*'Rent Roll'!$D13/12)*((1+'Rent Roll'!$N13)^DATEDIF('Control | Sensitivity'!$C$18,BA$5,"Y")),
OFFSET(AZ17,0,-DATEDIF(EDATE('Rent Roll'!$K13,'Rent Roll'!$P13*12),BA$5,"M"))*((1+'Rent Roll'!$O13)^(DATEDIF(EDATE('Rent Roll'!$K13,'Rent Roll'!$P13*12),BA$5,"Y")+1))),('Rent Roll'!$H13*'Rent Roll'!$D13/12)*((1+'Rent Roll'!$N13)^DATEDIF('Control | Sensitivity'!$C$18,BA$5,"Y")))))</f>
        <v>-</v>
      </c>
      <c r="BB17" s="92" t="str">
        <f ca="1">IF(BB$5&gt;='Rent Roll'!$M39,('Rent Roll'!$G39*'Rent Roll'!$D13/12)*((1+'Rent Roll'!$X39)^DATEDIF('Rent Roll'!$M39,BB$5,"Y")),
IF(BB$5&gt;'Rent Roll'!$L13,"-",
IF('Rent Roll'!$P13&gt;0,
IF(AND('Rent Roll'!$P13&gt;0,EDATE('Rent Roll'!$K13,'Rent Roll'!$P13*12)&gt;='Commercial Lease'!BB$5),
('Rent Roll'!$H13*'Rent Roll'!$D13/12)*((1+'Rent Roll'!$N13)^DATEDIF('Control | Sensitivity'!$C$18,BB$5,"Y")),
OFFSET(BA17,0,-DATEDIF(EDATE('Rent Roll'!$K13,'Rent Roll'!$P13*12),BB$5,"M"))*((1+'Rent Roll'!$O13)^(DATEDIF(EDATE('Rent Roll'!$K13,'Rent Roll'!$P13*12),BB$5,"Y")+1))),('Rent Roll'!$H13*'Rent Roll'!$D13/12)*((1+'Rent Roll'!$N13)^DATEDIF('Control | Sensitivity'!$C$18,BB$5,"Y")))))</f>
        <v>-</v>
      </c>
      <c r="BC17" s="92" t="str">
        <f ca="1">IF(BC$5&gt;='Rent Roll'!$M39,('Rent Roll'!$G39*'Rent Roll'!$D13/12)*((1+'Rent Roll'!$X39)^DATEDIF('Rent Roll'!$M39,BC$5,"Y")),
IF(BC$5&gt;'Rent Roll'!$L13,"-",
IF('Rent Roll'!$P13&gt;0,
IF(AND('Rent Roll'!$P13&gt;0,EDATE('Rent Roll'!$K13,'Rent Roll'!$P13*12)&gt;='Commercial Lease'!BC$5),
('Rent Roll'!$H13*'Rent Roll'!$D13/12)*((1+'Rent Roll'!$N13)^DATEDIF('Control | Sensitivity'!$C$18,BC$5,"Y")),
OFFSET(BB17,0,-DATEDIF(EDATE('Rent Roll'!$K13,'Rent Roll'!$P13*12),BC$5,"M"))*((1+'Rent Roll'!$O13)^(DATEDIF(EDATE('Rent Roll'!$K13,'Rent Roll'!$P13*12),BC$5,"Y")+1))),('Rent Roll'!$H13*'Rent Roll'!$D13/12)*((1+'Rent Roll'!$N13)^DATEDIF('Control | Sensitivity'!$C$18,BC$5,"Y")))))</f>
        <v>-</v>
      </c>
      <c r="BD17" s="92" t="str">
        <f ca="1">IF(BD$5&gt;='Rent Roll'!$M39,('Rent Roll'!$G39*'Rent Roll'!$D13/12)*((1+'Rent Roll'!$X39)^DATEDIF('Rent Roll'!$M39,BD$5,"Y")),
IF(BD$5&gt;'Rent Roll'!$L13,"-",
IF('Rent Roll'!$P13&gt;0,
IF(AND('Rent Roll'!$P13&gt;0,EDATE('Rent Roll'!$K13,'Rent Roll'!$P13*12)&gt;='Commercial Lease'!BD$5),
('Rent Roll'!$H13*'Rent Roll'!$D13/12)*((1+'Rent Roll'!$N13)^DATEDIF('Control | Sensitivity'!$C$18,BD$5,"Y")),
OFFSET(BC17,0,-DATEDIF(EDATE('Rent Roll'!$K13,'Rent Roll'!$P13*12),BD$5,"M"))*((1+'Rent Roll'!$O13)^(DATEDIF(EDATE('Rent Roll'!$K13,'Rent Roll'!$P13*12),BD$5,"Y")+1))),('Rent Roll'!$H13*'Rent Roll'!$D13/12)*((1+'Rent Roll'!$N13)^DATEDIF('Control | Sensitivity'!$C$18,BD$5,"Y")))))</f>
        <v>-</v>
      </c>
      <c r="BE17" s="92" t="str">
        <f ca="1">IF(BE$5&gt;='Rent Roll'!$M39,('Rent Roll'!$G39*'Rent Roll'!$D13/12)*((1+'Rent Roll'!$X39)^DATEDIF('Rent Roll'!$M39,BE$5,"Y")),
IF(BE$5&gt;'Rent Roll'!$L13,"-",
IF('Rent Roll'!$P13&gt;0,
IF(AND('Rent Roll'!$P13&gt;0,EDATE('Rent Roll'!$K13,'Rent Roll'!$P13*12)&gt;='Commercial Lease'!BE$5),
('Rent Roll'!$H13*'Rent Roll'!$D13/12)*((1+'Rent Roll'!$N13)^DATEDIF('Control | Sensitivity'!$C$18,BE$5,"Y")),
OFFSET(BD17,0,-DATEDIF(EDATE('Rent Roll'!$K13,'Rent Roll'!$P13*12),BE$5,"M"))*((1+'Rent Roll'!$O13)^(DATEDIF(EDATE('Rent Roll'!$K13,'Rent Roll'!$P13*12),BE$5,"Y")+1))),('Rent Roll'!$H13*'Rent Roll'!$D13/12)*((1+'Rent Roll'!$N13)^DATEDIF('Control | Sensitivity'!$C$18,BE$5,"Y")))))</f>
        <v>-</v>
      </c>
      <c r="BF17" s="92" t="str">
        <f ca="1">IF(BF$5&gt;='Rent Roll'!$M39,('Rent Roll'!$G39*'Rent Roll'!$D13/12)*((1+'Rent Roll'!$X39)^DATEDIF('Rent Roll'!$M39,BF$5,"Y")),
IF(BF$5&gt;'Rent Roll'!$L13,"-",
IF('Rent Roll'!$P13&gt;0,
IF(AND('Rent Roll'!$P13&gt;0,EDATE('Rent Roll'!$K13,'Rent Roll'!$P13*12)&gt;='Commercial Lease'!BF$5),
('Rent Roll'!$H13*'Rent Roll'!$D13/12)*((1+'Rent Roll'!$N13)^DATEDIF('Control | Sensitivity'!$C$18,BF$5,"Y")),
OFFSET(BE17,0,-DATEDIF(EDATE('Rent Roll'!$K13,'Rent Roll'!$P13*12),BF$5,"M"))*((1+'Rent Roll'!$O13)^(DATEDIF(EDATE('Rent Roll'!$K13,'Rent Roll'!$P13*12),BF$5,"Y")+1))),('Rent Roll'!$H13*'Rent Roll'!$D13/12)*((1+'Rent Roll'!$N13)^DATEDIF('Control | Sensitivity'!$C$18,BF$5,"Y")))))</f>
        <v>-</v>
      </c>
      <c r="BG17" s="92" t="str">
        <f ca="1">IF(BG$5&gt;='Rent Roll'!$M39,('Rent Roll'!$G39*'Rent Roll'!$D13/12)*((1+'Rent Roll'!$X39)^DATEDIF('Rent Roll'!$M39,BG$5,"Y")),
IF(BG$5&gt;'Rent Roll'!$L13,"-",
IF('Rent Roll'!$P13&gt;0,
IF(AND('Rent Roll'!$P13&gt;0,EDATE('Rent Roll'!$K13,'Rent Roll'!$P13*12)&gt;='Commercial Lease'!BG$5),
('Rent Roll'!$H13*'Rent Roll'!$D13/12)*((1+'Rent Roll'!$N13)^DATEDIF('Control | Sensitivity'!$C$18,BG$5,"Y")),
OFFSET(BF17,0,-DATEDIF(EDATE('Rent Roll'!$K13,'Rent Roll'!$P13*12),BG$5,"M"))*((1+'Rent Roll'!$O13)^(DATEDIF(EDATE('Rent Roll'!$K13,'Rent Roll'!$P13*12),BG$5,"Y")+1))),('Rent Roll'!$H13*'Rent Roll'!$D13/12)*((1+'Rent Roll'!$N13)^DATEDIF('Control | Sensitivity'!$C$18,BG$5,"Y")))))</f>
        <v>-</v>
      </c>
      <c r="BH17" s="92" t="str">
        <f ca="1">IF(BH$5&gt;='Rent Roll'!$M39,('Rent Roll'!$G39*'Rent Roll'!$D13/12)*((1+'Rent Roll'!$X39)^DATEDIF('Rent Roll'!$M39,BH$5,"Y")),
IF(BH$5&gt;'Rent Roll'!$L13,"-",
IF('Rent Roll'!$P13&gt;0,
IF(AND('Rent Roll'!$P13&gt;0,EDATE('Rent Roll'!$K13,'Rent Roll'!$P13*12)&gt;='Commercial Lease'!BH$5),
('Rent Roll'!$H13*'Rent Roll'!$D13/12)*((1+'Rent Roll'!$N13)^DATEDIF('Control | Sensitivity'!$C$18,BH$5,"Y")),
OFFSET(BG17,0,-DATEDIF(EDATE('Rent Roll'!$K13,'Rent Roll'!$P13*12),BH$5,"M"))*((1+'Rent Roll'!$O13)^(DATEDIF(EDATE('Rent Roll'!$K13,'Rent Roll'!$P13*12),BH$5,"Y")+1))),('Rent Roll'!$H13*'Rent Roll'!$D13/12)*((1+'Rent Roll'!$N13)^DATEDIF('Control | Sensitivity'!$C$18,BH$5,"Y")))))</f>
        <v>-</v>
      </c>
      <c r="BI17" s="92" t="str">
        <f ca="1">IF(BI$5&gt;='Rent Roll'!$M39,('Rent Roll'!$G39*'Rent Roll'!$D13/12)*((1+'Rent Roll'!$X39)^DATEDIF('Rent Roll'!$M39,BI$5,"Y")),
IF(BI$5&gt;'Rent Roll'!$L13,"-",
IF('Rent Roll'!$P13&gt;0,
IF(AND('Rent Roll'!$P13&gt;0,EDATE('Rent Roll'!$K13,'Rent Roll'!$P13*12)&gt;='Commercial Lease'!BI$5),
('Rent Roll'!$H13*'Rent Roll'!$D13/12)*((1+'Rent Roll'!$N13)^DATEDIF('Control | Sensitivity'!$C$18,BI$5,"Y")),
OFFSET(BH17,0,-DATEDIF(EDATE('Rent Roll'!$K13,'Rent Roll'!$P13*12),BI$5,"M"))*((1+'Rent Roll'!$O13)^(DATEDIF(EDATE('Rent Roll'!$K13,'Rent Roll'!$P13*12),BI$5,"Y")+1))),('Rent Roll'!$H13*'Rent Roll'!$D13/12)*((1+'Rent Roll'!$N13)^DATEDIF('Control | Sensitivity'!$C$18,BI$5,"Y")))))</f>
        <v>-</v>
      </c>
      <c r="BJ17" s="92" t="str">
        <f ca="1">IF(BJ$5&gt;='Rent Roll'!$M39,('Rent Roll'!$G39*'Rent Roll'!$D13/12)*((1+'Rent Roll'!$X39)^DATEDIF('Rent Roll'!$M39,BJ$5,"Y")),
IF(BJ$5&gt;'Rent Roll'!$L13,"-",
IF('Rent Roll'!$P13&gt;0,
IF(AND('Rent Roll'!$P13&gt;0,EDATE('Rent Roll'!$K13,'Rent Roll'!$P13*12)&gt;='Commercial Lease'!BJ$5),
('Rent Roll'!$H13*'Rent Roll'!$D13/12)*((1+'Rent Roll'!$N13)^DATEDIF('Control | Sensitivity'!$C$18,BJ$5,"Y")),
OFFSET(BI17,0,-DATEDIF(EDATE('Rent Roll'!$K13,'Rent Roll'!$P13*12),BJ$5,"M"))*((1+'Rent Roll'!$O13)^(DATEDIF(EDATE('Rent Roll'!$K13,'Rent Roll'!$P13*12),BJ$5,"Y")+1))),('Rent Roll'!$H13*'Rent Roll'!$D13/12)*((1+'Rent Roll'!$N13)^DATEDIF('Control | Sensitivity'!$C$18,BJ$5,"Y")))))</f>
        <v>-</v>
      </c>
      <c r="BK17" s="92" t="str">
        <f ca="1">IF(BK$5&gt;='Rent Roll'!$M39,('Rent Roll'!$G39*'Rent Roll'!$D13/12)*((1+'Rent Roll'!$X39)^DATEDIF('Rent Roll'!$M39,BK$5,"Y")),
IF(BK$5&gt;'Rent Roll'!$L13,"-",
IF('Rent Roll'!$P13&gt;0,
IF(AND('Rent Roll'!$P13&gt;0,EDATE('Rent Roll'!$K13,'Rent Roll'!$P13*12)&gt;='Commercial Lease'!BK$5),
('Rent Roll'!$H13*'Rent Roll'!$D13/12)*((1+'Rent Roll'!$N13)^DATEDIF('Control | Sensitivity'!$C$18,BK$5,"Y")),
OFFSET(BJ17,0,-DATEDIF(EDATE('Rent Roll'!$K13,'Rent Roll'!$P13*12),BK$5,"M"))*((1+'Rent Roll'!$O13)^(DATEDIF(EDATE('Rent Roll'!$K13,'Rent Roll'!$P13*12),BK$5,"Y")+1))),('Rent Roll'!$H13*'Rent Roll'!$D13/12)*((1+'Rent Roll'!$N13)^DATEDIF('Control | Sensitivity'!$C$18,BK$5,"Y")))))</f>
        <v>-</v>
      </c>
      <c r="BL17" s="92" t="str">
        <f ca="1">IF(BL$5&gt;='Rent Roll'!$M39,('Rent Roll'!$G39*'Rent Roll'!$D13/12)*((1+'Rent Roll'!$X39)^DATEDIF('Rent Roll'!$M39,BL$5,"Y")),
IF(BL$5&gt;'Rent Roll'!$L13,"-",
IF('Rent Roll'!$P13&gt;0,
IF(AND('Rent Roll'!$P13&gt;0,EDATE('Rent Roll'!$K13,'Rent Roll'!$P13*12)&gt;='Commercial Lease'!BL$5),
('Rent Roll'!$H13*'Rent Roll'!$D13/12)*((1+'Rent Roll'!$N13)^DATEDIF('Control | Sensitivity'!$C$18,BL$5,"Y")),
OFFSET(BK17,0,-DATEDIF(EDATE('Rent Roll'!$K13,'Rent Roll'!$P13*12),BL$5,"M"))*((1+'Rent Roll'!$O13)^(DATEDIF(EDATE('Rent Roll'!$K13,'Rent Roll'!$P13*12),BL$5,"Y")+1))),('Rent Roll'!$H13*'Rent Roll'!$D13/12)*((1+'Rent Roll'!$N13)^DATEDIF('Control | Sensitivity'!$C$18,BL$5,"Y")))))</f>
        <v>-</v>
      </c>
      <c r="BM17" s="92" t="str">
        <f ca="1">IF(BM$5&gt;='Rent Roll'!$M39,('Rent Roll'!$G39*'Rent Roll'!$D13/12)*((1+'Rent Roll'!$X39)^DATEDIF('Rent Roll'!$M39,BM$5,"Y")),
IF(BM$5&gt;'Rent Roll'!$L13,"-",
IF('Rent Roll'!$P13&gt;0,
IF(AND('Rent Roll'!$P13&gt;0,EDATE('Rent Roll'!$K13,'Rent Roll'!$P13*12)&gt;='Commercial Lease'!BM$5),
('Rent Roll'!$H13*'Rent Roll'!$D13/12)*((1+'Rent Roll'!$N13)^DATEDIF('Control | Sensitivity'!$C$18,BM$5,"Y")),
OFFSET(BL17,0,-DATEDIF(EDATE('Rent Roll'!$K13,'Rent Roll'!$P13*12),BM$5,"M"))*((1+'Rent Roll'!$O13)^(DATEDIF(EDATE('Rent Roll'!$K13,'Rent Roll'!$P13*12),BM$5,"Y")+1))),('Rent Roll'!$H13*'Rent Roll'!$D13/12)*((1+'Rent Roll'!$N13)^DATEDIF('Control | Sensitivity'!$C$18,BM$5,"Y")))))</f>
        <v>-</v>
      </c>
      <c r="BN17" s="92" t="str">
        <f ca="1">IF(BN$5&gt;='Rent Roll'!$M39,('Rent Roll'!$G39*'Rent Roll'!$D13/12)*((1+'Rent Roll'!$X39)^DATEDIF('Rent Roll'!$M39,BN$5,"Y")),
IF(BN$5&gt;'Rent Roll'!$L13,"-",
IF('Rent Roll'!$P13&gt;0,
IF(AND('Rent Roll'!$P13&gt;0,EDATE('Rent Roll'!$K13,'Rent Roll'!$P13*12)&gt;='Commercial Lease'!BN$5),
('Rent Roll'!$H13*'Rent Roll'!$D13/12)*((1+'Rent Roll'!$N13)^DATEDIF('Control | Sensitivity'!$C$18,BN$5,"Y")),
OFFSET(BM17,0,-DATEDIF(EDATE('Rent Roll'!$K13,'Rent Roll'!$P13*12),BN$5,"M"))*((1+'Rent Roll'!$O13)^(DATEDIF(EDATE('Rent Roll'!$K13,'Rent Roll'!$P13*12),BN$5,"Y")+1))),('Rent Roll'!$H13*'Rent Roll'!$D13/12)*((1+'Rent Roll'!$N13)^DATEDIF('Control | Sensitivity'!$C$18,BN$5,"Y")))))</f>
        <v>-</v>
      </c>
      <c r="BO17" s="92" t="str">
        <f ca="1">IF(BO$5&gt;='Rent Roll'!$M39,('Rent Roll'!$G39*'Rent Roll'!$D13/12)*((1+'Rent Roll'!$X39)^DATEDIF('Rent Roll'!$M39,BO$5,"Y")),
IF(BO$5&gt;'Rent Roll'!$L13,"-",
IF('Rent Roll'!$P13&gt;0,
IF(AND('Rent Roll'!$P13&gt;0,EDATE('Rent Roll'!$K13,'Rent Roll'!$P13*12)&gt;='Commercial Lease'!BO$5),
('Rent Roll'!$H13*'Rent Roll'!$D13/12)*((1+'Rent Roll'!$N13)^DATEDIF('Control | Sensitivity'!$C$18,BO$5,"Y")),
OFFSET(BN17,0,-DATEDIF(EDATE('Rent Roll'!$K13,'Rent Roll'!$P13*12),BO$5,"M"))*((1+'Rent Roll'!$O13)^(DATEDIF(EDATE('Rent Roll'!$K13,'Rent Roll'!$P13*12),BO$5,"Y")+1))),('Rent Roll'!$H13*'Rent Roll'!$D13/12)*((1+'Rent Roll'!$N13)^DATEDIF('Control | Sensitivity'!$C$18,BO$5,"Y")))))</f>
        <v>-</v>
      </c>
      <c r="BP17" s="92" t="str">
        <f ca="1">IF(BP$5&gt;='Rent Roll'!$M39,('Rent Roll'!$G39*'Rent Roll'!$D13/12)*((1+'Rent Roll'!$X39)^DATEDIF('Rent Roll'!$M39,BP$5,"Y")),
IF(BP$5&gt;'Rent Roll'!$L13,"-",
IF('Rent Roll'!$P13&gt;0,
IF(AND('Rent Roll'!$P13&gt;0,EDATE('Rent Roll'!$K13,'Rent Roll'!$P13*12)&gt;='Commercial Lease'!BP$5),
('Rent Roll'!$H13*'Rent Roll'!$D13/12)*((1+'Rent Roll'!$N13)^DATEDIF('Control | Sensitivity'!$C$18,BP$5,"Y")),
OFFSET(BO17,0,-DATEDIF(EDATE('Rent Roll'!$K13,'Rent Roll'!$P13*12),BP$5,"M"))*((1+'Rent Roll'!$O13)^(DATEDIF(EDATE('Rent Roll'!$K13,'Rent Roll'!$P13*12),BP$5,"Y")+1))),('Rent Roll'!$H13*'Rent Roll'!$D13/12)*((1+'Rent Roll'!$N13)^DATEDIF('Control | Sensitivity'!$C$18,BP$5,"Y")))))</f>
        <v>-</v>
      </c>
      <c r="BQ17" s="92" t="str">
        <f ca="1">IF(BQ$5&gt;='Rent Roll'!$M39,('Rent Roll'!$G39*'Rent Roll'!$D13/12)*((1+'Rent Roll'!$X39)^DATEDIF('Rent Roll'!$M39,BQ$5,"Y")),
IF(BQ$5&gt;'Rent Roll'!$L13,"-",
IF('Rent Roll'!$P13&gt;0,
IF(AND('Rent Roll'!$P13&gt;0,EDATE('Rent Roll'!$K13,'Rent Roll'!$P13*12)&gt;='Commercial Lease'!BQ$5),
('Rent Roll'!$H13*'Rent Roll'!$D13/12)*((1+'Rent Roll'!$N13)^DATEDIF('Control | Sensitivity'!$C$18,BQ$5,"Y")),
OFFSET(BP17,0,-DATEDIF(EDATE('Rent Roll'!$K13,'Rent Roll'!$P13*12),BQ$5,"M"))*((1+'Rent Roll'!$O13)^(DATEDIF(EDATE('Rent Roll'!$K13,'Rent Roll'!$P13*12),BQ$5,"Y")+1))),('Rent Roll'!$H13*'Rent Roll'!$D13/12)*((1+'Rent Roll'!$N13)^DATEDIF('Control | Sensitivity'!$C$18,BQ$5,"Y")))))</f>
        <v>-</v>
      </c>
      <c r="BR17" s="92" t="str">
        <f ca="1">IF(BR$5&gt;='Rent Roll'!$M39,('Rent Roll'!$G39*'Rent Roll'!$D13/12)*((1+'Rent Roll'!$X39)^DATEDIF('Rent Roll'!$M39,BR$5,"Y")),
IF(BR$5&gt;'Rent Roll'!$L13,"-",
IF('Rent Roll'!$P13&gt;0,
IF(AND('Rent Roll'!$P13&gt;0,EDATE('Rent Roll'!$K13,'Rent Roll'!$P13*12)&gt;='Commercial Lease'!BR$5),
('Rent Roll'!$H13*'Rent Roll'!$D13/12)*((1+'Rent Roll'!$N13)^DATEDIF('Control | Sensitivity'!$C$18,BR$5,"Y")),
OFFSET(BQ17,0,-DATEDIF(EDATE('Rent Roll'!$K13,'Rent Roll'!$P13*12),BR$5,"M"))*((1+'Rent Roll'!$O13)^(DATEDIF(EDATE('Rent Roll'!$K13,'Rent Roll'!$P13*12),BR$5,"Y")+1))),('Rent Roll'!$H13*'Rent Roll'!$D13/12)*((1+'Rent Roll'!$N13)^DATEDIF('Control | Sensitivity'!$C$18,BR$5,"Y")))))</f>
        <v>-</v>
      </c>
      <c r="BS17" s="92" t="str">
        <f ca="1">IF(BS$5&gt;='Rent Roll'!$M39,('Rent Roll'!$G39*'Rent Roll'!$D13/12)*((1+'Rent Roll'!$X39)^DATEDIF('Rent Roll'!$M39,BS$5,"Y")),
IF(BS$5&gt;'Rent Roll'!$L13,"-",
IF('Rent Roll'!$P13&gt;0,
IF(AND('Rent Roll'!$P13&gt;0,EDATE('Rent Roll'!$K13,'Rent Roll'!$P13*12)&gt;='Commercial Lease'!BS$5),
('Rent Roll'!$H13*'Rent Roll'!$D13/12)*((1+'Rent Roll'!$N13)^DATEDIF('Control | Sensitivity'!$C$18,BS$5,"Y")),
OFFSET(BR17,0,-DATEDIF(EDATE('Rent Roll'!$K13,'Rent Roll'!$P13*12),BS$5,"M"))*((1+'Rent Roll'!$O13)^(DATEDIF(EDATE('Rent Roll'!$K13,'Rent Roll'!$P13*12),BS$5,"Y")+1))),('Rent Roll'!$H13*'Rent Roll'!$D13/12)*((1+'Rent Roll'!$N13)^DATEDIF('Control | Sensitivity'!$C$18,BS$5,"Y")))))</f>
        <v>-</v>
      </c>
      <c r="BT17" s="92" t="str">
        <f ca="1">IF(BT$5&gt;='Rent Roll'!$M39,('Rent Roll'!$G39*'Rent Roll'!$D13/12)*((1+'Rent Roll'!$X39)^DATEDIF('Rent Roll'!$M39,BT$5,"Y")),
IF(BT$5&gt;'Rent Roll'!$L13,"-",
IF('Rent Roll'!$P13&gt;0,
IF(AND('Rent Roll'!$P13&gt;0,EDATE('Rent Roll'!$K13,'Rent Roll'!$P13*12)&gt;='Commercial Lease'!BT$5),
('Rent Roll'!$H13*'Rent Roll'!$D13/12)*((1+'Rent Roll'!$N13)^DATEDIF('Control | Sensitivity'!$C$18,BT$5,"Y")),
OFFSET(BS17,0,-DATEDIF(EDATE('Rent Roll'!$K13,'Rent Roll'!$P13*12),BT$5,"M"))*((1+'Rent Roll'!$O13)^(DATEDIF(EDATE('Rent Roll'!$K13,'Rent Roll'!$P13*12),BT$5,"Y")+1))),('Rent Roll'!$H13*'Rent Roll'!$D13/12)*((1+'Rent Roll'!$N13)^DATEDIF('Control | Sensitivity'!$C$18,BT$5,"Y")))))</f>
        <v>-</v>
      </c>
      <c r="BU17" s="92" t="str">
        <f ca="1">IF(BU$5&gt;='Rent Roll'!$M39,('Rent Roll'!$G39*'Rent Roll'!$D13/12)*((1+'Rent Roll'!$X39)^DATEDIF('Rent Roll'!$M39,BU$5,"Y")),
IF(BU$5&gt;'Rent Roll'!$L13,"-",
IF('Rent Roll'!$P13&gt;0,
IF(AND('Rent Roll'!$P13&gt;0,EDATE('Rent Roll'!$K13,'Rent Roll'!$P13*12)&gt;='Commercial Lease'!BU$5),
('Rent Roll'!$H13*'Rent Roll'!$D13/12)*((1+'Rent Roll'!$N13)^DATEDIF('Control | Sensitivity'!$C$18,BU$5,"Y")),
OFFSET(BT17,0,-DATEDIF(EDATE('Rent Roll'!$K13,'Rent Roll'!$P13*12),BU$5,"M"))*((1+'Rent Roll'!$O13)^(DATEDIF(EDATE('Rent Roll'!$K13,'Rent Roll'!$P13*12),BU$5,"Y")+1))),('Rent Roll'!$H13*'Rent Roll'!$D13/12)*((1+'Rent Roll'!$N13)^DATEDIF('Control | Sensitivity'!$C$18,BU$5,"Y")))))</f>
        <v>-</v>
      </c>
      <c r="BV17" s="92" t="str">
        <f ca="1">IF(BV$5&gt;='Rent Roll'!$M39,('Rent Roll'!$G39*'Rent Roll'!$D13/12)*((1+'Rent Roll'!$X39)^DATEDIF('Rent Roll'!$M39,BV$5,"Y")),
IF(BV$5&gt;'Rent Roll'!$L13,"-",
IF('Rent Roll'!$P13&gt;0,
IF(AND('Rent Roll'!$P13&gt;0,EDATE('Rent Roll'!$K13,'Rent Roll'!$P13*12)&gt;='Commercial Lease'!BV$5),
('Rent Roll'!$H13*'Rent Roll'!$D13/12)*((1+'Rent Roll'!$N13)^DATEDIF('Control | Sensitivity'!$C$18,BV$5,"Y")),
OFFSET(BU17,0,-DATEDIF(EDATE('Rent Roll'!$K13,'Rent Roll'!$P13*12),BV$5,"M"))*((1+'Rent Roll'!$O13)^(DATEDIF(EDATE('Rent Roll'!$K13,'Rent Roll'!$P13*12),BV$5,"Y")+1))),('Rent Roll'!$H13*'Rent Roll'!$D13/12)*((1+'Rent Roll'!$N13)^DATEDIF('Control | Sensitivity'!$C$18,BV$5,"Y")))))</f>
        <v>-</v>
      </c>
      <c r="BW17" s="92" t="str">
        <f ca="1">IF(BW$5&gt;='Rent Roll'!$M39,('Rent Roll'!$G39*'Rent Roll'!$D13/12)*((1+'Rent Roll'!$X39)^DATEDIF('Rent Roll'!$M39,BW$5,"Y")),
IF(BW$5&gt;'Rent Roll'!$L13,"-",
IF('Rent Roll'!$P13&gt;0,
IF(AND('Rent Roll'!$P13&gt;0,EDATE('Rent Roll'!$K13,'Rent Roll'!$P13*12)&gt;='Commercial Lease'!BW$5),
('Rent Roll'!$H13*'Rent Roll'!$D13/12)*((1+'Rent Roll'!$N13)^DATEDIF('Control | Sensitivity'!$C$18,BW$5,"Y")),
OFFSET(BV17,0,-DATEDIF(EDATE('Rent Roll'!$K13,'Rent Roll'!$P13*12),BW$5,"M"))*((1+'Rent Roll'!$O13)^(DATEDIF(EDATE('Rent Roll'!$K13,'Rent Roll'!$P13*12),BW$5,"Y")+1))),('Rent Roll'!$H13*'Rent Roll'!$D13/12)*((1+'Rent Roll'!$N13)^DATEDIF('Control | Sensitivity'!$C$18,BW$5,"Y")))))</f>
        <v>-</v>
      </c>
      <c r="BX17" s="92" t="str">
        <f ca="1">IF(BX$5&gt;='Rent Roll'!$M39,('Rent Roll'!$G39*'Rent Roll'!$D13/12)*((1+'Rent Roll'!$X39)^DATEDIF('Rent Roll'!$M39,BX$5,"Y")),
IF(BX$5&gt;'Rent Roll'!$L13,"-",
IF('Rent Roll'!$P13&gt;0,
IF(AND('Rent Roll'!$P13&gt;0,EDATE('Rent Roll'!$K13,'Rent Roll'!$P13*12)&gt;='Commercial Lease'!BX$5),
('Rent Roll'!$H13*'Rent Roll'!$D13/12)*((1+'Rent Roll'!$N13)^DATEDIF('Control | Sensitivity'!$C$18,BX$5,"Y")),
OFFSET(BW17,0,-DATEDIF(EDATE('Rent Roll'!$K13,'Rent Roll'!$P13*12),BX$5,"M"))*((1+'Rent Roll'!$O13)^(DATEDIF(EDATE('Rent Roll'!$K13,'Rent Roll'!$P13*12),BX$5,"Y")+1))),('Rent Roll'!$H13*'Rent Roll'!$D13/12)*((1+'Rent Roll'!$N13)^DATEDIF('Control | Sensitivity'!$C$18,BX$5,"Y")))))</f>
        <v>-</v>
      </c>
      <c r="BY17" s="92" t="str">
        <f ca="1">IF(BY$5&gt;='Rent Roll'!$M39,('Rent Roll'!$G39*'Rent Roll'!$D13/12)*((1+'Rent Roll'!$X39)^DATEDIF('Rent Roll'!$M39,BY$5,"Y")),
IF(BY$5&gt;'Rent Roll'!$L13,"-",
IF('Rent Roll'!$P13&gt;0,
IF(AND('Rent Roll'!$P13&gt;0,EDATE('Rent Roll'!$K13,'Rent Roll'!$P13*12)&gt;='Commercial Lease'!BY$5),
('Rent Roll'!$H13*'Rent Roll'!$D13/12)*((1+'Rent Roll'!$N13)^DATEDIF('Control | Sensitivity'!$C$18,BY$5,"Y")),
OFFSET(BX17,0,-DATEDIF(EDATE('Rent Roll'!$K13,'Rent Roll'!$P13*12),BY$5,"M"))*((1+'Rent Roll'!$O13)^(DATEDIF(EDATE('Rent Roll'!$K13,'Rent Roll'!$P13*12),BY$5,"Y")+1))),('Rent Roll'!$H13*'Rent Roll'!$D13/12)*((1+'Rent Roll'!$N13)^DATEDIF('Control | Sensitivity'!$C$18,BY$5,"Y")))))</f>
        <v>-</v>
      </c>
      <c r="BZ17" s="92" t="str">
        <f ca="1">IF(BZ$5&gt;='Rent Roll'!$M39,('Rent Roll'!$G39*'Rent Roll'!$D13/12)*((1+'Rent Roll'!$X39)^DATEDIF('Rent Roll'!$M39,BZ$5,"Y")),
IF(BZ$5&gt;'Rent Roll'!$L13,"-",
IF('Rent Roll'!$P13&gt;0,
IF(AND('Rent Roll'!$P13&gt;0,EDATE('Rent Roll'!$K13,'Rent Roll'!$P13*12)&gt;='Commercial Lease'!BZ$5),
('Rent Roll'!$H13*'Rent Roll'!$D13/12)*((1+'Rent Roll'!$N13)^DATEDIF('Control | Sensitivity'!$C$18,BZ$5,"Y")),
OFFSET(BY17,0,-DATEDIF(EDATE('Rent Roll'!$K13,'Rent Roll'!$P13*12),BZ$5,"M"))*((1+'Rent Roll'!$O13)^(DATEDIF(EDATE('Rent Roll'!$K13,'Rent Roll'!$P13*12),BZ$5,"Y")+1))),('Rent Roll'!$H13*'Rent Roll'!$D13/12)*((1+'Rent Roll'!$N13)^DATEDIF('Control | Sensitivity'!$C$18,BZ$5,"Y")))))</f>
        <v>-</v>
      </c>
      <c r="CA17" s="92" t="str">
        <f ca="1">IF(CA$5&gt;='Rent Roll'!$M39,('Rent Roll'!$G39*'Rent Roll'!$D13/12)*((1+'Rent Roll'!$X39)^DATEDIF('Rent Roll'!$M39,CA$5,"Y")),
IF(CA$5&gt;'Rent Roll'!$L13,"-",
IF('Rent Roll'!$P13&gt;0,
IF(AND('Rent Roll'!$P13&gt;0,EDATE('Rent Roll'!$K13,'Rent Roll'!$P13*12)&gt;='Commercial Lease'!CA$5),
('Rent Roll'!$H13*'Rent Roll'!$D13/12)*((1+'Rent Roll'!$N13)^DATEDIF('Control | Sensitivity'!$C$18,CA$5,"Y")),
OFFSET(BZ17,0,-DATEDIF(EDATE('Rent Roll'!$K13,'Rent Roll'!$P13*12),CA$5,"M"))*((1+'Rent Roll'!$O13)^(DATEDIF(EDATE('Rent Roll'!$K13,'Rent Roll'!$P13*12),CA$5,"Y")+1))),('Rent Roll'!$H13*'Rent Roll'!$D13/12)*((1+'Rent Roll'!$N13)^DATEDIF('Control | Sensitivity'!$C$18,CA$5,"Y")))))</f>
        <v>-</v>
      </c>
      <c r="CB17" s="92" t="str">
        <f ca="1">IF(CB$5&gt;='Rent Roll'!$M39,('Rent Roll'!$G39*'Rent Roll'!$D13/12)*((1+'Rent Roll'!$X39)^DATEDIF('Rent Roll'!$M39,CB$5,"Y")),
IF(CB$5&gt;'Rent Roll'!$L13,"-",
IF('Rent Roll'!$P13&gt;0,
IF(AND('Rent Roll'!$P13&gt;0,EDATE('Rent Roll'!$K13,'Rent Roll'!$P13*12)&gt;='Commercial Lease'!CB$5),
('Rent Roll'!$H13*'Rent Roll'!$D13/12)*((1+'Rent Roll'!$N13)^DATEDIF('Control | Sensitivity'!$C$18,CB$5,"Y")),
OFFSET(CA17,0,-DATEDIF(EDATE('Rent Roll'!$K13,'Rent Roll'!$P13*12),CB$5,"M"))*((1+'Rent Roll'!$O13)^(DATEDIF(EDATE('Rent Roll'!$K13,'Rent Roll'!$P13*12),CB$5,"Y")+1))),('Rent Roll'!$H13*'Rent Roll'!$D13/12)*((1+'Rent Roll'!$N13)^DATEDIF('Control | Sensitivity'!$C$18,CB$5,"Y")))))</f>
        <v>-</v>
      </c>
      <c r="CC17" s="92" t="str">
        <f ca="1">IF(CC$5&gt;='Rent Roll'!$M39,('Rent Roll'!$G39*'Rent Roll'!$D13/12)*((1+'Rent Roll'!$X39)^DATEDIF('Rent Roll'!$M39,CC$5,"Y")),
IF(CC$5&gt;'Rent Roll'!$L13,"-",
IF('Rent Roll'!$P13&gt;0,
IF(AND('Rent Roll'!$P13&gt;0,EDATE('Rent Roll'!$K13,'Rent Roll'!$P13*12)&gt;='Commercial Lease'!CC$5),
('Rent Roll'!$H13*'Rent Roll'!$D13/12)*((1+'Rent Roll'!$N13)^DATEDIF('Control | Sensitivity'!$C$18,CC$5,"Y")),
OFFSET(CB17,0,-DATEDIF(EDATE('Rent Roll'!$K13,'Rent Roll'!$P13*12),CC$5,"M"))*((1+'Rent Roll'!$O13)^(DATEDIF(EDATE('Rent Roll'!$K13,'Rent Roll'!$P13*12),CC$5,"Y")+1))),('Rent Roll'!$H13*'Rent Roll'!$D13/12)*((1+'Rent Roll'!$N13)^DATEDIF('Control | Sensitivity'!$C$18,CC$5,"Y")))))</f>
        <v>-</v>
      </c>
      <c r="CD17" s="92" t="str">
        <f ca="1">IF(CD$5&gt;='Rent Roll'!$M39,('Rent Roll'!$G39*'Rent Roll'!$D13/12)*((1+'Rent Roll'!$X39)^DATEDIF('Rent Roll'!$M39,CD$5,"Y")),
IF(CD$5&gt;'Rent Roll'!$L13,"-",
IF('Rent Roll'!$P13&gt;0,
IF(AND('Rent Roll'!$P13&gt;0,EDATE('Rent Roll'!$K13,'Rent Roll'!$P13*12)&gt;='Commercial Lease'!CD$5),
('Rent Roll'!$H13*'Rent Roll'!$D13/12)*((1+'Rent Roll'!$N13)^DATEDIF('Control | Sensitivity'!$C$18,CD$5,"Y")),
OFFSET(CC17,0,-DATEDIF(EDATE('Rent Roll'!$K13,'Rent Roll'!$P13*12),CD$5,"M"))*((1+'Rent Roll'!$O13)^(DATEDIF(EDATE('Rent Roll'!$K13,'Rent Roll'!$P13*12),CD$5,"Y")+1))),('Rent Roll'!$H13*'Rent Roll'!$D13/12)*((1+'Rent Roll'!$N13)^DATEDIF('Control | Sensitivity'!$C$18,CD$5,"Y")))))</f>
        <v>-</v>
      </c>
      <c r="CE17" s="92" t="str">
        <f ca="1">IF(CE$5&gt;='Rent Roll'!$M39,('Rent Roll'!$G39*'Rent Roll'!$D13/12)*((1+'Rent Roll'!$X39)^DATEDIF('Rent Roll'!$M39,CE$5,"Y")),
IF(CE$5&gt;'Rent Roll'!$L13,"-",
IF('Rent Roll'!$P13&gt;0,
IF(AND('Rent Roll'!$P13&gt;0,EDATE('Rent Roll'!$K13,'Rent Roll'!$P13*12)&gt;='Commercial Lease'!CE$5),
('Rent Roll'!$H13*'Rent Roll'!$D13/12)*((1+'Rent Roll'!$N13)^DATEDIF('Control | Sensitivity'!$C$18,CE$5,"Y")),
OFFSET(CD17,0,-DATEDIF(EDATE('Rent Roll'!$K13,'Rent Roll'!$P13*12),CE$5,"M"))*((1+'Rent Roll'!$O13)^(DATEDIF(EDATE('Rent Roll'!$K13,'Rent Roll'!$P13*12),CE$5,"Y")+1))),('Rent Roll'!$H13*'Rent Roll'!$D13/12)*((1+'Rent Roll'!$N13)^DATEDIF('Control | Sensitivity'!$C$18,CE$5,"Y")))))</f>
        <v>-</v>
      </c>
      <c r="CF17" s="92" t="str">
        <f ca="1">IF(CF$5&gt;='Rent Roll'!$M39,('Rent Roll'!$G39*'Rent Roll'!$D13/12)*((1+'Rent Roll'!$X39)^DATEDIF('Rent Roll'!$M39,CF$5,"Y")),
IF(CF$5&gt;'Rent Roll'!$L13,"-",
IF('Rent Roll'!$P13&gt;0,
IF(AND('Rent Roll'!$P13&gt;0,EDATE('Rent Roll'!$K13,'Rent Roll'!$P13*12)&gt;='Commercial Lease'!CF$5),
('Rent Roll'!$H13*'Rent Roll'!$D13/12)*((1+'Rent Roll'!$N13)^DATEDIF('Control | Sensitivity'!$C$18,CF$5,"Y")),
OFFSET(CE17,0,-DATEDIF(EDATE('Rent Roll'!$K13,'Rent Roll'!$P13*12),CF$5,"M"))*((1+'Rent Roll'!$O13)^(DATEDIF(EDATE('Rent Roll'!$K13,'Rent Roll'!$P13*12),CF$5,"Y")+1))),('Rent Roll'!$H13*'Rent Roll'!$D13/12)*((1+'Rent Roll'!$N13)^DATEDIF('Control | Sensitivity'!$C$18,CF$5,"Y")))))</f>
        <v>-</v>
      </c>
      <c r="CG17" s="92" t="str">
        <f ca="1">IF(CG$5&gt;='Rent Roll'!$M39,('Rent Roll'!$G39*'Rent Roll'!$D13/12)*((1+'Rent Roll'!$X39)^DATEDIF('Rent Roll'!$M39,CG$5,"Y")),
IF(CG$5&gt;'Rent Roll'!$L13,"-",
IF('Rent Roll'!$P13&gt;0,
IF(AND('Rent Roll'!$P13&gt;0,EDATE('Rent Roll'!$K13,'Rent Roll'!$P13*12)&gt;='Commercial Lease'!CG$5),
('Rent Roll'!$H13*'Rent Roll'!$D13/12)*((1+'Rent Roll'!$N13)^DATEDIF('Control | Sensitivity'!$C$18,CG$5,"Y")),
OFFSET(CF17,0,-DATEDIF(EDATE('Rent Roll'!$K13,'Rent Roll'!$P13*12),CG$5,"M"))*((1+'Rent Roll'!$O13)^(DATEDIF(EDATE('Rent Roll'!$K13,'Rent Roll'!$P13*12),CG$5,"Y")+1))),('Rent Roll'!$H13*'Rent Roll'!$D13/12)*((1+'Rent Roll'!$N13)^DATEDIF('Control | Sensitivity'!$C$18,CG$5,"Y")))))</f>
        <v>-</v>
      </c>
      <c r="CH17" s="92" t="str">
        <f ca="1">IF(CH$5&gt;='Rent Roll'!$M39,('Rent Roll'!$G39*'Rent Roll'!$D13/12)*((1+'Rent Roll'!$X39)^DATEDIF('Rent Roll'!$M39,CH$5,"Y")),
IF(CH$5&gt;'Rent Roll'!$L13,"-",
IF('Rent Roll'!$P13&gt;0,
IF(AND('Rent Roll'!$P13&gt;0,EDATE('Rent Roll'!$K13,'Rent Roll'!$P13*12)&gt;='Commercial Lease'!CH$5),
('Rent Roll'!$H13*'Rent Roll'!$D13/12)*((1+'Rent Roll'!$N13)^DATEDIF('Control | Sensitivity'!$C$18,CH$5,"Y")),
OFFSET(CG17,0,-DATEDIF(EDATE('Rent Roll'!$K13,'Rent Roll'!$P13*12),CH$5,"M"))*((1+'Rent Roll'!$O13)^(DATEDIF(EDATE('Rent Roll'!$K13,'Rent Roll'!$P13*12),CH$5,"Y")+1))),('Rent Roll'!$H13*'Rent Roll'!$D13/12)*((1+'Rent Roll'!$N13)^DATEDIF('Control | Sensitivity'!$C$18,CH$5,"Y")))))</f>
        <v>-</v>
      </c>
      <c r="CI17" s="92" t="str">
        <f ca="1">IF(CI$5&gt;='Rent Roll'!$M39,('Rent Roll'!$G39*'Rent Roll'!$D13/12)*((1+'Rent Roll'!$X39)^DATEDIF('Rent Roll'!$M39,CI$5,"Y")),
IF(CI$5&gt;'Rent Roll'!$L13,"-",
IF('Rent Roll'!$P13&gt;0,
IF(AND('Rent Roll'!$P13&gt;0,EDATE('Rent Roll'!$K13,'Rent Roll'!$P13*12)&gt;='Commercial Lease'!CI$5),
('Rent Roll'!$H13*'Rent Roll'!$D13/12)*((1+'Rent Roll'!$N13)^DATEDIF('Control | Sensitivity'!$C$18,CI$5,"Y")),
OFFSET(CH17,0,-DATEDIF(EDATE('Rent Roll'!$K13,'Rent Roll'!$P13*12),CI$5,"M"))*((1+'Rent Roll'!$O13)^(DATEDIF(EDATE('Rent Roll'!$K13,'Rent Roll'!$P13*12),CI$5,"Y")+1))),('Rent Roll'!$H13*'Rent Roll'!$D13/12)*((1+'Rent Roll'!$N13)^DATEDIF('Control | Sensitivity'!$C$18,CI$5,"Y")))))</f>
        <v>-</v>
      </c>
      <c r="CJ17" s="92" t="str">
        <f ca="1">IF(CJ$5&gt;='Rent Roll'!$M39,('Rent Roll'!$G39*'Rent Roll'!$D13/12)*((1+'Rent Roll'!$X39)^DATEDIF('Rent Roll'!$M39,CJ$5,"Y")),
IF(CJ$5&gt;'Rent Roll'!$L13,"-",
IF('Rent Roll'!$P13&gt;0,
IF(AND('Rent Roll'!$P13&gt;0,EDATE('Rent Roll'!$K13,'Rent Roll'!$P13*12)&gt;='Commercial Lease'!CJ$5),
('Rent Roll'!$H13*'Rent Roll'!$D13/12)*((1+'Rent Roll'!$N13)^DATEDIF('Control | Sensitivity'!$C$18,CJ$5,"Y")),
OFFSET(CI17,0,-DATEDIF(EDATE('Rent Roll'!$K13,'Rent Roll'!$P13*12),CJ$5,"M"))*((1+'Rent Roll'!$O13)^(DATEDIF(EDATE('Rent Roll'!$K13,'Rent Roll'!$P13*12),CJ$5,"Y")+1))),('Rent Roll'!$H13*'Rent Roll'!$D13/12)*((1+'Rent Roll'!$N13)^DATEDIF('Control | Sensitivity'!$C$18,CJ$5,"Y")))))</f>
        <v>-</v>
      </c>
      <c r="CK17" s="92" t="str">
        <f ca="1">IF(CK$5&gt;='Rent Roll'!$M39,('Rent Roll'!$G39*'Rent Roll'!$D13/12)*((1+'Rent Roll'!$X39)^DATEDIF('Rent Roll'!$M39,CK$5,"Y")),
IF(CK$5&gt;'Rent Roll'!$L13,"-",
IF('Rent Roll'!$P13&gt;0,
IF(AND('Rent Roll'!$P13&gt;0,EDATE('Rent Roll'!$K13,'Rent Roll'!$P13*12)&gt;='Commercial Lease'!CK$5),
('Rent Roll'!$H13*'Rent Roll'!$D13/12)*((1+'Rent Roll'!$N13)^DATEDIF('Control | Sensitivity'!$C$18,CK$5,"Y")),
OFFSET(CJ17,0,-DATEDIF(EDATE('Rent Roll'!$K13,'Rent Roll'!$P13*12),CK$5,"M"))*((1+'Rent Roll'!$O13)^(DATEDIF(EDATE('Rent Roll'!$K13,'Rent Roll'!$P13*12),CK$5,"Y")+1))),('Rent Roll'!$H13*'Rent Roll'!$D13/12)*((1+'Rent Roll'!$N13)^DATEDIF('Control | Sensitivity'!$C$18,CK$5,"Y")))))</f>
        <v>-</v>
      </c>
      <c r="CL17" s="92" t="str">
        <f ca="1">IF(CL$5&gt;='Rent Roll'!$M39,('Rent Roll'!$G39*'Rent Roll'!$D13/12)*((1+'Rent Roll'!$X39)^DATEDIF('Rent Roll'!$M39,CL$5,"Y")),
IF(CL$5&gt;'Rent Roll'!$L13,"-",
IF('Rent Roll'!$P13&gt;0,
IF(AND('Rent Roll'!$P13&gt;0,EDATE('Rent Roll'!$K13,'Rent Roll'!$P13*12)&gt;='Commercial Lease'!CL$5),
('Rent Roll'!$H13*'Rent Roll'!$D13/12)*((1+'Rent Roll'!$N13)^DATEDIF('Control | Sensitivity'!$C$18,CL$5,"Y")),
OFFSET(CK17,0,-DATEDIF(EDATE('Rent Roll'!$K13,'Rent Roll'!$P13*12),CL$5,"M"))*((1+'Rent Roll'!$O13)^(DATEDIF(EDATE('Rent Roll'!$K13,'Rent Roll'!$P13*12),CL$5,"Y")+1))),('Rent Roll'!$H13*'Rent Roll'!$D13/12)*((1+'Rent Roll'!$N13)^DATEDIF('Control | Sensitivity'!$C$18,CL$5,"Y")))))</f>
        <v>-</v>
      </c>
      <c r="CM17" s="92" t="str">
        <f ca="1">IF(CM$5&gt;='Rent Roll'!$M39,('Rent Roll'!$G39*'Rent Roll'!$D13/12)*((1+'Rent Roll'!$X39)^DATEDIF('Rent Roll'!$M39,CM$5,"Y")),
IF(CM$5&gt;'Rent Roll'!$L13,"-",
IF('Rent Roll'!$P13&gt;0,
IF(AND('Rent Roll'!$P13&gt;0,EDATE('Rent Roll'!$K13,'Rent Roll'!$P13*12)&gt;='Commercial Lease'!CM$5),
('Rent Roll'!$H13*'Rent Roll'!$D13/12)*((1+'Rent Roll'!$N13)^DATEDIF('Control | Sensitivity'!$C$18,CM$5,"Y")),
OFFSET(CL17,0,-DATEDIF(EDATE('Rent Roll'!$K13,'Rent Roll'!$P13*12),CM$5,"M"))*((1+'Rent Roll'!$O13)^(DATEDIF(EDATE('Rent Roll'!$K13,'Rent Roll'!$P13*12),CM$5,"Y")+1))),('Rent Roll'!$H13*'Rent Roll'!$D13/12)*((1+'Rent Roll'!$N13)^DATEDIF('Control | Sensitivity'!$C$18,CM$5,"Y")))))</f>
        <v>-</v>
      </c>
      <c r="CN17" s="92" t="str">
        <f ca="1">IF(CN$5&gt;='Rent Roll'!$M39,('Rent Roll'!$G39*'Rent Roll'!$D13/12)*((1+'Rent Roll'!$X39)^DATEDIF('Rent Roll'!$M39,CN$5,"Y")),
IF(CN$5&gt;'Rent Roll'!$L13,"-",
IF('Rent Roll'!$P13&gt;0,
IF(AND('Rent Roll'!$P13&gt;0,EDATE('Rent Roll'!$K13,'Rent Roll'!$P13*12)&gt;='Commercial Lease'!CN$5),
('Rent Roll'!$H13*'Rent Roll'!$D13/12)*((1+'Rent Roll'!$N13)^DATEDIF('Control | Sensitivity'!$C$18,CN$5,"Y")),
OFFSET(CM17,0,-DATEDIF(EDATE('Rent Roll'!$K13,'Rent Roll'!$P13*12),CN$5,"M"))*((1+'Rent Roll'!$O13)^(DATEDIF(EDATE('Rent Roll'!$K13,'Rent Roll'!$P13*12),CN$5,"Y")+1))),('Rent Roll'!$H13*'Rent Roll'!$D13/12)*((1+'Rent Roll'!$N13)^DATEDIF('Control | Sensitivity'!$C$18,CN$5,"Y")))))</f>
        <v>-</v>
      </c>
      <c r="CO17" s="92" t="str">
        <f ca="1">IF(CO$5&gt;='Rent Roll'!$M39,('Rent Roll'!$G39*'Rent Roll'!$D13/12)*((1+'Rent Roll'!$X39)^DATEDIF('Rent Roll'!$M39,CO$5,"Y")),
IF(CO$5&gt;'Rent Roll'!$L13,"-",
IF('Rent Roll'!$P13&gt;0,
IF(AND('Rent Roll'!$P13&gt;0,EDATE('Rent Roll'!$K13,'Rent Roll'!$P13*12)&gt;='Commercial Lease'!CO$5),
('Rent Roll'!$H13*'Rent Roll'!$D13/12)*((1+'Rent Roll'!$N13)^DATEDIF('Control | Sensitivity'!$C$18,CO$5,"Y")),
OFFSET(CN17,0,-DATEDIF(EDATE('Rent Roll'!$K13,'Rent Roll'!$P13*12),CO$5,"M"))*((1+'Rent Roll'!$O13)^(DATEDIF(EDATE('Rent Roll'!$K13,'Rent Roll'!$P13*12),CO$5,"Y")+1))),('Rent Roll'!$H13*'Rent Roll'!$D13/12)*((1+'Rent Roll'!$N13)^DATEDIF('Control | Sensitivity'!$C$18,CO$5,"Y")))))</f>
        <v>-</v>
      </c>
      <c r="CP17" s="92" t="str">
        <f ca="1">IF(CP$5&gt;='Rent Roll'!$M39,('Rent Roll'!$G39*'Rent Roll'!$D13/12)*((1+'Rent Roll'!$X39)^DATEDIF('Rent Roll'!$M39,CP$5,"Y")),
IF(CP$5&gt;'Rent Roll'!$L13,"-",
IF('Rent Roll'!$P13&gt;0,
IF(AND('Rent Roll'!$P13&gt;0,EDATE('Rent Roll'!$K13,'Rent Roll'!$P13*12)&gt;='Commercial Lease'!CP$5),
('Rent Roll'!$H13*'Rent Roll'!$D13/12)*((1+'Rent Roll'!$N13)^DATEDIF('Control | Sensitivity'!$C$18,CP$5,"Y")),
OFFSET(CO17,0,-DATEDIF(EDATE('Rent Roll'!$K13,'Rent Roll'!$P13*12),CP$5,"M"))*((1+'Rent Roll'!$O13)^(DATEDIF(EDATE('Rent Roll'!$K13,'Rent Roll'!$P13*12),CP$5,"Y")+1))),('Rent Roll'!$H13*'Rent Roll'!$D13/12)*((1+'Rent Roll'!$N13)^DATEDIF('Control | Sensitivity'!$C$18,CP$5,"Y")))))</f>
        <v>-</v>
      </c>
      <c r="CQ17" s="92" t="str">
        <f ca="1">IF(CQ$5&gt;='Rent Roll'!$M39,('Rent Roll'!$G39*'Rent Roll'!$D13/12)*((1+'Rent Roll'!$X39)^DATEDIF('Rent Roll'!$M39,CQ$5,"Y")),
IF(CQ$5&gt;'Rent Roll'!$L13,"-",
IF('Rent Roll'!$P13&gt;0,
IF(AND('Rent Roll'!$P13&gt;0,EDATE('Rent Roll'!$K13,'Rent Roll'!$P13*12)&gt;='Commercial Lease'!CQ$5),
('Rent Roll'!$H13*'Rent Roll'!$D13/12)*((1+'Rent Roll'!$N13)^DATEDIF('Control | Sensitivity'!$C$18,CQ$5,"Y")),
OFFSET(CP17,0,-DATEDIF(EDATE('Rent Roll'!$K13,'Rent Roll'!$P13*12),CQ$5,"M"))*((1+'Rent Roll'!$O13)^(DATEDIF(EDATE('Rent Roll'!$K13,'Rent Roll'!$P13*12),CQ$5,"Y")+1))),('Rent Roll'!$H13*'Rent Roll'!$D13/12)*((1+'Rent Roll'!$N13)^DATEDIF('Control | Sensitivity'!$C$18,CQ$5,"Y")))))</f>
        <v>-</v>
      </c>
      <c r="CR17" s="92" t="str">
        <f ca="1">IF(CR$5&gt;='Rent Roll'!$M39,('Rent Roll'!$G39*'Rent Roll'!$D13/12)*((1+'Rent Roll'!$X39)^DATEDIF('Rent Roll'!$M39,CR$5,"Y")),
IF(CR$5&gt;'Rent Roll'!$L13,"-",
IF('Rent Roll'!$P13&gt;0,
IF(AND('Rent Roll'!$P13&gt;0,EDATE('Rent Roll'!$K13,'Rent Roll'!$P13*12)&gt;='Commercial Lease'!CR$5),
('Rent Roll'!$H13*'Rent Roll'!$D13/12)*((1+'Rent Roll'!$N13)^DATEDIF('Control | Sensitivity'!$C$18,CR$5,"Y")),
OFFSET(CQ17,0,-DATEDIF(EDATE('Rent Roll'!$K13,'Rent Roll'!$P13*12),CR$5,"M"))*((1+'Rent Roll'!$O13)^(DATEDIF(EDATE('Rent Roll'!$K13,'Rent Roll'!$P13*12),CR$5,"Y")+1))),('Rent Roll'!$H13*'Rent Roll'!$D13/12)*((1+'Rent Roll'!$N13)^DATEDIF('Control | Sensitivity'!$C$18,CR$5,"Y")))))</f>
        <v>-</v>
      </c>
      <c r="CS17" s="92" t="str">
        <f ca="1">IF(CS$5&gt;='Rent Roll'!$M39,('Rent Roll'!$G39*'Rent Roll'!$D13/12)*((1+'Rent Roll'!$X39)^DATEDIF('Rent Roll'!$M39,CS$5,"Y")),
IF(CS$5&gt;'Rent Roll'!$L13,"-",
IF('Rent Roll'!$P13&gt;0,
IF(AND('Rent Roll'!$P13&gt;0,EDATE('Rent Roll'!$K13,'Rent Roll'!$P13*12)&gt;='Commercial Lease'!CS$5),
('Rent Roll'!$H13*'Rent Roll'!$D13/12)*((1+'Rent Roll'!$N13)^DATEDIF('Control | Sensitivity'!$C$18,CS$5,"Y")),
OFFSET(CR17,0,-DATEDIF(EDATE('Rent Roll'!$K13,'Rent Roll'!$P13*12),CS$5,"M"))*((1+'Rent Roll'!$O13)^(DATEDIF(EDATE('Rent Roll'!$K13,'Rent Roll'!$P13*12),CS$5,"Y")+1))),('Rent Roll'!$H13*'Rent Roll'!$D13/12)*((1+'Rent Roll'!$N13)^DATEDIF('Control | Sensitivity'!$C$18,CS$5,"Y")))))</f>
        <v>-</v>
      </c>
      <c r="CT17" s="92" t="str">
        <f ca="1">IF(CT$5&gt;='Rent Roll'!$M39,('Rent Roll'!$G39*'Rent Roll'!$D13/12)*((1+'Rent Roll'!$X39)^DATEDIF('Rent Roll'!$M39,CT$5,"Y")),
IF(CT$5&gt;'Rent Roll'!$L13,"-",
IF('Rent Roll'!$P13&gt;0,
IF(AND('Rent Roll'!$P13&gt;0,EDATE('Rent Roll'!$K13,'Rent Roll'!$P13*12)&gt;='Commercial Lease'!CT$5),
('Rent Roll'!$H13*'Rent Roll'!$D13/12)*((1+'Rent Roll'!$N13)^DATEDIF('Control | Sensitivity'!$C$18,CT$5,"Y")),
OFFSET(CS17,0,-DATEDIF(EDATE('Rent Roll'!$K13,'Rent Roll'!$P13*12),CT$5,"M"))*((1+'Rent Roll'!$O13)^(DATEDIF(EDATE('Rent Roll'!$K13,'Rent Roll'!$P13*12),CT$5,"Y")+1))),('Rent Roll'!$H13*'Rent Roll'!$D13/12)*((1+'Rent Roll'!$N13)^DATEDIF('Control | Sensitivity'!$C$18,CT$5,"Y")))))</f>
        <v>-</v>
      </c>
      <c r="CU17" s="92" t="str">
        <f ca="1">IF(CU$5&gt;='Rent Roll'!$M39,('Rent Roll'!$G39*'Rent Roll'!$D13/12)*((1+'Rent Roll'!$X39)^DATEDIF('Rent Roll'!$M39,CU$5,"Y")),
IF(CU$5&gt;'Rent Roll'!$L13,"-",
IF('Rent Roll'!$P13&gt;0,
IF(AND('Rent Roll'!$P13&gt;0,EDATE('Rent Roll'!$K13,'Rent Roll'!$P13*12)&gt;='Commercial Lease'!CU$5),
('Rent Roll'!$H13*'Rent Roll'!$D13/12)*((1+'Rent Roll'!$N13)^DATEDIF('Control | Sensitivity'!$C$18,CU$5,"Y")),
OFFSET(CT17,0,-DATEDIF(EDATE('Rent Roll'!$K13,'Rent Roll'!$P13*12),CU$5,"M"))*((1+'Rent Roll'!$O13)^(DATEDIF(EDATE('Rent Roll'!$K13,'Rent Roll'!$P13*12),CU$5,"Y")+1))),('Rent Roll'!$H13*'Rent Roll'!$D13/12)*((1+'Rent Roll'!$N13)^DATEDIF('Control | Sensitivity'!$C$18,CU$5,"Y")))))</f>
        <v>-</v>
      </c>
      <c r="CV17" s="92" t="str">
        <f ca="1">IF(CV$5&gt;='Rent Roll'!$M39,('Rent Roll'!$G39*'Rent Roll'!$D13/12)*((1+'Rent Roll'!$X39)^DATEDIF('Rent Roll'!$M39,CV$5,"Y")),
IF(CV$5&gt;'Rent Roll'!$L13,"-",
IF('Rent Roll'!$P13&gt;0,
IF(AND('Rent Roll'!$P13&gt;0,EDATE('Rent Roll'!$K13,'Rent Roll'!$P13*12)&gt;='Commercial Lease'!CV$5),
('Rent Roll'!$H13*'Rent Roll'!$D13/12)*((1+'Rent Roll'!$N13)^DATEDIF('Control | Sensitivity'!$C$18,CV$5,"Y")),
OFFSET(CU17,0,-DATEDIF(EDATE('Rent Roll'!$K13,'Rent Roll'!$P13*12),CV$5,"M"))*((1+'Rent Roll'!$O13)^(DATEDIF(EDATE('Rent Roll'!$K13,'Rent Roll'!$P13*12),CV$5,"Y")+1))),('Rent Roll'!$H13*'Rent Roll'!$D13/12)*((1+'Rent Roll'!$N13)^DATEDIF('Control | Sensitivity'!$C$18,CV$5,"Y")))))</f>
        <v>-</v>
      </c>
      <c r="CW17" s="92" t="str">
        <f ca="1">IF(CW$5&gt;='Rent Roll'!$M39,('Rent Roll'!$G39*'Rent Roll'!$D13/12)*((1+'Rent Roll'!$X39)^DATEDIF('Rent Roll'!$M39,CW$5,"Y")),
IF(CW$5&gt;'Rent Roll'!$L13,"-",
IF('Rent Roll'!$P13&gt;0,
IF(AND('Rent Roll'!$P13&gt;0,EDATE('Rent Roll'!$K13,'Rent Roll'!$P13*12)&gt;='Commercial Lease'!CW$5),
('Rent Roll'!$H13*'Rent Roll'!$D13/12)*((1+'Rent Roll'!$N13)^DATEDIF('Control | Sensitivity'!$C$18,CW$5,"Y")),
OFFSET(CV17,0,-DATEDIF(EDATE('Rent Roll'!$K13,'Rent Roll'!$P13*12),CW$5,"M"))*((1+'Rent Roll'!$O13)^(DATEDIF(EDATE('Rent Roll'!$K13,'Rent Roll'!$P13*12),CW$5,"Y")+1))),('Rent Roll'!$H13*'Rent Roll'!$D13/12)*((1+'Rent Roll'!$N13)^DATEDIF('Control | Sensitivity'!$C$18,CW$5,"Y")))))</f>
        <v>-</v>
      </c>
      <c r="CX17" s="92" t="str">
        <f ca="1">IF(CX$5&gt;='Rent Roll'!$M39,('Rent Roll'!$G39*'Rent Roll'!$D13/12)*((1+'Rent Roll'!$X39)^DATEDIF('Rent Roll'!$M39,CX$5,"Y")),
IF(CX$5&gt;'Rent Roll'!$L13,"-",
IF('Rent Roll'!$P13&gt;0,
IF(AND('Rent Roll'!$P13&gt;0,EDATE('Rent Roll'!$K13,'Rent Roll'!$P13*12)&gt;='Commercial Lease'!CX$5),
('Rent Roll'!$H13*'Rent Roll'!$D13/12)*((1+'Rent Roll'!$N13)^DATEDIF('Control | Sensitivity'!$C$18,CX$5,"Y")),
OFFSET(CW17,0,-DATEDIF(EDATE('Rent Roll'!$K13,'Rent Roll'!$P13*12),CX$5,"M"))*((1+'Rent Roll'!$O13)^(DATEDIF(EDATE('Rent Roll'!$K13,'Rent Roll'!$P13*12),CX$5,"Y")+1))),('Rent Roll'!$H13*'Rent Roll'!$D13/12)*((1+'Rent Roll'!$N13)^DATEDIF('Control | Sensitivity'!$C$18,CX$5,"Y")))))</f>
        <v>-</v>
      </c>
      <c r="CY17" s="92" t="str">
        <f ca="1">IF(CY$5&gt;='Rent Roll'!$M39,('Rent Roll'!$G39*'Rent Roll'!$D13/12)*((1+'Rent Roll'!$X39)^DATEDIF('Rent Roll'!$M39,CY$5,"Y")),
IF(CY$5&gt;'Rent Roll'!$L13,"-",
IF('Rent Roll'!$P13&gt;0,
IF(AND('Rent Roll'!$P13&gt;0,EDATE('Rent Roll'!$K13,'Rent Roll'!$P13*12)&gt;='Commercial Lease'!CY$5),
('Rent Roll'!$H13*'Rent Roll'!$D13/12)*((1+'Rent Roll'!$N13)^DATEDIF('Control | Sensitivity'!$C$18,CY$5,"Y")),
OFFSET(CX17,0,-DATEDIF(EDATE('Rent Roll'!$K13,'Rent Roll'!$P13*12),CY$5,"M"))*((1+'Rent Roll'!$O13)^(DATEDIF(EDATE('Rent Roll'!$K13,'Rent Roll'!$P13*12),CY$5,"Y")+1))),('Rent Roll'!$H13*'Rent Roll'!$D13/12)*((1+'Rent Roll'!$N13)^DATEDIF('Control | Sensitivity'!$C$18,CY$5,"Y")))))</f>
        <v>-</v>
      </c>
      <c r="CZ17" s="92" t="str">
        <f ca="1">IF(CZ$5&gt;='Rent Roll'!$M39,('Rent Roll'!$G39*'Rent Roll'!$D13/12)*((1+'Rent Roll'!$X39)^DATEDIF('Rent Roll'!$M39,CZ$5,"Y")),
IF(CZ$5&gt;'Rent Roll'!$L13,"-",
IF('Rent Roll'!$P13&gt;0,
IF(AND('Rent Roll'!$P13&gt;0,EDATE('Rent Roll'!$K13,'Rent Roll'!$P13*12)&gt;='Commercial Lease'!CZ$5),
('Rent Roll'!$H13*'Rent Roll'!$D13/12)*((1+'Rent Roll'!$N13)^DATEDIF('Control | Sensitivity'!$C$18,CZ$5,"Y")),
OFFSET(CY17,0,-DATEDIF(EDATE('Rent Roll'!$K13,'Rent Roll'!$P13*12),CZ$5,"M"))*((1+'Rent Roll'!$O13)^(DATEDIF(EDATE('Rent Roll'!$K13,'Rent Roll'!$P13*12),CZ$5,"Y")+1))),('Rent Roll'!$H13*'Rent Roll'!$D13/12)*((1+'Rent Roll'!$N13)^DATEDIF('Control | Sensitivity'!$C$18,CZ$5,"Y")))))</f>
        <v>-</v>
      </c>
      <c r="DA17" s="92" t="str">
        <f ca="1">IF(DA$5&gt;='Rent Roll'!$M39,('Rent Roll'!$G39*'Rent Roll'!$D13/12)*((1+'Rent Roll'!$X39)^DATEDIF('Rent Roll'!$M39,DA$5,"Y")),
IF(DA$5&gt;'Rent Roll'!$L13,"-",
IF('Rent Roll'!$P13&gt;0,
IF(AND('Rent Roll'!$P13&gt;0,EDATE('Rent Roll'!$K13,'Rent Roll'!$P13*12)&gt;='Commercial Lease'!DA$5),
('Rent Roll'!$H13*'Rent Roll'!$D13/12)*((1+'Rent Roll'!$N13)^DATEDIF('Control | Sensitivity'!$C$18,DA$5,"Y")),
OFFSET(CZ17,0,-DATEDIF(EDATE('Rent Roll'!$K13,'Rent Roll'!$P13*12),DA$5,"M"))*((1+'Rent Roll'!$O13)^(DATEDIF(EDATE('Rent Roll'!$K13,'Rent Roll'!$P13*12),DA$5,"Y")+1))),('Rent Roll'!$H13*'Rent Roll'!$D13/12)*((1+'Rent Roll'!$N13)^DATEDIF('Control | Sensitivity'!$C$18,DA$5,"Y")))))</f>
        <v>-</v>
      </c>
      <c r="DB17" s="92" t="str">
        <f ca="1">IF(DB$5&gt;='Rent Roll'!$M39,('Rent Roll'!$G39*'Rent Roll'!$D13/12)*((1+'Rent Roll'!$X39)^DATEDIF('Rent Roll'!$M39,DB$5,"Y")),
IF(DB$5&gt;'Rent Roll'!$L13,"-",
IF('Rent Roll'!$P13&gt;0,
IF(AND('Rent Roll'!$P13&gt;0,EDATE('Rent Roll'!$K13,'Rent Roll'!$P13*12)&gt;='Commercial Lease'!DB$5),
('Rent Roll'!$H13*'Rent Roll'!$D13/12)*((1+'Rent Roll'!$N13)^DATEDIF('Control | Sensitivity'!$C$18,DB$5,"Y")),
OFFSET(DA17,0,-DATEDIF(EDATE('Rent Roll'!$K13,'Rent Roll'!$P13*12),DB$5,"M"))*((1+'Rent Roll'!$O13)^(DATEDIF(EDATE('Rent Roll'!$K13,'Rent Roll'!$P13*12),DB$5,"Y")+1))),('Rent Roll'!$H13*'Rent Roll'!$D13/12)*((1+'Rent Roll'!$N13)^DATEDIF('Control | Sensitivity'!$C$18,DB$5,"Y")))))</f>
        <v>-</v>
      </c>
      <c r="DC17" s="92" t="str">
        <f ca="1">IF(DC$5&gt;='Rent Roll'!$M39,('Rent Roll'!$G39*'Rent Roll'!$D13/12)*((1+'Rent Roll'!$X39)^DATEDIF('Rent Roll'!$M39,DC$5,"Y")),
IF(DC$5&gt;'Rent Roll'!$L13,"-",
IF('Rent Roll'!$P13&gt;0,
IF(AND('Rent Roll'!$P13&gt;0,EDATE('Rent Roll'!$K13,'Rent Roll'!$P13*12)&gt;='Commercial Lease'!DC$5),
('Rent Roll'!$H13*'Rent Roll'!$D13/12)*((1+'Rent Roll'!$N13)^DATEDIF('Control | Sensitivity'!$C$18,DC$5,"Y")),
OFFSET(DB17,0,-DATEDIF(EDATE('Rent Roll'!$K13,'Rent Roll'!$P13*12),DC$5,"M"))*((1+'Rent Roll'!$O13)^(DATEDIF(EDATE('Rent Roll'!$K13,'Rent Roll'!$P13*12),DC$5,"Y")+1))),('Rent Roll'!$H13*'Rent Roll'!$D13/12)*((1+'Rent Roll'!$N13)^DATEDIF('Control | Sensitivity'!$C$18,DC$5,"Y")))))</f>
        <v>-</v>
      </c>
      <c r="DD17" s="92" t="str">
        <f ca="1">IF(DD$5&gt;='Rent Roll'!$M39,('Rent Roll'!$G39*'Rent Roll'!$D13/12)*((1+'Rent Roll'!$X39)^DATEDIF('Rent Roll'!$M39,DD$5,"Y")),
IF(DD$5&gt;'Rent Roll'!$L13,"-",
IF('Rent Roll'!$P13&gt;0,
IF(AND('Rent Roll'!$P13&gt;0,EDATE('Rent Roll'!$K13,'Rent Roll'!$P13*12)&gt;='Commercial Lease'!DD$5),
('Rent Roll'!$H13*'Rent Roll'!$D13/12)*((1+'Rent Roll'!$N13)^DATEDIF('Control | Sensitivity'!$C$18,DD$5,"Y")),
OFFSET(DC17,0,-DATEDIF(EDATE('Rent Roll'!$K13,'Rent Roll'!$P13*12),DD$5,"M"))*((1+'Rent Roll'!$O13)^(DATEDIF(EDATE('Rent Roll'!$K13,'Rent Roll'!$P13*12),DD$5,"Y")+1))),('Rent Roll'!$H13*'Rent Roll'!$D13/12)*((1+'Rent Roll'!$N13)^DATEDIF('Control | Sensitivity'!$C$18,DD$5,"Y")))))</f>
        <v>-</v>
      </c>
      <c r="DE17" s="92" t="str">
        <f ca="1">IF(DE$5&gt;='Rent Roll'!$M39,('Rent Roll'!$G39*'Rent Roll'!$D13/12)*((1+'Rent Roll'!$X39)^DATEDIF('Rent Roll'!$M39,DE$5,"Y")),
IF(DE$5&gt;'Rent Roll'!$L13,"-",
IF('Rent Roll'!$P13&gt;0,
IF(AND('Rent Roll'!$P13&gt;0,EDATE('Rent Roll'!$K13,'Rent Roll'!$P13*12)&gt;='Commercial Lease'!DE$5),
('Rent Roll'!$H13*'Rent Roll'!$D13/12)*((1+'Rent Roll'!$N13)^DATEDIF('Control | Sensitivity'!$C$18,DE$5,"Y")),
OFFSET(DD17,0,-DATEDIF(EDATE('Rent Roll'!$K13,'Rent Roll'!$P13*12),DE$5,"M"))*((1+'Rent Roll'!$O13)^(DATEDIF(EDATE('Rent Roll'!$K13,'Rent Roll'!$P13*12),DE$5,"Y")+1))),('Rent Roll'!$H13*'Rent Roll'!$D13/12)*((1+'Rent Roll'!$N13)^DATEDIF('Control | Sensitivity'!$C$18,DE$5,"Y")))))</f>
        <v>-</v>
      </c>
      <c r="DF17" s="92" t="str">
        <f ca="1">IF(DF$5&gt;='Rent Roll'!$M39,('Rent Roll'!$G39*'Rent Roll'!$D13/12)*((1+'Rent Roll'!$X39)^DATEDIF('Rent Roll'!$M39,DF$5,"Y")),
IF(DF$5&gt;'Rent Roll'!$L13,"-",
IF('Rent Roll'!$P13&gt;0,
IF(AND('Rent Roll'!$P13&gt;0,EDATE('Rent Roll'!$K13,'Rent Roll'!$P13*12)&gt;='Commercial Lease'!DF$5),
('Rent Roll'!$H13*'Rent Roll'!$D13/12)*((1+'Rent Roll'!$N13)^DATEDIF('Control | Sensitivity'!$C$18,DF$5,"Y")),
OFFSET(DE17,0,-DATEDIF(EDATE('Rent Roll'!$K13,'Rent Roll'!$P13*12),DF$5,"M"))*((1+'Rent Roll'!$O13)^(DATEDIF(EDATE('Rent Roll'!$K13,'Rent Roll'!$P13*12),DF$5,"Y")+1))),('Rent Roll'!$H13*'Rent Roll'!$D13/12)*((1+'Rent Roll'!$N13)^DATEDIF('Control | Sensitivity'!$C$18,DF$5,"Y")))))</f>
        <v>-</v>
      </c>
      <c r="DG17" s="92" t="str">
        <f ca="1">IF(DG$5&gt;='Rent Roll'!$M39,('Rent Roll'!$G39*'Rent Roll'!$D13/12)*((1+'Rent Roll'!$X39)^DATEDIF('Rent Roll'!$M39,DG$5,"Y")),
IF(DG$5&gt;'Rent Roll'!$L13,"-",
IF('Rent Roll'!$P13&gt;0,
IF(AND('Rent Roll'!$P13&gt;0,EDATE('Rent Roll'!$K13,'Rent Roll'!$P13*12)&gt;='Commercial Lease'!DG$5),
('Rent Roll'!$H13*'Rent Roll'!$D13/12)*((1+'Rent Roll'!$N13)^DATEDIF('Control | Sensitivity'!$C$18,DG$5,"Y")),
OFFSET(DF17,0,-DATEDIF(EDATE('Rent Roll'!$K13,'Rent Roll'!$P13*12),DG$5,"M"))*((1+'Rent Roll'!$O13)^(DATEDIF(EDATE('Rent Roll'!$K13,'Rent Roll'!$P13*12),DG$5,"Y")+1))),('Rent Roll'!$H13*'Rent Roll'!$D13/12)*((1+'Rent Roll'!$N13)^DATEDIF('Control | Sensitivity'!$C$18,DG$5,"Y")))))</f>
        <v>-</v>
      </c>
      <c r="DH17" s="92" t="str">
        <f ca="1">IF(DH$5&gt;='Rent Roll'!$M39,('Rent Roll'!$G39*'Rent Roll'!$D13/12)*((1+'Rent Roll'!$X39)^DATEDIF('Rent Roll'!$M39,DH$5,"Y")),
IF(DH$5&gt;'Rent Roll'!$L13,"-",
IF('Rent Roll'!$P13&gt;0,
IF(AND('Rent Roll'!$P13&gt;0,EDATE('Rent Roll'!$K13,'Rent Roll'!$P13*12)&gt;='Commercial Lease'!DH$5),
('Rent Roll'!$H13*'Rent Roll'!$D13/12)*((1+'Rent Roll'!$N13)^DATEDIF('Control | Sensitivity'!$C$18,DH$5,"Y")),
OFFSET(DG17,0,-DATEDIF(EDATE('Rent Roll'!$K13,'Rent Roll'!$P13*12),DH$5,"M"))*((1+'Rent Roll'!$O13)^(DATEDIF(EDATE('Rent Roll'!$K13,'Rent Roll'!$P13*12),DH$5,"Y")+1))),('Rent Roll'!$H13*'Rent Roll'!$D13/12)*((1+'Rent Roll'!$N13)^DATEDIF('Control | Sensitivity'!$C$18,DH$5,"Y")))))</f>
        <v>-</v>
      </c>
      <c r="DI17" s="92" t="str">
        <f ca="1">IF(DI$5&gt;='Rent Roll'!$M39,('Rent Roll'!$G39*'Rent Roll'!$D13/12)*((1+'Rent Roll'!$X39)^DATEDIF('Rent Roll'!$M39,DI$5,"Y")),
IF(DI$5&gt;'Rent Roll'!$L13,"-",
IF('Rent Roll'!$P13&gt;0,
IF(AND('Rent Roll'!$P13&gt;0,EDATE('Rent Roll'!$K13,'Rent Roll'!$P13*12)&gt;='Commercial Lease'!DI$5),
('Rent Roll'!$H13*'Rent Roll'!$D13/12)*((1+'Rent Roll'!$N13)^DATEDIF('Control | Sensitivity'!$C$18,DI$5,"Y")),
OFFSET(DH17,0,-DATEDIF(EDATE('Rent Roll'!$K13,'Rent Roll'!$P13*12),DI$5,"M"))*((1+'Rent Roll'!$O13)^(DATEDIF(EDATE('Rent Roll'!$K13,'Rent Roll'!$P13*12),DI$5,"Y")+1))),('Rent Roll'!$H13*'Rent Roll'!$D13/12)*((1+'Rent Roll'!$N13)^DATEDIF('Control | Sensitivity'!$C$18,DI$5,"Y")))))</f>
        <v>-</v>
      </c>
      <c r="DJ17" s="92" t="str">
        <f ca="1">IF(DJ$5&gt;='Rent Roll'!$M39,('Rent Roll'!$G39*'Rent Roll'!$D13/12)*((1+'Rent Roll'!$X39)^DATEDIF('Rent Roll'!$M39,DJ$5,"Y")),
IF(DJ$5&gt;'Rent Roll'!$L13,"-",
IF('Rent Roll'!$P13&gt;0,
IF(AND('Rent Roll'!$P13&gt;0,EDATE('Rent Roll'!$K13,'Rent Roll'!$P13*12)&gt;='Commercial Lease'!DJ$5),
('Rent Roll'!$H13*'Rent Roll'!$D13/12)*((1+'Rent Roll'!$N13)^DATEDIF('Control | Sensitivity'!$C$18,DJ$5,"Y")),
OFFSET(DI17,0,-DATEDIF(EDATE('Rent Roll'!$K13,'Rent Roll'!$P13*12),DJ$5,"M"))*((1+'Rent Roll'!$O13)^(DATEDIF(EDATE('Rent Roll'!$K13,'Rent Roll'!$P13*12),DJ$5,"Y")+1))),('Rent Roll'!$H13*'Rent Roll'!$D13/12)*((1+'Rent Roll'!$N13)^DATEDIF('Control | Sensitivity'!$C$18,DJ$5,"Y")))))</f>
        <v>-</v>
      </c>
      <c r="DK17" s="92" t="str">
        <f ca="1">IF(DK$5&gt;='Rent Roll'!$M39,('Rent Roll'!$G39*'Rent Roll'!$D13/12)*((1+'Rent Roll'!$X39)^DATEDIF('Rent Roll'!$M39,DK$5,"Y")),
IF(DK$5&gt;'Rent Roll'!$L13,"-",
IF('Rent Roll'!$P13&gt;0,
IF(AND('Rent Roll'!$P13&gt;0,EDATE('Rent Roll'!$K13,'Rent Roll'!$P13*12)&gt;='Commercial Lease'!DK$5),
('Rent Roll'!$H13*'Rent Roll'!$D13/12)*((1+'Rent Roll'!$N13)^DATEDIF('Control | Sensitivity'!$C$18,DK$5,"Y")),
OFFSET(DJ17,0,-DATEDIF(EDATE('Rent Roll'!$K13,'Rent Roll'!$P13*12),DK$5,"M"))*((1+'Rent Roll'!$O13)^(DATEDIF(EDATE('Rent Roll'!$K13,'Rent Roll'!$P13*12),DK$5,"Y")+1))),('Rent Roll'!$H13*'Rent Roll'!$D13/12)*((1+'Rent Roll'!$N13)^DATEDIF('Control | Sensitivity'!$C$18,DK$5,"Y")))))</f>
        <v>-</v>
      </c>
      <c r="DL17" s="92" t="str">
        <f ca="1">IF(DL$5&gt;='Rent Roll'!$M39,('Rent Roll'!$G39*'Rent Roll'!$D13/12)*((1+'Rent Roll'!$X39)^DATEDIF('Rent Roll'!$M39,DL$5,"Y")),
IF(DL$5&gt;'Rent Roll'!$L13,"-",
IF('Rent Roll'!$P13&gt;0,
IF(AND('Rent Roll'!$P13&gt;0,EDATE('Rent Roll'!$K13,'Rent Roll'!$P13*12)&gt;='Commercial Lease'!DL$5),
('Rent Roll'!$H13*'Rent Roll'!$D13/12)*((1+'Rent Roll'!$N13)^DATEDIF('Control | Sensitivity'!$C$18,DL$5,"Y")),
OFFSET(DK17,0,-DATEDIF(EDATE('Rent Roll'!$K13,'Rent Roll'!$P13*12),DL$5,"M"))*((1+'Rent Roll'!$O13)^(DATEDIF(EDATE('Rent Roll'!$K13,'Rent Roll'!$P13*12),DL$5,"Y")+1))),('Rent Roll'!$H13*'Rent Roll'!$D13/12)*((1+'Rent Roll'!$N13)^DATEDIF('Control | Sensitivity'!$C$18,DL$5,"Y")))))</f>
        <v>-</v>
      </c>
      <c r="DM17" s="92" t="str">
        <f ca="1">IF(DM$5&gt;='Rent Roll'!$M39,('Rent Roll'!$G39*'Rent Roll'!$D13/12)*((1+'Rent Roll'!$X39)^DATEDIF('Rent Roll'!$M39,DM$5,"Y")),
IF(DM$5&gt;'Rent Roll'!$L13,"-",
IF('Rent Roll'!$P13&gt;0,
IF(AND('Rent Roll'!$P13&gt;0,EDATE('Rent Roll'!$K13,'Rent Roll'!$P13*12)&gt;='Commercial Lease'!DM$5),
('Rent Roll'!$H13*'Rent Roll'!$D13/12)*((1+'Rent Roll'!$N13)^DATEDIF('Control | Sensitivity'!$C$18,DM$5,"Y")),
OFFSET(DL17,0,-DATEDIF(EDATE('Rent Roll'!$K13,'Rent Roll'!$P13*12),DM$5,"M"))*((1+'Rent Roll'!$O13)^(DATEDIF(EDATE('Rent Roll'!$K13,'Rent Roll'!$P13*12),DM$5,"Y")+1))),('Rent Roll'!$H13*'Rent Roll'!$D13/12)*((1+'Rent Roll'!$N13)^DATEDIF('Control | Sensitivity'!$C$18,DM$5,"Y")))))</f>
        <v>-</v>
      </c>
      <c r="DN17" s="92" t="str">
        <f ca="1">IF(DN$5&gt;='Rent Roll'!$M39,('Rent Roll'!$G39*'Rent Roll'!$D13/12)*((1+'Rent Roll'!$X39)^DATEDIF('Rent Roll'!$M39,DN$5,"Y")),
IF(DN$5&gt;'Rent Roll'!$L13,"-",
IF('Rent Roll'!$P13&gt;0,
IF(AND('Rent Roll'!$P13&gt;0,EDATE('Rent Roll'!$K13,'Rent Roll'!$P13*12)&gt;='Commercial Lease'!DN$5),
('Rent Roll'!$H13*'Rent Roll'!$D13/12)*((1+'Rent Roll'!$N13)^DATEDIF('Control | Sensitivity'!$C$18,DN$5,"Y")),
OFFSET(DM17,0,-DATEDIF(EDATE('Rent Roll'!$K13,'Rent Roll'!$P13*12),DN$5,"M"))*((1+'Rent Roll'!$O13)^(DATEDIF(EDATE('Rent Roll'!$K13,'Rent Roll'!$P13*12),DN$5,"Y")+1))),('Rent Roll'!$H13*'Rent Roll'!$D13/12)*((1+'Rent Roll'!$N13)^DATEDIF('Control | Sensitivity'!$C$18,DN$5,"Y")))))</f>
        <v>-</v>
      </c>
      <c r="DO17" s="92" t="str">
        <f ca="1">IF(DO$5&gt;='Rent Roll'!$M39,('Rent Roll'!$G39*'Rent Roll'!$D13/12)*((1+'Rent Roll'!$X39)^DATEDIF('Rent Roll'!$M39,DO$5,"Y")),
IF(DO$5&gt;'Rent Roll'!$L13,"-",
IF('Rent Roll'!$P13&gt;0,
IF(AND('Rent Roll'!$P13&gt;0,EDATE('Rent Roll'!$K13,'Rent Roll'!$P13*12)&gt;='Commercial Lease'!DO$5),
('Rent Roll'!$H13*'Rent Roll'!$D13/12)*((1+'Rent Roll'!$N13)^DATEDIF('Control | Sensitivity'!$C$18,DO$5,"Y")),
OFFSET(DN17,0,-DATEDIF(EDATE('Rent Roll'!$K13,'Rent Roll'!$P13*12),DO$5,"M"))*((1+'Rent Roll'!$O13)^(DATEDIF(EDATE('Rent Roll'!$K13,'Rent Roll'!$P13*12),DO$5,"Y")+1))),('Rent Roll'!$H13*'Rent Roll'!$D13/12)*((1+'Rent Roll'!$N13)^DATEDIF('Control | Sensitivity'!$C$18,DO$5,"Y")))))</f>
        <v>-</v>
      </c>
      <c r="DP17" s="92" t="str">
        <f ca="1">IF(DP$5&gt;='Rent Roll'!$M39,('Rent Roll'!$G39*'Rent Roll'!$D13/12)*((1+'Rent Roll'!$X39)^DATEDIF('Rent Roll'!$M39,DP$5,"Y")),
IF(DP$5&gt;'Rent Roll'!$L13,"-",
IF('Rent Roll'!$P13&gt;0,
IF(AND('Rent Roll'!$P13&gt;0,EDATE('Rent Roll'!$K13,'Rent Roll'!$P13*12)&gt;='Commercial Lease'!DP$5),
('Rent Roll'!$H13*'Rent Roll'!$D13/12)*((1+'Rent Roll'!$N13)^DATEDIF('Control | Sensitivity'!$C$18,DP$5,"Y")),
OFFSET(DO17,0,-DATEDIF(EDATE('Rent Roll'!$K13,'Rent Roll'!$P13*12),DP$5,"M"))*((1+'Rent Roll'!$O13)^(DATEDIF(EDATE('Rent Roll'!$K13,'Rent Roll'!$P13*12),DP$5,"Y")+1))),('Rent Roll'!$H13*'Rent Roll'!$D13/12)*((1+'Rent Roll'!$N13)^DATEDIF('Control | Sensitivity'!$C$18,DP$5,"Y")))))</f>
        <v>-</v>
      </c>
      <c r="DQ17" s="92" t="str">
        <f ca="1">IF(DQ$5&gt;='Rent Roll'!$M39,('Rent Roll'!$G39*'Rent Roll'!$D13/12)*((1+'Rent Roll'!$X39)^DATEDIF('Rent Roll'!$M39,DQ$5,"Y")),
IF(DQ$5&gt;'Rent Roll'!$L13,"-",
IF('Rent Roll'!$P13&gt;0,
IF(AND('Rent Roll'!$P13&gt;0,EDATE('Rent Roll'!$K13,'Rent Roll'!$P13*12)&gt;='Commercial Lease'!DQ$5),
('Rent Roll'!$H13*'Rent Roll'!$D13/12)*((1+'Rent Roll'!$N13)^DATEDIF('Control | Sensitivity'!$C$18,DQ$5,"Y")),
OFFSET(DP17,0,-DATEDIF(EDATE('Rent Roll'!$K13,'Rent Roll'!$P13*12),DQ$5,"M"))*((1+'Rent Roll'!$O13)^(DATEDIF(EDATE('Rent Roll'!$K13,'Rent Roll'!$P13*12),DQ$5,"Y")+1))),('Rent Roll'!$H13*'Rent Roll'!$D13/12)*((1+'Rent Roll'!$N13)^DATEDIF('Control | Sensitivity'!$C$18,DQ$5,"Y")))))</f>
        <v>-</v>
      </c>
      <c r="DR17" s="92" t="str">
        <f ca="1">IF(DR$5&gt;='Rent Roll'!$M39,('Rent Roll'!$G39*'Rent Roll'!$D13/12)*((1+'Rent Roll'!$X39)^DATEDIF('Rent Roll'!$M39,DR$5,"Y")),
IF(DR$5&gt;'Rent Roll'!$L13,"-",
IF('Rent Roll'!$P13&gt;0,
IF(AND('Rent Roll'!$P13&gt;0,EDATE('Rent Roll'!$K13,'Rent Roll'!$P13*12)&gt;='Commercial Lease'!DR$5),
('Rent Roll'!$H13*'Rent Roll'!$D13/12)*((1+'Rent Roll'!$N13)^DATEDIF('Control | Sensitivity'!$C$18,DR$5,"Y")),
OFFSET(DQ17,0,-DATEDIF(EDATE('Rent Roll'!$K13,'Rent Roll'!$P13*12),DR$5,"M"))*((1+'Rent Roll'!$O13)^(DATEDIF(EDATE('Rent Roll'!$K13,'Rent Roll'!$P13*12),DR$5,"Y")+1))),('Rent Roll'!$H13*'Rent Roll'!$D13/12)*((1+'Rent Roll'!$N13)^DATEDIF('Control | Sensitivity'!$C$18,DR$5,"Y")))))</f>
        <v>-</v>
      </c>
      <c r="DS17" s="92" t="str">
        <f ca="1">IF(DS$5&gt;='Rent Roll'!$M39,('Rent Roll'!$G39*'Rent Roll'!$D13/12)*((1+'Rent Roll'!$X39)^DATEDIF('Rent Roll'!$M39,DS$5,"Y")),
IF(DS$5&gt;'Rent Roll'!$L13,"-",
IF('Rent Roll'!$P13&gt;0,
IF(AND('Rent Roll'!$P13&gt;0,EDATE('Rent Roll'!$K13,'Rent Roll'!$P13*12)&gt;='Commercial Lease'!DS$5),
('Rent Roll'!$H13*'Rent Roll'!$D13/12)*((1+'Rent Roll'!$N13)^DATEDIF('Control | Sensitivity'!$C$18,DS$5,"Y")),
OFFSET(DR17,0,-DATEDIF(EDATE('Rent Roll'!$K13,'Rent Roll'!$P13*12),DS$5,"M"))*((1+'Rent Roll'!$O13)^(DATEDIF(EDATE('Rent Roll'!$K13,'Rent Roll'!$P13*12),DS$5,"Y")+1))),('Rent Roll'!$H13*'Rent Roll'!$D13/12)*((1+'Rent Roll'!$N13)^DATEDIF('Control | Sensitivity'!$C$18,DS$5,"Y")))))</f>
        <v>-</v>
      </c>
      <c r="DT17" s="92" t="str">
        <f ca="1">IF(DT$5&gt;='Rent Roll'!$M39,('Rent Roll'!$G39*'Rent Roll'!$D13/12)*((1+'Rent Roll'!$X39)^DATEDIF('Rent Roll'!$M39,DT$5,"Y")),
IF(DT$5&gt;'Rent Roll'!$L13,"-",
IF('Rent Roll'!$P13&gt;0,
IF(AND('Rent Roll'!$P13&gt;0,EDATE('Rent Roll'!$K13,'Rent Roll'!$P13*12)&gt;='Commercial Lease'!DT$5),
('Rent Roll'!$H13*'Rent Roll'!$D13/12)*((1+'Rent Roll'!$N13)^DATEDIF('Control | Sensitivity'!$C$18,DT$5,"Y")),
OFFSET(DS17,0,-DATEDIF(EDATE('Rent Roll'!$K13,'Rent Roll'!$P13*12),DT$5,"M"))*((1+'Rent Roll'!$O13)^(DATEDIF(EDATE('Rent Roll'!$K13,'Rent Roll'!$P13*12),DT$5,"Y")+1))),('Rent Roll'!$H13*'Rent Roll'!$D13/12)*((1+'Rent Roll'!$N13)^DATEDIF('Control | Sensitivity'!$C$18,DT$5,"Y")))))</f>
        <v>-</v>
      </c>
      <c r="DU17" s="92" t="str">
        <f ca="1">IF(DU$5&gt;='Rent Roll'!$M39,('Rent Roll'!$G39*'Rent Roll'!$D13/12)*((1+'Rent Roll'!$X39)^DATEDIF('Rent Roll'!$M39,DU$5,"Y")),
IF(DU$5&gt;'Rent Roll'!$L13,"-",
IF('Rent Roll'!$P13&gt;0,
IF(AND('Rent Roll'!$P13&gt;0,EDATE('Rent Roll'!$K13,'Rent Roll'!$P13*12)&gt;='Commercial Lease'!DU$5),
('Rent Roll'!$H13*'Rent Roll'!$D13/12)*((1+'Rent Roll'!$N13)^DATEDIF('Control | Sensitivity'!$C$18,DU$5,"Y")),
OFFSET(DT17,0,-DATEDIF(EDATE('Rent Roll'!$K13,'Rent Roll'!$P13*12),DU$5,"M"))*((1+'Rent Roll'!$O13)^(DATEDIF(EDATE('Rent Roll'!$K13,'Rent Roll'!$P13*12),DU$5,"Y")+1))),('Rent Roll'!$H13*'Rent Roll'!$D13/12)*((1+'Rent Roll'!$N13)^DATEDIF('Control | Sensitivity'!$C$18,DU$5,"Y")))))</f>
        <v>-</v>
      </c>
      <c r="DV17" s="92" t="str">
        <f ca="1">IF(DV$5&gt;='Rent Roll'!$M39,('Rent Roll'!$G39*'Rent Roll'!$D13/12)*((1+'Rent Roll'!$X39)^DATEDIF('Rent Roll'!$M39,DV$5,"Y")),
IF(DV$5&gt;'Rent Roll'!$L13,"-",
IF('Rent Roll'!$P13&gt;0,
IF(AND('Rent Roll'!$P13&gt;0,EDATE('Rent Roll'!$K13,'Rent Roll'!$P13*12)&gt;='Commercial Lease'!DV$5),
('Rent Roll'!$H13*'Rent Roll'!$D13/12)*((1+'Rent Roll'!$N13)^DATEDIF('Control | Sensitivity'!$C$18,DV$5,"Y")),
OFFSET(DU17,0,-DATEDIF(EDATE('Rent Roll'!$K13,'Rent Roll'!$P13*12),DV$5,"M"))*((1+'Rent Roll'!$O13)^(DATEDIF(EDATE('Rent Roll'!$K13,'Rent Roll'!$P13*12),DV$5,"Y")+1))),('Rent Roll'!$H13*'Rent Roll'!$D13/12)*((1+'Rent Roll'!$N13)^DATEDIF('Control | Sensitivity'!$C$18,DV$5,"Y")))))</f>
        <v>-</v>
      </c>
      <c r="DW17" s="92" t="str">
        <f ca="1">IF(DW$5&gt;='Rent Roll'!$M39,('Rent Roll'!$G39*'Rent Roll'!$D13/12)*((1+'Rent Roll'!$X39)^DATEDIF('Rent Roll'!$M39,DW$5,"Y")),
IF(DW$5&gt;'Rent Roll'!$L13,"-",
IF('Rent Roll'!$P13&gt;0,
IF(AND('Rent Roll'!$P13&gt;0,EDATE('Rent Roll'!$K13,'Rent Roll'!$P13*12)&gt;='Commercial Lease'!DW$5),
('Rent Roll'!$H13*'Rent Roll'!$D13/12)*((1+'Rent Roll'!$N13)^DATEDIF('Control | Sensitivity'!$C$18,DW$5,"Y")),
OFFSET(DV17,0,-DATEDIF(EDATE('Rent Roll'!$K13,'Rent Roll'!$P13*12),DW$5,"M"))*((1+'Rent Roll'!$O13)^(DATEDIF(EDATE('Rent Roll'!$K13,'Rent Roll'!$P13*12),DW$5,"Y")+1))),('Rent Roll'!$H13*'Rent Roll'!$D13/12)*((1+'Rent Roll'!$N13)^DATEDIF('Control | Sensitivity'!$C$18,DW$5,"Y")))))</f>
        <v>-</v>
      </c>
      <c r="DX17" s="92" t="str">
        <f ca="1">IF(DX$5&gt;='Rent Roll'!$M39,('Rent Roll'!$G39*'Rent Roll'!$D13/12)*((1+'Rent Roll'!$X39)^DATEDIF('Rent Roll'!$M39,DX$5,"Y")),
IF(DX$5&gt;'Rent Roll'!$L13,"-",
IF('Rent Roll'!$P13&gt;0,
IF(AND('Rent Roll'!$P13&gt;0,EDATE('Rent Roll'!$K13,'Rent Roll'!$P13*12)&gt;='Commercial Lease'!DX$5),
('Rent Roll'!$H13*'Rent Roll'!$D13/12)*((1+'Rent Roll'!$N13)^DATEDIF('Control | Sensitivity'!$C$18,DX$5,"Y")),
OFFSET(DW17,0,-DATEDIF(EDATE('Rent Roll'!$K13,'Rent Roll'!$P13*12),DX$5,"M"))*((1+'Rent Roll'!$O13)^(DATEDIF(EDATE('Rent Roll'!$K13,'Rent Roll'!$P13*12),DX$5,"Y")+1))),('Rent Roll'!$H13*'Rent Roll'!$D13/12)*((1+'Rent Roll'!$N13)^DATEDIF('Control | Sensitivity'!$C$18,DX$5,"Y")))))</f>
        <v>-</v>
      </c>
      <c r="DY17" s="92" t="str">
        <f ca="1">IF(DY$5&gt;='Rent Roll'!$M39,('Rent Roll'!$G39*'Rent Roll'!$D13/12)*((1+'Rent Roll'!$X39)^DATEDIF('Rent Roll'!$M39,DY$5,"Y")),
IF(DY$5&gt;'Rent Roll'!$L13,"-",
IF('Rent Roll'!$P13&gt;0,
IF(AND('Rent Roll'!$P13&gt;0,EDATE('Rent Roll'!$K13,'Rent Roll'!$P13*12)&gt;='Commercial Lease'!DY$5),
('Rent Roll'!$H13*'Rent Roll'!$D13/12)*((1+'Rent Roll'!$N13)^DATEDIF('Control | Sensitivity'!$C$18,DY$5,"Y")),
OFFSET(DX17,0,-DATEDIF(EDATE('Rent Roll'!$K13,'Rent Roll'!$P13*12),DY$5,"M"))*((1+'Rent Roll'!$O13)^(DATEDIF(EDATE('Rent Roll'!$K13,'Rent Roll'!$P13*12),DY$5,"Y")+1))),('Rent Roll'!$H13*'Rent Roll'!$D13/12)*((1+'Rent Roll'!$N13)^DATEDIF('Control | Sensitivity'!$C$18,DY$5,"Y")))))</f>
        <v>-</v>
      </c>
      <c r="DZ17" s="92" t="str">
        <f ca="1">IF(DZ$5&gt;='Rent Roll'!$M39,('Rent Roll'!$G39*'Rent Roll'!$D13/12)*((1+'Rent Roll'!$X39)^DATEDIF('Rent Roll'!$M39,DZ$5,"Y")),
IF(DZ$5&gt;'Rent Roll'!$L13,"-",
IF('Rent Roll'!$P13&gt;0,
IF(AND('Rent Roll'!$P13&gt;0,EDATE('Rent Roll'!$K13,'Rent Roll'!$P13*12)&gt;='Commercial Lease'!DZ$5),
('Rent Roll'!$H13*'Rent Roll'!$D13/12)*((1+'Rent Roll'!$N13)^DATEDIF('Control | Sensitivity'!$C$18,DZ$5,"Y")),
OFFSET(DY17,0,-DATEDIF(EDATE('Rent Roll'!$K13,'Rent Roll'!$P13*12),DZ$5,"M"))*((1+'Rent Roll'!$O13)^(DATEDIF(EDATE('Rent Roll'!$K13,'Rent Roll'!$P13*12),DZ$5,"Y")+1))),('Rent Roll'!$H13*'Rent Roll'!$D13/12)*((1+'Rent Roll'!$N13)^DATEDIF('Control | Sensitivity'!$C$18,DZ$5,"Y")))))</f>
        <v>-</v>
      </c>
      <c r="EA17" s="92" t="str">
        <f ca="1">IF(EA$5&gt;='Rent Roll'!$M39,('Rent Roll'!$G39*'Rent Roll'!$D13/12)*((1+'Rent Roll'!$X39)^DATEDIF('Rent Roll'!$M39,EA$5,"Y")),
IF(EA$5&gt;'Rent Roll'!$L13,"-",
IF('Rent Roll'!$P13&gt;0,
IF(AND('Rent Roll'!$P13&gt;0,EDATE('Rent Roll'!$K13,'Rent Roll'!$P13*12)&gt;='Commercial Lease'!EA$5),
('Rent Roll'!$H13*'Rent Roll'!$D13/12)*((1+'Rent Roll'!$N13)^DATEDIF('Control | Sensitivity'!$C$18,EA$5,"Y")),
OFFSET(DZ17,0,-DATEDIF(EDATE('Rent Roll'!$K13,'Rent Roll'!$P13*12),EA$5,"M"))*((1+'Rent Roll'!$O13)^(DATEDIF(EDATE('Rent Roll'!$K13,'Rent Roll'!$P13*12),EA$5,"Y")+1))),('Rent Roll'!$H13*'Rent Roll'!$D13/12)*((1+'Rent Roll'!$N13)^DATEDIF('Control | Sensitivity'!$C$18,EA$5,"Y")))))</f>
        <v>-</v>
      </c>
      <c r="EB17" s="92" t="str">
        <f ca="1">IF(EB$5&gt;='Rent Roll'!$M39,('Rent Roll'!$G39*'Rent Roll'!$D13/12)*((1+'Rent Roll'!$X39)^DATEDIF('Rent Roll'!$M39,EB$5,"Y")),
IF(EB$5&gt;'Rent Roll'!$L13,"-",
IF('Rent Roll'!$P13&gt;0,
IF(AND('Rent Roll'!$P13&gt;0,EDATE('Rent Roll'!$K13,'Rent Roll'!$P13*12)&gt;='Commercial Lease'!EB$5),
('Rent Roll'!$H13*'Rent Roll'!$D13/12)*((1+'Rent Roll'!$N13)^DATEDIF('Control | Sensitivity'!$C$18,EB$5,"Y")),
OFFSET(EA17,0,-DATEDIF(EDATE('Rent Roll'!$K13,'Rent Roll'!$P13*12),EB$5,"M"))*((1+'Rent Roll'!$O13)^(DATEDIF(EDATE('Rent Roll'!$K13,'Rent Roll'!$P13*12),EB$5,"Y")+1))),('Rent Roll'!$H13*'Rent Roll'!$D13/12)*((1+'Rent Roll'!$N13)^DATEDIF('Control | Sensitivity'!$C$18,EB$5,"Y")))))</f>
        <v>-</v>
      </c>
      <c r="EC17" s="92" t="str">
        <f ca="1">IF(EC$5&gt;='Rent Roll'!$M39,('Rent Roll'!$G39*'Rent Roll'!$D13/12)*((1+'Rent Roll'!$X39)^DATEDIF('Rent Roll'!$M39,EC$5,"Y")),
IF(EC$5&gt;'Rent Roll'!$L13,"-",
IF('Rent Roll'!$P13&gt;0,
IF(AND('Rent Roll'!$P13&gt;0,EDATE('Rent Roll'!$K13,'Rent Roll'!$P13*12)&gt;='Commercial Lease'!EC$5),
('Rent Roll'!$H13*'Rent Roll'!$D13/12)*((1+'Rent Roll'!$N13)^DATEDIF('Control | Sensitivity'!$C$18,EC$5,"Y")),
OFFSET(EB17,0,-DATEDIF(EDATE('Rent Roll'!$K13,'Rent Roll'!$P13*12),EC$5,"M"))*((1+'Rent Roll'!$O13)^(DATEDIF(EDATE('Rent Roll'!$K13,'Rent Roll'!$P13*12),EC$5,"Y")+1))),('Rent Roll'!$H13*'Rent Roll'!$D13/12)*((1+'Rent Roll'!$N13)^DATEDIF('Control | Sensitivity'!$C$18,EC$5,"Y")))))</f>
        <v>-</v>
      </c>
      <c r="ED17" s="92" t="str">
        <f ca="1">IF(ED$5&gt;='Rent Roll'!$M39,('Rent Roll'!$G39*'Rent Roll'!$D13/12)*((1+'Rent Roll'!$X39)^DATEDIF('Rent Roll'!$M39,ED$5,"Y")),
IF(ED$5&gt;'Rent Roll'!$L13,"-",
IF('Rent Roll'!$P13&gt;0,
IF(AND('Rent Roll'!$P13&gt;0,EDATE('Rent Roll'!$K13,'Rent Roll'!$P13*12)&gt;='Commercial Lease'!ED$5),
('Rent Roll'!$H13*'Rent Roll'!$D13/12)*((1+'Rent Roll'!$N13)^DATEDIF('Control | Sensitivity'!$C$18,ED$5,"Y")),
OFFSET(EC17,0,-DATEDIF(EDATE('Rent Roll'!$K13,'Rent Roll'!$P13*12),ED$5,"M"))*((1+'Rent Roll'!$O13)^(DATEDIF(EDATE('Rent Roll'!$K13,'Rent Roll'!$P13*12),ED$5,"Y")+1))),('Rent Roll'!$H13*'Rent Roll'!$D13/12)*((1+'Rent Roll'!$N13)^DATEDIF('Control | Sensitivity'!$C$18,ED$5,"Y")))))</f>
        <v>-</v>
      </c>
      <c r="EE17" s="92" t="str">
        <f ca="1">IF(EE$5&gt;='Rent Roll'!$M39,('Rent Roll'!$G39*'Rent Roll'!$D13/12)*((1+'Rent Roll'!$X39)^DATEDIF('Rent Roll'!$M39,EE$5,"Y")),
IF(EE$5&gt;'Rent Roll'!$L13,"-",
IF('Rent Roll'!$P13&gt;0,
IF(AND('Rent Roll'!$P13&gt;0,EDATE('Rent Roll'!$K13,'Rent Roll'!$P13*12)&gt;='Commercial Lease'!EE$5),
('Rent Roll'!$H13*'Rent Roll'!$D13/12)*((1+'Rent Roll'!$N13)^DATEDIF('Control | Sensitivity'!$C$18,EE$5,"Y")),
OFFSET(ED17,0,-DATEDIF(EDATE('Rent Roll'!$K13,'Rent Roll'!$P13*12),EE$5,"M"))*((1+'Rent Roll'!$O13)^(DATEDIF(EDATE('Rent Roll'!$K13,'Rent Roll'!$P13*12),EE$5,"Y")+1))),('Rent Roll'!$H13*'Rent Roll'!$D13/12)*((1+'Rent Roll'!$N13)^DATEDIF('Control | Sensitivity'!$C$18,EE$5,"Y")))))</f>
        <v>-</v>
      </c>
      <c r="EF17" s="214" t="str">
        <f ca="1">IF(EF$5&gt;='Rent Roll'!$M39,('Rent Roll'!$G39*'Rent Roll'!$D13/12)*((1+'Rent Roll'!$X39)^DATEDIF('Rent Roll'!$M39,EF$5,"Y")),
IF(EF$5&gt;'Rent Roll'!$L13,"-",
IF('Rent Roll'!$P13&gt;0,
IF(AND('Rent Roll'!$P13&gt;0,EDATE('Rent Roll'!$K13,'Rent Roll'!$P13*12)&gt;='Commercial Lease'!EF$5),
('Rent Roll'!$H13*'Rent Roll'!$D13/12)*((1+'Rent Roll'!$N13)^DATEDIF('Control | Sensitivity'!$C$18,EF$5,"Y")),
OFFSET(EE17,0,-DATEDIF(EDATE('Rent Roll'!$K13,'Rent Roll'!$P13*12),EF$5,"M"))*((1+'Rent Roll'!$O13)^(DATEDIF(EDATE('Rent Roll'!$K13,'Rent Roll'!$P13*12),EF$5,"Y")+1))),('Rent Roll'!$H13*'Rent Roll'!$D13/12)*((1+'Rent Roll'!$N13)^DATEDIF('Control | Sensitivity'!$C$18,EF$5,"Y")))))</f>
        <v>-</v>
      </c>
      <c r="EG17" s="72" t="s">
        <v>109</v>
      </c>
    </row>
    <row r="18" spans="2:137" ht="15" x14ac:dyDescent="0.25">
      <c r="B18" s="74"/>
      <c r="C18" s="287" t="str">
        <f>CONCATENATE('Rent Roll'!B14&amp;" - "&amp;'Rent Roll'!C14)</f>
        <v xml:space="preserve"> - </v>
      </c>
      <c r="D18" s="214">
        <f t="shared" ca="1" si="13"/>
        <v>0</v>
      </c>
      <c r="E18" s="92" t="str">
        <f>IF('Rent Roll'!$E14='Data Validation'!$E$2,'Rent Roll'!$I14,"-")</f>
        <v>-</v>
      </c>
      <c r="F18" s="92" t="str">
        <f ca="1">IF(F$5&gt;='Rent Roll'!$M40,('Rent Roll'!$G40*'Rent Roll'!$D14/12)*((1+'Rent Roll'!$X40)^DATEDIF('Rent Roll'!$M40,F$5,"Y")),
IF(F$5&gt;'Rent Roll'!$L14,"-",
IF('Rent Roll'!$P14&gt;0,
IF(AND('Rent Roll'!$P14&gt;0,EDATE('Rent Roll'!$K14,'Rent Roll'!$P14*12)&gt;='Commercial Lease'!F$5),
('Rent Roll'!$H14*'Rent Roll'!$D14/12)*((1+'Rent Roll'!$N14)^DATEDIF('Control | Sensitivity'!$C$18,F$5,"Y")),
OFFSET(E18,0,-DATEDIF(EDATE('Rent Roll'!$K14,'Rent Roll'!$P14*12),F$5,"M"))*((1+'Rent Roll'!$O14)^(DATEDIF(EDATE('Rent Roll'!$K14,'Rent Roll'!$P14*12),F$5,"Y")+1))),('Rent Roll'!$H14*'Rent Roll'!$D14/12)*((1+'Rent Roll'!$N14)^DATEDIF('Control | Sensitivity'!$C$18,F$5,"Y")))))</f>
        <v>-</v>
      </c>
      <c r="G18" s="92" t="str">
        <f ca="1">IF(G$5&gt;='Rent Roll'!$M40,('Rent Roll'!$G40*'Rent Roll'!$D14/12)*((1+'Rent Roll'!$X40)^DATEDIF('Rent Roll'!$M40,G$5,"Y")),
IF(G$5&gt;'Rent Roll'!$L14,"-",
IF('Rent Roll'!$P14&gt;0,
IF(AND('Rent Roll'!$P14&gt;0,EDATE('Rent Roll'!$K14,'Rent Roll'!$P14*12)&gt;='Commercial Lease'!G$5),
('Rent Roll'!$H14*'Rent Roll'!$D14/12)*((1+'Rent Roll'!$N14)^DATEDIF('Control | Sensitivity'!$C$18,G$5,"Y")),
OFFSET(F18,0,-DATEDIF(EDATE('Rent Roll'!$K14,'Rent Roll'!$P14*12),G$5,"M"))*((1+'Rent Roll'!$O14)^(DATEDIF(EDATE('Rent Roll'!$K14,'Rent Roll'!$P14*12),G$5,"Y")+1))),('Rent Roll'!$H14*'Rent Roll'!$D14/12)*((1+'Rent Roll'!$N14)^DATEDIF('Control | Sensitivity'!$C$18,G$5,"Y")))))</f>
        <v>-</v>
      </c>
      <c r="H18" s="92" t="str">
        <f ca="1">IF(H$5&gt;='Rent Roll'!$M40,('Rent Roll'!$G40*'Rent Roll'!$D14/12)*((1+'Rent Roll'!$X40)^DATEDIF('Rent Roll'!$M40,H$5,"Y")),
IF(H$5&gt;'Rent Roll'!$L14,"-",
IF('Rent Roll'!$P14&gt;0,
IF(AND('Rent Roll'!$P14&gt;0,EDATE('Rent Roll'!$K14,'Rent Roll'!$P14*12)&gt;='Commercial Lease'!H$5),
('Rent Roll'!$H14*'Rent Roll'!$D14/12)*((1+'Rent Roll'!$N14)^DATEDIF('Control | Sensitivity'!$C$18,H$5,"Y")),
OFFSET(G18,0,-DATEDIF(EDATE('Rent Roll'!$K14,'Rent Roll'!$P14*12),H$5,"M"))*((1+'Rent Roll'!$O14)^(DATEDIF(EDATE('Rent Roll'!$K14,'Rent Roll'!$P14*12),H$5,"Y")+1))),('Rent Roll'!$H14*'Rent Roll'!$D14/12)*((1+'Rent Roll'!$N14)^DATEDIF('Control | Sensitivity'!$C$18,H$5,"Y")))))</f>
        <v>-</v>
      </c>
      <c r="I18" s="92" t="str">
        <f ca="1">IF(I$5&gt;='Rent Roll'!$M40,('Rent Roll'!$G40*'Rent Roll'!$D14/12)*((1+'Rent Roll'!$X40)^DATEDIF('Rent Roll'!$M40,I$5,"Y")),
IF(I$5&gt;'Rent Roll'!$L14,"-",
IF('Rent Roll'!$P14&gt;0,
IF(AND('Rent Roll'!$P14&gt;0,EDATE('Rent Roll'!$K14,'Rent Roll'!$P14*12)&gt;='Commercial Lease'!I$5),
('Rent Roll'!$H14*'Rent Roll'!$D14/12)*((1+'Rent Roll'!$N14)^DATEDIF('Control | Sensitivity'!$C$18,I$5,"Y")),
OFFSET(H18,0,-DATEDIF(EDATE('Rent Roll'!$K14,'Rent Roll'!$P14*12),I$5,"M"))*((1+'Rent Roll'!$O14)^(DATEDIF(EDATE('Rent Roll'!$K14,'Rent Roll'!$P14*12),I$5,"Y")+1))),('Rent Roll'!$H14*'Rent Roll'!$D14/12)*((1+'Rent Roll'!$N14)^DATEDIF('Control | Sensitivity'!$C$18,I$5,"Y")))))</f>
        <v>-</v>
      </c>
      <c r="J18" s="92" t="str">
        <f ca="1">IF(J$5&gt;='Rent Roll'!$M40,('Rent Roll'!$G40*'Rent Roll'!$D14/12)*((1+'Rent Roll'!$X40)^DATEDIF('Rent Roll'!$M40,J$5,"Y")),
IF(J$5&gt;'Rent Roll'!$L14,"-",
IF('Rent Roll'!$P14&gt;0,
IF(AND('Rent Roll'!$P14&gt;0,EDATE('Rent Roll'!$K14,'Rent Roll'!$P14*12)&gt;='Commercial Lease'!J$5),
('Rent Roll'!$H14*'Rent Roll'!$D14/12)*((1+'Rent Roll'!$N14)^DATEDIF('Control | Sensitivity'!$C$18,J$5,"Y")),
OFFSET(I18,0,-DATEDIF(EDATE('Rent Roll'!$K14,'Rent Roll'!$P14*12),J$5,"M"))*((1+'Rent Roll'!$O14)^(DATEDIF(EDATE('Rent Roll'!$K14,'Rent Roll'!$P14*12),J$5,"Y")+1))),('Rent Roll'!$H14*'Rent Roll'!$D14/12)*((1+'Rent Roll'!$N14)^DATEDIF('Control | Sensitivity'!$C$18,J$5,"Y")))))</f>
        <v>-</v>
      </c>
      <c r="K18" s="92" t="str">
        <f ca="1">IF(K$5&gt;='Rent Roll'!$M40,('Rent Roll'!$G40*'Rent Roll'!$D14/12)*((1+'Rent Roll'!$X40)^DATEDIF('Rent Roll'!$M40,K$5,"Y")),
IF(K$5&gt;'Rent Roll'!$L14,"-",
IF('Rent Roll'!$P14&gt;0,
IF(AND('Rent Roll'!$P14&gt;0,EDATE('Rent Roll'!$K14,'Rent Roll'!$P14*12)&gt;='Commercial Lease'!K$5),
('Rent Roll'!$H14*'Rent Roll'!$D14/12)*((1+'Rent Roll'!$N14)^DATEDIF('Control | Sensitivity'!$C$18,K$5,"Y")),
OFFSET(J18,0,-DATEDIF(EDATE('Rent Roll'!$K14,'Rent Roll'!$P14*12),K$5,"M"))*((1+'Rent Roll'!$O14)^(DATEDIF(EDATE('Rent Roll'!$K14,'Rent Roll'!$P14*12),K$5,"Y")+1))),('Rent Roll'!$H14*'Rent Roll'!$D14/12)*((1+'Rent Roll'!$N14)^DATEDIF('Control | Sensitivity'!$C$18,K$5,"Y")))))</f>
        <v>-</v>
      </c>
      <c r="L18" s="92" t="str">
        <f ca="1">IF(L$5&gt;='Rent Roll'!$M40,('Rent Roll'!$G40*'Rent Roll'!$D14/12)*((1+'Rent Roll'!$X40)^DATEDIF('Rent Roll'!$M40,L$5,"Y")),
IF(L$5&gt;'Rent Roll'!$L14,"-",
IF('Rent Roll'!$P14&gt;0,
IF(AND('Rent Roll'!$P14&gt;0,EDATE('Rent Roll'!$K14,'Rent Roll'!$P14*12)&gt;='Commercial Lease'!L$5),
('Rent Roll'!$H14*'Rent Roll'!$D14/12)*((1+'Rent Roll'!$N14)^DATEDIF('Control | Sensitivity'!$C$18,L$5,"Y")),
OFFSET(K18,0,-DATEDIF(EDATE('Rent Roll'!$K14,'Rent Roll'!$P14*12),L$5,"M"))*((1+'Rent Roll'!$O14)^(DATEDIF(EDATE('Rent Roll'!$K14,'Rent Roll'!$P14*12),L$5,"Y")+1))),('Rent Roll'!$H14*'Rent Roll'!$D14/12)*((1+'Rent Roll'!$N14)^DATEDIF('Control | Sensitivity'!$C$18,L$5,"Y")))))</f>
        <v>-</v>
      </c>
      <c r="M18" s="92" t="str">
        <f ca="1">IF(M$5&gt;='Rent Roll'!$M40,('Rent Roll'!$G40*'Rent Roll'!$D14/12)*((1+'Rent Roll'!$X40)^DATEDIF('Rent Roll'!$M40,M$5,"Y")),
IF(M$5&gt;'Rent Roll'!$L14,"-",
IF('Rent Roll'!$P14&gt;0,
IF(AND('Rent Roll'!$P14&gt;0,EDATE('Rent Roll'!$K14,'Rent Roll'!$P14*12)&gt;='Commercial Lease'!M$5),
('Rent Roll'!$H14*'Rent Roll'!$D14/12)*((1+'Rent Roll'!$N14)^DATEDIF('Control | Sensitivity'!$C$18,M$5,"Y")),
OFFSET(L18,0,-DATEDIF(EDATE('Rent Roll'!$K14,'Rent Roll'!$P14*12),M$5,"M"))*((1+'Rent Roll'!$O14)^(DATEDIF(EDATE('Rent Roll'!$K14,'Rent Roll'!$P14*12),M$5,"Y")+1))),('Rent Roll'!$H14*'Rent Roll'!$D14/12)*((1+'Rent Roll'!$N14)^DATEDIF('Control | Sensitivity'!$C$18,M$5,"Y")))))</f>
        <v>-</v>
      </c>
      <c r="N18" s="92" t="str">
        <f ca="1">IF(N$5&gt;='Rent Roll'!$M40,('Rent Roll'!$G40*'Rent Roll'!$D14/12)*((1+'Rent Roll'!$X40)^DATEDIF('Rent Roll'!$M40,N$5,"Y")),
IF(N$5&gt;'Rent Roll'!$L14,"-",
IF('Rent Roll'!$P14&gt;0,
IF(AND('Rent Roll'!$P14&gt;0,EDATE('Rent Roll'!$K14,'Rent Roll'!$P14*12)&gt;='Commercial Lease'!N$5),
('Rent Roll'!$H14*'Rent Roll'!$D14/12)*((1+'Rent Roll'!$N14)^DATEDIF('Control | Sensitivity'!$C$18,N$5,"Y")),
OFFSET(M18,0,-DATEDIF(EDATE('Rent Roll'!$K14,'Rent Roll'!$P14*12),N$5,"M"))*((1+'Rent Roll'!$O14)^(DATEDIF(EDATE('Rent Roll'!$K14,'Rent Roll'!$P14*12),N$5,"Y")+1))),('Rent Roll'!$H14*'Rent Roll'!$D14/12)*((1+'Rent Roll'!$N14)^DATEDIF('Control | Sensitivity'!$C$18,N$5,"Y")))))</f>
        <v>-</v>
      </c>
      <c r="O18" s="92" t="str">
        <f ca="1">IF(O$5&gt;='Rent Roll'!$M40,('Rent Roll'!$G40*'Rent Roll'!$D14/12)*((1+'Rent Roll'!$X40)^DATEDIF('Rent Roll'!$M40,O$5,"Y")),
IF(O$5&gt;'Rent Roll'!$L14,"-",
IF('Rent Roll'!$P14&gt;0,
IF(AND('Rent Roll'!$P14&gt;0,EDATE('Rent Roll'!$K14,'Rent Roll'!$P14*12)&gt;='Commercial Lease'!O$5),
('Rent Roll'!$H14*'Rent Roll'!$D14/12)*((1+'Rent Roll'!$N14)^DATEDIF('Control | Sensitivity'!$C$18,O$5,"Y")),
OFFSET(N18,0,-DATEDIF(EDATE('Rent Roll'!$K14,'Rent Roll'!$P14*12),O$5,"M"))*((1+'Rent Roll'!$O14)^(DATEDIF(EDATE('Rent Roll'!$K14,'Rent Roll'!$P14*12),O$5,"Y")+1))),('Rent Roll'!$H14*'Rent Roll'!$D14/12)*((1+'Rent Roll'!$N14)^DATEDIF('Control | Sensitivity'!$C$18,O$5,"Y")))))</f>
        <v>-</v>
      </c>
      <c r="P18" s="92" t="str">
        <f ca="1">IF(P$5&gt;='Rent Roll'!$M40,('Rent Roll'!$G40*'Rent Roll'!$D14/12)*((1+'Rent Roll'!$X40)^DATEDIF('Rent Roll'!$M40,P$5,"Y")),
IF(P$5&gt;'Rent Roll'!$L14,"-",
IF('Rent Roll'!$P14&gt;0,
IF(AND('Rent Roll'!$P14&gt;0,EDATE('Rent Roll'!$K14,'Rent Roll'!$P14*12)&gt;='Commercial Lease'!P$5),
('Rent Roll'!$H14*'Rent Roll'!$D14/12)*((1+'Rent Roll'!$N14)^DATEDIF('Control | Sensitivity'!$C$18,P$5,"Y")),
OFFSET(O18,0,-DATEDIF(EDATE('Rent Roll'!$K14,'Rent Roll'!$P14*12),P$5,"M"))*((1+'Rent Roll'!$O14)^(DATEDIF(EDATE('Rent Roll'!$K14,'Rent Roll'!$P14*12),P$5,"Y")+1))),('Rent Roll'!$H14*'Rent Roll'!$D14/12)*((1+'Rent Roll'!$N14)^DATEDIF('Control | Sensitivity'!$C$18,P$5,"Y")))))</f>
        <v>-</v>
      </c>
      <c r="Q18" s="92" t="str">
        <f ca="1">IF(Q$5&gt;='Rent Roll'!$M40,('Rent Roll'!$G40*'Rent Roll'!$D14/12)*((1+'Rent Roll'!$X40)^DATEDIF('Rent Roll'!$M40,Q$5,"Y")),
IF(Q$5&gt;'Rent Roll'!$L14,"-",
IF('Rent Roll'!$P14&gt;0,
IF(AND('Rent Roll'!$P14&gt;0,EDATE('Rent Roll'!$K14,'Rent Roll'!$P14*12)&gt;='Commercial Lease'!Q$5),
('Rent Roll'!$H14*'Rent Roll'!$D14/12)*((1+'Rent Roll'!$N14)^DATEDIF('Control | Sensitivity'!$C$18,Q$5,"Y")),
OFFSET(P18,0,-DATEDIF(EDATE('Rent Roll'!$K14,'Rent Roll'!$P14*12),Q$5,"M"))*((1+'Rent Roll'!$O14)^(DATEDIF(EDATE('Rent Roll'!$K14,'Rent Roll'!$P14*12),Q$5,"Y")+1))),('Rent Roll'!$H14*'Rent Roll'!$D14/12)*((1+'Rent Roll'!$N14)^DATEDIF('Control | Sensitivity'!$C$18,Q$5,"Y")))))</f>
        <v>-</v>
      </c>
      <c r="R18" s="92" t="str">
        <f ca="1">IF(R$5&gt;='Rent Roll'!$M40,('Rent Roll'!$G40*'Rent Roll'!$D14/12)*((1+'Rent Roll'!$X40)^DATEDIF('Rent Roll'!$M40,R$5,"Y")),
IF(R$5&gt;'Rent Roll'!$L14,"-",
IF('Rent Roll'!$P14&gt;0,
IF(AND('Rent Roll'!$P14&gt;0,EDATE('Rent Roll'!$K14,'Rent Roll'!$P14*12)&gt;='Commercial Lease'!R$5),
('Rent Roll'!$H14*'Rent Roll'!$D14/12)*((1+'Rent Roll'!$N14)^DATEDIF('Control | Sensitivity'!$C$18,R$5,"Y")),
OFFSET(Q18,0,-DATEDIF(EDATE('Rent Roll'!$K14,'Rent Roll'!$P14*12),R$5,"M"))*((1+'Rent Roll'!$O14)^(DATEDIF(EDATE('Rent Roll'!$K14,'Rent Roll'!$P14*12),R$5,"Y")+1))),('Rent Roll'!$H14*'Rent Roll'!$D14/12)*((1+'Rent Roll'!$N14)^DATEDIF('Control | Sensitivity'!$C$18,R$5,"Y")))))</f>
        <v>-</v>
      </c>
      <c r="S18" s="92" t="str">
        <f ca="1">IF(S$5&gt;='Rent Roll'!$M40,('Rent Roll'!$G40*'Rent Roll'!$D14/12)*((1+'Rent Roll'!$X40)^DATEDIF('Rent Roll'!$M40,S$5,"Y")),
IF(S$5&gt;'Rent Roll'!$L14,"-",
IF('Rent Roll'!$P14&gt;0,
IF(AND('Rent Roll'!$P14&gt;0,EDATE('Rent Roll'!$K14,'Rent Roll'!$P14*12)&gt;='Commercial Lease'!S$5),
('Rent Roll'!$H14*'Rent Roll'!$D14/12)*((1+'Rent Roll'!$N14)^DATEDIF('Control | Sensitivity'!$C$18,S$5,"Y")),
OFFSET(R18,0,-DATEDIF(EDATE('Rent Roll'!$K14,'Rent Roll'!$P14*12),S$5,"M"))*((1+'Rent Roll'!$O14)^(DATEDIF(EDATE('Rent Roll'!$K14,'Rent Roll'!$P14*12),S$5,"Y")+1))),('Rent Roll'!$H14*'Rent Roll'!$D14/12)*((1+'Rent Roll'!$N14)^DATEDIF('Control | Sensitivity'!$C$18,S$5,"Y")))))</f>
        <v>-</v>
      </c>
      <c r="T18" s="92" t="str">
        <f ca="1">IF(T$5&gt;='Rent Roll'!$M40,('Rent Roll'!$G40*'Rent Roll'!$D14/12)*((1+'Rent Roll'!$X40)^DATEDIF('Rent Roll'!$M40,T$5,"Y")),
IF(T$5&gt;'Rent Roll'!$L14,"-",
IF('Rent Roll'!$P14&gt;0,
IF(AND('Rent Roll'!$P14&gt;0,EDATE('Rent Roll'!$K14,'Rent Roll'!$P14*12)&gt;='Commercial Lease'!T$5),
('Rent Roll'!$H14*'Rent Roll'!$D14/12)*((1+'Rent Roll'!$N14)^DATEDIF('Control | Sensitivity'!$C$18,T$5,"Y")),
OFFSET(S18,0,-DATEDIF(EDATE('Rent Roll'!$K14,'Rent Roll'!$P14*12),T$5,"M"))*((1+'Rent Roll'!$O14)^(DATEDIF(EDATE('Rent Roll'!$K14,'Rent Roll'!$P14*12),T$5,"Y")+1))),('Rent Roll'!$H14*'Rent Roll'!$D14/12)*((1+'Rent Roll'!$N14)^DATEDIF('Control | Sensitivity'!$C$18,T$5,"Y")))))</f>
        <v>-</v>
      </c>
      <c r="U18" s="92" t="str">
        <f ca="1">IF(U$5&gt;='Rent Roll'!$M40,('Rent Roll'!$G40*'Rent Roll'!$D14/12)*((1+'Rent Roll'!$X40)^DATEDIF('Rent Roll'!$M40,U$5,"Y")),
IF(U$5&gt;'Rent Roll'!$L14,"-",
IF('Rent Roll'!$P14&gt;0,
IF(AND('Rent Roll'!$P14&gt;0,EDATE('Rent Roll'!$K14,'Rent Roll'!$P14*12)&gt;='Commercial Lease'!U$5),
('Rent Roll'!$H14*'Rent Roll'!$D14/12)*((1+'Rent Roll'!$N14)^DATEDIF('Control | Sensitivity'!$C$18,U$5,"Y")),
OFFSET(T18,0,-DATEDIF(EDATE('Rent Roll'!$K14,'Rent Roll'!$P14*12),U$5,"M"))*((1+'Rent Roll'!$O14)^(DATEDIF(EDATE('Rent Roll'!$K14,'Rent Roll'!$P14*12),U$5,"Y")+1))),('Rent Roll'!$H14*'Rent Roll'!$D14/12)*((1+'Rent Roll'!$N14)^DATEDIF('Control | Sensitivity'!$C$18,U$5,"Y")))))</f>
        <v>-</v>
      </c>
      <c r="V18" s="92" t="str">
        <f ca="1">IF(V$5&gt;='Rent Roll'!$M40,('Rent Roll'!$G40*'Rent Roll'!$D14/12)*((1+'Rent Roll'!$X40)^DATEDIF('Rent Roll'!$M40,V$5,"Y")),
IF(V$5&gt;'Rent Roll'!$L14,"-",
IF('Rent Roll'!$P14&gt;0,
IF(AND('Rent Roll'!$P14&gt;0,EDATE('Rent Roll'!$K14,'Rent Roll'!$P14*12)&gt;='Commercial Lease'!V$5),
('Rent Roll'!$H14*'Rent Roll'!$D14/12)*((1+'Rent Roll'!$N14)^DATEDIF('Control | Sensitivity'!$C$18,V$5,"Y")),
OFFSET(U18,0,-DATEDIF(EDATE('Rent Roll'!$K14,'Rent Roll'!$P14*12),V$5,"M"))*((1+'Rent Roll'!$O14)^(DATEDIF(EDATE('Rent Roll'!$K14,'Rent Roll'!$P14*12),V$5,"Y")+1))),('Rent Roll'!$H14*'Rent Roll'!$D14/12)*((1+'Rent Roll'!$N14)^DATEDIF('Control | Sensitivity'!$C$18,V$5,"Y")))))</f>
        <v>-</v>
      </c>
      <c r="W18" s="92" t="str">
        <f ca="1">IF(W$5&gt;='Rent Roll'!$M40,('Rent Roll'!$G40*'Rent Roll'!$D14/12)*((1+'Rent Roll'!$X40)^DATEDIF('Rent Roll'!$M40,W$5,"Y")),
IF(W$5&gt;'Rent Roll'!$L14,"-",
IF('Rent Roll'!$P14&gt;0,
IF(AND('Rent Roll'!$P14&gt;0,EDATE('Rent Roll'!$K14,'Rent Roll'!$P14*12)&gt;='Commercial Lease'!W$5),
('Rent Roll'!$H14*'Rent Roll'!$D14/12)*((1+'Rent Roll'!$N14)^DATEDIF('Control | Sensitivity'!$C$18,W$5,"Y")),
OFFSET(V18,0,-DATEDIF(EDATE('Rent Roll'!$K14,'Rent Roll'!$P14*12),W$5,"M"))*((1+'Rent Roll'!$O14)^(DATEDIF(EDATE('Rent Roll'!$K14,'Rent Roll'!$P14*12),W$5,"Y")+1))),('Rent Roll'!$H14*'Rent Roll'!$D14/12)*((1+'Rent Roll'!$N14)^DATEDIF('Control | Sensitivity'!$C$18,W$5,"Y")))))</f>
        <v>-</v>
      </c>
      <c r="X18" s="92" t="str">
        <f ca="1">IF(X$5&gt;='Rent Roll'!$M40,('Rent Roll'!$G40*'Rent Roll'!$D14/12)*((1+'Rent Roll'!$X40)^DATEDIF('Rent Roll'!$M40,X$5,"Y")),
IF(X$5&gt;'Rent Roll'!$L14,"-",
IF('Rent Roll'!$P14&gt;0,
IF(AND('Rent Roll'!$P14&gt;0,EDATE('Rent Roll'!$K14,'Rent Roll'!$P14*12)&gt;='Commercial Lease'!X$5),
('Rent Roll'!$H14*'Rent Roll'!$D14/12)*((1+'Rent Roll'!$N14)^DATEDIF('Control | Sensitivity'!$C$18,X$5,"Y")),
OFFSET(W18,0,-DATEDIF(EDATE('Rent Roll'!$K14,'Rent Roll'!$P14*12),X$5,"M"))*((1+'Rent Roll'!$O14)^(DATEDIF(EDATE('Rent Roll'!$K14,'Rent Roll'!$P14*12),X$5,"Y")+1))),('Rent Roll'!$H14*'Rent Roll'!$D14/12)*((1+'Rent Roll'!$N14)^DATEDIF('Control | Sensitivity'!$C$18,X$5,"Y")))))</f>
        <v>-</v>
      </c>
      <c r="Y18" s="92" t="str">
        <f ca="1">IF(Y$5&gt;='Rent Roll'!$M40,('Rent Roll'!$G40*'Rent Roll'!$D14/12)*((1+'Rent Roll'!$X40)^DATEDIF('Rent Roll'!$M40,Y$5,"Y")),
IF(Y$5&gt;'Rent Roll'!$L14,"-",
IF('Rent Roll'!$P14&gt;0,
IF(AND('Rent Roll'!$P14&gt;0,EDATE('Rent Roll'!$K14,'Rent Roll'!$P14*12)&gt;='Commercial Lease'!Y$5),
('Rent Roll'!$H14*'Rent Roll'!$D14/12)*((1+'Rent Roll'!$N14)^DATEDIF('Control | Sensitivity'!$C$18,Y$5,"Y")),
OFFSET(X18,0,-DATEDIF(EDATE('Rent Roll'!$K14,'Rent Roll'!$P14*12),Y$5,"M"))*((1+'Rent Roll'!$O14)^(DATEDIF(EDATE('Rent Roll'!$K14,'Rent Roll'!$P14*12),Y$5,"Y")+1))),('Rent Roll'!$H14*'Rent Roll'!$D14/12)*((1+'Rent Roll'!$N14)^DATEDIF('Control | Sensitivity'!$C$18,Y$5,"Y")))))</f>
        <v>-</v>
      </c>
      <c r="Z18" s="92" t="str">
        <f ca="1">IF(Z$5&gt;='Rent Roll'!$M40,('Rent Roll'!$G40*'Rent Roll'!$D14/12)*((1+'Rent Roll'!$X40)^DATEDIF('Rent Roll'!$M40,Z$5,"Y")),
IF(Z$5&gt;'Rent Roll'!$L14,"-",
IF('Rent Roll'!$P14&gt;0,
IF(AND('Rent Roll'!$P14&gt;0,EDATE('Rent Roll'!$K14,'Rent Roll'!$P14*12)&gt;='Commercial Lease'!Z$5),
('Rent Roll'!$H14*'Rent Roll'!$D14/12)*((1+'Rent Roll'!$N14)^DATEDIF('Control | Sensitivity'!$C$18,Z$5,"Y")),
OFFSET(Y18,0,-DATEDIF(EDATE('Rent Roll'!$K14,'Rent Roll'!$P14*12),Z$5,"M"))*((1+'Rent Roll'!$O14)^(DATEDIF(EDATE('Rent Roll'!$K14,'Rent Roll'!$P14*12),Z$5,"Y")+1))),('Rent Roll'!$H14*'Rent Roll'!$D14/12)*((1+'Rent Roll'!$N14)^DATEDIF('Control | Sensitivity'!$C$18,Z$5,"Y")))))</f>
        <v>-</v>
      </c>
      <c r="AA18" s="92" t="str">
        <f ca="1">IF(AA$5&gt;='Rent Roll'!$M40,('Rent Roll'!$G40*'Rent Roll'!$D14/12)*((1+'Rent Roll'!$X40)^DATEDIF('Rent Roll'!$M40,AA$5,"Y")),
IF(AA$5&gt;'Rent Roll'!$L14,"-",
IF('Rent Roll'!$P14&gt;0,
IF(AND('Rent Roll'!$P14&gt;0,EDATE('Rent Roll'!$K14,'Rent Roll'!$P14*12)&gt;='Commercial Lease'!AA$5),
('Rent Roll'!$H14*'Rent Roll'!$D14/12)*((1+'Rent Roll'!$N14)^DATEDIF('Control | Sensitivity'!$C$18,AA$5,"Y")),
OFFSET(Z18,0,-DATEDIF(EDATE('Rent Roll'!$K14,'Rent Roll'!$P14*12),AA$5,"M"))*((1+'Rent Roll'!$O14)^(DATEDIF(EDATE('Rent Roll'!$K14,'Rent Roll'!$P14*12),AA$5,"Y")+1))),('Rent Roll'!$H14*'Rent Roll'!$D14/12)*((1+'Rent Roll'!$N14)^DATEDIF('Control | Sensitivity'!$C$18,AA$5,"Y")))))</f>
        <v>-</v>
      </c>
      <c r="AB18" s="92" t="str">
        <f ca="1">IF(AB$5&gt;='Rent Roll'!$M40,('Rent Roll'!$G40*'Rent Roll'!$D14/12)*((1+'Rent Roll'!$X40)^DATEDIF('Rent Roll'!$M40,AB$5,"Y")),
IF(AB$5&gt;'Rent Roll'!$L14,"-",
IF('Rent Roll'!$P14&gt;0,
IF(AND('Rent Roll'!$P14&gt;0,EDATE('Rent Roll'!$K14,'Rent Roll'!$P14*12)&gt;='Commercial Lease'!AB$5),
('Rent Roll'!$H14*'Rent Roll'!$D14/12)*((1+'Rent Roll'!$N14)^DATEDIF('Control | Sensitivity'!$C$18,AB$5,"Y")),
OFFSET(AA18,0,-DATEDIF(EDATE('Rent Roll'!$K14,'Rent Roll'!$P14*12),AB$5,"M"))*((1+'Rent Roll'!$O14)^(DATEDIF(EDATE('Rent Roll'!$K14,'Rent Roll'!$P14*12),AB$5,"Y")+1))),('Rent Roll'!$H14*'Rent Roll'!$D14/12)*((1+'Rent Roll'!$N14)^DATEDIF('Control | Sensitivity'!$C$18,AB$5,"Y")))))</f>
        <v>-</v>
      </c>
      <c r="AC18" s="92" t="str">
        <f ca="1">IF(AC$5&gt;='Rent Roll'!$M40,('Rent Roll'!$G40*'Rent Roll'!$D14/12)*((1+'Rent Roll'!$X40)^DATEDIF('Rent Roll'!$M40,AC$5,"Y")),
IF(AC$5&gt;'Rent Roll'!$L14,"-",
IF('Rent Roll'!$P14&gt;0,
IF(AND('Rent Roll'!$P14&gt;0,EDATE('Rent Roll'!$K14,'Rent Roll'!$P14*12)&gt;='Commercial Lease'!AC$5),
('Rent Roll'!$H14*'Rent Roll'!$D14/12)*((1+'Rent Roll'!$N14)^DATEDIF('Control | Sensitivity'!$C$18,AC$5,"Y")),
OFFSET(AB18,0,-DATEDIF(EDATE('Rent Roll'!$K14,'Rent Roll'!$P14*12),AC$5,"M"))*((1+'Rent Roll'!$O14)^(DATEDIF(EDATE('Rent Roll'!$K14,'Rent Roll'!$P14*12),AC$5,"Y")+1))),('Rent Roll'!$H14*'Rent Roll'!$D14/12)*((1+'Rent Roll'!$N14)^DATEDIF('Control | Sensitivity'!$C$18,AC$5,"Y")))))</f>
        <v>-</v>
      </c>
      <c r="AD18" s="92" t="str">
        <f ca="1">IF(AD$5&gt;='Rent Roll'!$M40,('Rent Roll'!$G40*'Rent Roll'!$D14/12)*((1+'Rent Roll'!$X40)^DATEDIF('Rent Roll'!$M40,AD$5,"Y")),
IF(AD$5&gt;'Rent Roll'!$L14,"-",
IF('Rent Roll'!$P14&gt;0,
IF(AND('Rent Roll'!$P14&gt;0,EDATE('Rent Roll'!$K14,'Rent Roll'!$P14*12)&gt;='Commercial Lease'!AD$5),
('Rent Roll'!$H14*'Rent Roll'!$D14/12)*((1+'Rent Roll'!$N14)^DATEDIF('Control | Sensitivity'!$C$18,AD$5,"Y")),
OFFSET(AC18,0,-DATEDIF(EDATE('Rent Roll'!$K14,'Rent Roll'!$P14*12),AD$5,"M"))*((1+'Rent Roll'!$O14)^(DATEDIF(EDATE('Rent Roll'!$K14,'Rent Roll'!$P14*12),AD$5,"Y")+1))),('Rent Roll'!$H14*'Rent Roll'!$D14/12)*((1+'Rent Roll'!$N14)^DATEDIF('Control | Sensitivity'!$C$18,AD$5,"Y")))))</f>
        <v>-</v>
      </c>
      <c r="AE18" s="92" t="str">
        <f ca="1">IF(AE$5&gt;='Rent Roll'!$M40,('Rent Roll'!$G40*'Rent Roll'!$D14/12)*((1+'Rent Roll'!$X40)^DATEDIF('Rent Roll'!$M40,AE$5,"Y")),
IF(AE$5&gt;'Rent Roll'!$L14,"-",
IF('Rent Roll'!$P14&gt;0,
IF(AND('Rent Roll'!$P14&gt;0,EDATE('Rent Roll'!$K14,'Rent Roll'!$P14*12)&gt;='Commercial Lease'!AE$5),
('Rent Roll'!$H14*'Rent Roll'!$D14/12)*((1+'Rent Roll'!$N14)^DATEDIF('Control | Sensitivity'!$C$18,AE$5,"Y")),
OFFSET(AD18,0,-DATEDIF(EDATE('Rent Roll'!$K14,'Rent Roll'!$P14*12),AE$5,"M"))*((1+'Rent Roll'!$O14)^(DATEDIF(EDATE('Rent Roll'!$K14,'Rent Roll'!$P14*12),AE$5,"Y")+1))),('Rent Roll'!$H14*'Rent Roll'!$D14/12)*((1+'Rent Roll'!$N14)^DATEDIF('Control | Sensitivity'!$C$18,AE$5,"Y")))))</f>
        <v>-</v>
      </c>
      <c r="AF18" s="92" t="str">
        <f ca="1">IF(AF$5&gt;='Rent Roll'!$M40,('Rent Roll'!$G40*'Rent Roll'!$D14/12)*((1+'Rent Roll'!$X40)^DATEDIF('Rent Roll'!$M40,AF$5,"Y")),
IF(AF$5&gt;'Rent Roll'!$L14,"-",
IF('Rent Roll'!$P14&gt;0,
IF(AND('Rent Roll'!$P14&gt;0,EDATE('Rent Roll'!$K14,'Rent Roll'!$P14*12)&gt;='Commercial Lease'!AF$5),
('Rent Roll'!$H14*'Rent Roll'!$D14/12)*((1+'Rent Roll'!$N14)^DATEDIF('Control | Sensitivity'!$C$18,AF$5,"Y")),
OFFSET(AE18,0,-DATEDIF(EDATE('Rent Roll'!$K14,'Rent Roll'!$P14*12),AF$5,"M"))*((1+'Rent Roll'!$O14)^(DATEDIF(EDATE('Rent Roll'!$K14,'Rent Roll'!$P14*12),AF$5,"Y")+1))),('Rent Roll'!$H14*'Rent Roll'!$D14/12)*((1+'Rent Roll'!$N14)^DATEDIF('Control | Sensitivity'!$C$18,AF$5,"Y")))))</f>
        <v>-</v>
      </c>
      <c r="AG18" s="92" t="str">
        <f ca="1">IF(AG$5&gt;='Rent Roll'!$M40,('Rent Roll'!$G40*'Rent Roll'!$D14/12)*((1+'Rent Roll'!$X40)^DATEDIF('Rent Roll'!$M40,AG$5,"Y")),
IF(AG$5&gt;'Rent Roll'!$L14,"-",
IF('Rent Roll'!$P14&gt;0,
IF(AND('Rent Roll'!$P14&gt;0,EDATE('Rent Roll'!$K14,'Rent Roll'!$P14*12)&gt;='Commercial Lease'!AG$5),
('Rent Roll'!$H14*'Rent Roll'!$D14/12)*((1+'Rent Roll'!$N14)^DATEDIF('Control | Sensitivity'!$C$18,AG$5,"Y")),
OFFSET(AF18,0,-DATEDIF(EDATE('Rent Roll'!$K14,'Rent Roll'!$P14*12),AG$5,"M"))*((1+'Rent Roll'!$O14)^(DATEDIF(EDATE('Rent Roll'!$K14,'Rent Roll'!$P14*12),AG$5,"Y")+1))),('Rent Roll'!$H14*'Rent Roll'!$D14/12)*((1+'Rent Roll'!$N14)^DATEDIF('Control | Sensitivity'!$C$18,AG$5,"Y")))))</f>
        <v>-</v>
      </c>
      <c r="AH18" s="92" t="str">
        <f ca="1">IF(AH$5&gt;='Rent Roll'!$M40,('Rent Roll'!$G40*'Rent Roll'!$D14/12)*((1+'Rent Roll'!$X40)^DATEDIF('Rent Roll'!$M40,AH$5,"Y")),
IF(AH$5&gt;'Rent Roll'!$L14,"-",
IF('Rent Roll'!$P14&gt;0,
IF(AND('Rent Roll'!$P14&gt;0,EDATE('Rent Roll'!$K14,'Rent Roll'!$P14*12)&gt;='Commercial Lease'!AH$5),
('Rent Roll'!$H14*'Rent Roll'!$D14/12)*((1+'Rent Roll'!$N14)^DATEDIF('Control | Sensitivity'!$C$18,AH$5,"Y")),
OFFSET(AG18,0,-DATEDIF(EDATE('Rent Roll'!$K14,'Rent Roll'!$P14*12),AH$5,"M"))*((1+'Rent Roll'!$O14)^(DATEDIF(EDATE('Rent Roll'!$K14,'Rent Roll'!$P14*12),AH$5,"Y")+1))),('Rent Roll'!$H14*'Rent Roll'!$D14/12)*((1+'Rent Roll'!$N14)^DATEDIF('Control | Sensitivity'!$C$18,AH$5,"Y")))))</f>
        <v>-</v>
      </c>
      <c r="AI18" s="92" t="str">
        <f ca="1">IF(AI$5&gt;='Rent Roll'!$M40,('Rent Roll'!$G40*'Rent Roll'!$D14/12)*((1+'Rent Roll'!$X40)^DATEDIF('Rent Roll'!$M40,AI$5,"Y")),
IF(AI$5&gt;'Rent Roll'!$L14,"-",
IF('Rent Roll'!$P14&gt;0,
IF(AND('Rent Roll'!$P14&gt;0,EDATE('Rent Roll'!$K14,'Rent Roll'!$P14*12)&gt;='Commercial Lease'!AI$5),
('Rent Roll'!$H14*'Rent Roll'!$D14/12)*((1+'Rent Roll'!$N14)^DATEDIF('Control | Sensitivity'!$C$18,AI$5,"Y")),
OFFSET(AH18,0,-DATEDIF(EDATE('Rent Roll'!$K14,'Rent Roll'!$P14*12),AI$5,"M"))*((1+'Rent Roll'!$O14)^(DATEDIF(EDATE('Rent Roll'!$K14,'Rent Roll'!$P14*12),AI$5,"Y")+1))),('Rent Roll'!$H14*'Rent Roll'!$D14/12)*((1+'Rent Roll'!$N14)^DATEDIF('Control | Sensitivity'!$C$18,AI$5,"Y")))))</f>
        <v>-</v>
      </c>
      <c r="AJ18" s="92" t="str">
        <f ca="1">IF(AJ$5&gt;='Rent Roll'!$M40,('Rent Roll'!$G40*'Rent Roll'!$D14/12)*((1+'Rent Roll'!$X40)^DATEDIF('Rent Roll'!$M40,AJ$5,"Y")),
IF(AJ$5&gt;'Rent Roll'!$L14,"-",
IF('Rent Roll'!$P14&gt;0,
IF(AND('Rent Roll'!$P14&gt;0,EDATE('Rent Roll'!$K14,'Rent Roll'!$P14*12)&gt;='Commercial Lease'!AJ$5),
('Rent Roll'!$H14*'Rent Roll'!$D14/12)*((1+'Rent Roll'!$N14)^DATEDIF('Control | Sensitivity'!$C$18,AJ$5,"Y")),
OFFSET(AI18,0,-DATEDIF(EDATE('Rent Roll'!$K14,'Rent Roll'!$P14*12),AJ$5,"M"))*((1+'Rent Roll'!$O14)^(DATEDIF(EDATE('Rent Roll'!$K14,'Rent Roll'!$P14*12),AJ$5,"Y")+1))),('Rent Roll'!$H14*'Rent Roll'!$D14/12)*((1+'Rent Roll'!$N14)^DATEDIF('Control | Sensitivity'!$C$18,AJ$5,"Y")))))</f>
        <v>-</v>
      </c>
      <c r="AK18" s="92" t="str">
        <f ca="1">IF(AK$5&gt;='Rent Roll'!$M40,('Rent Roll'!$G40*'Rent Roll'!$D14/12)*((1+'Rent Roll'!$X40)^DATEDIF('Rent Roll'!$M40,AK$5,"Y")),
IF(AK$5&gt;'Rent Roll'!$L14,"-",
IF('Rent Roll'!$P14&gt;0,
IF(AND('Rent Roll'!$P14&gt;0,EDATE('Rent Roll'!$K14,'Rent Roll'!$P14*12)&gt;='Commercial Lease'!AK$5),
('Rent Roll'!$H14*'Rent Roll'!$D14/12)*((1+'Rent Roll'!$N14)^DATEDIF('Control | Sensitivity'!$C$18,AK$5,"Y")),
OFFSET(AJ18,0,-DATEDIF(EDATE('Rent Roll'!$K14,'Rent Roll'!$P14*12),AK$5,"M"))*((1+'Rent Roll'!$O14)^(DATEDIF(EDATE('Rent Roll'!$K14,'Rent Roll'!$P14*12),AK$5,"Y")+1))),('Rent Roll'!$H14*'Rent Roll'!$D14/12)*((1+'Rent Roll'!$N14)^DATEDIF('Control | Sensitivity'!$C$18,AK$5,"Y")))))</f>
        <v>-</v>
      </c>
      <c r="AL18" s="92" t="str">
        <f ca="1">IF(AL$5&gt;='Rent Roll'!$M40,('Rent Roll'!$G40*'Rent Roll'!$D14/12)*((1+'Rent Roll'!$X40)^DATEDIF('Rent Roll'!$M40,AL$5,"Y")),
IF(AL$5&gt;'Rent Roll'!$L14,"-",
IF('Rent Roll'!$P14&gt;0,
IF(AND('Rent Roll'!$P14&gt;0,EDATE('Rent Roll'!$K14,'Rent Roll'!$P14*12)&gt;='Commercial Lease'!AL$5),
('Rent Roll'!$H14*'Rent Roll'!$D14/12)*((1+'Rent Roll'!$N14)^DATEDIF('Control | Sensitivity'!$C$18,AL$5,"Y")),
OFFSET(AK18,0,-DATEDIF(EDATE('Rent Roll'!$K14,'Rent Roll'!$P14*12),AL$5,"M"))*((1+'Rent Roll'!$O14)^(DATEDIF(EDATE('Rent Roll'!$K14,'Rent Roll'!$P14*12),AL$5,"Y")+1))),('Rent Roll'!$H14*'Rent Roll'!$D14/12)*((1+'Rent Roll'!$N14)^DATEDIF('Control | Sensitivity'!$C$18,AL$5,"Y")))))</f>
        <v>-</v>
      </c>
      <c r="AM18" s="92" t="str">
        <f ca="1">IF(AM$5&gt;='Rent Roll'!$M40,('Rent Roll'!$G40*'Rent Roll'!$D14/12)*((1+'Rent Roll'!$X40)^DATEDIF('Rent Roll'!$M40,AM$5,"Y")),
IF(AM$5&gt;'Rent Roll'!$L14,"-",
IF('Rent Roll'!$P14&gt;0,
IF(AND('Rent Roll'!$P14&gt;0,EDATE('Rent Roll'!$K14,'Rent Roll'!$P14*12)&gt;='Commercial Lease'!AM$5),
('Rent Roll'!$H14*'Rent Roll'!$D14/12)*((1+'Rent Roll'!$N14)^DATEDIF('Control | Sensitivity'!$C$18,AM$5,"Y")),
OFFSET(AL18,0,-DATEDIF(EDATE('Rent Roll'!$K14,'Rent Roll'!$P14*12),AM$5,"M"))*((1+'Rent Roll'!$O14)^(DATEDIF(EDATE('Rent Roll'!$K14,'Rent Roll'!$P14*12),AM$5,"Y")+1))),('Rent Roll'!$H14*'Rent Roll'!$D14/12)*((1+'Rent Roll'!$N14)^DATEDIF('Control | Sensitivity'!$C$18,AM$5,"Y")))))</f>
        <v>-</v>
      </c>
      <c r="AN18" s="92" t="str">
        <f ca="1">IF(AN$5&gt;='Rent Roll'!$M40,('Rent Roll'!$G40*'Rent Roll'!$D14/12)*((1+'Rent Roll'!$X40)^DATEDIF('Rent Roll'!$M40,AN$5,"Y")),
IF(AN$5&gt;'Rent Roll'!$L14,"-",
IF('Rent Roll'!$P14&gt;0,
IF(AND('Rent Roll'!$P14&gt;0,EDATE('Rent Roll'!$K14,'Rent Roll'!$P14*12)&gt;='Commercial Lease'!AN$5),
('Rent Roll'!$H14*'Rent Roll'!$D14/12)*((1+'Rent Roll'!$N14)^DATEDIF('Control | Sensitivity'!$C$18,AN$5,"Y")),
OFFSET(AM18,0,-DATEDIF(EDATE('Rent Roll'!$K14,'Rent Roll'!$P14*12),AN$5,"M"))*((1+'Rent Roll'!$O14)^(DATEDIF(EDATE('Rent Roll'!$K14,'Rent Roll'!$P14*12),AN$5,"Y")+1))),('Rent Roll'!$H14*'Rent Roll'!$D14/12)*((1+'Rent Roll'!$N14)^DATEDIF('Control | Sensitivity'!$C$18,AN$5,"Y")))))</f>
        <v>-</v>
      </c>
      <c r="AO18" s="92" t="str">
        <f ca="1">IF(AO$5&gt;='Rent Roll'!$M40,('Rent Roll'!$G40*'Rent Roll'!$D14/12)*((1+'Rent Roll'!$X40)^DATEDIF('Rent Roll'!$M40,AO$5,"Y")),
IF(AO$5&gt;'Rent Roll'!$L14,"-",
IF('Rent Roll'!$P14&gt;0,
IF(AND('Rent Roll'!$P14&gt;0,EDATE('Rent Roll'!$K14,'Rent Roll'!$P14*12)&gt;='Commercial Lease'!AO$5),
('Rent Roll'!$H14*'Rent Roll'!$D14/12)*((1+'Rent Roll'!$N14)^DATEDIF('Control | Sensitivity'!$C$18,AO$5,"Y")),
OFFSET(AN18,0,-DATEDIF(EDATE('Rent Roll'!$K14,'Rent Roll'!$P14*12),AO$5,"M"))*((1+'Rent Roll'!$O14)^(DATEDIF(EDATE('Rent Roll'!$K14,'Rent Roll'!$P14*12),AO$5,"Y")+1))),('Rent Roll'!$H14*'Rent Roll'!$D14/12)*((1+'Rent Roll'!$N14)^DATEDIF('Control | Sensitivity'!$C$18,AO$5,"Y")))))</f>
        <v>-</v>
      </c>
      <c r="AP18" s="92" t="str">
        <f ca="1">IF(AP$5&gt;='Rent Roll'!$M40,('Rent Roll'!$G40*'Rent Roll'!$D14/12)*((1+'Rent Roll'!$X40)^DATEDIF('Rent Roll'!$M40,AP$5,"Y")),
IF(AP$5&gt;'Rent Roll'!$L14,"-",
IF('Rent Roll'!$P14&gt;0,
IF(AND('Rent Roll'!$P14&gt;0,EDATE('Rent Roll'!$K14,'Rent Roll'!$P14*12)&gt;='Commercial Lease'!AP$5),
('Rent Roll'!$H14*'Rent Roll'!$D14/12)*((1+'Rent Roll'!$N14)^DATEDIF('Control | Sensitivity'!$C$18,AP$5,"Y")),
OFFSET(AO18,0,-DATEDIF(EDATE('Rent Roll'!$K14,'Rent Roll'!$P14*12),AP$5,"M"))*((1+'Rent Roll'!$O14)^(DATEDIF(EDATE('Rent Roll'!$K14,'Rent Roll'!$P14*12),AP$5,"Y")+1))),('Rent Roll'!$H14*'Rent Roll'!$D14/12)*((1+'Rent Roll'!$N14)^DATEDIF('Control | Sensitivity'!$C$18,AP$5,"Y")))))</f>
        <v>-</v>
      </c>
      <c r="AQ18" s="92" t="str">
        <f ca="1">IF(AQ$5&gt;='Rent Roll'!$M40,('Rent Roll'!$G40*'Rent Roll'!$D14/12)*((1+'Rent Roll'!$X40)^DATEDIF('Rent Roll'!$M40,AQ$5,"Y")),
IF(AQ$5&gt;'Rent Roll'!$L14,"-",
IF('Rent Roll'!$P14&gt;0,
IF(AND('Rent Roll'!$P14&gt;0,EDATE('Rent Roll'!$K14,'Rent Roll'!$P14*12)&gt;='Commercial Lease'!AQ$5),
('Rent Roll'!$H14*'Rent Roll'!$D14/12)*((1+'Rent Roll'!$N14)^DATEDIF('Control | Sensitivity'!$C$18,AQ$5,"Y")),
OFFSET(AP18,0,-DATEDIF(EDATE('Rent Roll'!$K14,'Rent Roll'!$P14*12),AQ$5,"M"))*((1+'Rent Roll'!$O14)^(DATEDIF(EDATE('Rent Roll'!$K14,'Rent Roll'!$P14*12),AQ$5,"Y")+1))),('Rent Roll'!$H14*'Rent Roll'!$D14/12)*((1+'Rent Roll'!$N14)^DATEDIF('Control | Sensitivity'!$C$18,AQ$5,"Y")))))</f>
        <v>-</v>
      </c>
      <c r="AR18" s="92" t="str">
        <f ca="1">IF(AR$5&gt;='Rent Roll'!$M40,('Rent Roll'!$G40*'Rent Roll'!$D14/12)*((1+'Rent Roll'!$X40)^DATEDIF('Rent Roll'!$M40,AR$5,"Y")),
IF(AR$5&gt;'Rent Roll'!$L14,"-",
IF('Rent Roll'!$P14&gt;0,
IF(AND('Rent Roll'!$P14&gt;0,EDATE('Rent Roll'!$K14,'Rent Roll'!$P14*12)&gt;='Commercial Lease'!AR$5),
('Rent Roll'!$H14*'Rent Roll'!$D14/12)*((1+'Rent Roll'!$N14)^DATEDIF('Control | Sensitivity'!$C$18,AR$5,"Y")),
OFFSET(AQ18,0,-DATEDIF(EDATE('Rent Roll'!$K14,'Rent Roll'!$P14*12),AR$5,"M"))*((1+'Rent Roll'!$O14)^(DATEDIF(EDATE('Rent Roll'!$K14,'Rent Roll'!$P14*12),AR$5,"Y")+1))),('Rent Roll'!$H14*'Rent Roll'!$D14/12)*((1+'Rent Roll'!$N14)^DATEDIF('Control | Sensitivity'!$C$18,AR$5,"Y")))))</f>
        <v>-</v>
      </c>
      <c r="AS18" s="92" t="str">
        <f ca="1">IF(AS$5&gt;='Rent Roll'!$M40,('Rent Roll'!$G40*'Rent Roll'!$D14/12)*((1+'Rent Roll'!$X40)^DATEDIF('Rent Roll'!$M40,AS$5,"Y")),
IF(AS$5&gt;'Rent Roll'!$L14,"-",
IF('Rent Roll'!$P14&gt;0,
IF(AND('Rent Roll'!$P14&gt;0,EDATE('Rent Roll'!$K14,'Rent Roll'!$P14*12)&gt;='Commercial Lease'!AS$5),
('Rent Roll'!$H14*'Rent Roll'!$D14/12)*((1+'Rent Roll'!$N14)^DATEDIF('Control | Sensitivity'!$C$18,AS$5,"Y")),
OFFSET(AR18,0,-DATEDIF(EDATE('Rent Roll'!$K14,'Rent Roll'!$P14*12),AS$5,"M"))*((1+'Rent Roll'!$O14)^(DATEDIF(EDATE('Rent Roll'!$K14,'Rent Roll'!$P14*12),AS$5,"Y")+1))),('Rent Roll'!$H14*'Rent Roll'!$D14/12)*((1+'Rent Roll'!$N14)^DATEDIF('Control | Sensitivity'!$C$18,AS$5,"Y")))))</f>
        <v>-</v>
      </c>
      <c r="AT18" s="92" t="str">
        <f ca="1">IF(AT$5&gt;='Rent Roll'!$M40,('Rent Roll'!$G40*'Rent Roll'!$D14/12)*((1+'Rent Roll'!$X40)^DATEDIF('Rent Roll'!$M40,AT$5,"Y")),
IF(AT$5&gt;'Rent Roll'!$L14,"-",
IF('Rent Roll'!$P14&gt;0,
IF(AND('Rent Roll'!$P14&gt;0,EDATE('Rent Roll'!$K14,'Rent Roll'!$P14*12)&gt;='Commercial Lease'!AT$5),
('Rent Roll'!$H14*'Rent Roll'!$D14/12)*((1+'Rent Roll'!$N14)^DATEDIF('Control | Sensitivity'!$C$18,AT$5,"Y")),
OFFSET(AS18,0,-DATEDIF(EDATE('Rent Roll'!$K14,'Rent Roll'!$P14*12),AT$5,"M"))*((1+'Rent Roll'!$O14)^(DATEDIF(EDATE('Rent Roll'!$K14,'Rent Roll'!$P14*12),AT$5,"Y")+1))),('Rent Roll'!$H14*'Rent Roll'!$D14/12)*((1+'Rent Roll'!$N14)^DATEDIF('Control | Sensitivity'!$C$18,AT$5,"Y")))))</f>
        <v>-</v>
      </c>
      <c r="AU18" s="92" t="str">
        <f ca="1">IF(AU$5&gt;='Rent Roll'!$M40,('Rent Roll'!$G40*'Rent Roll'!$D14/12)*((1+'Rent Roll'!$X40)^DATEDIF('Rent Roll'!$M40,AU$5,"Y")),
IF(AU$5&gt;'Rent Roll'!$L14,"-",
IF('Rent Roll'!$P14&gt;0,
IF(AND('Rent Roll'!$P14&gt;0,EDATE('Rent Roll'!$K14,'Rent Roll'!$P14*12)&gt;='Commercial Lease'!AU$5),
('Rent Roll'!$H14*'Rent Roll'!$D14/12)*((1+'Rent Roll'!$N14)^DATEDIF('Control | Sensitivity'!$C$18,AU$5,"Y")),
OFFSET(AT18,0,-DATEDIF(EDATE('Rent Roll'!$K14,'Rent Roll'!$P14*12),AU$5,"M"))*((1+'Rent Roll'!$O14)^(DATEDIF(EDATE('Rent Roll'!$K14,'Rent Roll'!$P14*12),AU$5,"Y")+1))),('Rent Roll'!$H14*'Rent Roll'!$D14/12)*((1+'Rent Roll'!$N14)^DATEDIF('Control | Sensitivity'!$C$18,AU$5,"Y")))))</f>
        <v>-</v>
      </c>
      <c r="AV18" s="92" t="str">
        <f ca="1">IF(AV$5&gt;='Rent Roll'!$M40,('Rent Roll'!$G40*'Rent Roll'!$D14/12)*((1+'Rent Roll'!$X40)^DATEDIF('Rent Roll'!$M40,AV$5,"Y")),
IF(AV$5&gt;'Rent Roll'!$L14,"-",
IF('Rent Roll'!$P14&gt;0,
IF(AND('Rent Roll'!$P14&gt;0,EDATE('Rent Roll'!$K14,'Rent Roll'!$P14*12)&gt;='Commercial Lease'!AV$5),
('Rent Roll'!$H14*'Rent Roll'!$D14/12)*((1+'Rent Roll'!$N14)^DATEDIF('Control | Sensitivity'!$C$18,AV$5,"Y")),
OFFSET(AU18,0,-DATEDIF(EDATE('Rent Roll'!$K14,'Rent Roll'!$P14*12),AV$5,"M"))*((1+'Rent Roll'!$O14)^(DATEDIF(EDATE('Rent Roll'!$K14,'Rent Roll'!$P14*12),AV$5,"Y")+1))),('Rent Roll'!$H14*'Rent Roll'!$D14/12)*((1+'Rent Roll'!$N14)^DATEDIF('Control | Sensitivity'!$C$18,AV$5,"Y")))))</f>
        <v>-</v>
      </c>
      <c r="AW18" s="92" t="str">
        <f ca="1">IF(AW$5&gt;='Rent Roll'!$M40,('Rent Roll'!$G40*'Rent Roll'!$D14/12)*((1+'Rent Roll'!$X40)^DATEDIF('Rent Roll'!$M40,AW$5,"Y")),
IF(AW$5&gt;'Rent Roll'!$L14,"-",
IF('Rent Roll'!$P14&gt;0,
IF(AND('Rent Roll'!$P14&gt;0,EDATE('Rent Roll'!$K14,'Rent Roll'!$P14*12)&gt;='Commercial Lease'!AW$5),
('Rent Roll'!$H14*'Rent Roll'!$D14/12)*((1+'Rent Roll'!$N14)^DATEDIF('Control | Sensitivity'!$C$18,AW$5,"Y")),
OFFSET(AV18,0,-DATEDIF(EDATE('Rent Roll'!$K14,'Rent Roll'!$P14*12),AW$5,"M"))*((1+'Rent Roll'!$O14)^(DATEDIF(EDATE('Rent Roll'!$K14,'Rent Roll'!$P14*12),AW$5,"Y")+1))),('Rent Roll'!$H14*'Rent Roll'!$D14/12)*((1+'Rent Roll'!$N14)^DATEDIF('Control | Sensitivity'!$C$18,AW$5,"Y")))))</f>
        <v>-</v>
      </c>
      <c r="AX18" s="92" t="str">
        <f ca="1">IF(AX$5&gt;='Rent Roll'!$M40,('Rent Roll'!$G40*'Rent Roll'!$D14/12)*((1+'Rent Roll'!$X40)^DATEDIF('Rent Roll'!$M40,AX$5,"Y")),
IF(AX$5&gt;'Rent Roll'!$L14,"-",
IF('Rent Roll'!$P14&gt;0,
IF(AND('Rent Roll'!$P14&gt;0,EDATE('Rent Roll'!$K14,'Rent Roll'!$P14*12)&gt;='Commercial Lease'!AX$5),
('Rent Roll'!$H14*'Rent Roll'!$D14/12)*((1+'Rent Roll'!$N14)^DATEDIF('Control | Sensitivity'!$C$18,AX$5,"Y")),
OFFSET(AW18,0,-DATEDIF(EDATE('Rent Roll'!$K14,'Rent Roll'!$P14*12),AX$5,"M"))*((1+'Rent Roll'!$O14)^(DATEDIF(EDATE('Rent Roll'!$K14,'Rent Roll'!$P14*12),AX$5,"Y")+1))),('Rent Roll'!$H14*'Rent Roll'!$D14/12)*((1+'Rent Roll'!$N14)^DATEDIF('Control | Sensitivity'!$C$18,AX$5,"Y")))))</f>
        <v>-</v>
      </c>
      <c r="AY18" s="92" t="str">
        <f ca="1">IF(AY$5&gt;='Rent Roll'!$M40,('Rent Roll'!$G40*'Rent Roll'!$D14/12)*((1+'Rent Roll'!$X40)^DATEDIF('Rent Roll'!$M40,AY$5,"Y")),
IF(AY$5&gt;'Rent Roll'!$L14,"-",
IF('Rent Roll'!$P14&gt;0,
IF(AND('Rent Roll'!$P14&gt;0,EDATE('Rent Roll'!$K14,'Rent Roll'!$P14*12)&gt;='Commercial Lease'!AY$5),
('Rent Roll'!$H14*'Rent Roll'!$D14/12)*((1+'Rent Roll'!$N14)^DATEDIF('Control | Sensitivity'!$C$18,AY$5,"Y")),
OFFSET(AX18,0,-DATEDIF(EDATE('Rent Roll'!$K14,'Rent Roll'!$P14*12),AY$5,"M"))*((1+'Rent Roll'!$O14)^(DATEDIF(EDATE('Rent Roll'!$K14,'Rent Roll'!$P14*12),AY$5,"Y")+1))),('Rent Roll'!$H14*'Rent Roll'!$D14/12)*((1+'Rent Roll'!$N14)^DATEDIF('Control | Sensitivity'!$C$18,AY$5,"Y")))))</f>
        <v>-</v>
      </c>
      <c r="AZ18" s="92" t="str">
        <f ca="1">IF(AZ$5&gt;='Rent Roll'!$M40,('Rent Roll'!$G40*'Rent Roll'!$D14/12)*((1+'Rent Roll'!$X40)^DATEDIF('Rent Roll'!$M40,AZ$5,"Y")),
IF(AZ$5&gt;'Rent Roll'!$L14,"-",
IF('Rent Roll'!$P14&gt;0,
IF(AND('Rent Roll'!$P14&gt;0,EDATE('Rent Roll'!$K14,'Rent Roll'!$P14*12)&gt;='Commercial Lease'!AZ$5),
('Rent Roll'!$H14*'Rent Roll'!$D14/12)*((1+'Rent Roll'!$N14)^DATEDIF('Control | Sensitivity'!$C$18,AZ$5,"Y")),
OFFSET(AY18,0,-DATEDIF(EDATE('Rent Roll'!$K14,'Rent Roll'!$P14*12),AZ$5,"M"))*((1+'Rent Roll'!$O14)^(DATEDIF(EDATE('Rent Roll'!$K14,'Rent Roll'!$P14*12),AZ$5,"Y")+1))),('Rent Roll'!$H14*'Rent Roll'!$D14/12)*((1+'Rent Roll'!$N14)^DATEDIF('Control | Sensitivity'!$C$18,AZ$5,"Y")))))</f>
        <v>-</v>
      </c>
      <c r="BA18" s="92" t="str">
        <f ca="1">IF(BA$5&gt;='Rent Roll'!$M40,('Rent Roll'!$G40*'Rent Roll'!$D14/12)*((1+'Rent Roll'!$X40)^DATEDIF('Rent Roll'!$M40,BA$5,"Y")),
IF(BA$5&gt;'Rent Roll'!$L14,"-",
IF('Rent Roll'!$P14&gt;0,
IF(AND('Rent Roll'!$P14&gt;0,EDATE('Rent Roll'!$K14,'Rent Roll'!$P14*12)&gt;='Commercial Lease'!BA$5),
('Rent Roll'!$H14*'Rent Roll'!$D14/12)*((1+'Rent Roll'!$N14)^DATEDIF('Control | Sensitivity'!$C$18,BA$5,"Y")),
OFFSET(AZ18,0,-DATEDIF(EDATE('Rent Roll'!$K14,'Rent Roll'!$P14*12),BA$5,"M"))*((1+'Rent Roll'!$O14)^(DATEDIF(EDATE('Rent Roll'!$K14,'Rent Roll'!$P14*12),BA$5,"Y")+1))),('Rent Roll'!$H14*'Rent Roll'!$D14/12)*((1+'Rent Roll'!$N14)^DATEDIF('Control | Sensitivity'!$C$18,BA$5,"Y")))))</f>
        <v>-</v>
      </c>
      <c r="BB18" s="92" t="str">
        <f ca="1">IF(BB$5&gt;='Rent Roll'!$M40,('Rent Roll'!$G40*'Rent Roll'!$D14/12)*((1+'Rent Roll'!$X40)^DATEDIF('Rent Roll'!$M40,BB$5,"Y")),
IF(BB$5&gt;'Rent Roll'!$L14,"-",
IF('Rent Roll'!$P14&gt;0,
IF(AND('Rent Roll'!$P14&gt;0,EDATE('Rent Roll'!$K14,'Rent Roll'!$P14*12)&gt;='Commercial Lease'!BB$5),
('Rent Roll'!$H14*'Rent Roll'!$D14/12)*((1+'Rent Roll'!$N14)^DATEDIF('Control | Sensitivity'!$C$18,BB$5,"Y")),
OFFSET(BA18,0,-DATEDIF(EDATE('Rent Roll'!$K14,'Rent Roll'!$P14*12),BB$5,"M"))*((1+'Rent Roll'!$O14)^(DATEDIF(EDATE('Rent Roll'!$K14,'Rent Roll'!$P14*12),BB$5,"Y")+1))),('Rent Roll'!$H14*'Rent Roll'!$D14/12)*((1+'Rent Roll'!$N14)^DATEDIF('Control | Sensitivity'!$C$18,BB$5,"Y")))))</f>
        <v>-</v>
      </c>
      <c r="BC18" s="92" t="str">
        <f ca="1">IF(BC$5&gt;='Rent Roll'!$M40,('Rent Roll'!$G40*'Rent Roll'!$D14/12)*((1+'Rent Roll'!$X40)^DATEDIF('Rent Roll'!$M40,BC$5,"Y")),
IF(BC$5&gt;'Rent Roll'!$L14,"-",
IF('Rent Roll'!$P14&gt;0,
IF(AND('Rent Roll'!$P14&gt;0,EDATE('Rent Roll'!$K14,'Rent Roll'!$P14*12)&gt;='Commercial Lease'!BC$5),
('Rent Roll'!$H14*'Rent Roll'!$D14/12)*((1+'Rent Roll'!$N14)^DATEDIF('Control | Sensitivity'!$C$18,BC$5,"Y")),
OFFSET(BB18,0,-DATEDIF(EDATE('Rent Roll'!$K14,'Rent Roll'!$P14*12),BC$5,"M"))*((1+'Rent Roll'!$O14)^(DATEDIF(EDATE('Rent Roll'!$K14,'Rent Roll'!$P14*12),BC$5,"Y")+1))),('Rent Roll'!$H14*'Rent Roll'!$D14/12)*((1+'Rent Roll'!$N14)^DATEDIF('Control | Sensitivity'!$C$18,BC$5,"Y")))))</f>
        <v>-</v>
      </c>
      <c r="BD18" s="92" t="str">
        <f ca="1">IF(BD$5&gt;='Rent Roll'!$M40,('Rent Roll'!$G40*'Rent Roll'!$D14/12)*((1+'Rent Roll'!$X40)^DATEDIF('Rent Roll'!$M40,BD$5,"Y")),
IF(BD$5&gt;'Rent Roll'!$L14,"-",
IF('Rent Roll'!$P14&gt;0,
IF(AND('Rent Roll'!$P14&gt;0,EDATE('Rent Roll'!$K14,'Rent Roll'!$P14*12)&gt;='Commercial Lease'!BD$5),
('Rent Roll'!$H14*'Rent Roll'!$D14/12)*((1+'Rent Roll'!$N14)^DATEDIF('Control | Sensitivity'!$C$18,BD$5,"Y")),
OFFSET(BC18,0,-DATEDIF(EDATE('Rent Roll'!$K14,'Rent Roll'!$P14*12),BD$5,"M"))*((1+'Rent Roll'!$O14)^(DATEDIF(EDATE('Rent Roll'!$K14,'Rent Roll'!$P14*12),BD$5,"Y")+1))),('Rent Roll'!$H14*'Rent Roll'!$D14/12)*((1+'Rent Roll'!$N14)^DATEDIF('Control | Sensitivity'!$C$18,BD$5,"Y")))))</f>
        <v>-</v>
      </c>
      <c r="BE18" s="92" t="str">
        <f ca="1">IF(BE$5&gt;='Rent Roll'!$M40,('Rent Roll'!$G40*'Rent Roll'!$D14/12)*((1+'Rent Roll'!$X40)^DATEDIF('Rent Roll'!$M40,BE$5,"Y")),
IF(BE$5&gt;'Rent Roll'!$L14,"-",
IF('Rent Roll'!$P14&gt;0,
IF(AND('Rent Roll'!$P14&gt;0,EDATE('Rent Roll'!$K14,'Rent Roll'!$P14*12)&gt;='Commercial Lease'!BE$5),
('Rent Roll'!$H14*'Rent Roll'!$D14/12)*((1+'Rent Roll'!$N14)^DATEDIF('Control | Sensitivity'!$C$18,BE$5,"Y")),
OFFSET(BD18,0,-DATEDIF(EDATE('Rent Roll'!$K14,'Rent Roll'!$P14*12),BE$5,"M"))*((1+'Rent Roll'!$O14)^(DATEDIF(EDATE('Rent Roll'!$K14,'Rent Roll'!$P14*12),BE$5,"Y")+1))),('Rent Roll'!$H14*'Rent Roll'!$D14/12)*((1+'Rent Roll'!$N14)^DATEDIF('Control | Sensitivity'!$C$18,BE$5,"Y")))))</f>
        <v>-</v>
      </c>
      <c r="BF18" s="92" t="str">
        <f ca="1">IF(BF$5&gt;='Rent Roll'!$M40,('Rent Roll'!$G40*'Rent Roll'!$D14/12)*((1+'Rent Roll'!$X40)^DATEDIF('Rent Roll'!$M40,BF$5,"Y")),
IF(BF$5&gt;'Rent Roll'!$L14,"-",
IF('Rent Roll'!$P14&gt;0,
IF(AND('Rent Roll'!$P14&gt;0,EDATE('Rent Roll'!$K14,'Rent Roll'!$P14*12)&gt;='Commercial Lease'!BF$5),
('Rent Roll'!$H14*'Rent Roll'!$D14/12)*((1+'Rent Roll'!$N14)^DATEDIF('Control | Sensitivity'!$C$18,BF$5,"Y")),
OFFSET(BE18,0,-DATEDIF(EDATE('Rent Roll'!$K14,'Rent Roll'!$P14*12),BF$5,"M"))*((1+'Rent Roll'!$O14)^(DATEDIF(EDATE('Rent Roll'!$K14,'Rent Roll'!$P14*12),BF$5,"Y")+1))),('Rent Roll'!$H14*'Rent Roll'!$D14/12)*((1+'Rent Roll'!$N14)^DATEDIF('Control | Sensitivity'!$C$18,BF$5,"Y")))))</f>
        <v>-</v>
      </c>
      <c r="BG18" s="92" t="str">
        <f ca="1">IF(BG$5&gt;='Rent Roll'!$M40,('Rent Roll'!$G40*'Rent Roll'!$D14/12)*((1+'Rent Roll'!$X40)^DATEDIF('Rent Roll'!$M40,BG$5,"Y")),
IF(BG$5&gt;'Rent Roll'!$L14,"-",
IF('Rent Roll'!$P14&gt;0,
IF(AND('Rent Roll'!$P14&gt;0,EDATE('Rent Roll'!$K14,'Rent Roll'!$P14*12)&gt;='Commercial Lease'!BG$5),
('Rent Roll'!$H14*'Rent Roll'!$D14/12)*((1+'Rent Roll'!$N14)^DATEDIF('Control | Sensitivity'!$C$18,BG$5,"Y")),
OFFSET(BF18,0,-DATEDIF(EDATE('Rent Roll'!$K14,'Rent Roll'!$P14*12),BG$5,"M"))*((1+'Rent Roll'!$O14)^(DATEDIF(EDATE('Rent Roll'!$K14,'Rent Roll'!$P14*12),BG$5,"Y")+1))),('Rent Roll'!$H14*'Rent Roll'!$D14/12)*((1+'Rent Roll'!$N14)^DATEDIF('Control | Sensitivity'!$C$18,BG$5,"Y")))))</f>
        <v>-</v>
      </c>
      <c r="BH18" s="92" t="str">
        <f ca="1">IF(BH$5&gt;='Rent Roll'!$M40,('Rent Roll'!$G40*'Rent Roll'!$D14/12)*((1+'Rent Roll'!$X40)^DATEDIF('Rent Roll'!$M40,BH$5,"Y")),
IF(BH$5&gt;'Rent Roll'!$L14,"-",
IF('Rent Roll'!$P14&gt;0,
IF(AND('Rent Roll'!$P14&gt;0,EDATE('Rent Roll'!$K14,'Rent Roll'!$P14*12)&gt;='Commercial Lease'!BH$5),
('Rent Roll'!$H14*'Rent Roll'!$D14/12)*((1+'Rent Roll'!$N14)^DATEDIF('Control | Sensitivity'!$C$18,BH$5,"Y")),
OFFSET(BG18,0,-DATEDIF(EDATE('Rent Roll'!$K14,'Rent Roll'!$P14*12),BH$5,"M"))*((1+'Rent Roll'!$O14)^(DATEDIF(EDATE('Rent Roll'!$K14,'Rent Roll'!$P14*12),BH$5,"Y")+1))),('Rent Roll'!$H14*'Rent Roll'!$D14/12)*((1+'Rent Roll'!$N14)^DATEDIF('Control | Sensitivity'!$C$18,BH$5,"Y")))))</f>
        <v>-</v>
      </c>
      <c r="BI18" s="92" t="str">
        <f ca="1">IF(BI$5&gt;='Rent Roll'!$M40,('Rent Roll'!$G40*'Rent Roll'!$D14/12)*((1+'Rent Roll'!$X40)^DATEDIF('Rent Roll'!$M40,BI$5,"Y")),
IF(BI$5&gt;'Rent Roll'!$L14,"-",
IF('Rent Roll'!$P14&gt;0,
IF(AND('Rent Roll'!$P14&gt;0,EDATE('Rent Roll'!$K14,'Rent Roll'!$P14*12)&gt;='Commercial Lease'!BI$5),
('Rent Roll'!$H14*'Rent Roll'!$D14/12)*((1+'Rent Roll'!$N14)^DATEDIF('Control | Sensitivity'!$C$18,BI$5,"Y")),
OFFSET(BH18,0,-DATEDIF(EDATE('Rent Roll'!$K14,'Rent Roll'!$P14*12),BI$5,"M"))*((1+'Rent Roll'!$O14)^(DATEDIF(EDATE('Rent Roll'!$K14,'Rent Roll'!$P14*12),BI$5,"Y")+1))),('Rent Roll'!$H14*'Rent Roll'!$D14/12)*((1+'Rent Roll'!$N14)^DATEDIF('Control | Sensitivity'!$C$18,BI$5,"Y")))))</f>
        <v>-</v>
      </c>
      <c r="BJ18" s="92" t="str">
        <f ca="1">IF(BJ$5&gt;='Rent Roll'!$M40,('Rent Roll'!$G40*'Rent Roll'!$D14/12)*((1+'Rent Roll'!$X40)^DATEDIF('Rent Roll'!$M40,BJ$5,"Y")),
IF(BJ$5&gt;'Rent Roll'!$L14,"-",
IF('Rent Roll'!$P14&gt;0,
IF(AND('Rent Roll'!$P14&gt;0,EDATE('Rent Roll'!$K14,'Rent Roll'!$P14*12)&gt;='Commercial Lease'!BJ$5),
('Rent Roll'!$H14*'Rent Roll'!$D14/12)*((1+'Rent Roll'!$N14)^DATEDIF('Control | Sensitivity'!$C$18,BJ$5,"Y")),
OFFSET(BI18,0,-DATEDIF(EDATE('Rent Roll'!$K14,'Rent Roll'!$P14*12),BJ$5,"M"))*((1+'Rent Roll'!$O14)^(DATEDIF(EDATE('Rent Roll'!$K14,'Rent Roll'!$P14*12),BJ$5,"Y")+1))),('Rent Roll'!$H14*'Rent Roll'!$D14/12)*((1+'Rent Roll'!$N14)^DATEDIF('Control | Sensitivity'!$C$18,BJ$5,"Y")))))</f>
        <v>-</v>
      </c>
      <c r="BK18" s="92" t="str">
        <f ca="1">IF(BK$5&gt;='Rent Roll'!$M40,('Rent Roll'!$G40*'Rent Roll'!$D14/12)*((1+'Rent Roll'!$X40)^DATEDIF('Rent Roll'!$M40,BK$5,"Y")),
IF(BK$5&gt;'Rent Roll'!$L14,"-",
IF('Rent Roll'!$P14&gt;0,
IF(AND('Rent Roll'!$P14&gt;0,EDATE('Rent Roll'!$K14,'Rent Roll'!$P14*12)&gt;='Commercial Lease'!BK$5),
('Rent Roll'!$H14*'Rent Roll'!$D14/12)*((1+'Rent Roll'!$N14)^DATEDIF('Control | Sensitivity'!$C$18,BK$5,"Y")),
OFFSET(BJ18,0,-DATEDIF(EDATE('Rent Roll'!$K14,'Rent Roll'!$P14*12),BK$5,"M"))*((1+'Rent Roll'!$O14)^(DATEDIF(EDATE('Rent Roll'!$K14,'Rent Roll'!$P14*12),BK$5,"Y")+1))),('Rent Roll'!$H14*'Rent Roll'!$D14/12)*((1+'Rent Roll'!$N14)^DATEDIF('Control | Sensitivity'!$C$18,BK$5,"Y")))))</f>
        <v>-</v>
      </c>
      <c r="BL18" s="92" t="str">
        <f ca="1">IF(BL$5&gt;='Rent Roll'!$M40,('Rent Roll'!$G40*'Rent Roll'!$D14/12)*((1+'Rent Roll'!$X40)^DATEDIF('Rent Roll'!$M40,BL$5,"Y")),
IF(BL$5&gt;'Rent Roll'!$L14,"-",
IF('Rent Roll'!$P14&gt;0,
IF(AND('Rent Roll'!$P14&gt;0,EDATE('Rent Roll'!$K14,'Rent Roll'!$P14*12)&gt;='Commercial Lease'!BL$5),
('Rent Roll'!$H14*'Rent Roll'!$D14/12)*((1+'Rent Roll'!$N14)^DATEDIF('Control | Sensitivity'!$C$18,BL$5,"Y")),
OFFSET(BK18,0,-DATEDIF(EDATE('Rent Roll'!$K14,'Rent Roll'!$P14*12),BL$5,"M"))*((1+'Rent Roll'!$O14)^(DATEDIF(EDATE('Rent Roll'!$K14,'Rent Roll'!$P14*12),BL$5,"Y")+1))),('Rent Roll'!$H14*'Rent Roll'!$D14/12)*((1+'Rent Roll'!$N14)^DATEDIF('Control | Sensitivity'!$C$18,BL$5,"Y")))))</f>
        <v>-</v>
      </c>
      <c r="BM18" s="92" t="str">
        <f ca="1">IF(BM$5&gt;='Rent Roll'!$M40,('Rent Roll'!$G40*'Rent Roll'!$D14/12)*((1+'Rent Roll'!$X40)^DATEDIF('Rent Roll'!$M40,BM$5,"Y")),
IF(BM$5&gt;'Rent Roll'!$L14,"-",
IF('Rent Roll'!$P14&gt;0,
IF(AND('Rent Roll'!$P14&gt;0,EDATE('Rent Roll'!$K14,'Rent Roll'!$P14*12)&gt;='Commercial Lease'!BM$5),
('Rent Roll'!$H14*'Rent Roll'!$D14/12)*((1+'Rent Roll'!$N14)^DATEDIF('Control | Sensitivity'!$C$18,BM$5,"Y")),
OFFSET(BL18,0,-DATEDIF(EDATE('Rent Roll'!$K14,'Rent Roll'!$P14*12),BM$5,"M"))*((1+'Rent Roll'!$O14)^(DATEDIF(EDATE('Rent Roll'!$K14,'Rent Roll'!$P14*12),BM$5,"Y")+1))),('Rent Roll'!$H14*'Rent Roll'!$D14/12)*((1+'Rent Roll'!$N14)^DATEDIF('Control | Sensitivity'!$C$18,BM$5,"Y")))))</f>
        <v>-</v>
      </c>
      <c r="BN18" s="92" t="str">
        <f ca="1">IF(BN$5&gt;='Rent Roll'!$M40,('Rent Roll'!$G40*'Rent Roll'!$D14/12)*((1+'Rent Roll'!$X40)^DATEDIF('Rent Roll'!$M40,BN$5,"Y")),
IF(BN$5&gt;'Rent Roll'!$L14,"-",
IF('Rent Roll'!$P14&gt;0,
IF(AND('Rent Roll'!$P14&gt;0,EDATE('Rent Roll'!$K14,'Rent Roll'!$P14*12)&gt;='Commercial Lease'!BN$5),
('Rent Roll'!$H14*'Rent Roll'!$D14/12)*((1+'Rent Roll'!$N14)^DATEDIF('Control | Sensitivity'!$C$18,BN$5,"Y")),
OFFSET(BM18,0,-DATEDIF(EDATE('Rent Roll'!$K14,'Rent Roll'!$P14*12),BN$5,"M"))*((1+'Rent Roll'!$O14)^(DATEDIF(EDATE('Rent Roll'!$K14,'Rent Roll'!$P14*12),BN$5,"Y")+1))),('Rent Roll'!$H14*'Rent Roll'!$D14/12)*((1+'Rent Roll'!$N14)^DATEDIF('Control | Sensitivity'!$C$18,BN$5,"Y")))))</f>
        <v>-</v>
      </c>
      <c r="BO18" s="92" t="str">
        <f ca="1">IF(BO$5&gt;='Rent Roll'!$M40,('Rent Roll'!$G40*'Rent Roll'!$D14/12)*((1+'Rent Roll'!$X40)^DATEDIF('Rent Roll'!$M40,BO$5,"Y")),
IF(BO$5&gt;'Rent Roll'!$L14,"-",
IF('Rent Roll'!$P14&gt;0,
IF(AND('Rent Roll'!$P14&gt;0,EDATE('Rent Roll'!$K14,'Rent Roll'!$P14*12)&gt;='Commercial Lease'!BO$5),
('Rent Roll'!$H14*'Rent Roll'!$D14/12)*((1+'Rent Roll'!$N14)^DATEDIF('Control | Sensitivity'!$C$18,BO$5,"Y")),
OFFSET(BN18,0,-DATEDIF(EDATE('Rent Roll'!$K14,'Rent Roll'!$P14*12),BO$5,"M"))*((1+'Rent Roll'!$O14)^(DATEDIF(EDATE('Rent Roll'!$K14,'Rent Roll'!$P14*12),BO$5,"Y")+1))),('Rent Roll'!$H14*'Rent Roll'!$D14/12)*((1+'Rent Roll'!$N14)^DATEDIF('Control | Sensitivity'!$C$18,BO$5,"Y")))))</f>
        <v>-</v>
      </c>
      <c r="BP18" s="92" t="str">
        <f ca="1">IF(BP$5&gt;='Rent Roll'!$M40,('Rent Roll'!$G40*'Rent Roll'!$D14/12)*((1+'Rent Roll'!$X40)^DATEDIF('Rent Roll'!$M40,BP$5,"Y")),
IF(BP$5&gt;'Rent Roll'!$L14,"-",
IF('Rent Roll'!$P14&gt;0,
IF(AND('Rent Roll'!$P14&gt;0,EDATE('Rent Roll'!$K14,'Rent Roll'!$P14*12)&gt;='Commercial Lease'!BP$5),
('Rent Roll'!$H14*'Rent Roll'!$D14/12)*((1+'Rent Roll'!$N14)^DATEDIF('Control | Sensitivity'!$C$18,BP$5,"Y")),
OFFSET(BO18,0,-DATEDIF(EDATE('Rent Roll'!$K14,'Rent Roll'!$P14*12),BP$5,"M"))*((1+'Rent Roll'!$O14)^(DATEDIF(EDATE('Rent Roll'!$K14,'Rent Roll'!$P14*12),BP$5,"Y")+1))),('Rent Roll'!$H14*'Rent Roll'!$D14/12)*((1+'Rent Roll'!$N14)^DATEDIF('Control | Sensitivity'!$C$18,BP$5,"Y")))))</f>
        <v>-</v>
      </c>
      <c r="BQ18" s="92" t="str">
        <f ca="1">IF(BQ$5&gt;='Rent Roll'!$M40,('Rent Roll'!$G40*'Rent Roll'!$D14/12)*((1+'Rent Roll'!$X40)^DATEDIF('Rent Roll'!$M40,BQ$5,"Y")),
IF(BQ$5&gt;'Rent Roll'!$L14,"-",
IF('Rent Roll'!$P14&gt;0,
IF(AND('Rent Roll'!$P14&gt;0,EDATE('Rent Roll'!$K14,'Rent Roll'!$P14*12)&gt;='Commercial Lease'!BQ$5),
('Rent Roll'!$H14*'Rent Roll'!$D14/12)*((1+'Rent Roll'!$N14)^DATEDIF('Control | Sensitivity'!$C$18,BQ$5,"Y")),
OFFSET(BP18,0,-DATEDIF(EDATE('Rent Roll'!$K14,'Rent Roll'!$P14*12),BQ$5,"M"))*((1+'Rent Roll'!$O14)^(DATEDIF(EDATE('Rent Roll'!$K14,'Rent Roll'!$P14*12),BQ$5,"Y")+1))),('Rent Roll'!$H14*'Rent Roll'!$D14/12)*((1+'Rent Roll'!$N14)^DATEDIF('Control | Sensitivity'!$C$18,BQ$5,"Y")))))</f>
        <v>-</v>
      </c>
      <c r="BR18" s="92" t="str">
        <f ca="1">IF(BR$5&gt;='Rent Roll'!$M40,('Rent Roll'!$G40*'Rent Roll'!$D14/12)*((1+'Rent Roll'!$X40)^DATEDIF('Rent Roll'!$M40,BR$5,"Y")),
IF(BR$5&gt;'Rent Roll'!$L14,"-",
IF('Rent Roll'!$P14&gt;0,
IF(AND('Rent Roll'!$P14&gt;0,EDATE('Rent Roll'!$K14,'Rent Roll'!$P14*12)&gt;='Commercial Lease'!BR$5),
('Rent Roll'!$H14*'Rent Roll'!$D14/12)*((1+'Rent Roll'!$N14)^DATEDIF('Control | Sensitivity'!$C$18,BR$5,"Y")),
OFFSET(BQ18,0,-DATEDIF(EDATE('Rent Roll'!$K14,'Rent Roll'!$P14*12),BR$5,"M"))*((1+'Rent Roll'!$O14)^(DATEDIF(EDATE('Rent Roll'!$K14,'Rent Roll'!$P14*12),BR$5,"Y")+1))),('Rent Roll'!$H14*'Rent Roll'!$D14/12)*((1+'Rent Roll'!$N14)^DATEDIF('Control | Sensitivity'!$C$18,BR$5,"Y")))))</f>
        <v>-</v>
      </c>
      <c r="BS18" s="92" t="str">
        <f ca="1">IF(BS$5&gt;='Rent Roll'!$M40,('Rent Roll'!$G40*'Rent Roll'!$D14/12)*((1+'Rent Roll'!$X40)^DATEDIF('Rent Roll'!$M40,BS$5,"Y")),
IF(BS$5&gt;'Rent Roll'!$L14,"-",
IF('Rent Roll'!$P14&gt;0,
IF(AND('Rent Roll'!$P14&gt;0,EDATE('Rent Roll'!$K14,'Rent Roll'!$P14*12)&gt;='Commercial Lease'!BS$5),
('Rent Roll'!$H14*'Rent Roll'!$D14/12)*((1+'Rent Roll'!$N14)^DATEDIF('Control | Sensitivity'!$C$18,BS$5,"Y")),
OFFSET(BR18,0,-DATEDIF(EDATE('Rent Roll'!$K14,'Rent Roll'!$P14*12),BS$5,"M"))*((1+'Rent Roll'!$O14)^(DATEDIF(EDATE('Rent Roll'!$K14,'Rent Roll'!$P14*12),BS$5,"Y")+1))),('Rent Roll'!$H14*'Rent Roll'!$D14/12)*((1+'Rent Roll'!$N14)^DATEDIF('Control | Sensitivity'!$C$18,BS$5,"Y")))))</f>
        <v>-</v>
      </c>
      <c r="BT18" s="92" t="str">
        <f ca="1">IF(BT$5&gt;='Rent Roll'!$M40,('Rent Roll'!$G40*'Rent Roll'!$D14/12)*((1+'Rent Roll'!$X40)^DATEDIF('Rent Roll'!$M40,BT$5,"Y")),
IF(BT$5&gt;'Rent Roll'!$L14,"-",
IF('Rent Roll'!$P14&gt;0,
IF(AND('Rent Roll'!$P14&gt;0,EDATE('Rent Roll'!$K14,'Rent Roll'!$P14*12)&gt;='Commercial Lease'!BT$5),
('Rent Roll'!$H14*'Rent Roll'!$D14/12)*((1+'Rent Roll'!$N14)^DATEDIF('Control | Sensitivity'!$C$18,BT$5,"Y")),
OFFSET(BS18,0,-DATEDIF(EDATE('Rent Roll'!$K14,'Rent Roll'!$P14*12),BT$5,"M"))*((1+'Rent Roll'!$O14)^(DATEDIF(EDATE('Rent Roll'!$K14,'Rent Roll'!$P14*12),BT$5,"Y")+1))),('Rent Roll'!$H14*'Rent Roll'!$D14/12)*((1+'Rent Roll'!$N14)^DATEDIF('Control | Sensitivity'!$C$18,BT$5,"Y")))))</f>
        <v>-</v>
      </c>
      <c r="BU18" s="92" t="str">
        <f ca="1">IF(BU$5&gt;='Rent Roll'!$M40,('Rent Roll'!$G40*'Rent Roll'!$D14/12)*((1+'Rent Roll'!$X40)^DATEDIF('Rent Roll'!$M40,BU$5,"Y")),
IF(BU$5&gt;'Rent Roll'!$L14,"-",
IF('Rent Roll'!$P14&gt;0,
IF(AND('Rent Roll'!$P14&gt;0,EDATE('Rent Roll'!$K14,'Rent Roll'!$P14*12)&gt;='Commercial Lease'!BU$5),
('Rent Roll'!$H14*'Rent Roll'!$D14/12)*((1+'Rent Roll'!$N14)^DATEDIF('Control | Sensitivity'!$C$18,BU$5,"Y")),
OFFSET(BT18,0,-DATEDIF(EDATE('Rent Roll'!$K14,'Rent Roll'!$P14*12),BU$5,"M"))*((1+'Rent Roll'!$O14)^(DATEDIF(EDATE('Rent Roll'!$K14,'Rent Roll'!$P14*12),BU$5,"Y")+1))),('Rent Roll'!$H14*'Rent Roll'!$D14/12)*((1+'Rent Roll'!$N14)^DATEDIF('Control | Sensitivity'!$C$18,BU$5,"Y")))))</f>
        <v>-</v>
      </c>
      <c r="BV18" s="92" t="str">
        <f ca="1">IF(BV$5&gt;='Rent Roll'!$M40,('Rent Roll'!$G40*'Rent Roll'!$D14/12)*((1+'Rent Roll'!$X40)^DATEDIF('Rent Roll'!$M40,BV$5,"Y")),
IF(BV$5&gt;'Rent Roll'!$L14,"-",
IF('Rent Roll'!$P14&gt;0,
IF(AND('Rent Roll'!$P14&gt;0,EDATE('Rent Roll'!$K14,'Rent Roll'!$P14*12)&gt;='Commercial Lease'!BV$5),
('Rent Roll'!$H14*'Rent Roll'!$D14/12)*((1+'Rent Roll'!$N14)^DATEDIF('Control | Sensitivity'!$C$18,BV$5,"Y")),
OFFSET(BU18,0,-DATEDIF(EDATE('Rent Roll'!$K14,'Rent Roll'!$P14*12),BV$5,"M"))*((1+'Rent Roll'!$O14)^(DATEDIF(EDATE('Rent Roll'!$K14,'Rent Roll'!$P14*12),BV$5,"Y")+1))),('Rent Roll'!$H14*'Rent Roll'!$D14/12)*((1+'Rent Roll'!$N14)^DATEDIF('Control | Sensitivity'!$C$18,BV$5,"Y")))))</f>
        <v>-</v>
      </c>
      <c r="BW18" s="92" t="str">
        <f ca="1">IF(BW$5&gt;='Rent Roll'!$M40,('Rent Roll'!$G40*'Rent Roll'!$D14/12)*((1+'Rent Roll'!$X40)^DATEDIF('Rent Roll'!$M40,BW$5,"Y")),
IF(BW$5&gt;'Rent Roll'!$L14,"-",
IF('Rent Roll'!$P14&gt;0,
IF(AND('Rent Roll'!$P14&gt;0,EDATE('Rent Roll'!$K14,'Rent Roll'!$P14*12)&gt;='Commercial Lease'!BW$5),
('Rent Roll'!$H14*'Rent Roll'!$D14/12)*((1+'Rent Roll'!$N14)^DATEDIF('Control | Sensitivity'!$C$18,BW$5,"Y")),
OFFSET(BV18,0,-DATEDIF(EDATE('Rent Roll'!$K14,'Rent Roll'!$P14*12),BW$5,"M"))*((1+'Rent Roll'!$O14)^(DATEDIF(EDATE('Rent Roll'!$K14,'Rent Roll'!$P14*12),BW$5,"Y")+1))),('Rent Roll'!$H14*'Rent Roll'!$D14/12)*((1+'Rent Roll'!$N14)^DATEDIF('Control | Sensitivity'!$C$18,BW$5,"Y")))))</f>
        <v>-</v>
      </c>
      <c r="BX18" s="92" t="str">
        <f ca="1">IF(BX$5&gt;='Rent Roll'!$M40,('Rent Roll'!$G40*'Rent Roll'!$D14/12)*((1+'Rent Roll'!$X40)^DATEDIF('Rent Roll'!$M40,BX$5,"Y")),
IF(BX$5&gt;'Rent Roll'!$L14,"-",
IF('Rent Roll'!$P14&gt;0,
IF(AND('Rent Roll'!$P14&gt;0,EDATE('Rent Roll'!$K14,'Rent Roll'!$P14*12)&gt;='Commercial Lease'!BX$5),
('Rent Roll'!$H14*'Rent Roll'!$D14/12)*((1+'Rent Roll'!$N14)^DATEDIF('Control | Sensitivity'!$C$18,BX$5,"Y")),
OFFSET(BW18,0,-DATEDIF(EDATE('Rent Roll'!$K14,'Rent Roll'!$P14*12),BX$5,"M"))*((1+'Rent Roll'!$O14)^(DATEDIF(EDATE('Rent Roll'!$K14,'Rent Roll'!$P14*12),BX$5,"Y")+1))),('Rent Roll'!$H14*'Rent Roll'!$D14/12)*((1+'Rent Roll'!$N14)^DATEDIF('Control | Sensitivity'!$C$18,BX$5,"Y")))))</f>
        <v>-</v>
      </c>
      <c r="BY18" s="92" t="str">
        <f ca="1">IF(BY$5&gt;='Rent Roll'!$M40,('Rent Roll'!$G40*'Rent Roll'!$D14/12)*((1+'Rent Roll'!$X40)^DATEDIF('Rent Roll'!$M40,BY$5,"Y")),
IF(BY$5&gt;'Rent Roll'!$L14,"-",
IF('Rent Roll'!$P14&gt;0,
IF(AND('Rent Roll'!$P14&gt;0,EDATE('Rent Roll'!$K14,'Rent Roll'!$P14*12)&gt;='Commercial Lease'!BY$5),
('Rent Roll'!$H14*'Rent Roll'!$D14/12)*((1+'Rent Roll'!$N14)^DATEDIF('Control | Sensitivity'!$C$18,BY$5,"Y")),
OFFSET(BX18,0,-DATEDIF(EDATE('Rent Roll'!$K14,'Rent Roll'!$P14*12),BY$5,"M"))*((1+'Rent Roll'!$O14)^(DATEDIF(EDATE('Rent Roll'!$K14,'Rent Roll'!$P14*12),BY$5,"Y")+1))),('Rent Roll'!$H14*'Rent Roll'!$D14/12)*((1+'Rent Roll'!$N14)^DATEDIF('Control | Sensitivity'!$C$18,BY$5,"Y")))))</f>
        <v>-</v>
      </c>
      <c r="BZ18" s="92" t="str">
        <f ca="1">IF(BZ$5&gt;='Rent Roll'!$M40,('Rent Roll'!$G40*'Rent Roll'!$D14/12)*((1+'Rent Roll'!$X40)^DATEDIF('Rent Roll'!$M40,BZ$5,"Y")),
IF(BZ$5&gt;'Rent Roll'!$L14,"-",
IF('Rent Roll'!$P14&gt;0,
IF(AND('Rent Roll'!$P14&gt;0,EDATE('Rent Roll'!$K14,'Rent Roll'!$P14*12)&gt;='Commercial Lease'!BZ$5),
('Rent Roll'!$H14*'Rent Roll'!$D14/12)*((1+'Rent Roll'!$N14)^DATEDIF('Control | Sensitivity'!$C$18,BZ$5,"Y")),
OFFSET(BY18,0,-DATEDIF(EDATE('Rent Roll'!$K14,'Rent Roll'!$P14*12),BZ$5,"M"))*((1+'Rent Roll'!$O14)^(DATEDIF(EDATE('Rent Roll'!$K14,'Rent Roll'!$P14*12),BZ$5,"Y")+1))),('Rent Roll'!$H14*'Rent Roll'!$D14/12)*((1+'Rent Roll'!$N14)^DATEDIF('Control | Sensitivity'!$C$18,BZ$5,"Y")))))</f>
        <v>-</v>
      </c>
      <c r="CA18" s="92" t="str">
        <f ca="1">IF(CA$5&gt;='Rent Roll'!$M40,('Rent Roll'!$G40*'Rent Roll'!$D14/12)*((1+'Rent Roll'!$X40)^DATEDIF('Rent Roll'!$M40,CA$5,"Y")),
IF(CA$5&gt;'Rent Roll'!$L14,"-",
IF('Rent Roll'!$P14&gt;0,
IF(AND('Rent Roll'!$P14&gt;0,EDATE('Rent Roll'!$K14,'Rent Roll'!$P14*12)&gt;='Commercial Lease'!CA$5),
('Rent Roll'!$H14*'Rent Roll'!$D14/12)*((1+'Rent Roll'!$N14)^DATEDIF('Control | Sensitivity'!$C$18,CA$5,"Y")),
OFFSET(BZ18,0,-DATEDIF(EDATE('Rent Roll'!$K14,'Rent Roll'!$P14*12),CA$5,"M"))*((1+'Rent Roll'!$O14)^(DATEDIF(EDATE('Rent Roll'!$K14,'Rent Roll'!$P14*12),CA$5,"Y")+1))),('Rent Roll'!$H14*'Rent Roll'!$D14/12)*((1+'Rent Roll'!$N14)^DATEDIF('Control | Sensitivity'!$C$18,CA$5,"Y")))))</f>
        <v>-</v>
      </c>
      <c r="CB18" s="92" t="str">
        <f ca="1">IF(CB$5&gt;='Rent Roll'!$M40,('Rent Roll'!$G40*'Rent Roll'!$D14/12)*((1+'Rent Roll'!$X40)^DATEDIF('Rent Roll'!$M40,CB$5,"Y")),
IF(CB$5&gt;'Rent Roll'!$L14,"-",
IF('Rent Roll'!$P14&gt;0,
IF(AND('Rent Roll'!$P14&gt;0,EDATE('Rent Roll'!$K14,'Rent Roll'!$P14*12)&gt;='Commercial Lease'!CB$5),
('Rent Roll'!$H14*'Rent Roll'!$D14/12)*((1+'Rent Roll'!$N14)^DATEDIF('Control | Sensitivity'!$C$18,CB$5,"Y")),
OFFSET(CA18,0,-DATEDIF(EDATE('Rent Roll'!$K14,'Rent Roll'!$P14*12),CB$5,"M"))*((1+'Rent Roll'!$O14)^(DATEDIF(EDATE('Rent Roll'!$K14,'Rent Roll'!$P14*12),CB$5,"Y")+1))),('Rent Roll'!$H14*'Rent Roll'!$D14/12)*((1+'Rent Roll'!$N14)^DATEDIF('Control | Sensitivity'!$C$18,CB$5,"Y")))))</f>
        <v>-</v>
      </c>
      <c r="CC18" s="92" t="str">
        <f ca="1">IF(CC$5&gt;='Rent Roll'!$M40,('Rent Roll'!$G40*'Rent Roll'!$D14/12)*((1+'Rent Roll'!$X40)^DATEDIF('Rent Roll'!$M40,CC$5,"Y")),
IF(CC$5&gt;'Rent Roll'!$L14,"-",
IF('Rent Roll'!$P14&gt;0,
IF(AND('Rent Roll'!$P14&gt;0,EDATE('Rent Roll'!$K14,'Rent Roll'!$P14*12)&gt;='Commercial Lease'!CC$5),
('Rent Roll'!$H14*'Rent Roll'!$D14/12)*((1+'Rent Roll'!$N14)^DATEDIF('Control | Sensitivity'!$C$18,CC$5,"Y")),
OFFSET(CB18,0,-DATEDIF(EDATE('Rent Roll'!$K14,'Rent Roll'!$P14*12),CC$5,"M"))*((1+'Rent Roll'!$O14)^(DATEDIF(EDATE('Rent Roll'!$K14,'Rent Roll'!$P14*12),CC$5,"Y")+1))),('Rent Roll'!$H14*'Rent Roll'!$D14/12)*((1+'Rent Roll'!$N14)^DATEDIF('Control | Sensitivity'!$C$18,CC$5,"Y")))))</f>
        <v>-</v>
      </c>
      <c r="CD18" s="92" t="str">
        <f ca="1">IF(CD$5&gt;='Rent Roll'!$M40,('Rent Roll'!$G40*'Rent Roll'!$D14/12)*((1+'Rent Roll'!$X40)^DATEDIF('Rent Roll'!$M40,CD$5,"Y")),
IF(CD$5&gt;'Rent Roll'!$L14,"-",
IF('Rent Roll'!$P14&gt;0,
IF(AND('Rent Roll'!$P14&gt;0,EDATE('Rent Roll'!$K14,'Rent Roll'!$P14*12)&gt;='Commercial Lease'!CD$5),
('Rent Roll'!$H14*'Rent Roll'!$D14/12)*((1+'Rent Roll'!$N14)^DATEDIF('Control | Sensitivity'!$C$18,CD$5,"Y")),
OFFSET(CC18,0,-DATEDIF(EDATE('Rent Roll'!$K14,'Rent Roll'!$P14*12),CD$5,"M"))*((1+'Rent Roll'!$O14)^(DATEDIF(EDATE('Rent Roll'!$K14,'Rent Roll'!$P14*12),CD$5,"Y")+1))),('Rent Roll'!$H14*'Rent Roll'!$D14/12)*((1+'Rent Roll'!$N14)^DATEDIF('Control | Sensitivity'!$C$18,CD$5,"Y")))))</f>
        <v>-</v>
      </c>
      <c r="CE18" s="92" t="str">
        <f ca="1">IF(CE$5&gt;='Rent Roll'!$M40,('Rent Roll'!$G40*'Rent Roll'!$D14/12)*((1+'Rent Roll'!$X40)^DATEDIF('Rent Roll'!$M40,CE$5,"Y")),
IF(CE$5&gt;'Rent Roll'!$L14,"-",
IF('Rent Roll'!$P14&gt;0,
IF(AND('Rent Roll'!$P14&gt;0,EDATE('Rent Roll'!$K14,'Rent Roll'!$P14*12)&gt;='Commercial Lease'!CE$5),
('Rent Roll'!$H14*'Rent Roll'!$D14/12)*((1+'Rent Roll'!$N14)^DATEDIF('Control | Sensitivity'!$C$18,CE$5,"Y")),
OFFSET(CD18,0,-DATEDIF(EDATE('Rent Roll'!$K14,'Rent Roll'!$P14*12),CE$5,"M"))*((1+'Rent Roll'!$O14)^(DATEDIF(EDATE('Rent Roll'!$K14,'Rent Roll'!$P14*12),CE$5,"Y")+1))),('Rent Roll'!$H14*'Rent Roll'!$D14/12)*((1+'Rent Roll'!$N14)^DATEDIF('Control | Sensitivity'!$C$18,CE$5,"Y")))))</f>
        <v>-</v>
      </c>
      <c r="CF18" s="92" t="str">
        <f ca="1">IF(CF$5&gt;='Rent Roll'!$M40,('Rent Roll'!$G40*'Rent Roll'!$D14/12)*((1+'Rent Roll'!$X40)^DATEDIF('Rent Roll'!$M40,CF$5,"Y")),
IF(CF$5&gt;'Rent Roll'!$L14,"-",
IF('Rent Roll'!$P14&gt;0,
IF(AND('Rent Roll'!$P14&gt;0,EDATE('Rent Roll'!$K14,'Rent Roll'!$P14*12)&gt;='Commercial Lease'!CF$5),
('Rent Roll'!$H14*'Rent Roll'!$D14/12)*((1+'Rent Roll'!$N14)^DATEDIF('Control | Sensitivity'!$C$18,CF$5,"Y")),
OFFSET(CE18,0,-DATEDIF(EDATE('Rent Roll'!$K14,'Rent Roll'!$P14*12),CF$5,"M"))*((1+'Rent Roll'!$O14)^(DATEDIF(EDATE('Rent Roll'!$K14,'Rent Roll'!$P14*12),CF$5,"Y")+1))),('Rent Roll'!$H14*'Rent Roll'!$D14/12)*((1+'Rent Roll'!$N14)^DATEDIF('Control | Sensitivity'!$C$18,CF$5,"Y")))))</f>
        <v>-</v>
      </c>
      <c r="CG18" s="92" t="str">
        <f ca="1">IF(CG$5&gt;='Rent Roll'!$M40,('Rent Roll'!$G40*'Rent Roll'!$D14/12)*((1+'Rent Roll'!$X40)^DATEDIF('Rent Roll'!$M40,CG$5,"Y")),
IF(CG$5&gt;'Rent Roll'!$L14,"-",
IF('Rent Roll'!$P14&gt;0,
IF(AND('Rent Roll'!$P14&gt;0,EDATE('Rent Roll'!$K14,'Rent Roll'!$P14*12)&gt;='Commercial Lease'!CG$5),
('Rent Roll'!$H14*'Rent Roll'!$D14/12)*((1+'Rent Roll'!$N14)^DATEDIF('Control | Sensitivity'!$C$18,CG$5,"Y")),
OFFSET(CF18,0,-DATEDIF(EDATE('Rent Roll'!$K14,'Rent Roll'!$P14*12),CG$5,"M"))*((1+'Rent Roll'!$O14)^(DATEDIF(EDATE('Rent Roll'!$K14,'Rent Roll'!$P14*12),CG$5,"Y")+1))),('Rent Roll'!$H14*'Rent Roll'!$D14/12)*((1+'Rent Roll'!$N14)^DATEDIF('Control | Sensitivity'!$C$18,CG$5,"Y")))))</f>
        <v>-</v>
      </c>
      <c r="CH18" s="92" t="str">
        <f ca="1">IF(CH$5&gt;='Rent Roll'!$M40,('Rent Roll'!$G40*'Rent Roll'!$D14/12)*((1+'Rent Roll'!$X40)^DATEDIF('Rent Roll'!$M40,CH$5,"Y")),
IF(CH$5&gt;'Rent Roll'!$L14,"-",
IF('Rent Roll'!$P14&gt;0,
IF(AND('Rent Roll'!$P14&gt;0,EDATE('Rent Roll'!$K14,'Rent Roll'!$P14*12)&gt;='Commercial Lease'!CH$5),
('Rent Roll'!$H14*'Rent Roll'!$D14/12)*((1+'Rent Roll'!$N14)^DATEDIF('Control | Sensitivity'!$C$18,CH$5,"Y")),
OFFSET(CG18,0,-DATEDIF(EDATE('Rent Roll'!$K14,'Rent Roll'!$P14*12),CH$5,"M"))*((1+'Rent Roll'!$O14)^(DATEDIF(EDATE('Rent Roll'!$K14,'Rent Roll'!$P14*12),CH$5,"Y")+1))),('Rent Roll'!$H14*'Rent Roll'!$D14/12)*((1+'Rent Roll'!$N14)^DATEDIF('Control | Sensitivity'!$C$18,CH$5,"Y")))))</f>
        <v>-</v>
      </c>
      <c r="CI18" s="92" t="str">
        <f ca="1">IF(CI$5&gt;='Rent Roll'!$M40,('Rent Roll'!$G40*'Rent Roll'!$D14/12)*((1+'Rent Roll'!$X40)^DATEDIF('Rent Roll'!$M40,CI$5,"Y")),
IF(CI$5&gt;'Rent Roll'!$L14,"-",
IF('Rent Roll'!$P14&gt;0,
IF(AND('Rent Roll'!$P14&gt;0,EDATE('Rent Roll'!$K14,'Rent Roll'!$P14*12)&gt;='Commercial Lease'!CI$5),
('Rent Roll'!$H14*'Rent Roll'!$D14/12)*((1+'Rent Roll'!$N14)^DATEDIF('Control | Sensitivity'!$C$18,CI$5,"Y")),
OFFSET(CH18,0,-DATEDIF(EDATE('Rent Roll'!$K14,'Rent Roll'!$P14*12),CI$5,"M"))*((1+'Rent Roll'!$O14)^(DATEDIF(EDATE('Rent Roll'!$K14,'Rent Roll'!$P14*12),CI$5,"Y")+1))),('Rent Roll'!$H14*'Rent Roll'!$D14/12)*((1+'Rent Roll'!$N14)^DATEDIF('Control | Sensitivity'!$C$18,CI$5,"Y")))))</f>
        <v>-</v>
      </c>
      <c r="CJ18" s="92" t="str">
        <f ca="1">IF(CJ$5&gt;='Rent Roll'!$M40,('Rent Roll'!$G40*'Rent Roll'!$D14/12)*((1+'Rent Roll'!$X40)^DATEDIF('Rent Roll'!$M40,CJ$5,"Y")),
IF(CJ$5&gt;'Rent Roll'!$L14,"-",
IF('Rent Roll'!$P14&gt;0,
IF(AND('Rent Roll'!$P14&gt;0,EDATE('Rent Roll'!$K14,'Rent Roll'!$P14*12)&gt;='Commercial Lease'!CJ$5),
('Rent Roll'!$H14*'Rent Roll'!$D14/12)*((1+'Rent Roll'!$N14)^DATEDIF('Control | Sensitivity'!$C$18,CJ$5,"Y")),
OFFSET(CI18,0,-DATEDIF(EDATE('Rent Roll'!$K14,'Rent Roll'!$P14*12),CJ$5,"M"))*((1+'Rent Roll'!$O14)^(DATEDIF(EDATE('Rent Roll'!$K14,'Rent Roll'!$P14*12),CJ$5,"Y")+1))),('Rent Roll'!$H14*'Rent Roll'!$D14/12)*((1+'Rent Roll'!$N14)^DATEDIF('Control | Sensitivity'!$C$18,CJ$5,"Y")))))</f>
        <v>-</v>
      </c>
      <c r="CK18" s="92" t="str">
        <f ca="1">IF(CK$5&gt;='Rent Roll'!$M40,('Rent Roll'!$G40*'Rent Roll'!$D14/12)*((1+'Rent Roll'!$X40)^DATEDIF('Rent Roll'!$M40,CK$5,"Y")),
IF(CK$5&gt;'Rent Roll'!$L14,"-",
IF('Rent Roll'!$P14&gt;0,
IF(AND('Rent Roll'!$P14&gt;0,EDATE('Rent Roll'!$K14,'Rent Roll'!$P14*12)&gt;='Commercial Lease'!CK$5),
('Rent Roll'!$H14*'Rent Roll'!$D14/12)*((1+'Rent Roll'!$N14)^DATEDIF('Control | Sensitivity'!$C$18,CK$5,"Y")),
OFFSET(CJ18,0,-DATEDIF(EDATE('Rent Roll'!$K14,'Rent Roll'!$P14*12),CK$5,"M"))*((1+'Rent Roll'!$O14)^(DATEDIF(EDATE('Rent Roll'!$K14,'Rent Roll'!$P14*12),CK$5,"Y")+1))),('Rent Roll'!$H14*'Rent Roll'!$D14/12)*((1+'Rent Roll'!$N14)^DATEDIF('Control | Sensitivity'!$C$18,CK$5,"Y")))))</f>
        <v>-</v>
      </c>
      <c r="CL18" s="92" t="str">
        <f ca="1">IF(CL$5&gt;='Rent Roll'!$M40,('Rent Roll'!$G40*'Rent Roll'!$D14/12)*((1+'Rent Roll'!$X40)^DATEDIF('Rent Roll'!$M40,CL$5,"Y")),
IF(CL$5&gt;'Rent Roll'!$L14,"-",
IF('Rent Roll'!$P14&gt;0,
IF(AND('Rent Roll'!$P14&gt;0,EDATE('Rent Roll'!$K14,'Rent Roll'!$P14*12)&gt;='Commercial Lease'!CL$5),
('Rent Roll'!$H14*'Rent Roll'!$D14/12)*((1+'Rent Roll'!$N14)^DATEDIF('Control | Sensitivity'!$C$18,CL$5,"Y")),
OFFSET(CK18,0,-DATEDIF(EDATE('Rent Roll'!$K14,'Rent Roll'!$P14*12),CL$5,"M"))*((1+'Rent Roll'!$O14)^(DATEDIF(EDATE('Rent Roll'!$K14,'Rent Roll'!$P14*12),CL$5,"Y")+1))),('Rent Roll'!$H14*'Rent Roll'!$D14/12)*((1+'Rent Roll'!$N14)^DATEDIF('Control | Sensitivity'!$C$18,CL$5,"Y")))))</f>
        <v>-</v>
      </c>
      <c r="CM18" s="92" t="str">
        <f ca="1">IF(CM$5&gt;='Rent Roll'!$M40,('Rent Roll'!$G40*'Rent Roll'!$D14/12)*((1+'Rent Roll'!$X40)^DATEDIF('Rent Roll'!$M40,CM$5,"Y")),
IF(CM$5&gt;'Rent Roll'!$L14,"-",
IF('Rent Roll'!$P14&gt;0,
IF(AND('Rent Roll'!$P14&gt;0,EDATE('Rent Roll'!$K14,'Rent Roll'!$P14*12)&gt;='Commercial Lease'!CM$5),
('Rent Roll'!$H14*'Rent Roll'!$D14/12)*((1+'Rent Roll'!$N14)^DATEDIF('Control | Sensitivity'!$C$18,CM$5,"Y")),
OFFSET(CL18,0,-DATEDIF(EDATE('Rent Roll'!$K14,'Rent Roll'!$P14*12),CM$5,"M"))*((1+'Rent Roll'!$O14)^(DATEDIF(EDATE('Rent Roll'!$K14,'Rent Roll'!$P14*12),CM$5,"Y")+1))),('Rent Roll'!$H14*'Rent Roll'!$D14/12)*((1+'Rent Roll'!$N14)^DATEDIF('Control | Sensitivity'!$C$18,CM$5,"Y")))))</f>
        <v>-</v>
      </c>
      <c r="CN18" s="92" t="str">
        <f ca="1">IF(CN$5&gt;='Rent Roll'!$M40,('Rent Roll'!$G40*'Rent Roll'!$D14/12)*((1+'Rent Roll'!$X40)^DATEDIF('Rent Roll'!$M40,CN$5,"Y")),
IF(CN$5&gt;'Rent Roll'!$L14,"-",
IF('Rent Roll'!$P14&gt;0,
IF(AND('Rent Roll'!$P14&gt;0,EDATE('Rent Roll'!$K14,'Rent Roll'!$P14*12)&gt;='Commercial Lease'!CN$5),
('Rent Roll'!$H14*'Rent Roll'!$D14/12)*((1+'Rent Roll'!$N14)^DATEDIF('Control | Sensitivity'!$C$18,CN$5,"Y")),
OFFSET(CM18,0,-DATEDIF(EDATE('Rent Roll'!$K14,'Rent Roll'!$P14*12),CN$5,"M"))*((1+'Rent Roll'!$O14)^(DATEDIF(EDATE('Rent Roll'!$K14,'Rent Roll'!$P14*12),CN$5,"Y")+1))),('Rent Roll'!$H14*'Rent Roll'!$D14/12)*((1+'Rent Roll'!$N14)^DATEDIF('Control | Sensitivity'!$C$18,CN$5,"Y")))))</f>
        <v>-</v>
      </c>
      <c r="CO18" s="92" t="str">
        <f ca="1">IF(CO$5&gt;='Rent Roll'!$M40,('Rent Roll'!$G40*'Rent Roll'!$D14/12)*((1+'Rent Roll'!$X40)^DATEDIF('Rent Roll'!$M40,CO$5,"Y")),
IF(CO$5&gt;'Rent Roll'!$L14,"-",
IF('Rent Roll'!$P14&gt;0,
IF(AND('Rent Roll'!$P14&gt;0,EDATE('Rent Roll'!$K14,'Rent Roll'!$P14*12)&gt;='Commercial Lease'!CO$5),
('Rent Roll'!$H14*'Rent Roll'!$D14/12)*((1+'Rent Roll'!$N14)^DATEDIF('Control | Sensitivity'!$C$18,CO$5,"Y")),
OFFSET(CN18,0,-DATEDIF(EDATE('Rent Roll'!$K14,'Rent Roll'!$P14*12),CO$5,"M"))*((1+'Rent Roll'!$O14)^(DATEDIF(EDATE('Rent Roll'!$K14,'Rent Roll'!$P14*12),CO$5,"Y")+1))),('Rent Roll'!$H14*'Rent Roll'!$D14/12)*((1+'Rent Roll'!$N14)^DATEDIF('Control | Sensitivity'!$C$18,CO$5,"Y")))))</f>
        <v>-</v>
      </c>
      <c r="CP18" s="92" t="str">
        <f ca="1">IF(CP$5&gt;='Rent Roll'!$M40,('Rent Roll'!$G40*'Rent Roll'!$D14/12)*((1+'Rent Roll'!$X40)^DATEDIF('Rent Roll'!$M40,CP$5,"Y")),
IF(CP$5&gt;'Rent Roll'!$L14,"-",
IF('Rent Roll'!$P14&gt;0,
IF(AND('Rent Roll'!$P14&gt;0,EDATE('Rent Roll'!$K14,'Rent Roll'!$P14*12)&gt;='Commercial Lease'!CP$5),
('Rent Roll'!$H14*'Rent Roll'!$D14/12)*((1+'Rent Roll'!$N14)^DATEDIF('Control | Sensitivity'!$C$18,CP$5,"Y")),
OFFSET(CO18,0,-DATEDIF(EDATE('Rent Roll'!$K14,'Rent Roll'!$P14*12),CP$5,"M"))*((1+'Rent Roll'!$O14)^(DATEDIF(EDATE('Rent Roll'!$K14,'Rent Roll'!$P14*12),CP$5,"Y")+1))),('Rent Roll'!$H14*'Rent Roll'!$D14/12)*((1+'Rent Roll'!$N14)^DATEDIF('Control | Sensitivity'!$C$18,CP$5,"Y")))))</f>
        <v>-</v>
      </c>
      <c r="CQ18" s="92" t="str">
        <f ca="1">IF(CQ$5&gt;='Rent Roll'!$M40,('Rent Roll'!$G40*'Rent Roll'!$D14/12)*((1+'Rent Roll'!$X40)^DATEDIF('Rent Roll'!$M40,CQ$5,"Y")),
IF(CQ$5&gt;'Rent Roll'!$L14,"-",
IF('Rent Roll'!$P14&gt;0,
IF(AND('Rent Roll'!$P14&gt;0,EDATE('Rent Roll'!$K14,'Rent Roll'!$P14*12)&gt;='Commercial Lease'!CQ$5),
('Rent Roll'!$H14*'Rent Roll'!$D14/12)*((1+'Rent Roll'!$N14)^DATEDIF('Control | Sensitivity'!$C$18,CQ$5,"Y")),
OFFSET(CP18,0,-DATEDIF(EDATE('Rent Roll'!$K14,'Rent Roll'!$P14*12),CQ$5,"M"))*((1+'Rent Roll'!$O14)^(DATEDIF(EDATE('Rent Roll'!$K14,'Rent Roll'!$P14*12),CQ$5,"Y")+1))),('Rent Roll'!$H14*'Rent Roll'!$D14/12)*((1+'Rent Roll'!$N14)^DATEDIF('Control | Sensitivity'!$C$18,CQ$5,"Y")))))</f>
        <v>-</v>
      </c>
      <c r="CR18" s="92" t="str">
        <f ca="1">IF(CR$5&gt;='Rent Roll'!$M40,('Rent Roll'!$G40*'Rent Roll'!$D14/12)*((1+'Rent Roll'!$X40)^DATEDIF('Rent Roll'!$M40,CR$5,"Y")),
IF(CR$5&gt;'Rent Roll'!$L14,"-",
IF('Rent Roll'!$P14&gt;0,
IF(AND('Rent Roll'!$P14&gt;0,EDATE('Rent Roll'!$K14,'Rent Roll'!$P14*12)&gt;='Commercial Lease'!CR$5),
('Rent Roll'!$H14*'Rent Roll'!$D14/12)*((1+'Rent Roll'!$N14)^DATEDIF('Control | Sensitivity'!$C$18,CR$5,"Y")),
OFFSET(CQ18,0,-DATEDIF(EDATE('Rent Roll'!$K14,'Rent Roll'!$P14*12),CR$5,"M"))*((1+'Rent Roll'!$O14)^(DATEDIF(EDATE('Rent Roll'!$K14,'Rent Roll'!$P14*12),CR$5,"Y")+1))),('Rent Roll'!$H14*'Rent Roll'!$D14/12)*((1+'Rent Roll'!$N14)^DATEDIF('Control | Sensitivity'!$C$18,CR$5,"Y")))))</f>
        <v>-</v>
      </c>
      <c r="CS18" s="92" t="str">
        <f ca="1">IF(CS$5&gt;='Rent Roll'!$M40,('Rent Roll'!$G40*'Rent Roll'!$D14/12)*((1+'Rent Roll'!$X40)^DATEDIF('Rent Roll'!$M40,CS$5,"Y")),
IF(CS$5&gt;'Rent Roll'!$L14,"-",
IF('Rent Roll'!$P14&gt;0,
IF(AND('Rent Roll'!$P14&gt;0,EDATE('Rent Roll'!$K14,'Rent Roll'!$P14*12)&gt;='Commercial Lease'!CS$5),
('Rent Roll'!$H14*'Rent Roll'!$D14/12)*((1+'Rent Roll'!$N14)^DATEDIF('Control | Sensitivity'!$C$18,CS$5,"Y")),
OFFSET(CR18,0,-DATEDIF(EDATE('Rent Roll'!$K14,'Rent Roll'!$P14*12),CS$5,"M"))*((1+'Rent Roll'!$O14)^(DATEDIF(EDATE('Rent Roll'!$K14,'Rent Roll'!$P14*12),CS$5,"Y")+1))),('Rent Roll'!$H14*'Rent Roll'!$D14/12)*((1+'Rent Roll'!$N14)^DATEDIF('Control | Sensitivity'!$C$18,CS$5,"Y")))))</f>
        <v>-</v>
      </c>
      <c r="CT18" s="92" t="str">
        <f ca="1">IF(CT$5&gt;='Rent Roll'!$M40,('Rent Roll'!$G40*'Rent Roll'!$D14/12)*((1+'Rent Roll'!$X40)^DATEDIF('Rent Roll'!$M40,CT$5,"Y")),
IF(CT$5&gt;'Rent Roll'!$L14,"-",
IF('Rent Roll'!$P14&gt;0,
IF(AND('Rent Roll'!$P14&gt;0,EDATE('Rent Roll'!$K14,'Rent Roll'!$P14*12)&gt;='Commercial Lease'!CT$5),
('Rent Roll'!$H14*'Rent Roll'!$D14/12)*((1+'Rent Roll'!$N14)^DATEDIF('Control | Sensitivity'!$C$18,CT$5,"Y")),
OFFSET(CS18,0,-DATEDIF(EDATE('Rent Roll'!$K14,'Rent Roll'!$P14*12),CT$5,"M"))*((1+'Rent Roll'!$O14)^(DATEDIF(EDATE('Rent Roll'!$K14,'Rent Roll'!$P14*12),CT$5,"Y")+1))),('Rent Roll'!$H14*'Rent Roll'!$D14/12)*((1+'Rent Roll'!$N14)^DATEDIF('Control | Sensitivity'!$C$18,CT$5,"Y")))))</f>
        <v>-</v>
      </c>
      <c r="CU18" s="92" t="str">
        <f ca="1">IF(CU$5&gt;='Rent Roll'!$M40,('Rent Roll'!$G40*'Rent Roll'!$D14/12)*((1+'Rent Roll'!$X40)^DATEDIF('Rent Roll'!$M40,CU$5,"Y")),
IF(CU$5&gt;'Rent Roll'!$L14,"-",
IF('Rent Roll'!$P14&gt;0,
IF(AND('Rent Roll'!$P14&gt;0,EDATE('Rent Roll'!$K14,'Rent Roll'!$P14*12)&gt;='Commercial Lease'!CU$5),
('Rent Roll'!$H14*'Rent Roll'!$D14/12)*((1+'Rent Roll'!$N14)^DATEDIF('Control | Sensitivity'!$C$18,CU$5,"Y")),
OFFSET(CT18,0,-DATEDIF(EDATE('Rent Roll'!$K14,'Rent Roll'!$P14*12),CU$5,"M"))*((1+'Rent Roll'!$O14)^(DATEDIF(EDATE('Rent Roll'!$K14,'Rent Roll'!$P14*12),CU$5,"Y")+1))),('Rent Roll'!$H14*'Rent Roll'!$D14/12)*((1+'Rent Roll'!$N14)^DATEDIF('Control | Sensitivity'!$C$18,CU$5,"Y")))))</f>
        <v>-</v>
      </c>
      <c r="CV18" s="92" t="str">
        <f ca="1">IF(CV$5&gt;='Rent Roll'!$M40,('Rent Roll'!$G40*'Rent Roll'!$D14/12)*((1+'Rent Roll'!$X40)^DATEDIF('Rent Roll'!$M40,CV$5,"Y")),
IF(CV$5&gt;'Rent Roll'!$L14,"-",
IF('Rent Roll'!$P14&gt;0,
IF(AND('Rent Roll'!$P14&gt;0,EDATE('Rent Roll'!$K14,'Rent Roll'!$P14*12)&gt;='Commercial Lease'!CV$5),
('Rent Roll'!$H14*'Rent Roll'!$D14/12)*((1+'Rent Roll'!$N14)^DATEDIF('Control | Sensitivity'!$C$18,CV$5,"Y")),
OFFSET(CU18,0,-DATEDIF(EDATE('Rent Roll'!$K14,'Rent Roll'!$P14*12),CV$5,"M"))*((1+'Rent Roll'!$O14)^(DATEDIF(EDATE('Rent Roll'!$K14,'Rent Roll'!$P14*12),CV$5,"Y")+1))),('Rent Roll'!$H14*'Rent Roll'!$D14/12)*((1+'Rent Roll'!$N14)^DATEDIF('Control | Sensitivity'!$C$18,CV$5,"Y")))))</f>
        <v>-</v>
      </c>
      <c r="CW18" s="92" t="str">
        <f ca="1">IF(CW$5&gt;='Rent Roll'!$M40,('Rent Roll'!$G40*'Rent Roll'!$D14/12)*((1+'Rent Roll'!$X40)^DATEDIF('Rent Roll'!$M40,CW$5,"Y")),
IF(CW$5&gt;'Rent Roll'!$L14,"-",
IF('Rent Roll'!$P14&gt;0,
IF(AND('Rent Roll'!$P14&gt;0,EDATE('Rent Roll'!$K14,'Rent Roll'!$P14*12)&gt;='Commercial Lease'!CW$5),
('Rent Roll'!$H14*'Rent Roll'!$D14/12)*((1+'Rent Roll'!$N14)^DATEDIF('Control | Sensitivity'!$C$18,CW$5,"Y")),
OFFSET(CV18,0,-DATEDIF(EDATE('Rent Roll'!$K14,'Rent Roll'!$P14*12),CW$5,"M"))*((1+'Rent Roll'!$O14)^(DATEDIF(EDATE('Rent Roll'!$K14,'Rent Roll'!$P14*12),CW$5,"Y")+1))),('Rent Roll'!$H14*'Rent Roll'!$D14/12)*((1+'Rent Roll'!$N14)^DATEDIF('Control | Sensitivity'!$C$18,CW$5,"Y")))))</f>
        <v>-</v>
      </c>
      <c r="CX18" s="92" t="str">
        <f ca="1">IF(CX$5&gt;='Rent Roll'!$M40,('Rent Roll'!$G40*'Rent Roll'!$D14/12)*((1+'Rent Roll'!$X40)^DATEDIF('Rent Roll'!$M40,CX$5,"Y")),
IF(CX$5&gt;'Rent Roll'!$L14,"-",
IF('Rent Roll'!$P14&gt;0,
IF(AND('Rent Roll'!$P14&gt;0,EDATE('Rent Roll'!$K14,'Rent Roll'!$P14*12)&gt;='Commercial Lease'!CX$5),
('Rent Roll'!$H14*'Rent Roll'!$D14/12)*((1+'Rent Roll'!$N14)^DATEDIF('Control | Sensitivity'!$C$18,CX$5,"Y")),
OFFSET(CW18,0,-DATEDIF(EDATE('Rent Roll'!$K14,'Rent Roll'!$P14*12),CX$5,"M"))*((1+'Rent Roll'!$O14)^(DATEDIF(EDATE('Rent Roll'!$K14,'Rent Roll'!$P14*12),CX$5,"Y")+1))),('Rent Roll'!$H14*'Rent Roll'!$D14/12)*((1+'Rent Roll'!$N14)^DATEDIF('Control | Sensitivity'!$C$18,CX$5,"Y")))))</f>
        <v>-</v>
      </c>
      <c r="CY18" s="92" t="str">
        <f ca="1">IF(CY$5&gt;='Rent Roll'!$M40,('Rent Roll'!$G40*'Rent Roll'!$D14/12)*((1+'Rent Roll'!$X40)^DATEDIF('Rent Roll'!$M40,CY$5,"Y")),
IF(CY$5&gt;'Rent Roll'!$L14,"-",
IF('Rent Roll'!$P14&gt;0,
IF(AND('Rent Roll'!$P14&gt;0,EDATE('Rent Roll'!$K14,'Rent Roll'!$P14*12)&gt;='Commercial Lease'!CY$5),
('Rent Roll'!$H14*'Rent Roll'!$D14/12)*((1+'Rent Roll'!$N14)^DATEDIF('Control | Sensitivity'!$C$18,CY$5,"Y")),
OFFSET(CX18,0,-DATEDIF(EDATE('Rent Roll'!$K14,'Rent Roll'!$P14*12),CY$5,"M"))*((1+'Rent Roll'!$O14)^(DATEDIF(EDATE('Rent Roll'!$K14,'Rent Roll'!$P14*12),CY$5,"Y")+1))),('Rent Roll'!$H14*'Rent Roll'!$D14/12)*((1+'Rent Roll'!$N14)^DATEDIF('Control | Sensitivity'!$C$18,CY$5,"Y")))))</f>
        <v>-</v>
      </c>
      <c r="CZ18" s="92" t="str">
        <f ca="1">IF(CZ$5&gt;='Rent Roll'!$M40,('Rent Roll'!$G40*'Rent Roll'!$D14/12)*((1+'Rent Roll'!$X40)^DATEDIF('Rent Roll'!$M40,CZ$5,"Y")),
IF(CZ$5&gt;'Rent Roll'!$L14,"-",
IF('Rent Roll'!$P14&gt;0,
IF(AND('Rent Roll'!$P14&gt;0,EDATE('Rent Roll'!$K14,'Rent Roll'!$P14*12)&gt;='Commercial Lease'!CZ$5),
('Rent Roll'!$H14*'Rent Roll'!$D14/12)*((1+'Rent Roll'!$N14)^DATEDIF('Control | Sensitivity'!$C$18,CZ$5,"Y")),
OFFSET(CY18,0,-DATEDIF(EDATE('Rent Roll'!$K14,'Rent Roll'!$P14*12),CZ$5,"M"))*((1+'Rent Roll'!$O14)^(DATEDIF(EDATE('Rent Roll'!$K14,'Rent Roll'!$P14*12),CZ$5,"Y")+1))),('Rent Roll'!$H14*'Rent Roll'!$D14/12)*((1+'Rent Roll'!$N14)^DATEDIF('Control | Sensitivity'!$C$18,CZ$5,"Y")))))</f>
        <v>-</v>
      </c>
      <c r="DA18" s="92" t="str">
        <f ca="1">IF(DA$5&gt;='Rent Roll'!$M40,('Rent Roll'!$G40*'Rent Roll'!$D14/12)*((1+'Rent Roll'!$X40)^DATEDIF('Rent Roll'!$M40,DA$5,"Y")),
IF(DA$5&gt;'Rent Roll'!$L14,"-",
IF('Rent Roll'!$P14&gt;0,
IF(AND('Rent Roll'!$P14&gt;0,EDATE('Rent Roll'!$K14,'Rent Roll'!$P14*12)&gt;='Commercial Lease'!DA$5),
('Rent Roll'!$H14*'Rent Roll'!$D14/12)*((1+'Rent Roll'!$N14)^DATEDIF('Control | Sensitivity'!$C$18,DA$5,"Y")),
OFFSET(CZ18,0,-DATEDIF(EDATE('Rent Roll'!$K14,'Rent Roll'!$P14*12),DA$5,"M"))*((1+'Rent Roll'!$O14)^(DATEDIF(EDATE('Rent Roll'!$K14,'Rent Roll'!$P14*12),DA$5,"Y")+1))),('Rent Roll'!$H14*'Rent Roll'!$D14/12)*((1+'Rent Roll'!$N14)^DATEDIF('Control | Sensitivity'!$C$18,DA$5,"Y")))))</f>
        <v>-</v>
      </c>
      <c r="DB18" s="92" t="str">
        <f ca="1">IF(DB$5&gt;='Rent Roll'!$M40,('Rent Roll'!$G40*'Rent Roll'!$D14/12)*((1+'Rent Roll'!$X40)^DATEDIF('Rent Roll'!$M40,DB$5,"Y")),
IF(DB$5&gt;'Rent Roll'!$L14,"-",
IF('Rent Roll'!$P14&gt;0,
IF(AND('Rent Roll'!$P14&gt;0,EDATE('Rent Roll'!$K14,'Rent Roll'!$P14*12)&gt;='Commercial Lease'!DB$5),
('Rent Roll'!$H14*'Rent Roll'!$D14/12)*((1+'Rent Roll'!$N14)^DATEDIF('Control | Sensitivity'!$C$18,DB$5,"Y")),
OFFSET(DA18,0,-DATEDIF(EDATE('Rent Roll'!$K14,'Rent Roll'!$P14*12),DB$5,"M"))*((1+'Rent Roll'!$O14)^(DATEDIF(EDATE('Rent Roll'!$K14,'Rent Roll'!$P14*12),DB$5,"Y")+1))),('Rent Roll'!$H14*'Rent Roll'!$D14/12)*((1+'Rent Roll'!$N14)^DATEDIF('Control | Sensitivity'!$C$18,DB$5,"Y")))))</f>
        <v>-</v>
      </c>
      <c r="DC18" s="92" t="str">
        <f ca="1">IF(DC$5&gt;='Rent Roll'!$M40,('Rent Roll'!$G40*'Rent Roll'!$D14/12)*((1+'Rent Roll'!$X40)^DATEDIF('Rent Roll'!$M40,DC$5,"Y")),
IF(DC$5&gt;'Rent Roll'!$L14,"-",
IF('Rent Roll'!$P14&gt;0,
IF(AND('Rent Roll'!$P14&gt;0,EDATE('Rent Roll'!$K14,'Rent Roll'!$P14*12)&gt;='Commercial Lease'!DC$5),
('Rent Roll'!$H14*'Rent Roll'!$D14/12)*((1+'Rent Roll'!$N14)^DATEDIF('Control | Sensitivity'!$C$18,DC$5,"Y")),
OFFSET(DB18,0,-DATEDIF(EDATE('Rent Roll'!$K14,'Rent Roll'!$P14*12),DC$5,"M"))*((1+'Rent Roll'!$O14)^(DATEDIF(EDATE('Rent Roll'!$K14,'Rent Roll'!$P14*12),DC$5,"Y")+1))),('Rent Roll'!$H14*'Rent Roll'!$D14/12)*((1+'Rent Roll'!$N14)^DATEDIF('Control | Sensitivity'!$C$18,DC$5,"Y")))))</f>
        <v>-</v>
      </c>
      <c r="DD18" s="92" t="str">
        <f ca="1">IF(DD$5&gt;='Rent Roll'!$M40,('Rent Roll'!$G40*'Rent Roll'!$D14/12)*((1+'Rent Roll'!$X40)^DATEDIF('Rent Roll'!$M40,DD$5,"Y")),
IF(DD$5&gt;'Rent Roll'!$L14,"-",
IF('Rent Roll'!$P14&gt;0,
IF(AND('Rent Roll'!$P14&gt;0,EDATE('Rent Roll'!$K14,'Rent Roll'!$P14*12)&gt;='Commercial Lease'!DD$5),
('Rent Roll'!$H14*'Rent Roll'!$D14/12)*((1+'Rent Roll'!$N14)^DATEDIF('Control | Sensitivity'!$C$18,DD$5,"Y")),
OFFSET(DC18,0,-DATEDIF(EDATE('Rent Roll'!$K14,'Rent Roll'!$P14*12),DD$5,"M"))*((1+'Rent Roll'!$O14)^(DATEDIF(EDATE('Rent Roll'!$K14,'Rent Roll'!$P14*12),DD$5,"Y")+1))),('Rent Roll'!$H14*'Rent Roll'!$D14/12)*((1+'Rent Roll'!$N14)^DATEDIF('Control | Sensitivity'!$C$18,DD$5,"Y")))))</f>
        <v>-</v>
      </c>
      <c r="DE18" s="92" t="str">
        <f ca="1">IF(DE$5&gt;='Rent Roll'!$M40,('Rent Roll'!$G40*'Rent Roll'!$D14/12)*((1+'Rent Roll'!$X40)^DATEDIF('Rent Roll'!$M40,DE$5,"Y")),
IF(DE$5&gt;'Rent Roll'!$L14,"-",
IF('Rent Roll'!$P14&gt;0,
IF(AND('Rent Roll'!$P14&gt;0,EDATE('Rent Roll'!$K14,'Rent Roll'!$P14*12)&gt;='Commercial Lease'!DE$5),
('Rent Roll'!$H14*'Rent Roll'!$D14/12)*((1+'Rent Roll'!$N14)^DATEDIF('Control | Sensitivity'!$C$18,DE$5,"Y")),
OFFSET(DD18,0,-DATEDIF(EDATE('Rent Roll'!$K14,'Rent Roll'!$P14*12),DE$5,"M"))*((1+'Rent Roll'!$O14)^(DATEDIF(EDATE('Rent Roll'!$K14,'Rent Roll'!$P14*12),DE$5,"Y")+1))),('Rent Roll'!$H14*'Rent Roll'!$D14/12)*((1+'Rent Roll'!$N14)^DATEDIF('Control | Sensitivity'!$C$18,DE$5,"Y")))))</f>
        <v>-</v>
      </c>
      <c r="DF18" s="92" t="str">
        <f ca="1">IF(DF$5&gt;='Rent Roll'!$M40,('Rent Roll'!$G40*'Rent Roll'!$D14/12)*((1+'Rent Roll'!$X40)^DATEDIF('Rent Roll'!$M40,DF$5,"Y")),
IF(DF$5&gt;'Rent Roll'!$L14,"-",
IF('Rent Roll'!$P14&gt;0,
IF(AND('Rent Roll'!$P14&gt;0,EDATE('Rent Roll'!$K14,'Rent Roll'!$P14*12)&gt;='Commercial Lease'!DF$5),
('Rent Roll'!$H14*'Rent Roll'!$D14/12)*((1+'Rent Roll'!$N14)^DATEDIF('Control | Sensitivity'!$C$18,DF$5,"Y")),
OFFSET(DE18,0,-DATEDIF(EDATE('Rent Roll'!$K14,'Rent Roll'!$P14*12),DF$5,"M"))*((1+'Rent Roll'!$O14)^(DATEDIF(EDATE('Rent Roll'!$K14,'Rent Roll'!$P14*12),DF$5,"Y")+1))),('Rent Roll'!$H14*'Rent Roll'!$D14/12)*((1+'Rent Roll'!$N14)^DATEDIF('Control | Sensitivity'!$C$18,DF$5,"Y")))))</f>
        <v>-</v>
      </c>
      <c r="DG18" s="92" t="str">
        <f ca="1">IF(DG$5&gt;='Rent Roll'!$M40,('Rent Roll'!$G40*'Rent Roll'!$D14/12)*((1+'Rent Roll'!$X40)^DATEDIF('Rent Roll'!$M40,DG$5,"Y")),
IF(DG$5&gt;'Rent Roll'!$L14,"-",
IF('Rent Roll'!$P14&gt;0,
IF(AND('Rent Roll'!$P14&gt;0,EDATE('Rent Roll'!$K14,'Rent Roll'!$P14*12)&gt;='Commercial Lease'!DG$5),
('Rent Roll'!$H14*'Rent Roll'!$D14/12)*((1+'Rent Roll'!$N14)^DATEDIF('Control | Sensitivity'!$C$18,DG$5,"Y")),
OFFSET(DF18,0,-DATEDIF(EDATE('Rent Roll'!$K14,'Rent Roll'!$P14*12),DG$5,"M"))*((1+'Rent Roll'!$O14)^(DATEDIF(EDATE('Rent Roll'!$K14,'Rent Roll'!$P14*12),DG$5,"Y")+1))),('Rent Roll'!$H14*'Rent Roll'!$D14/12)*((1+'Rent Roll'!$N14)^DATEDIF('Control | Sensitivity'!$C$18,DG$5,"Y")))))</f>
        <v>-</v>
      </c>
      <c r="DH18" s="92" t="str">
        <f ca="1">IF(DH$5&gt;='Rent Roll'!$M40,('Rent Roll'!$G40*'Rent Roll'!$D14/12)*((1+'Rent Roll'!$X40)^DATEDIF('Rent Roll'!$M40,DH$5,"Y")),
IF(DH$5&gt;'Rent Roll'!$L14,"-",
IF('Rent Roll'!$P14&gt;0,
IF(AND('Rent Roll'!$P14&gt;0,EDATE('Rent Roll'!$K14,'Rent Roll'!$P14*12)&gt;='Commercial Lease'!DH$5),
('Rent Roll'!$H14*'Rent Roll'!$D14/12)*((1+'Rent Roll'!$N14)^DATEDIF('Control | Sensitivity'!$C$18,DH$5,"Y")),
OFFSET(DG18,0,-DATEDIF(EDATE('Rent Roll'!$K14,'Rent Roll'!$P14*12),DH$5,"M"))*((1+'Rent Roll'!$O14)^(DATEDIF(EDATE('Rent Roll'!$K14,'Rent Roll'!$P14*12),DH$5,"Y")+1))),('Rent Roll'!$H14*'Rent Roll'!$D14/12)*((1+'Rent Roll'!$N14)^DATEDIF('Control | Sensitivity'!$C$18,DH$5,"Y")))))</f>
        <v>-</v>
      </c>
      <c r="DI18" s="92" t="str">
        <f ca="1">IF(DI$5&gt;='Rent Roll'!$M40,('Rent Roll'!$G40*'Rent Roll'!$D14/12)*((1+'Rent Roll'!$X40)^DATEDIF('Rent Roll'!$M40,DI$5,"Y")),
IF(DI$5&gt;'Rent Roll'!$L14,"-",
IF('Rent Roll'!$P14&gt;0,
IF(AND('Rent Roll'!$P14&gt;0,EDATE('Rent Roll'!$K14,'Rent Roll'!$P14*12)&gt;='Commercial Lease'!DI$5),
('Rent Roll'!$H14*'Rent Roll'!$D14/12)*((1+'Rent Roll'!$N14)^DATEDIF('Control | Sensitivity'!$C$18,DI$5,"Y")),
OFFSET(DH18,0,-DATEDIF(EDATE('Rent Roll'!$K14,'Rent Roll'!$P14*12),DI$5,"M"))*((1+'Rent Roll'!$O14)^(DATEDIF(EDATE('Rent Roll'!$K14,'Rent Roll'!$P14*12),DI$5,"Y")+1))),('Rent Roll'!$H14*'Rent Roll'!$D14/12)*((1+'Rent Roll'!$N14)^DATEDIF('Control | Sensitivity'!$C$18,DI$5,"Y")))))</f>
        <v>-</v>
      </c>
      <c r="DJ18" s="92" t="str">
        <f ca="1">IF(DJ$5&gt;='Rent Roll'!$M40,('Rent Roll'!$G40*'Rent Roll'!$D14/12)*((1+'Rent Roll'!$X40)^DATEDIF('Rent Roll'!$M40,DJ$5,"Y")),
IF(DJ$5&gt;'Rent Roll'!$L14,"-",
IF('Rent Roll'!$P14&gt;0,
IF(AND('Rent Roll'!$P14&gt;0,EDATE('Rent Roll'!$K14,'Rent Roll'!$P14*12)&gt;='Commercial Lease'!DJ$5),
('Rent Roll'!$H14*'Rent Roll'!$D14/12)*((1+'Rent Roll'!$N14)^DATEDIF('Control | Sensitivity'!$C$18,DJ$5,"Y")),
OFFSET(DI18,0,-DATEDIF(EDATE('Rent Roll'!$K14,'Rent Roll'!$P14*12),DJ$5,"M"))*((1+'Rent Roll'!$O14)^(DATEDIF(EDATE('Rent Roll'!$K14,'Rent Roll'!$P14*12),DJ$5,"Y")+1))),('Rent Roll'!$H14*'Rent Roll'!$D14/12)*((1+'Rent Roll'!$N14)^DATEDIF('Control | Sensitivity'!$C$18,DJ$5,"Y")))))</f>
        <v>-</v>
      </c>
      <c r="DK18" s="92" t="str">
        <f ca="1">IF(DK$5&gt;='Rent Roll'!$M40,('Rent Roll'!$G40*'Rent Roll'!$D14/12)*((1+'Rent Roll'!$X40)^DATEDIF('Rent Roll'!$M40,DK$5,"Y")),
IF(DK$5&gt;'Rent Roll'!$L14,"-",
IF('Rent Roll'!$P14&gt;0,
IF(AND('Rent Roll'!$P14&gt;0,EDATE('Rent Roll'!$K14,'Rent Roll'!$P14*12)&gt;='Commercial Lease'!DK$5),
('Rent Roll'!$H14*'Rent Roll'!$D14/12)*((1+'Rent Roll'!$N14)^DATEDIF('Control | Sensitivity'!$C$18,DK$5,"Y")),
OFFSET(DJ18,0,-DATEDIF(EDATE('Rent Roll'!$K14,'Rent Roll'!$P14*12),DK$5,"M"))*((1+'Rent Roll'!$O14)^(DATEDIF(EDATE('Rent Roll'!$K14,'Rent Roll'!$P14*12),DK$5,"Y")+1))),('Rent Roll'!$H14*'Rent Roll'!$D14/12)*((1+'Rent Roll'!$N14)^DATEDIF('Control | Sensitivity'!$C$18,DK$5,"Y")))))</f>
        <v>-</v>
      </c>
      <c r="DL18" s="92" t="str">
        <f ca="1">IF(DL$5&gt;='Rent Roll'!$M40,('Rent Roll'!$G40*'Rent Roll'!$D14/12)*((1+'Rent Roll'!$X40)^DATEDIF('Rent Roll'!$M40,DL$5,"Y")),
IF(DL$5&gt;'Rent Roll'!$L14,"-",
IF('Rent Roll'!$P14&gt;0,
IF(AND('Rent Roll'!$P14&gt;0,EDATE('Rent Roll'!$K14,'Rent Roll'!$P14*12)&gt;='Commercial Lease'!DL$5),
('Rent Roll'!$H14*'Rent Roll'!$D14/12)*((1+'Rent Roll'!$N14)^DATEDIF('Control | Sensitivity'!$C$18,DL$5,"Y")),
OFFSET(DK18,0,-DATEDIF(EDATE('Rent Roll'!$K14,'Rent Roll'!$P14*12),DL$5,"M"))*((1+'Rent Roll'!$O14)^(DATEDIF(EDATE('Rent Roll'!$K14,'Rent Roll'!$P14*12),DL$5,"Y")+1))),('Rent Roll'!$H14*'Rent Roll'!$D14/12)*((1+'Rent Roll'!$N14)^DATEDIF('Control | Sensitivity'!$C$18,DL$5,"Y")))))</f>
        <v>-</v>
      </c>
      <c r="DM18" s="92" t="str">
        <f ca="1">IF(DM$5&gt;='Rent Roll'!$M40,('Rent Roll'!$G40*'Rent Roll'!$D14/12)*((1+'Rent Roll'!$X40)^DATEDIF('Rent Roll'!$M40,DM$5,"Y")),
IF(DM$5&gt;'Rent Roll'!$L14,"-",
IF('Rent Roll'!$P14&gt;0,
IF(AND('Rent Roll'!$P14&gt;0,EDATE('Rent Roll'!$K14,'Rent Roll'!$P14*12)&gt;='Commercial Lease'!DM$5),
('Rent Roll'!$H14*'Rent Roll'!$D14/12)*((1+'Rent Roll'!$N14)^DATEDIF('Control | Sensitivity'!$C$18,DM$5,"Y")),
OFFSET(DL18,0,-DATEDIF(EDATE('Rent Roll'!$K14,'Rent Roll'!$P14*12),DM$5,"M"))*((1+'Rent Roll'!$O14)^(DATEDIF(EDATE('Rent Roll'!$K14,'Rent Roll'!$P14*12),DM$5,"Y")+1))),('Rent Roll'!$H14*'Rent Roll'!$D14/12)*((1+'Rent Roll'!$N14)^DATEDIF('Control | Sensitivity'!$C$18,DM$5,"Y")))))</f>
        <v>-</v>
      </c>
      <c r="DN18" s="92" t="str">
        <f ca="1">IF(DN$5&gt;='Rent Roll'!$M40,('Rent Roll'!$G40*'Rent Roll'!$D14/12)*((1+'Rent Roll'!$X40)^DATEDIF('Rent Roll'!$M40,DN$5,"Y")),
IF(DN$5&gt;'Rent Roll'!$L14,"-",
IF('Rent Roll'!$P14&gt;0,
IF(AND('Rent Roll'!$P14&gt;0,EDATE('Rent Roll'!$K14,'Rent Roll'!$P14*12)&gt;='Commercial Lease'!DN$5),
('Rent Roll'!$H14*'Rent Roll'!$D14/12)*((1+'Rent Roll'!$N14)^DATEDIF('Control | Sensitivity'!$C$18,DN$5,"Y")),
OFFSET(DM18,0,-DATEDIF(EDATE('Rent Roll'!$K14,'Rent Roll'!$P14*12),DN$5,"M"))*((1+'Rent Roll'!$O14)^(DATEDIF(EDATE('Rent Roll'!$K14,'Rent Roll'!$P14*12),DN$5,"Y")+1))),('Rent Roll'!$H14*'Rent Roll'!$D14/12)*((1+'Rent Roll'!$N14)^DATEDIF('Control | Sensitivity'!$C$18,DN$5,"Y")))))</f>
        <v>-</v>
      </c>
      <c r="DO18" s="92" t="str">
        <f ca="1">IF(DO$5&gt;='Rent Roll'!$M40,('Rent Roll'!$G40*'Rent Roll'!$D14/12)*((1+'Rent Roll'!$X40)^DATEDIF('Rent Roll'!$M40,DO$5,"Y")),
IF(DO$5&gt;'Rent Roll'!$L14,"-",
IF('Rent Roll'!$P14&gt;0,
IF(AND('Rent Roll'!$P14&gt;0,EDATE('Rent Roll'!$K14,'Rent Roll'!$P14*12)&gt;='Commercial Lease'!DO$5),
('Rent Roll'!$H14*'Rent Roll'!$D14/12)*((1+'Rent Roll'!$N14)^DATEDIF('Control | Sensitivity'!$C$18,DO$5,"Y")),
OFFSET(DN18,0,-DATEDIF(EDATE('Rent Roll'!$K14,'Rent Roll'!$P14*12),DO$5,"M"))*((1+'Rent Roll'!$O14)^(DATEDIF(EDATE('Rent Roll'!$K14,'Rent Roll'!$P14*12),DO$5,"Y")+1))),('Rent Roll'!$H14*'Rent Roll'!$D14/12)*((1+'Rent Roll'!$N14)^DATEDIF('Control | Sensitivity'!$C$18,DO$5,"Y")))))</f>
        <v>-</v>
      </c>
      <c r="DP18" s="92" t="str">
        <f ca="1">IF(DP$5&gt;='Rent Roll'!$M40,('Rent Roll'!$G40*'Rent Roll'!$D14/12)*((1+'Rent Roll'!$X40)^DATEDIF('Rent Roll'!$M40,DP$5,"Y")),
IF(DP$5&gt;'Rent Roll'!$L14,"-",
IF('Rent Roll'!$P14&gt;0,
IF(AND('Rent Roll'!$P14&gt;0,EDATE('Rent Roll'!$K14,'Rent Roll'!$P14*12)&gt;='Commercial Lease'!DP$5),
('Rent Roll'!$H14*'Rent Roll'!$D14/12)*((1+'Rent Roll'!$N14)^DATEDIF('Control | Sensitivity'!$C$18,DP$5,"Y")),
OFFSET(DO18,0,-DATEDIF(EDATE('Rent Roll'!$K14,'Rent Roll'!$P14*12),DP$5,"M"))*((1+'Rent Roll'!$O14)^(DATEDIF(EDATE('Rent Roll'!$K14,'Rent Roll'!$P14*12),DP$5,"Y")+1))),('Rent Roll'!$H14*'Rent Roll'!$D14/12)*((1+'Rent Roll'!$N14)^DATEDIF('Control | Sensitivity'!$C$18,DP$5,"Y")))))</f>
        <v>-</v>
      </c>
      <c r="DQ18" s="92" t="str">
        <f ca="1">IF(DQ$5&gt;='Rent Roll'!$M40,('Rent Roll'!$G40*'Rent Roll'!$D14/12)*((1+'Rent Roll'!$X40)^DATEDIF('Rent Roll'!$M40,DQ$5,"Y")),
IF(DQ$5&gt;'Rent Roll'!$L14,"-",
IF('Rent Roll'!$P14&gt;0,
IF(AND('Rent Roll'!$P14&gt;0,EDATE('Rent Roll'!$K14,'Rent Roll'!$P14*12)&gt;='Commercial Lease'!DQ$5),
('Rent Roll'!$H14*'Rent Roll'!$D14/12)*((1+'Rent Roll'!$N14)^DATEDIF('Control | Sensitivity'!$C$18,DQ$5,"Y")),
OFFSET(DP18,0,-DATEDIF(EDATE('Rent Roll'!$K14,'Rent Roll'!$P14*12),DQ$5,"M"))*((1+'Rent Roll'!$O14)^(DATEDIF(EDATE('Rent Roll'!$K14,'Rent Roll'!$P14*12),DQ$5,"Y")+1))),('Rent Roll'!$H14*'Rent Roll'!$D14/12)*((1+'Rent Roll'!$N14)^DATEDIF('Control | Sensitivity'!$C$18,DQ$5,"Y")))))</f>
        <v>-</v>
      </c>
      <c r="DR18" s="92" t="str">
        <f ca="1">IF(DR$5&gt;='Rent Roll'!$M40,('Rent Roll'!$G40*'Rent Roll'!$D14/12)*((1+'Rent Roll'!$X40)^DATEDIF('Rent Roll'!$M40,DR$5,"Y")),
IF(DR$5&gt;'Rent Roll'!$L14,"-",
IF('Rent Roll'!$P14&gt;0,
IF(AND('Rent Roll'!$P14&gt;0,EDATE('Rent Roll'!$K14,'Rent Roll'!$P14*12)&gt;='Commercial Lease'!DR$5),
('Rent Roll'!$H14*'Rent Roll'!$D14/12)*((1+'Rent Roll'!$N14)^DATEDIF('Control | Sensitivity'!$C$18,DR$5,"Y")),
OFFSET(DQ18,0,-DATEDIF(EDATE('Rent Roll'!$K14,'Rent Roll'!$P14*12),DR$5,"M"))*((1+'Rent Roll'!$O14)^(DATEDIF(EDATE('Rent Roll'!$K14,'Rent Roll'!$P14*12),DR$5,"Y")+1))),('Rent Roll'!$H14*'Rent Roll'!$D14/12)*((1+'Rent Roll'!$N14)^DATEDIF('Control | Sensitivity'!$C$18,DR$5,"Y")))))</f>
        <v>-</v>
      </c>
      <c r="DS18" s="92" t="str">
        <f ca="1">IF(DS$5&gt;='Rent Roll'!$M40,('Rent Roll'!$G40*'Rent Roll'!$D14/12)*((1+'Rent Roll'!$X40)^DATEDIF('Rent Roll'!$M40,DS$5,"Y")),
IF(DS$5&gt;'Rent Roll'!$L14,"-",
IF('Rent Roll'!$P14&gt;0,
IF(AND('Rent Roll'!$P14&gt;0,EDATE('Rent Roll'!$K14,'Rent Roll'!$P14*12)&gt;='Commercial Lease'!DS$5),
('Rent Roll'!$H14*'Rent Roll'!$D14/12)*((1+'Rent Roll'!$N14)^DATEDIF('Control | Sensitivity'!$C$18,DS$5,"Y")),
OFFSET(DR18,0,-DATEDIF(EDATE('Rent Roll'!$K14,'Rent Roll'!$P14*12),DS$5,"M"))*((1+'Rent Roll'!$O14)^(DATEDIF(EDATE('Rent Roll'!$K14,'Rent Roll'!$P14*12),DS$5,"Y")+1))),('Rent Roll'!$H14*'Rent Roll'!$D14/12)*((1+'Rent Roll'!$N14)^DATEDIF('Control | Sensitivity'!$C$18,DS$5,"Y")))))</f>
        <v>-</v>
      </c>
      <c r="DT18" s="92" t="str">
        <f ca="1">IF(DT$5&gt;='Rent Roll'!$M40,('Rent Roll'!$G40*'Rent Roll'!$D14/12)*((1+'Rent Roll'!$X40)^DATEDIF('Rent Roll'!$M40,DT$5,"Y")),
IF(DT$5&gt;'Rent Roll'!$L14,"-",
IF('Rent Roll'!$P14&gt;0,
IF(AND('Rent Roll'!$P14&gt;0,EDATE('Rent Roll'!$K14,'Rent Roll'!$P14*12)&gt;='Commercial Lease'!DT$5),
('Rent Roll'!$H14*'Rent Roll'!$D14/12)*((1+'Rent Roll'!$N14)^DATEDIF('Control | Sensitivity'!$C$18,DT$5,"Y")),
OFFSET(DS18,0,-DATEDIF(EDATE('Rent Roll'!$K14,'Rent Roll'!$P14*12),DT$5,"M"))*((1+'Rent Roll'!$O14)^(DATEDIF(EDATE('Rent Roll'!$K14,'Rent Roll'!$P14*12),DT$5,"Y")+1))),('Rent Roll'!$H14*'Rent Roll'!$D14/12)*((1+'Rent Roll'!$N14)^DATEDIF('Control | Sensitivity'!$C$18,DT$5,"Y")))))</f>
        <v>-</v>
      </c>
      <c r="DU18" s="92" t="str">
        <f ca="1">IF(DU$5&gt;='Rent Roll'!$M40,('Rent Roll'!$G40*'Rent Roll'!$D14/12)*((1+'Rent Roll'!$X40)^DATEDIF('Rent Roll'!$M40,DU$5,"Y")),
IF(DU$5&gt;'Rent Roll'!$L14,"-",
IF('Rent Roll'!$P14&gt;0,
IF(AND('Rent Roll'!$P14&gt;0,EDATE('Rent Roll'!$K14,'Rent Roll'!$P14*12)&gt;='Commercial Lease'!DU$5),
('Rent Roll'!$H14*'Rent Roll'!$D14/12)*((1+'Rent Roll'!$N14)^DATEDIF('Control | Sensitivity'!$C$18,DU$5,"Y")),
OFFSET(DT18,0,-DATEDIF(EDATE('Rent Roll'!$K14,'Rent Roll'!$P14*12),DU$5,"M"))*((1+'Rent Roll'!$O14)^(DATEDIF(EDATE('Rent Roll'!$K14,'Rent Roll'!$P14*12),DU$5,"Y")+1))),('Rent Roll'!$H14*'Rent Roll'!$D14/12)*((1+'Rent Roll'!$N14)^DATEDIF('Control | Sensitivity'!$C$18,DU$5,"Y")))))</f>
        <v>-</v>
      </c>
      <c r="DV18" s="92" t="str">
        <f ca="1">IF(DV$5&gt;='Rent Roll'!$M40,('Rent Roll'!$G40*'Rent Roll'!$D14/12)*((1+'Rent Roll'!$X40)^DATEDIF('Rent Roll'!$M40,DV$5,"Y")),
IF(DV$5&gt;'Rent Roll'!$L14,"-",
IF('Rent Roll'!$P14&gt;0,
IF(AND('Rent Roll'!$P14&gt;0,EDATE('Rent Roll'!$K14,'Rent Roll'!$P14*12)&gt;='Commercial Lease'!DV$5),
('Rent Roll'!$H14*'Rent Roll'!$D14/12)*((1+'Rent Roll'!$N14)^DATEDIF('Control | Sensitivity'!$C$18,DV$5,"Y")),
OFFSET(DU18,0,-DATEDIF(EDATE('Rent Roll'!$K14,'Rent Roll'!$P14*12),DV$5,"M"))*((1+'Rent Roll'!$O14)^(DATEDIF(EDATE('Rent Roll'!$K14,'Rent Roll'!$P14*12),DV$5,"Y")+1))),('Rent Roll'!$H14*'Rent Roll'!$D14/12)*((1+'Rent Roll'!$N14)^DATEDIF('Control | Sensitivity'!$C$18,DV$5,"Y")))))</f>
        <v>-</v>
      </c>
      <c r="DW18" s="92" t="str">
        <f ca="1">IF(DW$5&gt;='Rent Roll'!$M40,('Rent Roll'!$G40*'Rent Roll'!$D14/12)*((1+'Rent Roll'!$X40)^DATEDIF('Rent Roll'!$M40,DW$5,"Y")),
IF(DW$5&gt;'Rent Roll'!$L14,"-",
IF('Rent Roll'!$P14&gt;0,
IF(AND('Rent Roll'!$P14&gt;0,EDATE('Rent Roll'!$K14,'Rent Roll'!$P14*12)&gt;='Commercial Lease'!DW$5),
('Rent Roll'!$H14*'Rent Roll'!$D14/12)*((1+'Rent Roll'!$N14)^DATEDIF('Control | Sensitivity'!$C$18,DW$5,"Y")),
OFFSET(DV18,0,-DATEDIF(EDATE('Rent Roll'!$K14,'Rent Roll'!$P14*12),DW$5,"M"))*((1+'Rent Roll'!$O14)^(DATEDIF(EDATE('Rent Roll'!$K14,'Rent Roll'!$P14*12),DW$5,"Y")+1))),('Rent Roll'!$H14*'Rent Roll'!$D14/12)*((1+'Rent Roll'!$N14)^DATEDIF('Control | Sensitivity'!$C$18,DW$5,"Y")))))</f>
        <v>-</v>
      </c>
      <c r="DX18" s="92" t="str">
        <f ca="1">IF(DX$5&gt;='Rent Roll'!$M40,('Rent Roll'!$G40*'Rent Roll'!$D14/12)*((1+'Rent Roll'!$X40)^DATEDIF('Rent Roll'!$M40,DX$5,"Y")),
IF(DX$5&gt;'Rent Roll'!$L14,"-",
IF('Rent Roll'!$P14&gt;0,
IF(AND('Rent Roll'!$P14&gt;0,EDATE('Rent Roll'!$K14,'Rent Roll'!$P14*12)&gt;='Commercial Lease'!DX$5),
('Rent Roll'!$H14*'Rent Roll'!$D14/12)*((1+'Rent Roll'!$N14)^DATEDIF('Control | Sensitivity'!$C$18,DX$5,"Y")),
OFFSET(DW18,0,-DATEDIF(EDATE('Rent Roll'!$K14,'Rent Roll'!$P14*12),DX$5,"M"))*((1+'Rent Roll'!$O14)^(DATEDIF(EDATE('Rent Roll'!$K14,'Rent Roll'!$P14*12),DX$5,"Y")+1))),('Rent Roll'!$H14*'Rent Roll'!$D14/12)*((1+'Rent Roll'!$N14)^DATEDIF('Control | Sensitivity'!$C$18,DX$5,"Y")))))</f>
        <v>-</v>
      </c>
      <c r="DY18" s="92" t="str">
        <f ca="1">IF(DY$5&gt;='Rent Roll'!$M40,('Rent Roll'!$G40*'Rent Roll'!$D14/12)*((1+'Rent Roll'!$X40)^DATEDIF('Rent Roll'!$M40,DY$5,"Y")),
IF(DY$5&gt;'Rent Roll'!$L14,"-",
IF('Rent Roll'!$P14&gt;0,
IF(AND('Rent Roll'!$P14&gt;0,EDATE('Rent Roll'!$K14,'Rent Roll'!$P14*12)&gt;='Commercial Lease'!DY$5),
('Rent Roll'!$H14*'Rent Roll'!$D14/12)*((1+'Rent Roll'!$N14)^DATEDIF('Control | Sensitivity'!$C$18,DY$5,"Y")),
OFFSET(DX18,0,-DATEDIF(EDATE('Rent Roll'!$K14,'Rent Roll'!$P14*12),DY$5,"M"))*((1+'Rent Roll'!$O14)^(DATEDIF(EDATE('Rent Roll'!$K14,'Rent Roll'!$P14*12),DY$5,"Y")+1))),('Rent Roll'!$H14*'Rent Roll'!$D14/12)*((1+'Rent Roll'!$N14)^DATEDIF('Control | Sensitivity'!$C$18,DY$5,"Y")))))</f>
        <v>-</v>
      </c>
      <c r="DZ18" s="92" t="str">
        <f ca="1">IF(DZ$5&gt;='Rent Roll'!$M40,('Rent Roll'!$G40*'Rent Roll'!$D14/12)*((1+'Rent Roll'!$X40)^DATEDIF('Rent Roll'!$M40,DZ$5,"Y")),
IF(DZ$5&gt;'Rent Roll'!$L14,"-",
IF('Rent Roll'!$P14&gt;0,
IF(AND('Rent Roll'!$P14&gt;0,EDATE('Rent Roll'!$K14,'Rent Roll'!$P14*12)&gt;='Commercial Lease'!DZ$5),
('Rent Roll'!$H14*'Rent Roll'!$D14/12)*((1+'Rent Roll'!$N14)^DATEDIF('Control | Sensitivity'!$C$18,DZ$5,"Y")),
OFFSET(DY18,0,-DATEDIF(EDATE('Rent Roll'!$K14,'Rent Roll'!$P14*12),DZ$5,"M"))*((1+'Rent Roll'!$O14)^(DATEDIF(EDATE('Rent Roll'!$K14,'Rent Roll'!$P14*12),DZ$5,"Y")+1))),('Rent Roll'!$H14*'Rent Roll'!$D14/12)*((1+'Rent Roll'!$N14)^DATEDIF('Control | Sensitivity'!$C$18,DZ$5,"Y")))))</f>
        <v>-</v>
      </c>
      <c r="EA18" s="92" t="str">
        <f ca="1">IF(EA$5&gt;='Rent Roll'!$M40,('Rent Roll'!$G40*'Rent Roll'!$D14/12)*((1+'Rent Roll'!$X40)^DATEDIF('Rent Roll'!$M40,EA$5,"Y")),
IF(EA$5&gt;'Rent Roll'!$L14,"-",
IF('Rent Roll'!$P14&gt;0,
IF(AND('Rent Roll'!$P14&gt;0,EDATE('Rent Roll'!$K14,'Rent Roll'!$P14*12)&gt;='Commercial Lease'!EA$5),
('Rent Roll'!$H14*'Rent Roll'!$D14/12)*((1+'Rent Roll'!$N14)^DATEDIF('Control | Sensitivity'!$C$18,EA$5,"Y")),
OFFSET(DZ18,0,-DATEDIF(EDATE('Rent Roll'!$K14,'Rent Roll'!$P14*12),EA$5,"M"))*((1+'Rent Roll'!$O14)^(DATEDIF(EDATE('Rent Roll'!$K14,'Rent Roll'!$P14*12),EA$5,"Y")+1))),('Rent Roll'!$H14*'Rent Roll'!$D14/12)*((1+'Rent Roll'!$N14)^DATEDIF('Control | Sensitivity'!$C$18,EA$5,"Y")))))</f>
        <v>-</v>
      </c>
      <c r="EB18" s="92" t="str">
        <f ca="1">IF(EB$5&gt;='Rent Roll'!$M40,('Rent Roll'!$G40*'Rent Roll'!$D14/12)*((1+'Rent Roll'!$X40)^DATEDIF('Rent Roll'!$M40,EB$5,"Y")),
IF(EB$5&gt;'Rent Roll'!$L14,"-",
IF('Rent Roll'!$P14&gt;0,
IF(AND('Rent Roll'!$P14&gt;0,EDATE('Rent Roll'!$K14,'Rent Roll'!$P14*12)&gt;='Commercial Lease'!EB$5),
('Rent Roll'!$H14*'Rent Roll'!$D14/12)*((1+'Rent Roll'!$N14)^DATEDIF('Control | Sensitivity'!$C$18,EB$5,"Y")),
OFFSET(EA18,0,-DATEDIF(EDATE('Rent Roll'!$K14,'Rent Roll'!$P14*12),EB$5,"M"))*((1+'Rent Roll'!$O14)^(DATEDIF(EDATE('Rent Roll'!$K14,'Rent Roll'!$P14*12),EB$5,"Y")+1))),('Rent Roll'!$H14*'Rent Roll'!$D14/12)*((1+'Rent Roll'!$N14)^DATEDIF('Control | Sensitivity'!$C$18,EB$5,"Y")))))</f>
        <v>-</v>
      </c>
      <c r="EC18" s="92" t="str">
        <f ca="1">IF(EC$5&gt;='Rent Roll'!$M40,('Rent Roll'!$G40*'Rent Roll'!$D14/12)*((1+'Rent Roll'!$X40)^DATEDIF('Rent Roll'!$M40,EC$5,"Y")),
IF(EC$5&gt;'Rent Roll'!$L14,"-",
IF('Rent Roll'!$P14&gt;0,
IF(AND('Rent Roll'!$P14&gt;0,EDATE('Rent Roll'!$K14,'Rent Roll'!$P14*12)&gt;='Commercial Lease'!EC$5),
('Rent Roll'!$H14*'Rent Roll'!$D14/12)*((1+'Rent Roll'!$N14)^DATEDIF('Control | Sensitivity'!$C$18,EC$5,"Y")),
OFFSET(EB18,0,-DATEDIF(EDATE('Rent Roll'!$K14,'Rent Roll'!$P14*12),EC$5,"M"))*((1+'Rent Roll'!$O14)^(DATEDIF(EDATE('Rent Roll'!$K14,'Rent Roll'!$P14*12),EC$5,"Y")+1))),('Rent Roll'!$H14*'Rent Roll'!$D14/12)*((1+'Rent Roll'!$N14)^DATEDIF('Control | Sensitivity'!$C$18,EC$5,"Y")))))</f>
        <v>-</v>
      </c>
      <c r="ED18" s="92" t="str">
        <f ca="1">IF(ED$5&gt;='Rent Roll'!$M40,('Rent Roll'!$G40*'Rent Roll'!$D14/12)*((1+'Rent Roll'!$X40)^DATEDIF('Rent Roll'!$M40,ED$5,"Y")),
IF(ED$5&gt;'Rent Roll'!$L14,"-",
IF('Rent Roll'!$P14&gt;0,
IF(AND('Rent Roll'!$P14&gt;0,EDATE('Rent Roll'!$K14,'Rent Roll'!$P14*12)&gt;='Commercial Lease'!ED$5),
('Rent Roll'!$H14*'Rent Roll'!$D14/12)*((1+'Rent Roll'!$N14)^DATEDIF('Control | Sensitivity'!$C$18,ED$5,"Y")),
OFFSET(EC18,0,-DATEDIF(EDATE('Rent Roll'!$K14,'Rent Roll'!$P14*12),ED$5,"M"))*((1+'Rent Roll'!$O14)^(DATEDIF(EDATE('Rent Roll'!$K14,'Rent Roll'!$P14*12),ED$5,"Y")+1))),('Rent Roll'!$H14*'Rent Roll'!$D14/12)*((1+'Rent Roll'!$N14)^DATEDIF('Control | Sensitivity'!$C$18,ED$5,"Y")))))</f>
        <v>-</v>
      </c>
      <c r="EE18" s="92" t="str">
        <f ca="1">IF(EE$5&gt;='Rent Roll'!$M40,('Rent Roll'!$G40*'Rent Roll'!$D14/12)*((1+'Rent Roll'!$X40)^DATEDIF('Rent Roll'!$M40,EE$5,"Y")),
IF(EE$5&gt;'Rent Roll'!$L14,"-",
IF('Rent Roll'!$P14&gt;0,
IF(AND('Rent Roll'!$P14&gt;0,EDATE('Rent Roll'!$K14,'Rent Roll'!$P14*12)&gt;='Commercial Lease'!EE$5),
('Rent Roll'!$H14*'Rent Roll'!$D14/12)*((1+'Rent Roll'!$N14)^DATEDIF('Control | Sensitivity'!$C$18,EE$5,"Y")),
OFFSET(ED18,0,-DATEDIF(EDATE('Rent Roll'!$K14,'Rent Roll'!$P14*12),EE$5,"M"))*((1+'Rent Roll'!$O14)^(DATEDIF(EDATE('Rent Roll'!$K14,'Rent Roll'!$P14*12),EE$5,"Y")+1))),('Rent Roll'!$H14*'Rent Roll'!$D14/12)*((1+'Rent Roll'!$N14)^DATEDIF('Control | Sensitivity'!$C$18,EE$5,"Y")))))</f>
        <v>-</v>
      </c>
      <c r="EF18" s="214" t="str">
        <f ca="1">IF(EF$5&gt;='Rent Roll'!$M40,('Rent Roll'!$G40*'Rent Roll'!$D14/12)*((1+'Rent Roll'!$X40)^DATEDIF('Rent Roll'!$M40,EF$5,"Y")),
IF(EF$5&gt;'Rent Roll'!$L14,"-",
IF('Rent Roll'!$P14&gt;0,
IF(AND('Rent Roll'!$P14&gt;0,EDATE('Rent Roll'!$K14,'Rent Roll'!$P14*12)&gt;='Commercial Lease'!EF$5),
('Rent Roll'!$H14*'Rent Roll'!$D14/12)*((1+'Rent Roll'!$N14)^DATEDIF('Control | Sensitivity'!$C$18,EF$5,"Y")),
OFFSET(EE18,0,-DATEDIF(EDATE('Rent Roll'!$K14,'Rent Roll'!$P14*12),EF$5,"M"))*((1+'Rent Roll'!$O14)^(DATEDIF(EDATE('Rent Roll'!$K14,'Rent Roll'!$P14*12),EF$5,"Y")+1))),('Rent Roll'!$H14*'Rent Roll'!$D14/12)*((1+'Rent Roll'!$N14)^DATEDIF('Control | Sensitivity'!$C$18,EF$5,"Y")))))</f>
        <v>-</v>
      </c>
      <c r="EG18" s="72" t="s">
        <v>109</v>
      </c>
    </row>
    <row r="19" spans="2:137" ht="15" x14ac:dyDescent="0.25">
      <c r="B19" s="74"/>
      <c r="C19" s="287" t="str">
        <f>CONCATENATE('Rent Roll'!B15&amp;" - "&amp;'Rent Roll'!C15)</f>
        <v xml:space="preserve"> - </v>
      </c>
      <c r="D19" s="214">
        <f t="shared" ca="1" si="13"/>
        <v>0</v>
      </c>
      <c r="E19" s="92" t="str">
        <f>IF('Rent Roll'!$E15='Data Validation'!$E$2,'Rent Roll'!$I15,"-")</f>
        <v>-</v>
      </c>
      <c r="F19" s="92" t="str">
        <f ca="1">IF(F$5&gt;='Rent Roll'!$M41,('Rent Roll'!$G41*'Rent Roll'!$D15/12)*((1+'Rent Roll'!$X41)^DATEDIF('Rent Roll'!$M41,F$5,"Y")),
IF(F$5&gt;'Rent Roll'!$L15,"-",
IF('Rent Roll'!$P15&gt;0,
IF(AND('Rent Roll'!$P15&gt;0,EDATE('Rent Roll'!$K15,'Rent Roll'!$P15*12)&gt;='Commercial Lease'!F$5),
('Rent Roll'!$H15*'Rent Roll'!$D15/12)*((1+'Rent Roll'!$N15)^DATEDIF('Control | Sensitivity'!$C$18,F$5,"Y")),
OFFSET(E19,0,-DATEDIF(EDATE('Rent Roll'!$K15,'Rent Roll'!$P15*12),F$5,"M"))*((1+'Rent Roll'!$O15)^(DATEDIF(EDATE('Rent Roll'!$K15,'Rent Roll'!$P15*12),F$5,"Y")+1))),('Rent Roll'!$H15*'Rent Roll'!$D15/12)*((1+'Rent Roll'!$N15)^DATEDIF('Control | Sensitivity'!$C$18,F$5,"Y")))))</f>
        <v>-</v>
      </c>
      <c r="G19" s="92" t="str">
        <f ca="1">IF(G$5&gt;='Rent Roll'!$M41,('Rent Roll'!$G41*'Rent Roll'!$D15/12)*((1+'Rent Roll'!$X41)^DATEDIF('Rent Roll'!$M41,G$5,"Y")),
IF(G$5&gt;'Rent Roll'!$L15,"-",
IF('Rent Roll'!$P15&gt;0,
IF(AND('Rent Roll'!$P15&gt;0,EDATE('Rent Roll'!$K15,'Rent Roll'!$P15*12)&gt;='Commercial Lease'!G$5),
('Rent Roll'!$H15*'Rent Roll'!$D15/12)*((1+'Rent Roll'!$N15)^DATEDIF('Control | Sensitivity'!$C$18,G$5,"Y")),
OFFSET(F19,0,-DATEDIF(EDATE('Rent Roll'!$K15,'Rent Roll'!$P15*12),G$5,"M"))*((1+'Rent Roll'!$O15)^(DATEDIF(EDATE('Rent Roll'!$K15,'Rent Roll'!$P15*12),G$5,"Y")+1))),('Rent Roll'!$H15*'Rent Roll'!$D15/12)*((1+'Rent Roll'!$N15)^DATEDIF('Control | Sensitivity'!$C$18,G$5,"Y")))))</f>
        <v>-</v>
      </c>
      <c r="H19" s="92" t="str">
        <f ca="1">IF(H$5&gt;='Rent Roll'!$M41,('Rent Roll'!$G41*'Rent Roll'!$D15/12)*((1+'Rent Roll'!$X41)^DATEDIF('Rent Roll'!$M41,H$5,"Y")),
IF(H$5&gt;'Rent Roll'!$L15,"-",
IF('Rent Roll'!$P15&gt;0,
IF(AND('Rent Roll'!$P15&gt;0,EDATE('Rent Roll'!$K15,'Rent Roll'!$P15*12)&gt;='Commercial Lease'!H$5),
('Rent Roll'!$H15*'Rent Roll'!$D15/12)*((1+'Rent Roll'!$N15)^DATEDIF('Control | Sensitivity'!$C$18,H$5,"Y")),
OFFSET(G19,0,-DATEDIF(EDATE('Rent Roll'!$K15,'Rent Roll'!$P15*12),H$5,"M"))*((1+'Rent Roll'!$O15)^(DATEDIF(EDATE('Rent Roll'!$K15,'Rent Roll'!$P15*12),H$5,"Y")+1))),('Rent Roll'!$H15*'Rent Roll'!$D15/12)*((1+'Rent Roll'!$N15)^DATEDIF('Control | Sensitivity'!$C$18,H$5,"Y")))))</f>
        <v>-</v>
      </c>
      <c r="I19" s="92" t="str">
        <f ca="1">IF(I$5&gt;='Rent Roll'!$M41,('Rent Roll'!$G41*'Rent Roll'!$D15/12)*((1+'Rent Roll'!$X41)^DATEDIF('Rent Roll'!$M41,I$5,"Y")),
IF(I$5&gt;'Rent Roll'!$L15,"-",
IF('Rent Roll'!$P15&gt;0,
IF(AND('Rent Roll'!$P15&gt;0,EDATE('Rent Roll'!$K15,'Rent Roll'!$P15*12)&gt;='Commercial Lease'!I$5),
('Rent Roll'!$H15*'Rent Roll'!$D15/12)*((1+'Rent Roll'!$N15)^DATEDIF('Control | Sensitivity'!$C$18,I$5,"Y")),
OFFSET(H19,0,-DATEDIF(EDATE('Rent Roll'!$K15,'Rent Roll'!$P15*12),I$5,"M"))*((1+'Rent Roll'!$O15)^(DATEDIF(EDATE('Rent Roll'!$K15,'Rent Roll'!$P15*12),I$5,"Y")+1))),('Rent Roll'!$H15*'Rent Roll'!$D15/12)*((1+'Rent Roll'!$N15)^DATEDIF('Control | Sensitivity'!$C$18,I$5,"Y")))))</f>
        <v>-</v>
      </c>
      <c r="J19" s="92" t="str">
        <f ca="1">IF(J$5&gt;='Rent Roll'!$M41,('Rent Roll'!$G41*'Rent Roll'!$D15/12)*((1+'Rent Roll'!$X41)^DATEDIF('Rent Roll'!$M41,J$5,"Y")),
IF(J$5&gt;'Rent Roll'!$L15,"-",
IF('Rent Roll'!$P15&gt;0,
IF(AND('Rent Roll'!$P15&gt;0,EDATE('Rent Roll'!$K15,'Rent Roll'!$P15*12)&gt;='Commercial Lease'!J$5),
('Rent Roll'!$H15*'Rent Roll'!$D15/12)*((1+'Rent Roll'!$N15)^DATEDIF('Control | Sensitivity'!$C$18,J$5,"Y")),
OFFSET(I19,0,-DATEDIF(EDATE('Rent Roll'!$K15,'Rent Roll'!$P15*12),J$5,"M"))*((1+'Rent Roll'!$O15)^(DATEDIF(EDATE('Rent Roll'!$K15,'Rent Roll'!$P15*12),J$5,"Y")+1))),('Rent Roll'!$H15*'Rent Roll'!$D15/12)*((1+'Rent Roll'!$N15)^DATEDIF('Control | Sensitivity'!$C$18,J$5,"Y")))))</f>
        <v>-</v>
      </c>
      <c r="K19" s="92" t="str">
        <f ca="1">IF(K$5&gt;='Rent Roll'!$M41,('Rent Roll'!$G41*'Rent Roll'!$D15/12)*((1+'Rent Roll'!$X41)^DATEDIF('Rent Roll'!$M41,K$5,"Y")),
IF(K$5&gt;'Rent Roll'!$L15,"-",
IF('Rent Roll'!$P15&gt;0,
IF(AND('Rent Roll'!$P15&gt;0,EDATE('Rent Roll'!$K15,'Rent Roll'!$P15*12)&gt;='Commercial Lease'!K$5),
('Rent Roll'!$H15*'Rent Roll'!$D15/12)*((1+'Rent Roll'!$N15)^DATEDIF('Control | Sensitivity'!$C$18,K$5,"Y")),
OFFSET(J19,0,-DATEDIF(EDATE('Rent Roll'!$K15,'Rent Roll'!$P15*12),K$5,"M"))*((1+'Rent Roll'!$O15)^(DATEDIF(EDATE('Rent Roll'!$K15,'Rent Roll'!$P15*12),K$5,"Y")+1))),('Rent Roll'!$H15*'Rent Roll'!$D15/12)*((1+'Rent Roll'!$N15)^DATEDIF('Control | Sensitivity'!$C$18,K$5,"Y")))))</f>
        <v>-</v>
      </c>
      <c r="L19" s="92" t="str">
        <f ca="1">IF(L$5&gt;='Rent Roll'!$M41,('Rent Roll'!$G41*'Rent Roll'!$D15/12)*((1+'Rent Roll'!$X41)^DATEDIF('Rent Roll'!$M41,L$5,"Y")),
IF(L$5&gt;'Rent Roll'!$L15,"-",
IF('Rent Roll'!$P15&gt;0,
IF(AND('Rent Roll'!$P15&gt;0,EDATE('Rent Roll'!$K15,'Rent Roll'!$P15*12)&gt;='Commercial Lease'!L$5),
('Rent Roll'!$H15*'Rent Roll'!$D15/12)*((1+'Rent Roll'!$N15)^DATEDIF('Control | Sensitivity'!$C$18,L$5,"Y")),
OFFSET(K19,0,-DATEDIF(EDATE('Rent Roll'!$K15,'Rent Roll'!$P15*12),L$5,"M"))*((1+'Rent Roll'!$O15)^(DATEDIF(EDATE('Rent Roll'!$K15,'Rent Roll'!$P15*12),L$5,"Y")+1))),('Rent Roll'!$H15*'Rent Roll'!$D15/12)*((1+'Rent Roll'!$N15)^DATEDIF('Control | Sensitivity'!$C$18,L$5,"Y")))))</f>
        <v>-</v>
      </c>
      <c r="M19" s="92" t="str">
        <f ca="1">IF(M$5&gt;='Rent Roll'!$M41,('Rent Roll'!$G41*'Rent Roll'!$D15/12)*((1+'Rent Roll'!$X41)^DATEDIF('Rent Roll'!$M41,M$5,"Y")),
IF(M$5&gt;'Rent Roll'!$L15,"-",
IF('Rent Roll'!$P15&gt;0,
IF(AND('Rent Roll'!$P15&gt;0,EDATE('Rent Roll'!$K15,'Rent Roll'!$P15*12)&gt;='Commercial Lease'!M$5),
('Rent Roll'!$H15*'Rent Roll'!$D15/12)*((1+'Rent Roll'!$N15)^DATEDIF('Control | Sensitivity'!$C$18,M$5,"Y")),
OFFSET(L19,0,-DATEDIF(EDATE('Rent Roll'!$K15,'Rent Roll'!$P15*12),M$5,"M"))*((1+'Rent Roll'!$O15)^(DATEDIF(EDATE('Rent Roll'!$K15,'Rent Roll'!$P15*12),M$5,"Y")+1))),('Rent Roll'!$H15*'Rent Roll'!$D15/12)*((1+'Rent Roll'!$N15)^DATEDIF('Control | Sensitivity'!$C$18,M$5,"Y")))))</f>
        <v>-</v>
      </c>
      <c r="N19" s="92" t="str">
        <f ca="1">IF(N$5&gt;='Rent Roll'!$M41,('Rent Roll'!$G41*'Rent Roll'!$D15/12)*((1+'Rent Roll'!$X41)^DATEDIF('Rent Roll'!$M41,N$5,"Y")),
IF(N$5&gt;'Rent Roll'!$L15,"-",
IF('Rent Roll'!$P15&gt;0,
IF(AND('Rent Roll'!$P15&gt;0,EDATE('Rent Roll'!$K15,'Rent Roll'!$P15*12)&gt;='Commercial Lease'!N$5),
('Rent Roll'!$H15*'Rent Roll'!$D15/12)*((1+'Rent Roll'!$N15)^DATEDIF('Control | Sensitivity'!$C$18,N$5,"Y")),
OFFSET(M19,0,-DATEDIF(EDATE('Rent Roll'!$K15,'Rent Roll'!$P15*12),N$5,"M"))*((1+'Rent Roll'!$O15)^(DATEDIF(EDATE('Rent Roll'!$K15,'Rent Roll'!$P15*12),N$5,"Y")+1))),('Rent Roll'!$H15*'Rent Roll'!$D15/12)*((1+'Rent Roll'!$N15)^DATEDIF('Control | Sensitivity'!$C$18,N$5,"Y")))))</f>
        <v>-</v>
      </c>
      <c r="O19" s="92" t="str">
        <f ca="1">IF(O$5&gt;='Rent Roll'!$M41,('Rent Roll'!$G41*'Rent Roll'!$D15/12)*((1+'Rent Roll'!$X41)^DATEDIF('Rent Roll'!$M41,O$5,"Y")),
IF(O$5&gt;'Rent Roll'!$L15,"-",
IF('Rent Roll'!$P15&gt;0,
IF(AND('Rent Roll'!$P15&gt;0,EDATE('Rent Roll'!$K15,'Rent Roll'!$P15*12)&gt;='Commercial Lease'!O$5),
('Rent Roll'!$H15*'Rent Roll'!$D15/12)*((1+'Rent Roll'!$N15)^DATEDIF('Control | Sensitivity'!$C$18,O$5,"Y")),
OFFSET(N19,0,-DATEDIF(EDATE('Rent Roll'!$K15,'Rent Roll'!$P15*12),O$5,"M"))*((1+'Rent Roll'!$O15)^(DATEDIF(EDATE('Rent Roll'!$K15,'Rent Roll'!$P15*12),O$5,"Y")+1))),('Rent Roll'!$H15*'Rent Roll'!$D15/12)*((1+'Rent Roll'!$N15)^DATEDIF('Control | Sensitivity'!$C$18,O$5,"Y")))))</f>
        <v>-</v>
      </c>
      <c r="P19" s="92" t="str">
        <f ca="1">IF(P$5&gt;='Rent Roll'!$M41,('Rent Roll'!$G41*'Rent Roll'!$D15/12)*((1+'Rent Roll'!$X41)^DATEDIF('Rent Roll'!$M41,P$5,"Y")),
IF(P$5&gt;'Rent Roll'!$L15,"-",
IF('Rent Roll'!$P15&gt;0,
IF(AND('Rent Roll'!$P15&gt;0,EDATE('Rent Roll'!$K15,'Rent Roll'!$P15*12)&gt;='Commercial Lease'!P$5),
('Rent Roll'!$H15*'Rent Roll'!$D15/12)*((1+'Rent Roll'!$N15)^DATEDIF('Control | Sensitivity'!$C$18,P$5,"Y")),
OFFSET(O19,0,-DATEDIF(EDATE('Rent Roll'!$K15,'Rent Roll'!$P15*12),P$5,"M"))*((1+'Rent Roll'!$O15)^(DATEDIF(EDATE('Rent Roll'!$K15,'Rent Roll'!$P15*12),P$5,"Y")+1))),('Rent Roll'!$H15*'Rent Roll'!$D15/12)*((1+'Rent Roll'!$N15)^DATEDIF('Control | Sensitivity'!$C$18,P$5,"Y")))))</f>
        <v>-</v>
      </c>
      <c r="Q19" s="92" t="str">
        <f ca="1">IF(Q$5&gt;='Rent Roll'!$M41,('Rent Roll'!$G41*'Rent Roll'!$D15/12)*((1+'Rent Roll'!$X41)^DATEDIF('Rent Roll'!$M41,Q$5,"Y")),
IF(Q$5&gt;'Rent Roll'!$L15,"-",
IF('Rent Roll'!$P15&gt;0,
IF(AND('Rent Roll'!$P15&gt;0,EDATE('Rent Roll'!$K15,'Rent Roll'!$P15*12)&gt;='Commercial Lease'!Q$5),
('Rent Roll'!$H15*'Rent Roll'!$D15/12)*((1+'Rent Roll'!$N15)^DATEDIF('Control | Sensitivity'!$C$18,Q$5,"Y")),
OFFSET(P19,0,-DATEDIF(EDATE('Rent Roll'!$K15,'Rent Roll'!$P15*12),Q$5,"M"))*((1+'Rent Roll'!$O15)^(DATEDIF(EDATE('Rent Roll'!$K15,'Rent Roll'!$P15*12),Q$5,"Y")+1))),('Rent Roll'!$H15*'Rent Roll'!$D15/12)*((1+'Rent Roll'!$N15)^DATEDIF('Control | Sensitivity'!$C$18,Q$5,"Y")))))</f>
        <v>-</v>
      </c>
      <c r="R19" s="92" t="str">
        <f ca="1">IF(R$5&gt;='Rent Roll'!$M41,('Rent Roll'!$G41*'Rent Roll'!$D15/12)*((1+'Rent Roll'!$X41)^DATEDIF('Rent Roll'!$M41,R$5,"Y")),
IF(R$5&gt;'Rent Roll'!$L15,"-",
IF('Rent Roll'!$P15&gt;0,
IF(AND('Rent Roll'!$P15&gt;0,EDATE('Rent Roll'!$K15,'Rent Roll'!$P15*12)&gt;='Commercial Lease'!R$5),
('Rent Roll'!$H15*'Rent Roll'!$D15/12)*((1+'Rent Roll'!$N15)^DATEDIF('Control | Sensitivity'!$C$18,R$5,"Y")),
OFFSET(Q19,0,-DATEDIF(EDATE('Rent Roll'!$K15,'Rent Roll'!$P15*12),R$5,"M"))*((1+'Rent Roll'!$O15)^(DATEDIF(EDATE('Rent Roll'!$K15,'Rent Roll'!$P15*12),R$5,"Y")+1))),('Rent Roll'!$H15*'Rent Roll'!$D15/12)*((1+'Rent Roll'!$N15)^DATEDIF('Control | Sensitivity'!$C$18,R$5,"Y")))))</f>
        <v>-</v>
      </c>
      <c r="S19" s="92" t="str">
        <f ca="1">IF(S$5&gt;='Rent Roll'!$M41,('Rent Roll'!$G41*'Rent Roll'!$D15/12)*((1+'Rent Roll'!$X41)^DATEDIF('Rent Roll'!$M41,S$5,"Y")),
IF(S$5&gt;'Rent Roll'!$L15,"-",
IF('Rent Roll'!$P15&gt;0,
IF(AND('Rent Roll'!$P15&gt;0,EDATE('Rent Roll'!$K15,'Rent Roll'!$P15*12)&gt;='Commercial Lease'!S$5),
('Rent Roll'!$H15*'Rent Roll'!$D15/12)*((1+'Rent Roll'!$N15)^DATEDIF('Control | Sensitivity'!$C$18,S$5,"Y")),
OFFSET(R19,0,-DATEDIF(EDATE('Rent Roll'!$K15,'Rent Roll'!$P15*12),S$5,"M"))*((1+'Rent Roll'!$O15)^(DATEDIF(EDATE('Rent Roll'!$K15,'Rent Roll'!$P15*12),S$5,"Y")+1))),('Rent Roll'!$H15*'Rent Roll'!$D15/12)*((1+'Rent Roll'!$N15)^DATEDIF('Control | Sensitivity'!$C$18,S$5,"Y")))))</f>
        <v>-</v>
      </c>
      <c r="T19" s="92" t="str">
        <f ca="1">IF(T$5&gt;='Rent Roll'!$M41,('Rent Roll'!$G41*'Rent Roll'!$D15/12)*((1+'Rent Roll'!$X41)^DATEDIF('Rent Roll'!$M41,T$5,"Y")),
IF(T$5&gt;'Rent Roll'!$L15,"-",
IF('Rent Roll'!$P15&gt;0,
IF(AND('Rent Roll'!$P15&gt;0,EDATE('Rent Roll'!$K15,'Rent Roll'!$P15*12)&gt;='Commercial Lease'!T$5),
('Rent Roll'!$H15*'Rent Roll'!$D15/12)*((1+'Rent Roll'!$N15)^DATEDIF('Control | Sensitivity'!$C$18,T$5,"Y")),
OFFSET(S19,0,-DATEDIF(EDATE('Rent Roll'!$K15,'Rent Roll'!$P15*12),T$5,"M"))*((1+'Rent Roll'!$O15)^(DATEDIF(EDATE('Rent Roll'!$K15,'Rent Roll'!$P15*12),T$5,"Y")+1))),('Rent Roll'!$H15*'Rent Roll'!$D15/12)*((1+'Rent Roll'!$N15)^DATEDIF('Control | Sensitivity'!$C$18,T$5,"Y")))))</f>
        <v>-</v>
      </c>
      <c r="U19" s="92" t="str">
        <f ca="1">IF(U$5&gt;='Rent Roll'!$M41,('Rent Roll'!$G41*'Rent Roll'!$D15/12)*((1+'Rent Roll'!$X41)^DATEDIF('Rent Roll'!$M41,U$5,"Y")),
IF(U$5&gt;'Rent Roll'!$L15,"-",
IF('Rent Roll'!$P15&gt;0,
IF(AND('Rent Roll'!$P15&gt;0,EDATE('Rent Roll'!$K15,'Rent Roll'!$P15*12)&gt;='Commercial Lease'!U$5),
('Rent Roll'!$H15*'Rent Roll'!$D15/12)*((1+'Rent Roll'!$N15)^DATEDIF('Control | Sensitivity'!$C$18,U$5,"Y")),
OFFSET(T19,0,-DATEDIF(EDATE('Rent Roll'!$K15,'Rent Roll'!$P15*12),U$5,"M"))*((1+'Rent Roll'!$O15)^(DATEDIF(EDATE('Rent Roll'!$K15,'Rent Roll'!$P15*12),U$5,"Y")+1))),('Rent Roll'!$H15*'Rent Roll'!$D15/12)*((1+'Rent Roll'!$N15)^DATEDIF('Control | Sensitivity'!$C$18,U$5,"Y")))))</f>
        <v>-</v>
      </c>
      <c r="V19" s="92" t="str">
        <f ca="1">IF(V$5&gt;='Rent Roll'!$M41,('Rent Roll'!$G41*'Rent Roll'!$D15/12)*((1+'Rent Roll'!$X41)^DATEDIF('Rent Roll'!$M41,V$5,"Y")),
IF(V$5&gt;'Rent Roll'!$L15,"-",
IF('Rent Roll'!$P15&gt;0,
IF(AND('Rent Roll'!$P15&gt;0,EDATE('Rent Roll'!$K15,'Rent Roll'!$P15*12)&gt;='Commercial Lease'!V$5),
('Rent Roll'!$H15*'Rent Roll'!$D15/12)*((1+'Rent Roll'!$N15)^DATEDIF('Control | Sensitivity'!$C$18,V$5,"Y")),
OFFSET(U19,0,-DATEDIF(EDATE('Rent Roll'!$K15,'Rent Roll'!$P15*12),V$5,"M"))*((1+'Rent Roll'!$O15)^(DATEDIF(EDATE('Rent Roll'!$K15,'Rent Roll'!$P15*12),V$5,"Y")+1))),('Rent Roll'!$H15*'Rent Roll'!$D15/12)*((1+'Rent Roll'!$N15)^DATEDIF('Control | Sensitivity'!$C$18,V$5,"Y")))))</f>
        <v>-</v>
      </c>
      <c r="W19" s="92" t="str">
        <f ca="1">IF(W$5&gt;='Rent Roll'!$M41,('Rent Roll'!$G41*'Rent Roll'!$D15/12)*((1+'Rent Roll'!$X41)^DATEDIF('Rent Roll'!$M41,W$5,"Y")),
IF(W$5&gt;'Rent Roll'!$L15,"-",
IF('Rent Roll'!$P15&gt;0,
IF(AND('Rent Roll'!$P15&gt;0,EDATE('Rent Roll'!$K15,'Rent Roll'!$P15*12)&gt;='Commercial Lease'!W$5),
('Rent Roll'!$H15*'Rent Roll'!$D15/12)*((1+'Rent Roll'!$N15)^DATEDIF('Control | Sensitivity'!$C$18,W$5,"Y")),
OFFSET(V19,0,-DATEDIF(EDATE('Rent Roll'!$K15,'Rent Roll'!$P15*12),W$5,"M"))*((1+'Rent Roll'!$O15)^(DATEDIF(EDATE('Rent Roll'!$K15,'Rent Roll'!$P15*12),W$5,"Y")+1))),('Rent Roll'!$H15*'Rent Roll'!$D15/12)*((1+'Rent Roll'!$N15)^DATEDIF('Control | Sensitivity'!$C$18,W$5,"Y")))))</f>
        <v>-</v>
      </c>
      <c r="X19" s="92" t="str">
        <f ca="1">IF(X$5&gt;='Rent Roll'!$M41,('Rent Roll'!$G41*'Rent Roll'!$D15/12)*((1+'Rent Roll'!$X41)^DATEDIF('Rent Roll'!$M41,X$5,"Y")),
IF(X$5&gt;'Rent Roll'!$L15,"-",
IF('Rent Roll'!$P15&gt;0,
IF(AND('Rent Roll'!$P15&gt;0,EDATE('Rent Roll'!$K15,'Rent Roll'!$P15*12)&gt;='Commercial Lease'!X$5),
('Rent Roll'!$H15*'Rent Roll'!$D15/12)*((1+'Rent Roll'!$N15)^DATEDIF('Control | Sensitivity'!$C$18,X$5,"Y")),
OFFSET(W19,0,-DATEDIF(EDATE('Rent Roll'!$K15,'Rent Roll'!$P15*12),X$5,"M"))*((1+'Rent Roll'!$O15)^(DATEDIF(EDATE('Rent Roll'!$K15,'Rent Roll'!$P15*12),X$5,"Y")+1))),('Rent Roll'!$H15*'Rent Roll'!$D15/12)*((1+'Rent Roll'!$N15)^DATEDIF('Control | Sensitivity'!$C$18,X$5,"Y")))))</f>
        <v>-</v>
      </c>
      <c r="Y19" s="92" t="str">
        <f ca="1">IF(Y$5&gt;='Rent Roll'!$M41,('Rent Roll'!$G41*'Rent Roll'!$D15/12)*((1+'Rent Roll'!$X41)^DATEDIF('Rent Roll'!$M41,Y$5,"Y")),
IF(Y$5&gt;'Rent Roll'!$L15,"-",
IF('Rent Roll'!$P15&gt;0,
IF(AND('Rent Roll'!$P15&gt;0,EDATE('Rent Roll'!$K15,'Rent Roll'!$P15*12)&gt;='Commercial Lease'!Y$5),
('Rent Roll'!$H15*'Rent Roll'!$D15/12)*((1+'Rent Roll'!$N15)^DATEDIF('Control | Sensitivity'!$C$18,Y$5,"Y")),
OFFSET(X19,0,-DATEDIF(EDATE('Rent Roll'!$K15,'Rent Roll'!$P15*12),Y$5,"M"))*((1+'Rent Roll'!$O15)^(DATEDIF(EDATE('Rent Roll'!$K15,'Rent Roll'!$P15*12),Y$5,"Y")+1))),('Rent Roll'!$H15*'Rent Roll'!$D15/12)*((1+'Rent Roll'!$N15)^DATEDIF('Control | Sensitivity'!$C$18,Y$5,"Y")))))</f>
        <v>-</v>
      </c>
      <c r="Z19" s="92" t="str">
        <f ca="1">IF(Z$5&gt;='Rent Roll'!$M41,('Rent Roll'!$G41*'Rent Roll'!$D15/12)*((1+'Rent Roll'!$X41)^DATEDIF('Rent Roll'!$M41,Z$5,"Y")),
IF(Z$5&gt;'Rent Roll'!$L15,"-",
IF('Rent Roll'!$P15&gt;0,
IF(AND('Rent Roll'!$P15&gt;0,EDATE('Rent Roll'!$K15,'Rent Roll'!$P15*12)&gt;='Commercial Lease'!Z$5),
('Rent Roll'!$H15*'Rent Roll'!$D15/12)*((1+'Rent Roll'!$N15)^DATEDIF('Control | Sensitivity'!$C$18,Z$5,"Y")),
OFFSET(Y19,0,-DATEDIF(EDATE('Rent Roll'!$K15,'Rent Roll'!$P15*12),Z$5,"M"))*((1+'Rent Roll'!$O15)^(DATEDIF(EDATE('Rent Roll'!$K15,'Rent Roll'!$P15*12),Z$5,"Y")+1))),('Rent Roll'!$H15*'Rent Roll'!$D15/12)*((1+'Rent Roll'!$N15)^DATEDIF('Control | Sensitivity'!$C$18,Z$5,"Y")))))</f>
        <v>-</v>
      </c>
      <c r="AA19" s="92" t="str">
        <f ca="1">IF(AA$5&gt;='Rent Roll'!$M41,('Rent Roll'!$G41*'Rent Roll'!$D15/12)*((1+'Rent Roll'!$X41)^DATEDIF('Rent Roll'!$M41,AA$5,"Y")),
IF(AA$5&gt;'Rent Roll'!$L15,"-",
IF('Rent Roll'!$P15&gt;0,
IF(AND('Rent Roll'!$P15&gt;0,EDATE('Rent Roll'!$K15,'Rent Roll'!$P15*12)&gt;='Commercial Lease'!AA$5),
('Rent Roll'!$H15*'Rent Roll'!$D15/12)*((1+'Rent Roll'!$N15)^DATEDIF('Control | Sensitivity'!$C$18,AA$5,"Y")),
OFFSET(Z19,0,-DATEDIF(EDATE('Rent Roll'!$K15,'Rent Roll'!$P15*12),AA$5,"M"))*((1+'Rent Roll'!$O15)^(DATEDIF(EDATE('Rent Roll'!$K15,'Rent Roll'!$P15*12),AA$5,"Y")+1))),('Rent Roll'!$H15*'Rent Roll'!$D15/12)*((1+'Rent Roll'!$N15)^DATEDIF('Control | Sensitivity'!$C$18,AA$5,"Y")))))</f>
        <v>-</v>
      </c>
      <c r="AB19" s="92" t="str">
        <f ca="1">IF(AB$5&gt;='Rent Roll'!$M41,('Rent Roll'!$G41*'Rent Roll'!$D15/12)*((1+'Rent Roll'!$X41)^DATEDIF('Rent Roll'!$M41,AB$5,"Y")),
IF(AB$5&gt;'Rent Roll'!$L15,"-",
IF('Rent Roll'!$P15&gt;0,
IF(AND('Rent Roll'!$P15&gt;0,EDATE('Rent Roll'!$K15,'Rent Roll'!$P15*12)&gt;='Commercial Lease'!AB$5),
('Rent Roll'!$H15*'Rent Roll'!$D15/12)*((1+'Rent Roll'!$N15)^DATEDIF('Control | Sensitivity'!$C$18,AB$5,"Y")),
OFFSET(AA19,0,-DATEDIF(EDATE('Rent Roll'!$K15,'Rent Roll'!$P15*12),AB$5,"M"))*((1+'Rent Roll'!$O15)^(DATEDIF(EDATE('Rent Roll'!$K15,'Rent Roll'!$P15*12),AB$5,"Y")+1))),('Rent Roll'!$H15*'Rent Roll'!$D15/12)*((1+'Rent Roll'!$N15)^DATEDIF('Control | Sensitivity'!$C$18,AB$5,"Y")))))</f>
        <v>-</v>
      </c>
      <c r="AC19" s="92" t="str">
        <f ca="1">IF(AC$5&gt;='Rent Roll'!$M41,('Rent Roll'!$G41*'Rent Roll'!$D15/12)*((1+'Rent Roll'!$X41)^DATEDIF('Rent Roll'!$M41,AC$5,"Y")),
IF(AC$5&gt;'Rent Roll'!$L15,"-",
IF('Rent Roll'!$P15&gt;0,
IF(AND('Rent Roll'!$P15&gt;0,EDATE('Rent Roll'!$K15,'Rent Roll'!$P15*12)&gt;='Commercial Lease'!AC$5),
('Rent Roll'!$H15*'Rent Roll'!$D15/12)*((1+'Rent Roll'!$N15)^DATEDIF('Control | Sensitivity'!$C$18,AC$5,"Y")),
OFFSET(AB19,0,-DATEDIF(EDATE('Rent Roll'!$K15,'Rent Roll'!$P15*12),AC$5,"M"))*((1+'Rent Roll'!$O15)^(DATEDIF(EDATE('Rent Roll'!$K15,'Rent Roll'!$P15*12),AC$5,"Y")+1))),('Rent Roll'!$H15*'Rent Roll'!$D15/12)*((1+'Rent Roll'!$N15)^DATEDIF('Control | Sensitivity'!$C$18,AC$5,"Y")))))</f>
        <v>-</v>
      </c>
      <c r="AD19" s="92" t="str">
        <f ca="1">IF(AD$5&gt;='Rent Roll'!$M41,('Rent Roll'!$G41*'Rent Roll'!$D15/12)*((1+'Rent Roll'!$X41)^DATEDIF('Rent Roll'!$M41,AD$5,"Y")),
IF(AD$5&gt;'Rent Roll'!$L15,"-",
IF('Rent Roll'!$P15&gt;0,
IF(AND('Rent Roll'!$P15&gt;0,EDATE('Rent Roll'!$K15,'Rent Roll'!$P15*12)&gt;='Commercial Lease'!AD$5),
('Rent Roll'!$H15*'Rent Roll'!$D15/12)*((1+'Rent Roll'!$N15)^DATEDIF('Control | Sensitivity'!$C$18,AD$5,"Y")),
OFFSET(AC19,0,-DATEDIF(EDATE('Rent Roll'!$K15,'Rent Roll'!$P15*12),AD$5,"M"))*((1+'Rent Roll'!$O15)^(DATEDIF(EDATE('Rent Roll'!$K15,'Rent Roll'!$P15*12),AD$5,"Y")+1))),('Rent Roll'!$H15*'Rent Roll'!$D15/12)*((1+'Rent Roll'!$N15)^DATEDIF('Control | Sensitivity'!$C$18,AD$5,"Y")))))</f>
        <v>-</v>
      </c>
      <c r="AE19" s="92" t="str">
        <f ca="1">IF(AE$5&gt;='Rent Roll'!$M41,('Rent Roll'!$G41*'Rent Roll'!$D15/12)*((1+'Rent Roll'!$X41)^DATEDIF('Rent Roll'!$M41,AE$5,"Y")),
IF(AE$5&gt;'Rent Roll'!$L15,"-",
IF('Rent Roll'!$P15&gt;0,
IF(AND('Rent Roll'!$P15&gt;0,EDATE('Rent Roll'!$K15,'Rent Roll'!$P15*12)&gt;='Commercial Lease'!AE$5),
('Rent Roll'!$H15*'Rent Roll'!$D15/12)*((1+'Rent Roll'!$N15)^DATEDIF('Control | Sensitivity'!$C$18,AE$5,"Y")),
OFFSET(AD19,0,-DATEDIF(EDATE('Rent Roll'!$K15,'Rent Roll'!$P15*12),AE$5,"M"))*((1+'Rent Roll'!$O15)^(DATEDIF(EDATE('Rent Roll'!$K15,'Rent Roll'!$P15*12),AE$5,"Y")+1))),('Rent Roll'!$H15*'Rent Roll'!$D15/12)*((1+'Rent Roll'!$N15)^DATEDIF('Control | Sensitivity'!$C$18,AE$5,"Y")))))</f>
        <v>-</v>
      </c>
      <c r="AF19" s="92" t="str">
        <f ca="1">IF(AF$5&gt;='Rent Roll'!$M41,('Rent Roll'!$G41*'Rent Roll'!$D15/12)*((1+'Rent Roll'!$X41)^DATEDIF('Rent Roll'!$M41,AF$5,"Y")),
IF(AF$5&gt;'Rent Roll'!$L15,"-",
IF('Rent Roll'!$P15&gt;0,
IF(AND('Rent Roll'!$P15&gt;0,EDATE('Rent Roll'!$K15,'Rent Roll'!$P15*12)&gt;='Commercial Lease'!AF$5),
('Rent Roll'!$H15*'Rent Roll'!$D15/12)*((1+'Rent Roll'!$N15)^DATEDIF('Control | Sensitivity'!$C$18,AF$5,"Y")),
OFFSET(AE19,0,-DATEDIF(EDATE('Rent Roll'!$K15,'Rent Roll'!$P15*12),AF$5,"M"))*((1+'Rent Roll'!$O15)^(DATEDIF(EDATE('Rent Roll'!$K15,'Rent Roll'!$P15*12),AF$5,"Y")+1))),('Rent Roll'!$H15*'Rent Roll'!$D15/12)*((1+'Rent Roll'!$N15)^DATEDIF('Control | Sensitivity'!$C$18,AF$5,"Y")))))</f>
        <v>-</v>
      </c>
      <c r="AG19" s="92" t="str">
        <f ca="1">IF(AG$5&gt;='Rent Roll'!$M41,('Rent Roll'!$G41*'Rent Roll'!$D15/12)*((1+'Rent Roll'!$X41)^DATEDIF('Rent Roll'!$M41,AG$5,"Y")),
IF(AG$5&gt;'Rent Roll'!$L15,"-",
IF('Rent Roll'!$P15&gt;0,
IF(AND('Rent Roll'!$P15&gt;0,EDATE('Rent Roll'!$K15,'Rent Roll'!$P15*12)&gt;='Commercial Lease'!AG$5),
('Rent Roll'!$H15*'Rent Roll'!$D15/12)*((1+'Rent Roll'!$N15)^DATEDIF('Control | Sensitivity'!$C$18,AG$5,"Y")),
OFFSET(AF19,0,-DATEDIF(EDATE('Rent Roll'!$K15,'Rent Roll'!$P15*12),AG$5,"M"))*((1+'Rent Roll'!$O15)^(DATEDIF(EDATE('Rent Roll'!$K15,'Rent Roll'!$P15*12),AG$5,"Y")+1))),('Rent Roll'!$H15*'Rent Roll'!$D15/12)*((1+'Rent Roll'!$N15)^DATEDIF('Control | Sensitivity'!$C$18,AG$5,"Y")))))</f>
        <v>-</v>
      </c>
      <c r="AH19" s="92" t="str">
        <f ca="1">IF(AH$5&gt;='Rent Roll'!$M41,('Rent Roll'!$G41*'Rent Roll'!$D15/12)*((1+'Rent Roll'!$X41)^DATEDIF('Rent Roll'!$M41,AH$5,"Y")),
IF(AH$5&gt;'Rent Roll'!$L15,"-",
IF('Rent Roll'!$P15&gt;0,
IF(AND('Rent Roll'!$P15&gt;0,EDATE('Rent Roll'!$K15,'Rent Roll'!$P15*12)&gt;='Commercial Lease'!AH$5),
('Rent Roll'!$H15*'Rent Roll'!$D15/12)*((1+'Rent Roll'!$N15)^DATEDIF('Control | Sensitivity'!$C$18,AH$5,"Y")),
OFFSET(AG19,0,-DATEDIF(EDATE('Rent Roll'!$K15,'Rent Roll'!$P15*12),AH$5,"M"))*((1+'Rent Roll'!$O15)^(DATEDIF(EDATE('Rent Roll'!$K15,'Rent Roll'!$P15*12),AH$5,"Y")+1))),('Rent Roll'!$H15*'Rent Roll'!$D15/12)*((1+'Rent Roll'!$N15)^DATEDIF('Control | Sensitivity'!$C$18,AH$5,"Y")))))</f>
        <v>-</v>
      </c>
      <c r="AI19" s="92" t="str">
        <f ca="1">IF(AI$5&gt;='Rent Roll'!$M41,('Rent Roll'!$G41*'Rent Roll'!$D15/12)*((1+'Rent Roll'!$X41)^DATEDIF('Rent Roll'!$M41,AI$5,"Y")),
IF(AI$5&gt;'Rent Roll'!$L15,"-",
IF('Rent Roll'!$P15&gt;0,
IF(AND('Rent Roll'!$P15&gt;0,EDATE('Rent Roll'!$K15,'Rent Roll'!$P15*12)&gt;='Commercial Lease'!AI$5),
('Rent Roll'!$H15*'Rent Roll'!$D15/12)*((1+'Rent Roll'!$N15)^DATEDIF('Control | Sensitivity'!$C$18,AI$5,"Y")),
OFFSET(AH19,0,-DATEDIF(EDATE('Rent Roll'!$K15,'Rent Roll'!$P15*12),AI$5,"M"))*((1+'Rent Roll'!$O15)^(DATEDIF(EDATE('Rent Roll'!$K15,'Rent Roll'!$P15*12),AI$5,"Y")+1))),('Rent Roll'!$H15*'Rent Roll'!$D15/12)*((1+'Rent Roll'!$N15)^DATEDIF('Control | Sensitivity'!$C$18,AI$5,"Y")))))</f>
        <v>-</v>
      </c>
      <c r="AJ19" s="92" t="str">
        <f ca="1">IF(AJ$5&gt;='Rent Roll'!$M41,('Rent Roll'!$G41*'Rent Roll'!$D15/12)*((1+'Rent Roll'!$X41)^DATEDIF('Rent Roll'!$M41,AJ$5,"Y")),
IF(AJ$5&gt;'Rent Roll'!$L15,"-",
IF('Rent Roll'!$P15&gt;0,
IF(AND('Rent Roll'!$P15&gt;0,EDATE('Rent Roll'!$K15,'Rent Roll'!$P15*12)&gt;='Commercial Lease'!AJ$5),
('Rent Roll'!$H15*'Rent Roll'!$D15/12)*((1+'Rent Roll'!$N15)^DATEDIF('Control | Sensitivity'!$C$18,AJ$5,"Y")),
OFFSET(AI19,0,-DATEDIF(EDATE('Rent Roll'!$K15,'Rent Roll'!$P15*12),AJ$5,"M"))*((1+'Rent Roll'!$O15)^(DATEDIF(EDATE('Rent Roll'!$K15,'Rent Roll'!$P15*12),AJ$5,"Y")+1))),('Rent Roll'!$H15*'Rent Roll'!$D15/12)*((1+'Rent Roll'!$N15)^DATEDIF('Control | Sensitivity'!$C$18,AJ$5,"Y")))))</f>
        <v>-</v>
      </c>
      <c r="AK19" s="92" t="str">
        <f ca="1">IF(AK$5&gt;='Rent Roll'!$M41,('Rent Roll'!$G41*'Rent Roll'!$D15/12)*((1+'Rent Roll'!$X41)^DATEDIF('Rent Roll'!$M41,AK$5,"Y")),
IF(AK$5&gt;'Rent Roll'!$L15,"-",
IF('Rent Roll'!$P15&gt;0,
IF(AND('Rent Roll'!$P15&gt;0,EDATE('Rent Roll'!$K15,'Rent Roll'!$P15*12)&gt;='Commercial Lease'!AK$5),
('Rent Roll'!$H15*'Rent Roll'!$D15/12)*((1+'Rent Roll'!$N15)^DATEDIF('Control | Sensitivity'!$C$18,AK$5,"Y")),
OFFSET(AJ19,0,-DATEDIF(EDATE('Rent Roll'!$K15,'Rent Roll'!$P15*12),AK$5,"M"))*((1+'Rent Roll'!$O15)^(DATEDIF(EDATE('Rent Roll'!$K15,'Rent Roll'!$P15*12),AK$5,"Y")+1))),('Rent Roll'!$H15*'Rent Roll'!$D15/12)*((1+'Rent Roll'!$N15)^DATEDIF('Control | Sensitivity'!$C$18,AK$5,"Y")))))</f>
        <v>-</v>
      </c>
      <c r="AL19" s="92" t="str">
        <f ca="1">IF(AL$5&gt;='Rent Roll'!$M41,('Rent Roll'!$G41*'Rent Roll'!$D15/12)*((1+'Rent Roll'!$X41)^DATEDIF('Rent Roll'!$M41,AL$5,"Y")),
IF(AL$5&gt;'Rent Roll'!$L15,"-",
IF('Rent Roll'!$P15&gt;0,
IF(AND('Rent Roll'!$P15&gt;0,EDATE('Rent Roll'!$K15,'Rent Roll'!$P15*12)&gt;='Commercial Lease'!AL$5),
('Rent Roll'!$H15*'Rent Roll'!$D15/12)*((1+'Rent Roll'!$N15)^DATEDIF('Control | Sensitivity'!$C$18,AL$5,"Y")),
OFFSET(AK19,0,-DATEDIF(EDATE('Rent Roll'!$K15,'Rent Roll'!$P15*12),AL$5,"M"))*((1+'Rent Roll'!$O15)^(DATEDIF(EDATE('Rent Roll'!$K15,'Rent Roll'!$P15*12),AL$5,"Y")+1))),('Rent Roll'!$H15*'Rent Roll'!$D15/12)*((1+'Rent Roll'!$N15)^DATEDIF('Control | Sensitivity'!$C$18,AL$5,"Y")))))</f>
        <v>-</v>
      </c>
      <c r="AM19" s="92" t="str">
        <f ca="1">IF(AM$5&gt;='Rent Roll'!$M41,('Rent Roll'!$G41*'Rent Roll'!$D15/12)*((1+'Rent Roll'!$X41)^DATEDIF('Rent Roll'!$M41,AM$5,"Y")),
IF(AM$5&gt;'Rent Roll'!$L15,"-",
IF('Rent Roll'!$P15&gt;0,
IF(AND('Rent Roll'!$P15&gt;0,EDATE('Rent Roll'!$K15,'Rent Roll'!$P15*12)&gt;='Commercial Lease'!AM$5),
('Rent Roll'!$H15*'Rent Roll'!$D15/12)*((1+'Rent Roll'!$N15)^DATEDIF('Control | Sensitivity'!$C$18,AM$5,"Y")),
OFFSET(AL19,0,-DATEDIF(EDATE('Rent Roll'!$K15,'Rent Roll'!$P15*12),AM$5,"M"))*((1+'Rent Roll'!$O15)^(DATEDIF(EDATE('Rent Roll'!$K15,'Rent Roll'!$P15*12),AM$5,"Y")+1))),('Rent Roll'!$H15*'Rent Roll'!$D15/12)*((1+'Rent Roll'!$N15)^DATEDIF('Control | Sensitivity'!$C$18,AM$5,"Y")))))</f>
        <v>-</v>
      </c>
      <c r="AN19" s="92" t="str">
        <f ca="1">IF(AN$5&gt;='Rent Roll'!$M41,('Rent Roll'!$G41*'Rent Roll'!$D15/12)*((1+'Rent Roll'!$X41)^DATEDIF('Rent Roll'!$M41,AN$5,"Y")),
IF(AN$5&gt;'Rent Roll'!$L15,"-",
IF('Rent Roll'!$P15&gt;0,
IF(AND('Rent Roll'!$P15&gt;0,EDATE('Rent Roll'!$K15,'Rent Roll'!$P15*12)&gt;='Commercial Lease'!AN$5),
('Rent Roll'!$H15*'Rent Roll'!$D15/12)*((1+'Rent Roll'!$N15)^DATEDIF('Control | Sensitivity'!$C$18,AN$5,"Y")),
OFFSET(AM19,0,-DATEDIF(EDATE('Rent Roll'!$K15,'Rent Roll'!$P15*12),AN$5,"M"))*((1+'Rent Roll'!$O15)^(DATEDIF(EDATE('Rent Roll'!$K15,'Rent Roll'!$P15*12),AN$5,"Y")+1))),('Rent Roll'!$H15*'Rent Roll'!$D15/12)*((1+'Rent Roll'!$N15)^DATEDIF('Control | Sensitivity'!$C$18,AN$5,"Y")))))</f>
        <v>-</v>
      </c>
      <c r="AO19" s="92" t="str">
        <f ca="1">IF(AO$5&gt;='Rent Roll'!$M41,('Rent Roll'!$G41*'Rent Roll'!$D15/12)*((1+'Rent Roll'!$X41)^DATEDIF('Rent Roll'!$M41,AO$5,"Y")),
IF(AO$5&gt;'Rent Roll'!$L15,"-",
IF('Rent Roll'!$P15&gt;0,
IF(AND('Rent Roll'!$P15&gt;0,EDATE('Rent Roll'!$K15,'Rent Roll'!$P15*12)&gt;='Commercial Lease'!AO$5),
('Rent Roll'!$H15*'Rent Roll'!$D15/12)*((1+'Rent Roll'!$N15)^DATEDIF('Control | Sensitivity'!$C$18,AO$5,"Y")),
OFFSET(AN19,0,-DATEDIF(EDATE('Rent Roll'!$K15,'Rent Roll'!$P15*12),AO$5,"M"))*((1+'Rent Roll'!$O15)^(DATEDIF(EDATE('Rent Roll'!$K15,'Rent Roll'!$P15*12),AO$5,"Y")+1))),('Rent Roll'!$H15*'Rent Roll'!$D15/12)*((1+'Rent Roll'!$N15)^DATEDIF('Control | Sensitivity'!$C$18,AO$5,"Y")))))</f>
        <v>-</v>
      </c>
      <c r="AP19" s="92" t="str">
        <f ca="1">IF(AP$5&gt;='Rent Roll'!$M41,('Rent Roll'!$G41*'Rent Roll'!$D15/12)*((1+'Rent Roll'!$X41)^DATEDIF('Rent Roll'!$M41,AP$5,"Y")),
IF(AP$5&gt;'Rent Roll'!$L15,"-",
IF('Rent Roll'!$P15&gt;0,
IF(AND('Rent Roll'!$P15&gt;0,EDATE('Rent Roll'!$K15,'Rent Roll'!$P15*12)&gt;='Commercial Lease'!AP$5),
('Rent Roll'!$H15*'Rent Roll'!$D15/12)*((1+'Rent Roll'!$N15)^DATEDIF('Control | Sensitivity'!$C$18,AP$5,"Y")),
OFFSET(AO19,0,-DATEDIF(EDATE('Rent Roll'!$K15,'Rent Roll'!$P15*12),AP$5,"M"))*((1+'Rent Roll'!$O15)^(DATEDIF(EDATE('Rent Roll'!$K15,'Rent Roll'!$P15*12),AP$5,"Y")+1))),('Rent Roll'!$H15*'Rent Roll'!$D15/12)*((1+'Rent Roll'!$N15)^DATEDIF('Control | Sensitivity'!$C$18,AP$5,"Y")))))</f>
        <v>-</v>
      </c>
      <c r="AQ19" s="92" t="str">
        <f ca="1">IF(AQ$5&gt;='Rent Roll'!$M41,('Rent Roll'!$G41*'Rent Roll'!$D15/12)*((1+'Rent Roll'!$X41)^DATEDIF('Rent Roll'!$M41,AQ$5,"Y")),
IF(AQ$5&gt;'Rent Roll'!$L15,"-",
IF('Rent Roll'!$P15&gt;0,
IF(AND('Rent Roll'!$P15&gt;0,EDATE('Rent Roll'!$K15,'Rent Roll'!$P15*12)&gt;='Commercial Lease'!AQ$5),
('Rent Roll'!$H15*'Rent Roll'!$D15/12)*((1+'Rent Roll'!$N15)^DATEDIF('Control | Sensitivity'!$C$18,AQ$5,"Y")),
OFFSET(AP19,0,-DATEDIF(EDATE('Rent Roll'!$K15,'Rent Roll'!$P15*12),AQ$5,"M"))*((1+'Rent Roll'!$O15)^(DATEDIF(EDATE('Rent Roll'!$K15,'Rent Roll'!$P15*12),AQ$5,"Y")+1))),('Rent Roll'!$H15*'Rent Roll'!$D15/12)*((1+'Rent Roll'!$N15)^DATEDIF('Control | Sensitivity'!$C$18,AQ$5,"Y")))))</f>
        <v>-</v>
      </c>
      <c r="AR19" s="92" t="str">
        <f ca="1">IF(AR$5&gt;='Rent Roll'!$M41,('Rent Roll'!$G41*'Rent Roll'!$D15/12)*((1+'Rent Roll'!$X41)^DATEDIF('Rent Roll'!$M41,AR$5,"Y")),
IF(AR$5&gt;'Rent Roll'!$L15,"-",
IF('Rent Roll'!$P15&gt;0,
IF(AND('Rent Roll'!$P15&gt;0,EDATE('Rent Roll'!$K15,'Rent Roll'!$P15*12)&gt;='Commercial Lease'!AR$5),
('Rent Roll'!$H15*'Rent Roll'!$D15/12)*((1+'Rent Roll'!$N15)^DATEDIF('Control | Sensitivity'!$C$18,AR$5,"Y")),
OFFSET(AQ19,0,-DATEDIF(EDATE('Rent Roll'!$K15,'Rent Roll'!$P15*12),AR$5,"M"))*((1+'Rent Roll'!$O15)^(DATEDIF(EDATE('Rent Roll'!$K15,'Rent Roll'!$P15*12),AR$5,"Y")+1))),('Rent Roll'!$H15*'Rent Roll'!$D15/12)*((1+'Rent Roll'!$N15)^DATEDIF('Control | Sensitivity'!$C$18,AR$5,"Y")))))</f>
        <v>-</v>
      </c>
      <c r="AS19" s="92" t="str">
        <f ca="1">IF(AS$5&gt;='Rent Roll'!$M41,('Rent Roll'!$G41*'Rent Roll'!$D15/12)*((1+'Rent Roll'!$X41)^DATEDIF('Rent Roll'!$M41,AS$5,"Y")),
IF(AS$5&gt;'Rent Roll'!$L15,"-",
IF('Rent Roll'!$P15&gt;0,
IF(AND('Rent Roll'!$P15&gt;0,EDATE('Rent Roll'!$K15,'Rent Roll'!$P15*12)&gt;='Commercial Lease'!AS$5),
('Rent Roll'!$H15*'Rent Roll'!$D15/12)*((1+'Rent Roll'!$N15)^DATEDIF('Control | Sensitivity'!$C$18,AS$5,"Y")),
OFFSET(AR19,0,-DATEDIF(EDATE('Rent Roll'!$K15,'Rent Roll'!$P15*12),AS$5,"M"))*((1+'Rent Roll'!$O15)^(DATEDIF(EDATE('Rent Roll'!$K15,'Rent Roll'!$P15*12),AS$5,"Y")+1))),('Rent Roll'!$H15*'Rent Roll'!$D15/12)*((1+'Rent Roll'!$N15)^DATEDIF('Control | Sensitivity'!$C$18,AS$5,"Y")))))</f>
        <v>-</v>
      </c>
      <c r="AT19" s="92" t="str">
        <f ca="1">IF(AT$5&gt;='Rent Roll'!$M41,('Rent Roll'!$G41*'Rent Roll'!$D15/12)*((1+'Rent Roll'!$X41)^DATEDIF('Rent Roll'!$M41,AT$5,"Y")),
IF(AT$5&gt;'Rent Roll'!$L15,"-",
IF('Rent Roll'!$P15&gt;0,
IF(AND('Rent Roll'!$P15&gt;0,EDATE('Rent Roll'!$K15,'Rent Roll'!$P15*12)&gt;='Commercial Lease'!AT$5),
('Rent Roll'!$H15*'Rent Roll'!$D15/12)*((1+'Rent Roll'!$N15)^DATEDIF('Control | Sensitivity'!$C$18,AT$5,"Y")),
OFFSET(AS19,0,-DATEDIF(EDATE('Rent Roll'!$K15,'Rent Roll'!$P15*12),AT$5,"M"))*((1+'Rent Roll'!$O15)^(DATEDIF(EDATE('Rent Roll'!$K15,'Rent Roll'!$P15*12),AT$5,"Y")+1))),('Rent Roll'!$H15*'Rent Roll'!$D15/12)*((1+'Rent Roll'!$N15)^DATEDIF('Control | Sensitivity'!$C$18,AT$5,"Y")))))</f>
        <v>-</v>
      </c>
      <c r="AU19" s="92" t="str">
        <f ca="1">IF(AU$5&gt;='Rent Roll'!$M41,('Rent Roll'!$G41*'Rent Roll'!$D15/12)*((1+'Rent Roll'!$X41)^DATEDIF('Rent Roll'!$M41,AU$5,"Y")),
IF(AU$5&gt;'Rent Roll'!$L15,"-",
IF('Rent Roll'!$P15&gt;0,
IF(AND('Rent Roll'!$P15&gt;0,EDATE('Rent Roll'!$K15,'Rent Roll'!$P15*12)&gt;='Commercial Lease'!AU$5),
('Rent Roll'!$H15*'Rent Roll'!$D15/12)*((1+'Rent Roll'!$N15)^DATEDIF('Control | Sensitivity'!$C$18,AU$5,"Y")),
OFFSET(AT19,0,-DATEDIF(EDATE('Rent Roll'!$K15,'Rent Roll'!$P15*12),AU$5,"M"))*((1+'Rent Roll'!$O15)^(DATEDIF(EDATE('Rent Roll'!$K15,'Rent Roll'!$P15*12),AU$5,"Y")+1))),('Rent Roll'!$H15*'Rent Roll'!$D15/12)*((1+'Rent Roll'!$N15)^DATEDIF('Control | Sensitivity'!$C$18,AU$5,"Y")))))</f>
        <v>-</v>
      </c>
      <c r="AV19" s="92" t="str">
        <f ca="1">IF(AV$5&gt;='Rent Roll'!$M41,('Rent Roll'!$G41*'Rent Roll'!$D15/12)*((1+'Rent Roll'!$X41)^DATEDIF('Rent Roll'!$M41,AV$5,"Y")),
IF(AV$5&gt;'Rent Roll'!$L15,"-",
IF('Rent Roll'!$P15&gt;0,
IF(AND('Rent Roll'!$P15&gt;0,EDATE('Rent Roll'!$K15,'Rent Roll'!$P15*12)&gt;='Commercial Lease'!AV$5),
('Rent Roll'!$H15*'Rent Roll'!$D15/12)*((1+'Rent Roll'!$N15)^DATEDIF('Control | Sensitivity'!$C$18,AV$5,"Y")),
OFFSET(AU19,0,-DATEDIF(EDATE('Rent Roll'!$K15,'Rent Roll'!$P15*12),AV$5,"M"))*((1+'Rent Roll'!$O15)^(DATEDIF(EDATE('Rent Roll'!$K15,'Rent Roll'!$P15*12),AV$5,"Y")+1))),('Rent Roll'!$H15*'Rent Roll'!$D15/12)*((1+'Rent Roll'!$N15)^DATEDIF('Control | Sensitivity'!$C$18,AV$5,"Y")))))</f>
        <v>-</v>
      </c>
      <c r="AW19" s="92" t="str">
        <f ca="1">IF(AW$5&gt;='Rent Roll'!$M41,('Rent Roll'!$G41*'Rent Roll'!$D15/12)*((1+'Rent Roll'!$X41)^DATEDIF('Rent Roll'!$M41,AW$5,"Y")),
IF(AW$5&gt;'Rent Roll'!$L15,"-",
IF('Rent Roll'!$P15&gt;0,
IF(AND('Rent Roll'!$P15&gt;0,EDATE('Rent Roll'!$K15,'Rent Roll'!$P15*12)&gt;='Commercial Lease'!AW$5),
('Rent Roll'!$H15*'Rent Roll'!$D15/12)*((1+'Rent Roll'!$N15)^DATEDIF('Control | Sensitivity'!$C$18,AW$5,"Y")),
OFFSET(AV19,0,-DATEDIF(EDATE('Rent Roll'!$K15,'Rent Roll'!$P15*12),AW$5,"M"))*((1+'Rent Roll'!$O15)^(DATEDIF(EDATE('Rent Roll'!$K15,'Rent Roll'!$P15*12),AW$5,"Y")+1))),('Rent Roll'!$H15*'Rent Roll'!$D15/12)*((1+'Rent Roll'!$N15)^DATEDIF('Control | Sensitivity'!$C$18,AW$5,"Y")))))</f>
        <v>-</v>
      </c>
      <c r="AX19" s="92" t="str">
        <f ca="1">IF(AX$5&gt;='Rent Roll'!$M41,('Rent Roll'!$G41*'Rent Roll'!$D15/12)*((1+'Rent Roll'!$X41)^DATEDIF('Rent Roll'!$M41,AX$5,"Y")),
IF(AX$5&gt;'Rent Roll'!$L15,"-",
IF('Rent Roll'!$P15&gt;0,
IF(AND('Rent Roll'!$P15&gt;0,EDATE('Rent Roll'!$K15,'Rent Roll'!$P15*12)&gt;='Commercial Lease'!AX$5),
('Rent Roll'!$H15*'Rent Roll'!$D15/12)*((1+'Rent Roll'!$N15)^DATEDIF('Control | Sensitivity'!$C$18,AX$5,"Y")),
OFFSET(AW19,0,-DATEDIF(EDATE('Rent Roll'!$K15,'Rent Roll'!$P15*12),AX$5,"M"))*((1+'Rent Roll'!$O15)^(DATEDIF(EDATE('Rent Roll'!$K15,'Rent Roll'!$P15*12),AX$5,"Y")+1))),('Rent Roll'!$H15*'Rent Roll'!$D15/12)*((1+'Rent Roll'!$N15)^DATEDIF('Control | Sensitivity'!$C$18,AX$5,"Y")))))</f>
        <v>-</v>
      </c>
      <c r="AY19" s="92" t="str">
        <f ca="1">IF(AY$5&gt;='Rent Roll'!$M41,('Rent Roll'!$G41*'Rent Roll'!$D15/12)*((1+'Rent Roll'!$X41)^DATEDIF('Rent Roll'!$M41,AY$5,"Y")),
IF(AY$5&gt;'Rent Roll'!$L15,"-",
IF('Rent Roll'!$P15&gt;0,
IF(AND('Rent Roll'!$P15&gt;0,EDATE('Rent Roll'!$K15,'Rent Roll'!$P15*12)&gt;='Commercial Lease'!AY$5),
('Rent Roll'!$H15*'Rent Roll'!$D15/12)*((1+'Rent Roll'!$N15)^DATEDIF('Control | Sensitivity'!$C$18,AY$5,"Y")),
OFFSET(AX19,0,-DATEDIF(EDATE('Rent Roll'!$K15,'Rent Roll'!$P15*12),AY$5,"M"))*((1+'Rent Roll'!$O15)^(DATEDIF(EDATE('Rent Roll'!$K15,'Rent Roll'!$P15*12),AY$5,"Y")+1))),('Rent Roll'!$H15*'Rent Roll'!$D15/12)*((1+'Rent Roll'!$N15)^DATEDIF('Control | Sensitivity'!$C$18,AY$5,"Y")))))</f>
        <v>-</v>
      </c>
      <c r="AZ19" s="92" t="str">
        <f ca="1">IF(AZ$5&gt;='Rent Roll'!$M41,('Rent Roll'!$G41*'Rent Roll'!$D15/12)*((1+'Rent Roll'!$X41)^DATEDIF('Rent Roll'!$M41,AZ$5,"Y")),
IF(AZ$5&gt;'Rent Roll'!$L15,"-",
IF('Rent Roll'!$P15&gt;0,
IF(AND('Rent Roll'!$P15&gt;0,EDATE('Rent Roll'!$K15,'Rent Roll'!$P15*12)&gt;='Commercial Lease'!AZ$5),
('Rent Roll'!$H15*'Rent Roll'!$D15/12)*((1+'Rent Roll'!$N15)^DATEDIF('Control | Sensitivity'!$C$18,AZ$5,"Y")),
OFFSET(AY19,0,-DATEDIF(EDATE('Rent Roll'!$K15,'Rent Roll'!$P15*12),AZ$5,"M"))*((1+'Rent Roll'!$O15)^(DATEDIF(EDATE('Rent Roll'!$K15,'Rent Roll'!$P15*12),AZ$5,"Y")+1))),('Rent Roll'!$H15*'Rent Roll'!$D15/12)*((1+'Rent Roll'!$N15)^DATEDIF('Control | Sensitivity'!$C$18,AZ$5,"Y")))))</f>
        <v>-</v>
      </c>
      <c r="BA19" s="92" t="str">
        <f ca="1">IF(BA$5&gt;='Rent Roll'!$M41,('Rent Roll'!$G41*'Rent Roll'!$D15/12)*((1+'Rent Roll'!$X41)^DATEDIF('Rent Roll'!$M41,BA$5,"Y")),
IF(BA$5&gt;'Rent Roll'!$L15,"-",
IF('Rent Roll'!$P15&gt;0,
IF(AND('Rent Roll'!$P15&gt;0,EDATE('Rent Roll'!$K15,'Rent Roll'!$P15*12)&gt;='Commercial Lease'!BA$5),
('Rent Roll'!$H15*'Rent Roll'!$D15/12)*((1+'Rent Roll'!$N15)^DATEDIF('Control | Sensitivity'!$C$18,BA$5,"Y")),
OFFSET(AZ19,0,-DATEDIF(EDATE('Rent Roll'!$K15,'Rent Roll'!$P15*12),BA$5,"M"))*((1+'Rent Roll'!$O15)^(DATEDIF(EDATE('Rent Roll'!$K15,'Rent Roll'!$P15*12),BA$5,"Y")+1))),('Rent Roll'!$H15*'Rent Roll'!$D15/12)*((1+'Rent Roll'!$N15)^DATEDIF('Control | Sensitivity'!$C$18,BA$5,"Y")))))</f>
        <v>-</v>
      </c>
      <c r="BB19" s="92" t="str">
        <f ca="1">IF(BB$5&gt;='Rent Roll'!$M41,('Rent Roll'!$G41*'Rent Roll'!$D15/12)*((1+'Rent Roll'!$X41)^DATEDIF('Rent Roll'!$M41,BB$5,"Y")),
IF(BB$5&gt;'Rent Roll'!$L15,"-",
IF('Rent Roll'!$P15&gt;0,
IF(AND('Rent Roll'!$P15&gt;0,EDATE('Rent Roll'!$K15,'Rent Roll'!$P15*12)&gt;='Commercial Lease'!BB$5),
('Rent Roll'!$H15*'Rent Roll'!$D15/12)*((1+'Rent Roll'!$N15)^DATEDIF('Control | Sensitivity'!$C$18,BB$5,"Y")),
OFFSET(BA19,0,-DATEDIF(EDATE('Rent Roll'!$K15,'Rent Roll'!$P15*12),BB$5,"M"))*((1+'Rent Roll'!$O15)^(DATEDIF(EDATE('Rent Roll'!$K15,'Rent Roll'!$P15*12),BB$5,"Y")+1))),('Rent Roll'!$H15*'Rent Roll'!$D15/12)*((1+'Rent Roll'!$N15)^DATEDIF('Control | Sensitivity'!$C$18,BB$5,"Y")))))</f>
        <v>-</v>
      </c>
      <c r="BC19" s="92" t="str">
        <f ca="1">IF(BC$5&gt;='Rent Roll'!$M41,('Rent Roll'!$G41*'Rent Roll'!$D15/12)*((1+'Rent Roll'!$X41)^DATEDIF('Rent Roll'!$M41,BC$5,"Y")),
IF(BC$5&gt;'Rent Roll'!$L15,"-",
IF('Rent Roll'!$P15&gt;0,
IF(AND('Rent Roll'!$P15&gt;0,EDATE('Rent Roll'!$K15,'Rent Roll'!$P15*12)&gt;='Commercial Lease'!BC$5),
('Rent Roll'!$H15*'Rent Roll'!$D15/12)*((1+'Rent Roll'!$N15)^DATEDIF('Control | Sensitivity'!$C$18,BC$5,"Y")),
OFFSET(BB19,0,-DATEDIF(EDATE('Rent Roll'!$K15,'Rent Roll'!$P15*12),BC$5,"M"))*((1+'Rent Roll'!$O15)^(DATEDIF(EDATE('Rent Roll'!$K15,'Rent Roll'!$P15*12),BC$5,"Y")+1))),('Rent Roll'!$H15*'Rent Roll'!$D15/12)*((1+'Rent Roll'!$N15)^DATEDIF('Control | Sensitivity'!$C$18,BC$5,"Y")))))</f>
        <v>-</v>
      </c>
      <c r="BD19" s="92" t="str">
        <f ca="1">IF(BD$5&gt;='Rent Roll'!$M41,('Rent Roll'!$G41*'Rent Roll'!$D15/12)*((1+'Rent Roll'!$X41)^DATEDIF('Rent Roll'!$M41,BD$5,"Y")),
IF(BD$5&gt;'Rent Roll'!$L15,"-",
IF('Rent Roll'!$P15&gt;0,
IF(AND('Rent Roll'!$P15&gt;0,EDATE('Rent Roll'!$K15,'Rent Roll'!$P15*12)&gt;='Commercial Lease'!BD$5),
('Rent Roll'!$H15*'Rent Roll'!$D15/12)*((1+'Rent Roll'!$N15)^DATEDIF('Control | Sensitivity'!$C$18,BD$5,"Y")),
OFFSET(BC19,0,-DATEDIF(EDATE('Rent Roll'!$K15,'Rent Roll'!$P15*12),BD$5,"M"))*((1+'Rent Roll'!$O15)^(DATEDIF(EDATE('Rent Roll'!$K15,'Rent Roll'!$P15*12),BD$5,"Y")+1))),('Rent Roll'!$H15*'Rent Roll'!$D15/12)*((1+'Rent Roll'!$N15)^DATEDIF('Control | Sensitivity'!$C$18,BD$5,"Y")))))</f>
        <v>-</v>
      </c>
      <c r="BE19" s="92" t="str">
        <f ca="1">IF(BE$5&gt;='Rent Roll'!$M41,('Rent Roll'!$G41*'Rent Roll'!$D15/12)*((1+'Rent Roll'!$X41)^DATEDIF('Rent Roll'!$M41,BE$5,"Y")),
IF(BE$5&gt;'Rent Roll'!$L15,"-",
IF('Rent Roll'!$P15&gt;0,
IF(AND('Rent Roll'!$P15&gt;0,EDATE('Rent Roll'!$K15,'Rent Roll'!$P15*12)&gt;='Commercial Lease'!BE$5),
('Rent Roll'!$H15*'Rent Roll'!$D15/12)*((1+'Rent Roll'!$N15)^DATEDIF('Control | Sensitivity'!$C$18,BE$5,"Y")),
OFFSET(BD19,0,-DATEDIF(EDATE('Rent Roll'!$K15,'Rent Roll'!$P15*12),BE$5,"M"))*((1+'Rent Roll'!$O15)^(DATEDIF(EDATE('Rent Roll'!$K15,'Rent Roll'!$P15*12),BE$5,"Y")+1))),('Rent Roll'!$H15*'Rent Roll'!$D15/12)*((1+'Rent Roll'!$N15)^DATEDIF('Control | Sensitivity'!$C$18,BE$5,"Y")))))</f>
        <v>-</v>
      </c>
      <c r="BF19" s="92" t="str">
        <f ca="1">IF(BF$5&gt;='Rent Roll'!$M41,('Rent Roll'!$G41*'Rent Roll'!$D15/12)*((1+'Rent Roll'!$X41)^DATEDIF('Rent Roll'!$M41,BF$5,"Y")),
IF(BF$5&gt;'Rent Roll'!$L15,"-",
IF('Rent Roll'!$P15&gt;0,
IF(AND('Rent Roll'!$P15&gt;0,EDATE('Rent Roll'!$K15,'Rent Roll'!$P15*12)&gt;='Commercial Lease'!BF$5),
('Rent Roll'!$H15*'Rent Roll'!$D15/12)*((1+'Rent Roll'!$N15)^DATEDIF('Control | Sensitivity'!$C$18,BF$5,"Y")),
OFFSET(BE19,0,-DATEDIF(EDATE('Rent Roll'!$K15,'Rent Roll'!$P15*12),BF$5,"M"))*((1+'Rent Roll'!$O15)^(DATEDIF(EDATE('Rent Roll'!$K15,'Rent Roll'!$P15*12),BF$5,"Y")+1))),('Rent Roll'!$H15*'Rent Roll'!$D15/12)*((1+'Rent Roll'!$N15)^DATEDIF('Control | Sensitivity'!$C$18,BF$5,"Y")))))</f>
        <v>-</v>
      </c>
      <c r="BG19" s="92" t="str">
        <f ca="1">IF(BG$5&gt;='Rent Roll'!$M41,('Rent Roll'!$G41*'Rent Roll'!$D15/12)*((1+'Rent Roll'!$X41)^DATEDIF('Rent Roll'!$M41,BG$5,"Y")),
IF(BG$5&gt;'Rent Roll'!$L15,"-",
IF('Rent Roll'!$P15&gt;0,
IF(AND('Rent Roll'!$P15&gt;0,EDATE('Rent Roll'!$K15,'Rent Roll'!$P15*12)&gt;='Commercial Lease'!BG$5),
('Rent Roll'!$H15*'Rent Roll'!$D15/12)*((1+'Rent Roll'!$N15)^DATEDIF('Control | Sensitivity'!$C$18,BG$5,"Y")),
OFFSET(BF19,0,-DATEDIF(EDATE('Rent Roll'!$K15,'Rent Roll'!$P15*12),BG$5,"M"))*((1+'Rent Roll'!$O15)^(DATEDIF(EDATE('Rent Roll'!$K15,'Rent Roll'!$P15*12),BG$5,"Y")+1))),('Rent Roll'!$H15*'Rent Roll'!$D15/12)*((1+'Rent Roll'!$N15)^DATEDIF('Control | Sensitivity'!$C$18,BG$5,"Y")))))</f>
        <v>-</v>
      </c>
      <c r="BH19" s="92" t="str">
        <f ca="1">IF(BH$5&gt;='Rent Roll'!$M41,('Rent Roll'!$G41*'Rent Roll'!$D15/12)*((1+'Rent Roll'!$X41)^DATEDIF('Rent Roll'!$M41,BH$5,"Y")),
IF(BH$5&gt;'Rent Roll'!$L15,"-",
IF('Rent Roll'!$P15&gt;0,
IF(AND('Rent Roll'!$P15&gt;0,EDATE('Rent Roll'!$K15,'Rent Roll'!$P15*12)&gt;='Commercial Lease'!BH$5),
('Rent Roll'!$H15*'Rent Roll'!$D15/12)*((1+'Rent Roll'!$N15)^DATEDIF('Control | Sensitivity'!$C$18,BH$5,"Y")),
OFFSET(BG19,0,-DATEDIF(EDATE('Rent Roll'!$K15,'Rent Roll'!$P15*12),BH$5,"M"))*((1+'Rent Roll'!$O15)^(DATEDIF(EDATE('Rent Roll'!$K15,'Rent Roll'!$P15*12),BH$5,"Y")+1))),('Rent Roll'!$H15*'Rent Roll'!$D15/12)*((1+'Rent Roll'!$N15)^DATEDIF('Control | Sensitivity'!$C$18,BH$5,"Y")))))</f>
        <v>-</v>
      </c>
      <c r="BI19" s="92" t="str">
        <f ca="1">IF(BI$5&gt;='Rent Roll'!$M41,('Rent Roll'!$G41*'Rent Roll'!$D15/12)*((1+'Rent Roll'!$X41)^DATEDIF('Rent Roll'!$M41,BI$5,"Y")),
IF(BI$5&gt;'Rent Roll'!$L15,"-",
IF('Rent Roll'!$P15&gt;0,
IF(AND('Rent Roll'!$P15&gt;0,EDATE('Rent Roll'!$K15,'Rent Roll'!$P15*12)&gt;='Commercial Lease'!BI$5),
('Rent Roll'!$H15*'Rent Roll'!$D15/12)*((1+'Rent Roll'!$N15)^DATEDIF('Control | Sensitivity'!$C$18,BI$5,"Y")),
OFFSET(BH19,0,-DATEDIF(EDATE('Rent Roll'!$K15,'Rent Roll'!$P15*12),BI$5,"M"))*((1+'Rent Roll'!$O15)^(DATEDIF(EDATE('Rent Roll'!$K15,'Rent Roll'!$P15*12),BI$5,"Y")+1))),('Rent Roll'!$H15*'Rent Roll'!$D15/12)*((1+'Rent Roll'!$N15)^DATEDIF('Control | Sensitivity'!$C$18,BI$5,"Y")))))</f>
        <v>-</v>
      </c>
      <c r="BJ19" s="92" t="str">
        <f ca="1">IF(BJ$5&gt;='Rent Roll'!$M41,('Rent Roll'!$G41*'Rent Roll'!$D15/12)*((1+'Rent Roll'!$X41)^DATEDIF('Rent Roll'!$M41,BJ$5,"Y")),
IF(BJ$5&gt;'Rent Roll'!$L15,"-",
IF('Rent Roll'!$P15&gt;0,
IF(AND('Rent Roll'!$P15&gt;0,EDATE('Rent Roll'!$K15,'Rent Roll'!$P15*12)&gt;='Commercial Lease'!BJ$5),
('Rent Roll'!$H15*'Rent Roll'!$D15/12)*((1+'Rent Roll'!$N15)^DATEDIF('Control | Sensitivity'!$C$18,BJ$5,"Y")),
OFFSET(BI19,0,-DATEDIF(EDATE('Rent Roll'!$K15,'Rent Roll'!$P15*12),BJ$5,"M"))*((1+'Rent Roll'!$O15)^(DATEDIF(EDATE('Rent Roll'!$K15,'Rent Roll'!$P15*12),BJ$5,"Y")+1))),('Rent Roll'!$H15*'Rent Roll'!$D15/12)*((1+'Rent Roll'!$N15)^DATEDIF('Control | Sensitivity'!$C$18,BJ$5,"Y")))))</f>
        <v>-</v>
      </c>
      <c r="BK19" s="92" t="str">
        <f ca="1">IF(BK$5&gt;='Rent Roll'!$M41,('Rent Roll'!$G41*'Rent Roll'!$D15/12)*((1+'Rent Roll'!$X41)^DATEDIF('Rent Roll'!$M41,BK$5,"Y")),
IF(BK$5&gt;'Rent Roll'!$L15,"-",
IF('Rent Roll'!$P15&gt;0,
IF(AND('Rent Roll'!$P15&gt;0,EDATE('Rent Roll'!$K15,'Rent Roll'!$P15*12)&gt;='Commercial Lease'!BK$5),
('Rent Roll'!$H15*'Rent Roll'!$D15/12)*((1+'Rent Roll'!$N15)^DATEDIF('Control | Sensitivity'!$C$18,BK$5,"Y")),
OFFSET(BJ19,0,-DATEDIF(EDATE('Rent Roll'!$K15,'Rent Roll'!$P15*12),BK$5,"M"))*((1+'Rent Roll'!$O15)^(DATEDIF(EDATE('Rent Roll'!$K15,'Rent Roll'!$P15*12),BK$5,"Y")+1))),('Rent Roll'!$H15*'Rent Roll'!$D15/12)*((1+'Rent Roll'!$N15)^DATEDIF('Control | Sensitivity'!$C$18,BK$5,"Y")))))</f>
        <v>-</v>
      </c>
      <c r="BL19" s="92" t="str">
        <f ca="1">IF(BL$5&gt;='Rent Roll'!$M41,('Rent Roll'!$G41*'Rent Roll'!$D15/12)*((1+'Rent Roll'!$X41)^DATEDIF('Rent Roll'!$M41,BL$5,"Y")),
IF(BL$5&gt;'Rent Roll'!$L15,"-",
IF('Rent Roll'!$P15&gt;0,
IF(AND('Rent Roll'!$P15&gt;0,EDATE('Rent Roll'!$K15,'Rent Roll'!$P15*12)&gt;='Commercial Lease'!BL$5),
('Rent Roll'!$H15*'Rent Roll'!$D15/12)*((1+'Rent Roll'!$N15)^DATEDIF('Control | Sensitivity'!$C$18,BL$5,"Y")),
OFFSET(BK19,0,-DATEDIF(EDATE('Rent Roll'!$K15,'Rent Roll'!$P15*12),BL$5,"M"))*((1+'Rent Roll'!$O15)^(DATEDIF(EDATE('Rent Roll'!$K15,'Rent Roll'!$P15*12),BL$5,"Y")+1))),('Rent Roll'!$H15*'Rent Roll'!$D15/12)*((1+'Rent Roll'!$N15)^DATEDIF('Control | Sensitivity'!$C$18,BL$5,"Y")))))</f>
        <v>-</v>
      </c>
      <c r="BM19" s="92" t="str">
        <f ca="1">IF(BM$5&gt;='Rent Roll'!$M41,('Rent Roll'!$G41*'Rent Roll'!$D15/12)*((1+'Rent Roll'!$X41)^DATEDIF('Rent Roll'!$M41,BM$5,"Y")),
IF(BM$5&gt;'Rent Roll'!$L15,"-",
IF('Rent Roll'!$P15&gt;0,
IF(AND('Rent Roll'!$P15&gt;0,EDATE('Rent Roll'!$K15,'Rent Roll'!$P15*12)&gt;='Commercial Lease'!BM$5),
('Rent Roll'!$H15*'Rent Roll'!$D15/12)*((1+'Rent Roll'!$N15)^DATEDIF('Control | Sensitivity'!$C$18,BM$5,"Y")),
OFFSET(BL19,0,-DATEDIF(EDATE('Rent Roll'!$K15,'Rent Roll'!$P15*12),BM$5,"M"))*((1+'Rent Roll'!$O15)^(DATEDIF(EDATE('Rent Roll'!$K15,'Rent Roll'!$P15*12),BM$5,"Y")+1))),('Rent Roll'!$H15*'Rent Roll'!$D15/12)*((1+'Rent Roll'!$N15)^DATEDIF('Control | Sensitivity'!$C$18,BM$5,"Y")))))</f>
        <v>-</v>
      </c>
      <c r="BN19" s="92" t="str">
        <f ca="1">IF(BN$5&gt;='Rent Roll'!$M41,('Rent Roll'!$G41*'Rent Roll'!$D15/12)*((1+'Rent Roll'!$X41)^DATEDIF('Rent Roll'!$M41,BN$5,"Y")),
IF(BN$5&gt;'Rent Roll'!$L15,"-",
IF('Rent Roll'!$P15&gt;0,
IF(AND('Rent Roll'!$P15&gt;0,EDATE('Rent Roll'!$K15,'Rent Roll'!$P15*12)&gt;='Commercial Lease'!BN$5),
('Rent Roll'!$H15*'Rent Roll'!$D15/12)*((1+'Rent Roll'!$N15)^DATEDIF('Control | Sensitivity'!$C$18,BN$5,"Y")),
OFFSET(BM19,0,-DATEDIF(EDATE('Rent Roll'!$K15,'Rent Roll'!$P15*12),BN$5,"M"))*((1+'Rent Roll'!$O15)^(DATEDIF(EDATE('Rent Roll'!$K15,'Rent Roll'!$P15*12),BN$5,"Y")+1))),('Rent Roll'!$H15*'Rent Roll'!$D15/12)*((1+'Rent Roll'!$N15)^DATEDIF('Control | Sensitivity'!$C$18,BN$5,"Y")))))</f>
        <v>-</v>
      </c>
      <c r="BO19" s="92" t="str">
        <f ca="1">IF(BO$5&gt;='Rent Roll'!$M41,('Rent Roll'!$G41*'Rent Roll'!$D15/12)*((1+'Rent Roll'!$X41)^DATEDIF('Rent Roll'!$M41,BO$5,"Y")),
IF(BO$5&gt;'Rent Roll'!$L15,"-",
IF('Rent Roll'!$P15&gt;0,
IF(AND('Rent Roll'!$P15&gt;0,EDATE('Rent Roll'!$K15,'Rent Roll'!$P15*12)&gt;='Commercial Lease'!BO$5),
('Rent Roll'!$H15*'Rent Roll'!$D15/12)*((1+'Rent Roll'!$N15)^DATEDIF('Control | Sensitivity'!$C$18,BO$5,"Y")),
OFFSET(BN19,0,-DATEDIF(EDATE('Rent Roll'!$K15,'Rent Roll'!$P15*12),BO$5,"M"))*((1+'Rent Roll'!$O15)^(DATEDIF(EDATE('Rent Roll'!$K15,'Rent Roll'!$P15*12),BO$5,"Y")+1))),('Rent Roll'!$H15*'Rent Roll'!$D15/12)*((1+'Rent Roll'!$N15)^DATEDIF('Control | Sensitivity'!$C$18,BO$5,"Y")))))</f>
        <v>-</v>
      </c>
      <c r="BP19" s="92" t="str">
        <f ca="1">IF(BP$5&gt;='Rent Roll'!$M41,('Rent Roll'!$G41*'Rent Roll'!$D15/12)*((1+'Rent Roll'!$X41)^DATEDIF('Rent Roll'!$M41,BP$5,"Y")),
IF(BP$5&gt;'Rent Roll'!$L15,"-",
IF('Rent Roll'!$P15&gt;0,
IF(AND('Rent Roll'!$P15&gt;0,EDATE('Rent Roll'!$K15,'Rent Roll'!$P15*12)&gt;='Commercial Lease'!BP$5),
('Rent Roll'!$H15*'Rent Roll'!$D15/12)*((1+'Rent Roll'!$N15)^DATEDIF('Control | Sensitivity'!$C$18,BP$5,"Y")),
OFFSET(BO19,0,-DATEDIF(EDATE('Rent Roll'!$K15,'Rent Roll'!$P15*12),BP$5,"M"))*((1+'Rent Roll'!$O15)^(DATEDIF(EDATE('Rent Roll'!$K15,'Rent Roll'!$P15*12),BP$5,"Y")+1))),('Rent Roll'!$H15*'Rent Roll'!$D15/12)*((1+'Rent Roll'!$N15)^DATEDIF('Control | Sensitivity'!$C$18,BP$5,"Y")))))</f>
        <v>-</v>
      </c>
      <c r="BQ19" s="92" t="str">
        <f ca="1">IF(BQ$5&gt;='Rent Roll'!$M41,('Rent Roll'!$G41*'Rent Roll'!$D15/12)*((1+'Rent Roll'!$X41)^DATEDIF('Rent Roll'!$M41,BQ$5,"Y")),
IF(BQ$5&gt;'Rent Roll'!$L15,"-",
IF('Rent Roll'!$P15&gt;0,
IF(AND('Rent Roll'!$P15&gt;0,EDATE('Rent Roll'!$K15,'Rent Roll'!$P15*12)&gt;='Commercial Lease'!BQ$5),
('Rent Roll'!$H15*'Rent Roll'!$D15/12)*((1+'Rent Roll'!$N15)^DATEDIF('Control | Sensitivity'!$C$18,BQ$5,"Y")),
OFFSET(BP19,0,-DATEDIF(EDATE('Rent Roll'!$K15,'Rent Roll'!$P15*12),BQ$5,"M"))*((1+'Rent Roll'!$O15)^(DATEDIF(EDATE('Rent Roll'!$K15,'Rent Roll'!$P15*12),BQ$5,"Y")+1))),('Rent Roll'!$H15*'Rent Roll'!$D15/12)*((1+'Rent Roll'!$N15)^DATEDIF('Control | Sensitivity'!$C$18,BQ$5,"Y")))))</f>
        <v>-</v>
      </c>
      <c r="BR19" s="92" t="str">
        <f ca="1">IF(BR$5&gt;='Rent Roll'!$M41,('Rent Roll'!$G41*'Rent Roll'!$D15/12)*((1+'Rent Roll'!$X41)^DATEDIF('Rent Roll'!$M41,BR$5,"Y")),
IF(BR$5&gt;'Rent Roll'!$L15,"-",
IF('Rent Roll'!$P15&gt;0,
IF(AND('Rent Roll'!$P15&gt;0,EDATE('Rent Roll'!$K15,'Rent Roll'!$P15*12)&gt;='Commercial Lease'!BR$5),
('Rent Roll'!$H15*'Rent Roll'!$D15/12)*((1+'Rent Roll'!$N15)^DATEDIF('Control | Sensitivity'!$C$18,BR$5,"Y")),
OFFSET(BQ19,0,-DATEDIF(EDATE('Rent Roll'!$K15,'Rent Roll'!$P15*12),BR$5,"M"))*((1+'Rent Roll'!$O15)^(DATEDIF(EDATE('Rent Roll'!$K15,'Rent Roll'!$P15*12),BR$5,"Y")+1))),('Rent Roll'!$H15*'Rent Roll'!$D15/12)*((1+'Rent Roll'!$N15)^DATEDIF('Control | Sensitivity'!$C$18,BR$5,"Y")))))</f>
        <v>-</v>
      </c>
      <c r="BS19" s="92" t="str">
        <f ca="1">IF(BS$5&gt;='Rent Roll'!$M41,('Rent Roll'!$G41*'Rent Roll'!$D15/12)*((1+'Rent Roll'!$X41)^DATEDIF('Rent Roll'!$M41,BS$5,"Y")),
IF(BS$5&gt;'Rent Roll'!$L15,"-",
IF('Rent Roll'!$P15&gt;0,
IF(AND('Rent Roll'!$P15&gt;0,EDATE('Rent Roll'!$K15,'Rent Roll'!$P15*12)&gt;='Commercial Lease'!BS$5),
('Rent Roll'!$H15*'Rent Roll'!$D15/12)*((1+'Rent Roll'!$N15)^DATEDIF('Control | Sensitivity'!$C$18,BS$5,"Y")),
OFFSET(BR19,0,-DATEDIF(EDATE('Rent Roll'!$K15,'Rent Roll'!$P15*12),BS$5,"M"))*((1+'Rent Roll'!$O15)^(DATEDIF(EDATE('Rent Roll'!$K15,'Rent Roll'!$P15*12),BS$5,"Y")+1))),('Rent Roll'!$H15*'Rent Roll'!$D15/12)*((1+'Rent Roll'!$N15)^DATEDIF('Control | Sensitivity'!$C$18,BS$5,"Y")))))</f>
        <v>-</v>
      </c>
      <c r="BT19" s="92" t="str">
        <f ca="1">IF(BT$5&gt;='Rent Roll'!$M41,('Rent Roll'!$G41*'Rent Roll'!$D15/12)*((1+'Rent Roll'!$X41)^DATEDIF('Rent Roll'!$M41,BT$5,"Y")),
IF(BT$5&gt;'Rent Roll'!$L15,"-",
IF('Rent Roll'!$P15&gt;0,
IF(AND('Rent Roll'!$P15&gt;0,EDATE('Rent Roll'!$K15,'Rent Roll'!$P15*12)&gt;='Commercial Lease'!BT$5),
('Rent Roll'!$H15*'Rent Roll'!$D15/12)*((1+'Rent Roll'!$N15)^DATEDIF('Control | Sensitivity'!$C$18,BT$5,"Y")),
OFFSET(BS19,0,-DATEDIF(EDATE('Rent Roll'!$K15,'Rent Roll'!$P15*12),BT$5,"M"))*((1+'Rent Roll'!$O15)^(DATEDIF(EDATE('Rent Roll'!$K15,'Rent Roll'!$P15*12),BT$5,"Y")+1))),('Rent Roll'!$H15*'Rent Roll'!$D15/12)*((1+'Rent Roll'!$N15)^DATEDIF('Control | Sensitivity'!$C$18,BT$5,"Y")))))</f>
        <v>-</v>
      </c>
      <c r="BU19" s="92" t="str">
        <f ca="1">IF(BU$5&gt;='Rent Roll'!$M41,('Rent Roll'!$G41*'Rent Roll'!$D15/12)*((1+'Rent Roll'!$X41)^DATEDIF('Rent Roll'!$M41,BU$5,"Y")),
IF(BU$5&gt;'Rent Roll'!$L15,"-",
IF('Rent Roll'!$P15&gt;0,
IF(AND('Rent Roll'!$P15&gt;0,EDATE('Rent Roll'!$K15,'Rent Roll'!$P15*12)&gt;='Commercial Lease'!BU$5),
('Rent Roll'!$H15*'Rent Roll'!$D15/12)*((1+'Rent Roll'!$N15)^DATEDIF('Control | Sensitivity'!$C$18,BU$5,"Y")),
OFFSET(BT19,0,-DATEDIF(EDATE('Rent Roll'!$K15,'Rent Roll'!$P15*12),BU$5,"M"))*((1+'Rent Roll'!$O15)^(DATEDIF(EDATE('Rent Roll'!$K15,'Rent Roll'!$P15*12),BU$5,"Y")+1))),('Rent Roll'!$H15*'Rent Roll'!$D15/12)*((1+'Rent Roll'!$N15)^DATEDIF('Control | Sensitivity'!$C$18,BU$5,"Y")))))</f>
        <v>-</v>
      </c>
      <c r="BV19" s="92" t="str">
        <f ca="1">IF(BV$5&gt;='Rent Roll'!$M41,('Rent Roll'!$G41*'Rent Roll'!$D15/12)*((1+'Rent Roll'!$X41)^DATEDIF('Rent Roll'!$M41,BV$5,"Y")),
IF(BV$5&gt;'Rent Roll'!$L15,"-",
IF('Rent Roll'!$P15&gt;0,
IF(AND('Rent Roll'!$P15&gt;0,EDATE('Rent Roll'!$K15,'Rent Roll'!$P15*12)&gt;='Commercial Lease'!BV$5),
('Rent Roll'!$H15*'Rent Roll'!$D15/12)*((1+'Rent Roll'!$N15)^DATEDIF('Control | Sensitivity'!$C$18,BV$5,"Y")),
OFFSET(BU19,0,-DATEDIF(EDATE('Rent Roll'!$K15,'Rent Roll'!$P15*12),BV$5,"M"))*((1+'Rent Roll'!$O15)^(DATEDIF(EDATE('Rent Roll'!$K15,'Rent Roll'!$P15*12),BV$5,"Y")+1))),('Rent Roll'!$H15*'Rent Roll'!$D15/12)*((1+'Rent Roll'!$N15)^DATEDIF('Control | Sensitivity'!$C$18,BV$5,"Y")))))</f>
        <v>-</v>
      </c>
      <c r="BW19" s="92" t="str">
        <f ca="1">IF(BW$5&gt;='Rent Roll'!$M41,('Rent Roll'!$G41*'Rent Roll'!$D15/12)*((1+'Rent Roll'!$X41)^DATEDIF('Rent Roll'!$M41,BW$5,"Y")),
IF(BW$5&gt;'Rent Roll'!$L15,"-",
IF('Rent Roll'!$P15&gt;0,
IF(AND('Rent Roll'!$P15&gt;0,EDATE('Rent Roll'!$K15,'Rent Roll'!$P15*12)&gt;='Commercial Lease'!BW$5),
('Rent Roll'!$H15*'Rent Roll'!$D15/12)*((1+'Rent Roll'!$N15)^DATEDIF('Control | Sensitivity'!$C$18,BW$5,"Y")),
OFFSET(BV19,0,-DATEDIF(EDATE('Rent Roll'!$K15,'Rent Roll'!$P15*12),BW$5,"M"))*((1+'Rent Roll'!$O15)^(DATEDIF(EDATE('Rent Roll'!$K15,'Rent Roll'!$P15*12),BW$5,"Y")+1))),('Rent Roll'!$H15*'Rent Roll'!$D15/12)*((1+'Rent Roll'!$N15)^DATEDIF('Control | Sensitivity'!$C$18,BW$5,"Y")))))</f>
        <v>-</v>
      </c>
      <c r="BX19" s="92" t="str">
        <f ca="1">IF(BX$5&gt;='Rent Roll'!$M41,('Rent Roll'!$G41*'Rent Roll'!$D15/12)*((1+'Rent Roll'!$X41)^DATEDIF('Rent Roll'!$M41,BX$5,"Y")),
IF(BX$5&gt;'Rent Roll'!$L15,"-",
IF('Rent Roll'!$P15&gt;0,
IF(AND('Rent Roll'!$P15&gt;0,EDATE('Rent Roll'!$K15,'Rent Roll'!$P15*12)&gt;='Commercial Lease'!BX$5),
('Rent Roll'!$H15*'Rent Roll'!$D15/12)*((1+'Rent Roll'!$N15)^DATEDIF('Control | Sensitivity'!$C$18,BX$5,"Y")),
OFFSET(BW19,0,-DATEDIF(EDATE('Rent Roll'!$K15,'Rent Roll'!$P15*12),BX$5,"M"))*((1+'Rent Roll'!$O15)^(DATEDIF(EDATE('Rent Roll'!$K15,'Rent Roll'!$P15*12),BX$5,"Y")+1))),('Rent Roll'!$H15*'Rent Roll'!$D15/12)*((1+'Rent Roll'!$N15)^DATEDIF('Control | Sensitivity'!$C$18,BX$5,"Y")))))</f>
        <v>-</v>
      </c>
      <c r="BY19" s="92" t="str">
        <f ca="1">IF(BY$5&gt;='Rent Roll'!$M41,('Rent Roll'!$G41*'Rent Roll'!$D15/12)*((1+'Rent Roll'!$X41)^DATEDIF('Rent Roll'!$M41,BY$5,"Y")),
IF(BY$5&gt;'Rent Roll'!$L15,"-",
IF('Rent Roll'!$P15&gt;0,
IF(AND('Rent Roll'!$P15&gt;0,EDATE('Rent Roll'!$K15,'Rent Roll'!$P15*12)&gt;='Commercial Lease'!BY$5),
('Rent Roll'!$H15*'Rent Roll'!$D15/12)*((1+'Rent Roll'!$N15)^DATEDIF('Control | Sensitivity'!$C$18,BY$5,"Y")),
OFFSET(BX19,0,-DATEDIF(EDATE('Rent Roll'!$K15,'Rent Roll'!$P15*12),BY$5,"M"))*((1+'Rent Roll'!$O15)^(DATEDIF(EDATE('Rent Roll'!$K15,'Rent Roll'!$P15*12),BY$5,"Y")+1))),('Rent Roll'!$H15*'Rent Roll'!$D15/12)*((1+'Rent Roll'!$N15)^DATEDIF('Control | Sensitivity'!$C$18,BY$5,"Y")))))</f>
        <v>-</v>
      </c>
      <c r="BZ19" s="92" t="str">
        <f ca="1">IF(BZ$5&gt;='Rent Roll'!$M41,('Rent Roll'!$G41*'Rent Roll'!$D15/12)*((1+'Rent Roll'!$X41)^DATEDIF('Rent Roll'!$M41,BZ$5,"Y")),
IF(BZ$5&gt;'Rent Roll'!$L15,"-",
IF('Rent Roll'!$P15&gt;0,
IF(AND('Rent Roll'!$P15&gt;0,EDATE('Rent Roll'!$K15,'Rent Roll'!$P15*12)&gt;='Commercial Lease'!BZ$5),
('Rent Roll'!$H15*'Rent Roll'!$D15/12)*((1+'Rent Roll'!$N15)^DATEDIF('Control | Sensitivity'!$C$18,BZ$5,"Y")),
OFFSET(BY19,0,-DATEDIF(EDATE('Rent Roll'!$K15,'Rent Roll'!$P15*12),BZ$5,"M"))*((1+'Rent Roll'!$O15)^(DATEDIF(EDATE('Rent Roll'!$K15,'Rent Roll'!$P15*12),BZ$5,"Y")+1))),('Rent Roll'!$H15*'Rent Roll'!$D15/12)*((1+'Rent Roll'!$N15)^DATEDIF('Control | Sensitivity'!$C$18,BZ$5,"Y")))))</f>
        <v>-</v>
      </c>
      <c r="CA19" s="92" t="str">
        <f ca="1">IF(CA$5&gt;='Rent Roll'!$M41,('Rent Roll'!$G41*'Rent Roll'!$D15/12)*((1+'Rent Roll'!$X41)^DATEDIF('Rent Roll'!$M41,CA$5,"Y")),
IF(CA$5&gt;'Rent Roll'!$L15,"-",
IF('Rent Roll'!$P15&gt;0,
IF(AND('Rent Roll'!$P15&gt;0,EDATE('Rent Roll'!$K15,'Rent Roll'!$P15*12)&gt;='Commercial Lease'!CA$5),
('Rent Roll'!$H15*'Rent Roll'!$D15/12)*((1+'Rent Roll'!$N15)^DATEDIF('Control | Sensitivity'!$C$18,CA$5,"Y")),
OFFSET(BZ19,0,-DATEDIF(EDATE('Rent Roll'!$K15,'Rent Roll'!$P15*12),CA$5,"M"))*((1+'Rent Roll'!$O15)^(DATEDIF(EDATE('Rent Roll'!$K15,'Rent Roll'!$P15*12),CA$5,"Y")+1))),('Rent Roll'!$H15*'Rent Roll'!$D15/12)*((1+'Rent Roll'!$N15)^DATEDIF('Control | Sensitivity'!$C$18,CA$5,"Y")))))</f>
        <v>-</v>
      </c>
      <c r="CB19" s="92" t="str">
        <f ca="1">IF(CB$5&gt;='Rent Roll'!$M41,('Rent Roll'!$G41*'Rent Roll'!$D15/12)*((1+'Rent Roll'!$X41)^DATEDIF('Rent Roll'!$M41,CB$5,"Y")),
IF(CB$5&gt;'Rent Roll'!$L15,"-",
IF('Rent Roll'!$P15&gt;0,
IF(AND('Rent Roll'!$P15&gt;0,EDATE('Rent Roll'!$K15,'Rent Roll'!$P15*12)&gt;='Commercial Lease'!CB$5),
('Rent Roll'!$H15*'Rent Roll'!$D15/12)*((1+'Rent Roll'!$N15)^DATEDIF('Control | Sensitivity'!$C$18,CB$5,"Y")),
OFFSET(CA19,0,-DATEDIF(EDATE('Rent Roll'!$K15,'Rent Roll'!$P15*12),CB$5,"M"))*((1+'Rent Roll'!$O15)^(DATEDIF(EDATE('Rent Roll'!$K15,'Rent Roll'!$P15*12),CB$5,"Y")+1))),('Rent Roll'!$H15*'Rent Roll'!$D15/12)*((1+'Rent Roll'!$N15)^DATEDIF('Control | Sensitivity'!$C$18,CB$5,"Y")))))</f>
        <v>-</v>
      </c>
      <c r="CC19" s="92" t="str">
        <f ca="1">IF(CC$5&gt;='Rent Roll'!$M41,('Rent Roll'!$G41*'Rent Roll'!$D15/12)*((1+'Rent Roll'!$X41)^DATEDIF('Rent Roll'!$M41,CC$5,"Y")),
IF(CC$5&gt;'Rent Roll'!$L15,"-",
IF('Rent Roll'!$P15&gt;0,
IF(AND('Rent Roll'!$P15&gt;0,EDATE('Rent Roll'!$K15,'Rent Roll'!$P15*12)&gt;='Commercial Lease'!CC$5),
('Rent Roll'!$H15*'Rent Roll'!$D15/12)*((1+'Rent Roll'!$N15)^DATEDIF('Control | Sensitivity'!$C$18,CC$5,"Y")),
OFFSET(CB19,0,-DATEDIF(EDATE('Rent Roll'!$K15,'Rent Roll'!$P15*12),CC$5,"M"))*((1+'Rent Roll'!$O15)^(DATEDIF(EDATE('Rent Roll'!$K15,'Rent Roll'!$P15*12),CC$5,"Y")+1))),('Rent Roll'!$H15*'Rent Roll'!$D15/12)*((1+'Rent Roll'!$N15)^DATEDIF('Control | Sensitivity'!$C$18,CC$5,"Y")))))</f>
        <v>-</v>
      </c>
      <c r="CD19" s="92" t="str">
        <f ca="1">IF(CD$5&gt;='Rent Roll'!$M41,('Rent Roll'!$G41*'Rent Roll'!$D15/12)*((1+'Rent Roll'!$X41)^DATEDIF('Rent Roll'!$M41,CD$5,"Y")),
IF(CD$5&gt;'Rent Roll'!$L15,"-",
IF('Rent Roll'!$P15&gt;0,
IF(AND('Rent Roll'!$P15&gt;0,EDATE('Rent Roll'!$K15,'Rent Roll'!$P15*12)&gt;='Commercial Lease'!CD$5),
('Rent Roll'!$H15*'Rent Roll'!$D15/12)*((1+'Rent Roll'!$N15)^DATEDIF('Control | Sensitivity'!$C$18,CD$5,"Y")),
OFFSET(CC19,0,-DATEDIF(EDATE('Rent Roll'!$K15,'Rent Roll'!$P15*12),CD$5,"M"))*((1+'Rent Roll'!$O15)^(DATEDIF(EDATE('Rent Roll'!$K15,'Rent Roll'!$P15*12),CD$5,"Y")+1))),('Rent Roll'!$H15*'Rent Roll'!$D15/12)*((1+'Rent Roll'!$N15)^DATEDIF('Control | Sensitivity'!$C$18,CD$5,"Y")))))</f>
        <v>-</v>
      </c>
      <c r="CE19" s="92" t="str">
        <f ca="1">IF(CE$5&gt;='Rent Roll'!$M41,('Rent Roll'!$G41*'Rent Roll'!$D15/12)*((1+'Rent Roll'!$X41)^DATEDIF('Rent Roll'!$M41,CE$5,"Y")),
IF(CE$5&gt;'Rent Roll'!$L15,"-",
IF('Rent Roll'!$P15&gt;0,
IF(AND('Rent Roll'!$P15&gt;0,EDATE('Rent Roll'!$K15,'Rent Roll'!$P15*12)&gt;='Commercial Lease'!CE$5),
('Rent Roll'!$H15*'Rent Roll'!$D15/12)*((1+'Rent Roll'!$N15)^DATEDIF('Control | Sensitivity'!$C$18,CE$5,"Y")),
OFFSET(CD19,0,-DATEDIF(EDATE('Rent Roll'!$K15,'Rent Roll'!$P15*12),CE$5,"M"))*((1+'Rent Roll'!$O15)^(DATEDIF(EDATE('Rent Roll'!$K15,'Rent Roll'!$P15*12),CE$5,"Y")+1))),('Rent Roll'!$H15*'Rent Roll'!$D15/12)*((1+'Rent Roll'!$N15)^DATEDIF('Control | Sensitivity'!$C$18,CE$5,"Y")))))</f>
        <v>-</v>
      </c>
      <c r="CF19" s="92" t="str">
        <f ca="1">IF(CF$5&gt;='Rent Roll'!$M41,('Rent Roll'!$G41*'Rent Roll'!$D15/12)*((1+'Rent Roll'!$X41)^DATEDIF('Rent Roll'!$M41,CF$5,"Y")),
IF(CF$5&gt;'Rent Roll'!$L15,"-",
IF('Rent Roll'!$P15&gt;0,
IF(AND('Rent Roll'!$P15&gt;0,EDATE('Rent Roll'!$K15,'Rent Roll'!$P15*12)&gt;='Commercial Lease'!CF$5),
('Rent Roll'!$H15*'Rent Roll'!$D15/12)*((1+'Rent Roll'!$N15)^DATEDIF('Control | Sensitivity'!$C$18,CF$5,"Y")),
OFFSET(CE19,0,-DATEDIF(EDATE('Rent Roll'!$K15,'Rent Roll'!$P15*12),CF$5,"M"))*((1+'Rent Roll'!$O15)^(DATEDIF(EDATE('Rent Roll'!$K15,'Rent Roll'!$P15*12),CF$5,"Y")+1))),('Rent Roll'!$H15*'Rent Roll'!$D15/12)*((1+'Rent Roll'!$N15)^DATEDIF('Control | Sensitivity'!$C$18,CF$5,"Y")))))</f>
        <v>-</v>
      </c>
      <c r="CG19" s="92" t="str">
        <f ca="1">IF(CG$5&gt;='Rent Roll'!$M41,('Rent Roll'!$G41*'Rent Roll'!$D15/12)*((1+'Rent Roll'!$X41)^DATEDIF('Rent Roll'!$M41,CG$5,"Y")),
IF(CG$5&gt;'Rent Roll'!$L15,"-",
IF('Rent Roll'!$P15&gt;0,
IF(AND('Rent Roll'!$P15&gt;0,EDATE('Rent Roll'!$K15,'Rent Roll'!$P15*12)&gt;='Commercial Lease'!CG$5),
('Rent Roll'!$H15*'Rent Roll'!$D15/12)*((1+'Rent Roll'!$N15)^DATEDIF('Control | Sensitivity'!$C$18,CG$5,"Y")),
OFFSET(CF19,0,-DATEDIF(EDATE('Rent Roll'!$K15,'Rent Roll'!$P15*12),CG$5,"M"))*((1+'Rent Roll'!$O15)^(DATEDIF(EDATE('Rent Roll'!$K15,'Rent Roll'!$P15*12),CG$5,"Y")+1))),('Rent Roll'!$H15*'Rent Roll'!$D15/12)*((1+'Rent Roll'!$N15)^DATEDIF('Control | Sensitivity'!$C$18,CG$5,"Y")))))</f>
        <v>-</v>
      </c>
      <c r="CH19" s="92" t="str">
        <f ca="1">IF(CH$5&gt;='Rent Roll'!$M41,('Rent Roll'!$G41*'Rent Roll'!$D15/12)*((1+'Rent Roll'!$X41)^DATEDIF('Rent Roll'!$M41,CH$5,"Y")),
IF(CH$5&gt;'Rent Roll'!$L15,"-",
IF('Rent Roll'!$P15&gt;0,
IF(AND('Rent Roll'!$P15&gt;0,EDATE('Rent Roll'!$K15,'Rent Roll'!$P15*12)&gt;='Commercial Lease'!CH$5),
('Rent Roll'!$H15*'Rent Roll'!$D15/12)*((1+'Rent Roll'!$N15)^DATEDIF('Control | Sensitivity'!$C$18,CH$5,"Y")),
OFFSET(CG19,0,-DATEDIF(EDATE('Rent Roll'!$K15,'Rent Roll'!$P15*12),CH$5,"M"))*((1+'Rent Roll'!$O15)^(DATEDIF(EDATE('Rent Roll'!$K15,'Rent Roll'!$P15*12),CH$5,"Y")+1))),('Rent Roll'!$H15*'Rent Roll'!$D15/12)*((1+'Rent Roll'!$N15)^DATEDIF('Control | Sensitivity'!$C$18,CH$5,"Y")))))</f>
        <v>-</v>
      </c>
      <c r="CI19" s="92" t="str">
        <f ca="1">IF(CI$5&gt;='Rent Roll'!$M41,('Rent Roll'!$G41*'Rent Roll'!$D15/12)*((1+'Rent Roll'!$X41)^DATEDIF('Rent Roll'!$M41,CI$5,"Y")),
IF(CI$5&gt;'Rent Roll'!$L15,"-",
IF('Rent Roll'!$P15&gt;0,
IF(AND('Rent Roll'!$P15&gt;0,EDATE('Rent Roll'!$K15,'Rent Roll'!$P15*12)&gt;='Commercial Lease'!CI$5),
('Rent Roll'!$H15*'Rent Roll'!$D15/12)*((1+'Rent Roll'!$N15)^DATEDIF('Control | Sensitivity'!$C$18,CI$5,"Y")),
OFFSET(CH19,0,-DATEDIF(EDATE('Rent Roll'!$K15,'Rent Roll'!$P15*12),CI$5,"M"))*((1+'Rent Roll'!$O15)^(DATEDIF(EDATE('Rent Roll'!$K15,'Rent Roll'!$P15*12),CI$5,"Y")+1))),('Rent Roll'!$H15*'Rent Roll'!$D15/12)*((1+'Rent Roll'!$N15)^DATEDIF('Control | Sensitivity'!$C$18,CI$5,"Y")))))</f>
        <v>-</v>
      </c>
      <c r="CJ19" s="92" t="str">
        <f ca="1">IF(CJ$5&gt;='Rent Roll'!$M41,('Rent Roll'!$G41*'Rent Roll'!$D15/12)*((1+'Rent Roll'!$X41)^DATEDIF('Rent Roll'!$M41,CJ$5,"Y")),
IF(CJ$5&gt;'Rent Roll'!$L15,"-",
IF('Rent Roll'!$P15&gt;0,
IF(AND('Rent Roll'!$P15&gt;0,EDATE('Rent Roll'!$K15,'Rent Roll'!$P15*12)&gt;='Commercial Lease'!CJ$5),
('Rent Roll'!$H15*'Rent Roll'!$D15/12)*((1+'Rent Roll'!$N15)^DATEDIF('Control | Sensitivity'!$C$18,CJ$5,"Y")),
OFFSET(CI19,0,-DATEDIF(EDATE('Rent Roll'!$K15,'Rent Roll'!$P15*12),CJ$5,"M"))*((1+'Rent Roll'!$O15)^(DATEDIF(EDATE('Rent Roll'!$K15,'Rent Roll'!$P15*12),CJ$5,"Y")+1))),('Rent Roll'!$H15*'Rent Roll'!$D15/12)*((1+'Rent Roll'!$N15)^DATEDIF('Control | Sensitivity'!$C$18,CJ$5,"Y")))))</f>
        <v>-</v>
      </c>
      <c r="CK19" s="92" t="str">
        <f ca="1">IF(CK$5&gt;='Rent Roll'!$M41,('Rent Roll'!$G41*'Rent Roll'!$D15/12)*((1+'Rent Roll'!$X41)^DATEDIF('Rent Roll'!$M41,CK$5,"Y")),
IF(CK$5&gt;'Rent Roll'!$L15,"-",
IF('Rent Roll'!$P15&gt;0,
IF(AND('Rent Roll'!$P15&gt;0,EDATE('Rent Roll'!$K15,'Rent Roll'!$P15*12)&gt;='Commercial Lease'!CK$5),
('Rent Roll'!$H15*'Rent Roll'!$D15/12)*((1+'Rent Roll'!$N15)^DATEDIF('Control | Sensitivity'!$C$18,CK$5,"Y")),
OFFSET(CJ19,0,-DATEDIF(EDATE('Rent Roll'!$K15,'Rent Roll'!$P15*12),CK$5,"M"))*((1+'Rent Roll'!$O15)^(DATEDIF(EDATE('Rent Roll'!$K15,'Rent Roll'!$P15*12),CK$5,"Y")+1))),('Rent Roll'!$H15*'Rent Roll'!$D15/12)*((1+'Rent Roll'!$N15)^DATEDIF('Control | Sensitivity'!$C$18,CK$5,"Y")))))</f>
        <v>-</v>
      </c>
      <c r="CL19" s="92" t="str">
        <f ca="1">IF(CL$5&gt;='Rent Roll'!$M41,('Rent Roll'!$G41*'Rent Roll'!$D15/12)*((1+'Rent Roll'!$X41)^DATEDIF('Rent Roll'!$M41,CL$5,"Y")),
IF(CL$5&gt;'Rent Roll'!$L15,"-",
IF('Rent Roll'!$P15&gt;0,
IF(AND('Rent Roll'!$P15&gt;0,EDATE('Rent Roll'!$K15,'Rent Roll'!$P15*12)&gt;='Commercial Lease'!CL$5),
('Rent Roll'!$H15*'Rent Roll'!$D15/12)*((1+'Rent Roll'!$N15)^DATEDIF('Control | Sensitivity'!$C$18,CL$5,"Y")),
OFFSET(CK19,0,-DATEDIF(EDATE('Rent Roll'!$K15,'Rent Roll'!$P15*12),CL$5,"M"))*((1+'Rent Roll'!$O15)^(DATEDIF(EDATE('Rent Roll'!$K15,'Rent Roll'!$P15*12),CL$5,"Y")+1))),('Rent Roll'!$H15*'Rent Roll'!$D15/12)*((1+'Rent Roll'!$N15)^DATEDIF('Control | Sensitivity'!$C$18,CL$5,"Y")))))</f>
        <v>-</v>
      </c>
      <c r="CM19" s="92" t="str">
        <f ca="1">IF(CM$5&gt;='Rent Roll'!$M41,('Rent Roll'!$G41*'Rent Roll'!$D15/12)*((1+'Rent Roll'!$X41)^DATEDIF('Rent Roll'!$M41,CM$5,"Y")),
IF(CM$5&gt;'Rent Roll'!$L15,"-",
IF('Rent Roll'!$P15&gt;0,
IF(AND('Rent Roll'!$P15&gt;0,EDATE('Rent Roll'!$K15,'Rent Roll'!$P15*12)&gt;='Commercial Lease'!CM$5),
('Rent Roll'!$H15*'Rent Roll'!$D15/12)*((1+'Rent Roll'!$N15)^DATEDIF('Control | Sensitivity'!$C$18,CM$5,"Y")),
OFFSET(CL19,0,-DATEDIF(EDATE('Rent Roll'!$K15,'Rent Roll'!$P15*12),CM$5,"M"))*((1+'Rent Roll'!$O15)^(DATEDIF(EDATE('Rent Roll'!$K15,'Rent Roll'!$P15*12),CM$5,"Y")+1))),('Rent Roll'!$H15*'Rent Roll'!$D15/12)*((1+'Rent Roll'!$N15)^DATEDIF('Control | Sensitivity'!$C$18,CM$5,"Y")))))</f>
        <v>-</v>
      </c>
      <c r="CN19" s="92" t="str">
        <f ca="1">IF(CN$5&gt;='Rent Roll'!$M41,('Rent Roll'!$G41*'Rent Roll'!$D15/12)*((1+'Rent Roll'!$X41)^DATEDIF('Rent Roll'!$M41,CN$5,"Y")),
IF(CN$5&gt;'Rent Roll'!$L15,"-",
IF('Rent Roll'!$P15&gt;0,
IF(AND('Rent Roll'!$P15&gt;0,EDATE('Rent Roll'!$K15,'Rent Roll'!$P15*12)&gt;='Commercial Lease'!CN$5),
('Rent Roll'!$H15*'Rent Roll'!$D15/12)*((1+'Rent Roll'!$N15)^DATEDIF('Control | Sensitivity'!$C$18,CN$5,"Y")),
OFFSET(CM19,0,-DATEDIF(EDATE('Rent Roll'!$K15,'Rent Roll'!$P15*12),CN$5,"M"))*((1+'Rent Roll'!$O15)^(DATEDIF(EDATE('Rent Roll'!$K15,'Rent Roll'!$P15*12),CN$5,"Y")+1))),('Rent Roll'!$H15*'Rent Roll'!$D15/12)*((1+'Rent Roll'!$N15)^DATEDIF('Control | Sensitivity'!$C$18,CN$5,"Y")))))</f>
        <v>-</v>
      </c>
      <c r="CO19" s="92" t="str">
        <f ca="1">IF(CO$5&gt;='Rent Roll'!$M41,('Rent Roll'!$G41*'Rent Roll'!$D15/12)*((1+'Rent Roll'!$X41)^DATEDIF('Rent Roll'!$M41,CO$5,"Y")),
IF(CO$5&gt;'Rent Roll'!$L15,"-",
IF('Rent Roll'!$P15&gt;0,
IF(AND('Rent Roll'!$P15&gt;0,EDATE('Rent Roll'!$K15,'Rent Roll'!$P15*12)&gt;='Commercial Lease'!CO$5),
('Rent Roll'!$H15*'Rent Roll'!$D15/12)*((1+'Rent Roll'!$N15)^DATEDIF('Control | Sensitivity'!$C$18,CO$5,"Y")),
OFFSET(CN19,0,-DATEDIF(EDATE('Rent Roll'!$K15,'Rent Roll'!$P15*12),CO$5,"M"))*((1+'Rent Roll'!$O15)^(DATEDIF(EDATE('Rent Roll'!$K15,'Rent Roll'!$P15*12),CO$5,"Y")+1))),('Rent Roll'!$H15*'Rent Roll'!$D15/12)*((1+'Rent Roll'!$N15)^DATEDIF('Control | Sensitivity'!$C$18,CO$5,"Y")))))</f>
        <v>-</v>
      </c>
      <c r="CP19" s="92" t="str">
        <f ca="1">IF(CP$5&gt;='Rent Roll'!$M41,('Rent Roll'!$G41*'Rent Roll'!$D15/12)*((1+'Rent Roll'!$X41)^DATEDIF('Rent Roll'!$M41,CP$5,"Y")),
IF(CP$5&gt;'Rent Roll'!$L15,"-",
IF('Rent Roll'!$P15&gt;0,
IF(AND('Rent Roll'!$P15&gt;0,EDATE('Rent Roll'!$K15,'Rent Roll'!$P15*12)&gt;='Commercial Lease'!CP$5),
('Rent Roll'!$H15*'Rent Roll'!$D15/12)*((1+'Rent Roll'!$N15)^DATEDIF('Control | Sensitivity'!$C$18,CP$5,"Y")),
OFFSET(CO19,0,-DATEDIF(EDATE('Rent Roll'!$K15,'Rent Roll'!$P15*12),CP$5,"M"))*((1+'Rent Roll'!$O15)^(DATEDIF(EDATE('Rent Roll'!$K15,'Rent Roll'!$P15*12),CP$5,"Y")+1))),('Rent Roll'!$H15*'Rent Roll'!$D15/12)*((1+'Rent Roll'!$N15)^DATEDIF('Control | Sensitivity'!$C$18,CP$5,"Y")))))</f>
        <v>-</v>
      </c>
      <c r="CQ19" s="92" t="str">
        <f ca="1">IF(CQ$5&gt;='Rent Roll'!$M41,('Rent Roll'!$G41*'Rent Roll'!$D15/12)*((1+'Rent Roll'!$X41)^DATEDIF('Rent Roll'!$M41,CQ$5,"Y")),
IF(CQ$5&gt;'Rent Roll'!$L15,"-",
IF('Rent Roll'!$P15&gt;0,
IF(AND('Rent Roll'!$P15&gt;0,EDATE('Rent Roll'!$K15,'Rent Roll'!$P15*12)&gt;='Commercial Lease'!CQ$5),
('Rent Roll'!$H15*'Rent Roll'!$D15/12)*((1+'Rent Roll'!$N15)^DATEDIF('Control | Sensitivity'!$C$18,CQ$5,"Y")),
OFFSET(CP19,0,-DATEDIF(EDATE('Rent Roll'!$K15,'Rent Roll'!$P15*12),CQ$5,"M"))*((1+'Rent Roll'!$O15)^(DATEDIF(EDATE('Rent Roll'!$K15,'Rent Roll'!$P15*12),CQ$5,"Y")+1))),('Rent Roll'!$H15*'Rent Roll'!$D15/12)*((1+'Rent Roll'!$N15)^DATEDIF('Control | Sensitivity'!$C$18,CQ$5,"Y")))))</f>
        <v>-</v>
      </c>
      <c r="CR19" s="92" t="str">
        <f ca="1">IF(CR$5&gt;='Rent Roll'!$M41,('Rent Roll'!$G41*'Rent Roll'!$D15/12)*((1+'Rent Roll'!$X41)^DATEDIF('Rent Roll'!$M41,CR$5,"Y")),
IF(CR$5&gt;'Rent Roll'!$L15,"-",
IF('Rent Roll'!$P15&gt;0,
IF(AND('Rent Roll'!$P15&gt;0,EDATE('Rent Roll'!$K15,'Rent Roll'!$P15*12)&gt;='Commercial Lease'!CR$5),
('Rent Roll'!$H15*'Rent Roll'!$D15/12)*((1+'Rent Roll'!$N15)^DATEDIF('Control | Sensitivity'!$C$18,CR$5,"Y")),
OFFSET(CQ19,0,-DATEDIF(EDATE('Rent Roll'!$K15,'Rent Roll'!$P15*12),CR$5,"M"))*((1+'Rent Roll'!$O15)^(DATEDIF(EDATE('Rent Roll'!$K15,'Rent Roll'!$P15*12),CR$5,"Y")+1))),('Rent Roll'!$H15*'Rent Roll'!$D15/12)*((1+'Rent Roll'!$N15)^DATEDIF('Control | Sensitivity'!$C$18,CR$5,"Y")))))</f>
        <v>-</v>
      </c>
      <c r="CS19" s="92" t="str">
        <f ca="1">IF(CS$5&gt;='Rent Roll'!$M41,('Rent Roll'!$G41*'Rent Roll'!$D15/12)*((1+'Rent Roll'!$X41)^DATEDIF('Rent Roll'!$M41,CS$5,"Y")),
IF(CS$5&gt;'Rent Roll'!$L15,"-",
IF('Rent Roll'!$P15&gt;0,
IF(AND('Rent Roll'!$P15&gt;0,EDATE('Rent Roll'!$K15,'Rent Roll'!$P15*12)&gt;='Commercial Lease'!CS$5),
('Rent Roll'!$H15*'Rent Roll'!$D15/12)*((1+'Rent Roll'!$N15)^DATEDIF('Control | Sensitivity'!$C$18,CS$5,"Y")),
OFFSET(CR19,0,-DATEDIF(EDATE('Rent Roll'!$K15,'Rent Roll'!$P15*12),CS$5,"M"))*((1+'Rent Roll'!$O15)^(DATEDIF(EDATE('Rent Roll'!$K15,'Rent Roll'!$P15*12),CS$5,"Y")+1))),('Rent Roll'!$H15*'Rent Roll'!$D15/12)*((1+'Rent Roll'!$N15)^DATEDIF('Control | Sensitivity'!$C$18,CS$5,"Y")))))</f>
        <v>-</v>
      </c>
      <c r="CT19" s="92" t="str">
        <f ca="1">IF(CT$5&gt;='Rent Roll'!$M41,('Rent Roll'!$G41*'Rent Roll'!$D15/12)*((1+'Rent Roll'!$X41)^DATEDIF('Rent Roll'!$M41,CT$5,"Y")),
IF(CT$5&gt;'Rent Roll'!$L15,"-",
IF('Rent Roll'!$P15&gt;0,
IF(AND('Rent Roll'!$P15&gt;0,EDATE('Rent Roll'!$K15,'Rent Roll'!$P15*12)&gt;='Commercial Lease'!CT$5),
('Rent Roll'!$H15*'Rent Roll'!$D15/12)*((1+'Rent Roll'!$N15)^DATEDIF('Control | Sensitivity'!$C$18,CT$5,"Y")),
OFFSET(CS19,0,-DATEDIF(EDATE('Rent Roll'!$K15,'Rent Roll'!$P15*12),CT$5,"M"))*((1+'Rent Roll'!$O15)^(DATEDIF(EDATE('Rent Roll'!$K15,'Rent Roll'!$P15*12),CT$5,"Y")+1))),('Rent Roll'!$H15*'Rent Roll'!$D15/12)*((1+'Rent Roll'!$N15)^DATEDIF('Control | Sensitivity'!$C$18,CT$5,"Y")))))</f>
        <v>-</v>
      </c>
      <c r="CU19" s="92" t="str">
        <f ca="1">IF(CU$5&gt;='Rent Roll'!$M41,('Rent Roll'!$G41*'Rent Roll'!$D15/12)*((1+'Rent Roll'!$X41)^DATEDIF('Rent Roll'!$M41,CU$5,"Y")),
IF(CU$5&gt;'Rent Roll'!$L15,"-",
IF('Rent Roll'!$P15&gt;0,
IF(AND('Rent Roll'!$P15&gt;0,EDATE('Rent Roll'!$K15,'Rent Roll'!$P15*12)&gt;='Commercial Lease'!CU$5),
('Rent Roll'!$H15*'Rent Roll'!$D15/12)*((1+'Rent Roll'!$N15)^DATEDIF('Control | Sensitivity'!$C$18,CU$5,"Y")),
OFFSET(CT19,0,-DATEDIF(EDATE('Rent Roll'!$K15,'Rent Roll'!$P15*12),CU$5,"M"))*((1+'Rent Roll'!$O15)^(DATEDIF(EDATE('Rent Roll'!$K15,'Rent Roll'!$P15*12),CU$5,"Y")+1))),('Rent Roll'!$H15*'Rent Roll'!$D15/12)*((1+'Rent Roll'!$N15)^DATEDIF('Control | Sensitivity'!$C$18,CU$5,"Y")))))</f>
        <v>-</v>
      </c>
      <c r="CV19" s="92" t="str">
        <f ca="1">IF(CV$5&gt;='Rent Roll'!$M41,('Rent Roll'!$G41*'Rent Roll'!$D15/12)*((1+'Rent Roll'!$X41)^DATEDIF('Rent Roll'!$M41,CV$5,"Y")),
IF(CV$5&gt;'Rent Roll'!$L15,"-",
IF('Rent Roll'!$P15&gt;0,
IF(AND('Rent Roll'!$P15&gt;0,EDATE('Rent Roll'!$K15,'Rent Roll'!$P15*12)&gt;='Commercial Lease'!CV$5),
('Rent Roll'!$H15*'Rent Roll'!$D15/12)*((1+'Rent Roll'!$N15)^DATEDIF('Control | Sensitivity'!$C$18,CV$5,"Y")),
OFFSET(CU19,0,-DATEDIF(EDATE('Rent Roll'!$K15,'Rent Roll'!$P15*12),CV$5,"M"))*((1+'Rent Roll'!$O15)^(DATEDIF(EDATE('Rent Roll'!$K15,'Rent Roll'!$P15*12),CV$5,"Y")+1))),('Rent Roll'!$H15*'Rent Roll'!$D15/12)*((1+'Rent Roll'!$N15)^DATEDIF('Control | Sensitivity'!$C$18,CV$5,"Y")))))</f>
        <v>-</v>
      </c>
      <c r="CW19" s="92" t="str">
        <f ca="1">IF(CW$5&gt;='Rent Roll'!$M41,('Rent Roll'!$G41*'Rent Roll'!$D15/12)*((1+'Rent Roll'!$X41)^DATEDIF('Rent Roll'!$M41,CW$5,"Y")),
IF(CW$5&gt;'Rent Roll'!$L15,"-",
IF('Rent Roll'!$P15&gt;0,
IF(AND('Rent Roll'!$P15&gt;0,EDATE('Rent Roll'!$K15,'Rent Roll'!$P15*12)&gt;='Commercial Lease'!CW$5),
('Rent Roll'!$H15*'Rent Roll'!$D15/12)*((1+'Rent Roll'!$N15)^DATEDIF('Control | Sensitivity'!$C$18,CW$5,"Y")),
OFFSET(CV19,0,-DATEDIF(EDATE('Rent Roll'!$K15,'Rent Roll'!$P15*12),CW$5,"M"))*((1+'Rent Roll'!$O15)^(DATEDIF(EDATE('Rent Roll'!$K15,'Rent Roll'!$P15*12),CW$5,"Y")+1))),('Rent Roll'!$H15*'Rent Roll'!$D15/12)*((1+'Rent Roll'!$N15)^DATEDIF('Control | Sensitivity'!$C$18,CW$5,"Y")))))</f>
        <v>-</v>
      </c>
      <c r="CX19" s="92" t="str">
        <f ca="1">IF(CX$5&gt;='Rent Roll'!$M41,('Rent Roll'!$G41*'Rent Roll'!$D15/12)*((1+'Rent Roll'!$X41)^DATEDIF('Rent Roll'!$M41,CX$5,"Y")),
IF(CX$5&gt;'Rent Roll'!$L15,"-",
IF('Rent Roll'!$P15&gt;0,
IF(AND('Rent Roll'!$P15&gt;0,EDATE('Rent Roll'!$K15,'Rent Roll'!$P15*12)&gt;='Commercial Lease'!CX$5),
('Rent Roll'!$H15*'Rent Roll'!$D15/12)*((1+'Rent Roll'!$N15)^DATEDIF('Control | Sensitivity'!$C$18,CX$5,"Y")),
OFFSET(CW19,0,-DATEDIF(EDATE('Rent Roll'!$K15,'Rent Roll'!$P15*12),CX$5,"M"))*((1+'Rent Roll'!$O15)^(DATEDIF(EDATE('Rent Roll'!$K15,'Rent Roll'!$P15*12),CX$5,"Y")+1))),('Rent Roll'!$H15*'Rent Roll'!$D15/12)*((1+'Rent Roll'!$N15)^DATEDIF('Control | Sensitivity'!$C$18,CX$5,"Y")))))</f>
        <v>-</v>
      </c>
      <c r="CY19" s="92" t="str">
        <f ca="1">IF(CY$5&gt;='Rent Roll'!$M41,('Rent Roll'!$G41*'Rent Roll'!$D15/12)*((1+'Rent Roll'!$X41)^DATEDIF('Rent Roll'!$M41,CY$5,"Y")),
IF(CY$5&gt;'Rent Roll'!$L15,"-",
IF('Rent Roll'!$P15&gt;0,
IF(AND('Rent Roll'!$P15&gt;0,EDATE('Rent Roll'!$K15,'Rent Roll'!$P15*12)&gt;='Commercial Lease'!CY$5),
('Rent Roll'!$H15*'Rent Roll'!$D15/12)*((1+'Rent Roll'!$N15)^DATEDIF('Control | Sensitivity'!$C$18,CY$5,"Y")),
OFFSET(CX19,0,-DATEDIF(EDATE('Rent Roll'!$K15,'Rent Roll'!$P15*12),CY$5,"M"))*((1+'Rent Roll'!$O15)^(DATEDIF(EDATE('Rent Roll'!$K15,'Rent Roll'!$P15*12),CY$5,"Y")+1))),('Rent Roll'!$H15*'Rent Roll'!$D15/12)*((1+'Rent Roll'!$N15)^DATEDIF('Control | Sensitivity'!$C$18,CY$5,"Y")))))</f>
        <v>-</v>
      </c>
      <c r="CZ19" s="92" t="str">
        <f ca="1">IF(CZ$5&gt;='Rent Roll'!$M41,('Rent Roll'!$G41*'Rent Roll'!$D15/12)*((1+'Rent Roll'!$X41)^DATEDIF('Rent Roll'!$M41,CZ$5,"Y")),
IF(CZ$5&gt;'Rent Roll'!$L15,"-",
IF('Rent Roll'!$P15&gt;0,
IF(AND('Rent Roll'!$P15&gt;0,EDATE('Rent Roll'!$K15,'Rent Roll'!$P15*12)&gt;='Commercial Lease'!CZ$5),
('Rent Roll'!$H15*'Rent Roll'!$D15/12)*((1+'Rent Roll'!$N15)^DATEDIF('Control | Sensitivity'!$C$18,CZ$5,"Y")),
OFFSET(CY19,0,-DATEDIF(EDATE('Rent Roll'!$K15,'Rent Roll'!$P15*12),CZ$5,"M"))*((1+'Rent Roll'!$O15)^(DATEDIF(EDATE('Rent Roll'!$K15,'Rent Roll'!$P15*12),CZ$5,"Y")+1))),('Rent Roll'!$H15*'Rent Roll'!$D15/12)*((1+'Rent Roll'!$N15)^DATEDIF('Control | Sensitivity'!$C$18,CZ$5,"Y")))))</f>
        <v>-</v>
      </c>
      <c r="DA19" s="92" t="str">
        <f ca="1">IF(DA$5&gt;='Rent Roll'!$M41,('Rent Roll'!$G41*'Rent Roll'!$D15/12)*((1+'Rent Roll'!$X41)^DATEDIF('Rent Roll'!$M41,DA$5,"Y")),
IF(DA$5&gt;'Rent Roll'!$L15,"-",
IF('Rent Roll'!$P15&gt;0,
IF(AND('Rent Roll'!$P15&gt;0,EDATE('Rent Roll'!$K15,'Rent Roll'!$P15*12)&gt;='Commercial Lease'!DA$5),
('Rent Roll'!$H15*'Rent Roll'!$D15/12)*((1+'Rent Roll'!$N15)^DATEDIF('Control | Sensitivity'!$C$18,DA$5,"Y")),
OFFSET(CZ19,0,-DATEDIF(EDATE('Rent Roll'!$K15,'Rent Roll'!$P15*12),DA$5,"M"))*((1+'Rent Roll'!$O15)^(DATEDIF(EDATE('Rent Roll'!$K15,'Rent Roll'!$P15*12),DA$5,"Y")+1))),('Rent Roll'!$H15*'Rent Roll'!$D15/12)*((1+'Rent Roll'!$N15)^DATEDIF('Control | Sensitivity'!$C$18,DA$5,"Y")))))</f>
        <v>-</v>
      </c>
      <c r="DB19" s="92" t="str">
        <f ca="1">IF(DB$5&gt;='Rent Roll'!$M41,('Rent Roll'!$G41*'Rent Roll'!$D15/12)*((1+'Rent Roll'!$X41)^DATEDIF('Rent Roll'!$M41,DB$5,"Y")),
IF(DB$5&gt;'Rent Roll'!$L15,"-",
IF('Rent Roll'!$P15&gt;0,
IF(AND('Rent Roll'!$P15&gt;0,EDATE('Rent Roll'!$K15,'Rent Roll'!$P15*12)&gt;='Commercial Lease'!DB$5),
('Rent Roll'!$H15*'Rent Roll'!$D15/12)*((1+'Rent Roll'!$N15)^DATEDIF('Control | Sensitivity'!$C$18,DB$5,"Y")),
OFFSET(DA19,0,-DATEDIF(EDATE('Rent Roll'!$K15,'Rent Roll'!$P15*12),DB$5,"M"))*((1+'Rent Roll'!$O15)^(DATEDIF(EDATE('Rent Roll'!$K15,'Rent Roll'!$P15*12),DB$5,"Y")+1))),('Rent Roll'!$H15*'Rent Roll'!$D15/12)*((1+'Rent Roll'!$N15)^DATEDIF('Control | Sensitivity'!$C$18,DB$5,"Y")))))</f>
        <v>-</v>
      </c>
      <c r="DC19" s="92" t="str">
        <f ca="1">IF(DC$5&gt;='Rent Roll'!$M41,('Rent Roll'!$G41*'Rent Roll'!$D15/12)*((1+'Rent Roll'!$X41)^DATEDIF('Rent Roll'!$M41,DC$5,"Y")),
IF(DC$5&gt;'Rent Roll'!$L15,"-",
IF('Rent Roll'!$P15&gt;0,
IF(AND('Rent Roll'!$P15&gt;0,EDATE('Rent Roll'!$K15,'Rent Roll'!$P15*12)&gt;='Commercial Lease'!DC$5),
('Rent Roll'!$H15*'Rent Roll'!$D15/12)*((1+'Rent Roll'!$N15)^DATEDIF('Control | Sensitivity'!$C$18,DC$5,"Y")),
OFFSET(DB19,0,-DATEDIF(EDATE('Rent Roll'!$K15,'Rent Roll'!$P15*12),DC$5,"M"))*((1+'Rent Roll'!$O15)^(DATEDIF(EDATE('Rent Roll'!$K15,'Rent Roll'!$P15*12),DC$5,"Y")+1))),('Rent Roll'!$H15*'Rent Roll'!$D15/12)*((1+'Rent Roll'!$N15)^DATEDIF('Control | Sensitivity'!$C$18,DC$5,"Y")))))</f>
        <v>-</v>
      </c>
      <c r="DD19" s="92" t="str">
        <f ca="1">IF(DD$5&gt;='Rent Roll'!$M41,('Rent Roll'!$G41*'Rent Roll'!$D15/12)*((1+'Rent Roll'!$X41)^DATEDIF('Rent Roll'!$M41,DD$5,"Y")),
IF(DD$5&gt;'Rent Roll'!$L15,"-",
IF('Rent Roll'!$P15&gt;0,
IF(AND('Rent Roll'!$P15&gt;0,EDATE('Rent Roll'!$K15,'Rent Roll'!$P15*12)&gt;='Commercial Lease'!DD$5),
('Rent Roll'!$H15*'Rent Roll'!$D15/12)*((1+'Rent Roll'!$N15)^DATEDIF('Control | Sensitivity'!$C$18,DD$5,"Y")),
OFFSET(DC19,0,-DATEDIF(EDATE('Rent Roll'!$K15,'Rent Roll'!$P15*12),DD$5,"M"))*((1+'Rent Roll'!$O15)^(DATEDIF(EDATE('Rent Roll'!$K15,'Rent Roll'!$P15*12),DD$5,"Y")+1))),('Rent Roll'!$H15*'Rent Roll'!$D15/12)*((1+'Rent Roll'!$N15)^DATEDIF('Control | Sensitivity'!$C$18,DD$5,"Y")))))</f>
        <v>-</v>
      </c>
      <c r="DE19" s="92" t="str">
        <f ca="1">IF(DE$5&gt;='Rent Roll'!$M41,('Rent Roll'!$G41*'Rent Roll'!$D15/12)*((1+'Rent Roll'!$X41)^DATEDIF('Rent Roll'!$M41,DE$5,"Y")),
IF(DE$5&gt;'Rent Roll'!$L15,"-",
IF('Rent Roll'!$P15&gt;0,
IF(AND('Rent Roll'!$P15&gt;0,EDATE('Rent Roll'!$K15,'Rent Roll'!$P15*12)&gt;='Commercial Lease'!DE$5),
('Rent Roll'!$H15*'Rent Roll'!$D15/12)*((1+'Rent Roll'!$N15)^DATEDIF('Control | Sensitivity'!$C$18,DE$5,"Y")),
OFFSET(DD19,0,-DATEDIF(EDATE('Rent Roll'!$K15,'Rent Roll'!$P15*12),DE$5,"M"))*((1+'Rent Roll'!$O15)^(DATEDIF(EDATE('Rent Roll'!$K15,'Rent Roll'!$P15*12),DE$5,"Y")+1))),('Rent Roll'!$H15*'Rent Roll'!$D15/12)*((1+'Rent Roll'!$N15)^DATEDIF('Control | Sensitivity'!$C$18,DE$5,"Y")))))</f>
        <v>-</v>
      </c>
      <c r="DF19" s="92" t="str">
        <f ca="1">IF(DF$5&gt;='Rent Roll'!$M41,('Rent Roll'!$G41*'Rent Roll'!$D15/12)*((1+'Rent Roll'!$X41)^DATEDIF('Rent Roll'!$M41,DF$5,"Y")),
IF(DF$5&gt;'Rent Roll'!$L15,"-",
IF('Rent Roll'!$P15&gt;0,
IF(AND('Rent Roll'!$P15&gt;0,EDATE('Rent Roll'!$K15,'Rent Roll'!$P15*12)&gt;='Commercial Lease'!DF$5),
('Rent Roll'!$H15*'Rent Roll'!$D15/12)*((1+'Rent Roll'!$N15)^DATEDIF('Control | Sensitivity'!$C$18,DF$5,"Y")),
OFFSET(DE19,0,-DATEDIF(EDATE('Rent Roll'!$K15,'Rent Roll'!$P15*12),DF$5,"M"))*((1+'Rent Roll'!$O15)^(DATEDIF(EDATE('Rent Roll'!$K15,'Rent Roll'!$P15*12),DF$5,"Y")+1))),('Rent Roll'!$H15*'Rent Roll'!$D15/12)*((1+'Rent Roll'!$N15)^DATEDIF('Control | Sensitivity'!$C$18,DF$5,"Y")))))</f>
        <v>-</v>
      </c>
      <c r="DG19" s="92" t="str">
        <f ca="1">IF(DG$5&gt;='Rent Roll'!$M41,('Rent Roll'!$G41*'Rent Roll'!$D15/12)*((1+'Rent Roll'!$X41)^DATEDIF('Rent Roll'!$M41,DG$5,"Y")),
IF(DG$5&gt;'Rent Roll'!$L15,"-",
IF('Rent Roll'!$P15&gt;0,
IF(AND('Rent Roll'!$P15&gt;0,EDATE('Rent Roll'!$K15,'Rent Roll'!$P15*12)&gt;='Commercial Lease'!DG$5),
('Rent Roll'!$H15*'Rent Roll'!$D15/12)*((1+'Rent Roll'!$N15)^DATEDIF('Control | Sensitivity'!$C$18,DG$5,"Y")),
OFFSET(DF19,0,-DATEDIF(EDATE('Rent Roll'!$K15,'Rent Roll'!$P15*12),DG$5,"M"))*((1+'Rent Roll'!$O15)^(DATEDIF(EDATE('Rent Roll'!$K15,'Rent Roll'!$P15*12),DG$5,"Y")+1))),('Rent Roll'!$H15*'Rent Roll'!$D15/12)*((1+'Rent Roll'!$N15)^DATEDIF('Control | Sensitivity'!$C$18,DG$5,"Y")))))</f>
        <v>-</v>
      </c>
      <c r="DH19" s="92" t="str">
        <f ca="1">IF(DH$5&gt;='Rent Roll'!$M41,('Rent Roll'!$G41*'Rent Roll'!$D15/12)*((1+'Rent Roll'!$X41)^DATEDIF('Rent Roll'!$M41,DH$5,"Y")),
IF(DH$5&gt;'Rent Roll'!$L15,"-",
IF('Rent Roll'!$P15&gt;0,
IF(AND('Rent Roll'!$P15&gt;0,EDATE('Rent Roll'!$K15,'Rent Roll'!$P15*12)&gt;='Commercial Lease'!DH$5),
('Rent Roll'!$H15*'Rent Roll'!$D15/12)*((1+'Rent Roll'!$N15)^DATEDIF('Control | Sensitivity'!$C$18,DH$5,"Y")),
OFFSET(DG19,0,-DATEDIF(EDATE('Rent Roll'!$K15,'Rent Roll'!$P15*12),DH$5,"M"))*((1+'Rent Roll'!$O15)^(DATEDIF(EDATE('Rent Roll'!$K15,'Rent Roll'!$P15*12),DH$5,"Y")+1))),('Rent Roll'!$H15*'Rent Roll'!$D15/12)*((1+'Rent Roll'!$N15)^DATEDIF('Control | Sensitivity'!$C$18,DH$5,"Y")))))</f>
        <v>-</v>
      </c>
      <c r="DI19" s="92" t="str">
        <f ca="1">IF(DI$5&gt;='Rent Roll'!$M41,('Rent Roll'!$G41*'Rent Roll'!$D15/12)*((1+'Rent Roll'!$X41)^DATEDIF('Rent Roll'!$M41,DI$5,"Y")),
IF(DI$5&gt;'Rent Roll'!$L15,"-",
IF('Rent Roll'!$P15&gt;0,
IF(AND('Rent Roll'!$P15&gt;0,EDATE('Rent Roll'!$K15,'Rent Roll'!$P15*12)&gt;='Commercial Lease'!DI$5),
('Rent Roll'!$H15*'Rent Roll'!$D15/12)*((1+'Rent Roll'!$N15)^DATEDIF('Control | Sensitivity'!$C$18,DI$5,"Y")),
OFFSET(DH19,0,-DATEDIF(EDATE('Rent Roll'!$K15,'Rent Roll'!$P15*12),DI$5,"M"))*((1+'Rent Roll'!$O15)^(DATEDIF(EDATE('Rent Roll'!$K15,'Rent Roll'!$P15*12),DI$5,"Y")+1))),('Rent Roll'!$H15*'Rent Roll'!$D15/12)*((1+'Rent Roll'!$N15)^DATEDIF('Control | Sensitivity'!$C$18,DI$5,"Y")))))</f>
        <v>-</v>
      </c>
      <c r="DJ19" s="92" t="str">
        <f ca="1">IF(DJ$5&gt;='Rent Roll'!$M41,('Rent Roll'!$G41*'Rent Roll'!$D15/12)*((1+'Rent Roll'!$X41)^DATEDIF('Rent Roll'!$M41,DJ$5,"Y")),
IF(DJ$5&gt;'Rent Roll'!$L15,"-",
IF('Rent Roll'!$P15&gt;0,
IF(AND('Rent Roll'!$P15&gt;0,EDATE('Rent Roll'!$K15,'Rent Roll'!$P15*12)&gt;='Commercial Lease'!DJ$5),
('Rent Roll'!$H15*'Rent Roll'!$D15/12)*((1+'Rent Roll'!$N15)^DATEDIF('Control | Sensitivity'!$C$18,DJ$5,"Y")),
OFFSET(DI19,0,-DATEDIF(EDATE('Rent Roll'!$K15,'Rent Roll'!$P15*12),DJ$5,"M"))*((1+'Rent Roll'!$O15)^(DATEDIF(EDATE('Rent Roll'!$K15,'Rent Roll'!$P15*12),DJ$5,"Y")+1))),('Rent Roll'!$H15*'Rent Roll'!$D15/12)*((1+'Rent Roll'!$N15)^DATEDIF('Control | Sensitivity'!$C$18,DJ$5,"Y")))))</f>
        <v>-</v>
      </c>
      <c r="DK19" s="92" t="str">
        <f ca="1">IF(DK$5&gt;='Rent Roll'!$M41,('Rent Roll'!$G41*'Rent Roll'!$D15/12)*((1+'Rent Roll'!$X41)^DATEDIF('Rent Roll'!$M41,DK$5,"Y")),
IF(DK$5&gt;'Rent Roll'!$L15,"-",
IF('Rent Roll'!$P15&gt;0,
IF(AND('Rent Roll'!$P15&gt;0,EDATE('Rent Roll'!$K15,'Rent Roll'!$P15*12)&gt;='Commercial Lease'!DK$5),
('Rent Roll'!$H15*'Rent Roll'!$D15/12)*((1+'Rent Roll'!$N15)^DATEDIF('Control | Sensitivity'!$C$18,DK$5,"Y")),
OFFSET(DJ19,0,-DATEDIF(EDATE('Rent Roll'!$K15,'Rent Roll'!$P15*12),DK$5,"M"))*((1+'Rent Roll'!$O15)^(DATEDIF(EDATE('Rent Roll'!$K15,'Rent Roll'!$P15*12),DK$5,"Y")+1))),('Rent Roll'!$H15*'Rent Roll'!$D15/12)*((1+'Rent Roll'!$N15)^DATEDIF('Control | Sensitivity'!$C$18,DK$5,"Y")))))</f>
        <v>-</v>
      </c>
      <c r="DL19" s="92" t="str">
        <f ca="1">IF(DL$5&gt;='Rent Roll'!$M41,('Rent Roll'!$G41*'Rent Roll'!$D15/12)*((1+'Rent Roll'!$X41)^DATEDIF('Rent Roll'!$M41,DL$5,"Y")),
IF(DL$5&gt;'Rent Roll'!$L15,"-",
IF('Rent Roll'!$P15&gt;0,
IF(AND('Rent Roll'!$P15&gt;0,EDATE('Rent Roll'!$K15,'Rent Roll'!$P15*12)&gt;='Commercial Lease'!DL$5),
('Rent Roll'!$H15*'Rent Roll'!$D15/12)*((1+'Rent Roll'!$N15)^DATEDIF('Control | Sensitivity'!$C$18,DL$5,"Y")),
OFFSET(DK19,0,-DATEDIF(EDATE('Rent Roll'!$K15,'Rent Roll'!$P15*12),DL$5,"M"))*((1+'Rent Roll'!$O15)^(DATEDIF(EDATE('Rent Roll'!$K15,'Rent Roll'!$P15*12),DL$5,"Y")+1))),('Rent Roll'!$H15*'Rent Roll'!$D15/12)*((1+'Rent Roll'!$N15)^DATEDIF('Control | Sensitivity'!$C$18,DL$5,"Y")))))</f>
        <v>-</v>
      </c>
      <c r="DM19" s="92" t="str">
        <f ca="1">IF(DM$5&gt;='Rent Roll'!$M41,('Rent Roll'!$G41*'Rent Roll'!$D15/12)*((1+'Rent Roll'!$X41)^DATEDIF('Rent Roll'!$M41,DM$5,"Y")),
IF(DM$5&gt;'Rent Roll'!$L15,"-",
IF('Rent Roll'!$P15&gt;0,
IF(AND('Rent Roll'!$P15&gt;0,EDATE('Rent Roll'!$K15,'Rent Roll'!$P15*12)&gt;='Commercial Lease'!DM$5),
('Rent Roll'!$H15*'Rent Roll'!$D15/12)*((1+'Rent Roll'!$N15)^DATEDIF('Control | Sensitivity'!$C$18,DM$5,"Y")),
OFFSET(DL19,0,-DATEDIF(EDATE('Rent Roll'!$K15,'Rent Roll'!$P15*12),DM$5,"M"))*((1+'Rent Roll'!$O15)^(DATEDIF(EDATE('Rent Roll'!$K15,'Rent Roll'!$P15*12),DM$5,"Y")+1))),('Rent Roll'!$H15*'Rent Roll'!$D15/12)*((1+'Rent Roll'!$N15)^DATEDIF('Control | Sensitivity'!$C$18,DM$5,"Y")))))</f>
        <v>-</v>
      </c>
      <c r="DN19" s="92" t="str">
        <f ca="1">IF(DN$5&gt;='Rent Roll'!$M41,('Rent Roll'!$G41*'Rent Roll'!$D15/12)*((1+'Rent Roll'!$X41)^DATEDIF('Rent Roll'!$M41,DN$5,"Y")),
IF(DN$5&gt;'Rent Roll'!$L15,"-",
IF('Rent Roll'!$P15&gt;0,
IF(AND('Rent Roll'!$P15&gt;0,EDATE('Rent Roll'!$K15,'Rent Roll'!$P15*12)&gt;='Commercial Lease'!DN$5),
('Rent Roll'!$H15*'Rent Roll'!$D15/12)*((1+'Rent Roll'!$N15)^DATEDIF('Control | Sensitivity'!$C$18,DN$5,"Y")),
OFFSET(DM19,0,-DATEDIF(EDATE('Rent Roll'!$K15,'Rent Roll'!$P15*12),DN$5,"M"))*((1+'Rent Roll'!$O15)^(DATEDIF(EDATE('Rent Roll'!$K15,'Rent Roll'!$P15*12),DN$5,"Y")+1))),('Rent Roll'!$H15*'Rent Roll'!$D15/12)*((1+'Rent Roll'!$N15)^DATEDIF('Control | Sensitivity'!$C$18,DN$5,"Y")))))</f>
        <v>-</v>
      </c>
      <c r="DO19" s="92" t="str">
        <f ca="1">IF(DO$5&gt;='Rent Roll'!$M41,('Rent Roll'!$G41*'Rent Roll'!$D15/12)*((1+'Rent Roll'!$X41)^DATEDIF('Rent Roll'!$M41,DO$5,"Y")),
IF(DO$5&gt;'Rent Roll'!$L15,"-",
IF('Rent Roll'!$P15&gt;0,
IF(AND('Rent Roll'!$P15&gt;0,EDATE('Rent Roll'!$K15,'Rent Roll'!$P15*12)&gt;='Commercial Lease'!DO$5),
('Rent Roll'!$H15*'Rent Roll'!$D15/12)*((1+'Rent Roll'!$N15)^DATEDIF('Control | Sensitivity'!$C$18,DO$5,"Y")),
OFFSET(DN19,0,-DATEDIF(EDATE('Rent Roll'!$K15,'Rent Roll'!$P15*12),DO$5,"M"))*((1+'Rent Roll'!$O15)^(DATEDIF(EDATE('Rent Roll'!$K15,'Rent Roll'!$P15*12),DO$5,"Y")+1))),('Rent Roll'!$H15*'Rent Roll'!$D15/12)*((1+'Rent Roll'!$N15)^DATEDIF('Control | Sensitivity'!$C$18,DO$5,"Y")))))</f>
        <v>-</v>
      </c>
      <c r="DP19" s="92" t="str">
        <f ca="1">IF(DP$5&gt;='Rent Roll'!$M41,('Rent Roll'!$G41*'Rent Roll'!$D15/12)*((1+'Rent Roll'!$X41)^DATEDIF('Rent Roll'!$M41,DP$5,"Y")),
IF(DP$5&gt;'Rent Roll'!$L15,"-",
IF('Rent Roll'!$P15&gt;0,
IF(AND('Rent Roll'!$P15&gt;0,EDATE('Rent Roll'!$K15,'Rent Roll'!$P15*12)&gt;='Commercial Lease'!DP$5),
('Rent Roll'!$H15*'Rent Roll'!$D15/12)*((1+'Rent Roll'!$N15)^DATEDIF('Control | Sensitivity'!$C$18,DP$5,"Y")),
OFFSET(DO19,0,-DATEDIF(EDATE('Rent Roll'!$K15,'Rent Roll'!$P15*12),DP$5,"M"))*((1+'Rent Roll'!$O15)^(DATEDIF(EDATE('Rent Roll'!$K15,'Rent Roll'!$P15*12),DP$5,"Y")+1))),('Rent Roll'!$H15*'Rent Roll'!$D15/12)*((1+'Rent Roll'!$N15)^DATEDIF('Control | Sensitivity'!$C$18,DP$5,"Y")))))</f>
        <v>-</v>
      </c>
      <c r="DQ19" s="92" t="str">
        <f ca="1">IF(DQ$5&gt;='Rent Roll'!$M41,('Rent Roll'!$G41*'Rent Roll'!$D15/12)*((1+'Rent Roll'!$X41)^DATEDIF('Rent Roll'!$M41,DQ$5,"Y")),
IF(DQ$5&gt;'Rent Roll'!$L15,"-",
IF('Rent Roll'!$P15&gt;0,
IF(AND('Rent Roll'!$P15&gt;0,EDATE('Rent Roll'!$K15,'Rent Roll'!$P15*12)&gt;='Commercial Lease'!DQ$5),
('Rent Roll'!$H15*'Rent Roll'!$D15/12)*((1+'Rent Roll'!$N15)^DATEDIF('Control | Sensitivity'!$C$18,DQ$5,"Y")),
OFFSET(DP19,0,-DATEDIF(EDATE('Rent Roll'!$K15,'Rent Roll'!$P15*12),DQ$5,"M"))*((1+'Rent Roll'!$O15)^(DATEDIF(EDATE('Rent Roll'!$K15,'Rent Roll'!$P15*12),DQ$5,"Y")+1))),('Rent Roll'!$H15*'Rent Roll'!$D15/12)*((1+'Rent Roll'!$N15)^DATEDIF('Control | Sensitivity'!$C$18,DQ$5,"Y")))))</f>
        <v>-</v>
      </c>
      <c r="DR19" s="92" t="str">
        <f ca="1">IF(DR$5&gt;='Rent Roll'!$M41,('Rent Roll'!$G41*'Rent Roll'!$D15/12)*((1+'Rent Roll'!$X41)^DATEDIF('Rent Roll'!$M41,DR$5,"Y")),
IF(DR$5&gt;'Rent Roll'!$L15,"-",
IF('Rent Roll'!$P15&gt;0,
IF(AND('Rent Roll'!$P15&gt;0,EDATE('Rent Roll'!$K15,'Rent Roll'!$P15*12)&gt;='Commercial Lease'!DR$5),
('Rent Roll'!$H15*'Rent Roll'!$D15/12)*((1+'Rent Roll'!$N15)^DATEDIF('Control | Sensitivity'!$C$18,DR$5,"Y")),
OFFSET(DQ19,0,-DATEDIF(EDATE('Rent Roll'!$K15,'Rent Roll'!$P15*12),DR$5,"M"))*((1+'Rent Roll'!$O15)^(DATEDIF(EDATE('Rent Roll'!$K15,'Rent Roll'!$P15*12),DR$5,"Y")+1))),('Rent Roll'!$H15*'Rent Roll'!$D15/12)*((1+'Rent Roll'!$N15)^DATEDIF('Control | Sensitivity'!$C$18,DR$5,"Y")))))</f>
        <v>-</v>
      </c>
      <c r="DS19" s="92" t="str">
        <f ca="1">IF(DS$5&gt;='Rent Roll'!$M41,('Rent Roll'!$G41*'Rent Roll'!$D15/12)*((1+'Rent Roll'!$X41)^DATEDIF('Rent Roll'!$M41,DS$5,"Y")),
IF(DS$5&gt;'Rent Roll'!$L15,"-",
IF('Rent Roll'!$P15&gt;0,
IF(AND('Rent Roll'!$P15&gt;0,EDATE('Rent Roll'!$K15,'Rent Roll'!$P15*12)&gt;='Commercial Lease'!DS$5),
('Rent Roll'!$H15*'Rent Roll'!$D15/12)*((1+'Rent Roll'!$N15)^DATEDIF('Control | Sensitivity'!$C$18,DS$5,"Y")),
OFFSET(DR19,0,-DATEDIF(EDATE('Rent Roll'!$K15,'Rent Roll'!$P15*12),DS$5,"M"))*((1+'Rent Roll'!$O15)^(DATEDIF(EDATE('Rent Roll'!$K15,'Rent Roll'!$P15*12),DS$5,"Y")+1))),('Rent Roll'!$H15*'Rent Roll'!$D15/12)*((1+'Rent Roll'!$N15)^DATEDIF('Control | Sensitivity'!$C$18,DS$5,"Y")))))</f>
        <v>-</v>
      </c>
      <c r="DT19" s="92" t="str">
        <f ca="1">IF(DT$5&gt;='Rent Roll'!$M41,('Rent Roll'!$G41*'Rent Roll'!$D15/12)*((1+'Rent Roll'!$X41)^DATEDIF('Rent Roll'!$M41,DT$5,"Y")),
IF(DT$5&gt;'Rent Roll'!$L15,"-",
IF('Rent Roll'!$P15&gt;0,
IF(AND('Rent Roll'!$P15&gt;0,EDATE('Rent Roll'!$K15,'Rent Roll'!$P15*12)&gt;='Commercial Lease'!DT$5),
('Rent Roll'!$H15*'Rent Roll'!$D15/12)*((1+'Rent Roll'!$N15)^DATEDIF('Control | Sensitivity'!$C$18,DT$5,"Y")),
OFFSET(DS19,0,-DATEDIF(EDATE('Rent Roll'!$K15,'Rent Roll'!$P15*12),DT$5,"M"))*((1+'Rent Roll'!$O15)^(DATEDIF(EDATE('Rent Roll'!$K15,'Rent Roll'!$P15*12),DT$5,"Y")+1))),('Rent Roll'!$H15*'Rent Roll'!$D15/12)*((1+'Rent Roll'!$N15)^DATEDIF('Control | Sensitivity'!$C$18,DT$5,"Y")))))</f>
        <v>-</v>
      </c>
      <c r="DU19" s="92" t="str">
        <f ca="1">IF(DU$5&gt;='Rent Roll'!$M41,('Rent Roll'!$G41*'Rent Roll'!$D15/12)*((1+'Rent Roll'!$X41)^DATEDIF('Rent Roll'!$M41,DU$5,"Y")),
IF(DU$5&gt;'Rent Roll'!$L15,"-",
IF('Rent Roll'!$P15&gt;0,
IF(AND('Rent Roll'!$P15&gt;0,EDATE('Rent Roll'!$K15,'Rent Roll'!$P15*12)&gt;='Commercial Lease'!DU$5),
('Rent Roll'!$H15*'Rent Roll'!$D15/12)*((1+'Rent Roll'!$N15)^DATEDIF('Control | Sensitivity'!$C$18,DU$5,"Y")),
OFFSET(DT19,0,-DATEDIF(EDATE('Rent Roll'!$K15,'Rent Roll'!$P15*12),DU$5,"M"))*((1+'Rent Roll'!$O15)^(DATEDIF(EDATE('Rent Roll'!$K15,'Rent Roll'!$P15*12),DU$5,"Y")+1))),('Rent Roll'!$H15*'Rent Roll'!$D15/12)*((1+'Rent Roll'!$N15)^DATEDIF('Control | Sensitivity'!$C$18,DU$5,"Y")))))</f>
        <v>-</v>
      </c>
      <c r="DV19" s="92" t="str">
        <f ca="1">IF(DV$5&gt;='Rent Roll'!$M41,('Rent Roll'!$G41*'Rent Roll'!$D15/12)*((1+'Rent Roll'!$X41)^DATEDIF('Rent Roll'!$M41,DV$5,"Y")),
IF(DV$5&gt;'Rent Roll'!$L15,"-",
IF('Rent Roll'!$P15&gt;0,
IF(AND('Rent Roll'!$P15&gt;0,EDATE('Rent Roll'!$K15,'Rent Roll'!$P15*12)&gt;='Commercial Lease'!DV$5),
('Rent Roll'!$H15*'Rent Roll'!$D15/12)*((1+'Rent Roll'!$N15)^DATEDIF('Control | Sensitivity'!$C$18,DV$5,"Y")),
OFFSET(DU19,0,-DATEDIF(EDATE('Rent Roll'!$K15,'Rent Roll'!$P15*12),DV$5,"M"))*((1+'Rent Roll'!$O15)^(DATEDIF(EDATE('Rent Roll'!$K15,'Rent Roll'!$P15*12),DV$5,"Y")+1))),('Rent Roll'!$H15*'Rent Roll'!$D15/12)*((1+'Rent Roll'!$N15)^DATEDIF('Control | Sensitivity'!$C$18,DV$5,"Y")))))</f>
        <v>-</v>
      </c>
      <c r="DW19" s="92" t="str">
        <f ca="1">IF(DW$5&gt;='Rent Roll'!$M41,('Rent Roll'!$G41*'Rent Roll'!$D15/12)*((1+'Rent Roll'!$X41)^DATEDIF('Rent Roll'!$M41,DW$5,"Y")),
IF(DW$5&gt;'Rent Roll'!$L15,"-",
IF('Rent Roll'!$P15&gt;0,
IF(AND('Rent Roll'!$P15&gt;0,EDATE('Rent Roll'!$K15,'Rent Roll'!$P15*12)&gt;='Commercial Lease'!DW$5),
('Rent Roll'!$H15*'Rent Roll'!$D15/12)*((1+'Rent Roll'!$N15)^DATEDIF('Control | Sensitivity'!$C$18,DW$5,"Y")),
OFFSET(DV19,0,-DATEDIF(EDATE('Rent Roll'!$K15,'Rent Roll'!$P15*12),DW$5,"M"))*((1+'Rent Roll'!$O15)^(DATEDIF(EDATE('Rent Roll'!$K15,'Rent Roll'!$P15*12),DW$5,"Y")+1))),('Rent Roll'!$H15*'Rent Roll'!$D15/12)*((1+'Rent Roll'!$N15)^DATEDIF('Control | Sensitivity'!$C$18,DW$5,"Y")))))</f>
        <v>-</v>
      </c>
      <c r="DX19" s="92" t="str">
        <f ca="1">IF(DX$5&gt;='Rent Roll'!$M41,('Rent Roll'!$G41*'Rent Roll'!$D15/12)*((1+'Rent Roll'!$X41)^DATEDIF('Rent Roll'!$M41,DX$5,"Y")),
IF(DX$5&gt;'Rent Roll'!$L15,"-",
IF('Rent Roll'!$P15&gt;0,
IF(AND('Rent Roll'!$P15&gt;0,EDATE('Rent Roll'!$K15,'Rent Roll'!$P15*12)&gt;='Commercial Lease'!DX$5),
('Rent Roll'!$H15*'Rent Roll'!$D15/12)*((1+'Rent Roll'!$N15)^DATEDIF('Control | Sensitivity'!$C$18,DX$5,"Y")),
OFFSET(DW19,0,-DATEDIF(EDATE('Rent Roll'!$K15,'Rent Roll'!$P15*12),DX$5,"M"))*((1+'Rent Roll'!$O15)^(DATEDIF(EDATE('Rent Roll'!$K15,'Rent Roll'!$P15*12),DX$5,"Y")+1))),('Rent Roll'!$H15*'Rent Roll'!$D15/12)*((1+'Rent Roll'!$N15)^DATEDIF('Control | Sensitivity'!$C$18,DX$5,"Y")))))</f>
        <v>-</v>
      </c>
      <c r="DY19" s="92" t="str">
        <f ca="1">IF(DY$5&gt;='Rent Roll'!$M41,('Rent Roll'!$G41*'Rent Roll'!$D15/12)*((1+'Rent Roll'!$X41)^DATEDIF('Rent Roll'!$M41,DY$5,"Y")),
IF(DY$5&gt;'Rent Roll'!$L15,"-",
IF('Rent Roll'!$P15&gt;0,
IF(AND('Rent Roll'!$P15&gt;0,EDATE('Rent Roll'!$K15,'Rent Roll'!$P15*12)&gt;='Commercial Lease'!DY$5),
('Rent Roll'!$H15*'Rent Roll'!$D15/12)*((1+'Rent Roll'!$N15)^DATEDIF('Control | Sensitivity'!$C$18,DY$5,"Y")),
OFFSET(DX19,0,-DATEDIF(EDATE('Rent Roll'!$K15,'Rent Roll'!$P15*12),DY$5,"M"))*((1+'Rent Roll'!$O15)^(DATEDIF(EDATE('Rent Roll'!$K15,'Rent Roll'!$P15*12),DY$5,"Y")+1))),('Rent Roll'!$H15*'Rent Roll'!$D15/12)*((1+'Rent Roll'!$N15)^DATEDIF('Control | Sensitivity'!$C$18,DY$5,"Y")))))</f>
        <v>-</v>
      </c>
      <c r="DZ19" s="92" t="str">
        <f ca="1">IF(DZ$5&gt;='Rent Roll'!$M41,('Rent Roll'!$G41*'Rent Roll'!$D15/12)*((1+'Rent Roll'!$X41)^DATEDIF('Rent Roll'!$M41,DZ$5,"Y")),
IF(DZ$5&gt;'Rent Roll'!$L15,"-",
IF('Rent Roll'!$P15&gt;0,
IF(AND('Rent Roll'!$P15&gt;0,EDATE('Rent Roll'!$K15,'Rent Roll'!$P15*12)&gt;='Commercial Lease'!DZ$5),
('Rent Roll'!$H15*'Rent Roll'!$D15/12)*((1+'Rent Roll'!$N15)^DATEDIF('Control | Sensitivity'!$C$18,DZ$5,"Y")),
OFFSET(DY19,0,-DATEDIF(EDATE('Rent Roll'!$K15,'Rent Roll'!$P15*12),DZ$5,"M"))*((1+'Rent Roll'!$O15)^(DATEDIF(EDATE('Rent Roll'!$K15,'Rent Roll'!$P15*12),DZ$5,"Y")+1))),('Rent Roll'!$H15*'Rent Roll'!$D15/12)*((1+'Rent Roll'!$N15)^DATEDIF('Control | Sensitivity'!$C$18,DZ$5,"Y")))))</f>
        <v>-</v>
      </c>
      <c r="EA19" s="92" t="str">
        <f ca="1">IF(EA$5&gt;='Rent Roll'!$M41,('Rent Roll'!$G41*'Rent Roll'!$D15/12)*((1+'Rent Roll'!$X41)^DATEDIF('Rent Roll'!$M41,EA$5,"Y")),
IF(EA$5&gt;'Rent Roll'!$L15,"-",
IF('Rent Roll'!$P15&gt;0,
IF(AND('Rent Roll'!$P15&gt;0,EDATE('Rent Roll'!$K15,'Rent Roll'!$P15*12)&gt;='Commercial Lease'!EA$5),
('Rent Roll'!$H15*'Rent Roll'!$D15/12)*((1+'Rent Roll'!$N15)^DATEDIF('Control | Sensitivity'!$C$18,EA$5,"Y")),
OFFSET(DZ19,0,-DATEDIF(EDATE('Rent Roll'!$K15,'Rent Roll'!$P15*12),EA$5,"M"))*((1+'Rent Roll'!$O15)^(DATEDIF(EDATE('Rent Roll'!$K15,'Rent Roll'!$P15*12),EA$5,"Y")+1))),('Rent Roll'!$H15*'Rent Roll'!$D15/12)*((1+'Rent Roll'!$N15)^DATEDIF('Control | Sensitivity'!$C$18,EA$5,"Y")))))</f>
        <v>-</v>
      </c>
      <c r="EB19" s="92" t="str">
        <f ca="1">IF(EB$5&gt;='Rent Roll'!$M41,('Rent Roll'!$G41*'Rent Roll'!$D15/12)*((1+'Rent Roll'!$X41)^DATEDIF('Rent Roll'!$M41,EB$5,"Y")),
IF(EB$5&gt;'Rent Roll'!$L15,"-",
IF('Rent Roll'!$P15&gt;0,
IF(AND('Rent Roll'!$P15&gt;0,EDATE('Rent Roll'!$K15,'Rent Roll'!$P15*12)&gt;='Commercial Lease'!EB$5),
('Rent Roll'!$H15*'Rent Roll'!$D15/12)*((1+'Rent Roll'!$N15)^DATEDIF('Control | Sensitivity'!$C$18,EB$5,"Y")),
OFFSET(EA19,0,-DATEDIF(EDATE('Rent Roll'!$K15,'Rent Roll'!$P15*12),EB$5,"M"))*((1+'Rent Roll'!$O15)^(DATEDIF(EDATE('Rent Roll'!$K15,'Rent Roll'!$P15*12),EB$5,"Y")+1))),('Rent Roll'!$H15*'Rent Roll'!$D15/12)*((1+'Rent Roll'!$N15)^DATEDIF('Control | Sensitivity'!$C$18,EB$5,"Y")))))</f>
        <v>-</v>
      </c>
      <c r="EC19" s="92" t="str">
        <f ca="1">IF(EC$5&gt;='Rent Roll'!$M41,('Rent Roll'!$G41*'Rent Roll'!$D15/12)*((1+'Rent Roll'!$X41)^DATEDIF('Rent Roll'!$M41,EC$5,"Y")),
IF(EC$5&gt;'Rent Roll'!$L15,"-",
IF('Rent Roll'!$P15&gt;0,
IF(AND('Rent Roll'!$P15&gt;0,EDATE('Rent Roll'!$K15,'Rent Roll'!$P15*12)&gt;='Commercial Lease'!EC$5),
('Rent Roll'!$H15*'Rent Roll'!$D15/12)*((1+'Rent Roll'!$N15)^DATEDIF('Control | Sensitivity'!$C$18,EC$5,"Y")),
OFFSET(EB19,0,-DATEDIF(EDATE('Rent Roll'!$K15,'Rent Roll'!$P15*12),EC$5,"M"))*((1+'Rent Roll'!$O15)^(DATEDIF(EDATE('Rent Roll'!$K15,'Rent Roll'!$P15*12),EC$5,"Y")+1))),('Rent Roll'!$H15*'Rent Roll'!$D15/12)*((1+'Rent Roll'!$N15)^DATEDIF('Control | Sensitivity'!$C$18,EC$5,"Y")))))</f>
        <v>-</v>
      </c>
      <c r="ED19" s="92" t="str">
        <f ca="1">IF(ED$5&gt;='Rent Roll'!$M41,('Rent Roll'!$G41*'Rent Roll'!$D15/12)*((1+'Rent Roll'!$X41)^DATEDIF('Rent Roll'!$M41,ED$5,"Y")),
IF(ED$5&gt;'Rent Roll'!$L15,"-",
IF('Rent Roll'!$P15&gt;0,
IF(AND('Rent Roll'!$P15&gt;0,EDATE('Rent Roll'!$K15,'Rent Roll'!$P15*12)&gt;='Commercial Lease'!ED$5),
('Rent Roll'!$H15*'Rent Roll'!$D15/12)*((1+'Rent Roll'!$N15)^DATEDIF('Control | Sensitivity'!$C$18,ED$5,"Y")),
OFFSET(EC19,0,-DATEDIF(EDATE('Rent Roll'!$K15,'Rent Roll'!$P15*12),ED$5,"M"))*((1+'Rent Roll'!$O15)^(DATEDIF(EDATE('Rent Roll'!$K15,'Rent Roll'!$P15*12),ED$5,"Y")+1))),('Rent Roll'!$H15*'Rent Roll'!$D15/12)*((1+'Rent Roll'!$N15)^DATEDIF('Control | Sensitivity'!$C$18,ED$5,"Y")))))</f>
        <v>-</v>
      </c>
      <c r="EE19" s="92" t="str">
        <f ca="1">IF(EE$5&gt;='Rent Roll'!$M41,('Rent Roll'!$G41*'Rent Roll'!$D15/12)*((1+'Rent Roll'!$X41)^DATEDIF('Rent Roll'!$M41,EE$5,"Y")),
IF(EE$5&gt;'Rent Roll'!$L15,"-",
IF('Rent Roll'!$P15&gt;0,
IF(AND('Rent Roll'!$P15&gt;0,EDATE('Rent Roll'!$K15,'Rent Roll'!$P15*12)&gt;='Commercial Lease'!EE$5),
('Rent Roll'!$H15*'Rent Roll'!$D15/12)*((1+'Rent Roll'!$N15)^DATEDIF('Control | Sensitivity'!$C$18,EE$5,"Y")),
OFFSET(ED19,0,-DATEDIF(EDATE('Rent Roll'!$K15,'Rent Roll'!$P15*12),EE$5,"M"))*((1+'Rent Roll'!$O15)^(DATEDIF(EDATE('Rent Roll'!$K15,'Rent Roll'!$P15*12),EE$5,"Y")+1))),('Rent Roll'!$H15*'Rent Roll'!$D15/12)*((1+'Rent Roll'!$N15)^DATEDIF('Control | Sensitivity'!$C$18,EE$5,"Y")))))</f>
        <v>-</v>
      </c>
      <c r="EF19" s="214" t="str">
        <f ca="1">IF(EF$5&gt;='Rent Roll'!$M41,('Rent Roll'!$G41*'Rent Roll'!$D15/12)*((1+'Rent Roll'!$X41)^DATEDIF('Rent Roll'!$M41,EF$5,"Y")),
IF(EF$5&gt;'Rent Roll'!$L15,"-",
IF('Rent Roll'!$P15&gt;0,
IF(AND('Rent Roll'!$P15&gt;0,EDATE('Rent Roll'!$K15,'Rent Roll'!$P15*12)&gt;='Commercial Lease'!EF$5),
('Rent Roll'!$H15*'Rent Roll'!$D15/12)*((1+'Rent Roll'!$N15)^DATEDIF('Control | Sensitivity'!$C$18,EF$5,"Y")),
OFFSET(EE19,0,-DATEDIF(EDATE('Rent Roll'!$K15,'Rent Roll'!$P15*12),EF$5,"M"))*((1+'Rent Roll'!$O15)^(DATEDIF(EDATE('Rent Roll'!$K15,'Rent Roll'!$P15*12),EF$5,"Y")+1))),('Rent Roll'!$H15*'Rent Roll'!$D15/12)*((1+'Rent Roll'!$N15)^DATEDIF('Control | Sensitivity'!$C$18,EF$5,"Y")))))</f>
        <v>-</v>
      </c>
      <c r="EG19" s="72" t="s">
        <v>109</v>
      </c>
    </row>
    <row r="20" spans="2:137" x14ac:dyDescent="0.2">
      <c r="B20" s="75"/>
      <c r="C20" s="287" t="str">
        <f>CONCATENATE('Rent Roll'!B16&amp;" - "&amp;'Rent Roll'!C16)</f>
        <v xml:space="preserve"> - </v>
      </c>
      <c r="D20" s="214">
        <f t="shared" ca="1" si="13"/>
        <v>0</v>
      </c>
      <c r="E20" s="92" t="str">
        <f>IF('Rent Roll'!$E16='Data Validation'!$E$2,'Rent Roll'!$I16,"-")</f>
        <v>-</v>
      </c>
      <c r="F20" s="92" t="str">
        <f ca="1">IF(F$5&gt;='Rent Roll'!$M42,('Rent Roll'!$G42*'Rent Roll'!$D16/12)*((1+'Rent Roll'!$X42)^DATEDIF('Rent Roll'!$M42,F$5,"Y")),
IF(F$5&gt;'Rent Roll'!$L16,"-",
IF('Rent Roll'!$P16&gt;0,
IF(AND('Rent Roll'!$P16&gt;0,EDATE('Rent Roll'!$K16,'Rent Roll'!$P16*12)&gt;='Commercial Lease'!F$5),
('Rent Roll'!$H16*'Rent Roll'!$D16/12)*((1+'Rent Roll'!$N16)^DATEDIF('Control | Sensitivity'!$C$18,F$5,"Y")),
OFFSET(E20,0,-DATEDIF(EDATE('Rent Roll'!$K16,'Rent Roll'!$P16*12),F$5,"M"))*((1+'Rent Roll'!$O16)^(DATEDIF(EDATE('Rent Roll'!$K16,'Rent Roll'!$P16*12),F$5,"Y")+1))),('Rent Roll'!$H16*'Rent Roll'!$D16/12)*((1+'Rent Roll'!$N16)^DATEDIF('Control | Sensitivity'!$C$18,F$5,"Y")))))</f>
        <v>-</v>
      </c>
      <c r="G20" s="92" t="str">
        <f ca="1">IF(G$5&gt;='Rent Roll'!$M42,('Rent Roll'!$G42*'Rent Roll'!$D16/12)*((1+'Rent Roll'!$X42)^DATEDIF('Rent Roll'!$M42,G$5,"Y")),
IF(G$5&gt;'Rent Roll'!$L16,"-",
IF('Rent Roll'!$P16&gt;0,
IF(AND('Rent Roll'!$P16&gt;0,EDATE('Rent Roll'!$K16,'Rent Roll'!$P16*12)&gt;='Commercial Lease'!G$5),
('Rent Roll'!$H16*'Rent Roll'!$D16/12)*((1+'Rent Roll'!$N16)^DATEDIF('Control | Sensitivity'!$C$18,G$5,"Y")),
OFFSET(F20,0,-DATEDIF(EDATE('Rent Roll'!$K16,'Rent Roll'!$P16*12),G$5,"M"))*((1+'Rent Roll'!$O16)^(DATEDIF(EDATE('Rent Roll'!$K16,'Rent Roll'!$P16*12),G$5,"Y")+1))),('Rent Roll'!$H16*'Rent Roll'!$D16/12)*((1+'Rent Roll'!$N16)^DATEDIF('Control | Sensitivity'!$C$18,G$5,"Y")))))</f>
        <v>-</v>
      </c>
      <c r="H20" s="92" t="str">
        <f ca="1">IF(H$5&gt;='Rent Roll'!$M42,('Rent Roll'!$G42*'Rent Roll'!$D16/12)*((1+'Rent Roll'!$X42)^DATEDIF('Rent Roll'!$M42,H$5,"Y")),
IF(H$5&gt;'Rent Roll'!$L16,"-",
IF('Rent Roll'!$P16&gt;0,
IF(AND('Rent Roll'!$P16&gt;0,EDATE('Rent Roll'!$K16,'Rent Roll'!$P16*12)&gt;='Commercial Lease'!H$5),
('Rent Roll'!$H16*'Rent Roll'!$D16/12)*((1+'Rent Roll'!$N16)^DATEDIF('Control | Sensitivity'!$C$18,H$5,"Y")),
OFFSET(G20,0,-DATEDIF(EDATE('Rent Roll'!$K16,'Rent Roll'!$P16*12),H$5,"M"))*((1+'Rent Roll'!$O16)^(DATEDIF(EDATE('Rent Roll'!$K16,'Rent Roll'!$P16*12),H$5,"Y")+1))),('Rent Roll'!$H16*'Rent Roll'!$D16/12)*((1+'Rent Roll'!$N16)^DATEDIF('Control | Sensitivity'!$C$18,H$5,"Y")))))</f>
        <v>-</v>
      </c>
      <c r="I20" s="92" t="str">
        <f ca="1">IF(I$5&gt;='Rent Roll'!$M42,('Rent Roll'!$G42*'Rent Roll'!$D16/12)*((1+'Rent Roll'!$X42)^DATEDIF('Rent Roll'!$M42,I$5,"Y")),
IF(I$5&gt;'Rent Roll'!$L16,"-",
IF('Rent Roll'!$P16&gt;0,
IF(AND('Rent Roll'!$P16&gt;0,EDATE('Rent Roll'!$K16,'Rent Roll'!$P16*12)&gt;='Commercial Lease'!I$5),
('Rent Roll'!$H16*'Rent Roll'!$D16/12)*((1+'Rent Roll'!$N16)^DATEDIF('Control | Sensitivity'!$C$18,I$5,"Y")),
OFFSET(H20,0,-DATEDIF(EDATE('Rent Roll'!$K16,'Rent Roll'!$P16*12),I$5,"M"))*((1+'Rent Roll'!$O16)^(DATEDIF(EDATE('Rent Roll'!$K16,'Rent Roll'!$P16*12),I$5,"Y")+1))),('Rent Roll'!$H16*'Rent Roll'!$D16/12)*((1+'Rent Roll'!$N16)^DATEDIF('Control | Sensitivity'!$C$18,I$5,"Y")))))</f>
        <v>-</v>
      </c>
      <c r="J20" s="92" t="str">
        <f ca="1">IF(J$5&gt;='Rent Roll'!$M42,('Rent Roll'!$G42*'Rent Roll'!$D16/12)*((1+'Rent Roll'!$X42)^DATEDIF('Rent Roll'!$M42,J$5,"Y")),
IF(J$5&gt;'Rent Roll'!$L16,"-",
IF('Rent Roll'!$P16&gt;0,
IF(AND('Rent Roll'!$P16&gt;0,EDATE('Rent Roll'!$K16,'Rent Roll'!$P16*12)&gt;='Commercial Lease'!J$5),
('Rent Roll'!$H16*'Rent Roll'!$D16/12)*((1+'Rent Roll'!$N16)^DATEDIF('Control | Sensitivity'!$C$18,J$5,"Y")),
OFFSET(I20,0,-DATEDIF(EDATE('Rent Roll'!$K16,'Rent Roll'!$P16*12),J$5,"M"))*((1+'Rent Roll'!$O16)^(DATEDIF(EDATE('Rent Roll'!$K16,'Rent Roll'!$P16*12),J$5,"Y")+1))),('Rent Roll'!$H16*'Rent Roll'!$D16/12)*((1+'Rent Roll'!$N16)^DATEDIF('Control | Sensitivity'!$C$18,J$5,"Y")))))</f>
        <v>-</v>
      </c>
      <c r="K20" s="92" t="str">
        <f ca="1">IF(K$5&gt;='Rent Roll'!$M42,('Rent Roll'!$G42*'Rent Roll'!$D16/12)*((1+'Rent Roll'!$X42)^DATEDIF('Rent Roll'!$M42,K$5,"Y")),
IF(K$5&gt;'Rent Roll'!$L16,"-",
IF('Rent Roll'!$P16&gt;0,
IF(AND('Rent Roll'!$P16&gt;0,EDATE('Rent Roll'!$K16,'Rent Roll'!$P16*12)&gt;='Commercial Lease'!K$5),
('Rent Roll'!$H16*'Rent Roll'!$D16/12)*((1+'Rent Roll'!$N16)^DATEDIF('Control | Sensitivity'!$C$18,K$5,"Y")),
OFFSET(J20,0,-DATEDIF(EDATE('Rent Roll'!$K16,'Rent Roll'!$P16*12),K$5,"M"))*((1+'Rent Roll'!$O16)^(DATEDIF(EDATE('Rent Roll'!$K16,'Rent Roll'!$P16*12),K$5,"Y")+1))),('Rent Roll'!$H16*'Rent Roll'!$D16/12)*((1+'Rent Roll'!$N16)^DATEDIF('Control | Sensitivity'!$C$18,K$5,"Y")))))</f>
        <v>-</v>
      </c>
      <c r="L20" s="92" t="str">
        <f ca="1">IF(L$5&gt;='Rent Roll'!$M42,('Rent Roll'!$G42*'Rent Roll'!$D16/12)*((1+'Rent Roll'!$X42)^DATEDIF('Rent Roll'!$M42,L$5,"Y")),
IF(L$5&gt;'Rent Roll'!$L16,"-",
IF('Rent Roll'!$P16&gt;0,
IF(AND('Rent Roll'!$P16&gt;0,EDATE('Rent Roll'!$K16,'Rent Roll'!$P16*12)&gt;='Commercial Lease'!L$5),
('Rent Roll'!$H16*'Rent Roll'!$D16/12)*((1+'Rent Roll'!$N16)^DATEDIF('Control | Sensitivity'!$C$18,L$5,"Y")),
OFFSET(K20,0,-DATEDIF(EDATE('Rent Roll'!$K16,'Rent Roll'!$P16*12),L$5,"M"))*((1+'Rent Roll'!$O16)^(DATEDIF(EDATE('Rent Roll'!$K16,'Rent Roll'!$P16*12),L$5,"Y")+1))),('Rent Roll'!$H16*'Rent Roll'!$D16/12)*((1+'Rent Roll'!$N16)^DATEDIF('Control | Sensitivity'!$C$18,L$5,"Y")))))</f>
        <v>-</v>
      </c>
      <c r="M20" s="92" t="str">
        <f ca="1">IF(M$5&gt;='Rent Roll'!$M42,('Rent Roll'!$G42*'Rent Roll'!$D16/12)*((1+'Rent Roll'!$X42)^DATEDIF('Rent Roll'!$M42,M$5,"Y")),
IF(M$5&gt;'Rent Roll'!$L16,"-",
IF('Rent Roll'!$P16&gt;0,
IF(AND('Rent Roll'!$P16&gt;0,EDATE('Rent Roll'!$K16,'Rent Roll'!$P16*12)&gt;='Commercial Lease'!M$5),
('Rent Roll'!$H16*'Rent Roll'!$D16/12)*((1+'Rent Roll'!$N16)^DATEDIF('Control | Sensitivity'!$C$18,M$5,"Y")),
OFFSET(L20,0,-DATEDIF(EDATE('Rent Roll'!$K16,'Rent Roll'!$P16*12),M$5,"M"))*((1+'Rent Roll'!$O16)^(DATEDIF(EDATE('Rent Roll'!$K16,'Rent Roll'!$P16*12),M$5,"Y")+1))),('Rent Roll'!$H16*'Rent Roll'!$D16/12)*((1+'Rent Roll'!$N16)^DATEDIF('Control | Sensitivity'!$C$18,M$5,"Y")))))</f>
        <v>-</v>
      </c>
      <c r="N20" s="92" t="str">
        <f ca="1">IF(N$5&gt;='Rent Roll'!$M42,('Rent Roll'!$G42*'Rent Roll'!$D16/12)*((1+'Rent Roll'!$X42)^DATEDIF('Rent Roll'!$M42,N$5,"Y")),
IF(N$5&gt;'Rent Roll'!$L16,"-",
IF('Rent Roll'!$P16&gt;0,
IF(AND('Rent Roll'!$P16&gt;0,EDATE('Rent Roll'!$K16,'Rent Roll'!$P16*12)&gt;='Commercial Lease'!N$5),
('Rent Roll'!$H16*'Rent Roll'!$D16/12)*((1+'Rent Roll'!$N16)^DATEDIF('Control | Sensitivity'!$C$18,N$5,"Y")),
OFFSET(M20,0,-DATEDIF(EDATE('Rent Roll'!$K16,'Rent Roll'!$P16*12),N$5,"M"))*((1+'Rent Roll'!$O16)^(DATEDIF(EDATE('Rent Roll'!$K16,'Rent Roll'!$P16*12),N$5,"Y")+1))),('Rent Roll'!$H16*'Rent Roll'!$D16/12)*((1+'Rent Roll'!$N16)^DATEDIF('Control | Sensitivity'!$C$18,N$5,"Y")))))</f>
        <v>-</v>
      </c>
      <c r="O20" s="92" t="str">
        <f ca="1">IF(O$5&gt;='Rent Roll'!$M42,('Rent Roll'!$G42*'Rent Roll'!$D16/12)*((1+'Rent Roll'!$X42)^DATEDIF('Rent Roll'!$M42,O$5,"Y")),
IF(O$5&gt;'Rent Roll'!$L16,"-",
IF('Rent Roll'!$P16&gt;0,
IF(AND('Rent Roll'!$P16&gt;0,EDATE('Rent Roll'!$K16,'Rent Roll'!$P16*12)&gt;='Commercial Lease'!O$5),
('Rent Roll'!$H16*'Rent Roll'!$D16/12)*((1+'Rent Roll'!$N16)^DATEDIF('Control | Sensitivity'!$C$18,O$5,"Y")),
OFFSET(N20,0,-DATEDIF(EDATE('Rent Roll'!$K16,'Rent Roll'!$P16*12),O$5,"M"))*((1+'Rent Roll'!$O16)^(DATEDIF(EDATE('Rent Roll'!$K16,'Rent Roll'!$P16*12),O$5,"Y")+1))),('Rent Roll'!$H16*'Rent Roll'!$D16/12)*((1+'Rent Roll'!$N16)^DATEDIF('Control | Sensitivity'!$C$18,O$5,"Y")))))</f>
        <v>-</v>
      </c>
      <c r="P20" s="92" t="str">
        <f ca="1">IF(P$5&gt;='Rent Roll'!$M42,('Rent Roll'!$G42*'Rent Roll'!$D16/12)*((1+'Rent Roll'!$X42)^DATEDIF('Rent Roll'!$M42,P$5,"Y")),
IF(P$5&gt;'Rent Roll'!$L16,"-",
IF('Rent Roll'!$P16&gt;0,
IF(AND('Rent Roll'!$P16&gt;0,EDATE('Rent Roll'!$K16,'Rent Roll'!$P16*12)&gt;='Commercial Lease'!P$5),
('Rent Roll'!$H16*'Rent Roll'!$D16/12)*((1+'Rent Roll'!$N16)^DATEDIF('Control | Sensitivity'!$C$18,P$5,"Y")),
OFFSET(O20,0,-DATEDIF(EDATE('Rent Roll'!$K16,'Rent Roll'!$P16*12),P$5,"M"))*((1+'Rent Roll'!$O16)^(DATEDIF(EDATE('Rent Roll'!$K16,'Rent Roll'!$P16*12),P$5,"Y")+1))),('Rent Roll'!$H16*'Rent Roll'!$D16/12)*((1+'Rent Roll'!$N16)^DATEDIF('Control | Sensitivity'!$C$18,P$5,"Y")))))</f>
        <v>-</v>
      </c>
      <c r="Q20" s="92" t="str">
        <f ca="1">IF(Q$5&gt;='Rent Roll'!$M42,('Rent Roll'!$G42*'Rent Roll'!$D16/12)*((1+'Rent Roll'!$X42)^DATEDIF('Rent Roll'!$M42,Q$5,"Y")),
IF(Q$5&gt;'Rent Roll'!$L16,"-",
IF('Rent Roll'!$P16&gt;0,
IF(AND('Rent Roll'!$P16&gt;0,EDATE('Rent Roll'!$K16,'Rent Roll'!$P16*12)&gt;='Commercial Lease'!Q$5),
('Rent Roll'!$H16*'Rent Roll'!$D16/12)*((1+'Rent Roll'!$N16)^DATEDIF('Control | Sensitivity'!$C$18,Q$5,"Y")),
OFFSET(P20,0,-DATEDIF(EDATE('Rent Roll'!$K16,'Rent Roll'!$P16*12),Q$5,"M"))*((1+'Rent Roll'!$O16)^(DATEDIF(EDATE('Rent Roll'!$K16,'Rent Roll'!$P16*12),Q$5,"Y")+1))),('Rent Roll'!$H16*'Rent Roll'!$D16/12)*((1+'Rent Roll'!$N16)^DATEDIF('Control | Sensitivity'!$C$18,Q$5,"Y")))))</f>
        <v>-</v>
      </c>
      <c r="R20" s="92" t="str">
        <f ca="1">IF(R$5&gt;='Rent Roll'!$M42,('Rent Roll'!$G42*'Rent Roll'!$D16/12)*((1+'Rent Roll'!$X42)^DATEDIF('Rent Roll'!$M42,R$5,"Y")),
IF(R$5&gt;'Rent Roll'!$L16,"-",
IF('Rent Roll'!$P16&gt;0,
IF(AND('Rent Roll'!$P16&gt;0,EDATE('Rent Roll'!$K16,'Rent Roll'!$P16*12)&gt;='Commercial Lease'!R$5),
('Rent Roll'!$H16*'Rent Roll'!$D16/12)*((1+'Rent Roll'!$N16)^DATEDIF('Control | Sensitivity'!$C$18,R$5,"Y")),
OFFSET(Q20,0,-DATEDIF(EDATE('Rent Roll'!$K16,'Rent Roll'!$P16*12),R$5,"M"))*((1+'Rent Roll'!$O16)^(DATEDIF(EDATE('Rent Roll'!$K16,'Rent Roll'!$P16*12),R$5,"Y")+1))),('Rent Roll'!$H16*'Rent Roll'!$D16/12)*((1+'Rent Roll'!$N16)^DATEDIF('Control | Sensitivity'!$C$18,R$5,"Y")))))</f>
        <v>-</v>
      </c>
      <c r="S20" s="92" t="str">
        <f ca="1">IF(S$5&gt;='Rent Roll'!$M42,('Rent Roll'!$G42*'Rent Roll'!$D16/12)*((1+'Rent Roll'!$X42)^DATEDIF('Rent Roll'!$M42,S$5,"Y")),
IF(S$5&gt;'Rent Roll'!$L16,"-",
IF('Rent Roll'!$P16&gt;0,
IF(AND('Rent Roll'!$P16&gt;0,EDATE('Rent Roll'!$K16,'Rent Roll'!$P16*12)&gt;='Commercial Lease'!S$5),
('Rent Roll'!$H16*'Rent Roll'!$D16/12)*((1+'Rent Roll'!$N16)^DATEDIF('Control | Sensitivity'!$C$18,S$5,"Y")),
OFFSET(R20,0,-DATEDIF(EDATE('Rent Roll'!$K16,'Rent Roll'!$P16*12),S$5,"M"))*((1+'Rent Roll'!$O16)^(DATEDIF(EDATE('Rent Roll'!$K16,'Rent Roll'!$P16*12),S$5,"Y")+1))),('Rent Roll'!$H16*'Rent Roll'!$D16/12)*((1+'Rent Roll'!$N16)^DATEDIF('Control | Sensitivity'!$C$18,S$5,"Y")))))</f>
        <v>-</v>
      </c>
      <c r="T20" s="92" t="str">
        <f ca="1">IF(T$5&gt;='Rent Roll'!$M42,('Rent Roll'!$G42*'Rent Roll'!$D16/12)*((1+'Rent Roll'!$X42)^DATEDIF('Rent Roll'!$M42,T$5,"Y")),
IF(T$5&gt;'Rent Roll'!$L16,"-",
IF('Rent Roll'!$P16&gt;0,
IF(AND('Rent Roll'!$P16&gt;0,EDATE('Rent Roll'!$K16,'Rent Roll'!$P16*12)&gt;='Commercial Lease'!T$5),
('Rent Roll'!$H16*'Rent Roll'!$D16/12)*((1+'Rent Roll'!$N16)^DATEDIF('Control | Sensitivity'!$C$18,T$5,"Y")),
OFFSET(S20,0,-DATEDIF(EDATE('Rent Roll'!$K16,'Rent Roll'!$P16*12),T$5,"M"))*((1+'Rent Roll'!$O16)^(DATEDIF(EDATE('Rent Roll'!$K16,'Rent Roll'!$P16*12),T$5,"Y")+1))),('Rent Roll'!$H16*'Rent Roll'!$D16/12)*((1+'Rent Roll'!$N16)^DATEDIF('Control | Sensitivity'!$C$18,T$5,"Y")))))</f>
        <v>-</v>
      </c>
      <c r="U20" s="92" t="str">
        <f ca="1">IF(U$5&gt;='Rent Roll'!$M42,('Rent Roll'!$G42*'Rent Roll'!$D16/12)*((1+'Rent Roll'!$X42)^DATEDIF('Rent Roll'!$M42,U$5,"Y")),
IF(U$5&gt;'Rent Roll'!$L16,"-",
IF('Rent Roll'!$P16&gt;0,
IF(AND('Rent Roll'!$P16&gt;0,EDATE('Rent Roll'!$K16,'Rent Roll'!$P16*12)&gt;='Commercial Lease'!U$5),
('Rent Roll'!$H16*'Rent Roll'!$D16/12)*((1+'Rent Roll'!$N16)^DATEDIF('Control | Sensitivity'!$C$18,U$5,"Y")),
OFFSET(T20,0,-DATEDIF(EDATE('Rent Roll'!$K16,'Rent Roll'!$P16*12),U$5,"M"))*((1+'Rent Roll'!$O16)^(DATEDIF(EDATE('Rent Roll'!$K16,'Rent Roll'!$P16*12),U$5,"Y")+1))),('Rent Roll'!$H16*'Rent Roll'!$D16/12)*((1+'Rent Roll'!$N16)^DATEDIF('Control | Sensitivity'!$C$18,U$5,"Y")))))</f>
        <v>-</v>
      </c>
      <c r="V20" s="92" t="str">
        <f ca="1">IF(V$5&gt;='Rent Roll'!$M42,('Rent Roll'!$G42*'Rent Roll'!$D16/12)*((1+'Rent Roll'!$X42)^DATEDIF('Rent Roll'!$M42,V$5,"Y")),
IF(V$5&gt;'Rent Roll'!$L16,"-",
IF('Rent Roll'!$P16&gt;0,
IF(AND('Rent Roll'!$P16&gt;0,EDATE('Rent Roll'!$K16,'Rent Roll'!$P16*12)&gt;='Commercial Lease'!V$5),
('Rent Roll'!$H16*'Rent Roll'!$D16/12)*((1+'Rent Roll'!$N16)^DATEDIF('Control | Sensitivity'!$C$18,V$5,"Y")),
OFFSET(U20,0,-DATEDIF(EDATE('Rent Roll'!$K16,'Rent Roll'!$P16*12),V$5,"M"))*((1+'Rent Roll'!$O16)^(DATEDIF(EDATE('Rent Roll'!$K16,'Rent Roll'!$P16*12),V$5,"Y")+1))),('Rent Roll'!$H16*'Rent Roll'!$D16/12)*((1+'Rent Roll'!$N16)^DATEDIF('Control | Sensitivity'!$C$18,V$5,"Y")))))</f>
        <v>-</v>
      </c>
      <c r="W20" s="92" t="str">
        <f ca="1">IF(W$5&gt;='Rent Roll'!$M42,('Rent Roll'!$G42*'Rent Roll'!$D16/12)*((1+'Rent Roll'!$X42)^DATEDIF('Rent Roll'!$M42,W$5,"Y")),
IF(W$5&gt;'Rent Roll'!$L16,"-",
IF('Rent Roll'!$P16&gt;0,
IF(AND('Rent Roll'!$P16&gt;0,EDATE('Rent Roll'!$K16,'Rent Roll'!$P16*12)&gt;='Commercial Lease'!W$5),
('Rent Roll'!$H16*'Rent Roll'!$D16/12)*((1+'Rent Roll'!$N16)^DATEDIF('Control | Sensitivity'!$C$18,W$5,"Y")),
OFFSET(V20,0,-DATEDIF(EDATE('Rent Roll'!$K16,'Rent Roll'!$P16*12),W$5,"M"))*((1+'Rent Roll'!$O16)^(DATEDIF(EDATE('Rent Roll'!$K16,'Rent Roll'!$P16*12),W$5,"Y")+1))),('Rent Roll'!$H16*'Rent Roll'!$D16/12)*((1+'Rent Roll'!$N16)^DATEDIF('Control | Sensitivity'!$C$18,W$5,"Y")))))</f>
        <v>-</v>
      </c>
      <c r="X20" s="92" t="str">
        <f ca="1">IF(X$5&gt;='Rent Roll'!$M42,('Rent Roll'!$G42*'Rent Roll'!$D16/12)*((1+'Rent Roll'!$X42)^DATEDIF('Rent Roll'!$M42,X$5,"Y")),
IF(X$5&gt;'Rent Roll'!$L16,"-",
IF('Rent Roll'!$P16&gt;0,
IF(AND('Rent Roll'!$P16&gt;0,EDATE('Rent Roll'!$K16,'Rent Roll'!$P16*12)&gt;='Commercial Lease'!X$5),
('Rent Roll'!$H16*'Rent Roll'!$D16/12)*((1+'Rent Roll'!$N16)^DATEDIF('Control | Sensitivity'!$C$18,X$5,"Y")),
OFFSET(W20,0,-DATEDIF(EDATE('Rent Roll'!$K16,'Rent Roll'!$P16*12),X$5,"M"))*((1+'Rent Roll'!$O16)^(DATEDIF(EDATE('Rent Roll'!$K16,'Rent Roll'!$P16*12),X$5,"Y")+1))),('Rent Roll'!$H16*'Rent Roll'!$D16/12)*((1+'Rent Roll'!$N16)^DATEDIF('Control | Sensitivity'!$C$18,X$5,"Y")))))</f>
        <v>-</v>
      </c>
      <c r="Y20" s="92" t="str">
        <f ca="1">IF(Y$5&gt;='Rent Roll'!$M42,('Rent Roll'!$G42*'Rent Roll'!$D16/12)*((1+'Rent Roll'!$X42)^DATEDIF('Rent Roll'!$M42,Y$5,"Y")),
IF(Y$5&gt;'Rent Roll'!$L16,"-",
IF('Rent Roll'!$P16&gt;0,
IF(AND('Rent Roll'!$P16&gt;0,EDATE('Rent Roll'!$K16,'Rent Roll'!$P16*12)&gt;='Commercial Lease'!Y$5),
('Rent Roll'!$H16*'Rent Roll'!$D16/12)*((1+'Rent Roll'!$N16)^DATEDIF('Control | Sensitivity'!$C$18,Y$5,"Y")),
OFFSET(X20,0,-DATEDIF(EDATE('Rent Roll'!$K16,'Rent Roll'!$P16*12),Y$5,"M"))*((1+'Rent Roll'!$O16)^(DATEDIF(EDATE('Rent Roll'!$K16,'Rent Roll'!$P16*12),Y$5,"Y")+1))),('Rent Roll'!$H16*'Rent Roll'!$D16/12)*((1+'Rent Roll'!$N16)^DATEDIF('Control | Sensitivity'!$C$18,Y$5,"Y")))))</f>
        <v>-</v>
      </c>
      <c r="Z20" s="92" t="str">
        <f ca="1">IF(Z$5&gt;='Rent Roll'!$M42,('Rent Roll'!$G42*'Rent Roll'!$D16/12)*((1+'Rent Roll'!$X42)^DATEDIF('Rent Roll'!$M42,Z$5,"Y")),
IF(Z$5&gt;'Rent Roll'!$L16,"-",
IF('Rent Roll'!$P16&gt;0,
IF(AND('Rent Roll'!$P16&gt;0,EDATE('Rent Roll'!$K16,'Rent Roll'!$P16*12)&gt;='Commercial Lease'!Z$5),
('Rent Roll'!$H16*'Rent Roll'!$D16/12)*((1+'Rent Roll'!$N16)^DATEDIF('Control | Sensitivity'!$C$18,Z$5,"Y")),
OFFSET(Y20,0,-DATEDIF(EDATE('Rent Roll'!$K16,'Rent Roll'!$P16*12),Z$5,"M"))*((1+'Rent Roll'!$O16)^(DATEDIF(EDATE('Rent Roll'!$K16,'Rent Roll'!$P16*12),Z$5,"Y")+1))),('Rent Roll'!$H16*'Rent Roll'!$D16/12)*((1+'Rent Roll'!$N16)^DATEDIF('Control | Sensitivity'!$C$18,Z$5,"Y")))))</f>
        <v>-</v>
      </c>
      <c r="AA20" s="92" t="str">
        <f ca="1">IF(AA$5&gt;='Rent Roll'!$M42,('Rent Roll'!$G42*'Rent Roll'!$D16/12)*((1+'Rent Roll'!$X42)^DATEDIF('Rent Roll'!$M42,AA$5,"Y")),
IF(AA$5&gt;'Rent Roll'!$L16,"-",
IF('Rent Roll'!$P16&gt;0,
IF(AND('Rent Roll'!$P16&gt;0,EDATE('Rent Roll'!$K16,'Rent Roll'!$P16*12)&gt;='Commercial Lease'!AA$5),
('Rent Roll'!$H16*'Rent Roll'!$D16/12)*((1+'Rent Roll'!$N16)^DATEDIF('Control | Sensitivity'!$C$18,AA$5,"Y")),
OFFSET(Z20,0,-DATEDIF(EDATE('Rent Roll'!$K16,'Rent Roll'!$P16*12),AA$5,"M"))*((1+'Rent Roll'!$O16)^(DATEDIF(EDATE('Rent Roll'!$K16,'Rent Roll'!$P16*12),AA$5,"Y")+1))),('Rent Roll'!$H16*'Rent Roll'!$D16/12)*((1+'Rent Roll'!$N16)^DATEDIF('Control | Sensitivity'!$C$18,AA$5,"Y")))))</f>
        <v>-</v>
      </c>
      <c r="AB20" s="92" t="str">
        <f ca="1">IF(AB$5&gt;='Rent Roll'!$M42,('Rent Roll'!$G42*'Rent Roll'!$D16/12)*((1+'Rent Roll'!$X42)^DATEDIF('Rent Roll'!$M42,AB$5,"Y")),
IF(AB$5&gt;'Rent Roll'!$L16,"-",
IF('Rent Roll'!$P16&gt;0,
IF(AND('Rent Roll'!$P16&gt;0,EDATE('Rent Roll'!$K16,'Rent Roll'!$P16*12)&gt;='Commercial Lease'!AB$5),
('Rent Roll'!$H16*'Rent Roll'!$D16/12)*((1+'Rent Roll'!$N16)^DATEDIF('Control | Sensitivity'!$C$18,AB$5,"Y")),
OFFSET(AA20,0,-DATEDIF(EDATE('Rent Roll'!$K16,'Rent Roll'!$P16*12),AB$5,"M"))*((1+'Rent Roll'!$O16)^(DATEDIF(EDATE('Rent Roll'!$K16,'Rent Roll'!$P16*12),AB$5,"Y")+1))),('Rent Roll'!$H16*'Rent Roll'!$D16/12)*((1+'Rent Roll'!$N16)^DATEDIF('Control | Sensitivity'!$C$18,AB$5,"Y")))))</f>
        <v>-</v>
      </c>
      <c r="AC20" s="92" t="str">
        <f ca="1">IF(AC$5&gt;='Rent Roll'!$M42,('Rent Roll'!$G42*'Rent Roll'!$D16/12)*((1+'Rent Roll'!$X42)^DATEDIF('Rent Roll'!$M42,AC$5,"Y")),
IF(AC$5&gt;'Rent Roll'!$L16,"-",
IF('Rent Roll'!$P16&gt;0,
IF(AND('Rent Roll'!$P16&gt;0,EDATE('Rent Roll'!$K16,'Rent Roll'!$P16*12)&gt;='Commercial Lease'!AC$5),
('Rent Roll'!$H16*'Rent Roll'!$D16/12)*((1+'Rent Roll'!$N16)^DATEDIF('Control | Sensitivity'!$C$18,AC$5,"Y")),
OFFSET(AB20,0,-DATEDIF(EDATE('Rent Roll'!$K16,'Rent Roll'!$P16*12),AC$5,"M"))*((1+'Rent Roll'!$O16)^(DATEDIF(EDATE('Rent Roll'!$K16,'Rent Roll'!$P16*12),AC$5,"Y")+1))),('Rent Roll'!$H16*'Rent Roll'!$D16/12)*((1+'Rent Roll'!$N16)^DATEDIF('Control | Sensitivity'!$C$18,AC$5,"Y")))))</f>
        <v>-</v>
      </c>
      <c r="AD20" s="92" t="str">
        <f ca="1">IF(AD$5&gt;='Rent Roll'!$M42,('Rent Roll'!$G42*'Rent Roll'!$D16/12)*((1+'Rent Roll'!$X42)^DATEDIF('Rent Roll'!$M42,AD$5,"Y")),
IF(AD$5&gt;'Rent Roll'!$L16,"-",
IF('Rent Roll'!$P16&gt;0,
IF(AND('Rent Roll'!$P16&gt;0,EDATE('Rent Roll'!$K16,'Rent Roll'!$P16*12)&gt;='Commercial Lease'!AD$5),
('Rent Roll'!$H16*'Rent Roll'!$D16/12)*((1+'Rent Roll'!$N16)^DATEDIF('Control | Sensitivity'!$C$18,AD$5,"Y")),
OFFSET(AC20,0,-DATEDIF(EDATE('Rent Roll'!$K16,'Rent Roll'!$P16*12),AD$5,"M"))*((1+'Rent Roll'!$O16)^(DATEDIF(EDATE('Rent Roll'!$K16,'Rent Roll'!$P16*12),AD$5,"Y")+1))),('Rent Roll'!$H16*'Rent Roll'!$D16/12)*((1+'Rent Roll'!$N16)^DATEDIF('Control | Sensitivity'!$C$18,AD$5,"Y")))))</f>
        <v>-</v>
      </c>
      <c r="AE20" s="92" t="str">
        <f ca="1">IF(AE$5&gt;='Rent Roll'!$M42,('Rent Roll'!$G42*'Rent Roll'!$D16/12)*((1+'Rent Roll'!$X42)^DATEDIF('Rent Roll'!$M42,AE$5,"Y")),
IF(AE$5&gt;'Rent Roll'!$L16,"-",
IF('Rent Roll'!$P16&gt;0,
IF(AND('Rent Roll'!$P16&gt;0,EDATE('Rent Roll'!$K16,'Rent Roll'!$P16*12)&gt;='Commercial Lease'!AE$5),
('Rent Roll'!$H16*'Rent Roll'!$D16/12)*((1+'Rent Roll'!$N16)^DATEDIF('Control | Sensitivity'!$C$18,AE$5,"Y")),
OFFSET(AD20,0,-DATEDIF(EDATE('Rent Roll'!$K16,'Rent Roll'!$P16*12),AE$5,"M"))*((1+'Rent Roll'!$O16)^(DATEDIF(EDATE('Rent Roll'!$K16,'Rent Roll'!$P16*12),AE$5,"Y")+1))),('Rent Roll'!$H16*'Rent Roll'!$D16/12)*((1+'Rent Roll'!$N16)^DATEDIF('Control | Sensitivity'!$C$18,AE$5,"Y")))))</f>
        <v>-</v>
      </c>
      <c r="AF20" s="92" t="str">
        <f ca="1">IF(AF$5&gt;='Rent Roll'!$M42,('Rent Roll'!$G42*'Rent Roll'!$D16/12)*((1+'Rent Roll'!$X42)^DATEDIF('Rent Roll'!$M42,AF$5,"Y")),
IF(AF$5&gt;'Rent Roll'!$L16,"-",
IF('Rent Roll'!$P16&gt;0,
IF(AND('Rent Roll'!$P16&gt;0,EDATE('Rent Roll'!$K16,'Rent Roll'!$P16*12)&gt;='Commercial Lease'!AF$5),
('Rent Roll'!$H16*'Rent Roll'!$D16/12)*((1+'Rent Roll'!$N16)^DATEDIF('Control | Sensitivity'!$C$18,AF$5,"Y")),
OFFSET(AE20,0,-DATEDIF(EDATE('Rent Roll'!$K16,'Rent Roll'!$P16*12),AF$5,"M"))*((1+'Rent Roll'!$O16)^(DATEDIF(EDATE('Rent Roll'!$K16,'Rent Roll'!$P16*12),AF$5,"Y")+1))),('Rent Roll'!$H16*'Rent Roll'!$D16/12)*((1+'Rent Roll'!$N16)^DATEDIF('Control | Sensitivity'!$C$18,AF$5,"Y")))))</f>
        <v>-</v>
      </c>
      <c r="AG20" s="92" t="str">
        <f ca="1">IF(AG$5&gt;='Rent Roll'!$M42,('Rent Roll'!$G42*'Rent Roll'!$D16/12)*((1+'Rent Roll'!$X42)^DATEDIF('Rent Roll'!$M42,AG$5,"Y")),
IF(AG$5&gt;'Rent Roll'!$L16,"-",
IF('Rent Roll'!$P16&gt;0,
IF(AND('Rent Roll'!$P16&gt;0,EDATE('Rent Roll'!$K16,'Rent Roll'!$P16*12)&gt;='Commercial Lease'!AG$5),
('Rent Roll'!$H16*'Rent Roll'!$D16/12)*((1+'Rent Roll'!$N16)^DATEDIF('Control | Sensitivity'!$C$18,AG$5,"Y")),
OFFSET(AF20,0,-DATEDIF(EDATE('Rent Roll'!$K16,'Rent Roll'!$P16*12),AG$5,"M"))*((1+'Rent Roll'!$O16)^(DATEDIF(EDATE('Rent Roll'!$K16,'Rent Roll'!$P16*12),AG$5,"Y")+1))),('Rent Roll'!$H16*'Rent Roll'!$D16/12)*((1+'Rent Roll'!$N16)^DATEDIF('Control | Sensitivity'!$C$18,AG$5,"Y")))))</f>
        <v>-</v>
      </c>
      <c r="AH20" s="92" t="str">
        <f ca="1">IF(AH$5&gt;='Rent Roll'!$M42,('Rent Roll'!$G42*'Rent Roll'!$D16/12)*((1+'Rent Roll'!$X42)^DATEDIF('Rent Roll'!$M42,AH$5,"Y")),
IF(AH$5&gt;'Rent Roll'!$L16,"-",
IF('Rent Roll'!$P16&gt;0,
IF(AND('Rent Roll'!$P16&gt;0,EDATE('Rent Roll'!$K16,'Rent Roll'!$P16*12)&gt;='Commercial Lease'!AH$5),
('Rent Roll'!$H16*'Rent Roll'!$D16/12)*((1+'Rent Roll'!$N16)^DATEDIF('Control | Sensitivity'!$C$18,AH$5,"Y")),
OFFSET(AG20,0,-DATEDIF(EDATE('Rent Roll'!$K16,'Rent Roll'!$P16*12),AH$5,"M"))*((1+'Rent Roll'!$O16)^(DATEDIF(EDATE('Rent Roll'!$K16,'Rent Roll'!$P16*12),AH$5,"Y")+1))),('Rent Roll'!$H16*'Rent Roll'!$D16/12)*((1+'Rent Roll'!$N16)^DATEDIF('Control | Sensitivity'!$C$18,AH$5,"Y")))))</f>
        <v>-</v>
      </c>
      <c r="AI20" s="92" t="str">
        <f ca="1">IF(AI$5&gt;='Rent Roll'!$M42,('Rent Roll'!$G42*'Rent Roll'!$D16/12)*((1+'Rent Roll'!$X42)^DATEDIF('Rent Roll'!$M42,AI$5,"Y")),
IF(AI$5&gt;'Rent Roll'!$L16,"-",
IF('Rent Roll'!$P16&gt;0,
IF(AND('Rent Roll'!$P16&gt;0,EDATE('Rent Roll'!$K16,'Rent Roll'!$P16*12)&gt;='Commercial Lease'!AI$5),
('Rent Roll'!$H16*'Rent Roll'!$D16/12)*((1+'Rent Roll'!$N16)^DATEDIF('Control | Sensitivity'!$C$18,AI$5,"Y")),
OFFSET(AH20,0,-DATEDIF(EDATE('Rent Roll'!$K16,'Rent Roll'!$P16*12),AI$5,"M"))*((1+'Rent Roll'!$O16)^(DATEDIF(EDATE('Rent Roll'!$K16,'Rent Roll'!$P16*12),AI$5,"Y")+1))),('Rent Roll'!$H16*'Rent Roll'!$D16/12)*((1+'Rent Roll'!$N16)^DATEDIF('Control | Sensitivity'!$C$18,AI$5,"Y")))))</f>
        <v>-</v>
      </c>
      <c r="AJ20" s="92" t="str">
        <f ca="1">IF(AJ$5&gt;='Rent Roll'!$M42,('Rent Roll'!$G42*'Rent Roll'!$D16/12)*((1+'Rent Roll'!$X42)^DATEDIF('Rent Roll'!$M42,AJ$5,"Y")),
IF(AJ$5&gt;'Rent Roll'!$L16,"-",
IF('Rent Roll'!$P16&gt;0,
IF(AND('Rent Roll'!$P16&gt;0,EDATE('Rent Roll'!$K16,'Rent Roll'!$P16*12)&gt;='Commercial Lease'!AJ$5),
('Rent Roll'!$H16*'Rent Roll'!$D16/12)*((1+'Rent Roll'!$N16)^DATEDIF('Control | Sensitivity'!$C$18,AJ$5,"Y")),
OFFSET(AI20,0,-DATEDIF(EDATE('Rent Roll'!$K16,'Rent Roll'!$P16*12),AJ$5,"M"))*((1+'Rent Roll'!$O16)^(DATEDIF(EDATE('Rent Roll'!$K16,'Rent Roll'!$P16*12),AJ$5,"Y")+1))),('Rent Roll'!$H16*'Rent Roll'!$D16/12)*((1+'Rent Roll'!$N16)^DATEDIF('Control | Sensitivity'!$C$18,AJ$5,"Y")))))</f>
        <v>-</v>
      </c>
      <c r="AK20" s="92" t="str">
        <f ca="1">IF(AK$5&gt;='Rent Roll'!$M42,('Rent Roll'!$G42*'Rent Roll'!$D16/12)*((1+'Rent Roll'!$X42)^DATEDIF('Rent Roll'!$M42,AK$5,"Y")),
IF(AK$5&gt;'Rent Roll'!$L16,"-",
IF('Rent Roll'!$P16&gt;0,
IF(AND('Rent Roll'!$P16&gt;0,EDATE('Rent Roll'!$K16,'Rent Roll'!$P16*12)&gt;='Commercial Lease'!AK$5),
('Rent Roll'!$H16*'Rent Roll'!$D16/12)*((1+'Rent Roll'!$N16)^DATEDIF('Control | Sensitivity'!$C$18,AK$5,"Y")),
OFFSET(AJ20,0,-DATEDIF(EDATE('Rent Roll'!$K16,'Rent Roll'!$P16*12),AK$5,"M"))*((1+'Rent Roll'!$O16)^(DATEDIF(EDATE('Rent Roll'!$K16,'Rent Roll'!$P16*12),AK$5,"Y")+1))),('Rent Roll'!$H16*'Rent Roll'!$D16/12)*((1+'Rent Roll'!$N16)^DATEDIF('Control | Sensitivity'!$C$18,AK$5,"Y")))))</f>
        <v>-</v>
      </c>
      <c r="AL20" s="92" t="str">
        <f ca="1">IF(AL$5&gt;='Rent Roll'!$M42,('Rent Roll'!$G42*'Rent Roll'!$D16/12)*((1+'Rent Roll'!$X42)^DATEDIF('Rent Roll'!$M42,AL$5,"Y")),
IF(AL$5&gt;'Rent Roll'!$L16,"-",
IF('Rent Roll'!$P16&gt;0,
IF(AND('Rent Roll'!$P16&gt;0,EDATE('Rent Roll'!$K16,'Rent Roll'!$P16*12)&gt;='Commercial Lease'!AL$5),
('Rent Roll'!$H16*'Rent Roll'!$D16/12)*((1+'Rent Roll'!$N16)^DATEDIF('Control | Sensitivity'!$C$18,AL$5,"Y")),
OFFSET(AK20,0,-DATEDIF(EDATE('Rent Roll'!$K16,'Rent Roll'!$P16*12),AL$5,"M"))*((1+'Rent Roll'!$O16)^(DATEDIF(EDATE('Rent Roll'!$K16,'Rent Roll'!$P16*12),AL$5,"Y")+1))),('Rent Roll'!$H16*'Rent Roll'!$D16/12)*((1+'Rent Roll'!$N16)^DATEDIF('Control | Sensitivity'!$C$18,AL$5,"Y")))))</f>
        <v>-</v>
      </c>
      <c r="AM20" s="92" t="str">
        <f ca="1">IF(AM$5&gt;='Rent Roll'!$M42,('Rent Roll'!$G42*'Rent Roll'!$D16/12)*((1+'Rent Roll'!$X42)^DATEDIF('Rent Roll'!$M42,AM$5,"Y")),
IF(AM$5&gt;'Rent Roll'!$L16,"-",
IF('Rent Roll'!$P16&gt;0,
IF(AND('Rent Roll'!$P16&gt;0,EDATE('Rent Roll'!$K16,'Rent Roll'!$P16*12)&gt;='Commercial Lease'!AM$5),
('Rent Roll'!$H16*'Rent Roll'!$D16/12)*((1+'Rent Roll'!$N16)^DATEDIF('Control | Sensitivity'!$C$18,AM$5,"Y")),
OFFSET(AL20,0,-DATEDIF(EDATE('Rent Roll'!$K16,'Rent Roll'!$P16*12),AM$5,"M"))*((1+'Rent Roll'!$O16)^(DATEDIF(EDATE('Rent Roll'!$K16,'Rent Roll'!$P16*12),AM$5,"Y")+1))),('Rent Roll'!$H16*'Rent Roll'!$D16/12)*((1+'Rent Roll'!$N16)^DATEDIF('Control | Sensitivity'!$C$18,AM$5,"Y")))))</f>
        <v>-</v>
      </c>
      <c r="AN20" s="92" t="str">
        <f ca="1">IF(AN$5&gt;='Rent Roll'!$M42,('Rent Roll'!$G42*'Rent Roll'!$D16/12)*((1+'Rent Roll'!$X42)^DATEDIF('Rent Roll'!$M42,AN$5,"Y")),
IF(AN$5&gt;'Rent Roll'!$L16,"-",
IF('Rent Roll'!$P16&gt;0,
IF(AND('Rent Roll'!$P16&gt;0,EDATE('Rent Roll'!$K16,'Rent Roll'!$P16*12)&gt;='Commercial Lease'!AN$5),
('Rent Roll'!$H16*'Rent Roll'!$D16/12)*((1+'Rent Roll'!$N16)^DATEDIF('Control | Sensitivity'!$C$18,AN$5,"Y")),
OFFSET(AM20,0,-DATEDIF(EDATE('Rent Roll'!$K16,'Rent Roll'!$P16*12),AN$5,"M"))*((1+'Rent Roll'!$O16)^(DATEDIF(EDATE('Rent Roll'!$K16,'Rent Roll'!$P16*12),AN$5,"Y")+1))),('Rent Roll'!$H16*'Rent Roll'!$D16/12)*((1+'Rent Roll'!$N16)^DATEDIF('Control | Sensitivity'!$C$18,AN$5,"Y")))))</f>
        <v>-</v>
      </c>
      <c r="AO20" s="92" t="str">
        <f ca="1">IF(AO$5&gt;='Rent Roll'!$M42,('Rent Roll'!$G42*'Rent Roll'!$D16/12)*((1+'Rent Roll'!$X42)^DATEDIF('Rent Roll'!$M42,AO$5,"Y")),
IF(AO$5&gt;'Rent Roll'!$L16,"-",
IF('Rent Roll'!$P16&gt;0,
IF(AND('Rent Roll'!$P16&gt;0,EDATE('Rent Roll'!$K16,'Rent Roll'!$P16*12)&gt;='Commercial Lease'!AO$5),
('Rent Roll'!$H16*'Rent Roll'!$D16/12)*((1+'Rent Roll'!$N16)^DATEDIF('Control | Sensitivity'!$C$18,AO$5,"Y")),
OFFSET(AN20,0,-DATEDIF(EDATE('Rent Roll'!$K16,'Rent Roll'!$P16*12),AO$5,"M"))*((1+'Rent Roll'!$O16)^(DATEDIF(EDATE('Rent Roll'!$K16,'Rent Roll'!$P16*12),AO$5,"Y")+1))),('Rent Roll'!$H16*'Rent Roll'!$D16/12)*((1+'Rent Roll'!$N16)^DATEDIF('Control | Sensitivity'!$C$18,AO$5,"Y")))))</f>
        <v>-</v>
      </c>
      <c r="AP20" s="92" t="str">
        <f ca="1">IF(AP$5&gt;='Rent Roll'!$M42,('Rent Roll'!$G42*'Rent Roll'!$D16/12)*((1+'Rent Roll'!$X42)^DATEDIF('Rent Roll'!$M42,AP$5,"Y")),
IF(AP$5&gt;'Rent Roll'!$L16,"-",
IF('Rent Roll'!$P16&gt;0,
IF(AND('Rent Roll'!$P16&gt;0,EDATE('Rent Roll'!$K16,'Rent Roll'!$P16*12)&gt;='Commercial Lease'!AP$5),
('Rent Roll'!$H16*'Rent Roll'!$D16/12)*((1+'Rent Roll'!$N16)^DATEDIF('Control | Sensitivity'!$C$18,AP$5,"Y")),
OFFSET(AO20,0,-DATEDIF(EDATE('Rent Roll'!$K16,'Rent Roll'!$P16*12),AP$5,"M"))*((1+'Rent Roll'!$O16)^(DATEDIF(EDATE('Rent Roll'!$K16,'Rent Roll'!$P16*12),AP$5,"Y")+1))),('Rent Roll'!$H16*'Rent Roll'!$D16/12)*((1+'Rent Roll'!$N16)^DATEDIF('Control | Sensitivity'!$C$18,AP$5,"Y")))))</f>
        <v>-</v>
      </c>
      <c r="AQ20" s="92" t="str">
        <f ca="1">IF(AQ$5&gt;='Rent Roll'!$M42,('Rent Roll'!$G42*'Rent Roll'!$D16/12)*((1+'Rent Roll'!$X42)^DATEDIF('Rent Roll'!$M42,AQ$5,"Y")),
IF(AQ$5&gt;'Rent Roll'!$L16,"-",
IF('Rent Roll'!$P16&gt;0,
IF(AND('Rent Roll'!$P16&gt;0,EDATE('Rent Roll'!$K16,'Rent Roll'!$P16*12)&gt;='Commercial Lease'!AQ$5),
('Rent Roll'!$H16*'Rent Roll'!$D16/12)*((1+'Rent Roll'!$N16)^DATEDIF('Control | Sensitivity'!$C$18,AQ$5,"Y")),
OFFSET(AP20,0,-DATEDIF(EDATE('Rent Roll'!$K16,'Rent Roll'!$P16*12),AQ$5,"M"))*((1+'Rent Roll'!$O16)^(DATEDIF(EDATE('Rent Roll'!$K16,'Rent Roll'!$P16*12),AQ$5,"Y")+1))),('Rent Roll'!$H16*'Rent Roll'!$D16/12)*((1+'Rent Roll'!$N16)^DATEDIF('Control | Sensitivity'!$C$18,AQ$5,"Y")))))</f>
        <v>-</v>
      </c>
      <c r="AR20" s="92" t="str">
        <f ca="1">IF(AR$5&gt;='Rent Roll'!$M42,('Rent Roll'!$G42*'Rent Roll'!$D16/12)*((1+'Rent Roll'!$X42)^DATEDIF('Rent Roll'!$M42,AR$5,"Y")),
IF(AR$5&gt;'Rent Roll'!$L16,"-",
IF('Rent Roll'!$P16&gt;0,
IF(AND('Rent Roll'!$P16&gt;0,EDATE('Rent Roll'!$K16,'Rent Roll'!$P16*12)&gt;='Commercial Lease'!AR$5),
('Rent Roll'!$H16*'Rent Roll'!$D16/12)*((1+'Rent Roll'!$N16)^DATEDIF('Control | Sensitivity'!$C$18,AR$5,"Y")),
OFFSET(AQ20,0,-DATEDIF(EDATE('Rent Roll'!$K16,'Rent Roll'!$P16*12),AR$5,"M"))*((1+'Rent Roll'!$O16)^(DATEDIF(EDATE('Rent Roll'!$K16,'Rent Roll'!$P16*12),AR$5,"Y")+1))),('Rent Roll'!$H16*'Rent Roll'!$D16/12)*((1+'Rent Roll'!$N16)^DATEDIF('Control | Sensitivity'!$C$18,AR$5,"Y")))))</f>
        <v>-</v>
      </c>
      <c r="AS20" s="92" t="str">
        <f ca="1">IF(AS$5&gt;='Rent Roll'!$M42,('Rent Roll'!$G42*'Rent Roll'!$D16/12)*((1+'Rent Roll'!$X42)^DATEDIF('Rent Roll'!$M42,AS$5,"Y")),
IF(AS$5&gt;'Rent Roll'!$L16,"-",
IF('Rent Roll'!$P16&gt;0,
IF(AND('Rent Roll'!$P16&gt;0,EDATE('Rent Roll'!$K16,'Rent Roll'!$P16*12)&gt;='Commercial Lease'!AS$5),
('Rent Roll'!$H16*'Rent Roll'!$D16/12)*((1+'Rent Roll'!$N16)^DATEDIF('Control | Sensitivity'!$C$18,AS$5,"Y")),
OFFSET(AR20,0,-DATEDIF(EDATE('Rent Roll'!$K16,'Rent Roll'!$P16*12),AS$5,"M"))*((1+'Rent Roll'!$O16)^(DATEDIF(EDATE('Rent Roll'!$K16,'Rent Roll'!$P16*12),AS$5,"Y")+1))),('Rent Roll'!$H16*'Rent Roll'!$D16/12)*((1+'Rent Roll'!$N16)^DATEDIF('Control | Sensitivity'!$C$18,AS$5,"Y")))))</f>
        <v>-</v>
      </c>
      <c r="AT20" s="92" t="str">
        <f ca="1">IF(AT$5&gt;='Rent Roll'!$M42,('Rent Roll'!$G42*'Rent Roll'!$D16/12)*((1+'Rent Roll'!$X42)^DATEDIF('Rent Roll'!$M42,AT$5,"Y")),
IF(AT$5&gt;'Rent Roll'!$L16,"-",
IF('Rent Roll'!$P16&gt;0,
IF(AND('Rent Roll'!$P16&gt;0,EDATE('Rent Roll'!$K16,'Rent Roll'!$P16*12)&gt;='Commercial Lease'!AT$5),
('Rent Roll'!$H16*'Rent Roll'!$D16/12)*((1+'Rent Roll'!$N16)^DATEDIF('Control | Sensitivity'!$C$18,AT$5,"Y")),
OFFSET(AS20,0,-DATEDIF(EDATE('Rent Roll'!$K16,'Rent Roll'!$P16*12),AT$5,"M"))*((1+'Rent Roll'!$O16)^(DATEDIF(EDATE('Rent Roll'!$K16,'Rent Roll'!$P16*12),AT$5,"Y")+1))),('Rent Roll'!$H16*'Rent Roll'!$D16/12)*((1+'Rent Roll'!$N16)^DATEDIF('Control | Sensitivity'!$C$18,AT$5,"Y")))))</f>
        <v>-</v>
      </c>
      <c r="AU20" s="92" t="str">
        <f ca="1">IF(AU$5&gt;='Rent Roll'!$M42,('Rent Roll'!$G42*'Rent Roll'!$D16/12)*((1+'Rent Roll'!$X42)^DATEDIF('Rent Roll'!$M42,AU$5,"Y")),
IF(AU$5&gt;'Rent Roll'!$L16,"-",
IF('Rent Roll'!$P16&gt;0,
IF(AND('Rent Roll'!$P16&gt;0,EDATE('Rent Roll'!$K16,'Rent Roll'!$P16*12)&gt;='Commercial Lease'!AU$5),
('Rent Roll'!$H16*'Rent Roll'!$D16/12)*((1+'Rent Roll'!$N16)^DATEDIF('Control | Sensitivity'!$C$18,AU$5,"Y")),
OFFSET(AT20,0,-DATEDIF(EDATE('Rent Roll'!$K16,'Rent Roll'!$P16*12),AU$5,"M"))*((1+'Rent Roll'!$O16)^(DATEDIF(EDATE('Rent Roll'!$K16,'Rent Roll'!$P16*12),AU$5,"Y")+1))),('Rent Roll'!$H16*'Rent Roll'!$D16/12)*((1+'Rent Roll'!$N16)^DATEDIF('Control | Sensitivity'!$C$18,AU$5,"Y")))))</f>
        <v>-</v>
      </c>
      <c r="AV20" s="92" t="str">
        <f ca="1">IF(AV$5&gt;='Rent Roll'!$M42,('Rent Roll'!$G42*'Rent Roll'!$D16/12)*((1+'Rent Roll'!$X42)^DATEDIF('Rent Roll'!$M42,AV$5,"Y")),
IF(AV$5&gt;'Rent Roll'!$L16,"-",
IF('Rent Roll'!$P16&gt;0,
IF(AND('Rent Roll'!$P16&gt;0,EDATE('Rent Roll'!$K16,'Rent Roll'!$P16*12)&gt;='Commercial Lease'!AV$5),
('Rent Roll'!$H16*'Rent Roll'!$D16/12)*((1+'Rent Roll'!$N16)^DATEDIF('Control | Sensitivity'!$C$18,AV$5,"Y")),
OFFSET(AU20,0,-DATEDIF(EDATE('Rent Roll'!$K16,'Rent Roll'!$P16*12),AV$5,"M"))*((1+'Rent Roll'!$O16)^(DATEDIF(EDATE('Rent Roll'!$K16,'Rent Roll'!$P16*12),AV$5,"Y")+1))),('Rent Roll'!$H16*'Rent Roll'!$D16/12)*((1+'Rent Roll'!$N16)^DATEDIF('Control | Sensitivity'!$C$18,AV$5,"Y")))))</f>
        <v>-</v>
      </c>
      <c r="AW20" s="92" t="str">
        <f ca="1">IF(AW$5&gt;='Rent Roll'!$M42,('Rent Roll'!$G42*'Rent Roll'!$D16/12)*((1+'Rent Roll'!$X42)^DATEDIF('Rent Roll'!$M42,AW$5,"Y")),
IF(AW$5&gt;'Rent Roll'!$L16,"-",
IF('Rent Roll'!$P16&gt;0,
IF(AND('Rent Roll'!$P16&gt;0,EDATE('Rent Roll'!$K16,'Rent Roll'!$P16*12)&gt;='Commercial Lease'!AW$5),
('Rent Roll'!$H16*'Rent Roll'!$D16/12)*((1+'Rent Roll'!$N16)^DATEDIF('Control | Sensitivity'!$C$18,AW$5,"Y")),
OFFSET(AV20,0,-DATEDIF(EDATE('Rent Roll'!$K16,'Rent Roll'!$P16*12),AW$5,"M"))*((1+'Rent Roll'!$O16)^(DATEDIF(EDATE('Rent Roll'!$K16,'Rent Roll'!$P16*12),AW$5,"Y")+1))),('Rent Roll'!$H16*'Rent Roll'!$D16/12)*((1+'Rent Roll'!$N16)^DATEDIF('Control | Sensitivity'!$C$18,AW$5,"Y")))))</f>
        <v>-</v>
      </c>
      <c r="AX20" s="92" t="str">
        <f ca="1">IF(AX$5&gt;='Rent Roll'!$M42,('Rent Roll'!$G42*'Rent Roll'!$D16/12)*((1+'Rent Roll'!$X42)^DATEDIF('Rent Roll'!$M42,AX$5,"Y")),
IF(AX$5&gt;'Rent Roll'!$L16,"-",
IF('Rent Roll'!$P16&gt;0,
IF(AND('Rent Roll'!$P16&gt;0,EDATE('Rent Roll'!$K16,'Rent Roll'!$P16*12)&gt;='Commercial Lease'!AX$5),
('Rent Roll'!$H16*'Rent Roll'!$D16/12)*((1+'Rent Roll'!$N16)^DATEDIF('Control | Sensitivity'!$C$18,AX$5,"Y")),
OFFSET(AW20,0,-DATEDIF(EDATE('Rent Roll'!$K16,'Rent Roll'!$P16*12),AX$5,"M"))*((1+'Rent Roll'!$O16)^(DATEDIF(EDATE('Rent Roll'!$K16,'Rent Roll'!$P16*12),AX$5,"Y")+1))),('Rent Roll'!$H16*'Rent Roll'!$D16/12)*((1+'Rent Roll'!$N16)^DATEDIF('Control | Sensitivity'!$C$18,AX$5,"Y")))))</f>
        <v>-</v>
      </c>
      <c r="AY20" s="92" t="str">
        <f ca="1">IF(AY$5&gt;='Rent Roll'!$M42,('Rent Roll'!$G42*'Rent Roll'!$D16/12)*((1+'Rent Roll'!$X42)^DATEDIF('Rent Roll'!$M42,AY$5,"Y")),
IF(AY$5&gt;'Rent Roll'!$L16,"-",
IF('Rent Roll'!$P16&gt;0,
IF(AND('Rent Roll'!$P16&gt;0,EDATE('Rent Roll'!$K16,'Rent Roll'!$P16*12)&gt;='Commercial Lease'!AY$5),
('Rent Roll'!$H16*'Rent Roll'!$D16/12)*((1+'Rent Roll'!$N16)^DATEDIF('Control | Sensitivity'!$C$18,AY$5,"Y")),
OFFSET(AX20,0,-DATEDIF(EDATE('Rent Roll'!$K16,'Rent Roll'!$P16*12),AY$5,"M"))*((1+'Rent Roll'!$O16)^(DATEDIF(EDATE('Rent Roll'!$K16,'Rent Roll'!$P16*12),AY$5,"Y")+1))),('Rent Roll'!$H16*'Rent Roll'!$D16/12)*((1+'Rent Roll'!$N16)^DATEDIF('Control | Sensitivity'!$C$18,AY$5,"Y")))))</f>
        <v>-</v>
      </c>
      <c r="AZ20" s="92" t="str">
        <f ca="1">IF(AZ$5&gt;='Rent Roll'!$M42,('Rent Roll'!$G42*'Rent Roll'!$D16/12)*((1+'Rent Roll'!$X42)^DATEDIF('Rent Roll'!$M42,AZ$5,"Y")),
IF(AZ$5&gt;'Rent Roll'!$L16,"-",
IF('Rent Roll'!$P16&gt;0,
IF(AND('Rent Roll'!$P16&gt;0,EDATE('Rent Roll'!$K16,'Rent Roll'!$P16*12)&gt;='Commercial Lease'!AZ$5),
('Rent Roll'!$H16*'Rent Roll'!$D16/12)*((1+'Rent Roll'!$N16)^DATEDIF('Control | Sensitivity'!$C$18,AZ$5,"Y")),
OFFSET(AY20,0,-DATEDIF(EDATE('Rent Roll'!$K16,'Rent Roll'!$P16*12),AZ$5,"M"))*((1+'Rent Roll'!$O16)^(DATEDIF(EDATE('Rent Roll'!$K16,'Rent Roll'!$P16*12),AZ$5,"Y")+1))),('Rent Roll'!$H16*'Rent Roll'!$D16/12)*((1+'Rent Roll'!$N16)^DATEDIF('Control | Sensitivity'!$C$18,AZ$5,"Y")))))</f>
        <v>-</v>
      </c>
      <c r="BA20" s="92" t="str">
        <f ca="1">IF(BA$5&gt;='Rent Roll'!$M42,('Rent Roll'!$G42*'Rent Roll'!$D16/12)*((1+'Rent Roll'!$X42)^DATEDIF('Rent Roll'!$M42,BA$5,"Y")),
IF(BA$5&gt;'Rent Roll'!$L16,"-",
IF('Rent Roll'!$P16&gt;0,
IF(AND('Rent Roll'!$P16&gt;0,EDATE('Rent Roll'!$K16,'Rent Roll'!$P16*12)&gt;='Commercial Lease'!BA$5),
('Rent Roll'!$H16*'Rent Roll'!$D16/12)*((1+'Rent Roll'!$N16)^DATEDIF('Control | Sensitivity'!$C$18,BA$5,"Y")),
OFFSET(AZ20,0,-DATEDIF(EDATE('Rent Roll'!$K16,'Rent Roll'!$P16*12),BA$5,"M"))*((1+'Rent Roll'!$O16)^(DATEDIF(EDATE('Rent Roll'!$K16,'Rent Roll'!$P16*12),BA$5,"Y")+1))),('Rent Roll'!$H16*'Rent Roll'!$D16/12)*((1+'Rent Roll'!$N16)^DATEDIF('Control | Sensitivity'!$C$18,BA$5,"Y")))))</f>
        <v>-</v>
      </c>
      <c r="BB20" s="92" t="str">
        <f ca="1">IF(BB$5&gt;='Rent Roll'!$M42,('Rent Roll'!$G42*'Rent Roll'!$D16/12)*((1+'Rent Roll'!$X42)^DATEDIF('Rent Roll'!$M42,BB$5,"Y")),
IF(BB$5&gt;'Rent Roll'!$L16,"-",
IF('Rent Roll'!$P16&gt;0,
IF(AND('Rent Roll'!$P16&gt;0,EDATE('Rent Roll'!$K16,'Rent Roll'!$P16*12)&gt;='Commercial Lease'!BB$5),
('Rent Roll'!$H16*'Rent Roll'!$D16/12)*((1+'Rent Roll'!$N16)^DATEDIF('Control | Sensitivity'!$C$18,BB$5,"Y")),
OFFSET(BA20,0,-DATEDIF(EDATE('Rent Roll'!$K16,'Rent Roll'!$P16*12),BB$5,"M"))*((1+'Rent Roll'!$O16)^(DATEDIF(EDATE('Rent Roll'!$K16,'Rent Roll'!$P16*12),BB$5,"Y")+1))),('Rent Roll'!$H16*'Rent Roll'!$D16/12)*((1+'Rent Roll'!$N16)^DATEDIF('Control | Sensitivity'!$C$18,BB$5,"Y")))))</f>
        <v>-</v>
      </c>
      <c r="BC20" s="92" t="str">
        <f ca="1">IF(BC$5&gt;='Rent Roll'!$M42,('Rent Roll'!$G42*'Rent Roll'!$D16/12)*((1+'Rent Roll'!$X42)^DATEDIF('Rent Roll'!$M42,BC$5,"Y")),
IF(BC$5&gt;'Rent Roll'!$L16,"-",
IF('Rent Roll'!$P16&gt;0,
IF(AND('Rent Roll'!$P16&gt;0,EDATE('Rent Roll'!$K16,'Rent Roll'!$P16*12)&gt;='Commercial Lease'!BC$5),
('Rent Roll'!$H16*'Rent Roll'!$D16/12)*((1+'Rent Roll'!$N16)^DATEDIF('Control | Sensitivity'!$C$18,BC$5,"Y")),
OFFSET(BB20,0,-DATEDIF(EDATE('Rent Roll'!$K16,'Rent Roll'!$P16*12),BC$5,"M"))*((1+'Rent Roll'!$O16)^(DATEDIF(EDATE('Rent Roll'!$K16,'Rent Roll'!$P16*12),BC$5,"Y")+1))),('Rent Roll'!$H16*'Rent Roll'!$D16/12)*((1+'Rent Roll'!$N16)^DATEDIF('Control | Sensitivity'!$C$18,BC$5,"Y")))))</f>
        <v>-</v>
      </c>
      <c r="BD20" s="92" t="str">
        <f ca="1">IF(BD$5&gt;='Rent Roll'!$M42,('Rent Roll'!$G42*'Rent Roll'!$D16/12)*((1+'Rent Roll'!$X42)^DATEDIF('Rent Roll'!$M42,BD$5,"Y")),
IF(BD$5&gt;'Rent Roll'!$L16,"-",
IF('Rent Roll'!$P16&gt;0,
IF(AND('Rent Roll'!$P16&gt;0,EDATE('Rent Roll'!$K16,'Rent Roll'!$P16*12)&gt;='Commercial Lease'!BD$5),
('Rent Roll'!$H16*'Rent Roll'!$D16/12)*((1+'Rent Roll'!$N16)^DATEDIF('Control | Sensitivity'!$C$18,BD$5,"Y")),
OFFSET(BC20,0,-DATEDIF(EDATE('Rent Roll'!$K16,'Rent Roll'!$P16*12),BD$5,"M"))*((1+'Rent Roll'!$O16)^(DATEDIF(EDATE('Rent Roll'!$K16,'Rent Roll'!$P16*12),BD$5,"Y")+1))),('Rent Roll'!$H16*'Rent Roll'!$D16/12)*((1+'Rent Roll'!$N16)^DATEDIF('Control | Sensitivity'!$C$18,BD$5,"Y")))))</f>
        <v>-</v>
      </c>
      <c r="BE20" s="92" t="str">
        <f ca="1">IF(BE$5&gt;='Rent Roll'!$M42,('Rent Roll'!$G42*'Rent Roll'!$D16/12)*((1+'Rent Roll'!$X42)^DATEDIF('Rent Roll'!$M42,BE$5,"Y")),
IF(BE$5&gt;'Rent Roll'!$L16,"-",
IF('Rent Roll'!$P16&gt;0,
IF(AND('Rent Roll'!$P16&gt;0,EDATE('Rent Roll'!$K16,'Rent Roll'!$P16*12)&gt;='Commercial Lease'!BE$5),
('Rent Roll'!$H16*'Rent Roll'!$D16/12)*((1+'Rent Roll'!$N16)^DATEDIF('Control | Sensitivity'!$C$18,BE$5,"Y")),
OFFSET(BD20,0,-DATEDIF(EDATE('Rent Roll'!$K16,'Rent Roll'!$P16*12),BE$5,"M"))*((1+'Rent Roll'!$O16)^(DATEDIF(EDATE('Rent Roll'!$K16,'Rent Roll'!$P16*12),BE$5,"Y")+1))),('Rent Roll'!$H16*'Rent Roll'!$D16/12)*((1+'Rent Roll'!$N16)^DATEDIF('Control | Sensitivity'!$C$18,BE$5,"Y")))))</f>
        <v>-</v>
      </c>
      <c r="BF20" s="92" t="str">
        <f ca="1">IF(BF$5&gt;='Rent Roll'!$M42,('Rent Roll'!$G42*'Rent Roll'!$D16/12)*((1+'Rent Roll'!$X42)^DATEDIF('Rent Roll'!$M42,BF$5,"Y")),
IF(BF$5&gt;'Rent Roll'!$L16,"-",
IF('Rent Roll'!$P16&gt;0,
IF(AND('Rent Roll'!$P16&gt;0,EDATE('Rent Roll'!$K16,'Rent Roll'!$P16*12)&gt;='Commercial Lease'!BF$5),
('Rent Roll'!$H16*'Rent Roll'!$D16/12)*((1+'Rent Roll'!$N16)^DATEDIF('Control | Sensitivity'!$C$18,BF$5,"Y")),
OFFSET(BE20,0,-DATEDIF(EDATE('Rent Roll'!$K16,'Rent Roll'!$P16*12),BF$5,"M"))*((1+'Rent Roll'!$O16)^(DATEDIF(EDATE('Rent Roll'!$K16,'Rent Roll'!$P16*12),BF$5,"Y")+1))),('Rent Roll'!$H16*'Rent Roll'!$D16/12)*((1+'Rent Roll'!$N16)^DATEDIF('Control | Sensitivity'!$C$18,BF$5,"Y")))))</f>
        <v>-</v>
      </c>
      <c r="BG20" s="92" t="str">
        <f ca="1">IF(BG$5&gt;='Rent Roll'!$M42,('Rent Roll'!$G42*'Rent Roll'!$D16/12)*((1+'Rent Roll'!$X42)^DATEDIF('Rent Roll'!$M42,BG$5,"Y")),
IF(BG$5&gt;'Rent Roll'!$L16,"-",
IF('Rent Roll'!$P16&gt;0,
IF(AND('Rent Roll'!$P16&gt;0,EDATE('Rent Roll'!$K16,'Rent Roll'!$P16*12)&gt;='Commercial Lease'!BG$5),
('Rent Roll'!$H16*'Rent Roll'!$D16/12)*((1+'Rent Roll'!$N16)^DATEDIF('Control | Sensitivity'!$C$18,BG$5,"Y")),
OFFSET(BF20,0,-DATEDIF(EDATE('Rent Roll'!$K16,'Rent Roll'!$P16*12),BG$5,"M"))*((1+'Rent Roll'!$O16)^(DATEDIF(EDATE('Rent Roll'!$K16,'Rent Roll'!$P16*12),BG$5,"Y")+1))),('Rent Roll'!$H16*'Rent Roll'!$D16/12)*((1+'Rent Roll'!$N16)^DATEDIF('Control | Sensitivity'!$C$18,BG$5,"Y")))))</f>
        <v>-</v>
      </c>
      <c r="BH20" s="92" t="str">
        <f ca="1">IF(BH$5&gt;='Rent Roll'!$M42,('Rent Roll'!$G42*'Rent Roll'!$D16/12)*((1+'Rent Roll'!$X42)^DATEDIF('Rent Roll'!$M42,BH$5,"Y")),
IF(BH$5&gt;'Rent Roll'!$L16,"-",
IF('Rent Roll'!$P16&gt;0,
IF(AND('Rent Roll'!$P16&gt;0,EDATE('Rent Roll'!$K16,'Rent Roll'!$P16*12)&gt;='Commercial Lease'!BH$5),
('Rent Roll'!$H16*'Rent Roll'!$D16/12)*((1+'Rent Roll'!$N16)^DATEDIF('Control | Sensitivity'!$C$18,BH$5,"Y")),
OFFSET(BG20,0,-DATEDIF(EDATE('Rent Roll'!$K16,'Rent Roll'!$P16*12),BH$5,"M"))*((1+'Rent Roll'!$O16)^(DATEDIF(EDATE('Rent Roll'!$K16,'Rent Roll'!$P16*12),BH$5,"Y")+1))),('Rent Roll'!$H16*'Rent Roll'!$D16/12)*((1+'Rent Roll'!$N16)^DATEDIF('Control | Sensitivity'!$C$18,BH$5,"Y")))))</f>
        <v>-</v>
      </c>
      <c r="BI20" s="92" t="str">
        <f ca="1">IF(BI$5&gt;='Rent Roll'!$M42,('Rent Roll'!$G42*'Rent Roll'!$D16/12)*((1+'Rent Roll'!$X42)^DATEDIF('Rent Roll'!$M42,BI$5,"Y")),
IF(BI$5&gt;'Rent Roll'!$L16,"-",
IF('Rent Roll'!$P16&gt;0,
IF(AND('Rent Roll'!$P16&gt;0,EDATE('Rent Roll'!$K16,'Rent Roll'!$P16*12)&gt;='Commercial Lease'!BI$5),
('Rent Roll'!$H16*'Rent Roll'!$D16/12)*((1+'Rent Roll'!$N16)^DATEDIF('Control | Sensitivity'!$C$18,BI$5,"Y")),
OFFSET(BH20,0,-DATEDIF(EDATE('Rent Roll'!$K16,'Rent Roll'!$P16*12),BI$5,"M"))*((1+'Rent Roll'!$O16)^(DATEDIF(EDATE('Rent Roll'!$K16,'Rent Roll'!$P16*12),BI$5,"Y")+1))),('Rent Roll'!$H16*'Rent Roll'!$D16/12)*((1+'Rent Roll'!$N16)^DATEDIF('Control | Sensitivity'!$C$18,BI$5,"Y")))))</f>
        <v>-</v>
      </c>
      <c r="BJ20" s="92" t="str">
        <f ca="1">IF(BJ$5&gt;='Rent Roll'!$M42,('Rent Roll'!$G42*'Rent Roll'!$D16/12)*((1+'Rent Roll'!$X42)^DATEDIF('Rent Roll'!$M42,BJ$5,"Y")),
IF(BJ$5&gt;'Rent Roll'!$L16,"-",
IF('Rent Roll'!$P16&gt;0,
IF(AND('Rent Roll'!$P16&gt;0,EDATE('Rent Roll'!$K16,'Rent Roll'!$P16*12)&gt;='Commercial Lease'!BJ$5),
('Rent Roll'!$H16*'Rent Roll'!$D16/12)*((1+'Rent Roll'!$N16)^DATEDIF('Control | Sensitivity'!$C$18,BJ$5,"Y")),
OFFSET(BI20,0,-DATEDIF(EDATE('Rent Roll'!$K16,'Rent Roll'!$P16*12),BJ$5,"M"))*((1+'Rent Roll'!$O16)^(DATEDIF(EDATE('Rent Roll'!$K16,'Rent Roll'!$P16*12),BJ$5,"Y")+1))),('Rent Roll'!$H16*'Rent Roll'!$D16/12)*((1+'Rent Roll'!$N16)^DATEDIF('Control | Sensitivity'!$C$18,BJ$5,"Y")))))</f>
        <v>-</v>
      </c>
      <c r="BK20" s="92" t="str">
        <f ca="1">IF(BK$5&gt;='Rent Roll'!$M42,('Rent Roll'!$G42*'Rent Roll'!$D16/12)*((1+'Rent Roll'!$X42)^DATEDIF('Rent Roll'!$M42,BK$5,"Y")),
IF(BK$5&gt;'Rent Roll'!$L16,"-",
IF('Rent Roll'!$P16&gt;0,
IF(AND('Rent Roll'!$P16&gt;0,EDATE('Rent Roll'!$K16,'Rent Roll'!$P16*12)&gt;='Commercial Lease'!BK$5),
('Rent Roll'!$H16*'Rent Roll'!$D16/12)*((1+'Rent Roll'!$N16)^DATEDIF('Control | Sensitivity'!$C$18,BK$5,"Y")),
OFFSET(BJ20,0,-DATEDIF(EDATE('Rent Roll'!$K16,'Rent Roll'!$P16*12),BK$5,"M"))*((1+'Rent Roll'!$O16)^(DATEDIF(EDATE('Rent Roll'!$K16,'Rent Roll'!$P16*12),BK$5,"Y")+1))),('Rent Roll'!$H16*'Rent Roll'!$D16/12)*((1+'Rent Roll'!$N16)^DATEDIF('Control | Sensitivity'!$C$18,BK$5,"Y")))))</f>
        <v>-</v>
      </c>
      <c r="BL20" s="92" t="str">
        <f ca="1">IF(BL$5&gt;='Rent Roll'!$M42,('Rent Roll'!$G42*'Rent Roll'!$D16/12)*((1+'Rent Roll'!$X42)^DATEDIF('Rent Roll'!$M42,BL$5,"Y")),
IF(BL$5&gt;'Rent Roll'!$L16,"-",
IF('Rent Roll'!$P16&gt;0,
IF(AND('Rent Roll'!$P16&gt;0,EDATE('Rent Roll'!$K16,'Rent Roll'!$P16*12)&gt;='Commercial Lease'!BL$5),
('Rent Roll'!$H16*'Rent Roll'!$D16/12)*((1+'Rent Roll'!$N16)^DATEDIF('Control | Sensitivity'!$C$18,BL$5,"Y")),
OFFSET(BK20,0,-DATEDIF(EDATE('Rent Roll'!$K16,'Rent Roll'!$P16*12),BL$5,"M"))*((1+'Rent Roll'!$O16)^(DATEDIF(EDATE('Rent Roll'!$K16,'Rent Roll'!$P16*12),BL$5,"Y")+1))),('Rent Roll'!$H16*'Rent Roll'!$D16/12)*((1+'Rent Roll'!$N16)^DATEDIF('Control | Sensitivity'!$C$18,BL$5,"Y")))))</f>
        <v>-</v>
      </c>
      <c r="BM20" s="92" t="str">
        <f ca="1">IF(BM$5&gt;='Rent Roll'!$M42,('Rent Roll'!$G42*'Rent Roll'!$D16/12)*((1+'Rent Roll'!$X42)^DATEDIF('Rent Roll'!$M42,BM$5,"Y")),
IF(BM$5&gt;'Rent Roll'!$L16,"-",
IF('Rent Roll'!$P16&gt;0,
IF(AND('Rent Roll'!$P16&gt;0,EDATE('Rent Roll'!$K16,'Rent Roll'!$P16*12)&gt;='Commercial Lease'!BM$5),
('Rent Roll'!$H16*'Rent Roll'!$D16/12)*((1+'Rent Roll'!$N16)^DATEDIF('Control | Sensitivity'!$C$18,BM$5,"Y")),
OFFSET(BL20,0,-DATEDIF(EDATE('Rent Roll'!$K16,'Rent Roll'!$P16*12),BM$5,"M"))*((1+'Rent Roll'!$O16)^(DATEDIF(EDATE('Rent Roll'!$K16,'Rent Roll'!$P16*12),BM$5,"Y")+1))),('Rent Roll'!$H16*'Rent Roll'!$D16/12)*((1+'Rent Roll'!$N16)^DATEDIF('Control | Sensitivity'!$C$18,BM$5,"Y")))))</f>
        <v>-</v>
      </c>
      <c r="BN20" s="92" t="str">
        <f ca="1">IF(BN$5&gt;='Rent Roll'!$M42,('Rent Roll'!$G42*'Rent Roll'!$D16/12)*((1+'Rent Roll'!$X42)^DATEDIF('Rent Roll'!$M42,BN$5,"Y")),
IF(BN$5&gt;'Rent Roll'!$L16,"-",
IF('Rent Roll'!$P16&gt;0,
IF(AND('Rent Roll'!$P16&gt;0,EDATE('Rent Roll'!$K16,'Rent Roll'!$P16*12)&gt;='Commercial Lease'!BN$5),
('Rent Roll'!$H16*'Rent Roll'!$D16/12)*((1+'Rent Roll'!$N16)^DATEDIF('Control | Sensitivity'!$C$18,BN$5,"Y")),
OFFSET(BM20,0,-DATEDIF(EDATE('Rent Roll'!$K16,'Rent Roll'!$P16*12),BN$5,"M"))*((1+'Rent Roll'!$O16)^(DATEDIF(EDATE('Rent Roll'!$K16,'Rent Roll'!$P16*12),BN$5,"Y")+1))),('Rent Roll'!$H16*'Rent Roll'!$D16/12)*((1+'Rent Roll'!$N16)^DATEDIF('Control | Sensitivity'!$C$18,BN$5,"Y")))))</f>
        <v>-</v>
      </c>
      <c r="BO20" s="92" t="str">
        <f ca="1">IF(BO$5&gt;='Rent Roll'!$M42,('Rent Roll'!$G42*'Rent Roll'!$D16/12)*((1+'Rent Roll'!$X42)^DATEDIF('Rent Roll'!$M42,BO$5,"Y")),
IF(BO$5&gt;'Rent Roll'!$L16,"-",
IF('Rent Roll'!$P16&gt;0,
IF(AND('Rent Roll'!$P16&gt;0,EDATE('Rent Roll'!$K16,'Rent Roll'!$P16*12)&gt;='Commercial Lease'!BO$5),
('Rent Roll'!$H16*'Rent Roll'!$D16/12)*((1+'Rent Roll'!$N16)^DATEDIF('Control | Sensitivity'!$C$18,BO$5,"Y")),
OFFSET(BN20,0,-DATEDIF(EDATE('Rent Roll'!$K16,'Rent Roll'!$P16*12),BO$5,"M"))*((1+'Rent Roll'!$O16)^(DATEDIF(EDATE('Rent Roll'!$K16,'Rent Roll'!$P16*12),BO$5,"Y")+1))),('Rent Roll'!$H16*'Rent Roll'!$D16/12)*((1+'Rent Roll'!$N16)^DATEDIF('Control | Sensitivity'!$C$18,BO$5,"Y")))))</f>
        <v>-</v>
      </c>
      <c r="BP20" s="92" t="str">
        <f ca="1">IF(BP$5&gt;='Rent Roll'!$M42,('Rent Roll'!$G42*'Rent Roll'!$D16/12)*((1+'Rent Roll'!$X42)^DATEDIF('Rent Roll'!$M42,BP$5,"Y")),
IF(BP$5&gt;'Rent Roll'!$L16,"-",
IF('Rent Roll'!$P16&gt;0,
IF(AND('Rent Roll'!$P16&gt;0,EDATE('Rent Roll'!$K16,'Rent Roll'!$P16*12)&gt;='Commercial Lease'!BP$5),
('Rent Roll'!$H16*'Rent Roll'!$D16/12)*((1+'Rent Roll'!$N16)^DATEDIF('Control | Sensitivity'!$C$18,BP$5,"Y")),
OFFSET(BO20,0,-DATEDIF(EDATE('Rent Roll'!$K16,'Rent Roll'!$P16*12),BP$5,"M"))*((1+'Rent Roll'!$O16)^(DATEDIF(EDATE('Rent Roll'!$K16,'Rent Roll'!$P16*12),BP$5,"Y")+1))),('Rent Roll'!$H16*'Rent Roll'!$D16/12)*((1+'Rent Roll'!$N16)^DATEDIF('Control | Sensitivity'!$C$18,BP$5,"Y")))))</f>
        <v>-</v>
      </c>
      <c r="BQ20" s="92" t="str">
        <f ca="1">IF(BQ$5&gt;='Rent Roll'!$M42,('Rent Roll'!$G42*'Rent Roll'!$D16/12)*((1+'Rent Roll'!$X42)^DATEDIF('Rent Roll'!$M42,BQ$5,"Y")),
IF(BQ$5&gt;'Rent Roll'!$L16,"-",
IF('Rent Roll'!$P16&gt;0,
IF(AND('Rent Roll'!$P16&gt;0,EDATE('Rent Roll'!$K16,'Rent Roll'!$P16*12)&gt;='Commercial Lease'!BQ$5),
('Rent Roll'!$H16*'Rent Roll'!$D16/12)*((1+'Rent Roll'!$N16)^DATEDIF('Control | Sensitivity'!$C$18,BQ$5,"Y")),
OFFSET(BP20,0,-DATEDIF(EDATE('Rent Roll'!$K16,'Rent Roll'!$P16*12),BQ$5,"M"))*((1+'Rent Roll'!$O16)^(DATEDIF(EDATE('Rent Roll'!$K16,'Rent Roll'!$P16*12),BQ$5,"Y")+1))),('Rent Roll'!$H16*'Rent Roll'!$D16/12)*((1+'Rent Roll'!$N16)^DATEDIF('Control | Sensitivity'!$C$18,BQ$5,"Y")))))</f>
        <v>-</v>
      </c>
      <c r="BR20" s="92" t="str">
        <f ca="1">IF(BR$5&gt;='Rent Roll'!$M42,('Rent Roll'!$G42*'Rent Roll'!$D16/12)*((1+'Rent Roll'!$X42)^DATEDIF('Rent Roll'!$M42,BR$5,"Y")),
IF(BR$5&gt;'Rent Roll'!$L16,"-",
IF('Rent Roll'!$P16&gt;0,
IF(AND('Rent Roll'!$P16&gt;0,EDATE('Rent Roll'!$K16,'Rent Roll'!$P16*12)&gt;='Commercial Lease'!BR$5),
('Rent Roll'!$H16*'Rent Roll'!$D16/12)*((1+'Rent Roll'!$N16)^DATEDIF('Control | Sensitivity'!$C$18,BR$5,"Y")),
OFFSET(BQ20,0,-DATEDIF(EDATE('Rent Roll'!$K16,'Rent Roll'!$P16*12),BR$5,"M"))*((1+'Rent Roll'!$O16)^(DATEDIF(EDATE('Rent Roll'!$K16,'Rent Roll'!$P16*12),BR$5,"Y")+1))),('Rent Roll'!$H16*'Rent Roll'!$D16/12)*((1+'Rent Roll'!$N16)^DATEDIF('Control | Sensitivity'!$C$18,BR$5,"Y")))))</f>
        <v>-</v>
      </c>
      <c r="BS20" s="92" t="str">
        <f ca="1">IF(BS$5&gt;='Rent Roll'!$M42,('Rent Roll'!$G42*'Rent Roll'!$D16/12)*((1+'Rent Roll'!$X42)^DATEDIF('Rent Roll'!$M42,BS$5,"Y")),
IF(BS$5&gt;'Rent Roll'!$L16,"-",
IF('Rent Roll'!$P16&gt;0,
IF(AND('Rent Roll'!$P16&gt;0,EDATE('Rent Roll'!$K16,'Rent Roll'!$P16*12)&gt;='Commercial Lease'!BS$5),
('Rent Roll'!$H16*'Rent Roll'!$D16/12)*((1+'Rent Roll'!$N16)^DATEDIF('Control | Sensitivity'!$C$18,BS$5,"Y")),
OFFSET(BR20,0,-DATEDIF(EDATE('Rent Roll'!$K16,'Rent Roll'!$P16*12),BS$5,"M"))*((1+'Rent Roll'!$O16)^(DATEDIF(EDATE('Rent Roll'!$K16,'Rent Roll'!$P16*12),BS$5,"Y")+1))),('Rent Roll'!$H16*'Rent Roll'!$D16/12)*((1+'Rent Roll'!$N16)^DATEDIF('Control | Sensitivity'!$C$18,BS$5,"Y")))))</f>
        <v>-</v>
      </c>
      <c r="BT20" s="92" t="str">
        <f ca="1">IF(BT$5&gt;='Rent Roll'!$M42,('Rent Roll'!$G42*'Rent Roll'!$D16/12)*((1+'Rent Roll'!$X42)^DATEDIF('Rent Roll'!$M42,BT$5,"Y")),
IF(BT$5&gt;'Rent Roll'!$L16,"-",
IF('Rent Roll'!$P16&gt;0,
IF(AND('Rent Roll'!$P16&gt;0,EDATE('Rent Roll'!$K16,'Rent Roll'!$P16*12)&gt;='Commercial Lease'!BT$5),
('Rent Roll'!$H16*'Rent Roll'!$D16/12)*((1+'Rent Roll'!$N16)^DATEDIF('Control | Sensitivity'!$C$18,BT$5,"Y")),
OFFSET(BS20,0,-DATEDIF(EDATE('Rent Roll'!$K16,'Rent Roll'!$P16*12),BT$5,"M"))*((1+'Rent Roll'!$O16)^(DATEDIF(EDATE('Rent Roll'!$K16,'Rent Roll'!$P16*12),BT$5,"Y")+1))),('Rent Roll'!$H16*'Rent Roll'!$D16/12)*((1+'Rent Roll'!$N16)^DATEDIF('Control | Sensitivity'!$C$18,BT$5,"Y")))))</f>
        <v>-</v>
      </c>
      <c r="BU20" s="92" t="str">
        <f ca="1">IF(BU$5&gt;='Rent Roll'!$M42,('Rent Roll'!$G42*'Rent Roll'!$D16/12)*((1+'Rent Roll'!$X42)^DATEDIF('Rent Roll'!$M42,BU$5,"Y")),
IF(BU$5&gt;'Rent Roll'!$L16,"-",
IF('Rent Roll'!$P16&gt;0,
IF(AND('Rent Roll'!$P16&gt;0,EDATE('Rent Roll'!$K16,'Rent Roll'!$P16*12)&gt;='Commercial Lease'!BU$5),
('Rent Roll'!$H16*'Rent Roll'!$D16/12)*((1+'Rent Roll'!$N16)^DATEDIF('Control | Sensitivity'!$C$18,BU$5,"Y")),
OFFSET(BT20,0,-DATEDIF(EDATE('Rent Roll'!$K16,'Rent Roll'!$P16*12),BU$5,"M"))*((1+'Rent Roll'!$O16)^(DATEDIF(EDATE('Rent Roll'!$K16,'Rent Roll'!$P16*12),BU$5,"Y")+1))),('Rent Roll'!$H16*'Rent Roll'!$D16/12)*((1+'Rent Roll'!$N16)^DATEDIF('Control | Sensitivity'!$C$18,BU$5,"Y")))))</f>
        <v>-</v>
      </c>
      <c r="BV20" s="92" t="str">
        <f ca="1">IF(BV$5&gt;='Rent Roll'!$M42,('Rent Roll'!$G42*'Rent Roll'!$D16/12)*((1+'Rent Roll'!$X42)^DATEDIF('Rent Roll'!$M42,BV$5,"Y")),
IF(BV$5&gt;'Rent Roll'!$L16,"-",
IF('Rent Roll'!$P16&gt;0,
IF(AND('Rent Roll'!$P16&gt;0,EDATE('Rent Roll'!$K16,'Rent Roll'!$P16*12)&gt;='Commercial Lease'!BV$5),
('Rent Roll'!$H16*'Rent Roll'!$D16/12)*((1+'Rent Roll'!$N16)^DATEDIF('Control | Sensitivity'!$C$18,BV$5,"Y")),
OFFSET(BU20,0,-DATEDIF(EDATE('Rent Roll'!$K16,'Rent Roll'!$P16*12),BV$5,"M"))*((1+'Rent Roll'!$O16)^(DATEDIF(EDATE('Rent Roll'!$K16,'Rent Roll'!$P16*12),BV$5,"Y")+1))),('Rent Roll'!$H16*'Rent Roll'!$D16/12)*((1+'Rent Roll'!$N16)^DATEDIF('Control | Sensitivity'!$C$18,BV$5,"Y")))))</f>
        <v>-</v>
      </c>
      <c r="BW20" s="92" t="str">
        <f ca="1">IF(BW$5&gt;='Rent Roll'!$M42,('Rent Roll'!$G42*'Rent Roll'!$D16/12)*((1+'Rent Roll'!$X42)^DATEDIF('Rent Roll'!$M42,BW$5,"Y")),
IF(BW$5&gt;'Rent Roll'!$L16,"-",
IF('Rent Roll'!$P16&gt;0,
IF(AND('Rent Roll'!$P16&gt;0,EDATE('Rent Roll'!$K16,'Rent Roll'!$P16*12)&gt;='Commercial Lease'!BW$5),
('Rent Roll'!$H16*'Rent Roll'!$D16/12)*((1+'Rent Roll'!$N16)^DATEDIF('Control | Sensitivity'!$C$18,BW$5,"Y")),
OFFSET(BV20,0,-DATEDIF(EDATE('Rent Roll'!$K16,'Rent Roll'!$P16*12),BW$5,"M"))*((1+'Rent Roll'!$O16)^(DATEDIF(EDATE('Rent Roll'!$K16,'Rent Roll'!$P16*12),BW$5,"Y")+1))),('Rent Roll'!$H16*'Rent Roll'!$D16/12)*((1+'Rent Roll'!$N16)^DATEDIF('Control | Sensitivity'!$C$18,BW$5,"Y")))))</f>
        <v>-</v>
      </c>
      <c r="BX20" s="92" t="str">
        <f ca="1">IF(BX$5&gt;='Rent Roll'!$M42,('Rent Roll'!$G42*'Rent Roll'!$D16/12)*((1+'Rent Roll'!$X42)^DATEDIF('Rent Roll'!$M42,BX$5,"Y")),
IF(BX$5&gt;'Rent Roll'!$L16,"-",
IF('Rent Roll'!$P16&gt;0,
IF(AND('Rent Roll'!$P16&gt;0,EDATE('Rent Roll'!$K16,'Rent Roll'!$P16*12)&gt;='Commercial Lease'!BX$5),
('Rent Roll'!$H16*'Rent Roll'!$D16/12)*((1+'Rent Roll'!$N16)^DATEDIF('Control | Sensitivity'!$C$18,BX$5,"Y")),
OFFSET(BW20,0,-DATEDIF(EDATE('Rent Roll'!$K16,'Rent Roll'!$P16*12),BX$5,"M"))*((1+'Rent Roll'!$O16)^(DATEDIF(EDATE('Rent Roll'!$K16,'Rent Roll'!$P16*12),BX$5,"Y")+1))),('Rent Roll'!$H16*'Rent Roll'!$D16/12)*((1+'Rent Roll'!$N16)^DATEDIF('Control | Sensitivity'!$C$18,BX$5,"Y")))))</f>
        <v>-</v>
      </c>
      <c r="BY20" s="92" t="str">
        <f ca="1">IF(BY$5&gt;='Rent Roll'!$M42,('Rent Roll'!$G42*'Rent Roll'!$D16/12)*((1+'Rent Roll'!$X42)^DATEDIF('Rent Roll'!$M42,BY$5,"Y")),
IF(BY$5&gt;'Rent Roll'!$L16,"-",
IF('Rent Roll'!$P16&gt;0,
IF(AND('Rent Roll'!$P16&gt;0,EDATE('Rent Roll'!$K16,'Rent Roll'!$P16*12)&gt;='Commercial Lease'!BY$5),
('Rent Roll'!$H16*'Rent Roll'!$D16/12)*((1+'Rent Roll'!$N16)^DATEDIF('Control | Sensitivity'!$C$18,BY$5,"Y")),
OFFSET(BX20,0,-DATEDIF(EDATE('Rent Roll'!$K16,'Rent Roll'!$P16*12),BY$5,"M"))*((1+'Rent Roll'!$O16)^(DATEDIF(EDATE('Rent Roll'!$K16,'Rent Roll'!$P16*12),BY$5,"Y")+1))),('Rent Roll'!$H16*'Rent Roll'!$D16/12)*((1+'Rent Roll'!$N16)^DATEDIF('Control | Sensitivity'!$C$18,BY$5,"Y")))))</f>
        <v>-</v>
      </c>
      <c r="BZ20" s="92" t="str">
        <f ca="1">IF(BZ$5&gt;='Rent Roll'!$M42,('Rent Roll'!$G42*'Rent Roll'!$D16/12)*((1+'Rent Roll'!$X42)^DATEDIF('Rent Roll'!$M42,BZ$5,"Y")),
IF(BZ$5&gt;'Rent Roll'!$L16,"-",
IF('Rent Roll'!$P16&gt;0,
IF(AND('Rent Roll'!$P16&gt;0,EDATE('Rent Roll'!$K16,'Rent Roll'!$P16*12)&gt;='Commercial Lease'!BZ$5),
('Rent Roll'!$H16*'Rent Roll'!$D16/12)*((1+'Rent Roll'!$N16)^DATEDIF('Control | Sensitivity'!$C$18,BZ$5,"Y")),
OFFSET(BY20,0,-DATEDIF(EDATE('Rent Roll'!$K16,'Rent Roll'!$P16*12),BZ$5,"M"))*((1+'Rent Roll'!$O16)^(DATEDIF(EDATE('Rent Roll'!$K16,'Rent Roll'!$P16*12),BZ$5,"Y")+1))),('Rent Roll'!$H16*'Rent Roll'!$D16/12)*((1+'Rent Roll'!$N16)^DATEDIF('Control | Sensitivity'!$C$18,BZ$5,"Y")))))</f>
        <v>-</v>
      </c>
      <c r="CA20" s="92" t="str">
        <f ca="1">IF(CA$5&gt;='Rent Roll'!$M42,('Rent Roll'!$G42*'Rent Roll'!$D16/12)*((1+'Rent Roll'!$X42)^DATEDIF('Rent Roll'!$M42,CA$5,"Y")),
IF(CA$5&gt;'Rent Roll'!$L16,"-",
IF('Rent Roll'!$P16&gt;0,
IF(AND('Rent Roll'!$P16&gt;0,EDATE('Rent Roll'!$K16,'Rent Roll'!$P16*12)&gt;='Commercial Lease'!CA$5),
('Rent Roll'!$H16*'Rent Roll'!$D16/12)*((1+'Rent Roll'!$N16)^DATEDIF('Control | Sensitivity'!$C$18,CA$5,"Y")),
OFFSET(BZ20,0,-DATEDIF(EDATE('Rent Roll'!$K16,'Rent Roll'!$P16*12),CA$5,"M"))*((1+'Rent Roll'!$O16)^(DATEDIF(EDATE('Rent Roll'!$K16,'Rent Roll'!$P16*12),CA$5,"Y")+1))),('Rent Roll'!$H16*'Rent Roll'!$D16/12)*((1+'Rent Roll'!$N16)^DATEDIF('Control | Sensitivity'!$C$18,CA$5,"Y")))))</f>
        <v>-</v>
      </c>
      <c r="CB20" s="92" t="str">
        <f ca="1">IF(CB$5&gt;='Rent Roll'!$M42,('Rent Roll'!$G42*'Rent Roll'!$D16/12)*((1+'Rent Roll'!$X42)^DATEDIF('Rent Roll'!$M42,CB$5,"Y")),
IF(CB$5&gt;'Rent Roll'!$L16,"-",
IF('Rent Roll'!$P16&gt;0,
IF(AND('Rent Roll'!$P16&gt;0,EDATE('Rent Roll'!$K16,'Rent Roll'!$P16*12)&gt;='Commercial Lease'!CB$5),
('Rent Roll'!$H16*'Rent Roll'!$D16/12)*((1+'Rent Roll'!$N16)^DATEDIF('Control | Sensitivity'!$C$18,CB$5,"Y")),
OFFSET(CA20,0,-DATEDIF(EDATE('Rent Roll'!$K16,'Rent Roll'!$P16*12),CB$5,"M"))*((1+'Rent Roll'!$O16)^(DATEDIF(EDATE('Rent Roll'!$K16,'Rent Roll'!$P16*12),CB$5,"Y")+1))),('Rent Roll'!$H16*'Rent Roll'!$D16/12)*((1+'Rent Roll'!$N16)^DATEDIF('Control | Sensitivity'!$C$18,CB$5,"Y")))))</f>
        <v>-</v>
      </c>
      <c r="CC20" s="92" t="str">
        <f ca="1">IF(CC$5&gt;='Rent Roll'!$M42,('Rent Roll'!$G42*'Rent Roll'!$D16/12)*((1+'Rent Roll'!$X42)^DATEDIF('Rent Roll'!$M42,CC$5,"Y")),
IF(CC$5&gt;'Rent Roll'!$L16,"-",
IF('Rent Roll'!$P16&gt;0,
IF(AND('Rent Roll'!$P16&gt;0,EDATE('Rent Roll'!$K16,'Rent Roll'!$P16*12)&gt;='Commercial Lease'!CC$5),
('Rent Roll'!$H16*'Rent Roll'!$D16/12)*((1+'Rent Roll'!$N16)^DATEDIF('Control | Sensitivity'!$C$18,CC$5,"Y")),
OFFSET(CB20,0,-DATEDIF(EDATE('Rent Roll'!$K16,'Rent Roll'!$P16*12),CC$5,"M"))*((1+'Rent Roll'!$O16)^(DATEDIF(EDATE('Rent Roll'!$K16,'Rent Roll'!$P16*12),CC$5,"Y")+1))),('Rent Roll'!$H16*'Rent Roll'!$D16/12)*((1+'Rent Roll'!$N16)^DATEDIF('Control | Sensitivity'!$C$18,CC$5,"Y")))))</f>
        <v>-</v>
      </c>
      <c r="CD20" s="92" t="str">
        <f ca="1">IF(CD$5&gt;='Rent Roll'!$M42,('Rent Roll'!$G42*'Rent Roll'!$D16/12)*((1+'Rent Roll'!$X42)^DATEDIF('Rent Roll'!$M42,CD$5,"Y")),
IF(CD$5&gt;'Rent Roll'!$L16,"-",
IF('Rent Roll'!$P16&gt;0,
IF(AND('Rent Roll'!$P16&gt;0,EDATE('Rent Roll'!$K16,'Rent Roll'!$P16*12)&gt;='Commercial Lease'!CD$5),
('Rent Roll'!$H16*'Rent Roll'!$D16/12)*((1+'Rent Roll'!$N16)^DATEDIF('Control | Sensitivity'!$C$18,CD$5,"Y")),
OFFSET(CC20,0,-DATEDIF(EDATE('Rent Roll'!$K16,'Rent Roll'!$P16*12),CD$5,"M"))*((1+'Rent Roll'!$O16)^(DATEDIF(EDATE('Rent Roll'!$K16,'Rent Roll'!$P16*12),CD$5,"Y")+1))),('Rent Roll'!$H16*'Rent Roll'!$D16/12)*((1+'Rent Roll'!$N16)^DATEDIF('Control | Sensitivity'!$C$18,CD$5,"Y")))))</f>
        <v>-</v>
      </c>
      <c r="CE20" s="92" t="str">
        <f ca="1">IF(CE$5&gt;='Rent Roll'!$M42,('Rent Roll'!$G42*'Rent Roll'!$D16/12)*((1+'Rent Roll'!$X42)^DATEDIF('Rent Roll'!$M42,CE$5,"Y")),
IF(CE$5&gt;'Rent Roll'!$L16,"-",
IF('Rent Roll'!$P16&gt;0,
IF(AND('Rent Roll'!$P16&gt;0,EDATE('Rent Roll'!$K16,'Rent Roll'!$P16*12)&gt;='Commercial Lease'!CE$5),
('Rent Roll'!$H16*'Rent Roll'!$D16/12)*((1+'Rent Roll'!$N16)^DATEDIF('Control | Sensitivity'!$C$18,CE$5,"Y")),
OFFSET(CD20,0,-DATEDIF(EDATE('Rent Roll'!$K16,'Rent Roll'!$P16*12),CE$5,"M"))*((1+'Rent Roll'!$O16)^(DATEDIF(EDATE('Rent Roll'!$K16,'Rent Roll'!$P16*12),CE$5,"Y")+1))),('Rent Roll'!$H16*'Rent Roll'!$D16/12)*((1+'Rent Roll'!$N16)^DATEDIF('Control | Sensitivity'!$C$18,CE$5,"Y")))))</f>
        <v>-</v>
      </c>
      <c r="CF20" s="92" t="str">
        <f ca="1">IF(CF$5&gt;='Rent Roll'!$M42,('Rent Roll'!$G42*'Rent Roll'!$D16/12)*((1+'Rent Roll'!$X42)^DATEDIF('Rent Roll'!$M42,CF$5,"Y")),
IF(CF$5&gt;'Rent Roll'!$L16,"-",
IF('Rent Roll'!$P16&gt;0,
IF(AND('Rent Roll'!$P16&gt;0,EDATE('Rent Roll'!$K16,'Rent Roll'!$P16*12)&gt;='Commercial Lease'!CF$5),
('Rent Roll'!$H16*'Rent Roll'!$D16/12)*((1+'Rent Roll'!$N16)^DATEDIF('Control | Sensitivity'!$C$18,CF$5,"Y")),
OFFSET(CE20,0,-DATEDIF(EDATE('Rent Roll'!$K16,'Rent Roll'!$P16*12),CF$5,"M"))*((1+'Rent Roll'!$O16)^(DATEDIF(EDATE('Rent Roll'!$K16,'Rent Roll'!$P16*12),CF$5,"Y")+1))),('Rent Roll'!$H16*'Rent Roll'!$D16/12)*((1+'Rent Roll'!$N16)^DATEDIF('Control | Sensitivity'!$C$18,CF$5,"Y")))))</f>
        <v>-</v>
      </c>
      <c r="CG20" s="92" t="str">
        <f ca="1">IF(CG$5&gt;='Rent Roll'!$M42,('Rent Roll'!$G42*'Rent Roll'!$D16/12)*((1+'Rent Roll'!$X42)^DATEDIF('Rent Roll'!$M42,CG$5,"Y")),
IF(CG$5&gt;'Rent Roll'!$L16,"-",
IF('Rent Roll'!$P16&gt;0,
IF(AND('Rent Roll'!$P16&gt;0,EDATE('Rent Roll'!$K16,'Rent Roll'!$P16*12)&gt;='Commercial Lease'!CG$5),
('Rent Roll'!$H16*'Rent Roll'!$D16/12)*((1+'Rent Roll'!$N16)^DATEDIF('Control | Sensitivity'!$C$18,CG$5,"Y")),
OFFSET(CF20,0,-DATEDIF(EDATE('Rent Roll'!$K16,'Rent Roll'!$P16*12),CG$5,"M"))*((1+'Rent Roll'!$O16)^(DATEDIF(EDATE('Rent Roll'!$K16,'Rent Roll'!$P16*12),CG$5,"Y")+1))),('Rent Roll'!$H16*'Rent Roll'!$D16/12)*((1+'Rent Roll'!$N16)^DATEDIF('Control | Sensitivity'!$C$18,CG$5,"Y")))))</f>
        <v>-</v>
      </c>
      <c r="CH20" s="92" t="str">
        <f ca="1">IF(CH$5&gt;='Rent Roll'!$M42,('Rent Roll'!$G42*'Rent Roll'!$D16/12)*((1+'Rent Roll'!$X42)^DATEDIF('Rent Roll'!$M42,CH$5,"Y")),
IF(CH$5&gt;'Rent Roll'!$L16,"-",
IF('Rent Roll'!$P16&gt;0,
IF(AND('Rent Roll'!$P16&gt;0,EDATE('Rent Roll'!$K16,'Rent Roll'!$P16*12)&gt;='Commercial Lease'!CH$5),
('Rent Roll'!$H16*'Rent Roll'!$D16/12)*((1+'Rent Roll'!$N16)^DATEDIF('Control | Sensitivity'!$C$18,CH$5,"Y")),
OFFSET(CG20,0,-DATEDIF(EDATE('Rent Roll'!$K16,'Rent Roll'!$P16*12),CH$5,"M"))*((1+'Rent Roll'!$O16)^(DATEDIF(EDATE('Rent Roll'!$K16,'Rent Roll'!$P16*12),CH$5,"Y")+1))),('Rent Roll'!$H16*'Rent Roll'!$D16/12)*((1+'Rent Roll'!$N16)^DATEDIF('Control | Sensitivity'!$C$18,CH$5,"Y")))))</f>
        <v>-</v>
      </c>
      <c r="CI20" s="92" t="str">
        <f ca="1">IF(CI$5&gt;='Rent Roll'!$M42,('Rent Roll'!$G42*'Rent Roll'!$D16/12)*((1+'Rent Roll'!$X42)^DATEDIF('Rent Roll'!$M42,CI$5,"Y")),
IF(CI$5&gt;'Rent Roll'!$L16,"-",
IF('Rent Roll'!$P16&gt;0,
IF(AND('Rent Roll'!$P16&gt;0,EDATE('Rent Roll'!$K16,'Rent Roll'!$P16*12)&gt;='Commercial Lease'!CI$5),
('Rent Roll'!$H16*'Rent Roll'!$D16/12)*((1+'Rent Roll'!$N16)^DATEDIF('Control | Sensitivity'!$C$18,CI$5,"Y")),
OFFSET(CH20,0,-DATEDIF(EDATE('Rent Roll'!$K16,'Rent Roll'!$P16*12),CI$5,"M"))*((1+'Rent Roll'!$O16)^(DATEDIF(EDATE('Rent Roll'!$K16,'Rent Roll'!$P16*12),CI$5,"Y")+1))),('Rent Roll'!$H16*'Rent Roll'!$D16/12)*((1+'Rent Roll'!$N16)^DATEDIF('Control | Sensitivity'!$C$18,CI$5,"Y")))))</f>
        <v>-</v>
      </c>
      <c r="CJ20" s="92" t="str">
        <f ca="1">IF(CJ$5&gt;='Rent Roll'!$M42,('Rent Roll'!$G42*'Rent Roll'!$D16/12)*((1+'Rent Roll'!$X42)^DATEDIF('Rent Roll'!$M42,CJ$5,"Y")),
IF(CJ$5&gt;'Rent Roll'!$L16,"-",
IF('Rent Roll'!$P16&gt;0,
IF(AND('Rent Roll'!$P16&gt;0,EDATE('Rent Roll'!$K16,'Rent Roll'!$P16*12)&gt;='Commercial Lease'!CJ$5),
('Rent Roll'!$H16*'Rent Roll'!$D16/12)*((1+'Rent Roll'!$N16)^DATEDIF('Control | Sensitivity'!$C$18,CJ$5,"Y")),
OFFSET(CI20,0,-DATEDIF(EDATE('Rent Roll'!$K16,'Rent Roll'!$P16*12),CJ$5,"M"))*((1+'Rent Roll'!$O16)^(DATEDIF(EDATE('Rent Roll'!$K16,'Rent Roll'!$P16*12),CJ$5,"Y")+1))),('Rent Roll'!$H16*'Rent Roll'!$D16/12)*((1+'Rent Roll'!$N16)^DATEDIF('Control | Sensitivity'!$C$18,CJ$5,"Y")))))</f>
        <v>-</v>
      </c>
      <c r="CK20" s="92" t="str">
        <f ca="1">IF(CK$5&gt;='Rent Roll'!$M42,('Rent Roll'!$G42*'Rent Roll'!$D16/12)*((1+'Rent Roll'!$X42)^DATEDIF('Rent Roll'!$M42,CK$5,"Y")),
IF(CK$5&gt;'Rent Roll'!$L16,"-",
IF('Rent Roll'!$P16&gt;0,
IF(AND('Rent Roll'!$P16&gt;0,EDATE('Rent Roll'!$K16,'Rent Roll'!$P16*12)&gt;='Commercial Lease'!CK$5),
('Rent Roll'!$H16*'Rent Roll'!$D16/12)*((1+'Rent Roll'!$N16)^DATEDIF('Control | Sensitivity'!$C$18,CK$5,"Y")),
OFFSET(CJ20,0,-DATEDIF(EDATE('Rent Roll'!$K16,'Rent Roll'!$P16*12),CK$5,"M"))*((1+'Rent Roll'!$O16)^(DATEDIF(EDATE('Rent Roll'!$K16,'Rent Roll'!$P16*12),CK$5,"Y")+1))),('Rent Roll'!$H16*'Rent Roll'!$D16/12)*((1+'Rent Roll'!$N16)^DATEDIF('Control | Sensitivity'!$C$18,CK$5,"Y")))))</f>
        <v>-</v>
      </c>
      <c r="CL20" s="92" t="str">
        <f ca="1">IF(CL$5&gt;='Rent Roll'!$M42,('Rent Roll'!$G42*'Rent Roll'!$D16/12)*((1+'Rent Roll'!$X42)^DATEDIF('Rent Roll'!$M42,CL$5,"Y")),
IF(CL$5&gt;'Rent Roll'!$L16,"-",
IF('Rent Roll'!$P16&gt;0,
IF(AND('Rent Roll'!$P16&gt;0,EDATE('Rent Roll'!$K16,'Rent Roll'!$P16*12)&gt;='Commercial Lease'!CL$5),
('Rent Roll'!$H16*'Rent Roll'!$D16/12)*((1+'Rent Roll'!$N16)^DATEDIF('Control | Sensitivity'!$C$18,CL$5,"Y")),
OFFSET(CK20,0,-DATEDIF(EDATE('Rent Roll'!$K16,'Rent Roll'!$P16*12),CL$5,"M"))*((1+'Rent Roll'!$O16)^(DATEDIF(EDATE('Rent Roll'!$K16,'Rent Roll'!$P16*12),CL$5,"Y")+1))),('Rent Roll'!$H16*'Rent Roll'!$D16/12)*((1+'Rent Roll'!$N16)^DATEDIF('Control | Sensitivity'!$C$18,CL$5,"Y")))))</f>
        <v>-</v>
      </c>
      <c r="CM20" s="92" t="str">
        <f ca="1">IF(CM$5&gt;='Rent Roll'!$M42,('Rent Roll'!$G42*'Rent Roll'!$D16/12)*((1+'Rent Roll'!$X42)^DATEDIF('Rent Roll'!$M42,CM$5,"Y")),
IF(CM$5&gt;'Rent Roll'!$L16,"-",
IF('Rent Roll'!$P16&gt;0,
IF(AND('Rent Roll'!$P16&gt;0,EDATE('Rent Roll'!$K16,'Rent Roll'!$P16*12)&gt;='Commercial Lease'!CM$5),
('Rent Roll'!$H16*'Rent Roll'!$D16/12)*((1+'Rent Roll'!$N16)^DATEDIF('Control | Sensitivity'!$C$18,CM$5,"Y")),
OFFSET(CL20,0,-DATEDIF(EDATE('Rent Roll'!$K16,'Rent Roll'!$P16*12),CM$5,"M"))*((1+'Rent Roll'!$O16)^(DATEDIF(EDATE('Rent Roll'!$K16,'Rent Roll'!$P16*12),CM$5,"Y")+1))),('Rent Roll'!$H16*'Rent Roll'!$D16/12)*((1+'Rent Roll'!$N16)^DATEDIF('Control | Sensitivity'!$C$18,CM$5,"Y")))))</f>
        <v>-</v>
      </c>
      <c r="CN20" s="92" t="str">
        <f ca="1">IF(CN$5&gt;='Rent Roll'!$M42,('Rent Roll'!$G42*'Rent Roll'!$D16/12)*((1+'Rent Roll'!$X42)^DATEDIF('Rent Roll'!$M42,CN$5,"Y")),
IF(CN$5&gt;'Rent Roll'!$L16,"-",
IF('Rent Roll'!$P16&gt;0,
IF(AND('Rent Roll'!$P16&gt;0,EDATE('Rent Roll'!$K16,'Rent Roll'!$P16*12)&gt;='Commercial Lease'!CN$5),
('Rent Roll'!$H16*'Rent Roll'!$D16/12)*((1+'Rent Roll'!$N16)^DATEDIF('Control | Sensitivity'!$C$18,CN$5,"Y")),
OFFSET(CM20,0,-DATEDIF(EDATE('Rent Roll'!$K16,'Rent Roll'!$P16*12),CN$5,"M"))*((1+'Rent Roll'!$O16)^(DATEDIF(EDATE('Rent Roll'!$K16,'Rent Roll'!$P16*12),CN$5,"Y")+1))),('Rent Roll'!$H16*'Rent Roll'!$D16/12)*((1+'Rent Roll'!$N16)^DATEDIF('Control | Sensitivity'!$C$18,CN$5,"Y")))))</f>
        <v>-</v>
      </c>
      <c r="CO20" s="92" t="str">
        <f ca="1">IF(CO$5&gt;='Rent Roll'!$M42,('Rent Roll'!$G42*'Rent Roll'!$D16/12)*((1+'Rent Roll'!$X42)^DATEDIF('Rent Roll'!$M42,CO$5,"Y")),
IF(CO$5&gt;'Rent Roll'!$L16,"-",
IF('Rent Roll'!$P16&gt;0,
IF(AND('Rent Roll'!$P16&gt;0,EDATE('Rent Roll'!$K16,'Rent Roll'!$P16*12)&gt;='Commercial Lease'!CO$5),
('Rent Roll'!$H16*'Rent Roll'!$D16/12)*((1+'Rent Roll'!$N16)^DATEDIF('Control | Sensitivity'!$C$18,CO$5,"Y")),
OFFSET(CN20,0,-DATEDIF(EDATE('Rent Roll'!$K16,'Rent Roll'!$P16*12),CO$5,"M"))*((1+'Rent Roll'!$O16)^(DATEDIF(EDATE('Rent Roll'!$K16,'Rent Roll'!$P16*12),CO$5,"Y")+1))),('Rent Roll'!$H16*'Rent Roll'!$D16/12)*((1+'Rent Roll'!$N16)^DATEDIF('Control | Sensitivity'!$C$18,CO$5,"Y")))))</f>
        <v>-</v>
      </c>
      <c r="CP20" s="92" t="str">
        <f ca="1">IF(CP$5&gt;='Rent Roll'!$M42,('Rent Roll'!$G42*'Rent Roll'!$D16/12)*((1+'Rent Roll'!$X42)^DATEDIF('Rent Roll'!$M42,CP$5,"Y")),
IF(CP$5&gt;'Rent Roll'!$L16,"-",
IF('Rent Roll'!$P16&gt;0,
IF(AND('Rent Roll'!$P16&gt;0,EDATE('Rent Roll'!$K16,'Rent Roll'!$P16*12)&gt;='Commercial Lease'!CP$5),
('Rent Roll'!$H16*'Rent Roll'!$D16/12)*((1+'Rent Roll'!$N16)^DATEDIF('Control | Sensitivity'!$C$18,CP$5,"Y")),
OFFSET(CO20,0,-DATEDIF(EDATE('Rent Roll'!$K16,'Rent Roll'!$P16*12),CP$5,"M"))*((1+'Rent Roll'!$O16)^(DATEDIF(EDATE('Rent Roll'!$K16,'Rent Roll'!$P16*12),CP$5,"Y")+1))),('Rent Roll'!$H16*'Rent Roll'!$D16/12)*((1+'Rent Roll'!$N16)^DATEDIF('Control | Sensitivity'!$C$18,CP$5,"Y")))))</f>
        <v>-</v>
      </c>
      <c r="CQ20" s="92" t="str">
        <f ca="1">IF(CQ$5&gt;='Rent Roll'!$M42,('Rent Roll'!$G42*'Rent Roll'!$D16/12)*((1+'Rent Roll'!$X42)^DATEDIF('Rent Roll'!$M42,CQ$5,"Y")),
IF(CQ$5&gt;'Rent Roll'!$L16,"-",
IF('Rent Roll'!$P16&gt;0,
IF(AND('Rent Roll'!$P16&gt;0,EDATE('Rent Roll'!$K16,'Rent Roll'!$P16*12)&gt;='Commercial Lease'!CQ$5),
('Rent Roll'!$H16*'Rent Roll'!$D16/12)*((1+'Rent Roll'!$N16)^DATEDIF('Control | Sensitivity'!$C$18,CQ$5,"Y")),
OFFSET(CP20,0,-DATEDIF(EDATE('Rent Roll'!$K16,'Rent Roll'!$P16*12),CQ$5,"M"))*((1+'Rent Roll'!$O16)^(DATEDIF(EDATE('Rent Roll'!$K16,'Rent Roll'!$P16*12),CQ$5,"Y")+1))),('Rent Roll'!$H16*'Rent Roll'!$D16/12)*((1+'Rent Roll'!$N16)^DATEDIF('Control | Sensitivity'!$C$18,CQ$5,"Y")))))</f>
        <v>-</v>
      </c>
      <c r="CR20" s="92" t="str">
        <f ca="1">IF(CR$5&gt;='Rent Roll'!$M42,('Rent Roll'!$G42*'Rent Roll'!$D16/12)*((1+'Rent Roll'!$X42)^DATEDIF('Rent Roll'!$M42,CR$5,"Y")),
IF(CR$5&gt;'Rent Roll'!$L16,"-",
IF('Rent Roll'!$P16&gt;0,
IF(AND('Rent Roll'!$P16&gt;0,EDATE('Rent Roll'!$K16,'Rent Roll'!$P16*12)&gt;='Commercial Lease'!CR$5),
('Rent Roll'!$H16*'Rent Roll'!$D16/12)*((1+'Rent Roll'!$N16)^DATEDIF('Control | Sensitivity'!$C$18,CR$5,"Y")),
OFFSET(CQ20,0,-DATEDIF(EDATE('Rent Roll'!$K16,'Rent Roll'!$P16*12),CR$5,"M"))*((1+'Rent Roll'!$O16)^(DATEDIF(EDATE('Rent Roll'!$K16,'Rent Roll'!$P16*12),CR$5,"Y")+1))),('Rent Roll'!$H16*'Rent Roll'!$D16/12)*((1+'Rent Roll'!$N16)^DATEDIF('Control | Sensitivity'!$C$18,CR$5,"Y")))))</f>
        <v>-</v>
      </c>
      <c r="CS20" s="92" t="str">
        <f ca="1">IF(CS$5&gt;='Rent Roll'!$M42,('Rent Roll'!$G42*'Rent Roll'!$D16/12)*((1+'Rent Roll'!$X42)^DATEDIF('Rent Roll'!$M42,CS$5,"Y")),
IF(CS$5&gt;'Rent Roll'!$L16,"-",
IF('Rent Roll'!$P16&gt;0,
IF(AND('Rent Roll'!$P16&gt;0,EDATE('Rent Roll'!$K16,'Rent Roll'!$P16*12)&gt;='Commercial Lease'!CS$5),
('Rent Roll'!$H16*'Rent Roll'!$D16/12)*((1+'Rent Roll'!$N16)^DATEDIF('Control | Sensitivity'!$C$18,CS$5,"Y")),
OFFSET(CR20,0,-DATEDIF(EDATE('Rent Roll'!$K16,'Rent Roll'!$P16*12),CS$5,"M"))*((1+'Rent Roll'!$O16)^(DATEDIF(EDATE('Rent Roll'!$K16,'Rent Roll'!$P16*12),CS$5,"Y")+1))),('Rent Roll'!$H16*'Rent Roll'!$D16/12)*((1+'Rent Roll'!$N16)^DATEDIF('Control | Sensitivity'!$C$18,CS$5,"Y")))))</f>
        <v>-</v>
      </c>
      <c r="CT20" s="92" t="str">
        <f ca="1">IF(CT$5&gt;='Rent Roll'!$M42,('Rent Roll'!$G42*'Rent Roll'!$D16/12)*((1+'Rent Roll'!$X42)^DATEDIF('Rent Roll'!$M42,CT$5,"Y")),
IF(CT$5&gt;'Rent Roll'!$L16,"-",
IF('Rent Roll'!$P16&gt;0,
IF(AND('Rent Roll'!$P16&gt;0,EDATE('Rent Roll'!$K16,'Rent Roll'!$P16*12)&gt;='Commercial Lease'!CT$5),
('Rent Roll'!$H16*'Rent Roll'!$D16/12)*((1+'Rent Roll'!$N16)^DATEDIF('Control | Sensitivity'!$C$18,CT$5,"Y")),
OFFSET(CS20,0,-DATEDIF(EDATE('Rent Roll'!$K16,'Rent Roll'!$P16*12),CT$5,"M"))*((1+'Rent Roll'!$O16)^(DATEDIF(EDATE('Rent Roll'!$K16,'Rent Roll'!$P16*12),CT$5,"Y")+1))),('Rent Roll'!$H16*'Rent Roll'!$D16/12)*((1+'Rent Roll'!$N16)^DATEDIF('Control | Sensitivity'!$C$18,CT$5,"Y")))))</f>
        <v>-</v>
      </c>
      <c r="CU20" s="92" t="str">
        <f ca="1">IF(CU$5&gt;='Rent Roll'!$M42,('Rent Roll'!$G42*'Rent Roll'!$D16/12)*((1+'Rent Roll'!$X42)^DATEDIF('Rent Roll'!$M42,CU$5,"Y")),
IF(CU$5&gt;'Rent Roll'!$L16,"-",
IF('Rent Roll'!$P16&gt;0,
IF(AND('Rent Roll'!$P16&gt;0,EDATE('Rent Roll'!$K16,'Rent Roll'!$P16*12)&gt;='Commercial Lease'!CU$5),
('Rent Roll'!$H16*'Rent Roll'!$D16/12)*((1+'Rent Roll'!$N16)^DATEDIF('Control | Sensitivity'!$C$18,CU$5,"Y")),
OFFSET(CT20,0,-DATEDIF(EDATE('Rent Roll'!$K16,'Rent Roll'!$P16*12),CU$5,"M"))*((1+'Rent Roll'!$O16)^(DATEDIF(EDATE('Rent Roll'!$K16,'Rent Roll'!$P16*12),CU$5,"Y")+1))),('Rent Roll'!$H16*'Rent Roll'!$D16/12)*((1+'Rent Roll'!$N16)^DATEDIF('Control | Sensitivity'!$C$18,CU$5,"Y")))))</f>
        <v>-</v>
      </c>
      <c r="CV20" s="92" t="str">
        <f ca="1">IF(CV$5&gt;='Rent Roll'!$M42,('Rent Roll'!$G42*'Rent Roll'!$D16/12)*((1+'Rent Roll'!$X42)^DATEDIF('Rent Roll'!$M42,CV$5,"Y")),
IF(CV$5&gt;'Rent Roll'!$L16,"-",
IF('Rent Roll'!$P16&gt;0,
IF(AND('Rent Roll'!$P16&gt;0,EDATE('Rent Roll'!$K16,'Rent Roll'!$P16*12)&gt;='Commercial Lease'!CV$5),
('Rent Roll'!$H16*'Rent Roll'!$D16/12)*((1+'Rent Roll'!$N16)^DATEDIF('Control | Sensitivity'!$C$18,CV$5,"Y")),
OFFSET(CU20,0,-DATEDIF(EDATE('Rent Roll'!$K16,'Rent Roll'!$P16*12),CV$5,"M"))*((1+'Rent Roll'!$O16)^(DATEDIF(EDATE('Rent Roll'!$K16,'Rent Roll'!$P16*12),CV$5,"Y")+1))),('Rent Roll'!$H16*'Rent Roll'!$D16/12)*((1+'Rent Roll'!$N16)^DATEDIF('Control | Sensitivity'!$C$18,CV$5,"Y")))))</f>
        <v>-</v>
      </c>
      <c r="CW20" s="92" t="str">
        <f ca="1">IF(CW$5&gt;='Rent Roll'!$M42,('Rent Roll'!$G42*'Rent Roll'!$D16/12)*((1+'Rent Roll'!$X42)^DATEDIF('Rent Roll'!$M42,CW$5,"Y")),
IF(CW$5&gt;'Rent Roll'!$L16,"-",
IF('Rent Roll'!$P16&gt;0,
IF(AND('Rent Roll'!$P16&gt;0,EDATE('Rent Roll'!$K16,'Rent Roll'!$P16*12)&gt;='Commercial Lease'!CW$5),
('Rent Roll'!$H16*'Rent Roll'!$D16/12)*((1+'Rent Roll'!$N16)^DATEDIF('Control | Sensitivity'!$C$18,CW$5,"Y")),
OFFSET(CV20,0,-DATEDIF(EDATE('Rent Roll'!$K16,'Rent Roll'!$P16*12),CW$5,"M"))*((1+'Rent Roll'!$O16)^(DATEDIF(EDATE('Rent Roll'!$K16,'Rent Roll'!$P16*12),CW$5,"Y")+1))),('Rent Roll'!$H16*'Rent Roll'!$D16/12)*((1+'Rent Roll'!$N16)^DATEDIF('Control | Sensitivity'!$C$18,CW$5,"Y")))))</f>
        <v>-</v>
      </c>
      <c r="CX20" s="92" t="str">
        <f ca="1">IF(CX$5&gt;='Rent Roll'!$M42,('Rent Roll'!$G42*'Rent Roll'!$D16/12)*((1+'Rent Roll'!$X42)^DATEDIF('Rent Roll'!$M42,CX$5,"Y")),
IF(CX$5&gt;'Rent Roll'!$L16,"-",
IF('Rent Roll'!$P16&gt;0,
IF(AND('Rent Roll'!$P16&gt;0,EDATE('Rent Roll'!$K16,'Rent Roll'!$P16*12)&gt;='Commercial Lease'!CX$5),
('Rent Roll'!$H16*'Rent Roll'!$D16/12)*((1+'Rent Roll'!$N16)^DATEDIF('Control | Sensitivity'!$C$18,CX$5,"Y")),
OFFSET(CW20,0,-DATEDIF(EDATE('Rent Roll'!$K16,'Rent Roll'!$P16*12),CX$5,"M"))*((1+'Rent Roll'!$O16)^(DATEDIF(EDATE('Rent Roll'!$K16,'Rent Roll'!$P16*12),CX$5,"Y")+1))),('Rent Roll'!$H16*'Rent Roll'!$D16/12)*((1+'Rent Roll'!$N16)^DATEDIF('Control | Sensitivity'!$C$18,CX$5,"Y")))))</f>
        <v>-</v>
      </c>
      <c r="CY20" s="92" t="str">
        <f ca="1">IF(CY$5&gt;='Rent Roll'!$M42,('Rent Roll'!$G42*'Rent Roll'!$D16/12)*((1+'Rent Roll'!$X42)^DATEDIF('Rent Roll'!$M42,CY$5,"Y")),
IF(CY$5&gt;'Rent Roll'!$L16,"-",
IF('Rent Roll'!$P16&gt;0,
IF(AND('Rent Roll'!$P16&gt;0,EDATE('Rent Roll'!$K16,'Rent Roll'!$P16*12)&gt;='Commercial Lease'!CY$5),
('Rent Roll'!$H16*'Rent Roll'!$D16/12)*((1+'Rent Roll'!$N16)^DATEDIF('Control | Sensitivity'!$C$18,CY$5,"Y")),
OFFSET(CX20,0,-DATEDIF(EDATE('Rent Roll'!$K16,'Rent Roll'!$P16*12),CY$5,"M"))*((1+'Rent Roll'!$O16)^(DATEDIF(EDATE('Rent Roll'!$K16,'Rent Roll'!$P16*12),CY$5,"Y")+1))),('Rent Roll'!$H16*'Rent Roll'!$D16/12)*((1+'Rent Roll'!$N16)^DATEDIF('Control | Sensitivity'!$C$18,CY$5,"Y")))))</f>
        <v>-</v>
      </c>
      <c r="CZ20" s="92" t="str">
        <f ca="1">IF(CZ$5&gt;='Rent Roll'!$M42,('Rent Roll'!$G42*'Rent Roll'!$D16/12)*((1+'Rent Roll'!$X42)^DATEDIF('Rent Roll'!$M42,CZ$5,"Y")),
IF(CZ$5&gt;'Rent Roll'!$L16,"-",
IF('Rent Roll'!$P16&gt;0,
IF(AND('Rent Roll'!$P16&gt;0,EDATE('Rent Roll'!$K16,'Rent Roll'!$P16*12)&gt;='Commercial Lease'!CZ$5),
('Rent Roll'!$H16*'Rent Roll'!$D16/12)*((1+'Rent Roll'!$N16)^DATEDIF('Control | Sensitivity'!$C$18,CZ$5,"Y")),
OFFSET(CY20,0,-DATEDIF(EDATE('Rent Roll'!$K16,'Rent Roll'!$P16*12),CZ$5,"M"))*((1+'Rent Roll'!$O16)^(DATEDIF(EDATE('Rent Roll'!$K16,'Rent Roll'!$P16*12),CZ$5,"Y")+1))),('Rent Roll'!$H16*'Rent Roll'!$D16/12)*((1+'Rent Roll'!$N16)^DATEDIF('Control | Sensitivity'!$C$18,CZ$5,"Y")))))</f>
        <v>-</v>
      </c>
      <c r="DA20" s="92" t="str">
        <f ca="1">IF(DA$5&gt;='Rent Roll'!$M42,('Rent Roll'!$G42*'Rent Roll'!$D16/12)*((1+'Rent Roll'!$X42)^DATEDIF('Rent Roll'!$M42,DA$5,"Y")),
IF(DA$5&gt;'Rent Roll'!$L16,"-",
IF('Rent Roll'!$P16&gt;0,
IF(AND('Rent Roll'!$P16&gt;0,EDATE('Rent Roll'!$K16,'Rent Roll'!$P16*12)&gt;='Commercial Lease'!DA$5),
('Rent Roll'!$H16*'Rent Roll'!$D16/12)*((1+'Rent Roll'!$N16)^DATEDIF('Control | Sensitivity'!$C$18,DA$5,"Y")),
OFFSET(CZ20,0,-DATEDIF(EDATE('Rent Roll'!$K16,'Rent Roll'!$P16*12),DA$5,"M"))*((1+'Rent Roll'!$O16)^(DATEDIF(EDATE('Rent Roll'!$K16,'Rent Roll'!$P16*12),DA$5,"Y")+1))),('Rent Roll'!$H16*'Rent Roll'!$D16/12)*((1+'Rent Roll'!$N16)^DATEDIF('Control | Sensitivity'!$C$18,DA$5,"Y")))))</f>
        <v>-</v>
      </c>
      <c r="DB20" s="92" t="str">
        <f ca="1">IF(DB$5&gt;='Rent Roll'!$M42,('Rent Roll'!$G42*'Rent Roll'!$D16/12)*((1+'Rent Roll'!$X42)^DATEDIF('Rent Roll'!$M42,DB$5,"Y")),
IF(DB$5&gt;'Rent Roll'!$L16,"-",
IF('Rent Roll'!$P16&gt;0,
IF(AND('Rent Roll'!$P16&gt;0,EDATE('Rent Roll'!$K16,'Rent Roll'!$P16*12)&gt;='Commercial Lease'!DB$5),
('Rent Roll'!$H16*'Rent Roll'!$D16/12)*((1+'Rent Roll'!$N16)^DATEDIF('Control | Sensitivity'!$C$18,DB$5,"Y")),
OFFSET(DA20,0,-DATEDIF(EDATE('Rent Roll'!$K16,'Rent Roll'!$P16*12),DB$5,"M"))*((1+'Rent Roll'!$O16)^(DATEDIF(EDATE('Rent Roll'!$K16,'Rent Roll'!$P16*12),DB$5,"Y")+1))),('Rent Roll'!$H16*'Rent Roll'!$D16/12)*((1+'Rent Roll'!$N16)^DATEDIF('Control | Sensitivity'!$C$18,DB$5,"Y")))))</f>
        <v>-</v>
      </c>
      <c r="DC20" s="92" t="str">
        <f ca="1">IF(DC$5&gt;='Rent Roll'!$M42,('Rent Roll'!$G42*'Rent Roll'!$D16/12)*((1+'Rent Roll'!$X42)^DATEDIF('Rent Roll'!$M42,DC$5,"Y")),
IF(DC$5&gt;'Rent Roll'!$L16,"-",
IF('Rent Roll'!$P16&gt;0,
IF(AND('Rent Roll'!$P16&gt;0,EDATE('Rent Roll'!$K16,'Rent Roll'!$P16*12)&gt;='Commercial Lease'!DC$5),
('Rent Roll'!$H16*'Rent Roll'!$D16/12)*((1+'Rent Roll'!$N16)^DATEDIF('Control | Sensitivity'!$C$18,DC$5,"Y")),
OFFSET(DB20,0,-DATEDIF(EDATE('Rent Roll'!$K16,'Rent Roll'!$P16*12),DC$5,"M"))*((1+'Rent Roll'!$O16)^(DATEDIF(EDATE('Rent Roll'!$K16,'Rent Roll'!$P16*12),DC$5,"Y")+1))),('Rent Roll'!$H16*'Rent Roll'!$D16/12)*((1+'Rent Roll'!$N16)^DATEDIF('Control | Sensitivity'!$C$18,DC$5,"Y")))))</f>
        <v>-</v>
      </c>
      <c r="DD20" s="92" t="str">
        <f ca="1">IF(DD$5&gt;='Rent Roll'!$M42,('Rent Roll'!$G42*'Rent Roll'!$D16/12)*((1+'Rent Roll'!$X42)^DATEDIF('Rent Roll'!$M42,DD$5,"Y")),
IF(DD$5&gt;'Rent Roll'!$L16,"-",
IF('Rent Roll'!$P16&gt;0,
IF(AND('Rent Roll'!$P16&gt;0,EDATE('Rent Roll'!$K16,'Rent Roll'!$P16*12)&gt;='Commercial Lease'!DD$5),
('Rent Roll'!$H16*'Rent Roll'!$D16/12)*((1+'Rent Roll'!$N16)^DATEDIF('Control | Sensitivity'!$C$18,DD$5,"Y")),
OFFSET(DC20,0,-DATEDIF(EDATE('Rent Roll'!$K16,'Rent Roll'!$P16*12),DD$5,"M"))*((1+'Rent Roll'!$O16)^(DATEDIF(EDATE('Rent Roll'!$K16,'Rent Roll'!$P16*12),DD$5,"Y")+1))),('Rent Roll'!$H16*'Rent Roll'!$D16/12)*((1+'Rent Roll'!$N16)^DATEDIF('Control | Sensitivity'!$C$18,DD$5,"Y")))))</f>
        <v>-</v>
      </c>
      <c r="DE20" s="92" t="str">
        <f ca="1">IF(DE$5&gt;='Rent Roll'!$M42,('Rent Roll'!$G42*'Rent Roll'!$D16/12)*((1+'Rent Roll'!$X42)^DATEDIF('Rent Roll'!$M42,DE$5,"Y")),
IF(DE$5&gt;'Rent Roll'!$L16,"-",
IF('Rent Roll'!$P16&gt;0,
IF(AND('Rent Roll'!$P16&gt;0,EDATE('Rent Roll'!$K16,'Rent Roll'!$P16*12)&gt;='Commercial Lease'!DE$5),
('Rent Roll'!$H16*'Rent Roll'!$D16/12)*((1+'Rent Roll'!$N16)^DATEDIF('Control | Sensitivity'!$C$18,DE$5,"Y")),
OFFSET(DD20,0,-DATEDIF(EDATE('Rent Roll'!$K16,'Rent Roll'!$P16*12),DE$5,"M"))*((1+'Rent Roll'!$O16)^(DATEDIF(EDATE('Rent Roll'!$K16,'Rent Roll'!$P16*12),DE$5,"Y")+1))),('Rent Roll'!$H16*'Rent Roll'!$D16/12)*((1+'Rent Roll'!$N16)^DATEDIF('Control | Sensitivity'!$C$18,DE$5,"Y")))))</f>
        <v>-</v>
      </c>
      <c r="DF20" s="92" t="str">
        <f ca="1">IF(DF$5&gt;='Rent Roll'!$M42,('Rent Roll'!$G42*'Rent Roll'!$D16/12)*((1+'Rent Roll'!$X42)^DATEDIF('Rent Roll'!$M42,DF$5,"Y")),
IF(DF$5&gt;'Rent Roll'!$L16,"-",
IF('Rent Roll'!$P16&gt;0,
IF(AND('Rent Roll'!$P16&gt;0,EDATE('Rent Roll'!$K16,'Rent Roll'!$P16*12)&gt;='Commercial Lease'!DF$5),
('Rent Roll'!$H16*'Rent Roll'!$D16/12)*((1+'Rent Roll'!$N16)^DATEDIF('Control | Sensitivity'!$C$18,DF$5,"Y")),
OFFSET(DE20,0,-DATEDIF(EDATE('Rent Roll'!$K16,'Rent Roll'!$P16*12),DF$5,"M"))*((1+'Rent Roll'!$O16)^(DATEDIF(EDATE('Rent Roll'!$K16,'Rent Roll'!$P16*12),DF$5,"Y")+1))),('Rent Roll'!$H16*'Rent Roll'!$D16/12)*((1+'Rent Roll'!$N16)^DATEDIF('Control | Sensitivity'!$C$18,DF$5,"Y")))))</f>
        <v>-</v>
      </c>
      <c r="DG20" s="92" t="str">
        <f ca="1">IF(DG$5&gt;='Rent Roll'!$M42,('Rent Roll'!$G42*'Rent Roll'!$D16/12)*((1+'Rent Roll'!$X42)^DATEDIF('Rent Roll'!$M42,DG$5,"Y")),
IF(DG$5&gt;'Rent Roll'!$L16,"-",
IF('Rent Roll'!$P16&gt;0,
IF(AND('Rent Roll'!$P16&gt;0,EDATE('Rent Roll'!$K16,'Rent Roll'!$P16*12)&gt;='Commercial Lease'!DG$5),
('Rent Roll'!$H16*'Rent Roll'!$D16/12)*((1+'Rent Roll'!$N16)^DATEDIF('Control | Sensitivity'!$C$18,DG$5,"Y")),
OFFSET(DF20,0,-DATEDIF(EDATE('Rent Roll'!$K16,'Rent Roll'!$P16*12),DG$5,"M"))*((1+'Rent Roll'!$O16)^(DATEDIF(EDATE('Rent Roll'!$K16,'Rent Roll'!$P16*12),DG$5,"Y")+1))),('Rent Roll'!$H16*'Rent Roll'!$D16/12)*((1+'Rent Roll'!$N16)^DATEDIF('Control | Sensitivity'!$C$18,DG$5,"Y")))))</f>
        <v>-</v>
      </c>
      <c r="DH20" s="92" t="str">
        <f ca="1">IF(DH$5&gt;='Rent Roll'!$M42,('Rent Roll'!$G42*'Rent Roll'!$D16/12)*((1+'Rent Roll'!$X42)^DATEDIF('Rent Roll'!$M42,DH$5,"Y")),
IF(DH$5&gt;'Rent Roll'!$L16,"-",
IF('Rent Roll'!$P16&gt;0,
IF(AND('Rent Roll'!$P16&gt;0,EDATE('Rent Roll'!$K16,'Rent Roll'!$P16*12)&gt;='Commercial Lease'!DH$5),
('Rent Roll'!$H16*'Rent Roll'!$D16/12)*((1+'Rent Roll'!$N16)^DATEDIF('Control | Sensitivity'!$C$18,DH$5,"Y")),
OFFSET(DG20,0,-DATEDIF(EDATE('Rent Roll'!$K16,'Rent Roll'!$P16*12),DH$5,"M"))*((1+'Rent Roll'!$O16)^(DATEDIF(EDATE('Rent Roll'!$K16,'Rent Roll'!$P16*12),DH$5,"Y")+1))),('Rent Roll'!$H16*'Rent Roll'!$D16/12)*((1+'Rent Roll'!$N16)^DATEDIF('Control | Sensitivity'!$C$18,DH$5,"Y")))))</f>
        <v>-</v>
      </c>
      <c r="DI20" s="92" t="str">
        <f ca="1">IF(DI$5&gt;='Rent Roll'!$M42,('Rent Roll'!$G42*'Rent Roll'!$D16/12)*((1+'Rent Roll'!$X42)^DATEDIF('Rent Roll'!$M42,DI$5,"Y")),
IF(DI$5&gt;'Rent Roll'!$L16,"-",
IF('Rent Roll'!$P16&gt;0,
IF(AND('Rent Roll'!$P16&gt;0,EDATE('Rent Roll'!$K16,'Rent Roll'!$P16*12)&gt;='Commercial Lease'!DI$5),
('Rent Roll'!$H16*'Rent Roll'!$D16/12)*((1+'Rent Roll'!$N16)^DATEDIF('Control | Sensitivity'!$C$18,DI$5,"Y")),
OFFSET(DH20,0,-DATEDIF(EDATE('Rent Roll'!$K16,'Rent Roll'!$P16*12),DI$5,"M"))*((1+'Rent Roll'!$O16)^(DATEDIF(EDATE('Rent Roll'!$K16,'Rent Roll'!$P16*12),DI$5,"Y")+1))),('Rent Roll'!$H16*'Rent Roll'!$D16/12)*((1+'Rent Roll'!$N16)^DATEDIF('Control | Sensitivity'!$C$18,DI$5,"Y")))))</f>
        <v>-</v>
      </c>
      <c r="DJ20" s="92" t="str">
        <f ca="1">IF(DJ$5&gt;='Rent Roll'!$M42,('Rent Roll'!$G42*'Rent Roll'!$D16/12)*((1+'Rent Roll'!$X42)^DATEDIF('Rent Roll'!$M42,DJ$5,"Y")),
IF(DJ$5&gt;'Rent Roll'!$L16,"-",
IF('Rent Roll'!$P16&gt;0,
IF(AND('Rent Roll'!$P16&gt;0,EDATE('Rent Roll'!$K16,'Rent Roll'!$P16*12)&gt;='Commercial Lease'!DJ$5),
('Rent Roll'!$H16*'Rent Roll'!$D16/12)*((1+'Rent Roll'!$N16)^DATEDIF('Control | Sensitivity'!$C$18,DJ$5,"Y")),
OFFSET(DI20,0,-DATEDIF(EDATE('Rent Roll'!$K16,'Rent Roll'!$P16*12),DJ$5,"M"))*((1+'Rent Roll'!$O16)^(DATEDIF(EDATE('Rent Roll'!$K16,'Rent Roll'!$P16*12),DJ$5,"Y")+1))),('Rent Roll'!$H16*'Rent Roll'!$D16/12)*((1+'Rent Roll'!$N16)^DATEDIF('Control | Sensitivity'!$C$18,DJ$5,"Y")))))</f>
        <v>-</v>
      </c>
      <c r="DK20" s="92" t="str">
        <f ca="1">IF(DK$5&gt;='Rent Roll'!$M42,('Rent Roll'!$G42*'Rent Roll'!$D16/12)*((1+'Rent Roll'!$X42)^DATEDIF('Rent Roll'!$M42,DK$5,"Y")),
IF(DK$5&gt;'Rent Roll'!$L16,"-",
IF('Rent Roll'!$P16&gt;0,
IF(AND('Rent Roll'!$P16&gt;0,EDATE('Rent Roll'!$K16,'Rent Roll'!$P16*12)&gt;='Commercial Lease'!DK$5),
('Rent Roll'!$H16*'Rent Roll'!$D16/12)*((1+'Rent Roll'!$N16)^DATEDIF('Control | Sensitivity'!$C$18,DK$5,"Y")),
OFFSET(DJ20,0,-DATEDIF(EDATE('Rent Roll'!$K16,'Rent Roll'!$P16*12),DK$5,"M"))*((1+'Rent Roll'!$O16)^(DATEDIF(EDATE('Rent Roll'!$K16,'Rent Roll'!$P16*12),DK$5,"Y")+1))),('Rent Roll'!$H16*'Rent Roll'!$D16/12)*((1+'Rent Roll'!$N16)^DATEDIF('Control | Sensitivity'!$C$18,DK$5,"Y")))))</f>
        <v>-</v>
      </c>
      <c r="DL20" s="92" t="str">
        <f ca="1">IF(DL$5&gt;='Rent Roll'!$M42,('Rent Roll'!$G42*'Rent Roll'!$D16/12)*((1+'Rent Roll'!$X42)^DATEDIF('Rent Roll'!$M42,DL$5,"Y")),
IF(DL$5&gt;'Rent Roll'!$L16,"-",
IF('Rent Roll'!$P16&gt;0,
IF(AND('Rent Roll'!$P16&gt;0,EDATE('Rent Roll'!$K16,'Rent Roll'!$P16*12)&gt;='Commercial Lease'!DL$5),
('Rent Roll'!$H16*'Rent Roll'!$D16/12)*((1+'Rent Roll'!$N16)^DATEDIF('Control | Sensitivity'!$C$18,DL$5,"Y")),
OFFSET(DK20,0,-DATEDIF(EDATE('Rent Roll'!$K16,'Rent Roll'!$P16*12),DL$5,"M"))*((1+'Rent Roll'!$O16)^(DATEDIF(EDATE('Rent Roll'!$K16,'Rent Roll'!$P16*12),DL$5,"Y")+1))),('Rent Roll'!$H16*'Rent Roll'!$D16/12)*((1+'Rent Roll'!$N16)^DATEDIF('Control | Sensitivity'!$C$18,DL$5,"Y")))))</f>
        <v>-</v>
      </c>
      <c r="DM20" s="92" t="str">
        <f ca="1">IF(DM$5&gt;='Rent Roll'!$M42,('Rent Roll'!$G42*'Rent Roll'!$D16/12)*((1+'Rent Roll'!$X42)^DATEDIF('Rent Roll'!$M42,DM$5,"Y")),
IF(DM$5&gt;'Rent Roll'!$L16,"-",
IF('Rent Roll'!$P16&gt;0,
IF(AND('Rent Roll'!$P16&gt;0,EDATE('Rent Roll'!$K16,'Rent Roll'!$P16*12)&gt;='Commercial Lease'!DM$5),
('Rent Roll'!$H16*'Rent Roll'!$D16/12)*((1+'Rent Roll'!$N16)^DATEDIF('Control | Sensitivity'!$C$18,DM$5,"Y")),
OFFSET(DL20,0,-DATEDIF(EDATE('Rent Roll'!$K16,'Rent Roll'!$P16*12),DM$5,"M"))*((1+'Rent Roll'!$O16)^(DATEDIF(EDATE('Rent Roll'!$K16,'Rent Roll'!$P16*12),DM$5,"Y")+1))),('Rent Roll'!$H16*'Rent Roll'!$D16/12)*((1+'Rent Roll'!$N16)^DATEDIF('Control | Sensitivity'!$C$18,DM$5,"Y")))))</f>
        <v>-</v>
      </c>
      <c r="DN20" s="92" t="str">
        <f ca="1">IF(DN$5&gt;='Rent Roll'!$M42,('Rent Roll'!$G42*'Rent Roll'!$D16/12)*((1+'Rent Roll'!$X42)^DATEDIF('Rent Roll'!$M42,DN$5,"Y")),
IF(DN$5&gt;'Rent Roll'!$L16,"-",
IF('Rent Roll'!$P16&gt;0,
IF(AND('Rent Roll'!$P16&gt;0,EDATE('Rent Roll'!$K16,'Rent Roll'!$P16*12)&gt;='Commercial Lease'!DN$5),
('Rent Roll'!$H16*'Rent Roll'!$D16/12)*((1+'Rent Roll'!$N16)^DATEDIF('Control | Sensitivity'!$C$18,DN$5,"Y")),
OFFSET(DM20,0,-DATEDIF(EDATE('Rent Roll'!$K16,'Rent Roll'!$P16*12),DN$5,"M"))*((1+'Rent Roll'!$O16)^(DATEDIF(EDATE('Rent Roll'!$K16,'Rent Roll'!$P16*12),DN$5,"Y")+1))),('Rent Roll'!$H16*'Rent Roll'!$D16/12)*((1+'Rent Roll'!$N16)^DATEDIF('Control | Sensitivity'!$C$18,DN$5,"Y")))))</f>
        <v>-</v>
      </c>
      <c r="DO20" s="92" t="str">
        <f ca="1">IF(DO$5&gt;='Rent Roll'!$M42,('Rent Roll'!$G42*'Rent Roll'!$D16/12)*((1+'Rent Roll'!$X42)^DATEDIF('Rent Roll'!$M42,DO$5,"Y")),
IF(DO$5&gt;'Rent Roll'!$L16,"-",
IF('Rent Roll'!$P16&gt;0,
IF(AND('Rent Roll'!$P16&gt;0,EDATE('Rent Roll'!$K16,'Rent Roll'!$P16*12)&gt;='Commercial Lease'!DO$5),
('Rent Roll'!$H16*'Rent Roll'!$D16/12)*((1+'Rent Roll'!$N16)^DATEDIF('Control | Sensitivity'!$C$18,DO$5,"Y")),
OFFSET(DN20,0,-DATEDIF(EDATE('Rent Roll'!$K16,'Rent Roll'!$P16*12),DO$5,"M"))*((1+'Rent Roll'!$O16)^(DATEDIF(EDATE('Rent Roll'!$K16,'Rent Roll'!$P16*12),DO$5,"Y")+1))),('Rent Roll'!$H16*'Rent Roll'!$D16/12)*((1+'Rent Roll'!$N16)^DATEDIF('Control | Sensitivity'!$C$18,DO$5,"Y")))))</f>
        <v>-</v>
      </c>
      <c r="DP20" s="92" t="str">
        <f ca="1">IF(DP$5&gt;='Rent Roll'!$M42,('Rent Roll'!$G42*'Rent Roll'!$D16/12)*((1+'Rent Roll'!$X42)^DATEDIF('Rent Roll'!$M42,DP$5,"Y")),
IF(DP$5&gt;'Rent Roll'!$L16,"-",
IF('Rent Roll'!$P16&gt;0,
IF(AND('Rent Roll'!$P16&gt;0,EDATE('Rent Roll'!$K16,'Rent Roll'!$P16*12)&gt;='Commercial Lease'!DP$5),
('Rent Roll'!$H16*'Rent Roll'!$D16/12)*((1+'Rent Roll'!$N16)^DATEDIF('Control | Sensitivity'!$C$18,DP$5,"Y")),
OFFSET(DO20,0,-DATEDIF(EDATE('Rent Roll'!$K16,'Rent Roll'!$P16*12),DP$5,"M"))*((1+'Rent Roll'!$O16)^(DATEDIF(EDATE('Rent Roll'!$K16,'Rent Roll'!$P16*12),DP$5,"Y")+1))),('Rent Roll'!$H16*'Rent Roll'!$D16/12)*((1+'Rent Roll'!$N16)^DATEDIF('Control | Sensitivity'!$C$18,DP$5,"Y")))))</f>
        <v>-</v>
      </c>
      <c r="DQ20" s="92" t="str">
        <f ca="1">IF(DQ$5&gt;='Rent Roll'!$M42,('Rent Roll'!$G42*'Rent Roll'!$D16/12)*((1+'Rent Roll'!$X42)^DATEDIF('Rent Roll'!$M42,DQ$5,"Y")),
IF(DQ$5&gt;'Rent Roll'!$L16,"-",
IF('Rent Roll'!$P16&gt;0,
IF(AND('Rent Roll'!$P16&gt;0,EDATE('Rent Roll'!$K16,'Rent Roll'!$P16*12)&gt;='Commercial Lease'!DQ$5),
('Rent Roll'!$H16*'Rent Roll'!$D16/12)*((1+'Rent Roll'!$N16)^DATEDIF('Control | Sensitivity'!$C$18,DQ$5,"Y")),
OFFSET(DP20,0,-DATEDIF(EDATE('Rent Roll'!$K16,'Rent Roll'!$P16*12),DQ$5,"M"))*((1+'Rent Roll'!$O16)^(DATEDIF(EDATE('Rent Roll'!$K16,'Rent Roll'!$P16*12),DQ$5,"Y")+1))),('Rent Roll'!$H16*'Rent Roll'!$D16/12)*((1+'Rent Roll'!$N16)^DATEDIF('Control | Sensitivity'!$C$18,DQ$5,"Y")))))</f>
        <v>-</v>
      </c>
      <c r="DR20" s="92" t="str">
        <f ca="1">IF(DR$5&gt;='Rent Roll'!$M42,('Rent Roll'!$G42*'Rent Roll'!$D16/12)*((1+'Rent Roll'!$X42)^DATEDIF('Rent Roll'!$M42,DR$5,"Y")),
IF(DR$5&gt;'Rent Roll'!$L16,"-",
IF('Rent Roll'!$P16&gt;0,
IF(AND('Rent Roll'!$P16&gt;0,EDATE('Rent Roll'!$K16,'Rent Roll'!$P16*12)&gt;='Commercial Lease'!DR$5),
('Rent Roll'!$H16*'Rent Roll'!$D16/12)*((1+'Rent Roll'!$N16)^DATEDIF('Control | Sensitivity'!$C$18,DR$5,"Y")),
OFFSET(DQ20,0,-DATEDIF(EDATE('Rent Roll'!$K16,'Rent Roll'!$P16*12),DR$5,"M"))*((1+'Rent Roll'!$O16)^(DATEDIF(EDATE('Rent Roll'!$K16,'Rent Roll'!$P16*12),DR$5,"Y")+1))),('Rent Roll'!$H16*'Rent Roll'!$D16/12)*((1+'Rent Roll'!$N16)^DATEDIF('Control | Sensitivity'!$C$18,DR$5,"Y")))))</f>
        <v>-</v>
      </c>
      <c r="DS20" s="92" t="str">
        <f ca="1">IF(DS$5&gt;='Rent Roll'!$M42,('Rent Roll'!$G42*'Rent Roll'!$D16/12)*((1+'Rent Roll'!$X42)^DATEDIF('Rent Roll'!$M42,DS$5,"Y")),
IF(DS$5&gt;'Rent Roll'!$L16,"-",
IF('Rent Roll'!$P16&gt;0,
IF(AND('Rent Roll'!$P16&gt;0,EDATE('Rent Roll'!$K16,'Rent Roll'!$P16*12)&gt;='Commercial Lease'!DS$5),
('Rent Roll'!$H16*'Rent Roll'!$D16/12)*((1+'Rent Roll'!$N16)^DATEDIF('Control | Sensitivity'!$C$18,DS$5,"Y")),
OFFSET(DR20,0,-DATEDIF(EDATE('Rent Roll'!$K16,'Rent Roll'!$P16*12),DS$5,"M"))*((1+'Rent Roll'!$O16)^(DATEDIF(EDATE('Rent Roll'!$K16,'Rent Roll'!$P16*12),DS$5,"Y")+1))),('Rent Roll'!$H16*'Rent Roll'!$D16/12)*((1+'Rent Roll'!$N16)^DATEDIF('Control | Sensitivity'!$C$18,DS$5,"Y")))))</f>
        <v>-</v>
      </c>
      <c r="DT20" s="92" t="str">
        <f ca="1">IF(DT$5&gt;='Rent Roll'!$M42,('Rent Roll'!$G42*'Rent Roll'!$D16/12)*((1+'Rent Roll'!$X42)^DATEDIF('Rent Roll'!$M42,DT$5,"Y")),
IF(DT$5&gt;'Rent Roll'!$L16,"-",
IF('Rent Roll'!$P16&gt;0,
IF(AND('Rent Roll'!$P16&gt;0,EDATE('Rent Roll'!$K16,'Rent Roll'!$P16*12)&gt;='Commercial Lease'!DT$5),
('Rent Roll'!$H16*'Rent Roll'!$D16/12)*((1+'Rent Roll'!$N16)^DATEDIF('Control | Sensitivity'!$C$18,DT$5,"Y")),
OFFSET(DS20,0,-DATEDIF(EDATE('Rent Roll'!$K16,'Rent Roll'!$P16*12),DT$5,"M"))*((1+'Rent Roll'!$O16)^(DATEDIF(EDATE('Rent Roll'!$K16,'Rent Roll'!$P16*12),DT$5,"Y")+1))),('Rent Roll'!$H16*'Rent Roll'!$D16/12)*((1+'Rent Roll'!$N16)^DATEDIF('Control | Sensitivity'!$C$18,DT$5,"Y")))))</f>
        <v>-</v>
      </c>
      <c r="DU20" s="92" t="str">
        <f ca="1">IF(DU$5&gt;='Rent Roll'!$M42,('Rent Roll'!$G42*'Rent Roll'!$D16/12)*((1+'Rent Roll'!$X42)^DATEDIF('Rent Roll'!$M42,DU$5,"Y")),
IF(DU$5&gt;'Rent Roll'!$L16,"-",
IF('Rent Roll'!$P16&gt;0,
IF(AND('Rent Roll'!$P16&gt;0,EDATE('Rent Roll'!$K16,'Rent Roll'!$P16*12)&gt;='Commercial Lease'!DU$5),
('Rent Roll'!$H16*'Rent Roll'!$D16/12)*((1+'Rent Roll'!$N16)^DATEDIF('Control | Sensitivity'!$C$18,DU$5,"Y")),
OFFSET(DT20,0,-DATEDIF(EDATE('Rent Roll'!$K16,'Rent Roll'!$P16*12),DU$5,"M"))*((1+'Rent Roll'!$O16)^(DATEDIF(EDATE('Rent Roll'!$K16,'Rent Roll'!$P16*12),DU$5,"Y")+1))),('Rent Roll'!$H16*'Rent Roll'!$D16/12)*((1+'Rent Roll'!$N16)^DATEDIF('Control | Sensitivity'!$C$18,DU$5,"Y")))))</f>
        <v>-</v>
      </c>
      <c r="DV20" s="92" t="str">
        <f ca="1">IF(DV$5&gt;='Rent Roll'!$M42,('Rent Roll'!$G42*'Rent Roll'!$D16/12)*((1+'Rent Roll'!$X42)^DATEDIF('Rent Roll'!$M42,DV$5,"Y")),
IF(DV$5&gt;'Rent Roll'!$L16,"-",
IF('Rent Roll'!$P16&gt;0,
IF(AND('Rent Roll'!$P16&gt;0,EDATE('Rent Roll'!$K16,'Rent Roll'!$P16*12)&gt;='Commercial Lease'!DV$5),
('Rent Roll'!$H16*'Rent Roll'!$D16/12)*((1+'Rent Roll'!$N16)^DATEDIF('Control | Sensitivity'!$C$18,DV$5,"Y")),
OFFSET(DU20,0,-DATEDIF(EDATE('Rent Roll'!$K16,'Rent Roll'!$P16*12),DV$5,"M"))*((1+'Rent Roll'!$O16)^(DATEDIF(EDATE('Rent Roll'!$K16,'Rent Roll'!$P16*12),DV$5,"Y")+1))),('Rent Roll'!$H16*'Rent Roll'!$D16/12)*((1+'Rent Roll'!$N16)^DATEDIF('Control | Sensitivity'!$C$18,DV$5,"Y")))))</f>
        <v>-</v>
      </c>
      <c r="DW20" s="92" t="str">
        <f ca="1">IF(DW$5&gt;='Rent Roll'!$M42,('Rent Roll'!$G42*'Rent Roll'!$D16/12)*((1+'Rent Roll'!$X42)^DATEDIF('Rent Roll'!$M42,DW$5,"Y")),
IF(DW$5&gt;'Rent Roll'!$L16,"-",
IF('Rent Roll'!$P16&gt;0,
IF(AND('Rent Roll'!$P16&gt;0,EDATE('Rent Roll'!$K16,'Rent Roll'!$P16*12)&gt;='Commercial Lease'!DW$5),
('Rent Roll'!$H16*'Rent Roll'!$D16/12)*((1+'Rent Roll'!$N16)^DATEDIF('Control | Sensitivity'!$C$18,DW$5,"Y")),
OFFSET(DV20,0,-DATEDIF(EDATE('Rent Roll'!$K16,'Rent Roll'!$P16*12),DW$5,"M"))*((1+'Rent Roll'!$O16)^(DATEDIF(EDATE('Rent Roll'!$K16,'Rent Roll'!$P16*12),DW$5,"Y")+1))),('Rent Roll'!$H16*'Rent Roll'!$D16/12)*((1+'Rent Roll'!$N16)^DATEDIF('Control | Sensitivity'!$C$18,DW$5,"Y")))))</f>
        <v>-</v>
      </c>
      <c r="DX20" s="92" t="str">
        <f ca="1">IF(DX$5&gt;='Rent Roll'!$M42,('Rent Roll'!$G42*'Rent Roll'!$D16/12)*((1+'Rent Roll'!$X42)^DATEDIF('Rent Roll'!$M42,DX$5,"Y")),
IF(DX$5&gt;'Rent Roll'!$L16,"-",
IF('Rent Roll'!$P16&gt;0,
IF(AND('Rent Roll'!$P16&gt;0,EDATE('Rent Roll'!$K16,'Rent Roll'!$P16*12)&gt;='Commercial Lease'!DX$5),
('Rent Roll'!$H16*'Rent Roll'!$D16/12)*((1+'Rent Roll'!$N16)^DATEDIF('Control | Sensitivity'!$C$18,DX$5,"Y")),
OFFSET(DW20,0,-DATEDIF(EDATE('Rent Roll'!$K16,'Rent Roll'!$P16*12),DX$5,"M"))*((1+'Rent Roll'!$O16)^(DATEDIF(EDATE('Rent Roll'!$K16,'Rent Roll'!$P16*12),DX$5,"Y")+1))),('Rent Roll'!$H16*'Rent Roll'!$D16/12)*((1+'Rent Roll'!$N16)^DATEDIF('Control | Sensitivity'!$C$18,DX$5,"Y")))))</f>
        <v>-</v>
      </c>
      <c r="DY20" s="92" t="str">
        <f ca="1">IF(DY$5&gt;='Rent Roll'!$M42,('Rent Roll'!$G42*'Rent Roll'!$D16/12)*((1+'Rent Roll'!$X42)^DATEDIF('Rent Roll'!$M42,DY$5,"Y")),
IF(DY$5&gt;'Rent Roll'!$L16,"-",
IF('Rent Roll'!$P16&gt;0,
IF(AND('Rent Roll'!$P16&gt;0,EDATE('Rent Roll'!$K16,'Rent Roll'!$P16*12)&gt;='Commercial Lease'!DY$5),
('Rent Roll'!$H16*'Rent Roll'!$D16/12)*((1+'Rent Roll'!$N16)^DATEDIF('Control | Sensitivity'!$C$18,DY$5,"Y")),
OFFSET(DX20,0,-DATEDIF(EDATE('Rent Roll'!$K16,'Rent Roll'!$P16*12),DY$5,"M"))*((1+'Rent Roll'!$O16)^(DATEDIF(EDATE('Rent Roll'!$K16,'Rent Roll'!$P16*12),DY$5,"Y")+1))),('Rent Roll'!$H16*'Rent Roll'!$D16/12)*((1+'Rent Roll'!$N16)^DATEDIF('Control | Sensitivity'!$C$18,DY$5,"Y")))))</f>
        <v>-</v>
      </c>
      <c r="DZ20" s="92" t="str">
        <f ca="1">IF(DZ$5&gt;='Rent Roll'!$M42,('Rent Roll'!$G42*'Rent Roll'!$D16/12)*((1+'Rent Roll'!$X42)^DATEDIF('Rent Roll'!$M42,DZ$5,"Y")),
IF(DZ$5&gt;'Rent Roll'!$L16,"-",
IF('Rent Roll'!$P16&gt;0,
IF(AND('Rent Roll'!$P16&gt;0,EDATE('Rent Roll'!$K16,'Rent Roll'!$P16*12)&gt;='Commercial Lease'!DZ$5),
('Rent Roll'!$H16*'Rent Roll'!$D16/12)*((1+'Rent Roll'!$N16)^DATEDIF('Control | Sensitivity'!$C$18,DZ$5,"Y")),
OFFSET(DY20,0,-DATEDIF(EDATE('Rent Roll'!$K16,'Rent Roll'!$P16*12),DZ$5,"M"))*((1+'Rent Roll'!$O16)^(DATEDIF(EDATE('Rent Roll'!$K16,'Rent Roll'!$P16*12),DZ$5,"Y")+1))),('Rent Roll'!$H16*'Rent Roll'!$D16/12)*((1+'Rent Roll'!$N16)^DATEDIF('Control | Sensitivity'!$C$18,DZ$5,"Y")))))</f>
        <v>-</v>
      </c>
      <c r="EA20" s="92" t="str">
        <f ca="1">IF(EA$5&gt;='Rent Roll'!$M42,('Rent Roll'!$G42*'Rent Roll'!$D16/12)*((1+'Rent Roll'!$X42)^DATEDIF('Rent Roll'!$M42,EA$5,"Y")),
IF(EA$5&gt;'Rent Roll'!$L16,"-",
IF('Rent Roll'!$P16&gt;0,
IF(AND('Rent Roll'!$P16&gt;0,EDATE('Rent Roll'!$K16,'Rent Roll'!$P16*12)&gt;='Commercial Lease'!EA$5),
('Rent Roll'!$H16*'Rent Roll'!$D16/12)*((1+'Rent Roll'!$N16)^DATEDIF('Control | Sensitivity'!$C$18,EA$5,"Y")),
OFFSET(DZ20,0,-DATEDIF(EDATE('Rent Roll'!$K16,'Rent Roll'!$P16*12),EA$5,"M"))*((1+'Rent Roll'!$O16)^(DATEDIF(EDATE('Rent Roll'!$K16,'Rent Roll'!$P16*12),EA$5,"Y")+1))),('Rent Roll'!$H16*'Rent Roll'!$D16/12)*((1+'Rent Roll'!$N16)^DATEDIF('Control | Sensitivity'!$C$18,EA$5,"Y")))))</f>
        <v>-</v>
      </c>
      <c r="EB20" s="92" t="str">
        <f ca="1">IF(EB$5&gt;='Rent Roll'!$M42,('Rent Roll'!$G42*'Rent Roll'!$D16/12)*((1+'Rent Roll'!$X42)^DATEDIF('Rent Roll'!$M42,EB$5,"Y")),
IF(EB$5&gt;'Rent Roll'!$L16,"-",
IF('Rent Roll'!$P16&gt;0,
IF(AND('Rent Roll'!$P16&gt;0,EDATE('Rent Roll'!$K16,'Rent Roll'!$P16*12)&gt;='Commercial Lease'!EB$5),
('Rent Roll'!$H16*'Rent Roll'!$D16/12)*((1+'Rent Roll'!$N16)^DATEDIF('Control | Sensitivity'!$C$18,EB$5,"Y")),
OFFSET(EA20,0,-DATEDIF(EDATE('Rent Roll'!$K16,'Rent Roll'!$P16*12),EB$5,"M"))*((1+'Rent Roll'!$O16)^(DATEDIF(EDATE('Rent Roll'!$K16,'Rent Roll'!$P16*12),EB$5,"Y")+1))),('Rent Roll'!$H16*'Rent Roll'!$D16/12)*((1+'Rent Roll'!$N16)^DATEDIF('Control | Sensitivity'!$C$18,EB$5,"Y")))))</f>
        <v>-</v>
      </c>
      <c r="EC20" s="92" t="str">
        <f ca="1">IF(EC$5&gt;='Rent Roll'!$M42,('Rent Roll'!$G42*'Rent Roll'!$D16/12)*((1+'Rent Roll'!$X42)^DATEDIF('Rent Roll'!$M42,EC$5,"Y")),
IF(EC$5&gt;'Rent Roll'!$L16,"-",
IF('Rent Roll'!$P16&gt;0,
IF(AND('Rent Roll'!$P16&gt;0,EDATE('Rent Roll'!$K16,'Rent Roll'!$P16*12)&gt;='Commercial Lease'!EC$5),
('Rent Roll'!$H16*'Rent Roll'!$D16/12)*((1+'Rent Roll'!$N16)^DATEDIF('Control | Sensitivity'!$C$18,EC$5,"Y")),
OFFSET(EB20,0,-DATEDIF(EDATE('Rent Roll'!$K16,'Rent Roll'!$P16*12),EC$5,"M"))*((1+'Rent Roll'!$O16)^(DATEDIF(EDATE('Rent Roll'!$K16,'Rent Roll'!$P16*12),EC$5,"Y")+1))),('Rent Roll'!$H16*'Rent Roll'!$D16/12)*((1+'Rent Roll'!$N16)^DATEDIF('Control | Sensitivity'!$C$18,EC$5,"Y")))))</f>
        <v>-</v>
      </c>
      <c r="ED20" s="92" t="str">
        <f ca="1">IF(ED$5&gt;='Rent Roll'!$M42,('Rent Roll'!$G42*'Rent Roll'!$D16/12)*((1+'Rent Roll'!$X42)^DATEDIF('Rent Roll'!$M42,ED$5,"Y")),
IF(ED$5&gt;'Rent Roll'!$L16,"-",
IF('Rent Roll'!$P16&gt;0,
IF(AND('Rent Roll'!$P16&gt;0,EDATE('Rent Roll'!$K16,'Rent Roll'!$P16*12)&gt;='Commercial Lease'!ED$5),
('Rent Roll'!$H16*'Rent Roll'!$D16/12)*((1+'Rent Roll'!$N16)^DATEDIF('Control | Sensitivity'!$C$18,ED$5,"Y")),
OFFSET(EC20,0,-DATEDIF(EDATE('Rent Roll'!$K16,'Rent Roll'!$P16*12),ED$5,"M"))*((1+'Rent Roll'!$O16)^(DATEDIF(EDATE('Rent Roll'!$K16,'Rent Roll'!$P16*12),ED$5,"Y")+1))),('Rent Roll'!$H16*'Rent Roll'!$D16/12)*((1+'Rent Roll'!$N16)^DATEDIF('Control | Sensitivity'!$C$18,ED$5,"Y")))))</f>
        <v>-</v>
      </c>
      <c r="EE20" s="92" t="str">
        <f ca="1">IF(EE$5&gt;='Rent Roll'!$M42,('Rent Roll'!$G42*'Rent Roll'!$D16/12)*((1+'Rent Roll'!$X42)^DATEDIF('Rent Roll'!$M42,EE$5,"Y")),
IF(EE$5&gt;'Rent Roll'!$L16,"-",
IF('Rent Roll'!$P16&gt;0,
IF(AND('Rent Roll'!$P16&gt;0,EDATE('Rent Roll'!$K16,'Rent Roll'!$P16*12)&gt;='Commercial Lease'!EE$5),
('Rent Roll'!$H16*'Rent Roll'!$D16/12)*((1+'Rent Roll'!$N16)^DATEDIF('Control | Sensitivity'!$C$18,EE$5,"Y")),
OFFSET(ED20,0,-DATEDIF(EDATE('Rent Roll'!$K16,'Rent Roll'!$P16*12),EE$5,"M"))*((1+'Rent Roll'!$O16)^(DATEDIF(EDATE('Rent Roll'!$K16,'Rent Roll'!$P16*12),EE$5,"Y")+1))),('Rent Roll'!$H16*'Rent Roll'!$D16/12)*((1+'Rent Roll'!$N16)^DATEDIF('Control | Sensitivity'!$C$18,EE$5,"Y")))))</f>
        <v>-</v>
      </c>
      <c r="EF20" s="214" t="str">
        <f ca="1">IF(EF$5&gt;='Rent Roll'!$M42,('Rent Roll'!$G42*'Rent Roll'!$D16/12)*((1+'Rent Roll'!$X42)^DATEDIF('Rent Roll'!$M42,EF$5,"Y")),
IF(EF$5&gt;'Rent Roll'!$L16,"-",
IF('Rent Roll'!$P16&gt;0,
IF(AND('Rent Roll'!$P16&gt;0,EDATE('Rent Roll'!$K16,'Rent Roll'!$P16*12)&gt;='Commercial Lease'!EF$5),
('Rent Roll'!$H16*'Rent Roll'!$D16/12)*((1+'Rent Roll'!$N16)^DATEDIF('Control | Sensitivity'!$C$18,EF$5,"Y")),
OFFSET(EE20,0,-DATEDIF(EDATE('Rent Roll'!$K16,'Rent Roll'!$P16*12),EF$5,"M"))*((1+'Rent Roll'!$O16)^(DATEDIF(EDATE('Rent Roll'!$K16,'Rent Roll'!$P16*12),EF$5,"Y")+1))),('Rent Roll'!$H16*'Rent Roll'!$D16/12)*((1+'Rent Roll'!$N16)^DATEDIF('Control | Sensitivity'!$C$18,EF$5,"Y")))))</f>
        <v>-</v>
      </c>
      <c r="EG20" s="72" t="s">
        <v>109</v>
      </c>
    </row>
    <row r="21" spans="2:137" x14ac:dyDescent="0.2">
      <c r="B21" s="75"/>
      <c r="C21" s="287" t="str">
        <f>CONCATENATE('Rent Roll'!B17&amp;" - "&amp;'Rent Roll'!C17)</f>
        <v xml:space="preserve"> - </v>
      </c>
      <c r="D21" s="214">
        <f t="shared" ca="1" si="13"/>
        <v>0</v>
      </c>
      <c r="E21" s="92" t="str">
        <f>IF('Rent Roll'!$E17='Data Validation'!$E$2,'Rent Roll'!$I17,"-")</f>
        <v>-</v>
      </c>
      <c r="F21" s="92" t="str">
        <f ca="1">IF(F$5&gt;='Rent Roll'!$M43,('Rent Roll'!$G43*'Rent Roll'!$D17/12)*((1+'Rent Roll'!$X43)^DATEDIF('Rent Roll'!$M43,F$5,"Y")),
IF(F$5&gt;'Rent Roll'!$L17,"-",
IF('Rent Roll'!$P17&gt;0,
IF(AND('Rent Roll'!$P17&gt;0,EDATE('Rent Roll'!$K17,'Rent Roll'!$P17*12)&gt;='Commercial Lease'!F$5),
('Rent Roll'!$H17*'Rent Roll'!$D17/12)*((1+'Rent Roll'!$N17)^DATEDIF('Control | Sensitivity'!$C$18,F$5,"Y")),
OFFSET(E21,0,-DATEDIF(EDATE('Rent Roll'!$K17,'Rent Roll'!$P17*12),F$5,"M"))*((1+'Rent Roll'!$O17)^(DATEDIF(EDATE('Rent Roll'!$K17,'Rent Roll'!$P17*12),F$5,"Y")+1))),('Rent Roll'!$H17*'Rent Roll'!$D17/12)*((1+'Rent Roll'!$N17)^DATEDIF('Control | Sensitivity'!$C$18,F$5,"Y")))))</f>
        <v>-</v>
      </c>
      <c r="G21" s="92" t="str">
        <f ca="1">IF(G$5&gt;='Rent Roll'!$M43,('Rent Roll'!$G43*'Rent Roll'!$D17/12)*((1+'Rent Roll'!$X43)^DATEDIF('Rent Roll'!$M43,G$5,"Y")),
IF(G$5&gt;'Rent Roll'!$L17,"-",
IF('Rent Roll'!$P17&gt;0,
IF(AND('Rent Roll'!$P17&gt;0,EDATE('Rent Roll'!$K17,'Rent Roll'!$P17*12)&gt;='Commercial Lease'!G$5),
('Rent Roll'!$H17*'Rent Roll'!$D17/12)*((1+'Rent Roll'!$N17)^DATEDIF('Control | Sensitivity'!$C$18,G$5,"Y")),
OFFSET(F21,0,-DATEDIF(EDATE('Rent Roll'!$K17,'Rent Roll'!$P17*12),G$5,"M"))*((1+'Rent Roll'!$O17)^(DATEDIF(EDATE('Rent Roll'!$K17,'Rent Roll'!$P17*12),G$5,"Y")+1))),('Rent Roll'!$H17*'Rent Roll'!$D17/12)*((1+'Rent Roll'!$N17)^DATEDIF('Control | Sensitivity'!$C$18,G$5,"Y")))))</f>
        <v>-</v>
      </c>
      <c r="H21" s="92" t="str">
        <f ca="1">IF(H$5&gt;='Rent Roll'!$M43,('Rent Roll'!$G43*'Rent Roll'!$D17/12)*((1+'Rent Roll'!$X43)^DATEDIF('Rent Roll'!$M43,H$5,"Y")),
IF(H$5&gt;'Rent Roll'!$L17,"-",
IF('Rent Roll'!$P17&gt;0,
IF(AND('Rent Roll'!$P17&gt;0,EDATE('Rent Roll'!$K17,'Rent Roll'!$P17*12)&gt;='Commercial Lease'!H$5),
('Rent Roll'!$H17*'Rent Roll'!$D17/12)*((1+'Rent Roll'!$N17)^DATEDIF('Control | Sensitivity'!$C$18,H$5,"Y")),
OFFSET(G21,0,-DATEDIF(EDATE('Rent Roll'!$K17,'Rent Roll'!$P17*12),H$5,"M"))*((1+'Rent Roll'!$O17)^(DATEDIF(EDATE('Rent Roll'!$K17,'Rent Roll'!$P17*12),H$5,"Y")+1))),('Rent Roll'!$H17*'Rent Roll'!$D17/12)*((1+'Rent Roll'!$N17)^DATEDIF('Control | Sensitivity'!$C$18,H$5,"Y")))))</f>
        <v>-</v>
      </c>
      <c r="I21" s="92" t="str">
        <f ca="1">IF(I$5&gt;='Rent Roll'!$M43,('Rent Roll'!$G43*'Rent Roll'!$D17/12)*((1+'Rent Roll'!$X43)^DATEDIF('Rent Roll'!$M43,I$5,"Y")),
IF(I$5&gt;'Rent Roll'!$L17,"-",
IF('Rent Roll'!$P17&gt;0,
IF(AND('Rent Roll'!$P17&gt;0,EDATE('Rent Roll'!$K17,'Rent Roll'!$P17*12)&gt;='Commercial Lease'!I$5),
('Rent Roll'!$H17*'Rent Roll'!$D17/12)*((1+'Rent Roll'!$N17)^DATEDIF('Control | Sensitivity'!$C$18,I$5,"Y")),
OFFSET(H21,0,-DATEDIF(EDATE('Rent Roll'!$K17,'Rent Roll'!$P17*12),I$5,"M"))*((1+'Rent Roll'!$O17)^(DATEDIF(EDATE('Rent Roll'!$K17,'Rent Roll'!$P17*12),I$5,"Y")+1))),('Rent Roll'!$H17*'Rent Roll'!$D17/12)*((1+'Rent Roll'!$N17)^DATEDIF('Control | Sensitivity'!$C$18,I$5,"Y")))))</f>
        <v>-</v>
      </c>
      <c r="J21" s="92" t="str">
        <f ca="1">IF(J$5&gt;='Rent Roll'!$M43,('Rent Roll'!$G43*'Rent Roll'!$D17/12)*((1+'Rent Roll'!$X43)^DATEDIF('Rent Roll'!$M43,J$5,"Y")),
IF(J$5&gt;'Rent Roll'!$L17,"-",
IF('Rent Roll'!$P17&gt;0,
IF(AND('Rent Roll'!$P17&gt;0,EDATE('Rent Roll'!$K17,'Rent Roll'!$P17*12)&gt;='Commercial Lease'!J$5),
('Rent Roll'!$H17*'Rent Roll'!$D17/12)*((1+'Rent Roll'!$N17)^DATEDIF('Control | Sensitivity'!$C$18,J$5,"Y")),
OFFSET(I21,0,-DATEDIF(EDATE('Rent Roll'!$K17,'Rent Roll'!$P17*12),J$5,"M"))*((1+'Rent Roll'!$O17)^(DATEDIF(EDATE('Rent Roll'!$K17,'Rent Roll'!$P17*12),J$5,"Y")+1))),('Rent Roll'!$H17*'Rent Roll'!$D17/12)*((1+'Rent Roll'!$N17)^DATEDIF('Control | Sensitivity'!$C$18,J$5,"Y")))))</f>
        <v>-</v>
      </c>
      <c r="K21" s="92" t="str">
        <f ca="1">IF(K$5&gt;='Rent Roll'!$M43,('Rent Roll'!$G43*'Rent Roll'!$D17/12)*((1+'Rent Roll'!$X43)^DATEDIF('Rent Roll'!$M43,K$5,"Y")),
IF(K$5&gt;'Rent Roll'!$L17,"-",
IF('Rent Roll'!$P17&gt;0,
IF(AND('Rent Roll'!$P17&gt;0,EDATE('Rent Roll'!$K17,'Rent Roll'!$P17*12)&gt;='Commercial Lease'!K$5),
('Rent Roll'!$H17*'Rent Roll'!$D17/12)*((1+'Rent Roll'!$N17)^DATEDIF('Control | Sensitivity'!$C$18,K$5,"Y")),
OFFSET(J21,0,-DATEDIF(EDATE('Rent Roll'!$K17,'Rent Roll'!$P17*12),K$5,"M"))*((1+'Rent Roll'!$O17)^(DATEDIF(EDATE('Rent Roll'!$K17,'Rent Roll'!$P17*12),K$5,"Y")+1))),('Rent Roll'!$H17*'Rent Roll'!$D17/12)*((1+'Rent Roll'!$N17)^DATEDIF('Control | Sensitivity'!$C$18,K$5,"Y")))))</f>
        <v>-</v>
      </c>
      <c r="L21" s="92" t="str">
        <f ca="1">IF(L$5&gt;='Rent Roll'!$M43,('Rent Roll'!$G43*'Rent Roll'!$D17/12)*((1+'Rent Roll'!$X43)^DATEDIF('Rent Roll'!$M43,L$5,"Y")),
IF(L$5&gt;'Rent Roll'!$L17,"-",
IF('Rent Roll'!$P17&gt;0,
IF(AND('Rent Roll'!$P17&gt;0,EDATE('Rent Roll'!$K17,'Rent Roll'!$P17*12)&gt;='Commercial Lease'!L$5),
('Rent Roll'!$H17*'Rent Roll'!$D17/12)*((1+'Rent Roll'!$N17)^DATEDIF('Control | Sensitivity'!$C$18,L$5,"Y")),
OFFSET(K21,0,-DATEDIF(EDATE('Rent Roll'!$K17,'Rent Roll'!$P17*12),L$5,"M"))*((1+'Rent Roll'!$O17)^(DATEDIF(EDATE('Rent Roll'!$K17,'Rent Roll'!$P17*12),L$5,"Y")+1))),('Rent Roll'!$H17*'Rent Roll'!$D17/12)*((1+'Rent Roll'!$N17)^DATEDIF('Control | Sensitivity'!$C$18,L$5,"Y")))))</f>
        <v>-</v>
      </c>
      <c r="M21" s="92" t="str">
        <f ca="1">IF(M$5&gt;='Rent Roll'!$M43,('Rent Roll'!$G43*'Rent Roll'!$D17/12)*((1+'Rent Roll'!$X43)^DATEDIF('Rent Roll'!$M43,M$5,"Y")),
IF(M$5&gt;'Rent Roll'!$L17,"-",
IF('Rent Roll'!$P17&gt;0,
IF(AND('Rent Roll'!$P17&gt;0,EDATE('Rent Roll'!$K17,'Rent Roll'!$P17*12)&gt;='Commercial Lease'!M$5),
('Rent Roll'!$H17*'Rent Roll'!$D17/12)*((1+'Rent Roll'!$N17)^DATEDIF('Control | Sensitivity'!$C$18,M$5,"Y")),
OFFSET(L21,0,-DATEDIF(EDATE('Rent Roll'!$K17,'Rent Roll'!$P17*12),M$5,"M"))*((1+'Rent Roll'!$O17)^(DATEDIF(EDATE('Rent Roll'!$K17,'Rent Roll'!$P17*12),M$5,"Y")+1))),('Rent Roll'!$H17*'Rent Roll'!$D17/12)*((1+'Rent Roll'!$N17)^DATEDIF('Control | Sensitivity'!$C$18,M$5,"Y")))))</f>
        <v>-</v>
      </c>
      <c r="N21" s="92" t="str">
        <f ca="1">IF(N$5&gt;='Rent Roll'!$M43,('Rent Roll'!$G43*'Rent Roll'!$D17/12)*((1+'Rent Roll'!$X43)^DATEDIF('Rent Roll'!$M43,N$5,"Y")),
IF(N$5&gt;'Rent Roll'!$L17,"-",
IF('Rent Roll'!$P17&gt;0,
IF(AND('Rent Roll'!$P17&gt;0,EDATE('Rent Roll'!$K17,'Rent Roll'!$P17*12)&gt;='Commercial Lease'!N$5),
('Rent Roll'!$H17*'Rent Roll'!$D17/12)*((1+'Rent Roll'!$N17)^DATEDIF('Control | Sensitivity'!$C$18,N$5,"Y")),
OFFSET(M21,0,-DATEDIF(EDATE('Rent Roll'!$K17,'Rent Roll'!$P17*12),N$5,"M"))*((1+'Rent Roll'!$O17)^(DATEDIF(EDATE('Rent Roll'!$K17,'Rent Roll'!$P17*12),N$5,"Y")+1))),('Rent Roll'!$H17*'Rent Roll'!$D17/12)*((1+'Rent Roll'!$N17)^DATEDIF('Control | Sensitivity'!$C$18,N$5,"Y")))))</f>
        <v>-</v>
      </c>
      <c r="O21" s="92" t="str">
        <f ca="1">IF(O$5&gt;='Rent Roll'!$M43,('Rent Roll'!$G43*'Rent Roll'!$D17/12)*((1+'Rent Roll'!$X43)^DATEDIF('Rent Roll'!$M43,O$5,"Y")),
IF(O$5&gt;'Rent Roll'!$L17,"-",
IF('Rent Roll'!$P17&gt;0,
IF(AND('Rent Roll'!$P17&gt;0,EDATE('Rent Roll'!$K17,'Rent Roll'!$P17*12)&gt;='Commercial Lease'!O$5),
('Rent Roll'!$H17*'Rent Roll'!$D17/12)*((1+'Rent Roll'!$N17)^DATEDIF('Control | Sensitivity'!$C$18,O$5,"Y")),
OFFSET(N21,0,-DATEDIF(EDATE('Rent Roll'!$K17,'Rent Roll'!$P17*12),O$5,"M"))*((1+'Rent Roll'!$O17)^(DATEDIF(EDATE('Rent Roll'!$K17,'Rent Roll'!$P17*12),O$5,"Y")+1))),('Rent Roll'!$H17*'Rent Roll'!$D17/12)*((1+'Rent Roll'!$N17)^DATEDIF('Control | Sensitivity'!$C$18,O$5,"Y")))))</f>
        <v>-</v>
      </c>
      <c r="P21" s="92" t="str">
        <f ca="1">IF(P$5&gt;='Rent Roll'!$M43,('Rent Roll'!$G43*'Rent Roll'!$D17/12)*((1+'Rent Roll'!$X43)^DATEDIF('Rent Roll'!$M43,P$5,"Y")),
IF(P$5&gt;'Rent Roll'!$L17,"-",
IF('Rent Roll'!$P17&gt;0,
IF(AND('Rent Roll'!$P17&gt;0,EDATE('Rent Roll'!$K17,'Rent Roll'!$P17*12)&gt;='Commercial Lease'!P$5),
('Rent Roll'!$H17*'Rent Roll'!$D17/12)*((1+'Rent Roll'!$N17)^DATEDIF('Control | Sensitivity'!$C$18,P$5,"Y")),
OFFSET(O21,0,-DATEDIF(EDATE('Rent Roll'!$K17,'Rent Roll'!$P17*12),P$5,"M"))*((1+'Rent Roll'!$O17)^(DATEDIF(EDATE('Rent Roll'!$K17,'Rent Roll'!$P17*12),P$5,"Y")+1))),('Rent Roll'!$H17*'Rent Roll'!$D17/12)*((1+'Rent Roll'!$N17)^DATEDIF('Control | Sensitivity'!$C$18,P$5,"Y")))))</f>
        <v>-</v>
      </c>
      <c r="Q21" s="92" t="str">
        <f ca="1">IF(Q$5&gt;='Rent Roll'!$M43,('Rent Roll'!$G43*'Rent Roll'!$D17/12)*((1+'Rent Roll'!$X43)^DATEDIF('Rent Roll'!$M43,Q$5,"Y")),
IF(Q$5&gt;'Rent Roll'!$L17,"-",
IF('Rent Roll'!$P17&gt;0,
IF(AND('Rent Roll'!$P17&gt;0,EDATE('Rent Roll'!$K17,'Rent Roll'!$P17*12)&gt;='Commercial Lease'!Q$5),
('Rent Roll'!$H17*'Rent Roll'!$D17/12)*((1+'Rent Roll'!$N17)^DATEDIF('Control | Sensitivity'!$C$18,Q$5,"Y")),
OFFSET(P21,0,-DATEDIF(EDATE('Rent Roll'!$K17,'Rent Roll'!$P17*12),Q$5,"M"))*((1+'Rent Roll'!$O17)^(DATEDIF(EDATE('Rent Roll'!$K17,'Rent Roll'!$P17*12),Q$5,"Y")+1))),('Rent Roll'!$H17*'Rent Roll'!$D17/12)*((1+'Rent Roll'!$N17)^DATEDIF('Control | Sensitivity'!$C$18,Q$5,"Y")))))</f>
        <v>-</v>
      </c>
      <c r="R21" s="92" t="str">
        <f ca="1">IF(R$5&gt;='Rent Roll'!$M43,('Rent Roll'!$G43*'Rent Roll'!$D17/12)*((1+'Rent Roll'!$X43)^DATEDIF('Rent Roll'!$M43,R$5,"Y")),
IF(R$5&gt;'Rent Roll'!$L17,"-",
IF('Rent Roll'!$P17&gt;0,
IF(AND('Rent Roll'!$P17&gt;0,EDATE('Rent Roll'!$K17,'Rent Roll'!$P17*12)&gt;='Commercial Lease'!R$5),
('Rent Roll'!$H17*'Rent Roll'!$D17/12)*((1+'Rent Roll'!$N17)^DATEDIF('Control | Sensitivity'!$C$18,R$5,"Y")),
OFFSET(Q21,0,-DATEDIF(EDATE('Rent Roll'!$K17,'Rent Roll'!$P17*12),R$5,"M"))*((1+'Rent Roll'!$O17)^(DATEDIF(EDATE('Rent Roll'!$K17,'Rent Roll'!$P17*12),R$5,"Y")+1))),('Rent Roll'!$H17*'Rent Roll'!$D17/12)*((1+'Rent Roll'!$N17)^DATEDIF('Control | Sensitivity'!$C$18,R$5,"Y")))))</f>
        <v>-</v>
      </c>
      <c r="S21" s="92" t="str">
        <f ca="1">IF(S$5&gt;='Rent Roll'!$M43,('Rent Roll'!$G43*'Rent Roll'!$D17/12)*((1+'Rent Roll'!$X43)^DATEDIF('Rent Roll'!$M43,S$5,"Y")),
IF(S$5&gt;'Rent Roll'!$L17,"-",
IF('Rent Roll'!$P17&gt;0,
IF(AND('Rent Roll'!$P17&gt;0,EDATE('Rent Roll'!$K17,'Rent Roll'!$P17*12)&gt;='Commercial Lease'!S$5),
('Rent Roll'!$H17*'Rent Roll'!$D17/12)*((1+'Rent Roll'!$N17)^DATEDIF('Control | Sensitivity'!$C$18,S$5,"Y")),
OFFSET(R21,0,-DATEDIF(EDATE('Rent Roll'!$K17,'Rent Roll'!$P17*12),S$5,"M"))*((1+'Rent Roll'!$O17)^(DATEDIF(EDATE('Rent Roll'!$K17,'Rent Roll'!$P17*12),S$5,"Y")+1))),('Rent Roll'!$H17*'Rent Roll'!$D17/12)*((1+'Rent Roll'!$N17)^DATEDIF('Control | Sensitivity'!$C$18,S$5,"Y")))))</f>
        <v>-</v>
      </c>
      <c r="T21" s="92" t="str">
        <f ca="1">IF(T$5&gt;='Rent Roll'!$M43,('Rent Roll'!$G43*'Rent Roll'!$D17/12)*((1+'Rent Roll'!$X43)^DATEDIF('Rent Roll'!$M43,T$5,"Y")),
IF(T$5&gt;'Rent Roll'!$L17,"-",
IF('Rent Roll'!$P17&gt;0,
IF(AND('Rent Roll'!$P17&gt;0,EDATE('Rent Roll'!$K17,'Rent Roll'!$P17*12)&gt;='Commercial Lease'!T$5),
('Rent Roll'!$H17*'Rent Roll'!$D17/12)*((1+'Rent Roll'!$N17)^DATEDIF('Control | Sensitivity'!$C$18,T$5,"Y")),
OFFSET(S21,0,-DATEDIF(EDATE('Rent Roll'!$K17,'Rent Roll'!$P17*12),T$5,"M"))*((1+'Rent Roll'!$O17)^(DATEDIF(EDATE('Rent Roll'!$K17,'Rent Roll'!$P17*12),T$5,"Y")+1))),('Rent Roll'!$H17*'Rent Roll'!$D17/12)*((1+'Rent Roll'!$N17)^DATEDIF('Control | Sensitivity'!$C$18,T$5,"Y")))))</f>
        <v>-</v>
      </c>
      <c r="U21" s="92" t="str">
        <f ca="1">IF(U$5&gt;='Rent Roll'!$M43,('Rent Roll'!$G43*'Rent Roll'!$D17/12)*((1+'Rent Roll'!$X43)^DATEDIF('Rent Roll'!$M43,U$5,"Y")),
IF(U$5&gt;'Rent Roll'!$L17,"-",
IF('Rent Roll'!$P17&gt;0,
IF(AND('Rent Roll'!$P17&gt;0,EDATE('Rent Roll'!$K17,'Rent Roll'!$P17*12)&gt;='Commercial Lease'!U$5),
('Rent Roll'!$H17*'Rent Roll'!$D17/12)*((1+'Rent Roll'!$N17)^DATEDIF('Control | Sensitivity'!$C$18,U$5,"Y")),
OFFSET(T21,0,-DATEDIF(EDATE('Rent Roll'!$K17,'Rent Roll'!$P17*12),U$5,"M"))*((1+'Rent Roll'!$O17)^(DATEDIF(EDATE('Rent Roll'!$K17,'Rent Roll'!$P17*12),U$5,"Y")+1))),('Rent Roll'!$H17*'Rent Roll'!$D17/12)*((1+'Rent Roll'!$N17)^DATEDIF('Control | Sensitivity'!$C$18,U$5,"Y")))))</f>
        <v>-</v>
      </c>
      <c r="V21" s="92" t="str">
        <f ca="1">IF(V$5&gt;='Rent Roll'!$M43,('Rent Roll'!$G43*'Rent Roll'!$D17/12)*((1+'Rent Roll'!$X43)^DATEDIF('Rent Roll'!$M43,V$5,"Y")),
IF(V$5&gt;'Rent Roll'!$L17,"-",
IF('Rent Roll'!$P17&gt;0,
IF(AND('Rent Roll'!$P17&gt;0,EDATE('Rent Roll'!$K17,'Rent Roll'!$P17*12)&gt;='Commercial Lease'!V$5),
('Rent Roll'!$H17*'Rent Roll'!$D17/12)*((1+'Rent Roll'!$N17)^DATEDIF('Control | Sensitivity'!$C$18,V$5,"Y")),
OFFSET(U21,0,-DATEDIF(EDATE('Rent Roll'!$K17,'Rent Roll'!$P17*12),V$5,"M"))*((1+'Rent Roll'!$O17)^(DATEDIF(EDATE('Rent Roll'!$K17,'Rent Roll'!$P17*12),V$5,"Y")+1))),('Rent Roll'!$H17*'Rent Roll'!$D17/12)*((1+'Rent Roll'!$N17)^DATEDIF('Control | Sensitivity'!$C$18,V$5,"Y")))))</f>
        <v>-</v>
      </c>
      <c r="W21" s="92" t="str">
        <f ca="1">IF(W$5&gt;='Rent Roll'!$M43,('Rent Roll'!$G43*'Rent Roll'!$D17/12)*((1+'Rent Roll'!$X43)^DATEDIF('Rent Roll'!$M43,W$5,"Y")),
IF(W$5&gt;'Rent Roll'!$L17,"-",
IF('Rent Roll'!$P17&gt;0,
IF(AND('Rent Roll'!$P17&gt;0,EDATE('Rent Roll'!$K17,'Rent Roll'!$P17*12)&gt;='Commercial Lease'!W$5),
('Rent Roll'!$H17*'Rent Roll'!$D17/12)*((1+'Rent Roll'!$N17)^DATEDIF('Control | Sensitivity'!$C$18,W$5,"Y")),
OFFSET(V21,0,-DATEDIF(EDATE('Rent Roll'!$K17,'Rent Roll'!$P17*12),W$5,"M"))*((1+'Rent Roll'!$O17)^(DATEDIF(EDATE('Rent Roll'!$K17,'Rent Roll'!$P17*12),W$5,"Y")+1))),('Rent Roll'!$H17*'Rent Roll'!$D17/12)*((1+'Rent Roll'!$N17)^DATEDIF('Control | Sensitivity'!$C$18,W$5,"Y")))))</f>
        <v>-</v>
      </c>
      <c r="X21" s="92" t="str">
        <f ca="1">IF(X$5&gt;='Rent Roll'!$M43,('Rent Roll'!$G43*'Rent Roll'!$D17/12)*((1+'Rent Roll'!$X43)^DATEDIF('Rent Roll'!$M43,X$5,"Y")),
IF(X$5&gt;'Rent Roll'!$L17,"-",
IF('Rent Roll'!$P17&gt;0,
IF(AND('Rent Roll'!$P17&gt;0,EDATE('Rent Roll'!$K17,'Rent Roll'!$P17*12)&gt;='Commercial Lease'!X$5),
('Rent Roll'!$H17*'Rent Roll'!$D17/12)*((1+'Rent Roll'!$N17)^DATEDIF('Control | Sensitivity'!$C$18,X$5,"Y")),
OFFSET(W21,0,-DATEDIF(EDATE('Rent Roll'!$K17,'Rent Roll'!$P17*12),X$5,"M"))*((1+'Rent Roll'!$O17)^(DATEDIF(EDATE('Rent Roll'!$K17,'Rent Roll'!$P17*12),X$5,"Y")+1))),('Rent Roll'!$H17*'Rent Roll'!$D17/12)*((1+'Rent Roll'!$N17)^DATEDIF('Control | Sensitivity'!$C$18,X$5,"Y")))))</f>
        <v>-</v>
      </c>
      <c r="Y21" s="92" t="str">
        <f ca="1">IF(Y$5&gt;='Rent Roll'!$M43,('Rent Roll'!$G43*'Rent Roll'!$D17/12)*((1+'Rent Roll'!$X43)^DATEDIF('Rent Roll'!$M43,Y$5,"Y")),
IF(Y$5&gt;'Rent Roll'!$L17,"-",
IF('Rent Roll'!$P17&gt;0,
IF(AND('Rent Roll'!$P17&gt;0,EDATE('Rent Roll'!$K17,'Rent Roll'!$P17*12)&gt;='Commercial Lease'!Y$5),
('Rent Roll'!$H17*'Rent Roll'!$D17/12)*((1+'Rent Roll'!$N17)^DATEDIF('Control | Sensitivity'!$C$18,Y$5,"Y")),
OFFSET(X21,0,-DATEDIF(EDATE('Rent Roll'!$K17,'Rent Roll'!$P17*12),Y$5,"M"))*((1+'Rent Roll'!$O17)^(DATEDIF(EDATE('Rent Roll'!$K17,'Rent Roll'!$P17*12),Y$5,"Y")+1))),('Rent Roll'!$H17*'Rent Roll'!$D17/12)*((1+'Rent Roll'!$N17)^DATEDIF('Control | Sensitivity'!$C$18,Y$5,"Y")))))</f>
        <v>-</v>
      </c>
      <c r="Z21" s="92" t="str">
        <f ca="1">IF(Z$5&gt;='Rent Roll'!$M43,('Rent Roll'!$G43*'Rent Roll'!$D17/12)*((1+'Rent Roll'!$X43)^DATEDIF('Rent Roll'!$M43,Z$5,"Y")),
IF(Z$5&gt;'Rent Roll'!$L17,"-",
IF('Rent Roll'!$P17&gt;0,
IF(AND('Rent Roll'!$P17&gt;0,EDATE('Rent Roll'!$K17,'Rent Roll'!$P17*12)&gt;='Commercial Lease'!Z$5),
('Rent Roll'!$H17*'Rent Roll'!$D17/12)*((1+'Rent Roll'!$N17)^DATEDIF('Control | Sensitivity'!$C$18,Z$5,"Y")),
OFFSET(Y21,0,-DATEDIF(EDATE('Rent Roll'!$K17,'Rent Roll'!$P17*12),Z$5,"M"))*((1+'Rent Roll'!$O17)^(DATEDIF(EDATE('Rent Roll'!$K17,'Rent Roll'!$P17*12),Z$5,"Y")+1))),('Rent Roll'!$H17*'Rent Roll'!$D17/12)*((1+'Rent Roll'!$N17)^DATEDIF('Control | Sensitivity'!$C$18,Z$5,"Y")))))</f>
        <v>-</v>
      </c>
      <c r="AA21" s="92" t="str">
        <f ca="1">IF(AA$5&gt;='Rent Roll'!$M43,('Rent Roll'!$G43*'Rent Roll'!$D17/12)*((1+'Rent Roll'!$X43)^DATEDIF('Rent Roll'!$M43,AA$5,"Y")),
IF(AA$5&gt;'Rent Roll'!$L17,"-",
IF('Rent Roll'!$P17&gt;0,
IF(AND('Rent Roll'!$P17&gt;0,EDATE('Rent Roll'!$K17,'Rent Roll'!$P17*12)&gt;='Commercial Lease'!AA$5),
('Rent Roll'!$H17*'Rent Roll'!$D17/12)*((1+'Rent Roll'!$N17)^DATEDIF('Control | Sensitivity'!$C$18,AA$5,"Y")),
OFFSET(Z21,0,-DATEDIF(EDATE('Rent Roll'!$K17,'Rent Roll'!$P17*12),AA$5,"M"))*((1+'Rent Roll'!$O17)^(DATEDIF(EDATE('Rent Roll'!$K17,'Rent Roll'!$P17*12),AA$5,"Y")+1))),('Rent Roll'!$H17*'Rent Roll'!$D17/12)*((1+'Rent Roll'!$N17)^DATEDIF('Control | Sensitivity'!$C$18,AA$5,"Y")))))</f>
        <v>-</v>
      </c>
      <c r="AB21" s="92" t="str">
        <f ca="1">IF(AB$5&gt;='Rent Roll'!$M43,('Rent Roll'!$G43*'Rent Roll'!$D17/12)*((1+'Rent Roll'!$X43)^DATEDIF('Rent Roll'!$M43,AB$5,"Y")),
IF(AB$5&gt;'Rent Roll'!$L17,"-",
IF('Rent Roll'!$P17&gt;0,
IF(AND('Rent Roll'!$P17&gt;0,EDATE('Rent Roll'!$K17,'Rent Roll'!$P17*12)&gt;='Commercial Lease'!AB$5),
('Rent Roll'!$H17*'Rent Roll'!$D17/12)*((1+'Rent Roll'!$N17)^DATEDIF('Control | Sensitivity'!$C$18,AB$5,"Y")),
OFFSET(AA21,0,-DATEDIF(EDATE('Rent Roll'!$K17,'Rent Roll'!$P17*12),AB$5,"M"))*((1+'Rent Roll'!$O17)^(DATEDIF(EDATE('Rent Roll'!$K17,'Rent Roll'!$P17*12),AB$5,"Y")+1))),('Rent Roll'!$H17*'Rent Roll'!$D17/12)*((1+'Rent Roll'!$N17)^DATEDIF('Control | Sensitivity'!$C$18,AB$5,"Y")))))</f>
        <v>-</v>
      </c>
      <c r="AC21" s="92" t="str">
        <f ca="1">IF(AC$5&gt;='Rent Roll'!$M43,('Rent Roll'!$G43*'Rent Roll'!$D17/12)*((1+'Rent Roll'!$X43)^DATEDIF('Rent Roll'!$M43,AC$5,"Y")),
IF(AC$5&gt;'Rent Roll'!$L17,"-",
IF('Rent Roll'!$P17&gt;0,
IF(AND('Rent Roll'!$P17&gt;0,EDATE('Rent Roll'!$K17,'Rent Roll'!$P17*12)&gt;='Commercial Lease'!AC$5),
('Rent Roll'!$H17*'Rent Roll'!$D17/12)*((1+'Rent Roll'!$N17)^DATEDIF('Control | Sensitivity'!$C$18,AC$5,"Y")),
OFFSET(AB21,0,-DATEDIF(EDATE('Rent Roll'!$K17,'Rent Roll'!$P17*12),AC$5,"M"))*((1+'Rent Roll'!$O17)^(DATEDIF(EDATE('Rent Roll'!$K17,'Rent Roll'!$P17*12),AC$5,"Y")+1))),('Rent Roll'!$H17*'Rent Roll'!$D17/12)*((1+'Rent Roll'!$N17)^DATEDIF('Control | Sensitivity'!$C$18,AC$5,"Y")))))</f>
        <v>-</v>
      </c>
      <c r="AD21" s="92" t="str">
        <f ca="1">IF(AD$5&gt;='Rent Roll'!$M43,('Rent Roll'!$G43*'Rent Roll'!$D17/12)*((1+'Rent Roll'!$X43)^DATEDIF('Rent Roll'!$M43,AD$5,"Y")),
IF(AD$5&gt;'Rent Roll'!$L17,"-",
IF('Rent Roll'!$P17&gt;0,
IF(AND('Rent Roll'!$P17&gt;0,EDATE('Rent Roll'!$K17,'Rent Roll'!$P17*12)&gt;='Commercial Lease'!AD$5),
('Rent Roll'!$H17*'Rent Roll'!$D17/12)*((1+'Rent Roll'!$N17)^DATEDIF('Control | Sensitivity'!$C$18,AD$5,"Y")),
OFFSET(AC21,0,-DATEDIF(EDATE('Rent Roll'!$K17,'Rent Roll'!$P17*12),AD$5,"M"))*((1+'Rent Roll'!$O17)^(DATEDIF(EDATE('Rent Roll'!$K17,'Rent Roll'!$P17*12),AD$5,"Y")+1))),('Rent Roll'!$H17*'Rent Roll'!$D17/12)*((1+'Rent Roll'!$N17)^DATEDIF('Control | Sensitivity'!$C$18,AD$5,"Y")))))</f>
        <v>-</v>
      </c>
      <c r="AE21" s="92" t="str">
        <f ca="1">IF(AE$5&gt;='Rent Roll'!$M43,('Rent Roll'!$G43*'Rent Roll'!$D17/12)*((1+'Rent Roll'!$X43)^DATEDIF('Rent Roll'!$M43,AE$5,"Y")),
IF(AE$5&gt;'Rent Roll'!$L17,"-",
IF('Rent Roll'!$P17&gt;0,
IF(AND('Rent Roll'!$P17&gt;0,EDATE('Rent Roll'!$K17,'Rent Roll'!$P17*12)&gt;='Commercial Lease'!AE$5),
('Rent Roll'!$H17*'Rent Roll'!$D17/12)*((1+'Rent Roll'!$N17)^DATEDIF('Control | Sensitivity'!$C$18,AE$5,"Y")),
OFFSET(AD21,0,-DATEDIF(EDATE('Rent Roll'!$K17,'Rent Roll'!$P17*12),AE$5,"M"))*((1+'Rent Roll'!$O17)^(DATEDIF(EDATE('Rent Roll'!$K17,'Rent Roll'!$P17*12),AE$5,"Y")+1))),('Rent Roll'!$H17*'Rent Roll'!$D17/12)*((1+'Rent Roll'!$N17)^DATEDIF('Control | Sensitivity'!$C$18,AE$5,"Y")))))</f>
        <v>-</v>
      </c>
      <c r="AF21" s="92" t="str">
        <f ca="1">IF(AF$5&gt;='Rent Roll'!$M43,('Rent Roll'!$G43*'Rent Roll'!$D17/12)*((1+'Rent Roll'!$X43)^DATEDIF('Rent Roll'!$M43,AF$5,"Y")),
IF(AF$5&gt;'Rent Roll'!$L17,"-",
IF('Rent Roll'!$P17&gt;0,
IF(AND('Rent Roll'!$P17&gt;0,EDATE('Rent Roll'!$K17,'Rent Roll'!$P17*12)&gt;='Commercial Lease'!AF$5),
('Rent Roll'!$H17*'Rent Roll'!$D17/12)*((1+'Rent Roll'!$N17)^DATEDIF('Control | Sensitivity'!$C$18,AF$5,"Y")),
OFFSET(AE21,0,-DATEDIF(EDATE('Rent Roll'!$K17,'Rent Roll'!$P17*12),AF$5,"M"))*((1+'Rent Roll'!$O17)^(DATEDIF(EDATE('Rent Roll'!$K17,'Rent Roll'!$P17*12),AF$5,"Y")+1))),('Rent Roll'!$H17*'Rent Roll'!$D17/12)*((1+'Rent Roll'!$N17)^DATEDIF('Control | Sensitivity'!$C$18,AF$5,"Y")))))</f>
        <v>-</v>
      </c>
      <c r="AG21" s="92" t="str">
        <f ca="1">IF(AG$5&gt;='Rent Roll'!$M43,('Rent Roll'!$G43*'Rent Roll'!$D17/12)*((1+'Rent Roll'!$X43)^DATEDIF('Rent Roll'!$M43,AG$5,"Y")),
IF(AG$5&gt;'Rent Roll'!$L17,"-",
IF('Rent Roll'!$P17&gt;0,
IF(AND('Rent Roll'!$P17&gt;0,EDATE('Rent Roll'!$K17,'Rent Roll'!$P17*12)&gt;='Commercial Lease'!AG$5),
('Rent Roll'!$H17*'Rent Roll'!$D17/12)*((1+'Rent Roll'!$N17)^DATEDIF('Control | Sensitivity'!$C$18,AG$5,"Y")),
OFFSET(AF21,0,-DATEDIF(EDATE('Rent Roll'!$K17,'Rent Roll'!$P17*12),AG$5,"M"))*((1+'Rent Roll'!$O17)^(DATEDIF(EDATE('Rent Roll'!$K17,'Rent Roll'!$P17*12),AG$5,"Y")+1))),('Rent Roll'!$H17*'Rent Roll'!$D17/12)*((1+'Rent Roll'!$N17)^DATEDIF('Control | Sensitivity'!$C$18,AG$5,"Y")))))</f>
        <v>-</v>
      </c>
      <c r="AH21" s="92" t="str">
        <f ca="1">IF(AH$5&gt;='Rent Roll'!$M43,('Rent Roll'!$G43*'Rent Roll'!$D17/12)*((1+'Rent Roll'!$X43)^DATEDIF('Rent Roll'!$M43,AH$5,"Y")),
IF(AH$5&gt;'Rent Roll'!$L17,"-",
IF('Rent Roll'!$P17&gt;0,
IF(AND('Rent Roll'!$P17&gt;0,EDATE('Rent Roll'!$K17,'Rent Roll'!$P17*12)&gt;='Commercial Lease'!AH$5),
('Rent Roll'!$H17*'Rent Roll'!$D17/12)*((1+'Rent Roll'!$N17)^DATEDIF('Control | Sensitivity'!$C$18,AH$5,"Y")),
OFFSET(AG21,0,-DATEDIF(EDATE('Rent Roll'!$K17,'Rent Roll'!$P17*12),AH$5,"M"))*((1+'Rent Roll'!$O17)^(DATEDIF(EDATE('Rent Roll'!$K17,'Rent Roll'!$P17*12),AH$5,"Y")+1))),('Rent Roll'!$H17*'Rent Roll'!$D17/12)*((1+'Rent Roll'!$N17)^DATEDIF('Control | Sensitivity'!$C$18,AH$5,"Y")))))</f>
        <v>-</v>
      </c>
      <c r="AI21" s="92" t="str">
        <f ca="1">IF(AI$5&gt;='Rent Roll'!$M43,('Rent Roll'!$G43*'Rent Roll'!$D17/12)*((1+'Rent Roll'!$X43)^DATEDIF('Rent Roll'!$M43,AI$5,"Y")),
IF(AI$5&gt;'Rent Roll'!$L17,"-",
IF('Rent Roll'!$P17&gt;0,
IF(AND('Rent Roll'!$P17&gt;0,EDATE('Rent Roll'!$K17,'Rent Roll'!$P17*12)&gt;='Commercial Lease'!AI$5),
('Rent Roll'!$H17*'Rent Roll'!$D17/12)*((1+'Rent Roll'!$N17)^DATEDIF('Control | Sensitivity'!$C$18,AI$5,"Y")),
OFFSET(AH21,0,-DATEDIF(EDATE('Rent Roll'!$K17,'Rent Roll'!$P17*12),AI$5,"M"))*((1+'Rent Roll'!$O17)^(DATEDIF(EDATE('Rent Roll'!$K17,'Rent Roll'!$P17*12),AI$5,"Y")+1))),('Rent Roll'!$H17*'Rent Roll'!$D17/12)*((1+'Rent Roll'!$N17)^DATEDIF('Control | Sensitivity'!$C$18,AI$5,"Y")))))</f>
        <v>-</v>
      </c>
      <c r="AJ21" s="92" t="str">
        <f ca="1">IF(AJ$5&gt;='Rent Roll'!$M43,('Rent Roll'!$G43*'Rent Roll'!$D17/12)*((1+'Rent Roll'!$X43)^DATEDIF('Rent Roll'!$M43,AJ$5,"Y")),
IF(AJ$5&gt;'Rent Roll'!$L17,"-",
IF('Rent Roll'!$P17&gt;0,
IF(AND('Rent Roll'!$P17&gt;0,EDATE('Rent Roll'!$K17,'Rent Roll'!$P17*12)&gt;='Commercial Lease'!AJ$5),
('Rent Roll'!$H17*'Rent Roll'!$D17/12)*((1+'Rent Roll'!$N17)^DATEDIF('Control | Sensitivity'!$C$18,AJ$5,"Y")),
OFFSET(AI21,0,-DATEDIF(EDATE('Rent Roll'!$K17,'Rent Roll'!$P17*12),AJ$5,"M"))*((1+'Rent Roll'!$O17)^(DATEDIF(EDATE('Rent Roll'!$K17,'Rent Roll'!$P17*12),AJ$5,"Y")+1))),('Rent Roll'!$H17*'Rent Roll'!$D17/12)*((1+'Rent Roll'!$N17)^DATEDIF('Control | Sensitivity'!$C$18,AJ$5,"Y")))))</f>
        <v>-</v>
      </c>
      <c r="AK21" s="92" t="str">
        <f ca="1">IF(AK$5&gt;='Rent Roll'!$M43,('Rent Roll'!$G43*'Rent Roll'!$D17/12)*((1+'Rent Roll'!$X43)^DATEDIF('Rent Roll'!$M43,AK$5,"Y")),
IF(AK$5&gt;'Rent Roll'!$L17,"-",
IF('Rent Roll'!$P17&gt;0,
IF(AND('Rent Roll'!$P17&gt;0,EDATE('Rent Roll'!$K17,'Rent Roll'!$P17*12)&gt;='Commercial Lease'!AK$5),
('Rent Roll'!$H17*'Rent Roll'!$D17/12)*((1+'Rent Roll'!$N17)^DATEDIF('Control | Sensitivity'!$C$18,AK$5,"Y")),
OFFSET(AJ21,0,-DATEDIF(EDATE('Rent Roll'!$K17,'Rent Roll'!$P17*12),AK$5,"M"))*((1+'Rent Roll'!$O17)^(DATEDIF(EDATE('Rent Roll'!$K17,'Rent Roll'!$P17*12),AK$5,"Y")+1))),('Rent Roll'!$H17*'Rent Roll'!$D17/12)*((1+'Rent Roll'!$N17)^DATEDIF('Control | Sensitivity'!$C$18,AK$5,"Y")))))</f>
        <v>-</v>
      </c>
      <c r="AL21" s="92" t="str">
        <f ca="1">IF(AL$5&gt;='Rent Roll'!$M43,('Rent Roll'!$G43*'Rent Roll'!$D17/12)*((1+'Rent Roll'!$X43)^DATEDIF('Rent Roll'!$M43,AL$5,"Y")),
IF(AL$5&gt;'Rent Roll'!$L17,"-",
IF('Rent Roll'!$P17&gt;0,
IF(AND('Rent Roll'!$P17&gt;0,EDATE('Rent Roll'!$K17,'Rent Roll'!$P17*12)&gt;='Commercial Lease'!AL$5),
('Rent Roll'!$H17*'Rent Roll'!$D17/12)*((1+'Rent Roll'!$N17)^DATEDIF('Control | Sensitivity'!$C$18,AL$5,"Y")),
OFFSET(AK21,0,-DATEDIF(EDATE('Rent Roll'!$K17,'Rent Roll'!$P17*12),AL$5,"M"))*((1+'Rent Roll'!$O17)^(DATEDIF(EDATE('Rent Roll'!$K17,'Rent Roll'!$P17*12),AL$5,"Y")+1))),('Rent Roll'!$H17*'Rent Roll'!$D17/12)*((1+'Rent Roll'!$N17)^DATEDIF('Control | Sensitivity'!$C$18,AL$5,"Y")))))</f>
        <v>-</v>
      </c>
      <c r="AM21" s="92" t="str">
        <f ca="1">IF(AM$5&gt;='Rent Roll'!$M43,('Rent Roll'!$G43*'Rent Roll'!$D17/12)*((1+'Rent Roll'!$X43)^DATEDIF('Rent Roll'!$M43,AM$5,"Y")),
IF(AM$5&gt;'Rent Roll'!$L17,"-",
IF('Rent Roll'!$P17&gt;0,
IF(AND('Rent Roll'!$P17&gt;0,EDATE('Rent Roll'!$K17,'Rent Roll'!$P17*12)&gt;='Commercial Lease'!AM$5),
('Rent Roll'!$H17*'Rent Roll'!$D17/12)*((1+'Rent Roll'!$N17)^DATEDIF('Control | Sensitivity'!$C$18,AM$5,"Y")),
OFFSET(AL21,0,-DATEDIF(EDATE('Rent Roll'!$K17,'Rent Roll'!$P17*12),AM$5,"M"))*((1+'Rent Roll'!$O17)^(DATEDIF(EDATE('Rent Roll'!$K17,'Rent Roll'!$P17*12),AM$5,"Y")+1))),('Rent Roll'!$H17*'Rent Roll'!$D17/12)*((1+'Rent Roll'!$N17)^DATEDIF('Control | Sensitivity'!$C$18,AM$5,"Y")))))</f>
        <v>-</v>
      </c>
      <c r="AN21" s="92" t="str">
        <f ca="1">IF(AN$5&gt;='Rent Roll'!$M43,('Rent Roll'!$G43*'Rent Roll'!$D17/12)*((1+'Rent Roll'!$X43)^DATEDIF('Rent Roll'!$M43,AN$5,"Y")),
IF(AN$5&gt;'Rent Roll'!$L17,"-",
IF('Rent Roll'!$P17&gt;0,
IF(AND('Rent Roll'!$P17&gt;0,EDATE('Rent Roll'!$K17,'Rent Roll'!$P17*12)&gt;='Commercial Lease'!AN$5),
('Rent Roll'!$H17*'Rent Roll'!$D17/12)*((1+'Rent Roll'!$N17)^DATEDIF('Control | Sensitivity'!$C$18,AN$5,"Y")),
OFFSET(AM21,0,-DATEDIF(EDATE('Rent Roll'!$K17,'Rent Roll'!$P17*12),AN$5,"M"))*((1+'Rent Roll'!$O17)^(DATEDIF(EDATE('Rent Roll'!$K17,'Rent Roll'!$P17*12),AN$5,"Y")+1))),('Rent Roll'!$H17*'Rent Roll'!$D17/12)*((1+'Rent Roll'!$N17)^DATEDIF('Control | Sensitivity'!$C$18,AN$5,"Y")))))</f>
        <v>-</v>
      </c>
      <c r="AO21" s="92" t="str">
        <f ca="1">IF(AO$5&gt;='Rent Roll'!$M43,('Rent Roll'!$G43*'Rent Roll'!$D17/12)*((1+'Rent Roll'!$X43)^DATEDIF('Rent Roll'!$M43,AO$5,"Y")),
IF(AO$5&gt;'Rent Roll'!$L17,"-",
IF('Rent Roll'!$P17&gt;0,
IF(AND('Rent Roll'!$P17&gt;0,EDATE('Rent Roll'!$K17,'Rent Roll'!$P17*12)&gt;='Commercial Lease'!AO$5),
('Rent Roll'!$H17*'Rent Roll'!$D17/12)*((1+'Rent Roll'!$N17)^DATEDIF('Control | Sensitivity'!$C$18,AO$5,"Y")),
OFFSET(AN21,0,-DATEDIF(EDATE('Rent Roll'!$K17,'Rent Roll'!$P17*12),AO$5,"M"))*((1+'Rent Roll'!$O17)^(DATEDIF(EDATE('Rent Roll'!$K17,'Rent Roll'!$P17*12),AO$5,"Y")+1))),('Rent Roll'!$H17*'Rent Roll'!$D17/12)*((1+'Rent Roll'!$N17)^DATEDIF('Control | Sensitivity'!$C$18,AO$5,"Y")))))</f>
        <v>-</v>
      </c>
      <c r="AP21" s="92" t="str">
        <f ca="1">IF(AP$5&gt;='Rent Roll'!$M43,('Rent Roll'!$G43*'Rent Roll'!$D17/12)*((1+'Rent Roll'!$X43)^DATEDIF('Rent Roll'!$M43,AP$5,"Y")),
IF(AP$5&gt;'Rent Roll'!$L17,"-",
IF('Rent Roll'!$P17&gt;0,
IF(AND('Rent Roll'!$P17&gt;0,EDATE('Rent Roll'!$K17,'Rent Roll'!$P17*12)&gt;='Commercial Lease'!AP$5),
('Rent Roll'!$H17*'Rent Roll'!$D17/12)*((1+'Rent Roll'!$N17)^DATEDIF('Control | Sensitivity'!$C$18,AP$5,"Y")),
OFFSET(AO21,0,-DATEDIF(EDATE('Rent Roll'!$K17,'Rent Roll'!$P17*12),AP$5,"M"))*((1+'Rent Roll'!$O17)^(DATEDIF(EDATE('Rent Roll'!$K17,'Rent Roll'!$P17*12),AP$5,"Y")+1))),('Rent Roll'!$H17*'Rent Roll'!$D17/12)*((1+'Rent Roll'!$N17)^DATEDIF('Control | Sensitivity'!$C$18,AP$5,"Y")))))</f>
        <v>-</v>
      </c>
      <c r="AQ21" s="92" t="str">
        <f ca="1">IF(AQ$5&gt;='Rent Roll'!$M43,('Rent Roll'!$G43*'Rent Roll'!$D17/12)*((1+'Rent Roll'!$X43)^DATEDIF('Rent Roll'!$M43,AQ$5,"Y")),
IF(AQ$5&gt;'Rent Roll'!$L17,"-",
IF('Rent Roll'!$P17&gt;0,
IF(AND('Rent Roll'!$P17&gt;0,EDATE('Rent Roll'!$K17,'Rent Roll'!$P17*12)&gt;='Commercial Lease'!AQ$5),
('Rent Roll'!$H17*'Rent Roll'!$D17/12)*((1+'Rent Roll'!$N17)^DATEDIF('Control | Sensitivity'!$C$18,AQ$5,"Y")),
OFFSET(AP21,0,-DATEDIF(EDATE('Rent Roll'!$K17,'Rent Roll'!$P17*12),AQ$5,"M"))*((1+'Rent Roll'!$O17)^(DATEDIF(EDATE('Rent Roll'!$K17,'Rent Roll'!$P17*12),AQ$5,"Y")+1))),('Rent Roll'!$H17*'Rent Roll'!$D17/12)*((1+'Rent Roll'!$N17)^DATEDIF('Control | Sensitivity'!$C$18,AQ$5,"Y")))))</f>
        <v>-</v>
      </c>
      <c r="AR21" s="92" t="str">
        <f ca="1">IF(AR$5&gt;='Rent Roll'!$M43,('Rent Roll'!$G43*'Rent Roll'!$D17/12)*((1+'Rent Roll'!$X43)^DATEDIF('Rent Roll'!$M43,AR$5,"Y")),
IF(AR$5&gt;'Rent Roll'!$L17,"-",
IF('Rent Roll'!$P17&gt;0,
IF(AND('Rent Roll'!$P17&gt;0,EDATE('Rent Roll'!$K17,'Rent Roll'!$P17*12)&gt;='Commercial Lease'!AR$5),
('Rent Roll'!$H17*'Rent Roll'!$D17/12)*((1+'Rent Roll'!$N17)^DATEDIF('Control | Sensitivity'!$C$18,AR$5,"Y")),
OFFSET(AQ21,0,-DATEDIF(EDATE('Rent Roll'!$K17,'Rent Roll'!$P17*12),AR$5,"M"))*((1+'Rent Roll'!$O17)^(DATEDIF(EDATE('Rent Roll'!$K17,'Rent Roll'!$P17*12),AR$5,"Y")+1))),('Rent Roll'!$H17*'Rent Roll'!$D17/12)*((1+'Rent Roll'!$N17)^DATEDIF('Control | Sensitivity'!$C$18,AR$5,"Y")))))</f>
        <v>-</v>
      </c>
      <c r="AS21" s="92" t="str">
        <f ca="1">IF(AS$5&gt;='Rent Roll'!$M43,('Rent Roll'!$G43*'Rent Roll'!$D17/12)*((1+'Rent Roll'!$X43)^DATEDIF('Rent Roll'!$M43,AS$5,"Y")),
IF(AS$5&gt;'Rent Roll'!$L17,"-",
IF('Rent Roll'!$P17&gt;0,
IF(AND('Rent Roll'!$P17&gt;0,EDATE('Rent Roll'!$K17,'Rent Roll'!$P17*12)&gt;='Commercial Lease'!AS$5),
('Rent Roll'!$H17*'Rent Roll'!$D17/12)*((1+'Rent Roll'!$N17)^DATEDIF('Control | Sensitivity'!$C$18,AS$5,"Y")),
OFFSET(AR21,0,-DATEDIF(EDATE('Rent Roll'!$K17,'Rent Roll'!$P17*12),AS$5,"M"))*((1+'Rent Roll'!$O17)^(DATEDIF(EDATE('Rent Roll'!$K17,'Rent Roll'!$P17*12),AS$5,"Y")+1))),('Rent Roll'!$H17*'Rent Roll'!$D17/12)*((1+'Rent Roll'!$N17)^DATEDIF('Control | Sensitivity'!$C$18,AS$5,"Y")))))</f>
        <v>-</v>
      </c>
      <c r="AT21" s="92" t="str">
        <f ca="1">IF(AT$5&gt;='Rent Roll'!$M43,('Rent Roll'!$G43*'Rent Roll'!$D17/12)*((1+'Rent Roll'!$X43)^DATEDIF('Rent Roll'!$M43,AT$5,"Y")),
IF(AT$5&gt;'Rent Roll'!$L17,"-",
IF('Rent Roll'!$P17&gt;0,
IF(AND('Rent Roll'!$P17&gt;0,EDATE('Rent Roll'!$K17,'Rent Roll'!$P17*12)&gt;='Commercial Lease'!AT$5),
('Rent Roll'!$H17*'Rent Roll'!$D17/12)*((1+'Rent Roll'!$N17)^DATEDIF('Control | Sensitivity'!$C$18,AT$5,"Y")),
OFFSET(AS21,0,-DATEDIF(EDATE('Rent Roll'!$K17,'Rent Roll'!$P17*12),AT$5,"M"))*((1+'Rent Roll'!$O17)^(DATEDIF(EDATE('Rent Roll'!$K17,'Rent Roll'!$P17*12),AT$5,"Y")+1))),('Rent Roll'!$H17*'Rent Roll'!$D17/12)*((1+'Rent Roll'!$N17)^DATEDIF('Control | Sensitivity'!$C$18,AT$5,"Y")))))</f>
        <v>-</v>
      </c>
      <c r="AU21" s="92" t="str">
        <f ca="1">IF(AU$5&gt;='Rent Roll'!$M43,('Rent Roll'!$G43*'Rent Roll'!$D17/12)*((1+'Rent Roll'!$X43)^DATEDIF('Rent Roll'!$M43,AU$5,"Y")),
IF(AU$5&gt;'Rent Roll'!$L17,"-",
IF('Rent Roll'!$P17&gt;0,
IF(AND('Rent Roll'!$P17&gt;0,EDATE('Rent Roll'!$K17,'Rent Roll'!$P17*12)&gt;='Commercial Lease'!AU$5),
('Rent Roll'!$H17*'Rent Roll'!$D17/12)*((1+'Rent Roll'!$N17)^DATEDIF('Control | Sensitivity'!$C$18,AU$5,"Y")),
OFFSET(AT21,0,-DATEDIF(EDATE('Rent Roll'!$K17,'Rent Roll'!$P17*12),AU$5,"M"))*((1+'Rent Roll'!$O17)^(DATEDIF(EDATE('Rent Roll'!$K17,'Rent Roll'!$P17*12),AU$5,"Y")+1))),('Rent Roll'!$H17*'Rent Roll'!$D17/12)*((1+'Rent Roll'!$N17)^DATEDIF('Control | Sensitivity'!$C$18,AU$5,"Y")))))</f>
        <v>-</v>
      </c>
      <c r="AV21" s="92" t="str">
        <f ca="1">IF(AV$5&gt;='Rent Roll'!$M43,('Rent Roll'!$G43*'Rent Roll'!$D17/12)*((1+'Rent Roll'!$X43)^DATEDIF('Rent Roll'!$M43,AV$5,"Y")),
IF(AV$5&gt;'Rent Roll'!$L17,"-",
IF('Rent Roll'!$P17&gt;0,
IF(AND('Rent Roll'!$P17&gt;0,EDATE('Rent Roll'!$K17,'Rent Roll'!$P17*12)&gt;='Commercial Lease'!AV$5),
('Rent Roll'!$H17*'Rent Roll'!$D17/12)*((1+'Rent Roll'!$N17)^DATEDIF('Control | Sensitivity'!$C$18,AV$5,"Y")),
OFFSET(AU21,0,-DATEDIF(EDATE('Rent Roll'!$K17,'Rent Roll'!$P17*12),AV$5,"M"))*((1+'Rent Roll'!$O17)^(DATEDIF(EDATE('Rent Roll'!$K17,'Rent Roll'!$P17*12),AV$5,"Y")+1))),('Rent Roll'!$H17*'Rent Roll'!$D17/12)*((1+'Rent Roll'!$N17)^DATEDIF('Control | Sensitivity'!$C$18,AV$5,"Y")))))</f>
        <v>-</v>
      </c>
      <c r="AW21" s="92" t="str">
        <f ca="1">IF(AW$5&gt;='Rent Roll'!$M43,('Rent Roll'!$G43*'Rent Roll'!$D17/12)*((1+'Rent Roll'!$X43)^DATEDIF('Rent Roll'!$M43,AW$5,"Y")),
IF(AW$5&gt;'Rent Roll'!$L17,"-",
IF('Rent Roll'!$P17&gt;0,
IF(AND('Rent Roll'!$P17&gt;0,EDATE('Rent Roll'!$K17,'Rent Roll'!$P17*12)&gt;='Commercial Lease'!AW$5),
('Rent Roll'!$H17*'Rent Roll'!$D17/12)*((1+'Rent Roll'!$N17)^DATEDIF('Control | Sensitivity'!$C$18,AW$5,"Y")),
OFFSET(AV21,0,-DATEDIF(EDATE('Rent Roll'!$K17,'Rent Roll'!$P17*12),AW$5,"M"))*((1+'Rent Roll'!$O17)^(DATEDIF(EDATE('Rent Roll'!$K17,'Rent Roll'!$P17*12),AW$5,"Y")+1))),('Rent Roll'!$H17*'Rent Roll'!$D17/12)*((1+'Rent Roll'!$N17)^DATEDIF('Control | Sensitivity'!$C$18,AW$5,"Y")))))</f>
        <v>-</v>
      </c>
      <c r="AX21" s="92" t="str">
        <f ca="1">IF(AX$5&gt;='Rent Roll'!$M43,('Rent Roll'!$G43*'Rent Roll'!$D17/12)*((1+'Rent Roll'!$X43)^DATEDIF('Rent Roll'!$M43,AX$5,"Y")),
IF(AX$5&gt;'Rent Roll'!$L17,"-",
IF('Rent Roll'!$P17&gt;0,
IF(AND('Rent Roll'!$P17&gt;0,EDATE('Rent Roll'!$K17,'Rent Roll'!$P17*12)&gt;='Commercial Lease'!AX$5),
('Rent Roll'!$H17*'Rent Roll'!$D17/12)*((1+'Rent Roll'!$N17)^DATEDIF('Control | Sensitivity'!$C$18,AX$5,"Y")),
OFFSET(AW21,0,-DATEDIF(EDATE('Rent Roll'!$K17,'Rent Roll'!$P17*12),AX$5,"M"))*((1+'Rent Roll'!$O17)^(DATEDIF(EDATE('Rent Roll'!$K17,'Rent Roll'!$P17*12),AX$5,"Y")+1))),('Rent Roll'!$H17*'Rent Roll'!$D17/12)*((1+'Rent Roll'!$N17)^DATEDIF('Control | Sensitivity'!$C$18,AX$5,"Y")))))</f>
        <v>-</v>
      </c>
      <c r="AY21" s="92" t="str">
        <f ca="1">IF(AY$5&gt;='Rent Roll'!$M43,('Rent Roll'!$G43*'Rent Roll'!$D17/12)*((1+'Rent Roll'!$X43)^DATEDIF('Rent Roll'!$M43,AY$5,"Y")),
IF(AY$5&gt;'Rent Roll'!$L17,"-",
IF('Rent Roll'!$P17&gt;0,
IF(AND('Rent Roll'!$P17&gt;0,EDATE('Rent Roll'!$K17,'Rent Roll'!$P17*12)&gt;='Commercial Lease'!AY$5),
('Rent Roll'!$H17*'Rent Roll'!$D17/12)*((1+'Rent Roll'!$N17)^DATEDIF('Control | Sensitivity'!$C$18,AY$5,"Y")),
OFFSET(AX21,0,-DATEDIF(EDATE('Rent Roll'!$K17,'Rent Roll'!$P17*12),AY$5,"M"))*((1+'Rent Roll'!$O17)^(DATEDIF(EDATE('Rent Roll'!$K17,'Rent Roll'!$P17*12),AY$5,"Y")+1))),('Rent Roll'!$H17*'Rent Roll'!$D17/12)*((1+'Rent Roll'!$N17)^DATEDIF('Control | Sensitivity'!$C$18,AY$5,"Y")))))</f>
        <v>-</v>
      </c>
      <c r="AZ21" s="92" t="str">
        <f ca="1">IF(AZ$5&gt;='Rent Roll'!$M43,('Rent Roll'!$G43*'Rent Roll'!$D17/12)*((1+'Rent Roll'!$X43)^DATEDIF('Rent Roll'!$M43,AZ$5,"Y")),
IF(AZ$5&gt;'Rent Roll'!$L17,"-",
IF('Rent Roll'!$P17&gt;0,
IF(AND('Rent Roll'!$P17&gt;0,EDATE('Rent Roll'!$K17,'Rent Roll'!$P17*12)&gt;='Commercial Lease'!AZ$5),
('Rent Roll'!$H17*'Rent Roll'!$D17/12)*((1+'Rent Roll'!$N17)^DATEDIF('Control | Sensitivity'!$C$18,AZ$5,"Y")),
OFFSET(AY21,0,-DATEDIF(EDATE('Rent Roll'!$K17,'Rent Roll'!$P17*12),AZ$5,"M"))*((1+'Rent Roll'!$O17)^(DATEDIF(EDATE('Rent Roll'!$K17,'Rent Roll'!$P17*12),AZ$5,"Y")+1))),('Rent Roll'!$H17*'Rent Roll'!$D17/12)*((1+'Rent Roll'!$N17)^DATEDIF('Control | Sensitivity'!$C$18,AZ$5,"Y")))))</f>
        <v>-</v>
      </c>
      <c r="BA21" s="92" t="str">
        <f ca="1">IF(BA$5&gt;='Rent Roll'!$M43,('Rent Roll'!$G43*'Rent Roll'!$D17/12)*((1+'Rent Roll'!$X43)^DATEDIF('Rent Roll'!$M43,BA$5,"Y")),
IF(BA$5&gt;'Rent Roll'!$L17,"-",
IF('Rent Roll'!$P17&gt;0,
IF(AND('Rent Roll'!$P17&gt;0,EDATE('Rent Roll'!$K17,'Rent Roll'!$P17*12)&gt;='Commercial Lease'!BA$5),
('Rent Roll'!$H17*'Rent Roll'!$D17/12)*((1+'Rent Roll'!$N17)^DATEDIF('Control | Sensitivity'!$C$18,BA$5,"Y")),
OFFSET(AZ21,0,-DATEDIF(EDATE('Rent Roll'!$K17,'Rent Roll'!$P17*12),BA$5,"M"))*((1+'Rent Roll'!$O17)^(DATEDIF(EDATE('Rent Roll'!$K17,'Rent Roll'!$P17*12),BA$5,"Y")+1))),('Rent Roll'!$H17*'Rent Roll'!$D17/12)*((1+'Rent Roll'!$N17)^DATEDIF('Control | Sensitivity'!$C$18,BA$5,"Y")))))</f>
        <v>-</v>
      </c>
      <c r="BB21" s="92" t="str">
        <f ca="1">IF(BB$5&gt;='Rent Roll'!$M43,('Rent Roll'!$G43*'Rent Roll'!$D17/12)*((1+'Rent Roll'!$X43)^DATEDIF('Rent Roll'!$M43,BB$5,"Y")),
IF(BB$5&gt;'Rent Roll'!$L17,"-",
IF('Rent Roll'!$P17&gt;0,
IF(AND('Rent Roll'!$P17&gt;0,EDATE('Rent Roll'!$K17,'Rent Roll'!$P17*12)&gt;='Commercial Lease'!BB$5),
('Rent Roll'!$H17*'Rent Roll'!$D17/12)*((1+'Rent Roll'!$N17)^DATEDIF('Control | Sensitivity'!$C$18,BB$5,"Y")),
OFFSET(BA21,0,-DATEDIF(EDATE('Rent Roll'!$K17,'Rent Roll'!$P17*12),BB$5,"M"))*((1+'Rent Roll'!$O17)^(DATEDIF(EDATE('Rent Roll'!$K17,'Rent Roll'!$P17*12),BB$5,"Y")+1))),('Rent Roll'!$H17*'Rent Roll'!$D17/12)*((1+'Rent Roll'!$N17)^DATEDIF('Control | Sensitivity'!$C$18,BB$5,"Y")))))</f>
        <v>-</v>
      </c>
      <c r="BC21" s="92" t="str">
        <f ca="1">IF(BC$5&gt;='Rent Roll'!$M43,('Rent Roll'!$G43*'Rent Roll'!$D17/12)*((1+'Rent Roll'!$X43)^DATEDIF('Rent Roll'!$M43,BC$5,"Y")),
IF(BC$5&gt;'Rent Roll'!$L17,"-",
IF('Rent Roll'!$P17&gt;0,
IF(AND('Rent Roll'!$P17&gt;0,EDATE('Rent Roll'!$K17,'Rent Roll'!$P17*12)&gt;='Commercial Lease'!BC$5),
('Rent Roll'!$H17*'Rent Roll'!$D17/12)*((1+'Rent Roll'!$N17)^DATEDIF('Control | Sensitivity'!$C$18,BC$5,"Y")),
OFFSET(BB21,0,-DATEDIF(EDATE('Rent Roll'!$K17,'Rent Roll'!$P17*12),BC$5,"M"))*((1+'Rent Roll'!$O17)^(DATEDIF(EDATE('Rent Roll'!$K17,'Rent Roll'!$P17*12),BC$5,"Y")+1))),('Rent Roll'!$H17*'Rent Roll'!$D17/12)*((1+'Rent Roll'!$N17)^DATEDIF('Control | Sensitivity'!$C$18,BC$5,"Y")))))</f>
        <v>-</v>
      </c>
      <c r="BD21" s="92" t="str">
        <f ca="1">IF(BD$5&gt;='Rent Roll'!$M43,('Rent Roll'!$G43*'Rent Roll'!$D17/12)*((1+'Rent Roll'!$X43)^DATEDIF('Rent Roll'!$M43,BD$5,"Y")),
IF(BD$5&gt;'Rent Roll'!$L17,"-",
IF('Rent Roll'!$P17&gt;0,
IF(AND('Rent Roll'!$P17&gt;0,EDATE('Rent Roll'!$K17,'Rent Roll'!$P17*12)&gt;='Commercial Lease'!BD$5),
('Rent Roll'!$H17*'Rent Roll'!$D17/12)*((1+'Rent Roll'!$N17)^DATEDIF('Control | Sensitivity'!$C$18,BD$5,"Y")),
OFFSET(BC21,0,-DATEDIF(EDATE('Rent Roll'!$K17,'Rent Roll'!$P17*12),BD$5,"M"))*((1+'Rent Roll'!$O17)^(DATEDIF(EDATE('Rent Roll'!$K17,'Rent Roll'!$P17*12),BD$5,"Y")+1))),('Rent Roll'!$H17*'Rent Roll'!$D17/12)*((1+'Rent Roll'!$N17)^DATEDIF('Control | Sensitivity'!$C$18,BD$5,"Y")))))</f>
        <v>-</v>
      </c>
      <c r="BE21" s="92" t="str">
        <f ca="1">IF(BE$5&gt;='Rent Roll'!$M43,('Rent Roll'!$G43*'Rent Roll'!$D17/12)*((1+'Rent Roll'!$X43)^DATEDIF('Rent Roll'!$M43,BE$5,"Y")),
IF(BE$5&gt;'Rent Roll'!$L17,"-",
IF('Rent Roll'!$P17&gt;0,
IF(AND('Rent Roll'!$P17&gt;0,EDATE('Rent Roll'!$K17,'Rent Roll'!$P17*12)&gt;='Commercial Lease'!BE$5),
('Rent Roll'!$H17*'Rent Roll'!$D17/12)*((1+'Rent Roll'!$N17)^DATEDIF('Control | Sensitivity'!$C$18,BE$5,"Y")),
OFFSET(BD21,0,-DATEDIF(EDATE('Rent Roll'!$K17,'Rent Roll'!$P17*12),BE$5,"M"))*((1+'Rent Roll'!$O17)^(DATEDIF(EDATE('Rent Roll'!$K17,'Rent Roll'!$P17*12),BE$5,"Y")+1))),('Rent Roll'!$H17*'Rent Roll'!$D17/12)*((1+'Rent Roll'!$N17)^DATEDIF('Control | Sensitivity'!$C$18,BE$5,"Y")))))</f>
        <v>-</v>
      </c>
      <c r="BF21" s="92" t="str">
        <f ca="1">IF(BF$5&gt;='Rent Roll'!$M43,('Rent Roll'!$G43*'Rent Roll'!$D17/12)*((1+'Rent Roll'!$X43)^DATEDIF('Rent Roll'!$M43,BF$5,"Y")),
IF(BF$5&gt;'Rent Roll'!$L17,"-",
IF('Rent Roll'!$P17&gt;0,
IF(AND('Rent Roll'!$P17&gt;0,EDATE('Rent Roll'!$K17,'Rent Roll'!$P17*12)&gt;='Commercial Lease'!BF$5),
('Rent Roll'!$H17*'Rent Roll'!$D17/12)*((1+'Rent Roll'!$N17)^DATEDIF('Control | Sensitivity'!$C$18,BF$5,"Y")),
OFFSET(BE21,0,-DATEDIF(EDATE('Rent Roll'!$K17,'Rent Roll'!$P17*12),BF$5,"M"))*((1+'Rent Roll'!$O17)^(DATEDIF(EDATE('Rent Roll'!$K17,'Rent Roll'!$P17*12),BF$5,"Y")+1))),('Rent Roll'!$H17*'Rent Roll'!$D17/12)*((1+'Rent Roll'!$N17)^DATEDIF('Control | Sensitivity'!$C$18,BF$5,"Y")))))</f>
        <v>-</v>
      </c>
      <c r="BG21" s="92" t="str">
        <f ca="1">IF(BG$5&gt;='Rent Roll'!$M43,('Rent Roll'!$G43*'Rent Roll'!$D17/12)*((1+'Rent Roll'!$X43)^DATEDIF('Rent Roll'!$M43,BG$5,"Y")),
IF(BG$5&gt;'Rent Roll'!$L17,"-",
IF('Rent Roll'!$P17&gt;0,
IF(AND('Rent Roll'!$P17&gt;0,EDATE('Rent Roll'!$K17,'Rent Roll'!$P17*12)&gt;='Commercial Lease'!BG$5),
('Rent Roll'!$H17*'Rent Roll'!$D17/12)*((1+'Rent Roll'!$N17)^DATEDIF('Control | Sensitivity'!$C$18,BG$5,"Y")),
OFFSET(BF21,0,-DATEDIF(EDATE('Rent Roll'!$K17,'Rent Roll'!$P17*12),BG$5,"M"))*((1+'Rent Roll'!$O17)^(DATEDIF(EDATE('Rent Roll'!$K17,'Rent Roll'!$P17*12),BG$5,"Y")+1))),('Rent Roll'!$H17*'Rent Roll'!$D17/12)*((1+'Rent Roll'!$N17)^DATEDIF('Control | Sensitivity'!$C$18,BG$5,"Y")))))</f>
        <v>-</v>
      </c>
      <c r="BH21" s="92" t="str">
        <f ca="1">IF(BH$5&gt;='Rent Roll'!$M43,('Rent Roll'!$G43*'Rent Roll'!$D17/12)*((1+'Rent Roll'!$X43)^DATEDIF('Rent Roll'!$M43,BH$5,"Y")),
IF(BH$5&gt;'Rent Roll'!$L17,"-",
IF('Rent Roll'!$P17&gt;0,
IF(AND('Rent Roll'!$P17&gt;0,EDATE('Rent Roll'!$K17,'Rent Roll'!$P17*12)&gt;='Commercial Lease'!BH$5),
('Rent Roll'!$H17*'Rent Roll'!$D17/12)*((1+'Rent Roll'!$N17)^DATEDIF('Control | Sensitivity'!$C$18,BH$5,"Y")),
OFFSET(BG21,0,-DATEDIF(EDATE('Rent Roll'!$K17,'Rent Roll'!$P17*12),BH$5,"M"))*((1+'Rent Roll'!$O17)^(DATEDIF(EDATE('Rent Roll'!$K17,'Rent Roll'!$P17*12),BH$5,"Y")+1))),('Rent Roll'!$H17*'Rent Roll'!$D17/12)*((1+'Rent Roll'!$N17)^DATEDIF('Control | Sensitivity'!$C$18,BH$5,"Y")))))</f>
        <v>-</v>
      </c>
      <c r="BI21" s="92" t="str">
        <f ca="1">IF(BI$5&gt;='Rent Roll'!$M43,('Rent Roll'!$G43*'Rent Roll'!$D17/12)*((1+'Rent Roll'!$X43)^DATEDIF('Rent Roll'!$M43,BI$5,"Y")),
IF(BI$5&gt;'Rent Roll'!$L17,"-",
IF('Rent Roll'!$P17&gt;0,
IF(AND('Rent Roll'!$P17&gt;0,EDATE('Rent Roll'!$K17,'Rent Roll'!$P17*12)&gt;='Commercial Lease'!BI$5),
('Rent Roll'!$H17*'Rent Roll'!$D17/12)*((1+'Rent Roll'!$N17)^DATEDIF('Control | Sensitivity'!$C$18,BI$5,"Y")),
OFFSET(BH21,0,-DATEDIF(EDATE('Rent Roll'!$K17,'Rent Roll'!$P17*12),BI$5,"M"))*((1+'Rent Roll'!$O17)^(DATEDIF(EDATE('Rent Roll'!$K17,'Rent Roll'!$P17*12),BI$5,"Y")+1))),('Rent Roll'!$H17*'Rent Roll'!$D17/12)*((1+'Rent Roll'!$N17)^DATEDIF('Control | Sensitivity'!$C$18,BI$5,"Y")))))</f>
        <v>-</v>
      </c>
      <c r="BJ21" s="92" t="str">
        <f ca="1">IF(BJ$5&gt;='Rent Roll'!$M43,('Rent Roll'!$G43*'Rent Roll'!$D17/12)*((1+'Rent Roll'!$X43)^DATEDIF('Rent Roll'!$M43,BJ$5,"Y")),
IF(BJ$5&gt;'Rent Roll'!$L17,"-",
IF('Rent Roll'!$P17&gt;0,
IF(AND('Rent Roll'!$P17&gt;0,EDATE('Rent Roll'!$K17,'Rent Roll'!$P17*12)&gt;='Commercial Lease'!BJ$5),
('Rent Roll'!$H17*'Rent Roll'!$D17/12)*((1+'Rent Roll'!$N17)^DATEDIF('Control | Sensitivity'!$C$18,BJ$5,"Y")),
OFFSET(BI21,0,-DATEDIF(EDATE('Rent Roll'!$K17,'Rent Roll'!$P17*12),BJ$5,"M"))*((1+'Rent Roll'!$O17)^(DATEDIF(EDATE('Rent Roll'!$K17,'Rent Roll'!$P17*12),BJ$5,"Y")+1))),('Rent Roll'!$H17*'Rent Roll'!$D17/12)*((1+'Rent Roll'!$N17)^DATEDIF('Control | Sensitivity'!$C$18,BJ$5,"Y")))))</f>
        <v>-</v>
      </c>
      <c r="BK21" s="92" t="str">
        <f ca="1">IF(BK$5&gt;='Rent Roll'!$M43,('Rent Roll'!$G43*'Rent Roll'!$D17/12)*((1+'Rent Roll'!$X43)^DATEDIF('Rent Roll'!$M43,BK$5,"Y")),
IF(BK$5&gt;'Rent Roll'!$L17,"-",
IF('Rent Roll'!$P17&gt;0,
IF(AND('Rent Roll'!$P17&gt;0,EDATE('Rent Roll'!$K17,'Rent Roll'!$P17*12)&gt;='Commercial Lease'!BK$5),
('Rent Roll'!$H17*'Rent Roll'!$D17/12)*((1+'Rent Roll'!$N17)^DATEDIF('Control | Sensitivity'!$C$18,BK$5,"Y")),
OFFSET(BJ21,0,-DATEDIF(EDATE('Rent Roll'!$K17,'Rent Roll'!$P17*12),BK$5,"M"))*((1+'Rent Roll'!$O17)^(DATEDIF(EDATE('Rent Roll'!$K17,'Rent Roll'!$P17*12),BK$5,"Y")+1))),('Rent Roll'!$H17*'Rent Roll'!$D17/12)*((1+'Rent Roll'!$N17)^DATEDIF('Control | Sensitivity'!$C$18,BK$5,"Y")))))</f>
        <v>-</v>
      </c>
      <c r="BL21" s="92" t="str">
        <f ca="1">IF(BL$5&gt;='Rent Roll'!$M43,('Rent Roll'!$G43*'Rent Roll'!$D17/12)*((1+'Rent Roll'!$X43)^DATEDIF('Rent Roll'!$M43,BL$5,"Y")),
IF(BL$5&gt;'Rent Roll'!$L17,"-",
IF('Rent Roll'!$P17&gt;0,
IF(AND('Rent Roll'!$P17&gt;0,EDATE('Rent Roll'!$K17,'Rent Roll'!$P17*12)&gt;='Commercial Lease'!BL$5),
('Rent Roll'!$H17*'Rent Roll'!$D17/12)*((1+'Rent Roll'!$N17)^DATEDIF('Control | Sensitivity'!$C$18,BL$5,"Y")),
OFFSET(BK21,0,-DATEDIF(EDATE('Rent Roll'!$K17,'Rent Roll'!$P17*12),BL$5,"M"))*((1+'Rent Roll'!$O17)^(DATEDIF(EDATE('Rent Roll'!$K17,'Rent Roll'!$P17*12),BL$5,"Y")+1))),('Rent Roll'!$H17*'Rent Roll'!$D17/12)*((1+'Rent Roll'!$N17)^DATEDIF('Control | Sensitivity'!$C$18,BL$5,"Y")))))</f>
        <v>-</v>
      </c>
      <c r="BM21" s="92" t="str">
        <f ca="1">IF(BM$5&gt;='Rent Roll'!$M43,('Rent Roll'!$G43*'Rent Roll'!$D17/12)*((1+'Rent Roll'!$X43)^DATEDIF('Rent Roll'!$M43,BM$5,"Y")),
IF(BM$5&gt;'Rent Roll'!$L17,"-",
IF('Rent Roll'!$P17&gt;0,
IF(AND('Rent Roll'!$P17&gt;0,EDATE('Rent Roll'!$K17,'Rent Roll'!$P17*12)&gt;='Commercial Lease'!BM$5),
('Rent Roll'!$H17*'Rent Roll'!$D17/12)*((1+'Rent Roll'!$N17)^DATEDIF('Control | Sensitivity'!$C$18,BM$5,"Y")),
OFFSET(BL21,0,-DATEDIF(EDATE('Rent Roll'!$K17,'Rent Roll'!$P17*12),BM$5,"M"))*((1+'Rent Roll'!$O17)^(DATEDIF(EDATE('Rent Roll'!$K17,'Rent Roll'!$P17*12),BM$5,"Y")+1))),('Rent Roll'!$H17*'Rent Roll'!$D17/12)*((1+'Rent Roll'!$N17)^DATEDIF('Control | Sensitivity'!$C$18,BM$5,"Y")))))</f>
        <v>-</v>
      </c>
      <c r="BN21" s="92" t="str">
        <f ca="1">IF(BN$5&gt;='Rent Roll'!$M43,('Rent Roll'!$G43*'Rent Roll'!$D17/12)*((1+'Rent Roll'!$X43)^DATEDIF('Rent Roll'!$M43,BN$5,"Y")),
IF(BN$5&gt;'Rent Roll'!$L17,"-",
IF('Rent Roll'!$P17&gt;0,
IF(AND('Rent Roll'!$P17&gt;0,EDATE('Rent Roll'!$K17,'Rent Roll'!$P17*12)&gt;='Commercial Lease'!BN$5),
('Rent Roll'!$H17*'Rent Roll'!$D17/12)*((1+'Rent Roll'!$N17)^DATEDIF('Control | Sensitivity'!$C$18,BN$5,"Y")),
OFFSET(BM21,0,-DATEDIF(EDATE('Rent Roll'!$K17,'Rent Roll'!$P17*12),BN$5,"M"))*((1+'Rent Roll'!$O17)^(DATEDIF(EDATE('Rent Roll'!$K17,'Rent Roll'!$P17*12),BN$5,"Y")+1))),('Rent Roll'!$H17*'Rent Roll'!$D17/12)*((1+'Rent Roll'!$N17)^DATEDIF('Control | Sensitivity'!$C$18,BN$5,"Y")))))</f>
        <v>-</v>
      </c>
      <c r="BO21" s="92" t="str">
        <f ca="1">IF(BO$5&gt;='Rent Roll'!$M43,('Rent Roll'!$G43*'Rent Roll'!$D17/12)*((1+'Rent Roll'!$X43)^DATEDIF('Rent Roll'!$M43,BO$5,"Y")),
IF(BO$5&gt;'Rent Roll'!$L17,"-",
IF('Rent Roll'!$P17&gt;0,
IF(AND('Rent Roll'!$P17&gt;0,EDATE('Rent Roll'!$K17,'Rent Roll'!$P17*12)&gt;='Commercial Lease'!BO$5),
('Rent Roll'!$H17*'Rent Roll'!$D17/12)*((1+'Rent Roll'!$N17)^DATEDIF('Control | Sensitivity'!$C$18,BO$5,"Y")),
OFFSET(BN21,0,-DATEDIF(EDATE('Rent Roll'!$K17,'Rent Roll'!$P17*12),BO$5,"M"))*((1+'Rent Roll'!$O17)^(DATEDIF(EDATE('Rent Roll'!$K17,'Rent Roll'!$P17*12),BO$5,"Y")+1))),('Rent Roll'!$H17*'Rent Roll'!$D17/12)*((1+'Rent Roll'!$N17)^DATEDIF('Control | Sensitivity'!$C$18,BO$5,"Y")))))</f>
        <v>-</v>
      </c>
      <c r="BP21" s="92" t="str">
        <f ca="1">IF(BP$5&gt;='Rent Roll'!$M43,('Rent Roll'!$G43*'Rent Roll'!$D17/12)*((1+'Rent Roll'!$X43)^DATEDIF('Rent Roll'!$M43,BP$5,"Y")),
IF(BP$5&gt;'Rent Roll'!$L17,"-",
IF('Rent Roll'!$P17&gt;0,
IF(AND('Rent Roll'!$P17&gt;0,EDATE('Rent Roll'!$K17,'Rent Roll'!$P17*12)&gt;='Commercial Lease'!BP$5),
('Rent Roll'!$H17*'Rent Roll'!$D17/12)*((1+'Rent Roll'!$N17)^DATEDIF('Control | Sensitivity'!$C$18,BP$5,"Y")),
OFFSET(BO21,0,-DATEDIF(EDATE('Rent Roll'!$K17,'Rent Roll'!$P17*12),BP$5,"M"))*((1+'Rent Roll'!$O17)^(DATEDIF(EDATE('Rent Roll'!$K17,'Rent Roll'!$P17*12),BP$5,"Y")+1))),('Rent Roll'!$H17*'Rent Roll'!$D17/12)*((1+'Rent Roll'!$N17)^DATEDIF('Control | Sensitivity'!$C$18,BP$5,"Y")))))</f>
        <v>-</v>
      </c>
      <c r="BQ21" s="92" t="str">
        <f ca="1">IF(BQ$5&gt;='Rent Roll'!$M43,('Rent Roll'!$G43*'Rent Roll'!$D17/12)*((1+'Rent Roll'!$X43)^DATEDIF('Rent Roll'!$M43,BQ$5,"Y")),
IF(BQ$5&gt;'Rent Roll'!$L17,"-",
IF('Rent Roll'!$P17&gt;0,
IF(AND('Rent Roll'!$P17&gt;0,EDATE('Rent Roll'!$K17,'Rent Roll'!$P17*12)&gt;='Commercial Lease'!BQ$5),
('Rent Roll'!$H17*'Rent Roll'!$D17/12)*((1+'Rent Roll'!$N17)^DATEDIF('Control | Sensitivity'!$C$18,BQ$5,"Y")),
OFFSET(BP21,0,-DATEDIF(EDATE('Rent Roll'!$K17,'Rent Roll'!$P17*12),BQ$5,"M"))*((1+'Rent Roll'!$O17)^(DATEDIF(EDATE('Rent Roll'!$K17,'Rent Roll'!$P17*12),BQ$5,"Y")+1))),('Rent Roll'!$H17*'Rent Roll'!$D17/12)*((1+'Rent Roll'!$N17)^DATEDIF('Control | Sensitivity'!$C$18,BQ$5,"Y")))))</f>
        <v>-</v>
      </c>
      <c r="BR21" s="92" t="str">
        <f ca="1">IF(BR$5&gt;='Rent Roll'!$M43,('Rent Roll'!$G43*'Rent Roll'!$D17/12)*((1+'Rent Roll'!$X43)^DATEDIF('Rent Roll'!$M43,BR$5,"Y")),
IF(BR$5&gt;'Rent Roll'!$L17,"-",
IF('Rent Roll'!$P17&gt;0,
IF(AND('Rent Roll'!$P17&gt;0,EDATE('Rent Roll'!$K17,'Rent Roll'!$P17*12)&gt;='Commercial Lease'!BR$5),
('Rent Roll'!$H17*'Rent Roll'!$D17/12)*((1+'Rent Roll'!$N17)^DATEDIF('Control | Sensitivity'!$C$18,BR$5,"Y")),
OFFSET(BQ21,0,-DATEDIF(EDATE('Rent Roll'!$K17,'Rent Roll'!$P17*12),BR$5,"M"))*((1+'Rent Roll'!$O17)^(DATEDIF(EDATE('Rent Roll'!$K17,'Rent Roll'!$P17*12),BR$5,"Y")+1))),('Rent Roll'!$H17*'Rent Roll'!$D17/12)*((1+'Rent Roll'!$N17)^DATEDIF('Control | Sensitivity'!$C$18,BR$5,"Y")))))</f>
        <v>-</v>
      </c>
      <c r="BS21" s="92" t="str">
        <f ca="1">IF(BS$5&gt;='Rent Roll'!$M43,('Rent Roll'!$G43*'Rent Roll'!$D17/12)*((1+'Rent Roll'!$X43)^DATEDIF('Rent Roll'!$M43,BS$5,"Y")),
IF(BS$5&gt;'Rent Roll'!$L17,"-",
IF('Rent Roll'!$P17&gt;0,
IF(AND('Rent Roll'!$P17&gt;0,EDATE('Rent Roll'!$K17,'Rent Roll'!$P17*12)&gt;='Commercial Lease'!BS$5),
('Rent Roll'!$H17*'Rent Roll'!$D17/12)*((1+'Rent Roll'!$N17)^DATEDIF('Control | Sensitivity'!$C$18,BS$5,"Y")),
OFFSET(BR21,0,-DATEDIF(EDATE('Rent Roll'!$K17,'Rent Roll'!$P17*12),BS$5,"M"))*((1+'Rent Roll'!$O17)^(DATEDIF(EDATE('Rent Roll'!$K17,'Rent Roll'!$P17*12),BS$5,"Y")+1))),('Rent Roll'!$H17*'Rent Roll'!$D17/12)*((1+'Rent Roll'!$N17)^DATEDIF('Control | Sensitivity'!$C$18,BS$5,"Y")))))</f>
        <v>-</v>
      </c>
      <c r="BT21" s="92" t="str">
        <f ca="1">IF(BT$5&gt;='Rent Roll'!$M43,('Rent Roll'!$G43*'Rent Roll'!$D17/12)*((1+'Rent Roll'!$X43)^DATEDIF('Rent Roll'!$M43,BT$5,"Y")),
IF(BT$5&gt;'Rent Roll'!$L17,"-",
IF('Rent Roll'!$P17&gt;0,
IF(AND('Rent Roll'!$P17&gt;0,EDATE('Rent Roll'!$K17,'Rent Roll'!$P17*12)&gt;='Commercial Lease'!BT$5),
('Rent Roll'!$H17*'Rent Roll'!$D17/12)*((1+'Rent Roll'!$N17)^DATEDIF('Control | Sensitivity'!$C$18,BT$5,"Y")),
OFFSET(BS21,0,-DATEDIF(EDATE('Rent Roll'!$K17,'Rent Roll'!$P17*12),BT$5,"M"))*((1+'Rent Roll'!$O17)^(DATEDIF(EDATE('Rent Roll'!$K17,'Rent Roll'!$P17*12),BT$5,"Y")+1))),('Rent Roll'!$H17*'Rent Roll'!$D17/12)*((1+'Rent Roll'!$N17)^DATEDIF('Control | Sensitivity'!$C$18,BT$5,"Y")))))</f>
        <v>-</v>
      </c>
      <c r="BU21" s="92" t="str">
        <f ca="1">IF(BU$5&gt;='Rent Roll'!$M43,('Rent Roll'!$G43*'Rent Roll'!$D17/12)*((1+'Rent Roll'!$X43)^DATEDIF('Rent Roll'!$M43,BU$5,"Y")),
IF(BU$5&gt;'Rent Roll'!$L17,"-",
IF('Rent Roll'!$P17&gt;0,
IF(AND('Rent Roll'!$P17&gt;0,EDATE('Rent Roll'!$K17,'Rent Roll'!$P17*12)&gt;='Commercial Lease'!BU$5),
('Rent Roll'!$H17*'Rent Roll'!$D17/12)*((1+'Rent Roll'!$N17)^DATEDIF('Control | Sensitivity'!$C$18,BU$5,"Y")),
OFFSET(BT21,0,-DATEDIF(EDATE('Rent Roll'!$K17,'Rent Roll'!$P17*12),BU$5,"M"))*((1+'Rent Roll'!$O17)^(DATEDIF(EDATE('Rent Roll'!$K17,'Rent Roll'!$P17*12),BU$5,"Y")+1))),('Rent Roll'!$H17*'Rent Roll'!$D17/12)*((1+'Rent Roll'!$N17)^DATEDIF('Control | Sensitivity'!$C$18,BU$5,"Y")))))</f>
        <v>-</v>
      </c>
      <c r="BV21" s="92" t="str">
        <f ca="1">IF(BV$5&gt;='Rent Roll'!$M43,('Rent Roll'!$G43*'Rent Roll'!$D17/12)*((1+'Rent Roll'!$X43)^DATEDIF('Rent Roll'!$M43,BV$5,"Y")),
IF(BV$5&gt;'Rent Roll'!$L17,"-",
IF('Rent Roll'!$P17&gt;0,
IF(AND('Rent Roll'!$P17&gt;0,EDATE('Rent Roll'!$K17,'Rent Roll'!$P17*12)&gt;='Commercial Lease'!BV$5),
('Rent Roll'!$H17*'Rent Roll'!$D17/12)*((1+'Rent Roll'!$N17)^DATEDIF('Control | Sensitivity'!$C$18,BV$5,"Y")),
OFFSET(BU21,0,-DATEDIF(EDATE('Rent Roll'!$K17,'Rent Roll'!$P17*12),BV$5,"M"))*((1+'Rent Roll'!$O17)^(DATEDIF(EDATE('Rent Roll'!$K17,'Rent Roll'!$P17*12),BV$5,"Y")+1))),('Rent Roll'!$H17*'Rent Roll'!$D17/12)*((1+'Rent Roll'!$N17)^DATEDIF('Control | Sensitivity'!$C$18,BV$5,"Y")))))</f>
        <v>-</v>
      </c>
      <c r="BW21" s="92" t="str">
        <f ca="1">IF(BW$5&gt;='Rent Roll'!$M43,('Rent Roll'!$G43*'Rent Roll'!$D17/12)*((1+'Rent Roll'!$X43)^DATEDIF('Rent Roll'!$M43,BW$5,"Y")),
IF(BW$5&gt;'Rent Roll'!$L17,"-",
IF('Rent Roll'!$P17&gt;0,
IF(AND('Rent Roll'!$P17&gt;0,EDATE('Rent Roll'!$K17,'Rent Roll'!$P17*12)&gt;='Commercial Lease'!BW$5),
('Rent Roll'!$H17*'Rent Roll'!$D17/12)*((1+'Rent Roll'!$N17)^DATEDIF('Control | Sensitivity'!$C$18,BW$5,"Y")),
OFFSET(BV21,0,-DATEDIF(EDATE('Rent Roll'!$K17,'Rent Roll'!$P17*12),BW$5,"M"))*((1+'Rent Roll'!$O17)^(DATEDIF(EDATE('Rent Roll'!$K17,'Rent Roll'!$P17*12),BW$5,"Y")+1))),('Rent Roll'!$H17*'Rent Roll'!$D17/12)*((1+'Rent Roll'!$N17)^DATEDIF('Control | Sensitivity'!$C$18,BW$5,"Y")))))</f>
        <v>-</v>
      </c>
      <c r="BX21" s="92" t="str">
        <f ca="1">IF(BX$5&gt;='Rent Roll'!$M43,('Rent Roll'!$G43*'Rent Roll'!$D17/12)*((1+'Rent Roll'!$X43)^DATEDIF('Rent Roll'!$M43,BX$5,"Y")),
IF(BX$5&gt;'Rent Roll'!$L17,"-",
IF('Rent Roll'!$P17&gt;0,
IF(AND('Rent Roll'!$P17&gt;0,EDATE('Rent Roll'!$K17,'Rent Roll'!$P17*12)&gt;='Commercial Lease'!BX$5),
('Rent Roll'!$H17*'Rent Roll'!$D17/12)*((1+'Rent Roll'!$N17)^DATEDIF('Control | Sensitivity'!$C$18,BX$5,"Y")),
OFFSET(BW21,0,-DATEDIF(EDATE('Rent Roll'!$K17,'Rent Roll'!$P17*12),BX$5,"M"))*((1+'Rent Roll'!$O17)^(DATEDIF(EDATE('Rent Roll'!$K17,'Rent Roll'!$P17*12),BX$5,"Y")+1))),('Rent Roll'!$H17*'Rent Roll'!$D17/12)*((1+'Rent Roll'!$N17)^DATEDIF('Control | Sensitivity'!$C$18,BX$5,"Y")))))</f>
        <v>-</v>
      </c>
      <c r="BY21" s="92" t="str">
        <f ca="1">IF(BY$5&gt;='Rent Roll'!$M43,('Rent Roll'!$G43*'Rent Roll'!$D17/12)*((1+'Rent Roll'!$X43)^DATEDIF('Rent Roll'!$M43,BY$5,"Y")),
IF(BY$5&gt;'Rent Roll'!$L17,"-",
IF('Rent Roll'!$P17&gt;0,
IF(AND('Rent Roll'!$P17&gt;0,EDATE('Rent Roll'!$K17,'Rent Roll'!$P17*12)&gt;='Commercial Lease'!BY$5),
('Rent Roll'!$H17*'Rent Roll'!$D17/12)*((1+'Rent Roll'!$N17)^DATEDIF('Control | Sensitivity'!$C$18,BY$5,"Y")),
OFFSET(BX21,0,-DATEDIF(EDATE('Rent Roll'!$K17,'Rent Roll'!$P17*12),BY$5,"M"))*((1+'Rent Roll'!$O17)^(DATEDIF(EDATE('Rent Roll'!$K17,'Rent Roll'!$P17*12),BY$5,"Y")+1))),('Rent Roll'!$H17*'Rent Roll'!$D17/12)*((1+'Rent Roll'!$N17)^DATEDIF('Control | Sensitivity'!$C$18,BY$5,"Y")))))</f>
        <v>-</v>
      </c>
      <c r="BZ21" s="92" t="str">
        <f ca="1">IF(BZ$5&gt;='Rent Roll'!$M43,('Rent Roll'!$G43*'Rent Roll'!$D17/12)*((1+'Rent Roll'!$X43)^DATEDIF('Rent Roll'!$M43,BZ$5,"Y")),
IF(BZ$5&gt;'Rent Roll'!$L17,"-",
IF('Rent Roll'!$P17&gt;0,
IF(AND('Rent Roll'!$P17&gt;0,EDATE('Rent Roll'!$K17,'Rent Roll'!$P17*12)&gt;='Commercial Lease'!BZ$5),
('Rent Roll'!$H17*'Rent Roll'!$D17/12)*((1+'Rent Roll'!$N17)^DATEDIF('Control | Sensitivity'!$C$18,BZ$5,"Y")),
OFFSET(BY21,0,-DATEDIF(EDATE('Rent Roll'!$K17,'Rent Roll'!$P17*12),BZ$5,"M"))*((1+'Rent Roll'!$O17)^(DATEDIF(EDATE('Rent Roll'!$K17,'Rent Roll'!$P17*12),BZ$5,"Y")+1))),('Rent Roll'!$H17*'Rent Roll'!$D17/12)*((1+'Rent Roll'!$N17)^DATEDIF('Control | Sensitivity'!$C$18,BZ$5,"Y")))))</f>
        <v>-</v>
      </c>
      <c r="CA21" s="92" t="str">
        <f ca="1">IF(CA$5&gt;='Rent Roll'!$M43,('Rent Roll'!$G43*'Rent Roll'!$D17/12)*((1+'Rent Roll'!$X43)^DATEDIF('Rent Roll'!$M43,CA$5,"Y")),
IF(CA$5&gt;'Rent Roll'!$L17,"-",
IF('Rent Roll'!$P17&gt;0,
IF(AND('Rent Roll'!$P17&gt;0,EDATE('Rent Roll'!$K17,'Rent Roll'!$P17*12)&gt;='Commercial Lease'!CA$5),
('Rent Roll'!$H17*'Rent Roll'!$D17/12)*((1+'Rent Roll'!$N17)^DATEDIF('Control | Sensitivity'!$C$18,CA$5,"Y")),
OFFSET(BZ21,0,-DATEDIF(EDATE('Rent Roll'!$K17,'Rent Roll'!$P17*12),CA$5,"M"))*((1+'Rent Roll'!$O17)^(DATEDIF(EDATE('Rent Roll'!$K17,'Rent Roll'!$P17*12),CA$5,"Y")+1))),('Rent Roll'!$H17*'Rent Roll'!$D17/12)*((1+'Rent Roll'!$N17)^DATEDIF('Control | Sensitivity'!$C$18,CA$5,"Y")))))</f>
        <v>-</v>
      </c>
      <c r="CB21" s="92" t="str">
        <f ca="1">IF(CB$5&gt;='Rent Roll'!$M43,('Rent Roll'!$G43*'Rent Roll'!$D17/12)*((1+'Rent Roll'!$X43)^DATEDIF('Rent Roll'!$M43,CB$5,"Y")),
IF(CB$5&gt;'Rent Roll'!$L17,"-",
IF('Rent Roll'!$P17&gt;0,
IF(AND('Rent Roll'!$P17&gt;0,EDATE('Rent Roll'!$K17,'Rent Roll'!$P17*12)&gt;='Commercial Lease'!CB$5),
('Rent Roll'!$H17*'Rent Roll'!$D17/12)*((1+'Rent Roll'!$N17)^DATEDIF('Control | Sensitivity'!$C$18,CB$5,"Y")),
OFFSET(CA21,0,-DATEDIF(EDATE('Rent Roll'!$K17,'Rent Roll'!$P17*12),CB$5,"M"))*((1+'Rent Roll'!$O17)^(DATEDIF(EDATE('Rent Roll'!$K17,'Rent Roll'!$P17*12),CB$5,"Y")+1))),('Rent Roll'!$H17*'Rent Roll'!$D17/12)*((1+'Rent Roll'!$N17)^DATEDIF('Control | Sensitivity'!$C$18,CB$5,"Y")))))</f>
        <v>-</v>
      </c>
      <c r="CC21" s="92" t="str">
        <f ca="1">IF(CC$5&gt;='Rent Roll'!$M43,('Rent Roll'!$G43*'Rent Roll'!$D17/12)*((1+'Rent Roll'!$X43)^DATEDIF('Rent Roll'!$M43,CC$5,"Y")),
IF(CC$5&gt;'Rent Roll'!$L17,"-",
IF('Rent Roll'!$P17&gt;0,
IF(AND('Rent Roll'!$P17&gt;0,EDATE('Rent Roll'!$K17,'Rent Roll'!$P17*12)&gt;='Commercial Lease'!CC$5),
('Rent Roll'!$H17*'Rent Roll'!$D17/12)*((1+'Rent Roll'!$N17)^DATEDIF('Control | Sensitivity'!$C$18,CC$5,"Y")),
OFFSET(CB21,0,-DATEDIF(EDATE('Rent Roll'!$K17,'Rent Roll'!$P17*12),CC$5,"M"))*((1+'Rent Roll'!$O17)^(DATEDIF(EDATE('Rent Roll'!$K17,'Rent Roll'!$P17*12),CC$5,"Y")+1))),('Rent Roll'!$H17*'Rent Roll'!$D17/12)*((1+'Rent Roll'!$N17)^DATEDIF('Control | Sensitivity'!$C$18,CC$5,"Y")))))</f>
        <v>-</v>
      </c>
      <c r="CD21" s="92" t="str">
        <f ca="1">IF(CD$5&gt;='Rent Roll'!$M43,('Rent Roll'!$G43*'Rent Roll'!$D17/12)*((1+'Rent Roll'!$X43)^DATEDIF('Rent Roll'!$M43,CD$5,"Y")),
IF(CD$5&gt;'Rent Roll'!$L17,"-",
IF('Rent Roll'!$P17&gt;0,
IF(AND('Rent Roll'!$P17&gt;0,EDATE('Rent Roll'!$K17,'Rent Roll'!$P17*12)&gt;='Commercial Lease'!CD$5),
('Rent Roll'!$H17*'Rent Roll'!$D17/12)*((1+'Rent Roll'!$N17)^DATEDIF('Control | Sensitivity'!$C$18,CD$5,"Y")),
OFFSET(CC21,0,-DATEDIF(EDATE('Rent Roll'!$K17,'Rent Roll'!$P17*12),CD$5,"M"))*((1+'Rent Roll'!$O17)^(DATEDIF(EDATE('Rent Roll'!$K17,'Rent Roll'!$P17*12),CD$5,"Y")+1))),('Rent Roll'!$H17*'Rent Roll'!$D17/12)*((1+'Rent Roll'!$N17)^DATEDIF('Control | Sensitivity'!$C$18,CD$5,"Y")))))</f>
        <v>-</v>
      </c>
      <c r="CE21" s="92" t="str">
        <f ca="1">IF(CE$5&gt;='Rent Roll'!$M43,('Rent Roll'!$G43*'Rent Roll'!$D17/12)*((1+'Rent Roll'!$X43)^DATEDIF('Rent Roll'!$M43,CE$5,"Y")),
IF(CE$5&gt;'Rent Roll'!$L17,"-",
IF('Rent Roll'!$P17&gt;0,
IF(AND('Rent Roll'!$P17&gt;0,EDATE('Rent Roll'!$K17,'Rent Roll'!$P17*12)&gt;='Commercial Lease'!CE$5),
('Rent Roll'!$H17*'Rent Roll'!$D17/12)*((1+'Rent Roll'!$N17)^DATEDIF('Control | Sensitivity'!$C$18,CE$5,"Y")),
OFFSET(CD21,0,-DATEDIF(EDATE('Rent Roll'!$K17,'Rent Roll'!$P17*12),CE$5,"M"))*((1+'Rent Roll'!$O17)^(DATEDIF(EDATE('Rent Roll'!$K17,'Rent Roll'!$P17*12),CE$5,"Y")+1))),('Rent Roll'!$H17*'Rent Roll'!$D17/12)*((1+'Rent Roll'!$N17)^DATEDIF('Control | Sensitivity'!$C$18,CE$5,"Y")))))</f>
        <v>-</v>
      </c>
      <c r="CF21" s="92" t="str">
        <f ca="1">IF(CF$5&gt;='Rent Roll'!$M43,('Rent Roll'!$G43*'Rent Roll'!$D17/12)*((1+'Rent Roll'!$X43)^DATEDIF('Rent Roll'!$M43,CF$5,"Y")),
IF(CF$5&gt;'Rent Roll'!$L17,"-",
IF('Rent Roll'!$P17&gt;0,
IF(AND('Rent Roll'!$P17&gt;0,EDATE('Rent Roll'!$K17,'Rent Roll'!$P17*12)&gt;='Commercial Lease'!CF$5),
('Rent Roll'!$H17*'Rent Roll'!$D17/12)*((1+'Rent Roll'!$N17)^DATEDIF('Control | Sensitivity'!$C$18,CF$5,"Y")),
OFFSET(CE21,0,-DATEDIF(EDATE('Rent Roll'!$K17,'Rent Roll'!$P17*12),CF$5,"M"))*((1+'Rent Roll'!$O17)^(DATEDIF(EDATE('Rent Roll'!$K17,'Rent Roll'!$P17*12),CF$5,"Y")+1))),('Rent Roll'!$H17*'Rent Roll'!$D17/12)*((1+'Rent Roll'!$N17)^DATEDIF('Control | Sensitivity'!$C$18,CF$5,"Y")))))</f>
        <v>-</v>
      </c>
      <c r="CG21" s="92" t="str">
        <f ca="1">IF(CG$5&gt;='Rent Roll'!$M43,('Rent Roll'!$G43*'Rent Roll'!$D17/12)*((1+'Rent Roll'!$X43)^DATEDIF('Rent Roll'!$M43,CG$5,"Y")),
IF(CG$5&gt;'Rent Roll'!$L17,"-",
IF('Rent Roll'!$P17&gt;0,
IF(AND('Rent Roll'!$P17&gt;0,EDATE('Rent Roll'!$K17,'Rent Roll'!$P17*12)&gt;='Commercial Lease'!CG$5),
('Rent Roll'!$H17*'Rent Roll'!$D17/12)*((1+'Rent Roll'!$N17)^DATEDIF('Control | Sensitivity'!$C$18,CG$5,"Y")),
OFFSET(CF21,0,-DATEDIF(EDATE('Rent Roll'!$K17,'Rent Roll'!$P17*12),CG$5,"M"))*((1+'Rent Roll'!$O17)^(DATEDIF(EDATE('Rent Roll'!$K17,'Rent Roll'!$P17*12),CG$5,"Y")+1))),('Rent Roll'!$H17*'Rent Roll'!$D17/12)*((1+'Rent Roll'!$N17)^DATEDIF('Control | Sensitivity'!$C$18,CG$5,"Y")))))</f>
        <v>-</v>
      </c>
      <c r="CH21" s="92" t="str">
        <f ca="1">IF(CH$5&gt;='Rent Roll'!$M43,('Rent Roll'!$G43*'Rent Roll'!$D17/12)*((1+'Rent Roll'!$X43)^DATEDIF('Rent Roll'!$M43,CH$5,"Y")),
IF(CH$5&gt;'Rent Roll'!$L17,"-",
IF('Rent Roll'!$P17&gt;0,
IF(AND('Rent Roll'!$P17&gt;0,EDATE('Rent Roll'!$K17,'Rent Roll'!$P17*12)&gt;='Commercial Lease'!CH$5),
('Rent Roll'!$H17*'Rent Roll'!$D17/12)*((1+'Rent Roll'!$N17)^DATEDIF('Control | Sensitivity'!$C$18,CH$5,"Y")),
OFFSET(CG21,0,-DATEDIF(EDATE('Rent Roll'!$K17,'Rent Roll'!$P17*12),CH$5,"M"))*((1+'Rent Roll'!$O17)^(DATEDIF(EDATE('Rent Roll'!$K17,'Rent Roll'!$P17*12),CH$5,"Y")+1))),('Rent Roll'!$H17*'Rent Roll'!$D17/12)*((1+'Rent Roll'!$N17)^DATEDIF('Control | Sensitivity'!$C$18,CH$5,"Y")))))</f>
        <v>-</v>
      </c>
      <c r="CI21" s="92" t="str">
        <f ca="1">IF(CI$5&gt;='Rent Roll'!$M43,('Rent Roll'!$G43*'Rent Roll'!$D17/12)*((1+'Rent Roll'!$X43)^DATEDIF('Rent Roll'!$M43,CI$5,"Y")),
IF(CI$5&gt;'Rent Roll'!$L17,"-",
IF('Rent Roll'!$P17&gt;0,
IF(AND('Rent Roll'!$P17&gt;0,EDATE('Rent Roll'!$K17,'Rent Roll'!$P17*12)&gt;='Commercial Lease'!CI$5),
('Rent Roll'!$H17*'Rent Roll'!$D17/12)*((1+'Rent Roll'!$N17)^DATEDIF('Control | Sensitivity'!$C$18,CI$5,"Y")),
OFFSET(CH21,0,-DATEDIF(EDATE('Rent Roll'!$K17,'Rent Roll'!$P17*12),CI$5,"M"))*((1+'Rent Roll'!$O17)^(DATEDIF(EDATE('Rent Roll'!$K17,'Rent Roll'!$P17*12),CI$5,"Y")+1))),('Rent Roll'!$H17*'Rent Roll'!$D17/12)*((1+'Rent Roll'!$N17)^DATEDIF('Control | Sensitivity'!$C$18,CI$5,"Y")))))</f>
        <v>-</v>
      </c>
      <c r="CJ21" s="92" t="str">
        <f ca="1">IF(CJ$5&gt;='Rent Roll'!$M43,('Rent Roll'!$G43*'Rent Roll'!$D17/12)*((1+'Rent Roll'!$X43)^DATEDIF('Rent Roll'!$M43,CJ$5,"Y")),
IF(CJ$5&gt;'Rent Roll'!$L17,"-",
IF('Rent Roll'!$P17&gt;0,
IF(AND('Rent Roll'!$P17&gt;0,EDATE('Rent Roll'!$K17,'Rent Roll'!$P17*12)&gt;='Commercial Lease'!CJ$5),
('Rent Roll'!$H17*'Rent Roll'!$D17/12)*((1+'Rent Roll'!$N17)^DATEDIF('Control | Sensitivity'!$C$18,CJ$5,"Y")),
OFFSET(CI21,0,-DATEDIF(EDATE('Rent Roll'!$K17,'Rent Roll'!$P17*12),CJ$5,"M"))*((1+'Rent Roll'!$O17)^(DATEDIF(EDATE('Rent Roll'!$K17,'Rent Roll'!$P17*12),CJ$5,"Y")+1))),('Rent Roll'!$H17*'Rent Roll'!$D17/12)*((1+'Rent Roll'!$N17)^DATEDIF('Control | Sensitivity'!$C$18,CJ$5,"Y")))))</f>
        <v>-</v>
      </c>
      <c r="CK21" s="92" t="str">
        <f ca="1">IF(CK$5&gt;='Rent Roll'!$M43,('Rent Roll'!$G43*'Rent Roll'!$D17/12)*((1+'Rent Roll'!$X43)^DATEDIF('Rent Roll'!$M43,CK$5,"Y")),
IF(CK$5&gt;'Rent Roll'!$L17,"-",
IF('Rent Roll'!$P17&gt;0,
IF(AND('Rent Roll'!$P17&gt;0,EDATE('Rent Roll'!$K17,'Rent Roll'!$P17*12)&gt;='Commercial Lease'!CK$5),
('Rent Roll'!$H17*'Rent Roll'!$D17/12)*((1+'Rent Roll'!$N17)^DATEDIF('Control | Sensitivity'!$C$18,CK$5,"Y")),
OFFSET(CJ21,0,-DATEDIF(EDATE('Rent Roll'!$K17,'Rent Roll'!$P17*12),CK$5,"M"))*((1+'Rent Roll'!$O17)^(DATEDIF(EDATE('Rent Roll'!$K17,'Rent Roll'!$P17*12),CK$5,"Y")+1))),('Rent Roll'!$H17*'Rent Roll'!$D17/12)*((1+'Rent Roll'!$N17)^DATEDIF('Control | Sensitivity'!$C$18,CK$5,"Y")))))</f>
        <v>-</v>
      </c>
      <c r="CL21" s="92" t="str">
        <f ca="1">IF(CL$5&gt;='Rent Roll'!$M43,('Rent Roll'!$G43*'Rent Roll'!$D17/12)*((1+'Rent Roll'!$X43)^DATEDIF('Rent Roll'!$M43,CL$5,"Y")),
IF(CL$5&gt;'Rent Roll'!$L17,"-",
IF('Rent Roll'!$P17&gt;0,
IF(AND('Rent Roll'!$P17&gt;0,EDATE('Rent Roll'!$K17,'Rent Roll'!$P17*12)&gt;='Commercial Lease'!CL$5),
('Rent Roll'!$H17*'Rent Roll'!$D17/12)*((1+'Rent Roll'!$N17)^DATEDIF('Control | Sensitivity'!$C$18,CL$5,"Y")),
OFFSET(CK21,0,-DATEDIF(EDATE('Rent Roll'!$K17,'Rent Roll'!$P17*12),CL$5,"M"))*((1+'Rent Roll'!$O17)^(DATEDIF(EDATE('Rent Roll'!$K17,'Rent Roll'!$P17*12),CL$5,"Y")+1))),('Rent Roll'!$H17*'Rent Roll'!$D17/12)*((1+'Rent Roll'!$N17)^DATEDIF('Control | Sensitivity'!$C$18,CL$5,"Y")))))</f>
        <v>-</v>
      </c>
      <c r="CM21" s="92" t="str">
        <f ca="1">IF(CM$5&gt;='Rent Roll'!$M43,('Rent Roll'!$G43*'Rent Roll'!$D17/12)*((1+'Rent Roll'!$X43)^DATEDIF('Rent Roll'!$M43,CM$5,"Y")),
IF(CM$5&gt;'Rent Roll'!$L17,"-",
IF('Rent Roll'!$P17&gt;0,
IF(AND('Rent Roll'!$P17&gt;0,EDATE('Rent Roll'!$K17,'Rent Roll'!$P17*12)&gt;='Commercial Lease'!CM$5),
('Rent Roll'!$H17*'Rent Roll'!$D17/12)*((1+'Rent Roll'!$N17)^DATEDIF('Control | Sensitivity'!$C$18,CM$5,"Y")),
OFFSET(CL21,0,-DATEDIF(EDATE('Rent Roll'!$K17,'Rent Roll'!$P17*12),CM$5,"M"))*((1+'Rent Roll'!$O17)^(DATEDIF(EDATE('Rent Roll'!$K17,'Rent Roll'!$P17*12),CM$5,"Y")+1))),('Rent Roll'!$H17*'Rent Roll'!$D17/12)*((1+'Rent Roll'!$N17)^DATEDIF('Control | Sensitivity'!$C$18,CM$5,"Y")))))</f>
        <v>-</v>
      </c>
      <c r="CN21" s="92" t="str">
        <f ca="1">IF(CN$5&gt;='Rent Roll'!$M43,('Rent Roll'!$G43*'Rent Roll'!$D17/12)*((1+'Rent Roll'!$X43)^DATEDIF('Rent Roll'!$M43,CN$5,"Y")),
IF(CN$5&gt;'Rent Roll'!$L17,"-",
IF('Rent Roll'!$P17&gt;0,
IF(AND('Rent Roll'!$P17&gt;0,EDATE('Rent Roll'!$K17,'Rent Roll'!$P17*12)&gt;='Commercial Lease'!CN$5),
('Rent Roll'!$H17*'Rent Roll'!$D17/12)*((1+'Rent Roll'!$N17)^DATEDIF('Control | Sensitivity'!$C$18,CN$5,"Y")),
OFFSET(CM21,0,-DATEDIF(EDATE('Rent Roll'!$K17,'Rent Roll'!$P17*12),CN$5,"M"))*((1+'Rent Roll'!$O17)^(DATEDIF(EDATE('Rent Roll'!$K17,'Rent Roll'!$P17*12),CN$5,"Y")+1))),('Rent Roll'!$H17*'Rent Roll'!$D17/12)*((1+'Rent Roll'!$N17)^DATEDIF('Control | Sensitivity'!$C$18,CN$5,"Y")))))</f>
        <v>-</v>
      </c>
      <c r="CO21" s="92" t="str">
        <f ca="1">IF(CO$5&gt;='Rent Roll'!$M43,('Rent Roll'!$G43*'Rent Roll'!$D17/12)*((1+'Rent Roll'!$X43)^DATEDIF('Rent Roll'!$M43,CO$5,"Y")),
IF(CO$5&gt;'Rent Roll'!$L17,"-",
IF('Rent Roll'!$P17&gt;0,
IF(AND('Rent Roll'!$P17&gt;0,EDATE('Rent Roll'!$K17,'Rent Roll'!$P17*12)&gt;='Commercial Lease'!CO$5),
('Rent Roll'!$H17*'Rent Roll'!$D17/12)*((1+'Rent Roll'!$N17)^DATEDIF('Control | Sensitivity'!$C$18,CO$5,"Y")),
OFFSET(CN21,0,-DATEDIF(EDATE('Rent Roll'!$K17,'Rent Roll'!$P17*12),CO$5,"M"))*((1+'Rent Roll'!$O17)^(DATEDIF(EDATE('Rent Roll'!$K17,'Rent Roll'!$P17*12),CO$5,"Y")+1))),('Rent Roll'!$H17*'Rent Roll'!$D17/12)*((1+'Rent Roll'!$N17)^DATEDIF('Control | Sensitivity'!$C$18,CO$5,"Y")))))</f>
        <v>-</v>
      </c>
      <c r="CP21" s="92" t="str">
        <f ca="1">IF(CP$5&gt;='Rent Roll'!$M43,('Rent Roll'!$G43*'Rent Roll'!$D17/12)*((1+'Rent Roll'!$X43)^DATEDIF('Rent Roll'!$M43,CP$5,"Y")),
IF(CP$5&gt;'Rent Roll'!$L17,"-",
IF('Rent Roll'!$P17&gt;0,
IF(AND('Rent Roll'!$P17&gt;0,EDATE('Rent Roll'!$K17,'Rent Roll'!$P17*12)&gt;='Commercial Lease'!CP$5),
('Rent Roll'!$H17*'Rent Roll'!$D17/12)*((1+'Rent Roll'!$N17)^DATEDIF('Control | Sensitivity'!$C$18,CP$5,"Y")),
OFFSET(CO21,0,-DATEDIF(EDATE('Rent Roll'!$K17,'Rent Roll'!$P17*12),CP$5,"M"))*((1+'Rent Roll'!$O17)^(DATEDIF(EDATE('Rent Roll'!$K17,'Rent Roll'!$P17*12),CP$5,"Y")+1))),('Rent Roll'!$H17*'Rent Roll'!$D17/12)*((1+'Rent Roll'!$N17)^DATEDIF('Control | Sensitivity'!$C$18,CP$5,"Y")))))</f>
        <v>-</v>
      </c>
      <c r="CQ21" s="92" t="str">
        <f ca="1">IF(CQ$5&gt;='Rent Roll'!$M43,('Rent Roll'!$G43*'Rent Roll'!$D17/12)*((1+'Rent Roll'!$X43)^DATEDIF('Rent Roll'!$M43,CQ$5,"Y")),
IF(CQ$5&gt;'Rent Roll'!$L17,"-",
IF('Rent Roll'!$P17&gt;0,
IF(AND('Rent Roll'!$P17&gt;0,EDATE('Rent Roll'!$K17,'Rent Roll'!$P17*12)&gt;='Commercial Lease'!CQ$5),
('Rent Roll'!$H17*'Rent Roll'!$D17/12)*((1+'Rent Roll'!$N17)^DATEDIF('Control | Sensitivity'!$C$18,CQ$5,"Y")),
OFFSET(CP21,0,-DATEDIF(EDATE('Rent Roll'!$K17,'Rent Roll'!$P17*12),CQ$5,"M"))*((1+'Rent Roll'!$O17)^(DATEDIF(EDATE('Rent Roll'!$K17,'Rent Roll'!$P17*12),CQ$5,"Y")+1))),('Rent Roll'!$H17*'Rent Roll'!$D17/12)*((1+'Rent Roll'!$N17)^DATEDIF('Control | Sensitivity'!$C$18,CQ$5,"Y")))))</f>
        <v>-</v>
      </c>
      <c r="CR21" s="92" t="str">
        <f ca="1">IF(CR$5&gt;='Rent Roll'!$M43,('Rent Roll'!$G43*'Rent Roll'!$D17/12)*((1+'Rent Roll'!$X43)^DATEDIF('Rent Roll'!$M43,CR$5,"Y")),
IF(CR$5&gt;'Rent Roll'!$L17,"-",
IF('Rent Roll'!$P17&gt;0,
IF(AND('Rent Roll'!$P17&gt;0,EDATE('Rent Roll'!$K17,'Rent Roll'!$P17*12)&gt;='Commercial Lease'!CR$5),
('Rent Roll'!$H17*'Rent Roll'!$D17/12)*((1+'Rent Roll'!$N17)^DATEDIF('Control | Sensitivity'!$C$18,CR$5,"Y")),
OFFSET(CQ21,0,-DATEDIF(EDATE('Rent Roll'!$K17,'Rent Roll'!$P17*12),CR$5,"M"))*((1+'Rent Roll'!$O17)^(DATEDIF(EDATE('Rent Roll'!$K17,'Rent Roll'!$P17*12),CR$5,"Y")+1))),('Rent Roll'!$H17*'Rent Roll'!$D17/12)*((1+'Rent Roll'!$N17)^DATEDIF('Control | Sensitivity'!$C$18,CR$5,"Y")))))</f>
        <v>-</v>
      </c>
      <c r="CS21" s="92" t="str">
        <f ca="1">IF(CS$5&gt;='Rent Roll'!$M43,('Rent Roll'!$G43*'Rent Roll'!$D17/12)*((1+'Rent Roll'!$X43)^DATEDIF('Rent Roll'!$M43,CS$5,"Y")),
IF(CS$5&gt;'Rent Roll'!$L17,"-",
IF('Rent Roll'!$P17&gt;0,
IF(AND('Rent Roll'!$P17&gt;0,EDATE('Rent Roll'!$K17,'Rent Roll'!$P17*12)&gt;='Commercial Lease'!CS$5),
('Rent Roll'!$H17*'Rent Roll'!$D17/12)*((1+'Rent Roll'!$N17)^DATEDIF('Control | Sensitivity'!$C$18,CS$5,"Y")),
OFFSET(CR21,0,-DATEDIF(EDATE('Rent Roll'!$K17,'Rent Roll'!$P17*12),CS$5,"M"))*((1+'Rent Roll'!$O17)^(DATEDIF(EDATE('Rent Roll'!$K17,'Rent Roll'!$P17*12),CS$5,"Y")+1))),('Rent Roll'!$H17*'Rent Roll'!$D17/12)*((1+'Rent Roll'!$N17)^DATEDIF('Control | Sensitivity'!$C$18,CS$5,"Y")))))</f>
        <v>-</v>
      </c>
      <c r="CT21" s="92" t="str">
        <f ca="1">IF(CT$5&gt;='Rent Roll'!$M43,('Rent Roll'!$G43*'Rent Roll'!$D17/12)*((1+'Rent Roll'!$X43)^DATEDIF('Rent Roll'!$M43,CT$5,"Y")),
IF(CT$5&gt;'Rent Roll'!$L17,"-",
IF('Rent Roll'!$P17&gt;0,
IF(AND('Rent Roll'!$P17&gt;0,EDATE('Rent Roll'!$K17,'Rent Roll'!$P17*12)&gt;='Commercial Lease'!CT$5),
('Rent Roll'!$H17*'Rent Roll'!$D17/12)*((1+'Rent Roll'!$N17)^DATEDIF('Control | Sensitivity'!$C$18,CT$5,"Y")),
OFFSET(CS21,0,-DATEDIF(EDATE('Rent Roll'!$K17,'Rent Roll'!$P17*12),CT$5,"M"))*((1+'Rent Roll'!$O17)^(DATEDIF(EDATE('Rent Roll'!$K17,'Rent Roll'!$P17*12),CT$5,"Y")+1))),('Rent Roll'!$H17*'Rent Roll'!$D17/12)*((1+'Rent Roll'!$N17)^DATEDIF('Control | Sensitivity'!$C$18,CT$5,"Y")))))</f>
        <v>-</v>
      </c>
      <c r="CU21" s="92" t="str">
        <f ca="1">IF(CU$5&gt;='Rent Roll'!$M43,('Rent Roll'!$G43*'Rent Roll'!$D17/12)*((1+'Rent Roll'!$X43)^DATEDIF('Rent Roll'!$M43,CU$5,"Y")),
IF(CU$5&gt;'Rent Roll'!$L17,"-",
IF('Rent Roll'!$P17&gt;0,
IF(AND('Rent Roll'!$P17&gt;0,EDATE('Rent Roll'!$K17,'Rent Roll'!$P17*12)&gt;='Commercial Lease'!CU$5),
('Rent Roll'!$H17*'Rent Roll'!$D17/12)*((1+'Rent Roll'!$N17)^DATEDIF('Control | Sensitivity'!$C$18,CU$5,"Y")),
OFFSET(CT21,0,-DATEDIF(EDATE('Rent Roll'!$K17,'Rent Roll'!$P17*12),CU$5,"M"))*((1+'Rent Roll'!$O17)^(DATEDIF(EDATE('Rent Roll'!$K17,'Rent Roll'!$P17*12),CU$5,"Y")+1))),('Rent Roll'!$H17*'Rent Roll'!$D17/12)*((1+'Rent Roll'!$N17)^DATEDIF('Control | Sensitivity'!$C$18,CU$5,"Y")))))</f>
        <v>-</v>
      </c>
      <c r="CV21" s="92" t="str">
        <f ca="1">IF(CV$5&gt;='Rent Roll'!$M43,('Rent Roll'!$G43*'Rent Roll'!$D17/12)*((1+'Rent Roll'!$X43)^DATEDIF('Rent Roll'!$M43,CV$5,"Y")),
IF(CV$5&gt;'Rent Roll'!$L17,"-",
IF('Rent Roll'!$P17&gt;0,
IF(AND('Rent Roll'!$P17&gt;0,EDATE('Rent Roll'!$K17,'Rent Roll'!$P17*12)&gt;='Commercial Lease'!CV$5),
('Rent Roll'!$H17*'Rent Roll'!$D17/12)*((1+'Rent Roll'!$N17)^DATEDIF('Control | Sensitivity'!$C$18,CV$5,"Y")),
OFFSET(CU21,0,-DATEDIF(EDATE('Rent Roll'!$K17,'Rent Roll'!$P17*12),CV$5,"M"))*((1+'Rent Roll'!$O17)^(DATEDIF(EDATE('Rent Roll'!$K17,'Rent Roll'!$P17*12),CV$5,"Y")+1))),('Rent Roll'!$H17*'Rent Roll'!$D17/12)*((1+'Rent Roll'!$N17)^DATEDIF('Control | Sensitivity'!$C$18,CV$5,"Y")))))</f>
        <v>-</v>
      </c>
      <c r="CW21" s="92" t="str">
        <f ca="1">IF(CW$5&gt;='Rent Roll'!$M43,('Rent Roll'!$G43*'Rent Roll'!$D17/12)*((1+'Rent Roll'!$X43)^DATEDIF('Rent Roll'!$M43,CW$5,"Y")),
IF(CW$5&gt;'Rent Roll'!$L17,"-",
IF('Rent Roll'!$P17&gt;0,
IF(AND('Rent Roll'!$P17&gt;0,EDATE('Rent Roll'!$K17,'Rent Roll'!$P17*12)&gt;='Commercial Lease'!CW$5),
('Rent Roll'!$H17*'Rent Roll'!$D17/12)*((1+'Rent Roll'!$N17)^DATEDIF('Control | Sensitivity'!$C$18,CW$5,"Y")),
OFFSET(CV21,0,-DATEDIF(EDATE('Rent Roll'!$K17,'Rent Roll'!$P17*12),CW$5,"M"))*((1+'Rent Roll'!$O17)^(DATEDIF(EDATE('Rent Roll'!$K17,'Rent Roll'!$P17*12),CW$5,"Y")+1))),('Rent Roll'!$H17*'Rent Roll'!$D17/12)*((1+'Rent Roll'!$N17)^DATEDIF('Control | Sensitivity'!$C$18,CW$5,"Y")))))</f>
        <v>-</v>
      </c>
      <c r="CX21" s="92" t="str">
        <f ca="1">IF(CX$5&gt;='Rent Roll'!$M43,('Rent Roll'!$G43*'Rent Roll'!$D17/12)*((1+'Rent Roll'!$X43)^DATEDIF('Rent Roll'!$M43,CX$5,"Y")),
IF(CX$5&gt;'Rent Roll'!$L17,"-",
IF('Rent Roll'!$P17&gt;0,
IF(AND('Rent Roll'!$P17&gt;0,EDATE('Rent Roll'!$K17,'Rent Roll'!$P17*12)&gt;='Commercial Lease'!CX$5),
('Rent Roll'!$H17*'Rent Roll'!$D17/12)*((1+'Rent Roll'!$N17)^DATEDIF('Control | Sensitivity'!$C$18,CX$5,"Y")),
OFFSET(CW21,0,-DATEDIF(EDATE('Rent Roll'!$K17,'Rent Roll'!$P17*12),CX$5,"M"))*((1+'Rent Roll'!$O17)^(DATEDIF(EDATE('Rent Roll'!$K17,'Rent Roll'!$P17*12),CX$5,"Y")+1))),('Rent Roll'!$H17*'Rent Roll'!$D17/12)*((1+'Rent Roll'!$N17)^DATEDIF('Control | Sensitivity'!$C$18,CX$5,"Y")))))</f>
        <v>-</v>
      </c>
      <c r="CY21" s="92" t="str">
        <f ca="1">IF(CY$5&gt;='Rent Roll'!$M43,('Rent Roll'!$G43*'Rent Roll'!$D17/12)*((1+'Rent Roll'!$X43)^DATEDIF('Rent Roll'!$M43,CY$5,"Y")),
IF(CY$5&gt;'Rent Roll'!$L17,"-",
IF('Rent Roll'!$P17&gt;0,
IF(AND('Rent Roll'!$P17&gt;0,EDATE('Rent Roll'!$K17,'Rent Roll'!$P17*12)&gt;='Commercial Lease'!CY$5),
('Rent Roll'!$H17*'Rent Roll'!$D17/12)*((1+'Rent Roll'!$N17)^DATEDIF('Control | Sensitivity'!$C$18,CY$5,"Y")),
OFFSET(CX21,0,-DATEDIF(EDATE('Rent Roll'!$K17,'Rent Roll'!$P17*12),CY$5,"M"))*((1+'Rent Roll'!$O17)^(DATEDIF(EDATE('Rent Roll'!$K17,'Rent Roll'!$P17*12),CY$5,"Y")+1))),('Rent Roll'!$H17*'Rent Roll'!$D17/12)*((1+'Rent Roll'!$N17)^DATEDIF('Control | Sensitivity'!$C$18,CY$5,"Y")))))</f>
        <v>-</v>
      </c>
      <c r="CZ21" s="92" t="str">
        <f ca="1">IF(CZ$5&gt;='Rent Roll'!$M43,('Rent Roll'!$G43*'Rent Roll'!$D17/12)*((1+'Rent Roll'!$X43)^DATEDIF('Rent Roll'!$M43,CZ$5,"Y")),
IF(CZ$5&gt;'Rent Roll'!$L17,"-",
IF('Rent Roll'!$P17&gt;0,
IF(AND('Rent Roll'!$P17&gt;0,EDATE('Rent Roll'!$K17,'Rent Roll'!$P17*12)&gt;='Commercial Lease'!CZ$5),
('Rent Roll'!$H17*'Rent Roll'!$D17/12)*((1+'Rent Roll'!$N17)^DATEDIF('Control | Sensitivity'!$C$18,CZ$5,"Y")),
OFFSET(CY21,0,-DATEDIF(EDATE('Rent Roll'!$K17,'Rent Roll'!$P17*12),CZ$5,"M"))*((1+'Rent Roll'!$O17)^(DATEDIF(EDATE('Rent Roll'!$K17,'Rent Roll'!$P17*12),CZ$5,"Y")+1))),('Rent Roll'!$H17*'Rent Roll'!$D17/12)*((1+'Rent Roll'!$N17)^DATEDIF('Control | Sensitivity'!$C$18,CZ$5,"Y")))))</f>
        <v>-</v>
      </c>
      <c r="DA21" s="92" t="str">
        <f ca="1">IF(DA$5&gt;='Rent Roll'!$M43,('Rent Roll'!$G43*'Rent Roll'!$D17/12)*((1+'Rent Roll'!$X43)^DATEDIF('Rent Roll'!$M43,DA$5,"Y")),
IF(DA$5&gt;'Rent Roll'!$L17,"-",
IF('Rent Roll'!$P17&gt;0,
IF(AND('Rent Roll'!$P17&gt;0,EDATE('Rent Roll'!$K17,'Rent Roll'!$P17*12)&gt;='Commercial Lease'!DA$5),
('Rent Roll'!$H17*'Rent Roll'!$D17/12)*((1+'Rent Roll'!$N17)^DATEDIF('Control | Sensitivity'!$C$18,DA$5,"Y")),
OFFSET(CZ21,0,-DATEDIF(EDATE('Rent Roll'!$K17,'Rent Roll'!$P17*12),DA$5,"M"))*((1+'Rent Roll'!$O17)^(DATEDIF(EDATE('Rent Roll'!$K17,'Rent Roll'!$P17*12),DA$5,"Y")+1))),('Rent Roll'!$H17*'Rent Roll'!$D17/12)*((1+'Rent Roll'!$N17)^DATEDIF('Control | Sensitivity'!$C$18,DA$5,"Y")))))</f>
        <v>-</v>
      </c>
      <c r="DB21" s="92" t="str">
        <f ca="1">IF(DB$5&gt;='Rent Roll'!$M43,('Rent Roll'!$G43*'Rent Roll'!$D17/12)*((1+'Rent Roll'!$X43)^DATEDIF('Rent Roll'!$M43,DB$5,"Y")),
IF(DB$5&gt;'Rent Roll'!$L17,"-",
IF('Rent Roll'!$P17&gt;0,
IF(AND('Rent Roll'!$P17&gt;0,EDATE('Rent Roll'!$K17,'Rent Roll'!$P17*12)&gt;='Commercial Lease'!DB$5),
('Rent Roll'!$H17*'Rent Roll'!$D17/12)*((1+'Rent Roll'!$N17)^DATEDIF('Control | Sensitivity'!$C$18,DB$5,"Y")),
OFFSET(DA21,0,-DATEDIF(EDATE('Rent Roll'!$K17,'Rent Roll'!$P17*12),DB$5,"M"))*((1+'Rent Roll'!$O17)^(DATEDIF(EDATE('Rent Roll'!$K17,'Rent Roll'!$P17*12),DB$5,"Y")+1))),('Rent Roll'!$H17*'Rent Roll'!$D17/12)*((1+'Rent Roll'!$N17)^DATEDIF('Control | Sensitivity'!$C$18,DB$5,"Y")))))</f>
        <v>-</v>
      </c>
      <c r="DC21" s="92" t="str">
        <f ca="1">IF(DC$5&gt;='Rent Roll'!$M43,('Rent Roll'!$G43*'Rent Roll'!$D17/12)*((1+'Rent Roll'!$X43)^DATEDIF('Rent Roll'!$M43,DC$5,"Y")),
IF(DC$5&gt;'Rent Roll'!$L17,"-",
IF('Rent Roll'!$P17&gt;0,
IF(AND('Rent Roll'!$P17&gt;0,EDATE('Rent Roll'!$K17,'Rent Roll'!$P17*12)&gt;='Commercial Lease'!DC$5),
('Rent Roll'!$H17*'Rent Roll'!$D17/12)*((1+'Rent Roll'!$N17)^DATEDIF('Control | Sensitivity'!$C$18,DC$5,"Y")),
OFFSET(DB21,0,-DATEDIF(EDATE('Rent Roll'!$K17,'Rent Roll'!$P17*12),DC$5,"M"))*((1+'Rent Roll'!$O17)^(DATEDIF(EDATE('Rent Roll'!$K17,'Rent Roll'!$P17*12),DC$5,"Y")+1))),('Rent Roll'!$H17*'Rent Roll'!$D17/12)*((1+'Rent Roll'!$N17)^DATEDIF('Control | Sensitivity'!$C$18,DC$5,"Y")))))</f>
        <v>-</v>
      </c>
      <c r="DD21" s="92" t="str">
        <f ca="1">IF(DD$5&gt;='Rent Roll'!$M43,('Rent Roll'!$G43*'Rent Roll'!$D17/12)*((1+'Rent Roll'!$X43)^DATEDIF('Rent Roll'!$M43,DD$5,"Y")),
IF(DD$5&gt;'Rent Roll'!$L17,"-",
IF('Rent Roll'!$P17&gt;0,
IF(AND('Rent Roll'!$P17&gt;0,EDATE('Rent Roll'!$K17,'Rent Roll'!$P17*12)&gt;='Commercial Lease'!DD$5),
('Rent Roll'!$H17*'Rent Roll'!$D17/12)*((1+'Rent Roll'!$N17)^DATEDIF('Control | Sensitivity'!$C$18,DD$5,"Y")),
OFFSET(DC21,0,-DATEDIF(EDATE('Rent Roll'!$K17,'Rent Roll'!$P17*12),DD$5,"M"))*((1+'Rent Roll'!$O17)^(DATEDIF(EDATE('Rent Roll'!$K17,'Rent Roll'!$P17*12),DD$5,"Y")+1))),('Rent Roll'!$H17*'Rent Roll'!$D17/12)*((1+'Rent Roll'!$N17)^DATEDIF('Control | Sensitivity'!$C$18,DD$5,"Y")))))</f>
        <v>-</v>
      </c>
      <c r="DE21" s="92" t="str">
        <f ca="1">IF(DE$5&gt;='Rent Roll'!$M43,('Rent Roll'!$G43*'Rent Roll'!$D17/12)*((1+'Rent Roll'!$X43)^DATEDIF('Rent Roll'!$M43,DE$5,"Y")),
IF(DE$5&gt;'Rent Roll'!$L17,"-",
IF('Rent Roll'!$P17&gt;0,
IF(AND('Rent Roll'!$P17&gt;0,EDATE('Rent Roll'!$K17,'Rent Roll'!$P17*12)&gt;='Commercial Lease'!DE$5),
('Rent Roll'!$H17*'Rent Roll'!$D17/12)*((1+'Rent Roll'!$N17)^DATEDIF('Control | Sensitivity'!$C$18,DE$5,"Y")),
OFFSET(DD21,0,-DATEDIF(EDATE('Rent Roll'!$K17,'Rent Roll'!$P17*12),DE$5,"M"))*((1+'Rent Roll'!$O17)^(DATEDIF(EDATE('Rent Roll'!$K17,'Rent Roll'!$P17*12),DE$5,"Y")+1))),('Rent Roll'!$H17*'Rent Roll'!$D17/12)*((1+'Rent Roll'!$N17)^DATEDIF('Control | Sensitivity'!$C$18,DE$5,"Y")))))</f>
        <v>-</v>
      </c>
      <c r="DF21" s="92" t="str">
        <f ca="1">IF(DF$5&gt;='Rent Roll'!$M43,('Rent Roll'!$G43*'Rent Roll'!$D17/12)*((1+'Rent Roll'!$X43)^DATEDIF('Rent Roll'!$M43,DF$5,"Y")),
IF(DF$5&gt;'Rent Roll'!$L17,"-",
IF('Rent Roll'!$P17&gt;0,
IF(AND('Rent Roll'!$P17&gt;0,EDATE('Rent Roll'!$K17,'Rent Roll'!$P17*12)&gt;='Commercial Lease'!DF$5),
('Rent Roll'!$H17*'Rent Roll'!$D17/12)*((1+'Rent Roll'!$N17)^DATEDIF('Control | Sensitivity'!$C$18,DF$5,"Y")),
OFFSET(DE21,0,-DATEDIF(EDATE('Rent Roll'!$K17,'Rent Roll'!$P17*12),DF$5,"M"))*((1+'Rent Roll'!$O17)^(DATEDIF(EDATE('Rent Roll'!$K17,'Rent Roll'!$P17*12),DF$5,"Y")+1))),('Rent Roll'!$H17*'Rent Roll'!$D17/12)*((1+'Rent Roll'!$N17)^DATEDIF('Control | Sensitivity'!$C$18,DF$5,"Y")))))</f>
        <v>-</v>
      </c>
      <c r="DG21" s="92" t="str">
        <f ca="1">IF(DG$5&gt;='Rent Roll'!$M43,('Rent Roll'!$G43*'Rent Roll'!$D17/12)*((1+'Rent Roll'!$X43)^DATEDIF('Rent Roll'!$M43,DG$5,"Y")),
IF(DG$5&gt;'Rent Roll'!$L17,"-",
IF('Rent Roll'!$P17&gt;0,
IF(AND('Rent Roll'!$P17&gt;0,EDATE('Rent Roll'!$K17,'Rent Roll'!$P17*12)&gt;='Commercial Lease'!DG$5),
('Rent Roll'!$H17*'Rent Roll'!$D17/12)*((1+'Rent Roll'!$N17)^DATEDIF('Control | Sensitivity'!$C$18,DG$5,"Y")),
OFFSET(DF21,0,-DATEDIF(EDATE('Rent Roll'!$K17,'Rent Roll'!$P17*12),DG$5,"M"))*((1+'Rent Roll'!$O17)^(DATEDIF(EDATE('Rent Roll'!$K17,'Rent Roll'!$P17*12),DG$5,"Y")+1))),('Rent Roll'!$H17*'Rent Roll'!$D17/12)*((1+'Rent Roll'!$N17)^DATEDIF('Control | Sensitivity'!$C$18,DG$5,"Y")))))</f>
        <v>-</v>
      </c>
      <c r="DH21" s="92" t="str">
        <f ca="1">IF(DH$5&gt;='Rent Roll'!$M43,('Rent Roll'!$G43*'Rent Roll'!$D17/12)*((1+'Rent Roll'!$X43)^DATEDIF('Rent Roll'!$M43,DH$5,"Y")),
IF(DH$5&gt;'Rent Roll'!$L17,"-",
IF('Rent Roll'!$P17&gt;0,
IF(AND('Rent Roll'!$P17&gt;0,EDATE('Rent Roll'!$K17,'Rent Roll'!$P17*12)&gt;='Commercial Lease'!DH$5),
('Rent Roll'!$H17*'Rent Roll'!$D17/12)*((1+'Rent Roll'!$N17)^DATEDIF('Control | Sensitivity'!$C$18,DH$5,"Y")),
OFFSET(DG21,0,-DATEDIF(EDATE('Rent Roll'!$K17,'Rent Roll'!$P17*12),DH$5,"M"))*((1+'Rent Roll'!$O17)^(DATEDIF(EDATE('Rent Roll'!$K17,'Rent Roll'!$P17*12),DH$5,"Y")+1))),('Rent Roll'!$H17*'Rent Roll'!$D17/12)*((1+'Rent Roll'!$N17)^DATEDIF('Control | Sensitivity'!$C$18,DH$5,"Y")))))</f>
        <v>-</v>
      </c>
      <c r="DI21" s="92" t="str">
        <f ca="1">IF(DI$5&gt;='Rent Roll'!$M43,('Rent Roll'!$G43*'Rent Roll'!$D17/12)*((1+'Rent Roll'!$X43)^DATEDIF('Rent Roll'!$M43,DI$5,"Y")),
IF(DI$5&gt;'Rent Roll'!$L17,"-",
IF('Rent Roll'!$P17&gt;0,
IF(AND('Rent Roll'!$P17&gt;0,EDATE('Rent Roll'!$K17,'Rent Roll'!$P17*12)&gt;='Commercial Lease'!DI$5),
('Rent Roll'!$H17*'Rent Roll'!$D17/12)*((1+'Rent Roll'!$N17)^DATEDIF('Control | Sensitivity'!$C$18,DI$5,"Y")),
OFFSET(DH21,0,-DATEDIF(EDATE('Rent Roll'!$K17,'Rent Roll'!$P17*12),DI$5,"M"))*((1+'Rent Roll'!$O17)^(DATEDIF(EDATE('Rent Roll'!$K17,'Rent Roll'!$P17*12),DI$5,"Y")+1))),('Rent Roll'!$H17*'Rent Roll'!$D17/12)*((1+'Rent Roll'!$N17)^DATEDIF('Control | Sensitivity'!$C$18,DI$5,"Y")))))</f>
        <v>-</v>
      </c>
      <c r="DJ21" s="92" t="str">
        <f ca="1">IF(DJ$5&gt;='Rent Roll'!$M43,('Rent Roll'!$G43*'Rent Roll'!$D17/12)*((1+'Rent Roll'!$X43)^DATEDIF('Rent Roll'!$M43,DJ$5,"Y")),
IF(DJ$5&gt;'Rent Roll'!$L17,"-",
IF('Rent Roll'!$P17&gt;0,
IF(AND('Rent Roll'!$P17&gt;0,EDATE('Rent Roll'!$K17,'Rent Roll'!$P17*12)&gt;='Commercial Lease'!DJ$5),
('Rent Roll'!$H17*'Rent Roll'!$D17/12)*((1+'Rent Roll'!$N17)^DATEDIF('Control | Sensitivity'!$C$18,DJ$5,"Y")),
OFFSET(DI21,0,-DATEDIF(EDATE('Rent Roll'!$K17,'Rent Roll'!$P17*12),DJ$5,"M"))*((1+'Rent Roll'!$O17)^(DATEDIF(EDATE('Rent Roll'!$K17,'Rent Roll'!$P17*12),DJ$5,"Y")+1))),('Rent Roll'!$H17*'Rent Roll'!$D17/12)*((1+'Rent Roll'!$N17)^DATEDIF('Control | Sensitivity'!$C$18,DJ$5,"Y")))))</f>
        <v>-</v>
      </c>
      <c r="DK21" s="92" t="str">
        <f ca="1">IF(DK$5&gt;='Rent Roll'!$M43,('Rent Roll'!$G43*'Rent Roll'!$D17/12)*((1+'Rent Roll'!$X43)^DATEDIF('Rent Roll'!$M43,DK$5,"Y")),
IF(DK$5&gt;'Rent Roll'!$L17,"-",
IF('Rent Roll'!$P17&gt;0,
IF(AND('Rent Roll'!$P17&gt;0,EDATE('Rent Roll'!$K17,'Rent Roll'!$P17*12)&gt;='Commercial Lease'!DK$5),
('Rent Roll'!$H17*'Rent Roll'!$D17/12)*((1+'Rent Roll'!$N17)^DATEDIF('Control | Sensitivity'!$C$18,DK$5,"Y")),
OFFSET(DJ21,0,-DATEDIF(EDATE('Rent Roll'!$K17,'Rent Roll'!$P17*12),DK$5,"M"))*((1+'Rent Roll'!$O17)^(DATEDIF(EDATE('Rent Roll'!$K17,'Rent Roll'!$P17*12),DK$5,"Y")+1))),('Rent Roll'!$H17*'Rent Roll'!$D17/12)*((1+'Rent Roll'!$N17)^DATEDIF('Control | Sensitivity'!$C$18,DK$5,"Y")))))</f>
        <v>-</v>
      </c>
      <c r="DL21" s="92" t="str">
        <f ca="1">IF(DL$5&gt;='Rent Roll'!$M43,('Rent Roll'!$G43*'Rent Roll'!$D17/12)*((1+'Rent Roll'!$X43)^DATEDIF('Rent Roll'!$M43,DL$5,"Y")),
IF(DL$5&gt;'Rent Roll'!$L17,"-",
IF('Rent Roll'!$P17&gt;0,
IF(AND('Rent Roll'!$P17&gt;0,EDATE('Rent Roll'!$K17,'Rent Roll'!$P17*12)&gt;='Commercial Lease'!DL$5),
('Rent Roll'!$H17*'Rent Roll'!$D17/12)*((1+'Rent Roll'!$N17)^DATEDIF('Control | Sensitivity'!$C$18,DL$5,"Y")),
OFFSET(DK21,0,-DATEDIF(EDATE('Rent Roll'!$K17,'Rent Roll'!$P17*12),DL$5,"M"))*((1+'Rent Roll'!$O17)^(DATEDIF(EDATE('Rent Roll'!$K17,'Rent Roll'!$P17*12),DL$5,"Y")+1))),('Rent Roll'!$H17*'Rent Roll'!$D17/12)*((1+'Rent Roll'!$N17)^DATEDIF('Control | Sensitivity'!$C$18,DL$5,"Y")))))</f>
        <v>-</v>
      </c>
      <c r="DM21" s="92" t="str">
        <f ca="1">IF(DM$5&gt;='Rent Roll'!$M43,('Rent Roll'!$G43*'Rent Roll'!$D17/12)*((1+'Rent Roll'!$X43)^DATEDIF('Rent Roll'!$M43,DM$5,"Y")),
IF(DM$5&gt;'Rent Roll'!$L17,"-",
IF('Rent Roll'!$P17&gt;0,
IF(AND('Rent Roll'!$P17&gt;0,EDATE('Rent Roll'!$K17,'Rent Roll'!$P17*12)&gt;='Commercial Lease'!DM$5),
('Rent Roll'!$H17*'Rent Roll'!$D17/12)*((1+'Rent Roll'!$N17)^DATEDIF('Control | Sensitivity'!$C$18,DM$5,"Y")),
OFFSET(DL21,0,-DATEDIF(EDATE('Rent Roll'!$K17,'Rent Roll'!$P17*12),DM$5,"M"))*((1+'Rent Roll'!$O17)^(DATEDIF(EDATE('Rent Roll'!$K17,'Rent Roll'!$P17*12),DM$5,"Y")+1))),('Rent Roll'!$H17*'Rent Roll'!$D17/12)*((1+'Rent Roll'!$N17)^DATEDIF('Control | Sensitivity'!$C$18,DM$5,"Y")))))</f>
        <v>-</v>
      </c>
      <c r="DN21" s="92" t="str">
        <f ca="1">IF(DN$5&gt;='Rent Roll'!$M43,('Rent Roll'!$G43*'Rent Roll'!$D17/12)*((1+'Rent Roll'!$X43)^DATEDIF('Rent Roll'!$M43,DN$5,"Y")),
IF(DN$5&gt;'Rent Roll'!$L17,"-",
IF('Rent Roll'!$P17&gt;0,
IF(AND('Rent Roll'!$P17&gt;0,EDATE('Rent Roll'!$K17,'Rent Roll'!$P17*12)&gt;='Commercial Lease'!DN$5),
('Rent Roll'!$H17*'Rent Roll'!$D17/12)*((1+'Rent Roll'!$N17)^DATEDIF('Control | Sensitivity'!$C$18,DN$5,"Y")),
OFFSET(DM21,0,-DATEDIF(EDATE('Rent Roll'!$K17,'Rent Roll'!$P17*12),DN$5,"M"))*((1+'Rent Roll'!$O17)^(DATEDIF(EDATE('Rent Roll'!$K17,'Rent Roll'!$P17*12),DN$5,"Y")+1))),('Rent Roll'!$H17*'Rent Roll'!$D17/12)*((1+'Rent Roll'!$N17)^DATEDIF('Control | Sensitivity'!$C$18,DN$5,"Y")))))</f>
        <v>-</v>
      </c>
      <c r="DO21" s="92" t="str">
        <f ca="1">IF(DO$5&gt;='Rent Roll'!$M43,('Rent Roll'!$G43*'Rent Roll'!$D17/12)*((1+'Rent Roll'!$X43)^DATEDIF('Rent Roll'!$M43,DO$5,"Y")),
IF(DO$5&gt;'Rent Roll'!$L17,"-",
IF('Rent Roll'!$P17&gt;0,
IF(AND('Rent Roll'!$P17&gt;0,EDATE('Rent Roll'!$K17,'Rent Roll'!$P17*12)&gt;='Commercial Lease'!DO$5),
('Rent Roll'!$H17*'Rent Roll'!$D17/12)*((1+'Rent Roll'!$N17)^DATEDIF('Control | Sensitivity'!$C$18,DO$5,"Y")),
OFFSET(DN21,0,-DATEDIF(EDATE('Rent Roll'!$K17,'Rent Roll'!$P17*12),DO$5,"M"))*((1+'Rent Roll'!$O17)^(DATEDIF(EDATE('Rent Roll'!$K17,'Rent Roll'!$P17*12),DO$5,"Y")+1))),('Rent Roll'!$H17*'Rent Roll'!$D17/12)*((1+'Rent Roll'!$N17)^DATEDIF('Control | Sensitivity'!$C$18,DO$5,"Y")))))</f>
        <v>-</v>
      </c>
      <c r="DP21" s="92" t="str">
        <f ca="1">IF(DP$5&gt;='Rent Roll'!$M43,('Rent Roll'!$G43*'Rent Roll'!$D17/12)*((1+'Rent Roll'!$X43)^DATEDIF('Rent Roll'!$M43,DP$5,"Y")),
IF(DP$5&gt;'Rent Roll'!$L17,"-",
IF('Rent Roll'!$P17&gt;0,
IF(AND('Rent Roll'!$P17&gt;0,EDATE('Rent Roll'!$K17,'Rent Roll'!$P17*12)&gt;='Commercial Lease'!DP$5),
('Rent Roll'!$H17*'Rent Roll'!$D17/12)*((1+'Rent Roll'!$N17)^DATEDIF('Control | Sensitivity'!$C$18,DP$5,"Y")),
OFFSET(DO21,0,-DATEDIF(EDATE('Rent Roll'!$K17,'Rent Roll'!$P17*12),DP$5,"M"))*((1+'Rent Roll'!$O17)^(DATEDIF(EDATE('Rent Roll'!$K17,'Rent Roll'!$P17*12),DP$5,"Y")+1))),('Rent Roll'!$H17*'Rent Roll'!$D17/12)*((1+'Rent Roll'!$N17)^DATEDIF('Control | Sensitivity'!$C$18,DP$5,"Y")))))</f>
        <v>-</v>
      </c>
      <c r="DQ21" s="92" t="str">
        <f ca="1">IF(DQ$5&gt;='Rent Roll'!$M43,('Rent Roll'!$G43*'Rent Roll'!$D17/12)*((1+'Rent Roll'!$X43)^DATEDIF('Rent Roll'!$M43,DQ$5,"Y")),
IF(DQ$5&gt;'Rent Roll'!$L17,"-",
IF('Rent Roll'!$P17&gt;0,
IF(AND('Rent Roll'!$P17&gt;0,EDATE('Rent Roll'!$K17,'Rent Roll'!$P17*12)&gt;='Commercial Lease'!DQ$5),
('Rent Roll'!$H17*'Rent Roll'!$D17/12)*((1+'Rent Roll'!$N17)^DATEDIF('Control | Sensitivity'!$C$18,DQ$5,"Y")),
OFFSET(DP21,0,-DATEDIF(EDATE('Rent Roll'!$K17,'Rent Roll'!$P17*12),DQ$5,"M"))*((1+'Rent Roll'!$O17)^(DATEDIF(EDATE('Rent Roll'!$K17,'Rent Roll'!$P17*12),DQ$5,"Y")+1))),('Rent Roll'!$H17*'Rent Roll'!$D17/12)*((1+'Rent Roll'!$N17)^DATEDIF('Control | Sensitivity'!$C$18,DQ$5,"Y")))))</f>
        <v>-</v>
      </c>
      <c r="DR21" s="92" t="str">
        <f ca="1">IF(DR$5&gt;='Rent Roll'!$M43,('Rent Roll'!$G43*'Rent Roll'!$D17/12)*((1+'Rent Roll'!$X43)^DATEDIF('Rent Roll'!$M43,DR$5,"Y")),
IF(DR$5&gt;'Rent Roll'!$L17,"-",
IF('Rent Roll'!$P17&gt;0,
IF(AND('Rent Roll'!$P17&gt;0,EDATE('Rent Roll'!$K17,'Rent Roll'!$P17*12)&gt;='Commercial Lease'!DR$5),
('Rent Roll'!$H17*'Rent Roll'!$D17/12)*((1+'Rent Roll'!$N17)^DATEDIF('Control | Sensitivity'!$C$18,DR$5,"Y")),
OFFSET(DQ21,0,-DATEDIF(EDATE('Rent Roll'!$K17,'Rent Roll'!$P17*12),DR$5,"M"))*((1+'Rent Roll'!$O17)^(DATEDIF(EDATE('Rent Roll'!$K17,'Rent Roll'!$P17*12),DR$5,"Y")+1))),('Rent Roll'!$H17*'Rent Roll'!$D17/12)*((1+'Rent Roll'!$N17)^DATEDIF('Control | Sensitivity'!$C$18,DR$5,"Y")))))</f>
        <v>-</v>
      </c>
      <c r="DS21" s="92" t="str">
        <f ca="1">IF(DS$5&gt;='Rent Roll'!$M43,('Rent Roll'!$G43*'Rent Roll'!$D17/12)*((1+'Rent Roll'!$X43)^DATEDIF('Rent Roll'!$M43,DS$5,"Y")),
IF(DS$5&gt;'Rent Roll'!$L17,"-",
IF('Rent Roll'!$P17&gt;0,
IF(AND('Rent Roll'!$P17&gt;0,EDATE('Rent Roll'!$K17,'Rent Roll'!$P17*12)&gt;='Commercial Lease'!DS$5),
('Rent Roll'!$H17*'Rent Roll'!$D17/12)*((1+'Rent Roll'!$N17)^DATEDIF('Control | Sensitivity'!$C$18,DS$5,"Y")),
OFFSET(DR21,0,-DATEDIF(EDATE('Rent Roll'!$K17,'Rent Roll'!$P17*12),DS$5,"M"))*((1+'Rent Roll'!$O17)^(DATEDIF(EDATE('Rent Roll'!$K17,'Rent Roll'!$P17*12),DS$5,"Y")+1))),('Rent Roll'!$H17*'Rent Roll'!$D17/12)*((1+'Rent Roll'!$N17)^DATEDIF('Control | Sensitivity'!$C$18,DS$5,"Y")))))</f>
        <v>-</v>
      </c>
      <c r="DT21" s="92" t="str">
        <f ca="1">IF(DT$5&gt;='Rent Roll'!$M43,('Rent Roll'!$G43*'Rent Roll'!$D17/12)*((1+'Rent Roll'!$X43)^DATEDIF('Rent Roll'!$M43,DT$5,"Y")),
IF(DT$5&gt;'Rent Roll'!$L17,"-",
IF('Rent Roll'!$P17&gt;0,
IF(AND('Rent Roll'!$P17&gt;0,EDATE('Rent Roll'!$K17,'Rent Roll'!$P17*12)&gt;='Commercial Lease'!DT$5),
('Rent Roll'!$H17*'Rent Roll'!$D17/12)*((1+'Rent Roll'!$N17)^DATEDIF('Control | Sensitivity'!$C$18,DT$5,"Y")),
OFFSET(DS21,0,-DATEDIF(EDATE('Rent Roll'!$K17,'Rent Roll'!$P17*12),DT$5,"M"))*((1+'Rent Roll'!$O17)^(DATEDIF(EDATE('Rent Roll'!$K17,'Rent Roll'!$P17*12),DT$5,"Y")+1))),('Rent Roll'!$H17*'Rent Roll'!$D17/12)*((1+'Rent Roll'!$N17)^DATEDIF('Control | Sensitivity'!$C$18,DT$5,"Y")))))</f>
        <v>-</v>
      </c>
      <c r="DU21" s="92" t="str">
        <f ca="1">IF(DU$5&gt;='Rent Roll'!$M43,('Rent Roll'!$G43*'Rent Roll'!$D17/12)*((1+'Rent Roll'!$X43)^DATEDIF('Rent Roll'!$M43,DU$5,"Y")),
IF(DU$5&gt;'Rent Roll'!$L17,"-",
IF('Rent Roll'!$P17&gt;0,
IF(AND('Rent Roll'!$P17&gt;0,EDATE('Rent Roll'!$K17,'Rent Roll'!$P17*12)&gt;='Commercial Lease'!DU$5),
('Rent Roll'!$H17*'Rent Roll'!$D17/12)*((1+'Rent Roll'!$N17)^DATEDIF('Control | Sensitivity'!$C$18,DU$5,"Y")),
OFFSET(DT21,0,-DATEDIF(EDATE('Rent Roll'!$K17,'Rent Roll'!$P17*12),DU$5,"M"))*((1+'Rent Roll'!$O17)^(DATEDIF(EDATE('Rent Roll'!$K17,'Rent Roll'!$P17*12),DU$5,"Y")+1))),('Rent Roll'!$H17*'Rent Roll'!$D17/12)*((1+'Rent Roll'!$N17)^DATEDIF('Control | Sensitivity'!$C$18,DU$5,"Y")))))</f>
        <v>-</v>
      </c>
      <c r="DV21" s="92" t="str">
        <f ca="1">IF(DV$5&gt;='Rent Roll'!$M43,('Rent Roll'!$G43*'Rent Roll'!$D17/12)*((1+'Rent Roll'!$X43)^DATEDIF('Rent Roll'!$M43,DV$5,"Y")),
IF(DV$5&gt;'Rent Roll'!$L17,"-",
IF('Rent Roll'!$P17&gt;0,
IF(AND('Rent Roll'!$P17&gt;0,EDATE('Rent Roll'!$K17,'Rent Roll'!$P17*12)&gt;='Commercial Lease'!DV$5),
('Rent Roll'!$H17*'Rent Roll'!$D17/12)*((1+'Rent Roll'!$N17)^DATEDIF('Control | Sensitivity'!$C$18,DV$5,"Y")),
OFFSET(DU21,0,-DATEDIF(EDATE('Rent Roll'!$K17,'Rent Roll'!$P17*12),DV$5,"M"))*((1+'Rent Roll'!$O17)^(DATEDIF(EDATE('Rent Roll'!$K17,'Rent Roll'!$P17*12),DV$5,"Y")+1))),('Rent Roll'!$H17*'Rent Roll'!$D17/12)*((1+'Rent Roll'!$N17)^DATEDIF('Control | Sensitivity'!$C$18,DV$5,"Y")))))</f>
        <v>-</v>
      </c>
      <c r="DW21" s="92" t="str">
        <f ca="1">IF(DW$5&gt;='Rent Roll'!$M43,('Rent Roll'!$G43*'Rent Roll'!$D17/12)*((1+'Rent Roll'!$X43)^DATEDIF('Rent Roll'!$M43,DW$5,"Y")),
IF(DW$5&gt;'Rent Roll'!$L17,"-",
IF('Rent Roll'!$P17&gt;0,
IF(AND('Rent Roll'!$P17&gt;0,EDATE('Rent Roll'!$K17,'Rent Roll'!$P17*12)&gt;='Commercial Lease'!DW$5),
('Rent Roll'!$H17*'Rent Roll'!$D17/12)*((1+'Rent Roll'!$N17)^DATEDIF('Control | Sensitivity'!$C$18,DW$5,"Y")),
OFFSET(DV21,0,-DATEDIF(EDATE('Rent Roll'!$K17,'Rent Roll'!$P17*12),DW$5,"M"))*((1+'Rent Roll'!$O17)^(DATEDIF(EDATE('Rent Roll'!$K17,'Rent Roll'!$P17*12),DW$5,"Y")+1))),('Rent Roll'!$H17*'Rent Roll'!$D17/12)*((1+'Rent Roll'!$N17)^DATEDIF('Control | Sensitivity'!$C$18,DW$5,"Y")))))</f>
        <v>-</v>
      </c>
      <c r="DX21" s="92" t="str">
        <f ca="1">IF(DX$5&gt;='Rent Roll'!$M43,('Rent Roll'!$G43*'Rent Roll'!$D17/12)*((1+'Rent Roll'!$X43)^DATEDIF('Rent Roll'!$M43,DX$5,"Y")),
IF(DX$5&gt;'Rent Roll'!$L17,"-",
IF('Rent Roll'!$P17&gt;0,
IF(AND('Rent Roll'!$P17&gt;0,EDATE('Rent Roll'!$K17,'Rent Roll'!$P17*12)&gt;='Commercial Lease'!DX$5),
('Rent Roll'!$H17*'Rent Roll'!$D17/12)*((1+'Rent Roll'!$N17)^DATEDIF('Control | Sensitivity'!$C$18,DX$5,"Y")),
OFFSET(DW21,0,-DATEDIF(EDATE('Rent Roll'!$K17,'Rent Roll'!$P17*12),DX$5,"M"))*((1+'Rent Roll'!$O17)^(DATEDIF(EDATE('Rent Roll'!$K17,'Rent Roll'!$P17*12),DX$5,"Y")+1))),('Rent Roll'!$H17*'Rent Roll'!$D17/12)*((1+'Rent Roll'!$N17)^DATEDIF('Control | Sensitivity'!$C$18,DX$5,"Y")))))</f>
        <v>-</v>
      </c>
      <c r="DY21" s="92" t="str">
        <f ca="1">IF(DY$5&gt;='Rent Roll'!$M43,('Rent Roll'!$G43*'Rent Roll'!$D17/12)*((1+'Rent Roll'!$X43)^DATEDIF('Rent Roll'!$M43,DY$5,"Y")),
IF(DY$5&gt;'Rent Roll'!$L17,"-",
IF('Rent Roll'!$P17&gt;0,
IF(AND('Rent Roll'!$P17&gt;0,EDATE('Rent Roll'!$K17,'Rent Roll'!$P17*12)&gt;='Commercial Lease'!DY$5),
('Rent Roll'!$H17*'Rent Roll'!$D17/12)*((1+'Rent Roll'!$N17)^DATEDIF('Control | Sensitivity'!$C$18,DY$5,"Y")),
OFFSET(DX21,0,-DATEDIF(EDATE('Rent Roll'!$K17,'Rent Roll'!$P17*12),DY$5,"M"))*((1+'Rent Roll'!$O17)^(DATEDIF(EDATE('Rent Roll'!$K17,'Rent Roll'!$P17*12),DY$5,"Y")+1))),('Rent Roll'!$H17*'Rent Roll'!$D17/12)*((1+'Rent Roll'!$N17)^DATEDIF('Control | Sensitivity'!$C$18,DY$5,"Y")))))</f>
        <v>-</v>
      </c>
      <c r="DZ21" s="92" t="str">
        <f ca="1">IF(DZ$5&gt;='Rent Roll'!$M43,('Rent Roll'!$G43*'Rent Roll'!$D17/12)*((1+'Rent Roll'!$X43)^DATEDIF('Rent Roll'!$M43,DZ$5,"Y")),
IF(DZ$5&gt;'Rent Roll'!$L17,"-",
IF('Rent Roll'!$P17&gt;0,
IF(AND('Rent Roll'!$P17&gt;0,EDATE('Rent Roll'!$K17,'Rent Roll'!$P17*12)&gt;='Commercial Lease'!DZ$5),
('Rent Roll'!$H17*'Rent Roll'!$D17/12)*((1+'Rent Roll'!$N17)^DATEDIF('Control | Sensitivity'!$C$18,DZ$5,"Y")),
OFFSET(DY21,0,-DATEDIF(EDATE('Rent Roll'!$K17,'Rent Roll'!$P17*12),DZ$5,"M"))*((1+'Rent Roll'!$O17)^(DATEDIF(EDATE('Rent Roll'!$K17,'Rent Roll'!$P17*12),DZ$5,"Y")+1))),('Rent Roll'!$H17*'Rent Roll'!$D17/12)*((1+'Rent Roll'!$N17)^DATEDIF('Control | Sensitivity'!$C$18,DZ$5,"Y")))))</f>
        <v>-</v>
      </c>
      <c r="EA21" s="92" t="str">
        <f ca="1">IF(EA$5&gt;='Rent Roll'!$M43,('Rent Roll'!$G43*'Rent Roll'!$D17/12)*((1+'Rent Roll'!$X43)^DATEDIF('Rent Roll'!$M43,EA$5,"Y")),
IF(EA$5&gt;'Rent Roll'!$L17,"-",
IF('Rent Roll'!$P17&gt;0,
IF(AND('Rent Roll'!$P17&gt;0,EDATE('Rent Roll'!$K17,'Rent Roll'!$P17*12)&gt;='Commercial Lease'!EA$5),
('Rent Roll'!$H17*'Rent Roll'!$D17/12)*((1+'Rent Roll'!$N17)^DATEDIF('Control | Sensitivity'!$C$18,EA$5,"Y")),
OFFSET(DZ21,0,-DATEDIF(EDATE('Rent Roll'!$K17,'Rent Roll'!$P17*12),EA$5,"M"))*((1+'Rent Roll'!$O17)^(DATEDIF(EDATE('Rent Roll'!$K17,'Rent Roll'!$P17*12),EA$5,"Y")+1))),('Rent Roll'!$H17*'Rent Roll'!$D17/12)*((1+'Rent Roll'!$N17)^DATEDIF('Control | Sensitivity'!$C$18,EA$5,"Y")))))</f>
        <v>-</v>
      </c>
      <c r="EB21" s="92" t="str">
        <f ca="1">IF(EB$5&gt;='Rent Roll'!$M43,('Rent Roll'!$G43*'Rent Roll'!$D17/12)*((1+'Rent Roll'!$X43)^DATEDIF('Rent Roll'!$M43,EB$5,"Y")),
IF(EB$5&gt;'Rent Roll'!$L17,"-",
IF('Rent Roll'!$P17&gt;0,
IF(AND('Rent Roll'!$P17&gt;0,EDATE('Rent Roll'!$K17,'Rent Roll'!$P17*12)&gt;='Commercial Lease'!EB$5),
('Rent Roll'!$H17*'Rent Roll'!$D17/12)*((1+'Rent Roll'!$N17)^DATEDIF('Control | Sensitivity'!$C$18,EB$5,"Y")),
OFFSET(EA21,0,-DATEDIF(EDATE('Rent Roll'!$K17,'Rent Roll'!$P17*12),EB$5,"M"))*((1+'Rent Roll'!$O17)^(DATEDIF(EDATE('Rent Roll'!$K17,'Rent Roll'!$P17*12),EB$5,"Y")+1))),('Rent Roll'!$H17*'Rent Roll'!$D17/12)*((1+'Rent Roll'!$N17)^DATEDIF('Control | Sensitivity'!$C$18,EB$5,"Y")))))</f>
        <v>-</v>
      </c>
      <c r="EC21" s="92" t="str">
        <f ca="1">IF(EC$5&gt;='Rent Roll'!$M43,('Rent Roll'!$G43*'Rent Roll'!$D17/12)*((1+'Rent Roll'!$X43)^DATEDIF('Rent Roll'!$M43,EC$5,"Y")),
IF(EC$5&gt;'Rent Roll'!$L17,"-",
IF('Rent Roll'!$P17&gt;0,
IF(AND('Rent Roll'!$P17&gt;0,EDATE('Rent Roll'!$K17,'Rent Roll'!$P17*12)&gt;='Commercial Lease'!EC$5),
('Rent Roll'!$H17*'Rent Roll'!$D17/12)*((1+'Rent Roll'!$N17)^DATEDIF('Control | Sensitivity'!$C$18,EC$5,"Y")),
OFFSET(EB21,0,-DATEDIF(EDATE('Rent Roll'!$K17,'Rent Roll'!$P17*12),EC$5,"M"))*((1+'Rent Roll'!$O17)^(DATEDIF(EDATE('Rent Roll'!$K17,'Rent Roll'!$P17*12),EC$5,"Y")+1))),('Rent Roll'!$H17*'Rent Roll'!$D17/12)*((1+'Rent Roll'!$N17)^DATEDIF('Control | Sensitivity'!$C$18,EC$5,"Y")))))</f>
        <v>-</v>
      </c>
      <c r="ED21" s="92" t="str">
        <f ca="1">IF(ED$5&gt;='Rent Roll'!$M43,('Rent Roll'!$G43*'Rent Roll'!$D17/12)*((1+'Rent Roll'!$X43)^DATEDIF('Rent Roll'!$M43,ED$5,"Y")),
IF(ED$5&gt;'Rent Roll'!$L17,"-",
IF('Rent Roll'!$P17&gt;0,
IF(AND('Rent Roll'!$P17&gt;0,EDATE('Rent Roll'!$K17,'Rent Roll'!$P17*12)&gt;='Commercial Lease'!ED$5),
('Rent Roll'!$H17*'Rent Roll'!$D17/12)*((1+'Rent Roll'!$N17)^DATEDIF('Control | Sensitivity'!$C$18,ED$5,"Y")),
OFFSET(EC21,0,-DATEDIF(EDATE('Rent Roll'!$K17,'Rent Roll'!$P17*12),ED$5,"M"))*((1+'Rent Roll'!$O17)^(DATEDIF(EDATE('Rent Roll'!$K17,'Rent Roll'!$P17*12),ED$5,"Y")+1))),('Rent Roll'!$H17*'Rent Roll'!$D17/12)*((1+'Rent Roll'!$N17)^DATEDIF('Control | Sensitivity'!$C$18,ED$5,"Y")))))</f>
        <v>-</v>
      </c>
      <c r="EE21" s="92" t="str">
        <f ca="1">IF(EE$5&gt;='Rent Roll'!$M43,('Rent Roll'!$G43*'Rent Roll'!$D17/12)*((1+'Rent Roll'!$X43)^DATEDIF('Rent Roll'!$M43,EE$5,"Y")),
IF(EE$5&gt;'Rent Roll'!$L17,"-",
IF('Rent Roll'!$P17&gt;0,
IF(AND('Rent Roll'!$P17&gt;0,EDATE('Rent Roll'!$K17,'Rent Roll'!$P17*12)&gt;='Commercial Lease'!EE$5),
('Rent Roll'!$H17*'Rent Roll'!$D17/12)*((1+'Rent Roll'!$N17)^DATEDIF('Control | Sensitivity'!$C$18,EE$5,"Y")),
OFFSET(ED21,0,-DATEDIF(EDATE('Rent Roll'!$K17,'Rent Roll'!$P17*12),EE$5,"M"))*((1+'Rent Roll'!$O17)^(DATEDIF(EDATE('Rent Roll'!$K17,'Rent Roll'!$P17*12),EE$5,"Y")+1))),('Rent Roll'!$H17*'Rent Roll'!$D17/12)*((1+'Rent Roll'!$N17)^DATEDIF('Control | Sensitivity'!$C$18,EE$5,"Y")))))</f>
        <v>-</v>
      </c>
      <c r="EF21" s="214" t="str">
        <f ca="1">IF(EF$5&gt;='Rent Roll'!$M43,('Rent Roll'!$G43*'Rent Roll'!$D17/12)*((1+'Rent Roll'!$X43)^DATEDIF('Rent Roll'!$M43,EF$5,"Y")),
IF(EF$5&gt;'Rent Roll'!$L17,"-",
IF('Rent Roll'!$P17&gt;0,
IF(AND('Rent Roll'!$P17&gt;0,EDATE('Rent Roll'!$K17,'Rent Roll'!$P17*12)&gt;='Commercial Lease'!EF$5),
('Rent Roll'!$H17*'Rent Roll'!$D17/12)*((1+'Rent Roll'!$N17)^DATEDIF('Control | Sensitivity'!$C$18,EF$5,"Y")),
OFFSET(EE21,0,-DATEDIF(EDATE('Rent Roll'!$K17,'Rent Roll'!$P17*12),EF$5,"M"))*((1+'Rent Roll'!$O17)^(DATEDIF(EDATE('Rent Roll'!$K17,'Rent Roll'!$P17*12),EF$5,"Y")+1))),('Rent Roll'!$H17*'Rent Roll'!$D17/12)*((1+'Rent Roll'!$N17)^DATEDIF('Control | Sensitivity'!$C$18,EF$5,"Y")))))</f>
        <v>-</v>
      </c>
      <c r="EG21" s="72" t="s">
        <v>109</v>
      </c>
    </row>
    <row r="22" spans="2:137" x14ac:dyDescent="0.2">
      <c r="B22" s="75"/>
      <c r="C22" s="287" t="str">
        <f>CONCATENATE('Rent Roll'!B18&amp;" - "&amp;'Rent Roll'!C18)</f>
        <v xml:space="preserve"> - </v>
      </c>
      <c r="D22" s="214">
        <f t="shared" ca="1" si="13"/>
        <v>0</v>
      </c>
      <c r="E22" s="92" t="str">
        <f>IF('Rent Roll'!$E18='Data Validation'!$E$2,'Rent Roll'!$I18,"-")</f>
        <v>-</v>
      </c>
      <c r="F22" s="92" t="str">
        <f ca="1">IF(F$5&gt;='Rent Roll'!$M44,('Rent Roll'!$G44*'Rent Roll'!$D18/12)*((1+'Rent Roll'!$X44)^DATEDIF('Rent Roll'!$M44,F$5,"Y")),
IF(F$5&gt;'Rent Roll'!$L18,"-",
IF('Rent Roll'!$P18&gt;0,
IF(AND('Rent Roll'!$P18&gt;0,EDATE('Rent Roll'!$K18,'Rent Roll'!$P18*12)&gt;='Commercial Lease'!F$5),
('Rent Roll'!$H18*'Rent Roll'!$D18/12)*((1+'Rent Roll'!$N18)^DATEDIF('Control | Sensitivity'!$C$18,F$5,"Y")),
OFFSET(E22,0,-DATEDIF(EDATE('Rent Roll'!$K18,'Rent Roll'!$P18*12),F$5,"M"))*((1+'Rent Roll'!$O18)^(DATEDIF(EDATE('Rent Roll'!$K18,'Rent Roll'!$P18*12),F$5,"Y")+1))),('Rent Roll'!$H18*'Rent Roll'!$D18/12)*((1+'Rent Roll'!$N18)^DATEDIF('Control | Sensitivity'!$C$18,F$5,"Y")))))</f>
        <v>-</v>
      </c>
      <c r="G22" s="92" t="str">
        <f ca="1">IF(G$5&gt;='Rent Roll'!$M44,('Rent Roll'!$G44*'Rent Roll'!$D18/12)*((1+'Rent Roll'!$X44)^DATEDIF('Rent Roll'!$M44,G$5,"Y")),
IF(G$5&gt;'Rent Roll'!$L18,"-",
IF('Rent Roll'!$P18&gt;0,
IF(AND('Rent Roll'!$P18&gt;0,EDATE('Rent Roll'!$K18,'Rent Roll'!$P18*12)&gt;='Commercial Lease'!G$5),
('Rent Roll'!$H18*'Rent Roll'!$D18/12)*((1+'Rent Roll'!$N18)^DATEDIF('Control | Sensitivity'!$C$18,G$5,"Y")),
OFFSET(F22,0,-DATEDIF(EDATE('Rent Roll'!$K18,'Rent Roll'!$P18*12),G$5,"M"))*((1+'Rent Roll'!$O18)^(DATEDIF(EDATE('Rent Roll'!$K18,'Rent Roll'!$P18*12),G$5,"Y")+1))),('Rent Roll'!$H18*'Rent Roll'!$D18/12)*((1+'Rent Roll'!$N18)^DATEDIF('Control | Sensitivity'!$C$18,G$5,"Y")))))</f>
        <v>-</v>
      </c>
      <c r="H22" s="92" t="str">
        <f ca="1">IF(H$5&gt;='Rent Roll'!$M44,('Rent Roll'!$G44*'Rent Roll'!$D18/12)*((1+'Rent Roll'!$X44)^DATEDIF('Rent Roll'!$M44,H$5,"Y")),
IF(H$5&gt;'Rent Roll'!$L18,"-",
IF('Rent Roll'!$P18&gt;0,
IF(AND('Rent Roll'!$P18&gt;0,EDATE('Rent Roll'!$K18,'Rent Roll'!$P18*12)&gt;='Commercial Lease'!H$5),
('Rent Roll'!$H18*'Rent Roll'!$D18/12)*((1+'Rent Roll'!$N18)^DATEDIF('Control | Sensitivity'!$C$18,H$5,"Y")),
OFFSET(G22,0,-DATEDIF(EDATE('Rent Roll'!$K18,'Rent Roll'!$P18*12),H$5,"M"))*((1+'Rent Roll'!$O18)^(DATEDIF(EDATE('Rent Roll'!$K18,'Rent Roll'!$P18*12),H$5,"Y")+1))),('Rent Roll'!$H18*'Rent Roll'!$D18/12)*((1+'Rent Roll'!$N18)^DATEDIF('Control | Sensitivity'!$C$18,H$5,"Y")))))</f>
        <v>-</v>
      </c>
      <c r="I22" s="92" t="str">
        <f ca="1">IF(I$5&gt;='Rent Roll'!$M44,('Rent Roll'!$G44*'Rent Roll'!$D18/12)*((1+'Rent Roll'!$X44)^DATEDIF('Rent Roll'!$M44,I$5,"Y")),
IF(I$5&gt;'Rent Roll'!$L18,"-",
IF('Rent Roll'!$P18&gt;0,
IF(AND('Rent Roll'!$P18&gt;0,EDATE('Rent Roll'!$K18,'Rent Roll'!$P18*12)&gt;='Commercial Lease'!I$5),
('Rent Roll'!$H18*'Rent Roll'!$D18/12)*((1+'Rent Roll'!$N18)^DATEDIF('Control | Sensitivity'!$C$18,I$5,"Y")),
OFFSET(H22,0,-DATEDIF(EDATE('Rent Roll'!$K18,'Rent Roll'!$P18*12),I$5,"M"))*((1+'Rent Roll'!$O18)^(DATEDIF(EDATE('Rent Roll'!$K18,'Rent Roll'!$P18*12),I$5,"Y")+1))),('Rent Roll'!$H18*'Rent Roll'!$D18/12)*((1+'Rent Roll'!$N18)^DATEDIF('Control | Sensitivity'!$C$18,I$5,"Y")))))</f>
        <v>-</v>
      </c>
      <c r="J22" s="92" t="str">
        <f ca="1">IF(J$5&gt;='Rent Roll'!$M44,('Rent Roll'!$G44*'Rent Roll'!$D18/12)*((1+'Rent Roll'!$X44)^DATEDIF('Rent Roll'!$M44,J$5,"Y")),
IF(J$5&gt;'Rent Roll'!$L18,"-",
IF('Rent Roll'!$P18&gt;0,
IF(AND('Rent Roll'!$P18&gt;0,EDATE('Rent Roll'!$K18,'Rent Roll'!$P18*12)&gt;='Commercial Lease'!J$5),
('Rent Roll'!$H18*'Rent Roll'!$D18/12)*((1+'Rent Roll'!$N18)^DATEDIF('Control | Sensitivity'!$C$18,J$5,"Y")),
OFFSET(I22,0,-DATEDIF(EDATE('Rent Roll'!$K18,'Rent Roll'!$P18*12),J$5,"M"))*((1+'Rent Roll'!$O18)^(DATEDIF(EDATE('Rent Roll'!$K18,'Rent Roll'!$P18*12),J$5,"Y")+1))),('Rent Roll'!$H18*'Rent Roll'!$D18/12)*((1+'Rent Roll'!$N18)^DATEDIF('Control | Sensitivity'!$C$18,J$5,"Y")))))</f>
        <v>-</v>
      </c>
      <c r="K22" s="92" t="str">
        <f ca="1">IF(K$5&gt;='Rent Roll'!$M44,('Rent Roll'!$G44*'Rent Roll'!$D18/12)*((1+'Rent Roll'!$X44)^DATEDIF('Rent Roll'!$M44,K$5,"Y")),
IF(K$5&gt;'Rent Roll'!$L18,"-",
IF('Rent Roll'!$P18&gt;0,
IF(AND('Rent Roll'!$P18&gt;0,EDATE('Rent Roll'!$K18,'Rent Roll'!$P18*12)&gt;='Commercial Lease'!K$5),
('Rent Roll'!$H18*'Rent Roll'!$D18/12)*((1+'Rent Roll'!$N18)^DATEDIF('Control | Sensitivity'!$C$18,K$5,"Y")),
OFFSET(J22,0,-DATEDIF(EDATE('Rent Roll'!$K18,'Rent Roll'!$P18*12),K$5,"M"))*((1+'Rent Roll'!$O18)^(DATEDIF(EDATE('Rent Roll'!$K18,'Rent Roll'!$P18*12),K$5,"Y")+1))),('Rent Roll'!$H18*'Rent Roll'!$D18/12)*((1+'Rent Roll'!$N18)^DATEDIF('Control | Sensitivity'!$C$18,K$5,"Y")))))</f>
        <v>-</v>
      </c>
      <c r="L22" s="92" t="str">
        <f ca="1">IF(L$5&gt;='Rent Roll'!$M44,('Rent Roll'!$G44*'Rent Roll'!$D18/12)*((1+'Rent Roll'!$X44)^DATEDIF('Rent Roll'!$M44,L$5,"Y")),
IF(L$5&gt;'Rent Roll'!$L18,"-",
IF('Rent Roll'!$P18&gt;0,
IF(AND('Rent Roll'!$P18&gt;0,EDATE('Rent Roll'!$K18,'Rent Roll'!$P18*12)&gt;='Commercial Lease'!L$5),
('Rent Roll'!$H18*'Rent Roll'!$D18/12)*((1+'Rent Roll'!$N18)^DATEDIF('Control | Sensitivity'!$C$18,L$5,"Y")),
OFFSET(K22,0,-DATEDIF(EDATE('Rent Roll'!$K18,'Rent Roll'!$P18*12),L$5,"M"))*((1+'Rent Roll'!$O18)^(DATEDIF(EDATE('Rent Roll'!$K18,'Rent Roll'!$P18*12),L$5,"Y")+1))),('Rent Roll'!$H18*'Rent Roll'!$D18/12)*((1+'Rent Roll'!$N18)^DATEDIF('Control | Sensitivity'!$C$18,L$5,"Y")))))</f>
        <v>-</v>
      </c>
      <c r="M22" s="92" t="str">
        <f ca="1">IF(M$5&gt;='Rent Roll'!$M44,('Rent Roll'!$G44*'Rent Roll'!$D18/12)*((1+'Rent Roll'!$X44)^DATEDIF('Rent Roll'!$M44,M$5,"Y")),
IF(M$5&gt;'Rent Roll'!$L18,"-",
IF('Rent Roll'!$P18&gt;0,
IF(AND('Rent Roll'!$P18&gt;0,EDATE('Rent Roll'!$K18,'Rent Roll'!$P18*12)&gt;='Commercial Lease'!M$5),
('Rent Roll'!$H18*'Rent Roll'!$D18/12)*((1+'Rent Roll'!$N18)^DATEDIF('Control | Sensitivity'!$C$18,M$5,"Y")),
OFFSET(L22,0,-DATEDIF(EDATE('Rent Roll'!$K18,'Rent Roll'!$P18*12),M$5,"M"))*((1+'Rent Roll'!$O18)^(DATEDIF(EDATE('Rent Roll'!$K18,'Rent Roll'!$P18*12),M$5,"Y")+1))),('Rent Roll'!$H18*'Rent Roll'!$D18/12)*((1+'Rent Roll'!$N18)^DATEDIF('Control | Sensitivity'!$C$18,M$5,"Y")))))</f>
        <v>-</v>
      </c>
      <c r="N22" s="92" t="str">
        <f ca="1">IF(N$5&gt;='Rent Roll'!$M44,('Rent Roll'!$G44*'Rent Roll'!$D18/12)*((1+'Rent Roll'!$X44)^DATEDIF('Rent Roll'!$M44,N$5,"Y")),
IF(N$5&gt;'Rent Roll'!$L18,"-",
IF('Rent Roll'!$P18&gt;0,
IF(AND('Rent Roll'!$P18&gt;0,EDATE('Rent Roll'!$K18,'Rent Roll'!$P18*12)&gt;='Commercial Lease'!N$5),
('Rent Roll'!$H18*'Rent Roll'!$D18/12)*((1+'Rent Roll'!$N18)^DATEDIF('Control | Sensitivity'!$C$18,N$5,"Y")),
OFFSET(M22,0,-DATEDIF(EDATE('Rent Roll'!$K18,'Rent Roll'!$P18*12),N$5,"M"))*((1+'Rent Roll'!$O18)^(DATEDIF(EDATE('Rent Roll'!$K18,'Rent Roll'!$P18*12),N$5,"Y")+1))),('Rent Roll'!$H18*'Rent Roll'!$D18/12)*((1+'Rent Roll'!$N18)^DATEDIF('Control | Sensitivity'!$C$18,N$5,"Y")))))</f>
        <v>-</v>
      </c>
      <c r="O22" s="92" t="str">
        <f ca="1">IF(O$5&gt;='Rent Roll'!$M44,('Rent Roll'!$G44*'Rent Roll'!$D18/12)*((1+'Rent Roll'!$X44)^DATEDIF('Rent Roll'!$M44,O$5,"Y")),
IF(O$5&gt;'Rent Roll'!$L18,"-",
IF('Rent Roll'!$P18&gt;0,
IF(AND('Rent Roll'!$P18&gt;0,EDATE('Rent Roll'!$K18,'Rent Roll'!$P18*12)&gt;='Commercial Lease'!O$5),
('Rent Roll'!$H18*'Rent Roll'!$D18/12)*((1+'Rent Roll'!$N18)^DATEDIF('Control | Sensitivity'!$C$18,O$5,"Y")),
OFFSET(N22,0,-DATEDIF(EDATE('Rent Roll'!$K18,'Rent Roll'!$P18*12),O$5,"M"))*((1+'Rent Roll'!$O18)^(DATEDIF(EDATE('Rent Roll'!$K18,'Rent Roll'!$P18*12),O$5,"Y")+1))),('Rent Roll'!$H18*'Rent Roll'!$D18/12)*((1+'Rent Roll'!$N18)^DATEDIF('Control | Sensitivity'!$C$18,O$5,"Y")))))</f>
        <v>-</v>
      </c>
      <c r="P22" s="92" t="str">
        <f ca="1">IF(P$5&gt;='Rent Roll'!$M44,('Rent Roll'!$G44*'Rent Roll'!$D18/12)*((1+'Rent Roll'!$X44)^DATEDIF('Rent Roll'!$M44,P$5,"Y")),
IF(P$5&gt;'Rent Roll'!$L18,"-",
IF('Rent Roll'!$P18&gt;0,
IF(AND('Rent Roll'!$P18&gt;0,EDATE('Rent Roll'!$K18,'Rent Roll'!$P18*12)&gt;='Commercial Lease'!P$5),
('Rent Roll'!$H18*'Rent Roll'!$D18/12)*((1+'Rent Roll'!$N18)^DATEDIF('Control | Sensitivity'!$C$18,P$5,"Y")),
OFFSET(O22,0,-DATEDIF(EDATE('Rent Roll'!$K18,'Rent Roll'!$P18*12),P$5,"M"))*((1+'Rent Roll'!$O18)^(DATEDIF(EDATE('Rent Roll'!$K18,'Rent Roll'!$P18*12),P$5,"Y")+1))),('Rent Roll'!$H18*'Rent Roll'!$D18/12)*((1+'Rent Roll'!$N18)^DATEDIF('Control | Sensitivity'!$C$18,P$5,"Y")))))</f>
        <v>-</v>
      </c>
      <c r="Q22" s="92" t="str">
        <f ca="1">IF(Q$5&gt;='Rent Roll'!$M44,('Rent Roll'!$G44*'Rent Roll'!$D18/12)*((1+'Rent Roll'!$X44)^DATEDIF('Rent Roll'!$M44,Q$5,"Y")),
IF(Q$5&gt;'Rent Roll'!$L18,"-",
IF('Rent Roll'!$P18&gt;0,
IF(AND('Rent Roll'!$P18&gt;0,EDATE('Rent Roll'!$K18,'Rent Roll'!$P18*12)&gt;='Commercial Lease'!Q$5),
('Rent Roll'!$H18*'Rent Roll'!$D18/12)*((1+'Rent Roll'!$N18)^DATEDIF('Control | Sensitivity'!$C$18,Q$5,"Y")),
OFFSET(P22,0,-DATEDIF(EDATE('Rent Roll'!$K18,'Rent Roll'!$P18*12),Q$5,"M"))*((1+'Rent Roll'!$O18)^(DATEDIF(EDATE('Rent Roll'!$K18,'Rent Roll'!$P18*12),Q$5,"Y")+1))),('Rent Roll'!$H18*'Rent Roll'!$D18/12)*((1+'Rent Roll'!$N18)^DATEDIF('Control | Sensitivity'!$C$18,Q$5,"Y")))))</f>
        <v>-</v>
      </c>
      <c r="R22" s="92" t="str">
        <f ca="1">IF(R$5&gt;='Rent Roll'!$M44,('Rent Roll'!$G44*'Rent Roll'!$D18/12)*((1+'Rent Roll'!$X44)^DATEDIF('Rent Roll'!$M44,R$5,"Y")),
IF(R$5&gt;'Rent Roll'!$L18,"-",
IF('Rent Roll'!$P18&gt;0,
IF(AND('Rent Roll'!$P18&gt;0,EDATE('Rent Roll'!$K18,'Rent Roll'!$P18*12)&gt;='Commercial Lease'!R$5),
('Rent Roll'!$H18*'Rent Roll'!$D18/12)*((1+'Rent Roll'!$N18)^DATEDIF('Control | Sensitivity'!$C$18,R$5,"Y")),
OFFSET(Q22,0,-DATEDIF(EDATE('Rent Roll'!$K18,'Rent Roll'!$P18*12),R$5,"M"))*((1+'Rent Roll'!$O18)^(DATEDIF(EDATE('Rent Roll'!$K18,'Rent Roll'!$P18*12),R$5,"Y")+1))),('Rent Roll'!$H18*'Rent Roll'!$D18/12)*((1+'Rent Roll'!$N18)^DATEDIF('Control | Sensitivity'!$C$18,R$5,"Y")))))</f>
        <v>-</v>
      </c>
      <c r="S22" s="92" t="str">
        <f ca="1">IF(S$5&gt;='Rent Roll'!$M44,('Rent Roll'!$G44*'Rent Roll'!$D18/12)*((1+'Rent Roll'!$X44)^DATEDIF('Rent Roll'!$M44,S$5,"Y")),
IF(S$5&gt;'Rent Roll'!$L18,"-",
IF('Rent Roll'!$P18&gt;0,
IF(AND('Rent Roll'!$P18&gt;0,EDATE('Rent Roll'!$K18,'Rent Roll'!$P18*12)&gt;='Commercial Lease'!S$5),
('Rent Roll'!$H18*'Rent Roll'!$D18/12)*((1+'Rent Roll'!$N18)^DATEDIF('Control | Sensitivity'!$C$18,S$5,"Y")),
OFFSET(R22,0,-DATEDIF(EDATE('Rent Roll'!$K18,'Rent Roll'!$P18*12),S$5,"M"))*((1+'Rent Roll'!$O18)^(DATEDIF(EDATE('Rent Roll'!$K18,'Rent Roll'!$P18*12),S$5,"Y")+1))),('Rent Roll'!$H18*'Rent Roll'!$D18/12)*((1+'Rent Roll'!$N18)^DATEDIF('Control | Sensitivity'!$C$18,S$5,"Y")))))</f>
        <v>-</v>
      </c>
      <c r="T22" s="92" t="str">
        <f ca="1">IF(T$5&gt;='Rent Roll'!$M44,('Rent Roll'!$G44*'Rent Roll'!$D18/12)*((1+'Rent Roll'!$X44)^DATEDIF('Rent Roll'!$M44,T$5,"Y")),
IF(T$5&gt;'Rent Roll'!$L18,"-",
IF('Rent Roll'!$P18&gt;0,
IF(AND('Rent Roll'!$P18&gt;0,EDATE('Rent Roll'!$K18,'Rent Roll'!$P18*12)&gt;='Commercial Lease'!T$5),
('Rent Roll'!$H18*'Rent Roll'!$D18/12)*((1+'Rent Roll'!$N18)^DATEDIF('Control | Sensitivity'!$C$18,T$5,"Y")),
OFFSET(S22,0,-DATEDIF(EDATE('Rent Roll'!$K18,'Rent Roll'!$P18*12),T$5,"M"))*((1+'Rent Roll'!$O18)^(DATEDIF(EDATE('Rent Roll'!$K18,'Rent Roll'!$P18*12),T$5,"Y")+1))),('Rent Roll'!$H18*'Rent Roll'!$D18/12)*((1+'Rent Roll'!$N18)^DATEDIF('Control | Sensitivity'!$C$18,T$5,"Y")))))</f>
        <v>-</v>
      </c>
      <c r="U22" s="92" t="str">
        <f ca="1">IF(U$5&gt;='Rent Roll'!$M44,('Rent Roll'!$G44*'Rent Roll'!$D18/12)*((1+'Rent Roll'!$X44)^DATEDIF('Rent Roll'!$M44,U$5,"Y")),
IF(U$5&gt;'Rent Roll'!$L18,"-",
IF('Rent Roll'!$P18&gt;0,
IF(AND('Rent Roll'!$P18&gt;0,EDATE('Rent Roll'!$K18,'Rent Roll'!$P18*12)&gt;='Commercial Lease'!U$5),
('Rent Roll'!$H18*'Rent Roll'!$D18/12)*((1+'Rent Roll'!$N18)^DATEDIF('Control | Sensitivity'!$C$18,U$5,"Y")),
OFFSET(T22,0,-DATEDIF(EDATE('Rent Roll'!$K18,'Rent Roll'!$P18*12),U$5,"M"))*((1+'Rent Roll'!$O18)^(DATEDIF(EDATE('Rent Roll'!$K18,'Rent Roll'!$P18*12),U$5,"Y")+1))),('Rent Roll'!$H18*'Rent Roll'!$D18/12)*((1+'Rent Roll'!$N18)^DATEDIF('Control | Sensitivity'!$C$18,U$5,"Y")))))</f>
        <v>-</v>
      </c>
      <c r="V22" s="92" t="str">
        <f ca="1">IF(V$5&gt;='Rent Roll'!$M44,('Rent Roll'!$G44*'Rent Roll'!$D18/12)*((1+'Rent Roll'!$X44)^DATEDIF('Rent Roll'!$M44,V$5,"Y")),
IF(V$5&gt;'Rent Roll'!$L18,"-",
IF('Rent Roll'!$P18&gt;0,
IF(AND('Rent Roll'!$P18&gt;0,EDATE('Rent Roll'!$K18,'Rent Roll'!$P18*12)&gt;='Commercial Lease'!V$5),
('Rent Roll'!$H18*'Rent Roll'!$D18/12)*((1+'Rent Roll'!$N18)^DATEDIF('Control | Sensitivity'!$C$18,V$5,"Y")),
OFFSET(U22,0,-DATEDIF(EDATE('Rent Roll'!$K18,'Rent Roll'!$P18*12),V$5,"M"))*((1+'Rent Roll'!$O18)^(DATEDIF(EDATE('Rent Roll'!$K18,'Rent Roll'!$P18*12),V$5,"Y")+1))),('Rent Roll'!$H18*'Rent Roll'!$D18/12)*((1+'Rent Roll'!$N18)^DATEDIF('Control | Sensitivity'!$C$18,V$5,"Y")))))</f>
        <v>-</v>
      </c>
      <c r="W22" s="92" t="str">
        <f ca="1">IF(W$5&gt;='Rent Roll'!$M44,('Rent Roll'!$G44*'Rent Roll'!$D18/12)*((1+'Rent Roll'!$X44)^DATEDIF('Rent Roll'!$M44,W$5,"Y")),
IF(W$5&gt;'Rent Roll'!$L18,"-",
IF('Rent Roll'!$P18&gt;0,
IF(AND('Rent Roll'!$P18&gt;0,EDATE('Rent Roll'!$K18,'Rent Roll'!$P18*12)&gt;='Commercial Lease'!W$5),
('Rent Roll'!$H18*'Rent Roll'!$D18/12)*((1+'Rent Roll'!$N18)^DATEDIF('Control | Sensitivity'!$C$18,W$5,"Y")),
OFFSET(V22,0,-DATEDIF(EDATE('Rent Roll'!$K18,'Rent Roll'!$P18*12),W$5,"M"))*((1+'Rent Roll'!$O18)^(DATEDIF(EDATE('Rent Roll'!$K18,'Rent Roll'!$P18*12),W$5,"Y")+1))),('Rent Roll'!$H18*'Rent Roll'!$D18/12)*((1+'Rent Roll'!$N18)^DATEDIF('Control | Sensitivity'!$C$18,W$5,"Y")))))</f>
        <v>-</v>
      </c>
      <c r="X22" s="92" t="str">
        <f ca="1">IF(X$5&gt;='Rent Roll'!$M44,('Rent Roll'!$G44*'Rent Roll'!$D18/12)*((1+'Rent Roll'!$X44)^DATEDIF('Rent Roll'!$M44,X$5,"Y")),
IF(X$5&gt;'Rent Roll'!$L18,"-",
IF('Rent Roll'!$P18&gt;0,
IF(AND('Rent Roll'!$P18&gt;0,EDATE('Rent Roll'!$K18,'Rent Roll'!$P18*12)&gt;='Commercial Lease'!X$5),
('Rent Roll'!$H18*'Rent Roll'!$D18/12)*((1+'Rent Roll'!$N18)^DATEDIF('Control | Sensitivity'!$C$18,X$5,"Y")),
OFFSET(W22,0,-DATEDIF(EDATE('Rent Roll'!$K18,'Rent Roll'!$P18*12),X$5,"M"))*((1+'Rent Roll'!$O18)^(DATEDIF(EDATE('Rent Roll'!$K18,'Rent Roll'!$P18*12),X$5,"Y")+1))),('Rent Roll'!$H18*'Rent Roll'!$D18/12)*((1+'Rent Roll'!$N18)^DATEDIF('Control | Sensitivity'!$C$18,X$5,"Y")))))</f>
        <v>-</v>
      </c>
      <c r="Y22" s="92" t="str">
        <f ca="1">IF(Y$5&gt;='Rent Roll'!$M44,('Rent Roll'!$G44*'Rent Roll'!$D18/12)*((1+'Rent Roll'!$X44)^DATEDIF('Rent Roll'!$M44,Y$5,"Y")),
IF(Y$5&gt;'Rent Roll'!$L18,"-",
IF('Rent Roll'!$P18&gt;0,
IF(AND('Rent Roll'!$P18&gt;0,EDATE('Rent Roll'!$K18,'Rent Roll'!$P18*12)&gt;='Commercial Lease'!Y$5),
('Rent Roll'!$H18*'Rent Roll'!$D18/12)*((1+'Rent Roll'!$N18)^DATEDIF('Control | Sensitivity'!$C$18,Y$5,"Y")),
OFFSET(X22,0,-DATEDIF(EDATE('Rent Roll'!$K18,'Rent Roll'!$P18*12),Y$5,"M"))*((1+'Rent Roll'!$O18)^(DATEDIF(EDATE('Rent Roll'!$K18,'Rent Roll'!$P18*12),Y$5,"Y")+1))),('Rent Roll'!$H18*'Rent Roll'!$D18/12)*((1+'Rent Roll'!$N18)^DATEDIF('Control | Sensitivity'!$C$18,Y$5,"Y")))))</f>
        <v>-</v>
      </c>
      <c r="Z22" s="92" t="str">
        <f ca="1">IF(Z$5&gt;='Rent Roll'!$M44,('Rent Roll'!$G44*'Rent Roll'!$D18/12)*((1+'Rent Roll'!$X44)^DATEDIF('Rent Roll'!$M44,Z$5,"Y")),
IF(Z$5&gt;'Rent Roll'!$L18,"-",
IF('Rent Roll'!$P18&gt;0,
IF(AND('Rent Roll'!$P18&gt;0,EDATE('Rent Roll'!$K18,'Rent Roll'!$P18*12)&gt;='Commercial Lease'!Z$5),
('Rent Roll'!$H18*'Rent Roll'!$D18/12)*((1+'Rent Roll'!$N18)^DATEDIF('Control | Sensitivity'!$C$18,Z$5,"Y")),
OFFSET(Y22,0,-DATEDIF(EDATE('Rent Roll'!$K18,'Rent Roll'!$P18*12),Z$5,"M"))*((1+'Rent Roll'!$O18)^(DATEDIF(EDATE('Rent Roll'!$K18,'Rent Roll'!$P18*12),Z$5,"Y")+1))),('Rent Roll'!$H18*'Rent Roll'!$D18/12)*((1+'Rent Roll'!$N18)^DATEDIF('Control | Sensitivity'!$C$18,Z$5,"Y")))))</f>
        <v>-</v>
      </c>
      <c r="AA22" s="92" t="str">
        <f ca="1">IF(AA$5&gt;='Rent Roll'!$M44,('Rent Roll'!$G44*'Rent Roll'!$D18/12)*((1+'Rent Roll'!$X44)^DATEDIF('Rent Roll'!$M44,AA$5,"Y")),
IF(AA$5&gt;'Rent Roll'!$L18,"-",
IF('Rent Roll'!$P18&gt;0,
IF(AND('Rent Roll'!$P18&gt;0,EDATE('Rent Roll'!$K18,'Rent Roll'!$P18*12)&gt;='Commercial Lease'!AA$5),
('Rent Roll'!$H18*'Rent Roll'!$D18/12)*((1+'Rent Roll'!$N18)^DATEDIF('Control | Sensitivity'!$C$18,AA$5,"Y")),
OFFSET(Z22,0,-DATEDIF(EDATE('Rent Roll'!$K18,'Rent Roll'!$P18*12),AA$5,"M"))*((1+'Rent Roll'!$O18)^(DATEDIF(EDATE('Rent Roll'!$K18,'Rent Roll'!$P18*12),AA$5,"Y")+1))),('Rent Roll'!$H18*'Rent Roll'!$D18/12)*((1+'Rent Roll'!$N18)^DATEDIF('Control | Sensitivity'!$C$18,AA$5,"Y")))))</f>
        <v>-</v>
      </c>
      <c r="AB22" s="92" t="str">
        <f ca="1">IF(AB$5&gt;='Rent Roll'!$M44,('Rent Roll'!$G44*'Rent Roll'!$D18/12)*((1+'Rent Roll'!$X44)^DATEDIF('Rent Roll'!$M44,AB$5,"Y")),
IF(AB$5&gt;'Rent Roll'!$L18,"-",
IF('Rent Roll'!$P18&gt;0,
IF(AND('Rent Roll'!$P18&gt;0,EDATE('Rent Roll'!$K18,'Rent Roll'!$P18*12)&gt;='Commercial Lease'!AB$5),
('Rent Roll'!$H18*'Rent Roll'!$D18/12)*((1+'Rent Roll'!$N18)^DATEDIF('Control | Sensitivity'!$C$18,AB$5,"Y")),
OFFSET(AA22,0,-DATEDIF(EDATE('Rent Roll'!$K18,'Rent Roll'!$P18*12),AB$5,"M"))*((1+'Rent Roll'!$O18)^(DATEDIF(EDATE('Rent Roll'!$K18,'Rent Roll'!$P18*12),AB$5,"Y")+1))),('Rent Roll'!$H18*'Rent Roll'!$D18/12)*((1+'Rent Roll'!$N18)^DATEDIF('Control | Sensitivity'!$C$18,AB$5,"Y")))))</f>
        <v>-</v>
      </c>
      <c r="AC22" s="92" t="str">
        <f ca="1">IF(AC$5&gt;='Rent Roll'!$M44,('Rent Roll'!$G44*'Rent Roll'!$D18/12)*((1+'Rent Roll'!$X44)^DATEDIF('Rent Roll'!$M44,AC$5,"Y")),
IF(AC$5&gt;'Rent Roll'!$L18,"-",
IF('Rent Roll'!$P18&gt;0,
IF(AND('Rent Roll'!$P18&gt;0,EDATE('Rent Roll'!$K18,'Rent Roll'!$P18*12)&gt;='Commercial Lease'!AC$5),
('Rent Roll'!$H18*'Rent Roll'!$D18/12)*((1+'Rent Roll'!$N18)^DATEDIF('Control | Sensitivity'!$C$18,AC$5,"Y")),
OFFSET(AB22,0,-DATEDIF(EDATE('Rent Roll'!$K18,'Rent Roll'!$P18*12),AC$5,"M"))*((1+'Rent Roll'!$O18)^(DATEDIF(EDATE('Rent Roll'!$K18,'Rent Roll'!$P18*12),AC$5,"Y")+1))),('Rent Roll'!$H18*'Rent Roll'!$D18/12)*((1+'Rent Roll'!$N18)^DATEDIF('Control | Sensitivity'!$C$18,AC$5,"Y")))))</f>
        <v>-</v>
      </c>
      <c r="AD22" s="92" t="str">
        <f ca="1">IF(AD$5&gt;='Rent Roll'!$M44,('Rent Roll'!$G44*'Rent Roll'!$D18/12)*((1+'Rent Roll'!$X44)^DATEDIF('Rent Roll'!$M44,AD$5,"Y")),
IF(AD$5&gt;'Rent Roll'!$L18,"-",
IF('Rent Roll'!$P18&gt;0,
IF(AND('Rent Roll'!$P18&gt;0,EDATE('Rent Roll'!$K18,'Rent Roll'!$P18*12)&gt;='Commercial Lease'!AD$5),
('Rent Roll'!$H18*'Rent Roll'!$D18/12)*((1+'Rent Roll'!$N18)^DATEDIF('Control | Sensitivity'!$C$18,AD$5,"Y")),
OFFSET(AC22,0,-DATEDIF(EDATE('Rent Roll'!$K18,'Rent Roll'!$P18*12),AD$5,"M"))*((1+'Rent Roll'!$O18)^(DATEDIF(EDATE('Rent Roll'!$K18,'Rent Roll'!$P18*12),AD$5,"Y")+1))),('Rent Roll'!$H18*'Rent Roll'!$D18/12)*((1+'Rent Roll'!$N18)^DATEDIF('Control | Sensitivity'!$C$18,AD$5,"Y")))))</f>
        <v>-</v>
      </c>
      <c r="AE22" s="92" t="str">
        <f ca="1">IF(AE$5&gt;='Rent Roll'!$M44,('Rent Roll'!$G44*'Rent Roll'!$D18/12)*((1+'Rent Roll'!$X44)^DATEDIF('Rent Roll'!$M44,AE$5,"Y")),
IF(AE$5&gt;'Rent Roll'!$L18,"-",
IF('Rent Roll'!$P18&gt;0,
IF(AND('Rent Roll'!$P18&gt;0,EDATE('Rent Roll'!$K18,'Rent Roll'!$P18*12)&gt;='Commercial Lease'!AE$5),
('Rent Roll'!$H18*'Rent Roll'!$D18/12)*((1+'Rent Roll'!$N18)^DATEDIF('Control | Sensitivity'!$C$18,AE$5,"Y")),
OFFSET(AD22,0,-DATEDIF(EDATE('Rent Roll'!$K18,'Rent Roll'!$P18*12),AE$5,"M"))*((1+'Rent Roll'!$O18)^(DATEDIF(EDATE('Rent Roll'!$K18,'Rent Roll'!$P18*12),AE$5,"Y")+1))),('Rent Roll'!$H18*'Rent Roll'!$D18/12)*((1+'Rent Roll'!$N18)^DATEDIF('Control | Sensitivity'!$C$18,AE$5,"Y")))))</f>
        <v>-</v>
      </c>
      <c r="AF22" s="92" t="str">
        <f ca="1">IF(AF$5&gt;='Rent Roll'!$M44,('Rent Roll'!$G44*'Rent Roll'!$D18/12)*((1+'Rent Roll'!$X44)^DATEDIF('Rent Roll'!$M44,AF$5,"Y")),
IF(AF$5&gt;'Rent Roll'!$L18,"-",
IF('Rent Roll'!$P18&gt;0,
IF(AND('Rent Roll'!$P18&gt;0,EDATE('Rent Roll'!$K18,'Rent Roll'!$P18*12)&gt;='Commercial Lease'!AF$5),
('Rent Roll'!$H18*'Rent Roll'!$D18/12)*((1+'Rent Roll'!$N18)^DATEDIF('Control | Sensitivity'!$C$18,AF$5,"Y")),
OFFSET(AE22,0,-DATEDIF(EDATE('Rent Roll'!$K18,'Rent Roll'!$P18*12),AF$5,"M"))*((1+'Rent Roll'!$O18)^(DATEDIF(EDATE('Rent Roll'!$K18,'Rent Roll'!$P18*12),AF$5,"Y")+1))),('Rent Roll'!$H18*'Rent Roll'!$D18/12)*((1+'Rent Roll'!$N18)^DATEDIF('Control | Sensitivity'!$C$18,AF$5,"Y")))))</f>
        <v>-</v>
      </c>
      <c r="AG22" s="92" t="str">
        <f ca="1">IF(AG$5&gt;='Rent Roll'!$M44,('Rent Roll'!$G44*'Rent Roll'!$D18/12)*((1+'Rent Roll'!$X44)^DATEDIF('Rent Roll'!$M44,AG$5,"Y")),
IF(AG$5&gt;'Rent Roll'!$L18,"-",
IF('Rent Roll'!$P18&gt;0,
IF(AND('Rent Roll'!$P18&gt;0,EDATE('Rent Roll'!$K18,'Rent Roll'!$P18*12)&gt;='Commercial Lease'!AG$5),
('Rent Roll'!$H18*'Rent Roll'!$D18/12)*((1+'Rent Roll'!$N18)^DATEDIF('Control | Sensitivity'!$C$18,AG$5,"Y")),
OFFSET(AF22,0,-DATEDIF(EDATE('Rent Roll'!$K18,'Rent Roll'!$P18*12),AG$5,"M"))*((1+'Rent Roll'!$O18)^(DATEDIF(EDATE('Rent Roll'!$K18,'Rent Roll'!$P18*12),AG$5,"Y")+1))),('Rent Roll'!$H18*'Rent Roll'!$D18/12)*((1+'Rent Roll'!$N18)^DATEDIF('Control | Sensitivity'!$C$18,AG$5,"Y")))))</f>
        <v>-</v>
      </c>
      <c r="AH22" s="92" t="str">
        <f ca="1">IF(AH$5&gt;='Rent Roll'!$M44,('Rent Roll'!$G44*'Rent Roll'!$D18/12)*((1+'Rent Roll'!$X44)^DATEDIF('Rent Roll'!$M44,AH$5,"Y")),
IF(AH$5&gt;'Rent Roll'!$L18,"-",
IF('Rent Roll'!$P18&gt;0,
IF(AND('Rent Roll'!$P18&gt;0,EDATE('Rent Roll'!$K18,'Rent Roll'!$P18*12)&gt;='Commercial Lease'!AH$5),
('Rent Roll'!$H18*'Rent Roll'!$D18/12)*((1+'Rent Roll'!$N18)^DATEDIF('Control | Sensitivity'!$C$18,AH$5,"Y")),
OFFSET(AG22,0,-DATEDIF(EDATE('Rent Roll'!$K18,'Rent Roll'!$P18*12),AH$5,"M"))*((1+'Rent Roll'!$O18)^(DATEDIF(EDATE('Rent Roll'!$K18,'Rent Roll'!$P18*12),AH$5,"Y")+1))),('Rent Roll'!$H18*'Rent Roll'!$D18/12)*((1+'Rent Roll'!$N18)^DATEDIF('Control | Sensitivity'!$C$18,AH$5,"Y")))))</f>
        <v>-</v>
      </c>
      <c r="AI22" s="92" t="str">
        <f ca="1">IF(AI$5&gt;='Rent Roll'!$M44,('Rent Roll'!$G44*'Rent Roll'!$D18/12)*((1+'Rent Roll'!$X44)^DATEDIF('Rent Roll'!$M44,AI$5,"Y")),
IF(AI$5&gt;'Rent Roll'!$L18,"-",
IF('Rent Roll'!$P18&gt;0,
IF(AND('Rent Roll'!$P18&gt;0,EDATE('Rent Roll'!$K18,'Rent Roll'!$P18*12)&gt;='Commercial Lease'!AI$5),
('Rent Roll'!$H18*'Rent Roll'!$D18/12)*((1+'Rent Roll'!$N18)^DATEDIF('Control | Sensitivity'!$C$18,AI$5,"Y")),
OFFSET(AH22,0,-DATEDIF(EDATE('Rent Roll'!$K18,'Rent Roll'!$P18*12),AI$5,"M"))*((1+'Rent Roll'!$O18)^(DATEDIF(EDATE('Rent Roll'!$K18,'Rent Roll'!$P18*12),AI$5,"Y")+1))),('Rent Roll'!$H18*'Rent Roll'!$D18/12)*((1+'Rent Roll'!$N18)^DATEDIF('Control | Sensitivity'!$C$18,AI$5,"Y")))))</f>
        <v>-</v>
      </c>
      <c r="AJ22" s="92" t="str">
        <f ca="1">IF(AJ$5&gt;='Rent Roll'!$M44,('Rent Roll'!$G44*'Rent Roll'!$D18/12)*((1+'Rent Roll'!$X44)^DATEDIF('Rent Roll'!$M44,AJ$5,"Y")),
IF(AJ$5&gt;'Rent Roll'!$L18,"-",
IF('Rent Roll'!$P18&gt;0,
IF(AND('Rent Roll'!$P18&gt;0,EDATE('Rent Roll'!$K18,'Rent Roll'!$P18*12)&gt;='Commercial Lease'!AJ$5),
('Rent Roll'!$H18*'Rent Roll'!$D18/12)*((1+'Rent Roll'!$N18)^DATEDIF('Control | Sensitivity'!$C$18,AJ$5,"Y")),
OFFSET(AI22,0,-DATEDIF(EDATE('Rent Roll'!$K18,'Rent Roll'!$P18*12),AJ$5,"M"))*((1+'Rent Roll'!$O18)^(DATEDIF(EDATE('Rent Roll'!$K18,'Rent Roll'!$P18*12),AJ$5,"Y")+1))),('Rent Roll'!$H18*'Rent Roll'!$D18/12)*((1+'Rent Roll'!$N18)^DATEDIF('Control | Sensitivity'!$C$18,AJ$5,"Y")))))</f>
        <v>-</v>
      </c>
      <c r="AK22" s="92" t="str">
        <f ca="1">IF(AK$5&gt;='Rent Roll'!$M44,('Rent Roll'!$G44*'Rent Roll'!$D18/12)*((1+'Rent Roll'!$X44)^DATEDIF('Rent Roll'!$M44,AK$5,"Y")),
IF(AK$5&gt;'Rent Roll'!$L18,"-",
IF('Rent Roll'!$P18&gt;0,
IF(AND('Rent Roll'!$P18&gt;0,EDATE('Rent Roll'!$K18,'Rent Roll'!$P18*12)&gt;='Commercial Lease'!AK$5),
('Rent Roll'!$H18*'Rent Roll'!$D18/12)*((1+'Rent Roll'!$N18)^DATEDIF('Control | Sensitivity'!$C$18,AK$5,"Y")),
OFFSET(AJ22,0,-DATEDIF(EDATE('Rent Roll'!$K18,'Rent Roll'!$P18*12),AK$5,"M"))*((1+'Rent Roll'!$O18)^(DATEDIF(EDATE('Rent Roll'!$K18,'Rent Roll'!$P18*12),AK$5,"Y")+1))),('Rent Roll'!$H18*'Rent Roll'!$D18/12)*((1+'Rent Roll'!$N18)^DATEDIF('Control | Sensitivity'!$C$18,AK$5,"Y")))))</f>
        <v>-</v>
      </c>
      <c r="AL22" s="92" t="str">
        <f ca="1">IF(AL$5&gt;='Rent Roll'!$M44,('Rent Roll'!$G44*'Rent Roll'!$D18/12)*((1+'Rent Roll'!$X44)^DATEDIF('Rent Roll'!$M44,AL$5,"Y")),
IF(AL$5&gt;'Rent Roll'!$L18,"-",
IF('Rent Roll'!$P18&gt;0,
IF(AND('Rent Roll'!$P18&gt;0,EDATE('Rent Roll'!$K18,'Rent Roll'!$P18*12)&gt;='Commercial Lease'!AL$5),
('Rent Roll'!$H18*'Rent Roll'!$D18/12)*((1+'Rent Roll'!$N18)^DATEDIF('Control | Sensitivity'!$C$18,AL$5,"Y")),
OFFSET(AK22,0,-DATEDIF(EDATE('Rent Roll'!$K18,'Rent Roll'!$P18*12),AL$5,"M"))*((1+'Rent Roll'!$O18)^(DATEDIF(EDATE('Rent Roll'!$K18,'Rent Roll'!$P18*12),AL$5,"Y")+1))),('Rent Roll'!$H18*'Rent Roll'!$D18/12)*((1+'Rent Roll'!$N18)^DATEDIF('Control | Sensitivity'!$C$18,AL$5,"Y")))))</f>
        <v>-</v>
      </c>
      <c r="AM22" s="92" t="str">
        <f ca="1">IF(AM$5&gt;='Rent Roll'!$M44,('Rent Roll'!$G44*'Rent Roll'!$D18/12)*((1+'Rent Roll'!$X44)^DATEDIF('Rent Roll'!$M44,AM$5,"Y")),
IF(AM$5&gt;'Rent Roll'!$L18,"-",
IF('Rent Roll'!$P18&gt;0,
IF(AND('Rent Roll'!$P18&gt;0,EDATE('Rent Roll'!$K18,'Rent Roll'!$P18*12)&gt;='Commercial Lease'!AM$5),
('Rent Roll'!$H18*'Rent Roll'!$D18/12)*((1+'Rent Roll'!$N18)^DATEDIF('Control | Sensitivity'!$C$18,AM$5,"Y")),
OFFSET(AL22,0,-DATEDIF(EDATE('Rent Roll'!$K18,'Rent Roll'!$P18*12),AM$5,"M"))*((1+'Rent Roll'!$O18)^(DATEDIF(EDATE('Rent Roll'!$K18,'Rent Roll'!$P18*12),AM$5,"Y")+1))),('Rent Roll'!$H18*'Rent Roll'!$D18/12)*((1+'Rent Roll'!$N18)^DATEDIF('Control | Sensitivity'!$C$18,AM$5,"Y")))))</f>
        <v>-</v>
      </c>
      <c r="AN22" s="92" t="str">
        <f ca="1">IF(AN$5&gt;='Rent Roll'!$M44,('Rent Roll'!$G44*'Rent Roll'!$D18/12)*((1+'Rent Roll'!$X44)^DATEDIF('Rent Roll'!$M44,AN$5,"Y")),
IF(AN$5&gt;'Rent Roll'!$L18,"-",
IF('Rent Roll'!$P18&gt;0,
IF(AND('Rent Roll'!$P18&gt;0,EDATE('Rent Roll'!$K18,'Rent Roll'!$P18*12)&gt;='Commercial Lease'!AN$5),
('Rent Roll'!$H18*'Rent Roll'!$D18/12)*((1+'Rent Roll'!$N18)^DATEDIF('Control | Sensitivity'!$C$18,AN$5,"Y")),
OFFSET(AM22,0,-DATEDIF(EDATE('Rent Roll'!$K18,'Rent Roll'!$P18*12),AN$5,"M"))*((1+'Rent Roll'!$O18)^(DATEDIF(EDATE('Rent Roll'!$K18,'Rent Roll'!$P18*12),AN$5,"Y")+1))),('Rent Roll'!$H18*'Rent Roll'!$D18/12)*((1+'Rent Roll'!$N18)^DATEDIF('Control | Sensitivity'!$C$18,AN$5,"Y")))))</f>
        <v>-</v>
      </c>
      <c r="AO22" s="92" t="str">
        <f ca="1">IF(AO$5&gt;='Rent Roll'!$M44,('Rent Roll'!$G44*'Rent Roll'!$D18/12)*((1+'Rent Roll'!$X44)^DATEDIF('Rent Roll'!$M44,AO$5,"Y")),
IF(AO$5&gt;'Rent Roll'!$L18,"-",
IF('Rent Roll'!$P18&gt;0,
IF(AND('Rent Roll'!$P18&gt;0,EDATE('Rent Roll'!$K18,'Rent Roll'!$P18*12)&gt;='Commercial Lease'!AO$5),
('Rent Roll'!$H18*'Rent Roll'!$D18/12)*((1+'Rent Roll'!$N18)^DATEDIF('Control | Sensitivity'!$C$18,AO$5,"Y")),
OFFSET(AN22,0,-DATEDIF(EDATE('Rent Roll'!$K18,'Rent Roll'!$P18*12),AO$5,"M"))*((1+'Rent Roll'!$O18)^(DATEDIF(EDATE('Rent Roll'!$K18,'Rent Roll'!$P18*12),AO$5,"Y")+1))),('Rent Roll'!$H18*'Rent Roll'!$D18/12)*((1+'Rent Roll'!$N18)^DATEDIF('Control | Sensitivity'!$C$18,AO$5,"Y")))))</f>
        <v>-</v>
      </c>
      <c r="AP22" s="92" t="str">
        <f ca="1">IF(AP$5&gt;='Rent Roll'!$M44,('Rent Roll'!$G44*'Rent Roll'!$D18/12)*((1+'Rent Roll'!$X44)^DATEDIF('Rent Roll'!$M44,AP$5,"Y")),
IF(AP$5&gt;'Rent Roll'!$L18,"-",
IF('Rent Roll'!$P18&gt;0,
IF(AND('Rent Roll'!$P18&gt;0,EDATE('Rent Roll'!$K18,'Rent Roll'!$P18*12)&gt;='Commercial Lease'!AP$5),
('Rent Roll'!$H18*'Rent Roll'!$D18/12)*((1+'Rent Roll'!$N18)^DATEDIF('Control | Sensitivity'!$C$18,AP$5,"Y")),
OFFSET(AO22,0,-DATEDIF(EDATE('Rent Roll'!$K18,'Rent Roll'!$P18*12),AP$5,"M"))*((1+'Rent Roll'!$O18)^(DATEDIF(EDATE('Rent Roll'!$K18,'Rent Roll'!$P18*12),AP$5,"Y")+1))),('Rent Roll'!$H18*'Rent Roll'!$D18/12)*((1+'Rent Roll'!$N18)^DATEDIF('Control | Sensitivity'!$C$18,AP$5,"Y")))))</f>
        <v>-</v>
      </c>
      <c r="AQ22" s="92" t="str">
        <f ca="1">IF(AQ$5&gt;='Rent Roll'!$M44,('Rent Roll'!$G44*'Rent Roll'!$D18/12)*((1+'Rent Roll'!$X44)^DATEDIF('Rent Roll'!$M44,AQ$5,"Y")),
IF(AQ$5&gt;'Rent Roll'!$L18,"-",
IF('Rent Roll'!$P18&gt;0,
IF(AND('Rent Roll'!$P18&gt;0,EDATE('Rent Roll'!$K18,'Rent Roll'!$P18*12)&gt;='Commercial Lease'!AQ$5),
('Rent Roll'!$H18*'Rent Roll'!$D18/12)*((1+'Rent Roll'!$N18)^DATEDIF('Control | Sensitivity'!$C$18,AQ$5,"Y")),
OFFSET(AP22,0,-DATEDIF(EDATE('Rent Roll'!$K18,'Rent Roll'!$P18*12),AQ$5,"M"))*((1+'Rent Roll'!$O18)^(DATEDIF(EDATE('Rent Roll'!$K18,'Rent Roll'!$P18*12),AQ$5,"Y")+1))),('Rent Roll'!$H18*'Rent Roll'!$D18/12)*((1+'Rent Roll'!$N18)^DATEDIF('Control | Sensitivity'!$C$18,AQ$5,"Y")))))</f>
        <v>-</v>
      </c>
      <c r="AR22" s="92" t="str">
        <f ca="1">IF(AR$5&gt;='Rent Roll'!$M44,('Rent Roll'!$G44*'Rent Roll'!$D18/12)*((1+'Rent Roll'!$X44)^DATEDIF('Rent Roll'!$M44,AR$5,"Y")),
IF(AR$5&gt;'Rent Roll'!$L18,"-",
IF('Rent Roll'!$P18&gt;0,
IF(AND('Rent Roll'!$P18&gt;0,EDATE('Rent Roll'!$K18,'Rent Roll'!$P18*12)&gt;='Commercial Lease'!AR$5),
('Rent Roll'!$H18*'Rent Roll'!$D18/12)*((1+'Rent Roll'!$N18)^DATEDIF('Control | Sensitivity'!$C$18,AR$5,"Y")),
OFFSET(AQ22,0,-DATEDIF(EDATE('Rent Roll'!$K18,'Rent Roll'!$P18*12),AR$5,"M"))*((1+'Rent Roll'!$O18)^(DATEDIF(EDATE('Rent Roll'!$K18,'Rent Roll'!$P18*12),AR$5,"Y")+1))),('Rent Roll'!$H18*'Rent Roll'!$D18/12)*((1+'Rent Roll'!$N18)^DATEDIF('Control | Sensitivity'!$C$18,AR$5,"Y")))))</f>
        <v>-</v>
      </c>
      <c r="AS22" s="92" t="str">
        <f ca="1">IF(AS$5&gt;='Rent Roll'!$M44,('Rent Roll'!$G44*'Rent Roll'!$D18/12)*((1+'Rent Roll'!$X44)^DATEDIF('Rent Roll'!$M44,AS$5,"Y")),
IF(AS$5&gt;'Rent Roll'!$L18,"-",
IF('Rent Roll'!$P18&gt;0,
IF(AND('Rent Roll'!$P18&gt;0,EDATE('Rent Roll'!$K18,'Rent Roll'!$P18*12)&gt;='Commercial Lease'!AS$5),
('Rent Roll'!$H18*'Rent Roll'!$D18/12)*((1+'Rent Roll'!$N18)^DATEDIF('Control | Sensitivity'!$C$18,AS$5,"Y")),
OFFSET(AR22,0,-DATEDIF(EDATE('Rent Roll'!$K18,'Rent Roll'!$P18*12),AS$5,"M"))*((1+'Rent Roll'!$O18)^(DATEDIF(EDATE('Rent Roll'!$K18,'Rent Roll'!$P18*12),AS$5,"Y")+1))),('Rent Roll'!$H18*'Rent Roll'!$D18/12)*((1+'Rent Roll'!$N18)^DATEDIF('Control | Sensitivity'!$C$18,AS$5,"Y")))))</f>
        <v>-</v>
      </c>
      <c r="AT22" s="92" t="str">
        <f ca="1">IF(AT$5&gt;='Rent Roll'!$M44,('Rent Roll'!$G44*'Rent Roll'!$D18/12)*((1+'Rent Roll'!$X44)^DATEDIF('Rent Roll'!$M44,AT$5,"Y")),
IF(AT$5&gt;'Rent Roll'!$L18,"-",
IF('Rent Roll'!$P18&gt;0,
IF(AND('Rent Roll'!$P18&gt;0,EDATE('Rent Roll'!$K18,'Rent Roll'!$P18*12)&gt;='Commercial Lease'!AT$5),
('Rent Roll'!$H18*'Rent Roll'!$D18/12)*((1+'Rent Roll'!$N18)^DATEDIF('Control | Sensitivity'!$C$18,AT$5,"Y")),
OFFSET(AS22,0,-DATEDIF(EDATE('Rent Roll'!$K18,'Rent Roll'!$P18*12),AT$5,"M"))*((1+'Rent Roll'!$O18)^(DATEDIF(EDATE('Rent Roll'!$K18,'Rent Roll'!$P18*12),AT$5,"Y")+1))),('Rent Roll'!$H18*'Rent Roll'!$D18/12)*((1+'Rent Roll'!$N18)^DATEDIF('Control | Sensitivity'!$C$18,AT$5,"Y")))))</f>
        <v>-</v>
      </c>
      <c r="AU22" s="92" t="str">
        <f ca="1">IF(AU$5&gt;='Rent Roll'!$M44,('Rent Roll'!$G44*'Rent Roll'!$D18/12)*((1+'Rent Roll'!$X44)^DATEDIF('Rent Roll'!$M44,AU$5,"Y")),
IF(AU$5&gt;'Rent Roll'!$L18,"-",
IF('Rent Roll'!$P18&gt;0,
IF(AND('Rent Roll'!$P18&gt;0,EDATE('Rent Roll'!$K18,'Rent Roll'!$P18*12)&gt;='Commercial Lease'!AU$5),
('Rent Roll'!$H18*'Rent Roll'!$D18/12)*((1+'Rent Roll'!$N18)^DATEDIF('Control | Sensitivity'!$C$18,AU$5,"Y")),
OFFSET(AT22,0,-DATEDIF(EDATE('Rent Roll'!$K18,'Rent Roll'!$P18*12),AU$5,"M"))*((1+'Rent Roll'!$O18)^(DATEDIF(EDATE('Rent Roll'!$K18,'Rent Roll'!$P18*12),AU$5,"Y")+1))),('Rent Roll'!$H18*'Rent Roll'!$D18/12)*((1+'Rent Roll'!$N18)^DATEDIF('Control | Sensitivity'!$C$18,AU$5,"Y")))))</f>
        <v>-</v>
      </c>
      <c r="AV22" s="92" t="str">
        <f ca="1">IF(AV$5&gt;='Rent Roll'!$M44,('Rent Roll'!$G44*'Rent Roll'!$D18/12)*((1+'Rent Roll'!$X44)^DATEDIF('Rent Roll'!$M44,AV$5,"Y")),
IF(AV$5&gt;'Rent Roll'!$L18,"-",
IF('Rent Roll'!$P18&gt;0,
IF(AND('Rent Roll'!$P18&gt;0,EDATE('Rent Roll'!$K18,'Rent Roll'!$P18*12)&gt;='Commercial Lease'!AV$5),
('Rent Roll'!$H18*'Rent Roll'!$D18/12)*((1+'Rent Roll'!$N18)^DATEDIF('Control | Sensitivity'!$C$18,AV$5,"Y")),
OFFSET(AU22,0,-DATEDIF(EDATE('Rent Roll'!$K18,'Rent Roll'!$P18*12),AV$5,"M"))*((1+'Rent Roll'!$O18)^(DATEDIF(EDATE('Rent Roll'!$K18,'Rent Roll'!$P18*12),AV$5,"Y")+1))),('Rent Roll'!$H18*'Rent Roll'!$D18/12)*((1+'Rent Roll'!$N18)^DATEDIF('Control | Sensitivity'!$C$18,AV$5,"Y")))))</f>
        <v>-</v>
      </c>
      <c r="AW22" s="92" t="str">
        <f ca="1">IF(AW$5&gt;='Rent Roll'!$M44,('Rent Roll'!$G44*'Rent Roll'!$D18/12)*((1+'Rent Roll'!$X44)^DATEDIF('Rent Roll'!$M44,AW$5,"Y")),
IF(AW$5&gt;'Rent Roll'!$L18,"-",
IF('Rent Roll'!$P18&gt;0,
IF(AND('Rent Roll'!$P18&gt;0,EDATE('Rent Roll'!$K18,'Rent Roll'!$P18*12)&gt;='Commercial Lease'!AW$5),
('Rent Roll'!$H18*'Rent Roll'!$D18/12)*((1+'Rent Roll'!$N18)^DATEDIF('Control | Sensitivity'!$C$18,AW$5,"Y")),
OFFSET(AV22,0,-DATEDIF(EDATE('Rent Roll'!$K18,'Rent Roll'!$P18*12),AW$5,"M"))*((1+'Rent Roll'!$O18)^(DATEDIF(EDATE('Rent Roll'!$K18,'Rent Roll'!$P18*12),AW$5,"Y")+1))),('Rent Roll'!$H18*'Rent Roll'!$D18/12)*((1+'Rent Roll'!$N18)^DATEDIF('Control | Sensitivity'!$C$18,AW$5,"Y")))))</f>
        <v>-</v>
      </c>
      <c r="AX22" s="92" t="str">
        <f ca="1">IF(AX$5&gt;='Rent Roll'!$M44,('Rent Roll'!$G44*'Rent Roll'!$D18/12)*((1+'Rent Roll'!$X44)^DATEDIF('Rent Roll'!$M44,AX$5,"Y")),
IF(AX$5&gt;'Rent Roll'!$L18,"-",
IF('Rent Roll'!$P18&gt;0,
IF(AND('Rent Roll'!$P18&gt;0,EDATE('Rent Roll'!$K18,'Rent Roll'!$P18*12)&gt;='Commercial Lease'!AX$5),
('Rent Roll'!$H18*'Rent Roll'!$D18/12)*((1+'Rent Roll'!$N18)^DATEDIF('Control | Sensitivity'!$C$18,AX$5,"Y")),
OFFSET(AW22,0,-DATEDIF(EDATE('Rent Roll'!$K18,'Rent Roll'!$P18*12),AX$5,"M"))*((1+'Rent Roll'!$O18)^(DATEDIF(EDATE('Rent Roll'!$K18,'Rent Roll'!$P18*12),AX$5,"Y")+1))),('Rent Roll'!$H18*'Rent Roll'!$D18/12)*((1+'Rent Roll'!$N18)^DATEDIF('Control | Sensitivity'!$C$18,AX$5,"Y")))))</f>
        <v>-</v>
      </c>
      <c r="AY22" s="92" t="str">
        <f ca="1">IF(AY$5&gt;='Rent Roll'!$M44,('Rent Roll'!$G44*'Rent Roll'!$D18/12)*((1+'Rent Roll'!$X44)^DATEDIF('Rent Roll'!$M44,AY$5,"Y")),
IF(AY$5&gt;'Rent Roll'!$L18,"-",
IF('Rent Roll'!$P18&gt;0,
IF(AND('Rent Roll'!$P18&gt;0,EDATE('Rent Roll'!$K18,'Rent Roll'!$P18*12)&gt;='Commercial Lease'!AY$5),
('Rent Roll'!$H18*'Rent Roll'!$D18/12)*((1+'Rent Roll'!$N18)^DATEDIF('Control | Sensitivity'!$C$18,AY$5,"Y")),
OFFSET(AX22,0,-DATEDIF(EDATE('Rent Roll'!$K18,'Rent Roll'!$P18*12),AY$5,"M"))*((1+'Rent Roll'!$O18)^(DATEDIF(EDATE('Rent Roll'!$K18,'Rent Roll'!$P18*12),AY$5,"Y")+1))),('Rent Roll'!$H18*'Rent Roll'!$D18/12)*((1+'Rent Roll'!$N18)^DATEDIF('Control | Sensitivity'!$C$18,AY$5,"Y")))))</f>
        <v>-</v>
      </c>
      <c r="AZ22" s="92" t="str">
        <f ca="1">IF(AZ$5&gt;='Rent Roll'!$M44,('Rent Roll'!$G44*'Rent Roll'!$D18/12)*((1+'Rent Roll'!$X44)^DATEDIF('Rent Roll'!$M44,AZ$5,"Y")),
IF(AZ$5&gt;'Rent Roll'!$L18,"-",
IF('Rent Roll'!$P18&gt;0,
IF(AND('Rent Roll'!$P18&gt;0,EDATE('Rent Roll'!$K18,'Rent Roll'!$P18*12)&gt;='Commercial Lease'!AZ$5),
('Rent Roll'!$H18*'Rent Roll'!$D18/12)*((1+'Rent Roll'!$N18)^DATEDIF('Control | Sensitivity'!$C$18,AZ$5,"Y")),
OFFSET(AY22,0,-DATEDIF(EDATE('Rent Roll'!$K18,'Rent Roll'!$P18*12),AZ$5,"M"))*((1+'Rent Roll'!$O18)^(DATEDIF(EDATE('Rent Roll'!$K18,'Rent Roll'!$P18*12),AZ$5,"Y")+1))),('Rent Roll'!$H18*'Rent Roll'!$D18/12)*((1+'Rent Roll'!$N18)^DATEDIF('Control | Sensitivity'!$C$18,AZ$5,"Y")))))</f>
        <v>-</v>
      </c>
      <c r="BA22" s="92" t="str">
        <f ca="1">IF(BA$5&gt;='Rent Roll'!$M44,('Rent Roll'!$G44*'Rent Roll'!$D18/12)*((1+'Rent Roll'!$X44)^DATEDIF('Rent Roll'!$M44,BA$5,"Y")),
IF(BA$5&gt;'Rent Roll'!$L18,"-",
IF('Rent Roll'!$P18&gt;0,
IF(AND('Rent Roll'!$P18&gt;0,EDATE('Rent Roll'!$K18,'Rent Roll'!$P18*12)&gt;='Commercial Lease'!BA$5),
('Rent Roll'!$H18*'Rent Roll'!$D18/12)*((1+'Rent Roll'!$N18)^DATEDIF('Control | Sensitivity'!$C$18,BA$5,"Y")),
OFFSET(AZ22,0,-DATEDIF(EDATE('Rent Roll'!$K18,'Rent Roll'!$P18*12),BA$5,"M"))*((1+'Rent Roll'!$O18)^(DATEDIF(EDATE('Rent Roll'!$K18,'Rent Roll'!$P18*12),BA$5,"Y")+1))),('Rent Roll'!$H18*'Rent Roll'!$D18/12)*((1+'Rent Roll'!$N18)^DATEDIF('Control | Sensitivity'!$C$18,BA$5,"Y")))))</f>
        <v>-</v>
      </c>
      <c r="BB22" s="92" t="str">
        <f ca="1">IF(BB$5&gt;='Rent Roll'!$M44,('Rent Roll'!$G44*'Rent Roll'!$D18/12)*((1+'Rent Roll'!$X44)^DATEDIF('Rent Roll'!$M44,BB$5,"Y")),
IF(BB$5&gt;'Rent Roll'!$L18,"-",
IF('Rent Roll'!$P18&gt;0,
IF(AND('Rent Roll'!$P18&gt;0,EDATE('Rent Roll'!$K18,'Rent Roll'!$P18*12)&gt;='Commercial Lease'!BB$5),
('Rent Roll'!$H18*'Rent Roll'!$D18/12)*((1+'Rent Roll'!$N18)^DATEDIF('Control | Sensitivity'!$C$18,BB$5,"Y")),
OFFSET(BA22,0,-DATEDIF(EDATE('Rent Roll'!$K18,'Rent Roll'!$P18*12),BB$5,"M"))*((1+'Rent Roll'!$O18)^(DATEDIF(EDATE('Rent Roll'!$K18,'Rent Roll'!$P18*12),BB$5,"Y")+1))),('Rent Roll'!$H18*'Rent Roll'!$D18/12)*((1+'Rent Roll'!$N18)^DATEDIF('Control | Sensitivity'!$C$18,BB$5,"Y")))))</f>
        <v>-</v>
      </c>
      <c r="BC22" s="92" t="str">
        <f ca="1">IF(BC$5&gt;='Rent Roll'!$M44,('Rent Roll'!$G44*'Rent Roll'!$D18/12)*((1+'Rent Roll'!$X44)^DATEDIF('Rent Roll'!$M44,BC$5,"Y")),
IF(BC$5&gt;'Rent Roll'!$L18,"-",
IF('Rent Roll'!$P18&gt;0,
IF(AND('Rent Roll'!$P18&gt;0,EDATE('Rent Roll'!$K18,'Rent Roll'!$P18*12)&gt;='Commercial Lease'!BC$5),
('Rent Roll'!$H18*'Rent Roll'!$D18/12)*((1+'Rent Roll'!$N18)^DATEDIF('Control | Sensitivity'!$C$18,BC$5,"Y")),
OFFSET(BB22,0,-DATEDIF(EDATE('Rent Roll'!$K18,'Rent Roll'!$P18*12),BC$5,"M"))*((1+'Rent Roll'!$O18)^(DATEDIF(EDATE('Rent Roll'!$K18,'Rent Roll'!$P18*12),BC$5,"Y")+1))),('Rent Roll'!$H18*'Rent Roll'!$D18/12)*((1+'Rent Roll'!$N18)^DATEDIF('Control | Sensitivity'!$C$18,BC$5,"Y")))))</f>
        <v>-</v>
      </c>
      <c r="BD22" s="92" t="str">
        <f ca="1">IF(BD$5&gt;='Rent Roll'!$M44,('Rent Roll'!$G44*'Rent Roll'!$D18/12)*((1+'Rent Roll'!$X44)^DATEDIF('Rent Roll'!$M44,BD$5,"Y")),
IF(BD$5&gt;'Rent Roll'!$L18,"-",
IF('Rent Roll'!$P18&gt;0,
IF(AND('Rent Roll'!$P18&gt;0,EDATE('Rent Roll'!$K18,'Rent Roll'!$P18*12)&gt;='Commercial Lease'!BD$5),
('Rent Roll'!$H18*'Rent Roll'!$D18/12)*((1+'Rent Roll'!$N18)^DATEDIF('Control | Sensitivity'!$C$18,BD$5,"Y")),
OFFSET(BC22,0,-DATEDIF(EDATE('Rent Roll'!$K18,'Rent Roll'!$P18*12),BD$5,"M"))*((1+'Rent Roll'!$O18)^(DATEDIF(EDATE('Rent Roll'!$K18,'Rent Roll'!$P18*12),BD$5,"Y")+1))),('Rent Roll'!$H18*'Rent Roll'!$D18/12)*((1+'Rent Roll'!$N18)^DATEDIF('Control | Sensitivity'!$C$18,BD$5,"Y")))))</f>
        <v>-</v>
      </c>
      <c r="BE22" s="92" t="str">
        <f ca="1">IF(BE$5&gt;='Rent Roll'!$M44,('Rent Roll'!$G44*'Rent Roll'!$D18/12)*((1+'Rent Roll'!$X44)^DATEDIF('Rent Roll'!$M44,BE$5,"Y")),
IF(BE$5&gt;'Rent Roll'!$L18,"-",
IF('Rent Roll'!$P18&gt;0,
IF(AND('Rent Roll'!$P18&gt;0,EDATE('Rent Roll'!$K18,'Rent Roll'!$P18*12)&gt;='Commercial Lease'!BE$5),
('Rent Roll'!$H18*'Rent Roll'!$D18/12)*((1+'Rent Roll'!$N18)^DATEDIF('Control | Sensitivity'!$C$18,BE$5,"Y")),
OFFSET(BD22,0,-DATEDIF(EDATE('Rent Roll'!$K18,'Rent Roll'!$P18*12),BE$5,"M"))*((1+'Rent Roll'!$O18)^(DATEDIF(EDATE('Rent Roll'!$K18,'Rent Roll'!$P18*12),BE$5,"Y")+1))),('Rent Roll'!$H18*'Rent Roll'!$D18/12)*((1+'Rent Roll'!$N18)^DATEDIF('Control | Sensitivity'!$C$18,BE$5,"Y")))))</f>
        <v>-</v>
      </c>
      <c r="BF22" s="92" t="str">
        <f ca="1">IF(BF$5&gt;='Rent Roll'!$M44,('Rent Roll'!$G44*'Rent Roll'!$D18/12)*((1+'Rent Roll'!$X44)^DATEDIF('Rent Roll'!$M44,BF$5,"Y")),
IF(BF$5&gt;'Rent Roll'!$L18,"-",
IF('Rent Roll'!$P18&gt;0,
IF(AND('Rent Roll'!$P18&gt;0,EDATE('Rent Roll'!$K18,'Rent Roll'!$P18*12)&gt;='Commercial Lease'!BF$5),
('Rent Roll'!$H18*'Rent Roll'!$D18/12)*((1+'Rent Roll'!$N18)^DATEDIF('Control | Sensitivity'!$C$18,BF$5,"Y")),
OFFSET(BE22,0,-DATEDIF(EDATE('Rent Roll'!$K18,'Rent Roll'!$P18*12),BF$5,"M"))*((1+'Rent Roll'!$O18)^(DATEDIF(EDATE('Rent Roll'!$K18,'Rent Roll'!$P18*12),BF$5,"Y")+1))),('Rent Roll'!$H18*'Rent Roll'!$D18/12)*((1+'Rent Roll'!$N18)^DATEDIF('Control | Sensitivity'!$C$18,BF$5,"Y")))))</f>
        <v>-</v>
      </c>
      <c r="BG22" s="92" t="str">
        <f ca="1">IF(BG$5&gt;='Rent Roll'!$M44,('Rent Roll'!$G44*'Rent Roll'!$D18/12)*((1+'Rent Roll'!$X44)^DATEDIF('Rent Roll'!$M44,BG$5,"Y")),
IF(BG$5&gt;'Rent Roll'!$L18,"-",
IF('Rent Roll'!$P18&gt;0,
IF(AND('Rent Roll'!$P18&gt;0,EDATE('Rent Roll'!$K18,'Rent Roll'!$P18*12)&gt;='Commercial Lease'!BG$5),
('Rent Roll'!$H18*'Rent Roll'!$D18/12)*((1+'Rent Roll'!$N18)^DATEDIF('Control | Sensitivity'!$C$18,BG$5,"Y")),
OFFSET(BF22,0,-DATEDIF(EDATE('Rent Roll'!$K18,'Rent Roll'!$P18*12),BG$5,"M"))*((1+'Rent Roll'!$O18)^(DATEDIF(EDATE('Rent Roll'!$K18,'Rent Roll'!$P18*12),BG$5,"Y")+1))),('Rent Roll'!$H18*'Rent Roll'!$D18/12)*((1+'Rent Roll'!$N18)^DATEDIF('Control | Sensitivity'!$C$18,BG$5,"Y")))))</f>
        <v>-</v>
      </c>
      <c r="BH22" s="92" t="str">
        <f ca="1">IF(BH$5&gt;='Rent Roll'!$M44,('Rent Roll'!$G44*'Rent Roll'!$D18/12)*((1+'Rent Roll'!$X44)^DATEDIF('Rent Roll'!$M44,BH$5,"Y")),
IF(BH$5&gt;'Rent Roll'!$L18,"-",
IF('Rent Roll'!$P18&gt;0,
IF(AND('Rent Roll'!$P18&gt;0,EDATE('Rent Roll'!$K18,'Rent Roll'!$P18*12)&gt;='Commercial Lease'!BH$5),
('Rent Roll'!$H18*'Rent Roll'!$D18/12)*((1+'Rent Roll'!$N18)^DATEDIF('Control | Sensitivity'!$C$18,BH$5,"Y")),
OFFSET(BG22,0,-DATEDIF(EDATE('Rent Roll'!$K18,'Rent Roll'!$P18*12),BH$5,"M"))*((1+'Rent Roll'!$O18)^(DATEDIF(EDATE('Rent Roll'!$K18,'Rent Roll'!$P18*12),BH$5,"Y")+1))),('Rent Roll'!$H18*'Rent Roll'!$D18/12)*((1+'Rent Roll'!$N18)^DATEDIF('Control | Sensitivity'!$C$18,BH$5,"Y")))))</f>
        <v>-</v>
      </c>
      <c r="BI22" s="92" t="str">
        <f ca="1">IF(BI$5&gt;='Rent Roll'!$M44,('Rent Roll'!$G44*'Rent Roll'!$D18/12)*((1+'Rent Roll'!$X44)^DATEDIF('Rent Roll'!$M44,BI$5,"Y")),
IF(BI$5&gt;'Rent Roll'!$L18,"-",
IF('Rent Roll'!$P18&gt;0,
IF(AND('Rent Roll'!$P18&gt;0,EDATE('Rent Roll'!$K18,'Rent Roll'!$P18*12)&gt;='Commercial Lease'!BI$5),
('Rent Roll'!$H18*'Rent Roll'!$D18/12)*((1+'Rent Roll'!$N18)^DATEDIF('Control | Sensitivity'!$C$18,BI$5,"Y")),
OFFSET(BH22,0,-DATEDIF(EDATE('Rent Roll'!$K18,'Rent Roll'!$P18*12),BI$5,"M"))*((1+'Rent Roll'!$O18)^(DATEDIF(EDATE('Rent Roll'!$K18,'Rent Roll'!$P18*12),BI$5,"Y")+1))),('Rent Roll'!$H18*'Rent Roll'!$D18/12)*((1+'Rent Roll'!$N18)^DATEDIF('Control | Sensitivity'!$C$18,BI$5,"Y")))))</f>
        <v>-</v>
      </c>
      <c r="BJ22" s="92" t="str">
        <f ca="1">IF(BJ$5&gt;='Rent Roll'!$M44,('Rent Roll'!$G44*'Rent Roll'!$D18/12)*((1+'Rent Roll'!$X44)^DATEDIF('Rent Roll'!$M44,BJ$5,"Y")),
IF(BJ$5&gt;'Rent Roll'!$L18,"-",
IF('Rent Roll'!$P18&gt;0,
IF(AND('Rent Roll'!$P18&gt;0,EDATE('Rent Roll'!$K18,'Rent Roll'!$P18*12)&gt;='Commercial Lease'!BJ$5),
('Rent Roll'!$H18*'Rent Roll'!$D18/12)*((1+'Rent Roll'!$N18)^DATEDIF('Control | Sensitivity'!$C$18,BJ$5,"Y")),
OFFSET(BI22,0,-DATEDIF(EDATE('Rent Roll'!$K18,'Rent Roll'!$P18*12),BJ$5,"M"))*((1+'Rent Roll'!$O18)^(DATEDIF(EDATE('Rent Roll'!$K18,'Rent Roll'!$P18*12),BJ$5,"Y")+1))),('Rent Roll'!$H18*'Rent Roll'!$D18/12)*((1+'Rent Roll'!$N18)^DATEDIF('Control | Sensitivity'!$C$18,BJ$5,"Y")))))</f>
        <v>-</v>
      </c>
      <c r="BK22" s="92" t="str">
        <f ca="1">IF(BK$5&gt;='Rent Roll'!$M44,('Rent Roll'!$G44*'Rent Roll'!$D18/12)*((1+'Rent Roll'!$X44)^DATEDIF('Rent Roll'!$M44,BK$5,"Y")),
IF(BK$5&gt;'Rent Roll'!$L18,"-",
IF('Rent Roll'!$P18&gt;0,
IF(AND('Rent Roll'!$P18&gt;0,EDATE('Rent Roll'!$K18,'Rent Roll'!$P18*12)&gt;='Commercial Lease'!BK$5),
('Rent Roll'!$H18*'Rent Roll'!$D18/12)*((1+'Rent Roll'!$N18)^DATEDIF('Control | Sensitivity'!$C$18,BK$5,"Y")),
OFFSET(BJ22,0,-DATEDIF(EDATE('Rent Roll'!$K18,'Rent Roll'!$P18*12),BK$5,"M"))*((1+'Rent Roll'!$O18)^(DATEDIF(EDATE('Rent Roll'!$K18,'Rent Roll'!$P18*12),BK$5,"Y")+1))),('Rent Roll'!$H18*'Rent Roll'!$D18/12)*((1+'Rent Roll'!$N18)^DATEDIF('Control | Sensitivity'!$C$18,BK$5,"Y")))))</f>
        <v>-</v>
      </c>
      <c r="BL22" s="92" t="str">
        <f ca="1">IF(BL$5&gt;='Rent Roll'!$M44,('Rent Roll'!$G44*'Rent Roll'!$D18/12)*((1+'Rent Roll'!$X44)^DATEDIF('Rent Roll'!$M44,BL$5,"Y")),
IF(BL$5&gt;'Rent Roll'!$L18,"-",
IF('Rent Roll'!$P18&gt;0,
IF(AND('Rent Roll'!$P18&gt;0,EDATE('Rent Roll'!$K18,'Rent Roll'!$P18*12)&gt;='Commercial Lease'!BL$5),
('Rent Roll'!$H18*'Rent Roll'!$D18/12)*((1+'Rent Roll'!$N18)^DATEDIF('Control | Sensitivity'!$C$18,BL$5,"Y")),
OFFSET(BK22,0,-DATEDIF(EDATE('Rent Roll'!$K18,'Rent Roll'!$P18*12),BL$5,"M"))*((1+'Rent Roll'!$O18)^(DATEDIF(EDATE('Rent Roll'!$K18,'Rent Roll'!$P18*12),BL$5,"Y")+1))),('Rent Roll'!$H18*'Rent Roll'!$D18/12)*((1+'Rent Roll'!$N18)^DATEDIF('Control | Sensitivity'!$C$18,BL$5,"Y")))))</f>
        <v>-</v>
      </c>
      <c r="BM22" s="92" t="str">
        <f ca="1">IF(BM$5&gt;='Rent Roll'!$M44,('Rent Roll'!$G44*'Rent Roll'!$D18/12)*((1+'Rent Roll'!$X44)^DATEDIF('Rent Roll'!$M44,BM$5,"Y")),
IF(BM$5&gt;'Rent Roll'!$L18,"-",
IF('Rent Roll'!$P18&gt;0,
IF(AND('Rent Roll'!$P18&gt;0,EDATE('Rent Roll'!$K18,'Rent Roll'!$P18*12)&gt;='Commercial Lease'!BM$5),
('Rent Roll'!$H18*'Rent Roll'!$D18/12)*((1+'Rent Roll'!$N18)^DATEDIF('Control | Sensitivity'!$C$18,BM$5,"Y")),
OFFSET(BL22,0,-DATEDIF(EDATE('Rent Roll'!$K18,'Rent Roll'!$P18*12),BM$5,"M"))*((1+'Rent Roll'!$O18)^(DATEDIF(EDATE('Rent Roll'!$K18,'Rent Roll'!$P18*12),BM$5,"Y")+1))),('Rent Roll'!$H18*'Rent Roll'!$D18/12)*((1+'Rent Roll'!$N18)^DATEDIF('Control | Sensitivity'!$C$18,BM$5,"Y")))))</f>
        <v>-</v>
      </c>
      <c r="BN22" s="92" t="str">
        <f ca="1">IF(BN$5&gt;='Rent Roll'!$M44,('Rent Roll'!$G44*'Rent Roll'!$D18/12)*((1+'Rent Roll'!$X44)^DATEDIF('Rent Roll'!$M44,BN$5,"Y")),
IF(BN$5&gt;'Rent Roll'!$L18,"-",
IF('Rent Roll'!$P18&gt;0,
IF(AND('Rent Roll'!$P18&gt;0,EDATE('Rent Roll'!$K18,'Rent Roll'!$P18*12)&gt;='Commercial Lease'!BN$5),
('Rent Roll'!$H18*'Rent Roll'!$D18/12)*((1+'Rent Roll'!$N18)^DATEDIF('Control | Sensitivity'!$C$18,BN$5,"Y")),
OFFSET(BM22,0,-DATEDIF(EDATE('Rent Roll'!$K18,'Rent Roll'!$P18*12),BN$5,"M"))*((1+'Rent Roll'!$O18)^(DATEDIF(EDATE('Rent Roll'!$K18,'Rent Roll'!$P18*12),BN$5,"Y")+1))),('Rent Roll'!$H18*'Rent Roll'!$D18/12)*((1+'Rent Roll'!$N18)^DATEDIF('Control | Sensitivity'!$C$18,BN$5,"Y")))))</f>
        <v>-</v>
      </c>
      <c r="BO22" s="92" t="str">
        <f ca="1">IF(BO$5&gt;='Rent Roll'!$M44,('Rent Roll'!$G44*'Rent Roll'!$D18/12)*((1+'Rent Roll'!$X44)^DATEDIF('Rent Roll'!$M44,BO$5,"Y")),
IF(BO$5&gt;'Rent Roll'!$L18,"-",
IF('Rent Roll'!$P18&gt;0,
IF(AND('Rent Roll'!$P18&gt;0,EDATE('Rent Roll'!$K18,'Rent Roll'!$P18*12)&gt;='Commercial Lease'!BO$5),
('Rent Roll'!$H18*'Rent Roll'!$D18/12)*((1+'Rent Roll'!$N18)^DATEDIF('Control | Sensitivity'!$C$18,BO$5,"Y")),
OFFSET(BN22,0,-DATEDIF(EDATE('Rent Roll'!$K18,'Rent Roll'!$P18*12),BO$5,"M"))*((1+'Rent Roll'!$O18)^(DATEDIF(EDATE('Rent Roll'!$K18,'Rent Roll'!$P18*12),BO$5,"Y")+1))),('Rent Roll'!$H18*'Rent Roll'!$D18/12)*((1+'Rent Roll'!$N18)^DATEDIF('Control | Sensitivity'!$C$18,BO$5,"Y")))))</f>
        <v>-</v>
      </c>
      <c r="BP22" s="92" t="str">
        <f ca="1">IF(BP$5&gt;='Rent Roll'!$M44,('Rent Roll'!$G44*'Rent Roll'!$D18/12)*((1+'Rent Roll'!$X44)^DATEDIF('Rent Roll'!$M44,BP$5,"Y")),
IF(BP$5&gt;'Rent Roll'!$L18,"-",
IF('Rent Roll'!$P18&gt;0,
IF(AND('Rent Roll'!$P18&gt;0,EDATE('Rent Roll'!$K18,'Rent Roll'!$P18*12)&gt;='Commercial Lease'!BP$5),
('Rent Roll'!$H18*'Rent Roll'!$D18/12)*((1+'Rent Roll'!$N18)^DATEDIF('Control | Sensitivity'!$C$18,BP$5,"Y")),
OFFSET(BO22,0,-DATEDIF(EDATE('Rent Roll'!$K18,'Rent Roll'!$P18*12),BP$5,"M"))*((1+'Rent Roll'!$O18)^(DATEDIF(EDATE('Rent Roll'!$K18,'Rent Roll'!$P18*12),BP$5,"Y")+1))),('Rent Roll'!$H18*'Rent Roll'!$D18/12)*((1+'Rent Roll'!$N18)^DATEDIF('Control | Sensitivity'!$C$18,BP$5,"Y")))))</f>
        <v>-</v>
      </c>
      <c r="BQ22" s="92" t="str">
        <f ca="1">IF(BQ$5&gt;='Rent Roll'!$M44,('Rent Roll'!$G44*'Rent Roll'!$D18/12)*((1+'Rent Roll'!$X44)^DATEDIF('Rent Roll'!$M44,BQ$5,"Y")),
IF(BQ$5&gt;'Rent Roll'!$L18,"-",
IF('Rent Roll'!$P18&gt;0,
IF(AND('Rent Roll'!$P18&gt;0,EDATE('Rent Roll'!$K18,'Rent Roll'!$P18*12)&gt;='Commercial Lease'!BQ$5),
('Rent Roll'!$H18*'Rent Roll'!$D18/12)*((1+'Rent Roll'!$N18)^DATEDIF('Control | Sensitivity'!$C$18,BQ$5,"Y")),
OFFSET(BP22,0,-DATEDIF(EDATE('Rent Roll'!$K18,'Rent Roll'!$P18*12),BQ$5,"M"))*((1+'Rent Roll'!$O18)^(DATEDIF(EDATE('Rent Roll'!$K18,'Rent Roll'!$P18*12),BQ$5,"Y")+1))),('Rent Roll'!$H18*'Rent Roll'!$D18/12)*((1+'Rent Roll'!$N18)^DATEDIF('Control | Sensitivity'!$C$18,BQ$5,"Y")))))</f>
        <v>-</v>
      </c>
      <c r="BR22" s="92" t="str">
        <f ca="1">IF(BR$5&gt;='Rent Roll'!$M44,('Rent Roll'!$G44*'Rent Roll'!$D18/12)*((1+'Rent Roll'!$X44)^DATEDIF('Rent Roll'!$M44,BR$5,"Y")),
IF(BR$5&gt;'Rent Roll'!$L18,"-",
IF('Rent Roll'!$P18&gt;0,
IF(AND('Rent Roll'!$P18&gt;0,EDATE('Rent Roll'!$K18,'Rent Roll'!$P18*12)&gt;='Commercial Lease'!BR$5),
('Rent Roll'!$H18*'Rent Roll'!$D18/12)*((1+'Rent Roll'!$N18)^DATEDIF('Control | Sensitivity'!$C$18,BR$5,"Y")),
OFFSET(BQ22,0,-DATEDIF(EDATE('Rent Roll'!$K18,'Rent Roll'!$P18*12),BR$5,"M"))*((1+'Rent Roll'!$O18)^(DATEDIF(EDATE('Rent Roll'!$K18,'Rent Roll'!$P18*12),BR$5,"Y")+1))),('Rent Roll'!$H18*'Rent Roll'!$D18/12)*((1+'Rent Roll'!$N18)^DATEDIF('Control | Sensitivity'!$C$18,BR$5,"Y")))))</f>
        <v>-</v>
      </c>
      <c r="BS22" s="92" t="str">
        <f ca="1">IF(BS$5&gt;='Rent Roll'!$M44,('Rent Roll'!$G44*'Rent Roll'!$D18/12)*((1+'Rent Roll'!$X44)^DATEDIF('Rent Roll'!$M44,BS$5,"Y")),
IF(BS$5&gt;'Rent Roll'!$L18,"-",
IF('Rent Roll'!$P18&gt;0,
IF(AND('Rent Roll'!$P18&gt;0,EDATE('Rent Roll'!$K18,'Rent Roll'!$P18*12)&gt;='Commercial Lease'!BS$5),
('Rent Roll'!$H18*'Rent Roll'!$D18/12)*((1+'Rent Roll'!$N18)^DATEDIF('Control | Sensitivity'!$C$18,BS$5,"Y")),
OFFSET(BR22,0,-DATEDIF(EDATE('Rent Roll'!$K18,'Rent Roll'!$P18*12),BS$5,"M"))*((1+'Rent Roll'!$O18)^(DATEDIF(EDATE('Rent Roll'!$K18,'Rent Roll'!$P18*12),BS$5,"Y")+1))),('Rent Roll'!$H18*'Rent Roll'!$D18/12)*((1+'Rent Roll'!$N18)^DATEDIF('Control | Sensitivity'!$C$18,BS$5,"Y")))))</f>
        <v>-</v>
      </c>
      <c r="BT22" s="92" t="str">
        <f ca="1">IF(BT$5&gt;='Rent Roll'!$M44,('Rent Roll'!$G44*'Rent Roll'!$D18/12)*((1+'Rent Roll'!$X44)^DATEDIF('Rent Roll'!$M44,BT$5,"Y")),
IF(BT$5&gt;'Rent Roll'!$L18,"-",
IF('Rent Roll'!$P18&gt;0,
IF(AND('Rent Roll'!$P18&gt;0,EDATE('Rent Roll'!$K18,'Rent Roll'!$P18*12)&gt;='Commercial Lease'!BT$5),
('Rent Roll'!$H18*'Rent Roll'!$D18/12)*((1+'Rent Roll'!$N18)^DATEDIF('Control | Sensitivity'!$C$18,BT$5,"Y")),
OFFSET(BS22,0,-DATEDIF(EDATE('Rent Roll'!$K18,'Rent Roll'!$P18*12),BT$5,"M"))*((1+'Rent Roll'!$O18)^(DATEDIF(EDATE('Rent Roll'!$K18,'Rent Roll'!$P18*12),BT$5,"Y")+1))),('Rent Roll'!$H18*'Rent Roll'!$D18/12)*((1+'Rent Roll'!$N18)^DATEDIF('Control | Sensitivity'!$C$18,BT$5,"Y")))))</f>
        <v>-</v>
      </c>
      <c r="BU22" s="92" t="str">
        <f ca="1">IF(BU$5&gt;='Rent Roll'!$M44,('Rent Roll'!$G44*'Rent Roll'!$D18/12)*((1+'Rent Roll'!$X44)^DATEDIF('Rent Roll'!$M44,BU$5,"Y")),
IF(BU$5&gt;'Rent Roll'!$L18,"-",
IF('Rent Roll'!$P18&gt;0,
IF(AND('Rent Roll'!$P18&gt;0,EDATE('Rent Roll'!$K18,'Rent Roll'!$P18*12)&gt;='Commercial Lease'!BU$5),
('Rent Roll'!$H18*'Rent Roll'!$D18/12)*((1+'Rent Roll'!$N18)^DATEDIF('Control | Sensitivity'!$C$18,BU$5,"Y")),
OFFSET(BT22,0,-DATEDIF(EDATE('Rent Roll'!$K18,'Rent Roll'!$P18*12),BU$5,"M"))*((1+'Rent Roll'!$O18)^(DATEDIF(EDATE('Rent Roll'!$K18,'Rent Roll'!$P18*12),BU$5,"Y")+1))),('Rent Roll'!$H18*'Rent Roll'!$D18/12)*((1+'Rent Roll'!$N18)^DATEDIF('Control | Sensitivity'!$C$18,BU$5,"Y")))))</f>
        <v>-</v>
      </c>
      <c r="BV22" s="92" t="str">
        <f ca="1">IF(BV$5&gt;='Rent Roll'!$M44,('Rent Roll'!$G44*'Rent Roll'!$D18/12)*((1+'Rent Roll'!$X44)^DATEDIF('Rent Roll'!$M44,BV$5,"Y")),
IF(BV$5&gt;'Rent Roll'!$L18,"-",
IF('Rent Roll'!$P18&gt;0,
IF(AND('Rent Roll'!$P18&gt;0,EDATE('Rent Roll'!$K18,'Rent Roll'!$P18*12)&gt;='Commercial Lease'!BV$5),
('Rent Roll'!$H18*'Rent Roll'!$D18/12)*((1+'Rent Roll'!$N18)^DATEDIF('Control | Sensitivity'!$C$18,BV$5,"Y")),
OFFSET(BU22,0,-DATEDIF(EDATE('Rent Roll'!$K18,'Rent Roll'!$P18*12),BV$5,"M"))*((1+'Rent Roll'!$O18)^(DATEDIF(EDATE('Rent Roll'!$K18,'Rent Roll'!$P18*12),BV$5,"Y")+1))),('Rent Roll'!$H18*'Rent Roll'!$D18/12)*((1+'Rent Roll'!$N18)^DATEDIF('Control | Sensitivity'!$C$18,BV$5,"Y")))))</f>
        <v>-</v>
      </c>
      <c r="BW22" s="92" t="str">
        <f ca="1">IF(BW$5&gt;='Rent Roll'!$M44,('Rent Roll'!$G44*'Rent Roll'!$D18/12)*((1+'Rent Roll'!$X44)^DATEDIF('Rent Roll'!$M44,BW$5,"Y")),
IF(BW$5&gt;'Rent Roll'!$L18,"-",
IF('Rent Roll'!$P18&gt;0,
IF(AND('Rent Roll'!$P18&gt;0,EDATE('Rent Roll'!$K18,'Rent Roll'!$P18*12)&gt;='Commercial Lease'!BW$5),
('Rent Roll'!$H18*'Rent Roll'!$D18/12)*((1+'Rent Roll'!$N18)^DATEDIF('Control | Sensitivity'!$C$18,BW$5,"Y")),
OFFSET(BV22,0,-DATEDIF(EDATE('Rent Roll'!$K18,'Rent Roll'!$P18*12),BW$5,"M"))*((1+'Rent Roll'!$O18)^(DATEDIF(EDATE('Rent Roll'!$K18,'Rent Roll'!$P18*12),BW$5,"Y")+1))),('Rent Roll'!$H18*'Rent Roll'!$D18/12)*((1+'Rent Roll'!$N18)^DATEDIF('Control | Sensitivity'!$C$18,BW$5,"Y")))))</f>
        <v>-</v>
      </c>
      <c r="BX22" s="92" t="str">
        <f ca="1">IF(BX$5&gt;='Rent Roll'!$M44,('Rent Roll'!$G44*'Rent Roll'!$D18/12)*((1+'Rent Roll'!$X44)^DATEDIF('Rent Roll'!$M44,BX$5,"Y")),
IF(BX$5&gt;'Rent Roll'!$L18,"-",
IF('Rent Roll'!$P18&gt;0,
IF(AND('Rent Roll'!$P18&gt;0,EDATE('Rent Roll'!$K18,'Rent Roll'!$P18*12)&gt;='Commercial Lease'!BX$5),
('Rent Roll'!$H18*'Rent Roll'!$D18/12)*((1+'Rent Roll'!$N18)^DATEDIF('Control | Sensitivity'!$C$18,BX$5,"Y")),
OFFSET(BW22,0,-DATEDIF(EDATE('Rent Roll'!$K18,'Rent Roll'!$P18*12),BX$5,"M"))*((1+'Rent Roll'!$O18)^(DATEDIF(EDATE('Rent Roll'!$K18,'Rent Roll'!$P18*12),BX$5,"Y")+1))),('Rent Roll'!$H18*'Rent Roll'!$D18/12)*((1+'Rent Roll'!$N18)^DATEDIF('Control | Sensitivity'!$C$18,BX$5,"Y")))))</f>
        <v>-</v>
      </c>
      <c r="BY22" s="92" t="str">
        <f ca="1">IF(BY$5&gt;='Rent Roll'!$M44,('Rent Roll'!$G44*'Rent Roll'!$D18/12)*((1+'Rent Roll'!$X44)^DATEDIF('Rent Roll'!$M44,BY$5,"Y")),
IF(BY$5&gt;'Rent Roll'!$L18,"-",
IF('Rent Roll'!$P18&gt;0,
IF(AND('Rent Roll'!$P18&gt;0,EDATE('Rent Roll'!$K18,'Rent Roll'!$P18*12)&gt;='Commercial Lease'!BY$5),
('Rent Roll'!$H18*'Rent Roll'!$D18/12)*((1+'Rent Roll'!$N18)^DATEDIF('Control | Sensitivity'!$C$18,BY$5,"Y")),
OFFSET(BX22,0,-DATEDIF(EDATE('Rent Roll'!$K18,'Rent Roll'!$P18*12),BY$5,"M"))*((1+'Rent Roll'!$O18)^(DATEDIF(EDATE('Rent Roll'!$K18,'Rent Roll'!$P18*12),BY$5,"Y")+1))),('Rent Roll'!$H18*'Rent Roll'!$D18/12)*((1+'Rent Roll'!$N18)^DATEDIF('Control | Sensitivity'!$C$18,BY$5,"Y")))))</f>
        <v>-</v>
      </c>
      <c r="BZ22" s="92" t="str">
        <f ca="1">IF(BZ$5&gt;='Rent Roll'!$M44,('Rent Roll'!$G44*'Rent Roll'!$D18/12)*((1+'Rent Roll'!$X44)^DATEDIF('Rent Roll'!$M44,BZ$5,"Y")),
IF(BZ$5&gt;'Rent Roll'!$L18,"-",
IF('Rent Roll'!$P18&gt;0,
IF(AND('Rent Roll'!$P18&gt;0,EDATE('Rent Roll'!$K18,'Rent Roll'!$P18*12)&gt;='Commercial Lease'!BZ$5),
('Rent Roll'!$H18*'Rent Roll'!$D18/12)*((1+'Rent Roll'!$N18)^DATEDIF('Control | Sensitivity'!$C$18,BZ$5,"Y")),
OFFSET(BY22,0,-DATEDIF(EDATE('Rent Roll'!$K18,'Rent Roll'!$P18*12),BZ$5,"M"))*((1+'Rent Roll'!$O18)^(DATEDIF(EDATE('Rent Roll'!$K18,'Rent Roll'!$P18*12),BZ$5,"Y")+1))),('Rent Roll'!$H18*'Rent Roll'!$D18/12)*((1+'Rent Roll'!$N18)^DATEDIF('Control | Sensitivity'!$C$18,BZ$5,"Y")))))</f>
        <v>-</v>
      </c>
      <c r="CA22" s="92" t="str">
        <f ca="1">IF(CA$5&gt;='Rent Roll'!$M44,('Rent Roll'!$G44*'Rent Roll'!$D18/12)*((1+'Rent Roll'!$X44)^DATEDIF('Rent Roll'!$M44,CA$5,"Y")),
IF(CA$5&gt;'Rent Roll'!$L18,"-",
IF('Rent Roll'!$P18&gt;0,
IF(AND('Rent Roll'!$P18&gt;0,EDATE('Rent Roll'!$K18,'Rent Roll'!$P18*12)&gt;='Commercial Lease'!CA$5),
('Rent Roll'!$H18*'Rent Roll'!$D18/12)*((1+'Rent Roll'!$N18)^DATEDIF('Control | Sensitivity'!$C$18,CA$5,"Y")),
OFFSET(BZ22,0,-DATEDIF(EDATE('Rent Roll'!$K18,'Rent Roll'!$P18*12),CA$5,"M"))*((1+'Rent Roll'!$O18)^(DATEDIF(EDATE('Rent Roll'!$K18,'Rent Roll'!$P18*12),CA$5,"Y")+1))),('Rent Roll'!$H18*'Rent Roll'!$D18/12)*((1+'Rent Roll'!$N18)^DATEDIF('Control | Sensitivity'!$C$18,CA$5,"Y")))))</f>
        <v>-</v>
      </c>
      <c r="CB22" s="92" t="str">
        <f ca="1">IF(CB$5&gt;='Rent Roll'!$M44,('Rent Roll'!$G44*'Rent Roll'!$D18/12)*((1+'Rent Roll'!$X44)^DATEDIF('Rent Roll'!$M44,CB$5,"Y")),
IF(CB$5&gt;'Rent Roll'!$L18,"-",
IF('Rent Roll'!$P18&gt;0,
IF(AND('Rent Roll'!$P18&gt;0,EDATE('Rent Roll'!$K18,'Rent Roll'!$P18*12)&gt;='Commercial Lease'!CB$5),
('Rent Roll'!$H18*'Rent Roll'!$D18/12)*((1+'Rent Roll'!$N18)^DATEDIF('Control | Sensitivity'!$C$18,CB$5,"Y")),
OFFSET(CA22,0,-DATEDIF(EDATE('Rent Roll'!$K18,'Rent Roll'!$P18*12),CB$5,"M"))*((1+'Rent Roll'!$O18)^(DATEDIF(EDATE('Rent Roll'!$K18,'Rent Roll'!$P18*12),CB$5,"Y")+1))),('Rent Roll'!$H18*'Rent Roll'!$D18/12)*((1+'Rent Roll'!$N18)^DATEDIF('Control | Sensitivity'!$C$18,CB$5,"Y")))))</f>
        <v>-</v>
      </c>
      <c r="CC22" s="92" t="str">
        <f ca="1">IF(CC$5&gt;='Rent Roll'!$M44,('Rent Roll'!$G44*'Rent Roll'!$D18/12)*((1+'Rent Roll'!$X44)^DATEDIF('Rent Roll'!$M44,CC$5,"Y")),
IF(CC$5&gt;'Rent Roll'!$L18,"-",
IF('Rent Roll'!$P18&gt;0,
IF(AND('Rent Roll'!$P18&gt;0,EDATE('Rent Roll'!$K18,'Rent Roll'!$P18*12)&gt;='Commercial Lease'!CC$5),
('Rent Roll'!$H18*'Rent Roll'!$D18/12)*((1+'Rent Roll'!$N18)^DATEDIF('Control | Sensitivity'!$C$18,CC$5,"Y")),
OFFSET(CB22,0,-DATEDIF(EDATE('Rent Roll'!$K18,'Rent Roll'!$P18*12),CC$5,"M"))*((1+'Rent Roll'!$O18)^(DATEDIF(EDATE('Rent Roll'!$K18,'Rent Roll'!$P18*12),CC$5,"Y")+1))),('Rent Roll'!$H18*'Rent Roll'!$D18/12)*((1+'Rent Roll'!$N18)^DATEDIF('Control | Sensitivity'!$C$18,CC$5,"Y")))))</f>
        <v>-</v>
      </c>
      <c r="CD22" s="92" t="str">
        <f ca="1">IF(CD$5&gt;='Rent Roll'!$M44,('Rent Roll'!$G44*'Rent Roll'!$D18/12)*((1+'Rent Roll'!$X44)^DATEDIF('Rent Roll'!$M44,CD$5,"Y")),
IF(CD$5&gt;'Rent Roll'!$L18,"-",
IF('Rent Roll'!$P18&gt;0,
IF(AND('Rent Roll'!$P18&gt;0,EDATE('Rent Roll'!$K18,'Rent Roll'!$P18*12)&gt;='Commercial Lease'!CD$5),
('Rent Roll'!$H18*'Rent Roll'!$D18/12)*((1+'Rent Roll'!$N18)^DATEDIF('Control | Sensitivity'!$C$18,CD$5,"Y")),
OFFSET(CC22,0,-DATEDIF(EDATE('Rent Roll'!$K18,'Rent Roll'!$P18*12),CD$5,"M"))*((1+'Rent Roll'!$O18)^(DATEDIF(EDATE('Rent Roll'!$K18,'Rent Roll'!$P18*12),CD$5,"Y")+1))),('Rent Roll'!$H18*'Rent Roll'!$D18/12)*((1+'Rent Roll'!$N18)^DATEDIF('Control | Sensitivity'!$C$18,CD$5,"Y")))))</f>
        <v>-</v>
      </c>
      <c r="CE22" s="92" t="str">
        <f ca="1">IF(CE$5&gt;='Rent Roll'!$M44,('Rent Roll'!$G44*'Rent Roll'!$D18/12)*((1+'Rent Roll'!$X44)^DATEDIF('Rent Roll'!$M44,CE$5,"Y")),
IF(CE$5&gt;'Rent Roll'!$L18,"-",
IF('Rent Roll'!$P18&gt;0,
IF(AND('Rent Roll'!$P18&gt;0,EDATE('Rent Roll'!$K18,'Rent Roll'!$P18*12)&gt;='Commercial Lease'!CE$5),
('Rent Roll'!$H18*'Rent Roll'!$D18/12)*((1+'Rent Roll'!$N18)^DATEDIF('Control | Sensitivity'!$C$18,CE$5,"Y")),
OFFSET(CD22,0,-DATEDIF(EDATE('Rent Roll'!$K18,'Rent Roll'!$P18*12),CE$5,"M"))*((1+'Rent Roll'!$O18)^(DATEDIF(EDATE('Rent Roll'!$K18,'Rent Roll'!$P18*12),CE$5,"Y")+1))),('Rent Roll'!$H18*'Rent Roll'!$D18/12)*((1+'Rent Roll'!$N18)^DATEDIF('Control | Sensitivity'!$C$18,CE$5,"Y")))))</f>
        <v>-</v>
      </c>
      <c r="CF22" s="92" t="str">
        <f ca="1">IF(CF$5&gt;='Rent Roll'!$M44,('Rent Roll'!$G44*'Rent Roll'!$D18/12)*((1+'Rent Roll'!$X44)^DATEDIF('Rent Roll'!$M44,CF$5,"Y")),
IF(CF$5&gt;'Rent Roll'!$L18,"-",
IF('Rent Roll'!$P18&gt;0,
IF(AND('Rent Roll'!$P18&gt;0,EDATE('Rent Roll'!$K18,'Rent Roll'!$P18*12)&gt;='Commercial Lease'!CF$5),
('Rent Roll'!$H18*'Rent Roll'!$D18/12)*((1+'Rent Roll'!$N18)^DATEDIF('Control | Sensitivity'!$C$18,CF$5,"Y")),
OFFSET(CE22,0,-DATEDIF(EDATE('Rent Roll'!$K18,'Rent Roll'!$P18*12),CF$5,"M"))*((1+'Rent Roll'!$O18)^(DATEDIF(EDATE('Rent Roll'!$K18,'Rent Roll'!$P18*12),CF$5,"Y")+1))),('Rent Roll'!$H18*'Rent Roll'!$D18/12)*((1+'Rent Roll'!$N18)^DATEDIF('Control | Sensitivity'!$C$18,CF$5,"Y")))))</f>
        <v>-</v>
      </c>
      <c r="CG22" s="92" t="str">
        <f ca="1">IF(CG$5&gt;='Rent Roll'!$M44,('Rent Roll'!$G44*'Rent Roll'!$D18/12)*((1+'Rent Roll'!$X44)^DATEDIF('Rent Roll'!$M44,CG$5,"Y")),
IF(CG$5&gt;'Rent Roll'!$L18,"-",
IF('Rent Roll'!$P18&gt;0,
IF(AND('Rent Roll'!$P18&gt;0,EDATE('Rent Roll'!$K18,'Rent Roll'!$P18*12)&gt;='Commercial Lease'!CG$5),
('Rent Roll'!$H18*'Rent Roll'!$D18/12)*((1+'Rent Roll'!$N18)^DATEDIF('Control | Sensitivity'!$C$18,CG$5,"Y")),
OFFSET(CF22,0,-DATEDIF(EDATE('Rent Roll'!$K18,'Rent Roll'!$P18*12),CG$5,"M"))*((1+'Rent Roll'!$O18)^(DATEDIF(EDATE('Rent Roll'!$K18,'Rent Roll'!$P18*12),CG$5,"Y")+1))),('Rent Roll'!$H18*'Rent Roll'!$D18/12)*((1+'Rent Roll'!$N18)^DATEDIF('Control | Sensitivity'!$C$18,CG$5,"Y")))))</f>
        <v>-</v>
      </c>
      <c r="CH22" s="92" t="str">
        <f ca="1">IF(CH$5&gt;='Rent Roll'!$M44,('Rent Roll'!$G44*'Rent Roll'!$D18/12)*((1+'Rent Roll'!$X44)^DATEDIF('Rent Roll'!$M44,CH$5,"Y")),
IF(CH$5&gt;'Rent Roll'!$L18,"-",
IF('Rent Roll'!$P18&gt;0,
IF(AND('Rent Roll'!$P18&gt;0,EDATE('Rent Roll'!$K18,'Rent Roll'!$P18*12)&gt;='Commercial Lease'!CH$5),
('Rent Roll'!$H18*'Rent Roll'!$D18/12)*((1+'Rent Roll'!$N18)^DATEDIF('Control | Sensitivity'!$C$18,CH$5,"Y")),
OFFSET(CG22,0,-DATEDIF(EDATE('Rent Roll'!$K18,'Rent Roll'!$P18*12),CH$5,"M"))*((1+'Rent Roll'!$O18)^(DATEDIF(EDATE('Rent Roll'!$K18,'Rent Roll'!$P18*12),CH$5,"Y")+1))),('Rent Roll'!$H18*'Rent Roll'!$D18/12)*((1+'Rent Roll'!$N18)^DATEDIF('Control | Sensitivity'!$C$18,CH$5,"Y")))))</f>
        <v>-</v>
      </c>
      <c r="CI22" s="92" t="str">
        <f ca="1">IF(CI$5&gt;='Rent Roll'!$M44,('Rent Roll'!$G44*'Rent Roll'!$D18/12)*((1+'Rent Roll'!$X44)^DATEDIF('Rent Roll'!$M44,CI$5,"Y")),
IF(CI$5&gt;'Rent Roll'!$L18,"-",
IF('Rent Roll'!$P18&gt;0,
IF(AND('Rent Roll'!$P18&gt;0,EDATE('Rent Roll'!$K18,'Rent Roll'!$P18*12)&gt;='Commercial Lease'!CI$5),
('Rent Roll'!$H18*'Rent Roll'!$D18/12)*((1+'Rent Roll'!$N18)^DATEDIF('Control | Sensitivity'!$C$18,CI$5,"Y")),
OFFSET(CH22,0,-DATEDIF(EDATE('Rent Roll'!$K18,'Rent Roll'!$P18*12),CI$5,"M"))*((1+'Rent Roll'!$O18)^(DATEDIF(EDATE('Rent Roll'!$K18,'Rent Roll'!$P18*12),CI$5,"Y")+1))),('Rent Roll'!$H18*'Rent Roll'!$D18/12)*((1+'Rent Roll'!$N18)^DATEDIF('Control | Sensitivity'!$C$18,CI$5,"Y")))))</f>
        <v>-</v>
      </c>
      <c r="CJ22" s="92" t="str">
        <f ca="1">IF(CJ$5&gt;='Rent Roll'!$M44,('Rent Roll'!$G44*'Rent Roll'!$D18/12)*((1+'Rent Roll'!$X44)^DATEDIF('Rent Roll'!$M44,CJ$5,"Y")),
IF(CJ$5&gt;'Rent Roll'!$L18,"-",
IF('Rent Roll'!$P18&gt;0,
IF(AND('Rent Roll'!$P18&gt;0,EDATE('Rent Roll'!$K18,'Rent Roll'!$P18*12)&gt;='Commercial Lease'!CJ$5),
('Rent Roll'!$H18*'Rent Roll'!$D18/12)*((1+'Rent Roll'!$N18)^DATEDIF('Control | Sensitivity'!$C$18,CJ$5,"Y")),
OFFSET(CI22,0,-DATEDIF(EDATE('Rent Roll'!$K18,'Rent Roll'!$P18*12),CJ$5,"M"))*((1+'Rent Roll'!$O18)^(DATEDIF(EDATE('Rent Roll'!$K18,'Rent Roll'!$P18*12),CJ$5,"Y")+1))),('Rent Roll'!$H18*'Rent Roll'!$D18/12)*((1+'Rent Roll'!$N18)^DATEDIF('Control | Sensitivity'!$C$18,CJ$5,"Y")))))</f>
        <v>-</v>
      </c>
      <c r="CK22" s="92" t="str">
        <f ca="1">IF(CK$5&gt;='Rent Roll'!$M44,('Rent Roll'!$G44*'Rent Roll'!$D18/12)*((1+'Rent Roll'!$X44)^DATEDIF('Rent Roll'!$M44,CK$5,"Y")),
IF(CK$5&gt;'Rent Roll'!$L18,"-",
IF('Rent Roll'!$P18&gt;0,
IF(AND('Rent Roll'!$P18&gt;0,EDATE('Rent Roll'!$K18,'Rent Roll'!$P18*12)&gt;='Commercial Lease'!CK$5),
('Rent Roll'!$H18*'Rent Roll'!$D18/12)*((1+'Rent Roll'!$N18)^DATEDIF('Control | Sensitivity'!$C$18,CK$5,"Y")),
OFFSET(CJ22,0,-DATEDIF(EDATE('Rent Roll'!$K18,'Rent Roll'!$P18*12),CK$5,"M"))*((1+'Rent Roll'!$O18)^(DATEDIF(EDATE('Rent Roll'!$K18,'Rent Roll'!$P18*12),CK$5,"Y")+1))),('Rent Roll'!$H18*'Rent Roll'!$D18/12)*((1+'Rent Roll'!$N18)^DATEDIF('Control | Sensitivity'!$C$18,CK$5,"Y")))))</f>
        <v>-</v>
      </c>
      <c r="CL22" s="92" t="str">
        <f ca="1">IF(CL$5&gt;='Rent Roll'!$M44,('Rent Roll'!$G44*'Rent Roll'!$D18/12)*((1+'Rent Roll'!$X44)^DATEDIF('Rent Roll'!$M44,CL$5,"Y")),
IF(CL$5&gt;'Rent Roll'!$L18,"-",
IF('Rent Roll'!$P18&gt;0,
IF(AND('Rent Roll'!$P18&gt;0,EDATE('Rent Roll'!$K18,'Rent Roll'!$P18*12)&gt;='Commercial Lease'!CL$5),
('Rent Roll'!$H18*'Rent Roll'!$D18/12)*((1+'Rent Roll'!$N18)^DATEDIF('Control | Sensitivity'!$C$18,CL$5,"Y")),
OFFSET(CK22,0,-DATEDIF(EDATE('Rent Roll'!$K18,'Rent Roll'!$P18*12),CL$5,"M"))*((1+'Rent Roll'!$O18)^(DATEDIF(EDATE('Rent Roll'!$K18,'Rent Roll'!$P18*12),CL$5,"Y")+1))),('Rent Roll'!$H18*'Rent Roll'!$D18/12)*((1+'Rent Roll'!$N18)^DATEDIF('Control | Sensitivity'!$C$18,CL$5,"Y")))))</f>
        <v>-</v>
      </c>
      <c r="CM22" s="92" t="str">
        <f ca="1">IF(CM$5&gt;='Rent Roll'!$M44,('Rent Roll'!$G44*'Rent Roll'!$D18/12)*((1+'Rent Roll'!$X44)^DATEDIF('Rent Roll'!$M44,CM$5,"Y")),
IF(CM$5&gt;'Rent Roll'!$L18,"-",
IF('Rent Roll'!$P18&gt;0,
IF(AND('Rent Roll'!$P18&gt;0,EDATE('Rent Roll'!$K18,'Rent Roll'!$P18*12)&gt;='Commercial Lease'!CM$5),
('Rent Roll'!$H18*'Rent Roll'!$D18/12)*((1+'Rent Roll'!$N18)^DATEDIF('Control | Sensitivity'!$C$18,CM$5,"Y")),
OFFSET(CL22,0,-DATEDIF(EDATE('Rent Roll'!$K18,'Rent Roll'!$P18*12),CM$5,"M"))*((1+'Rent Roll'!$O18)^(DATEDIF(EDATE('Rent Roll'!$K18,'Rent Roll'!$P18*12),CM$5,"Y")+1))),('Rent Roll'!$H18*'Rent Roll'!$D18/12)*((1+'Rent Roll'!$N18)^DATEDIF('Control | Sensitivity'!$C$18,CM$5,"Y")))))</f>
        <v>-</v>
      </c>
      <c r="CN22" s="92" t="str">
        <f ca="1">IF(CN$5&gt;='Rent Roll'!$M44,('Rent Roll'!$G44*'Rent Roll'!$D18/12)*((1+'Rent Roll'!$X44)^DATEDIF('Rent Roll'!$M44,CN$5,"Y")),
IF(CN$5&gt;'Rent Roll'!$L18,"-",
IF('Rent Roll'!$P18&gt;0,
IF(AND('Rent Roll'!$P18&gt;0,EDATE('Rent Roll'!$K18,'Rent Roll'!$P18*12)&gt;='Commercial Lease'!CN$5),
('Rent Roll'!$H18*'Rent Roll'!$D18/12)*((1+'Rent Roll'!$N18)^DATEDIF('Control | Sensitivity'!$C$18,CN$5,"Y")),
OFFSET(CM22,0,-DATEDIF(EDATE('Rent Roll'!$K18,'Rent Roll'!$P18*12),CN$5,"M"))*((1+'Rent Roll'!$O18)^(DATEDIF(EDATE('Rent Roll'!$K18,'Rent Roll'!$P18*12),CN$5,"Y")+1))),('Rent Roll'!$H18*'Rent Roll'!$D18/12)*((1+'Rent Roll'!$N18)^DATEDIF('Control | Sensitivity'!$C$18,CN$5,"Y")))))</f>
        <v>-</v>
      </c>
      <c r="CO22" s="92" t="str">
        <f ca="1">IF(CO$5&gt;='Rent Roll'!$M44,('Rent Roll'!$G44*'Rent Roll'!$D18/12)*((1+'Rent Roll'!$X44)^DATEDIF('Rent Roll'!$M44,CO$5,"Y")),
IF(CO$5&gt;'Rent Roll'!$L18,"-",
IF('Rent Roll'!$P18&gt;0,
IF(AND('Rent Roll'!$P18&gt;0,EDATE('Rent Roll'!$K18,'Rent Roll'!$P18*12)&gt;='Commercial Lease'!CO$5),
('Rent Roll'!$H18*'Rent Roll'!$D18/12)*((1+'Rent Roll'!$N18)^DATEDIF('Control | Sensitivity'!$C$18,CO$5,"Y")),
OFFSET(CN22,0,-DATEDIF(EDATE('Rent Roll'!$K18,'Rent Roll'!$P18*12),CO$5,"M"))*((1+'Rent Roll'!$O18)^(DATEDIF(EDATE('Rent Roll'!$K18,'Rent Roll'!$P18*12),CO$5,"Y")+1))),('Rent Roll'!$H18*'Rent Roll'!$D18/12)*((1+'Rent Roll'!$N18)^DATEDIF('Control | Sensitivity'!$C$18,CO$5,"Y")))))</f>
        <v>-</v>
      </c>
      <c r="CP22" s="92" t="str">
        <f ca="1">IF(CP$5&gt;='Rent Roll'!$M44,('Rent Roll'!$G44*'Rent Roll'!$D18/12)*((1+'Rent Roll'!$X44)^DATEDIF('Rent Roll'!$M44,CP$5,"Y")),
IF(CP$5&gt;'Rent Roll'!$L18,"-",
IF('Rent Roll'!$P18&gt;0,
IF(AND('Rent Roll'!$P18&gt;0,EDATE('Rent Roll'!$K18,'Rent Roll'!$P18*12)&gt;='Commercial Lease'!CP$5),
('Rent Roll'!$H18*'Rent Roll'!$D18/12)*((1+'Rent Roll'!$N18)^DATEDIF('Control | Sensitivity'!$C$18,CP$5,"Y")),
OFFSET(CO22,0,-DATEDIF(EDATE('Rent Roll'!$K18,'Rent Roll'!$P18*12),CP$5,"M"))*((1+'Rent Roll'!$O18)^(DATEDIF(EDATE('Rent Roll'!$K18,'Rent Roll'!$P18*12),CP$5,"Y")+1))),('Rent Roll'!$H18*'Rent Roll'!$D18/12)*((1+'Rent Roll'!$N18)^DATEDIF('Control | Sensitivity'!$C$18,CP$5,"Y")))))</f>
        <v>-</v>
      </c>
      <c r="CQ22" s="92" t="str">
        <f ca="1">IF(CQ$5&gt;='Rent Roll'!$M44,('Rent Roll'!$G44*'Rent Roll'!$D18/12)*((1+'Rent Roll'!$X44)^DATEDIF('Rent Roll'!$M44,CQ$5,"Y")),
IF(CQ$5&gt;'Rent Roll'!$L18,"-",
IF('Rent Roll'!$P18&gt;0,
IF(AND('Rent Roll'!$P18&gt;0,EDATE('Rent Roll'!$K18,'Rent Roll'!$P18*12)&gt;='Commercial Lease'!CQ$5),
('Rent Roll'!$H18*'Rent Roll'!$D18/12)*((1+'Rent Roll'!$N18)^DATEDIF('Control | Sensitivity'!$C$18,CQ$5,"Y")),
OFFSET(CP22,0,-DATEDIF(EDATE('Rent Roll'!$K18,'Rent Roll'!$P18*12),CQ$5,"M"))*((1+'Rent Roll'!$O18)^(DATEDIF(EDATE('Rent Roll'!$K18,'Rent Roll'!$P18*12),CQ$5,"Y")+1))),('Rent Roll'!$H18*'Rent Roll'!$D18/12)*((1+'Rent Roll'!$N18)^DATEDIF('Control | Sensitivity'!$C$18,CQ$5,"Y")))))</f>
        <v>-</v>
      </c>
      <c r="CR22" s="92" t="str">
        <f ca="1">IF(CR$5&gt;='Rent Roll'!$M44,('Rent Roll'!$G44*'Rent Roll'!$D18/12)*((1+'Rent Roll'!$X44)^DATEDIF('Rent Roll'!$M44,CR$5,"Y")),
IF(CR$5&gt;'Rent Roll'!$L18,"-",
IF('Rent Roll'!$P18&gt;0,
IF(AND('Rent Roll'!$P18&gt;0,EDATE('Rent Roll'!$K18,'Rent Roll'!$P18*12)&gt;='Commercial Lease'!CR$5),
('Rent Roll'!$H18*'Rent Roll'!$D18/12)*((1+'Rent Roll'!$N18)^DATEDIF('Control | Sensitivity'!$C$18,CR$5,"Y")),
OFFSET(CQ22,0,-DATEDIF(EDATE('Rent Roll'!$K18,'Rent Roll'!$P18*12),CR$5,"M"))*((1+'Rent Roll'!$O18)^(DATEDIF(EDATE('Rent Roll'!$K18,'Rent Roll'!$P18*12),CR$5,"Y")+1))),('Rent Roll'!$H18*'Rent Roll'!$D18/12)*((1+'Rent Roll'!$N18)^DATEDIF('Control | Sensitivity'!$C$18,CR$5,"Y")))))</f>
        <v>-</v>
      </c>
      <c r="CS22" s="92" t="str">
        <f ca="1">IF(CS$5&gt;='Rent Roll'!$M44,('Rent Roll'!$G44*'Rent Roll'!$D18/12)*((1+'Rent Roll'!$X44)^DATEDIF('Rent Roll'!$M44,CS$5,"Y")),
IF(CS$5&gt;'Rent Roll'!$L18,"-",
IF('Rent Roll'!$P18&gt;0,
IF(AND('Rent Roll'!$P18&gt;0,EDATE('Rent Roll'!$K18,'Rent Roll'!$P18*12)&gt;='Commercial Lease'!CS$5),
('Rent Roll'!$H18*'Rent Roll'!$D18/12)*((1+'Rent Roll'!$N18)^DATEDIF('Control | Sensitivity'!$C$18,CS$5,"Y")),
OFFSET(CR22,0,-DATEDIF(EDATE('Rent Roll'!$K18,'Rent Roll'!$P18*12),CS$5,"M"))*((1+'Rent Roll'!$O18)^(DATEDIF(EDATE('Rent Roll'!$K18,'Rent Roll'!$P18*12),CS$5,"Y")+1))),('Rent Roll'!$H18*'Rent Roll'!$D18/12)*((1+'Rent Roll'!$N18)^DATEDIF('Control | Sensitivity'!$C$18,CS$5,"Y")))))</f>
        <v>-</v>
      </c>
      <c r="CT22" s="92" t="str">
        <f ca="1">IF(CT$5&gt;='Rent Roll'!$M44,('Rent Roll'!$G44*'Rent Roll'!$D18/12)*((1+'Rent Roll'!$X44)^DATEDIF('Rent Roll'!$M44,CT$5,"Y")),
IF(CT$5&gt;'Rent Roll'!$L18,"-",
IF('Rent Roll'!$P18&gt;0,
IF(AND('Rent Roll'!$P18&gt;0,EDATE('Rent Roll'!$K18,'Rent Roll'!$P18*12)&gt;='Commercial Lease'!CT$5),
('Rent Roll'!$H18*'Rent Roll'!$D18/12)*((1+'Rent Roll'!$N18)^DATEDIF('Control | Sensitivity'!$C$18,CT$5,"Y")),
OFFSET(CS22,0,-DATEDIF(EDATE('Rent Roll'!$K18,'Rent Roll'!$P18*12),CT$5,"M"))*((1+'Rent Roll'!$O18)^(DATEDIF(EDATE('Rent Roll'!$K18,'Rent Roll'!$P18*12),CT$5,"Y")+1))),('Rent Roll'!$H18*'Rent Roll'!$D18/12)*((1+'Rent Roll'!$N18)^DATEDIF('Control | Sensitivity'!$C$18,CT$5,"Y")))))</f>
        <v>-</v>
      </c>
      <c r="CU22" s="92" t="str">
        <f ca="1">IF(CU$5&gt;='Rent Roll'!$M44,('Rent Roll'!$G44*'Rent Roll'!$D18/12)*((1+'Rent Roll'!$X44)^DATEDIF('Rent Roll'!$M44,CU$5,"Y")),
IF(CU$5&gt;'Rent Roll'!$L18,"-",
IF('Rent Roll'!$P18&gt;0,
IF(AND('Rent Roll'!$P18&gt;0,EDATE('Rent Roll'!$K18,'Rent Roll'!$P18*12)&gt;='Commercial Lease'!CU$5),
('Rent Roll'!$H18*'Rent Roll'!$D18/12)*((1+'Rent Roll'!$N18)^DATEDIF('Control | Sensitivity'!$C$18,CU$5,"Y")),
OFFSET(CT22,0,-DATEDIF(EDATE('Rent Roll'!$K18,'Rent Roll'!$P18*12),CU$5,"M"))*((1+'Rent Roll'!$O18)^(DATEDIF(EDATE('Rent Roll'!$K18,'Rent Roll'!$P18*12),CU$5,"Y")+1))),('Rent Roll'!$H18*'Rent Roll'!$D18/12)*((1+'Rent Roll'!$N18)^DATEDIF('Control | Sensitivity'!$C$18,CU$5,"Y")))))</f>
        <v>-</v>
      </c>
      <c r="CV22" s="92" t="str">
        <f ca="1">IF(CV$5&gt;='Rent Roll'!$M44,('Rent Roll'!$G44*'Rent Roll'!$D18/12)*((1+'Rent Roll'!$X44)^DATEDIF('Rent Roll'!$M44,CV$5,"Y")),
IF(CV$5&gt;'Rent Roll'!$L18,"-",
IF('Rent Roll'!$P18&gt;0,
IF(AND('Rent Roll'!$P18&gt;0,EDATE('Rent Roll'!$K18,'Rent Roll'!$P18*12)&gt;='Commercial Lease'!CV$5),
('Rent Roll'!$H18*'Rent Roll'!$D18/12)*((1+'Rent Roll'!$N18)^DATEDIF('Control | Sensitivity'!$C$18,CV$5,"Y")),
OFFSET(CU22,0,-DATEDIF(EDATE('Rent Roll'!$K18,'Rent Roll'!$P18*12),CV$5,"M"))*((1+'Rent Roll'!$O18)^(DATEDIF(EDATE('Rent Roll'!$K18,'Rent Roll'!$P18*12),CV$5,"Y")+1))),('Rent Roll'!$H18*'Rent Roll'!$D18/12)*((1+'Rent Roll'!$N18)^DATEDIF('Control | Sensitivity'!$C$18,CV$5,"Y")))))</f>
        <v>-</v>
      </c>
      <c r="CW22" s="92" t="str">
        <f ca="1">IF(CW$5&gt;='Rent Roll'!$M44,('Rent Roll'!$G44*'Rent Roll'!$D18/12)*((1+'Rent Roll'!$X44)^DATEDIF('Rent Roll'!$M44,CW$5,"Y")),
IF(CW$5&gt;'Rent Roll'!$L18,"-",
IF('Rent Roll'!$P18&gt;0,
IF(AND('Rent Roll'!$P18&gt;0,EDATE('Rent Roll'!$K18,'Rent Roll'!$P18*12)&gt;='Commercial Lease'!CW$5),
('Rent Roll'!$H18*'Rent Roll'!$D18/12)*((1+'Rent Roll'!$N18)^DATEDIF('Control | Sensitivity'!$C$18,CW$5,"Y")),
OFFSET(CV22,0,-DATEDIF(EDATE('Rent Roll'!$K18,'Rent Roll'!$P18*12),CW$5,"M"))*((1+'Rent Roll'!$O18)^(DATEDIF(EDATE('Rent Roll'!$K18,'Rent Roll'!$P18*12),CW$5,"Y")+1))),('Rent Roll'!$H18*'Rent Roll'!$D18/12)*((1+'Rent Roll'!$N18)^DATEDIF('Control | Sensitivity'!$C$18,CW$5,"Y")))))</f>
        <v>-</v>
      </c>
      <c r="CX22" s="92" t="str">
        <f ca="1">IF(CX$5&gt;='Rent Roll'!$M44,('Rent Roll'!$G44*'Rent Roll'!$D18/12)*((1+'Rent Roll'!$X44)^DATEDIF('Rent Roll'!$M44,CX$5,"Y")),
IF(CX$5&gt;'Rent Roll'!$L18,"-",
IF('Rent Roll'!$P18&gt;0,
IF(AND('Rent Roll'!$P18&gt;0,EDATE('Rent Roll'!$K18,'Rent Roll'!$P18*12)&gt;='Commercial Lease'!CX$5),
('Rent Roll'!$H18*'Rent Roll'!$D18/12)*((1+'Rent Roll'!$N18)^DATEDIF('Control | Sensitivity'!$C$18,CX$5,"Y")),
OFFSET(CW22,0,-DATEDIF(EDATE('Rent Roll'!$K18,'Rent Roll'!$P18*12),CX$5,"M"))*((1+'Rent Roll'!$O18)^(DATEDIF(EDATE('Rent Roll'!$K18,'Rent Roll'!$P18*12),CX$5,"Y")+1))),('Rent Roll'!$H18*'Rent Roll'!$D18/12)*((1+'Rent Roll'!$N18)^DATEDIF('Control | Sensitivity'!$C$18,CX$5,"Y")))))</f>
        <v>-</v>
      </c>
      <c r="CY22" s="92" t="str">
        <f ca="1">IF(CY$5&gt;='Rent Roll'!$M44,('Rent Roll'!$G44*'Rent Roll'!$D18/12)*((1+'Rent Roll'!$X44)^DATEDIF('Rent Roll'!$M44,CY$5,"Y")),
IF(CY$5&gt;'Rent Roll'!$L18,"-",
IF('Rent Roll'!$P18&gt;0,
IF(AND('Rent Roll'!$P18&gt;0,EDATE('Rent Roll'!$K18,'Rent Roll'!$P18*12)&gt;='Commercial Lease'!CY$5),
('Rent Roll'!$H18*'Rent Roll'!$D18/12)*((1+'Rent Roll'!$N18)^DATEDIF('Control | Sensitivity'!$C$18,CY$5,"Y")),
OFFSET(CX22,0,-DATEDIF(EDATE('Rent Roll'!$K18,'Rent Roll'!$P18*12),CY$5,"M"))*((1+'Rent Roll'!$O18)^(DATEDIF(EDATE('Rent Roll'!$K18,'Rent Roll'!$P18*12),CY$5,"Y")+1))),('Rent Roll'!$H18*'Rent Roll'!$D18/12)*((1+'Rent Roll'!$N18)^DATEDIF('Control | Sensitivity'!$C$18,CY$5,"Y")))))</f>
        <v>-</v>
      </c>
      <c r="CZ22" s="92" t="str">
        <f ca="1">IF(CZ$5&gt;='Rent Roll'!$M44,('Rent Roll'!$G44*'Rent Roll'!$D18/12)*((1+'Rent Roll'!$X44)^DATEDIF('Rent Roll'!$M44,CZ$5,"Y")),
IF(CZ$5&gt;'Rent Roll'!$L18,"-",
IF('Rent Roll'!$P18&gt;0,
IF(AND('Rent Roll'!$P18&gt;0,EDATE('Rent Roll'!$K18,'Rent Roll'!$P18*12)&gt;='Commercial Lease'!CZ$5),
('Rent Roll'!$H18*'Rent Roll'!$D18/12)*((1+'Rent Roll'!$N18)^DATEDIF('Control | Sensitivity'!$C$18,CZ$5,"Y")),
OFFSET(CY22,0,-DATEDIF(EDATE('Rent Roll'!$K18,'Rent Roll'!$P18*12),CZ$5,"M"))*((1+'Rent Roll'!$O18)^(DATEDIF(EDATE('Rent Roll'!$K18,'Rent Roll'!$P18*12),CZ$5,"Y")+1))),('Rent Roll'!$H18*'Rent Roll'!$D18/12)*((1+'Rent Roll'!$N18)^DATEDIF('Control | Sensitivity'!$C$18,CZ$5,"Y")))))</f>
        <v>-</v>
      </c>
      <c r="DA22" s="92" t="str">
        <f ca="1">IF(DA$5&gt;='Rent Roll'!$M44,('Rent Roll'!$G44*'Rent Roll'!$D18/12)*((1+'Rent Roll'!$X44)^DATEDIF('Rent Roll'!$M44,DA$5,"Y")),
IF(DA$5&gt;'Rent Roll'!$L18,"-",
IF('Rent Roll'!$P18&gt;0,
IF(AND('Rent Roll'!$P18&gt;0,EDATE('Rent Roll'!$K18,'Rent Roll'!$P18*12)&gt;='Commercial Lease'!DA$5),
('Rent Roll'!$H18*'Rent Roll'!$D18/12)*((1+'Rent Roll'!$N18)^DATEDIF('Control | Sensitivity'!$C$18,DA$5,"Y")),
OFFSET(CZ22,0,-DATEDIF(EDATE('Rent Roll'!$K18,'Rent Roll'!$P18*12),DA$5,"M"))*((1+'Rent Roll'!$O18)^(DATEDIF(EDATE('Rent Roll'!$K18,'Rent Roll'!$P18*12),DA$5,"Y")+1))),('Rent Roll'!$H18*'Rent Roll'!$D18/12)*((1+'Rent Roll'!$N18)^DATEDIF('Control | Sensitivity'!$C$18,DA$5,"Y")))))</f>
        <v>-</v>
      </c>
      <c r="DB22" s="92" t="str">
        <f ca="1">IF(DB$5&gt;='Rent Roll'!$M44,('Rent Roll'!$G44*'Rent Roll'!$D18/12)*((1+'Rent Roll'!$X44)^DATEDIF('Rent Roll'!$M44,DB$5,"Y")),
IF(DB$5&gt;'Rent Roll'!$L18,"-",
IF('Rent Roll'!$P18&gt;0,
IF(AND('Rent Roll'!$P18&gt;0,EDATE('Rent Roll'!$K18,'Rent Roll'!$P18*12)&gt;='Commercial Lease'!DB$5),
('Rent Roll'!$H18*'Rent Roll'!$D18/12)*((1+'Rent Roll'!$N18)^DATEDIF('Control | Sensitivity'!$C$18,DB$5,"Y")),
OFFSET(DA22,0,-DATEDIF(EDATE('Rent Roll'!$K18,'Rent Roll'!$P18*12),DB$5,"M"))*((1+'Rent Roll'!$O18)^(DATEDIF(EDATE('Rent Roll'!$K18,'Rent Roll'!$P18*12),DB$5,"Y")+1))),('Rent Roll'!$H18*'Rent Roll'!$D18/12)*((1+'Rent Roll'!$N18)^DATEDIF('Control | Sensitivity'!$C$18,DB$5,"Y")))))</f>
        <v>-</v>
      </c>
      <c r="DC22" s="92" t="str">
        <f ca="1">IF(DC$5&gt;='Rent Roll'!$M44,('Rent Roll'!$G44*'Rent Roll'!$D18/12)*((1+'Rent Roll'!$X44)^DATEDIF('Rent Roll'!$M44,DC$5,"Y")),
IF(DC$5&gt;'Rent Roll'!$L18,"-",
IF('Rent Roll'!$P18&gt;0,
IF(AND('Rent Roll'!$P18&gt;0,EDATE('Rent Roll'!$K18,'Rent Roll'!$P18*12)&gt;='Commercial Lease'!DC$5),
('Rent Roll'!$H18*'Rent Roll'!$D18/12)*((1+'Rent Roll'!$N18)^DATEDIF('Control | Sensitivity'!$C$18,DC$5,"Y")),
OFFSET(DB22,0,-DATEDIF(EDATE('Rent Roll'!$K18,'Rent Roll'!$P18*12),DC$5,"M"))*((1+'Rent Roll'!$O18)^(DATEDIF(EDATE('Rent Roll'!$K18,'Rent Roll'!$P18*12),DC$5,"Y")+1))),('Rent Roll'!$H18*'Rent Roll'!$D18/12)*((1+'Rent Roll'!$N18)^DATEDIF('Control | Sensitivity'!$C$18,DC$5,"Y")))))</f>
        <v>-</v>
      </c>
      <c r="DD22" s="92" t="str">
        <f ca="1">IF(DD$5&gt;='Rent Roll'!$M44,('Rent Roll'!$G44*'Rent Roll'!$D18/12)*((1+'Rent Roll'!$X44)^DATEDIF('Rent Roll'!$M44,DD$5,"Y")),
IF(DD$5&gt;'Rent Roll'!$L18,"-",
IF('Rent Roll'!$P18&gt;0,
IF(AND('Rent Roll'!$P18&gt;0,EDATE('Rent Roll'!$K18,'Rent Roll'!$P18*12)&gt;='Commercial Lease'!DD$5),
('Rent Roll'!$H18*'Rent Roll'!$D18/12)*((1+'Rent Roll'!$N18)^DATEDIF('Control | Sensitivity'!$C$18,DD$5,"Y")),
OFFSET(DC22,0,-DATEDIF(EDATE('Rent Roll'!$K18,'Rent Roll'!$P18*12),DD$5,"M"))*((1+'Rent Roll'!$O18)^(DATEDIF(EDATE('Rent Roll'!$K18,'Rent Roll'!$P18*12),DD$5,"Y")+1))),('Rent Roll'!$H18*'Rent Roll'!$D18/12)*((1+'Rent Roll'!$N18)^DATEDIF('Control | Sensitivity'!$C$18,DD$5,"Y")))))</f>
        <v>-</v>
      </c>
      <c r="DE22" s="92" t="str">
        <f ca="1">IF(DE$5&gt;='Rent Roll'!$M44,('Rent Roll'!$G44*'Rent Roll'!$D18/12)*((1+'Rent Roll'!$X44)^DATEDIF('Rent Roll'!$M44,DE$5,"Y")),
IF(DE$5&gt;'Rent Roll'!$L18,"-",
IF('Rent Roll'!$P18&gt;0,
IF(AND('Rent Roll'!$P18&gt;0,EDATE('Rent Roll'!$K18,'Rent Roll'!$P18*12)&gt;='Commercial Lease'!DE$5),
('Rent Roll'!$H18*'Rent Roll'!$D18/12)*((1+'Rent Roll'!$N18)^DATEDIF('Control | Sensitivity'!$C$18,DE$5,"Y")),
OFFSET(DD22,0,-DATEDIF(EDATE('Rent Roll'!$K18,'Rent Roll'!$P18*12),DE$5,"M"))*((1+'Rent Roll'!$O18)^(DATEDIF(EDATE('Rent Roll'!$K18,'Rent Roll'!$P18*12),DE$5,"Y")+1))),('Rent Roll'!$H18*'Rent Roll'!$D18/12)*((1+'Rent Roll'!$N18)^DATEDIF('Control | Sensitivity'!$C$18,DE$5,"Y")))))</f>
        <v>-</v>
      </c>
      <c r="DF22" s="92" t="str">
        <f ca="1">IF(DF$5&gt;='Rent Roll'!$M44,('Rent Roll'!$G44*'Rent Roll'!$D18/12)*((1+'Rent Roll'!$X44)^DATEDIF('Rent Roll'!$M44,DF$5,"Y")),
IF(DF$5&gt;'Rent Roll'!$L18,"-",
IF('Rent Roll'!$P18&gt;0,
IF(AND('Rent Roll'!$P18&gt;0,EDATE('Rent Roll'!$K18,'Rent Roll'!$P18*12)&gt;='Commercial Lease'!DF$5),
('Rent Roll'!$H18*'Rent Roll'!$D18/12)*((1+'Rent Roll'!$N18)^DATEDIF('Control | Sensitivity'!$C$18,DF$5,"Y")),
OFFSET(DE22,0,-DATEDIF(EDATE('Rent Roll'!$K18,'Rent Roll'!$P18*12),DF$5,"M"))*((1+'Rent Roll'!$O18)^(DATEDIF(EDATE('Rent Roll'!$K18,'Rent Roll'!$P18*12),DF$5,"Y")+1))),('Rent Roll'!$H18*'Rent Roll'!$D18/12)*((1+'Rent Roll'!$N18)^DATEDIF('Control | Sensitivity'!$C$18,DF$5,"Y")))))</f>
        <v>-</v>
      </c>
      <c r="DG22" s="92" t="str">
        <f ca="1">IF(DG$5&gt;='Rent Roll'!$M44,('Rent Roll'!$G44*'Rent Roll'!$D18/12)*((1+'Rent Roll'!$X44)^DATEDIF('Rent Roll'!$M44,DG$5,"Y")),
IF(DG$5&gt;'Rent Roll'!$L18,"-",
IF('Rent Roll'!$P18&gt;0,
IF(AND('Rent Roll'!$P18&gt;0,EDATE('Rent Roll'!$K18,'Rent Roll'!$P18*12)&gt;='Commercial Lease'!DG$5),
('Rent Roll'!$H18*'Rent Roll'!$D18/12)*((1+'Rent Roll'!$N18)^DATEDIF('Control | Sensitivity'!$C$18,DG$5,"Y")),
OFFSET(DF22,0,-DATEDIF(EDATE('Rent Roll'!$K18,'Rent Roll'!$P18*12),DG$5,"M"))*((1+'Rent Roll'!$O18)^(DATEDIF(EDATE('Rent Roll'!$K18,'Rent Roll'!$P18*12),DG$5,"Y")+1))),('Rent Roll'!$H18*'Rent Roll'!$D18/12)*((1+'Rent Roll'!$N18)^DATEDIF('Control | Sensitivity'!$C$18,DG$5,"Y")))))</f>
        <v>-</v>
      </c>
      <c r="DH22" s="92" t="str">
        <f ca="1">IF(DH$5&gt;='Rent Roll'!$M44,('Rent Roll'!$G44*'Rent Roll'!$D18/12)*((1+'Rent Roll'!$X44)^DATEDIF('Rent Roll'!$M44,DH$5,"Y")),
IF(DH$5&gt;'Rent Roll'!$L18,"-",
IF('Rent Roll'!$P18&gt;0,
IF(AND('Rent Roll'!$P18&gt;0,EDATE('Rent Roll'!$K18,'Rent Roll'!$P18*12)&gt;='Commercial Lease'!DH$5),
('Rent Roll'!$H18*'Rent Roll'!$D18/12)*((1+'Rent Roll'!$N18)^DATEDIF('Control | Sensitivity'!$C$18,DH$5,"Y")),
OFFSET(DG22,0,-DATEDIF(EDATE('Rent Roll'!$K18,'Rent Roll'!$P18*12),DH$5,"M"))*((1+'Rent Roll'!$O18)^(DATEDIF(EDATE('Rent Roll'!$K18,'Rent Roll'!$P18*12),DH$5,"Y")+1))),('Rent Roll'!$H18*'Rent Roll'!$D18/12)*((1+'Rent Roll'!$N18)^DATEDIF('Control | Sensitivity'!$C$18,DH$5,"Y")))))</f>
        <v>-</v>
      </c>
      <c r="DI22" s="92" t="str">
        <f ca="1">IF(DI$5&gt;='Rent Roll'!$M44,('Rent Roll'!$G44*'Rent Roll'!$D18/12)*((1+'Rent Roll'!$X44)^DATEDIF('Rent Roll'!$M44,DI$5,"Y")),
IF(DI$5&gt;'Rent Roll'!$L18,"-",
IF('Rent Roll'!$P18&gt;0,
IF(AND('Rent Roll'!$P18&gt;0,EDATE('Rent Roll'!$K18,'Rent Roll'!$P18*12)&gt;='Commercial Lease'!DI$5),
('Rent Roll'!$H18*'Rent Roll'!$D18/12)*((1+'Rent Roll'!$N18)^DATEDIF('Control | Sensitivity'!$C$18,DI$5,"Y")),
OFFSET(DH22,0,-DATEDIF(EDATE('Rent Roll'!$K18,'Rent Roll'!$P18*12),DI$5,"M"))*((1+'Rent Roll'!$O18)^(DATEDIF(EDATE('Rent Roll'!$K18,'Rent Roll'!$P18*12),DI$5,"Y")+1))),('Rent Roll'!$H18*'Rent Roll'!$D18/12)*((1+'Rent Roll'!$N18)^DATEDIF('Control | Sensitivity'!$C$18,DI$5,"Y")))))</f>
        <v>-</v>
      </c>
      <c r="DJ22" s="92" t="str">
        <f ca="1">IF(DJ$5&gt;='Rent Roll'!$M44,('Rent Roll'!$G44*'Rent Roll'!$D18/12)*((1+'Rent Roll'!$X44)^DATEDIF('Rent Roll'!$M44,DJ$5,"Y")),
IF(DJ$5&gt;'Rent Roll'!$L18,"-",
IF('Rent Roll'!$P18&gt;0,
IF(AND('Rent Roll'!$P18&gt;0,EDATE('Rent Roll'!$K18,'Rent Roll'!$P18*12)&gt;='Commercial Lease'!DJ$5),
('Rent Roll'!$H18*'Rent Roll'!$D18/12)*((1+'Rent Roll'!$N18)^DATEDIF('Control | Sensitivity'!$C$18,DJ$5,"Y")),
OFFSET(DI22,0,-DATEDIF(EDATE('Rent Roll'!$K18,'Rent Roll'!$P18*12),DJ$5,"M"))*((1+'Rent Roll'!$O18)^(DATEDIF(EDATE('Rent Roll'!$K18,'Rent Roll'!$P18*12),DJ$5,"Y")+1))),('Rent Roll'!$H18*'Rent Roll'!$D18/12)*((1+'Rent Roll'!$N18)^DATEDIF('Control | Sensitivity'!$C$18,DJ$5,"Y")))))</f>
        <v>-</v>
      </c>
      <c r="DK22" s="92" t="str">
        <f ca="1">IF(DK$5&gt;='Rent Roll'!$M44,('Rent Roll'!$G44*'Rent Roll'!$D18/12)*((1+'Rent Roll'!$X44)^DATEDIF('Rent Roll'!$M44,DK$5,"Y")),
IF(DK$5&gt;'Rent Roll'!$L18,"-",
IF('Rent Roll'!$P18&gt;0,
IF(AND('Rent Roll'!$P18&gt;0,EDATE('Rent Roll'!$K18,'Rent Roll'!$P18*12)&gt;='Commercial Lease'!DK$5),
('Rent Roll'!$H18*'Rent Roll'!$D18/12)*((1+'Rent Roll'!$N18)^DATEDIF('Control | Sensitivity'!$C$18,DK$5,"Y")),
OFFSET(DJ22,0,-DATEDIF(EDATE('Rent Roll'!$K18,'Rent Roll'!$P18*12),DK$5,"M"))*((1+'Rent Roll'!$O18)^(DATEDIF(EDATE('Rent Roll'!$K18,'Rent Roll'!$P18*12),DK$5,"Y")+1))),('Rent Roll'!$H18*'Rent Roll'!$D18/12)*((1+'Rent Roll'!$N18)^DATEDIF('Control | Sensitivity'!$C$18,DK$5,"Y")))))</f>
        <v>-</v>
      </c>
      <c r="DL22" s="92" t="str">
        <f ca="1">IF(DL$5&gt;='Rent Roll'!$M44,('Rent Roll'!$G44*'Rent Roll'!$D18/12)*((1+'Rent Roll'!$X44)^DATEDIF('Rent Roll'!$M44,DL$5,"Y")),
IF(DL$5&gt;'Rent Roll'!$L18,"-",
IF('Rent Roll'!$P18&gt;0,
IF(AND('Rent Roll'!$P18&gt;0,EDATE('Rent Roll'!$K18,'Rent Roll'!$P18*12)&gt;='Commercial Lease'!DL$5),
('Rent Roll'!$H18*'Rent Roll'!$D18/12)*((1+'Rent Roll'!$N18)^DATEDIF('Control | Sensitivity'!$C$18,DL$5,"Y")),
OFFSET(DK22,0,-DATEDIF(EDATE('Rent Roll'!$K18,'Rent Roll'!$P18*12),DL$5,"M"))*((1+'Rent Roll'!$O18)^(DATEDIF(EDATE('Rent Roll'!$K18,'Rent Roll'!$P18*12),DL$5,"Y")+1))),('Rent Roll'!$H18*'Rent Roll'!$D18/12)*((1+'Rent Roll'!$N18)^DATEDIF('Control | Sensitivity'!$C$18,DL$5,"Y")))))</f>
        <v>-</v>
      </c>
      <c r="DM22" s="92" t="str">
        <f ca="1">IF(DM$5&gt;='Rent Roll'!$M44,('Rent Roll'!$G44*'Rent Roll'!$D18/12)*((1+'Rent Roll'!$X44)^DATEDIF('Rent Roll'!$M44,DM$5,"Y")),
IF(DM$5&gt;'Rent Roll'!$L18,"-",
IF('Rent Roll'!$P18&gt;0,
IF(AND('Rent Roll'!$P18&gt;0,EDATE('Rent Roll'!$K18,'Rent Roll'!$P18*12)&gt;='Commercial Lease'!DM$5),
('Rent Roll'!$H18*'Rent Roll'!$D18/12)*((1+'Rent Roll'!$N18)^DATEDIF('Control | Sensitivity'!$C$18,DM$5,"Y")),
OFFSET(DL22,0,-DATEDIF(EDATE('Rent Roll'!$K18,'Rent Roll'!$P18*12),DM$5,"M"))*((1+'Rent Roll'!$O18)^(DATEDIF(EDATE('Rent Roll'!$K18,'Rent Roll'!$P18*12),DM$5,"Y")+1))),('Rent Roll'!$H18*'Rent Roll'!$D18/12)*((1+'Rent Roll'!$N18)^DATEDIF('Control | Sensitivity'!$C$18,DM$5,"Y")))))</f>
        <v>-</v>
      </c>
      <c r="DN22" s="92" t="str">
        <f ca="1">IF(DN$5&gt;='Rent Roll'!$M44,('Rent Roll'!$G44*'Rent Roll'!$D18/12)*((1+'Rent Roll'!$X44)^DATEDIF('Rent Roll'!$M44,DN$5,"Y")),
IF(DN$5&gt;'Rent Roll'!$L18,"-",
IF('Rent Roll'!$P18&gt;0,
IF(AND('Rent Roll'!$P18&gt;0,EDATE('Rent Roll'!$K18,'Rent Roll'!$P18*12)&gt;='Commercial Lease'!DN$5),
('Rent Roll'!$H18*'Rent Roll'!$D18/12)*((1+'Rent Roll'!$N18)^DATEDIF('Control | Sensitivity'!$C$18,DN$5,"Y")),
OFFSET(DM22,0,-DATEDIF(EDATE('Rent Roll'!$K18,'Rent Roll'!$P18*12),DN$5,"M"))*((1+'Rent Roll'!$O18)^(DATEDIF(EDATE('Rent Roll'!$K18,'Rent Roll'!$P18*12),DN$5,"Y")+1))),('Rent Roll'!$H18*'Rent Roll'!$D18/12)*((1+'Rent Roll'!$N18)^DATEDIF('Control | Sensitivity'!$C$18,DN$5,"Y")))))</f>
        <v>-</v>
      </c>
      <c r="DO22" s="92" t="str">
        <f ca="1">IF(DO$5&gt;='Rent Roll'!$M44,('Rent Roll'!$G44*'Rent Roll'!$D18/12)*((1+'Rent Roll'!$X44)^DATEDIF('Rent Roll'!$M44,DO$5,"Y")),
IF(DO$5&gt;'Rent Roll'!$L18,"-",
IF('Rent Roll'!$P18&gt;0,
IF(AND('Rent Roll'!$P18&gt;0,EDATE('Rent Roll'!$K18,'Rent Roll'!$P18*12)&gt;='Commercial Lease'!DO$5),
('Rent Roll'!$H18*'Rent Roll'!$D18/12)*((1+'Rent Roll'!$N18)^DATEDIF('Control | Sensitivity'!$C$18,DO$5,"Y")),
OFFSET(DN22,0,-DATEDIF(EDATE('Rent Roll'!$K18,'Rent Roll'!$P18*12),DO$5,"M"))*((1+'Rent Roll'!$O18)^(DATEDIF(EDATE('Rent Roll'!$K18,'Rent Roll'!$P18*12),DO$5,"Y")+1))),('Rent Roll'!$H18*'Rent Roll'!$D18/12)*((1+'Rent Roll'!$N18)^DATEDIF('Control | Sensitivity'!$C$18,DO$5,"Y")))))</f>
        <v>-</v>
      </c>
      <c r="DP22" s="92" t="str">
        <f ca="1">IF(DP$5&gt;='Rent Roll'!$M44,('Rent Roll'!$G44*'Rent Roll'!$D18/12)*((1+'Rent Roll'!$X44)^DATEDIF('Rent Roll'!$M44,DP$5,"Y")),
IF(DP$5&gt;'Rent Roll'!$L18,"-",
IF('Rent Roll'!$P18&gt;0,
IF(AND('Rent Roll'!$P18&gt;0,EDATE('Rent Roll'!$K18,'Rent Roll'!$P18*12)&gt;='Commercial Lease'!DP$5),
('Rent Roll'!$H18*'Rent Roll'!$D18/12)*((1+'Rent Roll'!$N18)^DATEDIF('Control | Sensitivity'!$C$18,DP$5,"Y")),
OFFSET(DO22,0,-DATEDIF(EDATE('Rent Roll'!$K18,'Rent Roll'!$P18*12),DP$5,"M"))*((1+'Rent Roll'!$O18)^(DATEDIF(EDATE('Rent Roll'!$K18,'Rent Roll'!$P18*12),DP$5,"Y")+1))),('Rent Roll'!$H18*'Rent Roll'!$D18/12)*((1+'Rent Roll'!$N18)^DATEDIF('Control | Sensitivity'!$C$18,DP$5,"Y")))))</f>
        <v>-</v>
      </c>
      <c r="DQ22" s="92" t="str">
        <f ca="1">IF(DQ$5&gt;='Rent Roll'!$M44,('Rent Roll'!$G44*'Rent Roll'!$D18/12)*((1+'Rent Roll'!$X44)^DATEDIF('Rent Roll'!$M44,DQ$5,"Y")),
IF(DQ$5&gt;'Rent Roll'!$L18,"-",
IF('Rent Roll'!$P18&gt;0,
IF(AND('Rent Roll'!$P18&gt;0,EDATE('Rent Roll'!$K18,'Rent Roll'!$P18*12)&gt;='Commercial Lease'!DQ$5),
('Rent Roll'!$H18*'Rent Roll'!$D18/12)*((1+'Rent Roll'!$N18)^DATEDIF('Control | Sensitivity'!$C$18,DQ$5,"Y")),
OFFSET(DP22,0,-DATEDIF(EDATE('Rent Roll'!$K18,'Rent Roll'!$P18*12),DQ$5,"M"))*((1+'Rent Roll'!$O18)^(DATEDIF(EDATE('Rent Roll'!$K18,'Rent Roll'!$P18*12),DQ$5,"Y")+1))),('Rent Roll'!$H18*'Rent Roll'!$D18/12)*((1+'Rent Roll'!$N18)^DATEDIF('Control | Sensitivity'!$C$18,DQ$5,"Y")))))</f>
        <v>-</v>
      </c>
      <c r="DR22" s="92" t="str">
        <f ca="1">IF(DR$5&gt;='Rent Roll'!$M44,('Rent Roll'!$G44*'Rent Roll'!$D18/12)*((1+'Rent Roll'!$X44)^DATEDIF('Rent Roll'!$M44,DR$5,"Y")),
IF(DR$5&gt;'Rent Roll'!$L18,"-",
IF('Rent Roll'!$P18&gt;0,
IF(AND('Rent Roll'!$P18&gt;0,EDATE('Rent Roll'!$K18,'Rent Roll'!$P18*12)&gt;='Commercial Lease'!DR$5),
('Rent Roll'!$H18*'Rent Roll'!$D18/12)*((1+'Rent Roll'!$N18)^DATEDIF('Control | Sensitivity'!$C$18,DR$5,"Y")),
OFFSET(DQ22,0,-DATEDIF(EDATE('Rent Roll'!$K18,'Rent Roll'!$P18*12),DR$5,"M"))*((1+'Rent Roll'!$O18)^(DATEDIF(EDATE('Rent Roll'!$K18,'Rent Roll'!$P18*12),DR$5,"Y")+1))),('Rent Roll'!$H18*'Rent Roll'!$D18/12)*((1+'Rent Roll'!$N18)^DATEDIF('Control | Sensitivity'!$C$18,DR$5,"Y")))))</f>
        <v>-</v>
      </c>
      <c r="DS22" s="92" t="str">
        <f ca="1">IF(DS$5&gt;='Rent Roll'!$M44,('Rent Roll'!$G44*'Rent Roll'!$D18/12)*((1+'Rent Roll'!$X44)^DATEDIF('Rent Roll'!$M44,DS$5,"Y")),
IF(DS$5&gt;'Rent Roll'!$L18,"-",
IF('Rent Roll'!$P18&gt;0,
IF(AND('Rent Roll'!$P18&gt;0,EDATE('Rent Roll'!$K18,'Rent Roll'!$P18*12)&gt;='Commercial Lease'!DS$5),
('Rent Roll'!$H18*'Rent Roll'!$D18/12)*((1+'Rent Roll'!$N18)^DATEDIF('Control | Sensitivity'!$C$18,DS$5,"Y")),
OFFSET(DR22,0,-DATEDIF(EDATE('Rent Roll'!$K18,'Rent Roll'!$P18*12),DS$5,"M"))*((1+'Rent Roll'!$O18)^(DATEDIF(EDATE('Rent Roll'!$K18,'Rent Roll'!$P18*12),DS$5,"Y")+1))),('Rent Roll'!$H18*'Rent Roll'!$D18/12)*((1+'Rent Roll'!$N18)^DATEDIF('Control | Sensitivity'!$C$18,DS$5,"Y")))))</f>
        <v>-</v>
      </c>
      <c r="DT22" s="92" t="str">
        <f ca="1">IF(DT$5&gt;='Rent Roll'!$M44,('Rent Roll'!$G44*'Rent Roll'!$D18/12)*((1+'Rent Roll'!$X44)^DATEDIF('Rent Roll'!$M44,DT$5,"Y")),
IF(DT$5&gt;'Rent Roll'!$L18,"-",
IF('Rent Roll'!$P18&gt;0,
IF(AND('Rent Roll'!$P18&gt;0,EDATE('Rent Roll'!$K18,'Rent Roll'!$P18*12)&gt;='Commercial Lease'!DT$5),
('Rent Roll'!$H18*'Rent Roll'!$D18/12)*((1+'Rent Roll'!$N18)^DATEDIF('Control | Sensitivity'!$C$18,DT$5,"Y")),
OFFSET(DS22,0,-DATEDIF(EDATE('Rent Roll'!$K18,'Rent Roll'!$P18*12),DT$5,"M"))*((1+'Rent Roll'!$O18)^(DATEDIF(EDATE('Rent Roll'!$K18,'Rent Roll'!$P18*12),DT$5,"Y")+1))),('Rent Roll'!$H18*'Rent Roll'!$D18/12)*((1+'Rent Roll'!$N18)^DATEDIF('Control | Sensitivity'!$C$18,DT$5,"Y")))))</f>
        <v>-</v>
      </c>
      <c r="DU22" s="92" t="str">
        <f ca="1">IF(DU$5&gt;='Rent Roll'!$M44,('Rent Roll'!$G44*'Rent Roll'!$D18/12)*((1+'Rent Roll'!$X44)^DATEDIF('Rent Roll'!$M44,DU$5,"Y")),
IF(DU$5&gt;'Rent Roll'!$L18,"-",
IF('Rent Roll'!$P18&gt;0,
IF(AND('Rent Roll'!$P18&gt;0,EDATE('Rent Roll'!$K18,'Rent Roll'!$P18*12)&gt;='Commercial Lease'!DU$5),
('Rent Roll'!$H18*'Rent Roll'!$D18/12)*((1+'Rent Roll'!$N18)^DATEDIF('Control | Sensitivity'!$C$18,DU$5,"Y")),
OFFSET(DT22,0,-DATEDIF(EDATE('Rent Roll'!$K18,'Rent Roll'!$P18*12),DU$5,"M"))*((1+'Rent Roll'!$O18)^(DATEDIF(EDATE('Rent Roll'!$K18,'Rent Roll'!$P18*12),DU$5,"Y")+1))),('Rent Roll'!$H18*'Rent Roll'!$D18/12)*((1+'Rent Roll'!$N18)^DATEDIF('Control | Sensitivity'!$C$18,DU$5,"Y")))))</f>
        <v>-</v>
      </c>
      <c r="DV22" s="92" t="str">
        <f ca="1">IF(DV$5&gt;='Rent Roll'!$M44,('Rent Roll'!$G44*'Rent Roll'!$D18/12)*((1+'Rent Roll'!$X44)^DATEDIF('Rent Roll'!$M44,DV$5,"Y")),
IF(DV$5&gt;'Rent Roll'!$L18,"-",
IF('Rent Roll'!$P18&gt;0,
IF(AND('Rent Roll'!$P18&gt;0,EDATE('Rent Roll'!$K18,'Rent Roll'!$P18*12)&gt;='Commercial Lease'!DV$5),
('Rent Roll'!$H18*'Rent Roll'!$D18/12)*((1+'Rent Roll'!$N18)^DATEDIF('Control | Sensitivity'!$C$18,DV$5,"Y")),
OFFSET(DU22,0,-DATEDIF(EDATE('Rent Roll'!$K18,'Rent Roll'!$P18*12),DV$5,"M"))*((1+'Rent Roll'!$O18)^(DATEDIF(EDATE('Rent Roll'!$K18,'Rent Roll'!$P18*12),DV$5,"Y")+1))),('Rent Roll'!$H18*'Rent Roll'!$D18/12)*((1+'Rent Roll'!$N18)^DATEDIF('Control | Sensitivity'!$C$18,DV$5,"Y")))))</f>
        <v>-</v>
      </c>
      <c r="DW22" s="92" t="str">
        <f ca="1">IF(DW$5&gt;='Rent Roll'!$M44,('Rent Roll'!$G44*'Rent Roll'!$D18/12)*((1+'Rent Roll'!$X44)^DATEDIF('Rent Roll'!$M44,DW$5,"Y")),
IF(DW$5&gt;'Rent Roll'!$L18,"-",
IF('Rent Roll'!$P18&gt;0,
IF(AND('Rent Roll'!$P18&gt;0,EDATE('Rent Roll'!$K18,'Rent Roll'!$P18*12)&gt;='Commercial Lease'!DW$5),
('Rent Roll'!$H18*'Rent Roll'!$D18/12)*((1+'Rent Roll'!$N18)^DATEDIF('Control | Sensitivity'!$C$18,DW$5,"Y")),
OFFSET(DV22,0,-DATEDIF(EDATE('Rent Roll'!$K18,'Rent Roll'!$P18*12),DW$5,"M"))*((1+'Rent Roll'!$O18)^(DATEDIF(EDATE('Rent Roll'!$K18,'Rent Roll'!$P18*12),DW$5,"Y")+1))),('Rent Roll'!$H18*'Rent Roll'!$D18/12)*((1+'Rent Roll'!$N18)^DATEDIF('Control | Sensitivity'!$C$18,DW$5,"Y")))))</f>
        <v>-</v>
      </c>
      <c r="DX22" s="92" t="str">
        <f ca="1">IF(DX$5&gt;='Rent Roll'!$M44,('Rent Roll'!$G44*'Rent Roll'!$D18/12)*((1+'Rent Roll'!$X44)^DATEDIF('Rent Roll'!$M44,DX$5,"Y")),
IF(DX$5&gt;'Rent Roll'!$L18,"-",
IF('Rent Roll'!$P18&gt;0,
IF(AND('Rent Roll'!$P18&gt;0,EDATE('Rent Roll'!$K18,'Rent Roll'!$P18*12)&gt;='Commercial Lease'!DX$5),
('Rent Roll'!$H18*'Rent Roll'!$D18/12)*((1+'Rent Roll'!$N18)^DATEDIF('Control | Sensitivity'!$C$18,DX$5,"Y")),
OFFSET(DW22,0,-DATEDIF(EDATE('Rent Roll'!$K18,'Rent Roll'!$P18*12),DX$5,"M"))*((1+'Rent Roll'!$O18)^(DATEDIF(EDATE('Rent Roll'!$K18,'Rent Roll'!$P18*12),DX$5,"Y")+1))),('Rent Roll'!$H18*'Rent Roll'!$D18/12)*((1+'Rent Roll'!$N18)^DATEDIF('Control | Sensitivity'!$C$18,DX$5,"Y")))))</f>
        <v>-</v>
      </c>
      <c r="DY22" s="92" t="str">
        <f ca="1">IF(DY$5&gt;='Rent Roll'!$M44,('Rent Roll'!$G44*'Rent Roll'!$D18/12)*((1+'Rent Roll'!$X44)^DATEDIF('Rent Roll'!$M44,DY$5,"Y")),
IF(DY$5&gt;'Rent Roll'!$L18,"-",
IF('Rent Roll'!$P18&gt;0,
IF(AND('Rent Roll'!$P18&gt;0,EDATE('Rent Roll'!$K18,'Rent Roll'!$P18*12)&gt;='Commercial Lease'!DY$5),
('Rent Roll'!$H18*'Rent Roll'!$D18/12)*((1+'Rent Roll'!$N18)^DATEDIF('Control | Sensitivity'!$C$18,DY$5,"Y")),
OFFSET(DX22,0,-DATEDIF(EDATE('Rent Roll'!$K18,'Rent Roll'!$P18*12),DY$5,"M"))*((1+'Rent Roll'!$O18)^(DATEDIF(EDATE('Rent Roll'!$K18,'Rent Roll'!$P18*12),DY$5,"Y")+1))),('Rent Roll'!$H18*'Rent Roll'!$D18/12)*((1+'Rent Roll'!$N18)^DATEDIF('Control | Sensitivity'!$C$18,DY$5,"Y")))))</f>
        <v>-</v>
      </c>
      <c r="DZ22" s="92" t="str">
        <f ca="1">IF(DZ$5&gt;='Rent Roll'!$M44,('Rent Roll'!$G44*'Rent Roll'!$D18/12)*((1+'Rent Roll'!$X44)^DATEDIF('Rent Roll'!$M44,DZ$5,"Y")),
IF(DZ$5&gt;'Rent Roll'!$L18,"-",
IF('Rent Roll'!$P18&gt;0,
IF(AND('Rent Roll'!$P18&gt;0,EDATE('Rent Roll'!$K18,'Rent Roll'!$P18*12)&gt;='Commercial Lease'!DZ$5),
('Rent Roll'!$H18*'Rent Roll'!$D18/12)*((1+'Rent Roll'!$N18)^DATEDIF('Control | Sensitivity'!$C$18,DZ$5,"Y")),
OFFSET(DY22,0,-DATEDIF(EDATE('Rent Roll'!$K18,'Rent Roll'!$P18*12),DZ$5,"M"))*((1+'Rent Roll'!$O18)^(DATEDIF(EDATE('Rent Roll'!$K18,'Rent Roll'!$P18*12),DZ$5,"Y")+1))),('Rent Roll'!$H18*'Rent Roll'!$D18/12)*((1+'Rent Roll'!$N18)^DATEDIF('Control | Sensitivity'!$C$18,DZ$5,"Y")))))</f>
        <v>-</v>
      </c>
      <c r="EA22" s="92" t="str">
        <f ca="1">IF(EA$5&gt;='Rent Roll'!$M44,('Rent Roll'!$G44*'Rent Roll'!$D18/12)*((1+'Rent Roll'!$X44)^DATEDIF('Rent Roll'!$M44,EA$5,"Y")),
IF(EA$5&gt;'Rent Roll'!$L18,"-",
IF('Rent Roll'!$P18&gt;0,
IF(AND('Rent Roll'!$P18&gt;0,EDATE('Rent Roll'!$K18,'Rent Roll'!$P18*12)&gt;='Commercial Lease'!EA$5),
('Rent Roll'!$H18*'Rent Roll'!$D18/12)*((1+'Rent Roll'!$N18)^DATEDIF('Control | Sensitivity'!$C$18,EA$5,"Y")),
OFFSET(DZ22,0,-DATEDIF(EDATE('Rent Roll'!$K18,'Rent Roll'!$P18*12),EA$5,"M"))*((1+'Rent Roll'!$O18)^(DATEDIF(EDATE('Rent Roll'!$K18,'Rent Roll'!$P18*12),EA$5,"Y")+1))),('Rent Roll'!$H18*'Rent Roll'!$D18/12)*((1+'Rent Roll'!$N18)^DATEDIF('Control | Sensitivity'!$C$18,EA$5,"Y")))))</f>
        <v>-</v>
      </c>
      <c r="EB22" s="92" t="str">
        <f ca="1">IF(EB$5&gt;='Rent Roll'!$M44,('Rent Roll'!$G44*'Rent Roll'!$D18/12)*((1+'Rent Roll'!$X44)^DATEDIF('Rent Roll'!$M44,EB$5,"Y")),
IF(EB$5&gt;'Rent Roll'!$L18,"-",
IF('Rent Roll'!$P18&gt;0,
IF(AND('Rent Roll'!$P18&gt;0,EDATE('Rent Roll'!$K18,'Rent Roll'!$P18*12)&gt;='Commercial Lease'!EB$5),
('Rent Roll'!$H18*'Rent Roll'!$D18/12)*((1+'Rent Roll'!$N18)^DATEDIF('Control | Sensitivity'!$C$18,EB$5,"Y")),
OFFSET(EA22,0,-DATEDIF(EDATE('Rent Roll'!$K18,'Rent Roll'!$P18*12),EB$5,"M"))*((1+'Rent Roll'!$O18)^(DATEDIF(EDATE('Rent Roll'!$K18,'Rent Roll'!$P18*12),EB$5,"Y")+1))),('Rent Roll'!$H18*'Rent Roll'!$D18/12)*((1+'Rent Roll'!$N18)^DATEDIF('Control | Sensitivity'!$C$18,EB$5,"Y")))))</f>
        <v>-</v>
      </c>
      <c r="EC22" s="92" t="str">
        <f ca="1">IF(EC$5&gt;='Rent Roll'!$M44,('Rent Roll'!$G44*'Rent Roll'!$D18/12)*((1+'Rent Roll'!$X44)^DATEDIF('Rent Roll'!$M44,EC$5,"Y")),
IF(EC$5&gt;'Rent Roll'!$L18,"-",
IF('Rent Roll'!$P18&gt;0,
IF(AND('Rent Roll'!$P18&gt;0,EDATE('Rent Roll'!$K18,'Rent Roll'!$P18*12)&gt;='Commercial Lease'!EC$5),
('Rent Roll'!$H18*'Rent Roll'!$D18/12)*((1+'Rent Roll'!$N18)^DATEDIF('Control | Sensitivity'!$C$18,EC$5,"Y")),
OFFSET(EB22,0,-DATEDIF(EDATE('Rent Roll'!$K18,'Rent Roll'!$P18*12),EC$5,"M"))*((1+'Rent Roll'!$O18)^(DATEDIF(EDATE('Rent Roll'!$K18,'Rent Roll'!$P18*12),EC$5,"Y")+1))),('Rent Roll'!$H18*'Rent Roll'!$D18/12)*((1+'Rent Roll'!$N18)^DATEDIF('Control | Sensitivity'!$C$18,EC$5,"Y")))))</f>
        <v>-</v>
      </c>
      <c r="ED22" s="92" t="str">
        <f ca="1">IF(ED$5&gt;='Rent Roll'!$M44,('Rent Roll'!$G44*'Rent Roll'!$D18/12)*((1+'Rent Roll'!$X44)^DATEDIF('Rent Roll'!$M44,ED$5,"Y")),
IF(ED$5&gt;'Rent Roll'!$L18,"-",
IF('Rent Roll'!$P18&gt;0,
IF(AND('Rent Roll'!$P18&gt;0,EDATE('Rent Roll'!$K18,'Rent Roll'!$P18*12)&gt;='Commercial Lease'!ED$5),
('Rent Roll'!$H18*'Rent Roll'!$D18/12)*((1+'Rent Roll'!$N18)^DATEDIF('Control | Sensitivity'!$C$18,ED$5,"Y")),
OFFSET(EC22,0,-DATEDIF(EDATE('Rent Roll'!$K18,'Rent Roll'!$P18*12),ED$5,"M"))*((1+'Rent Roll'!$O18)^(DATEDIF(EDATE('Rent Roll'!$K18,'Rent Roll'!$P18*12),ED$5,"Y")+1))),('Rent Roll'!$H18*'Rent Roll'!$D18/12)*((1+'Rent Roll'!$N18)^DATEDIF('Control | Sensitivity'!$C$18,ED$5,"Y")))))</f>
        <v>-</v>
      </c>
      <c r="EE22" s="92" t="str">
        <f ca="1">IF(EE$5&gt;='Rent Roll'!$M44,('Rent Roll'!$G44*'Rent Roll'!$D18/12)*((1+'Rent Roll'!$X44)^DATEDIF('Rent Roll'!$M44,EE$5,"Y")),
IF(EE$5&gt;'Rent Roll'!$L18,"-",
IF('Rent Roll'!$P18&gt;0,
IF(AND('Rent Roll'!$P18&gt;0,EDATE('Rent Roll'!$K18,'Rent Roll'!$P18*12)&gt;='Commercial Lease'!EE$5),
('Rent Roll'!$H18*'Rent Roll'!$D18/12)*((1+'Rent Roll'!$N18)^DATEDIF('Control | Sensitivity'!$C$18,EE$5,"Y")),
OFFSET(ED22,0,-DATEDIF(EDATE('Rent Roll'!$K18,'Rent Roll'!$P18*12),EE$5,"M"))*((1+'Rent Roll'!$O18)^(DATEDIF(EDATE('Rent Roll'!$K18,'Rent Roll'!$P18*12),EE$5,"Y")+1))),('Rent Roll'!$H18*'Rent Roll'!$D18/12)*((1+'Rent Roll'!$N18)^DATEDIF('Control | Sensitivity'!$C$18,EE$5,"Y")))))</f>
        <v>-</v>
      </c>
      <c r="EF22" s="214" t="str">
        <f ca="1">IF(EF$5&gt;='Rent Roll'!$M44,('Rent Roll'!$G44*'Rent Roll'!$D18/12)*((1+'Rent Roll'!$X44)^DATEDIF('Rent Roll'!$M44,EF$5,"Y")),
IF(EF$5&gt;'Rent Roll'!$L18,"-",
IF('Rent Roll'!$P18&gt;0,
IF(AND('Rent Roll'!$P18&gt;0,EDATE('Rent Roll'!$K18,'Rent Roll'!$P18*12)&gt;='Commercial Lease'!EF$5),
('Rent Roll'!$H18*'Rent Roll'!$D18/12)*((1+'Rent Roll'!$N18)^DATEDIF('Control | Sensitivity'!$C$18,EF$5,"Y")),
OFFSET(EE22,0,-DATEDIF(EDATE('Rent Roll'!$K18,'Rent Roll'!$P18*12),EF$5,"M"))*((1+'Rent Roll'!$O18)^(DATEDIF(EDATE('Rent Roll'!$K18,'Rent Roll'!$P18*12),EF$5,"Y")+1))),('Rent Roll'!$H18*'Rent Roll'!$D18/12)*((1+'Rent Roll'!$N18)^DATEDIF('Control | Sensitivity'!$C$18,EF$5,"Y")))))</f>
        <v>-</v>
      </c>
      <c r="EG22" s="72" t="s">
        <v>109</v>
      </c>
    </row>
    <row r="23" spans="2:137" x14ac:dyDescent="0.2">
      <c r="B23" s="75"/>
      <c r="C23" s="287" t="str">
        <f>CONCATENATE('Rent Roll'!B19&amp;" - "&amp;'Rent Roll'!C19)</f>
        <v xml:space="preserve"> - </v>
      </c>
      <c r="D23" s="214">
        <f t="shared" ca="1" si="13"/>
        <v>0</v>
      </c>
      <c r="E23" s="92" t="str">
        <f>IF('Rent Roll'!$E19='Data Validation'!$E$2,'Rent Roll'!$I19,"-")</f>
        <v>-</v>
      </c>
      <c r="F23" s="92" t="str">
        <f ca="1">IF(F$5&gt;='Rent Roll'!$M45,('Rent Roll'!$G45*'Rent Roll'!$D19/12)*((1+'Rent Roll'!$X45)^DATEDIF('Rent Roll'!$M45,F$5,"Y")),
IF(F$5&gt;'Rent Roll'!$L19,"-",
IF('Rent Roll'!$P19&gt;0,
IF(AND('Rent Roll'!$P19&gt;0,EDATE('Rent Roll'!$K19,'Rent Roll'!$P19*12)&gt;='Commercial Lease'!F$5),
('Rent Roll'!$H19*'Rent Roll'!$D19/12)*((1+'Rent Roll'!$N19)^DATEDIF('Control | Sensitivity'!$C$18,F$5,"Y")),
OFFSET(E23,0,-DATEDIF(EDATE('Rent Roll'!$K19,'Rent Roll'!$P19*12),F$5,"M"))*((1+'Rent Roll'!$O19)^(DATEDIF(EDATE('Rent Roll'!$K19,'Rent Roll'!$P19*12),F$5,"Y")+1))),('Rent Roll'!$H19*'Rent Roll'!$D19/12)*((1+'Rent Roll'!$N19)^DATEDIF('Control | Sensitivity'!$C$18,F$5,"Y")))))</f>
        <v>-</v>
      </c>
      <c r="G23" s="92" t="str">
        <f ca="1">IF(G$5&gt;='Rent Roll'!$M45,('Rent Roll'!$G45*'Rent Roll'!$D19/12)*((1+'Rent Roll'!$X45)^DATEDIF('Rent Roll'!$M45,G$5,"Y")),
IF(G$5&gt;'Rent Roll'!$L19,"-",
IF('Rent Roll'!$P19&gt;0,
IF(AND('Rent Roll'!$P19&gt;0,EDATE('Rent Roll'!$K19,'Rent Roll'!$P19*12)&gt;='Commercial Lease'!G$5),
('Rent Roll'!$H19*'Rent Roll'!$D19/12)*((1+'Rent Roll'!$N19)^DATEDIF('Control | Sensitivity'!$C$18,G$5,"Y")),
OFFSET(F23,0,-DATEDIF(EDATE('Rent Roll'!$K19,'Rent Roll'!$P19*12),G$5,"M"))*((1+'Rent Roll'!$O19)^(DATEDIF(EDATE('Rent Roll'!$K19,'Rent Roll'!$P19*12),G$5,"Y")+1))),('Rent Roll'!$H19*'Rent Roll'!$D19/12)*((1+'Rent Roll'!$N19)^DATEDIF('Control | Sensitivity'!$C$18,G$5,"Y")))))</f>
        <v>-</v>
      </c>
      <c r="H23" s="92" t="str">
        <f ca="1">IF(H$5&gt;='Rent Roll'!$M45,('Rent Roll'!$G45*'Rent Roll'!$D19/12)*((1+'Rent Roll'!$X45)^DATEDIF('Rent Roll'!$M45,H$5,"Y")),
IF(H$5&gt;'Rent Roll'!$L19,"-",
IF('Rent Roll'!$P19&gt;0,
IF(AND('Rent Roll'!$P19&gt;0,EDATE('Rent Roll'!$K19,'Rent Roll'!$P19*12)&gt;='Commercial Lease'!H$5),
('Rent Roll'!$H19*'Rent Roll'!$D19/12)*((1+'Rent Roll'!$N19)^DATEDIF('Control | Sensitivity'!$C$18,H$5,"Y")),
OFFSET(G23,0,-DATEDIF(EDATE('Rent Roll'!$K19,'Rent Roll'!$P19*12),H$5,"M"))*((1+'Rent Roll'!$O19)^(DATEDIF(EDATE('Rent Roll'!$K19,'Rent Roll'!$P19*12),H$5,"Y")+1))),('Rent Roll'!$H19*'Rent Roll'!$D19/12)*((1+'Rent Roll'!$N19)^DATEDIF('Control | Sensitivity'!$C$18,H$5,"Y")))))</f>
        <v>-</v>
      </c>
      <c r="I23" s="92" t="str">
        <f ca="1">IF(I$5&gt;='Rent Roll'!$M45,('Rent Roll'!$G45*'Rent Roll'!$D19/12)*((1+'Rent Roll'!$X45)^DATEDIF('Rent Roll'!$M45,I$5,"Y")),
IF(I$5&gt;'Rent Roll'!$L19,"-",
IF('Rent Roll'!$P19&gt;0,
IF(AND('Rent Roll'!$P19&gt;0,EDATE('Rent Roll'!$K19,'Rent Roll'!$P19*12)&gt;='Commercial Lease'!I$5),
('Rent Roll'!$H19*'Rent Roll'!$D19/12)*((1+'Rent Roll'!$N19)^DATEDIF('Control | Sensitivity'!$C$18,I$5,"Y")),
OFFSET(H23,0,-DATEDIF(EDATE('Rent Roll'!$K19,'Rent Roll'!$P19*12),I$5,"M"))*((1+'Rent Roll'!$O19)^(DATEDIF(EDATE('Rent Roll'!$K19,'Rent Roll'!$P19*12),I$5,"Y")+1))),('Rent Roll'!$H19*'Rent Roll'!$D19/12)*((1+'Rent Roll'!$N19)^DATEDIF('Control | Sensitivity'!$C$18,I$5,"Y")))))</f>
        <v>-</v>
      </c>
      <c r="J23" s="92" t="str">
        <f ca="1">IF(J$5&gt;='Rent Roll'!$M45,('Rent Roll'!$G45*'Rent Roll'!$D19/12)*((1+'Rent Roll'!$X45)^DATEDIF('Rent Roll'!$M45,J$5,"Y")),
IF(J$5&gt;'Rent Roll'!$L19,"-",
IF('Rent Roll'!$P19&gt;0,
IF(AND('Rent Roll'!$P19&gt;0,EDATE('Rent Roll'!$K19,'Rent Roll'!$P19*12)&gt;='Commercial Lease'!J$5),
('Rent Roll'!$H19*'Rent Roll'!$D19/12)*((1+'Rent Roll'!$N19)^DATEDIF('Control | Sensitivity'!$C$18,J$5,"Y")),
OFFSET(I23,0,-DATEDIF(EDATE('Rent Roll'!$K19,'Rent Roll'!$P19*12),J$5,"M"))*((1+'Rent Roll'!$O19)^(DATEDIF(EDATE('Rent Roll'!$K19,'Rent Roll'!$P19*12),J$5,"Y")+1))),('Rent Roll'!$H19*'Rent Roll'!$D19/12)*((1+'Rent Roll'!$N19)^DATEDIF('Control | Sensitivity'!$C$18,J$5,"Y")))))</f>
        <v>-</v>
      </c>
      <c r="K23" s="92" t="str">
        <f ca="1">IF(K$5&gt;='Rent Roll'!$M45,('Rent Roll'!$G45*'Rent Roll'!$D19/12)*((1+'Rent Roll'!$X45)^DATEDIF('Rent Roll'!$M45,K$5,"Y")),
IF(K$5&gt;'Rent Roll'!$L19,"-",
IF('Rent Roll'!$P19&gt;0,
IF(AND('Rent Roll'!$P19&gt;0,EDATE('Rent Roll'!$K19,'Rent Roll'!$P19*12)&gt;='Commercial Lease'!K$5),
('Rent Roll'!$H19*'Rent Roll'!$D19/12)*((1+'Rent Roll'!$N19)^DATEDIF('Control | Sensitivity'!$C$18,K$5,"Y")),
OFFSET(J23,0,-DATEDIF(EDATE('Rent Roll'!$K19,'Rent Roll'!$P19*12),K$5,"M"))*((1+'Rent Roll'!$O19)^(DATEDIF(EDATE('Rent Roll'!$K19,'Rent Roll'!$P19*12),K$5,"Y")+1))),('Rent Roll'!$H19*'Rent Roll'!$D19/12)*((1+'Rent Roll'!$N19)^DATEDIF('Control | Sensitivity'!$C$18,K$5,"Y")))))</f>
        <v>-</v>
      </c>
      <c r="L23" s="92" t="str">
        <f ca="1">IF(L$5&gt;='Rent Roll'!$M45,('Rent Roll'!$G45*'Rent Roll'!$D19/12)*((1+'Rent Roll'!$X45)^DATEDIF('Rent Roll'!$M45,L$5,"Y")),
IF(L$5&gt;'Rent Roll'!$L19,"-",
IF('Rent Roll'!$P19&gt;0,
IF(AND('Rent Roll'!$P19&gt;0,EDATE('Rent Roll'!$K19,'Rent Roll'!$P19*12)&gt;='Commercial Lease'!L$5),
('Rent Roll'!$H19*'Rent Roll'!$D19/12)*((1+'Rent Roll'!$N19)^DATEDIF('Control | Sensitivity'!$C$18,L$5,"Y")),
OFFSET(K23,0,-DATEDIF(EDATE('Rent Roll'!$K19,'Rent Roll'!$P19*12),L$5,"M"))*((1+'Rent Roll'!$O19)^(DATEDIF(EDATE('Rent Roll'!$K19,'Rent Roll'!$P19*12),L$5,"Y")+1))),('Rent Roll'!$H19*'Rent Roll'!$D19/12)*((1+'Rent Roll'!$N19)^DATEDIF('Control | Sensitivity'!$C$18,L$5,"Y")))))</f>
        <v>-</v>
      </c>
      <c r="M23" s="92" t="str">
        <f ca="1">IF(M$5&gt;='Rent Roll'!$M45,('Rent Roll'!$G45*'Rent Roll'!$D19/12)*((1+'Rent Roll'!$X45)^DATEDIF('Rent Roll'!$M45,M$5,"Y")),
IF(M$5&gt;'Rent Roll'!$L19,"-",
IF('Rent Roll'!$P19&gt;0,
IF(AND('Rent Roll'!$P19&gt;0,EDATE('Rent Roll'!$K19,'Rent Roll'!$P19*12)&gt;='Commercial Lease'!M$5),
('Rent Roll'!$H19*'Rent Roll'!$D19/12)*((1+'Rent Roll'!$N19)^DATEDIF('Control | Sensitivity'!$C$18,M$5,"Y")),
OFFSET(L23,0,-DATEDIF(EDATE('Rent Roll'!$K19,'Rent Roll'!$P19*12),M$5,"M"))*((1+'Rent Roll'!$O19)^(DATEDIF(EDATE('Rent Roll'!$K19,'Rent Roll'!$P19*12),M$5,"Y")+1))),('Rent Roll'!$H19*'Rent Roll'!$D19/12)*((1+'Rent Roll'!$N19)^DATEDIF('Control | Sensitivity'!$C$18,M$5,"Y")))))</f>
        <v>-</v>
      </c>
      <c r="N23" s="92" t="str">
        <f ca="1">IF(N$5&gt;='Rent Roll'!$M45,('Rent Roll'!$G45*'Rent Roll'!$D19/12)*((1+'Rent Roll'!$X45)^DATEDIF('Rent Roll'!$M45,N$5,"Y")),
IF(N$5&gt;'Rent Roll'!$L19,"-",
IF('Rent Roll'!$P19&gt;0,
IF(AND('Rent Roll'!$P19&gt;0,EDATE('Rent Roll'!$K19,'Rent Roll'!$P19*12)&gt;='Commercial Lease'!N$5),
('Rent Roll'!$H19*'Rent Roll'!$D19/12)*((1+'Rent Roll'!$N19)^DATEDIF('Control | Sensitivity'!$C$18,N$5,"Y")),
OFFSET(M23,0,-DATEDIF(EDATE('Rent Roll'!$K19,'Rent Roll'!$P19*12),N$5,"M"))*((1+'Rent Roll'!$O19)^(DATEDIF(EDATE('Rent Roll'!$K19,'Rent Roll'!$P19*12),N$5,"Y")+1))),('Rent Roll'!$H19*'Rent Roll'!$D19/12)*((1+'Rent Roll'!$N19)^DATEDIF('Control | Sensitivity'!$C$18,N$5,"Y")))))</f>
        <v>-</v>
      </c>
      <c r="O23" s="92" t="str">
        <f ca="1">IF(O$5&gt;='Rent Roll'!$M45,('Rent Roll'!$G45*'Rent Roll'!$D19/12)*((1+'Rent Roll'!$X45)^DATEDIF('Rent Roll'!$M45,O$5,"Y")),
IF(O$5&gt;'Rent Roll'!$L19,"-",
IF('Rent Roll'!$P19&gt;0,
IF(AND('Rent Roll'!$P19&gt;0,EDATE('Rent Roll'!$K19,'Rent Roll'!$P19*12)&gt;='Commercial Lease'!O$5),
('Rent Roll'!$H19*'Rent Roll'!$D19/12)*((1+'Rent Roll'!$N19)^DATEDIF('Control | Sensitivity'!$C$18,O$5,"Y")),
OFFSET(N23,0,-DATEDIF(EDATE('Rent Roll'!$K19,'Rent Roll'!$P19*12),O$5,"M"))*((1+'Rent Roll'!$O19)^(DATEDIF(EDATE('Rent Roll'!$K19,'Rent Roll'!$P19*12),O$5,"Y")+1))),('Rent Roll'!$H19*'Rent Roll'!$D19/12)*((1+'Rent Roll'!$N19)^DATEDIF('Control | Sensitivity'!$C$18,O$5,"Y")))))</f>
        <v>-</v>
      </c>
      <c r="P23" s="92" t="str">
        <f ca="1">IF(P$5&gt;='Rent Roll'!$M45,('Rent Roll'!$G45*'Rent Roll'!$D19/12)*((1+'Rent Roll'!$X45)^DATEDIF('Rent Roll'!$M45,P$5,"Y")),
IF(P$5&gt;'Rent Roll'!$L19,"-",
IF('Rent Roll'!$P19&gt;0,
IF(AND('Rent Roll'!$P19&gt;0,EDATE('Rent Roll'!$K19,'Rent Roll'!$P19*12)&gt;='Commercial Lease'!P$5),
('Rent Roll'!$H19*'Rent Roll'!$D19/12)*((1+'Rent Roll'!$N19)^DATEDIF('Control | Sensitivity'!$C$18,P$5,"Y")),
OFFSET(O23,0,-DATEDIF(EDATE('Rent Roll'!$K19,'Rent Roll'!$P19*12),P$5,"M"))*((1+'Rent Roll'!$O19)^(DATEDIF(EDATE('Rent Roll'!$K19,'Rent Roll'!$P19*12),P$5,"Y")+1))),('Rent Roll'!$H19*'Rent Roll'!$D19/12)*((1+'Rent Roll'!$N19)^DATEDIF('Control | Sensitivity'!$C$18,P$5,"Y")))))</f>
        <v>-</v>
      </c>
      <c r="Q23" s="92" t="str">
        <f ca="1">IF(Q$5&gt;='Rent Roll'!$M45,('Rent Roll'!$G45*'Rent Roll'!$D19/12)*((1+'Rent Roll'!$X45)^DATEDIF('Rent Roll'!$M45,Q$5,"Y")),
IF(Q$5&gt;'Rent Roll'!$L19,"-",
IF('Rent Roll'!$P19&gt;0,
IF(AND('Rent Roll'!$P19&gt;0,EDATE('Rent Roll'!$K19,'Rent Roll'!$P19*12)&gt;='Commercial Lease'!Q$5),
('Rent Roll'!$H19*'Rent Roll'!$D19/12)*((1+'Rent Roll'!$N19)^DATEDIF('Control | Sensitivity'!$C$18,Q$5,"Y")),
OFFSET(P23,0,-DATEDIF(EDATE('Rent Roll'!$K19,'Rent Roll'!$P19*12),Q$5,"M"))*((1+'Rent Roll'!$O19)^(DATEDIF(EDATE('Rent Roll'!$K19,'Rent Roll'!$P19*12),Q$5,"Y")+1))),('Rent Roll'!$H19*'Rent Roll'!$D19/12)*((1+'Rent Roll'!$N19)^DATEDIF('Control | Sensitivity'!$C$18,Q$5,"Y")))))</f>
        <v>-</v>
      </c>
      <c r="R23" s="92" t="str">
        <f ca="1">IF(R$5&gt;='Rent Roll'!$M45,('Rent Roll'!$G45*'Rent Roll'!$D19/12)*((1+'Rent Roll'!$X45)^DATEDIF('Rent Roll'!$M45,R$5,"Y")),
IF(R$5&gt;'Rent Roll'!$L19,"-",
IF('Rent Roll'!$P19&gt;0,
IF(AND('Rent Roll'!$P19&gt;0,EDATE('Rent Roll'!$K19,'Rent Roll'!$P19*12)&gt;='Commercial Lease'!R$5),
('Rent Roll'!$H19*'Rent Roll'!$D19/12)*((1+'Rent Roll'!$N19)^DATEDIF('Control | Sensitivity'!$C$18,R$5,"Y")),
OFFSET(Q23,0,-DATEDIF(EDATE('Rent Roll'!$K19,'Rent Roll'!$P19*12),R$5,"M"))*((1+'Rent Roll'!$O19)^(DATEDIF(EDATE('Rent Roll'!$K19,'Rent Roll'!$P19*12),R$5,"Y")+1))),('Rent Roll'!$H19*'Rent Roll'!$D19/12)*((1+'Rent Roll'!$N19)^DATEDIF('Control | Sensitivity'!$C$18,R$5,"Y")))))</f>
        <v>-</v>
      </c>
      <c r="S23" s="92" t="str">
        <f ca="1">IF(S$5&gt;='Rent Roll'!$M45,('Rent Roll'!$G45*'Rent Roll'!$D19/12)*((1+'Rent Roll'!$X45)^DATEDIF('Rent Roll'!$M45,S$5,"Y")),
IF(S$5&gt;'Rent Roll'!$L19,"-",
IF('Rent Roll'!$P19&gt;0,
IF(AND('Rent Roll'!$P19&gt;0,EDATE('Rent Roll'!$K19,'Rent Roll'!$P19*12)&gt;='Commercial Lease'!S$5),
('Rent Roll'!$H19*'Rent Roll'!$D19/12)*((1+'Rent Roll'!$N19)^DATEDIF('Control | Sensitivity'!$C$18,S$5,"Y")),
OFFSET(R23,0,-DATEDIF(EDATE('Rent Roll'!$K19,'Rent Roll'!$P19*12),S$5,"M"))*((1+'Rent Roll'!$O19)^(DATEDIF(EDATE('Rent Roll'!$K19,'Rent Roll'!$P19*12),S$5,"Y")+1))),('Rent Roll'!$H19*'Rent Roll'!$D19/12)*((1+'Rent Roll'!$N19)^DATEDIF('Control | Sensitivity'!$C$18,S$5,"Y")))))</f>
        <v>-</v>
      </c>
      <c r="T23" s="92" t="str">
        <f ca="1">IF(T$5&gt;='Rent Roll'!$M45,('Rent Roll'!$G45*'Rent Roll'!$D19/12)*((1+'Rent Roll'!$X45)^DATEDIF('Rent Roll'!$M45,T$5,"Y")),
IF(T$5&gt;'Rent Roll'!$L19,"-",
IF('Rent Roll'!$P19&gt;0,
IF(AND('Rent Roll'!$P19&gt;0,EDATE('Rent Roll'!$K19,'Rent Roll'!$P19*12)&gt;='Commercial Lease'!T$5),
('Rent Roll'!$H19*'Rent Roll'!$D19/12)*((1+'Rent Roll'!$N19)^DATEDIF('Control | Sensitivity'!$C$18,T$5,"Y")),
OFFSET(S23,0,-DATEDIF(EDATE('Rent Roll'!$K19,'Rent Roll'!$P19*12),T$5,"M"))*((1+'Rent Roll'!$O19)^(DATEDIF(EDATE('Rent Roll'!$K19,'Rent Roll'!$P19*12),T$5,"Y")+1))),('Rent Roll'!$H19*'Rent Roll'!$D19/12)*((1+'Rent Roll'!$N19)^DATEDIF('Control | Sensitivity'!$C$18,T$5,"Y")))))</f>
        <v>-</v>
      </c>
      <c r="U23" s="92" t="str">
        <f ca="1">IF(U$5&gt;='Rent Roll'!$M45,('Rent Roll'!$G45*'Rent Roll'!$D19/12)*((1+'Rent Roll'!$X45)^DATEDIF('Rent Roll'!$M45,U$5,"Y")),
IF(U$5&gt;'Rent Roll'!$L19,"-",
IF('Rent Roll'!$P19&gt;0,
IF(AND('Rent Roll'!$P19&gt;0,EDATE('Rent Roll'!$K19,'Rent Roll'!$P19*12)&gt;='Commercial Lease'!U$5),
('Rent Roll'!$H19*'Rent Roll'!$D19/12)*((1+'Rent Roll'!$N19)^DATEDIF('Control | Sensitivity'!$C$18,U$5,"Y")),
OFFSET(T23,0,-DATEDIF(EDATE('Rent Roll'!$K19,'Rent Roll'!$P19*12),U$5,"M"))*((1+'Rent Roll'!$O19)^(DATEDIF(EDATE('Rent Roll'!$K19,'Rent Roll'!$P19*12),U$5,"Y")+1))),('Rent Roll'!$H19*'Rent Roll'!$D19/12)*((1+'Rent Roll'!$N19)^DATEDIF('Control | Sensitivity'!$C$18,U$5,"Y")))))</f>
        <v>-</v>
      </c>
      <c r="V23" s="92" t="str">
        <f ca="1">IF(V$5&gt;='Rent Roll'!$M45,('Rent Roll'!$G45*'Rent Roll'!$D19/12)*((1+'Rent Roll'!$X45)^DATEDIF('Rent Roll'!$M45,V$5,"Y")),
IF(V$5&gt;'Rent Roll'!$L19,"-",
IF('Rent Roll'!$P19&gt;0,
IF(AND('Rent Roll'!$P19&gt;0,EDATE('Rent Roll'!$K19,'Rent Roll'!$P19*12)&gt;='Commercial Lease'!V$5),
('Rent Roll'!$H19*'Rent Roll'!$D19/12)*((1+'Rent Roll'!$N19)^DATEDIF('Control | Sensitivity'!$C$18,V$5,"Y")),
OFFSET(U23,0,-DATEDIF(EDATE('Rent Roll'!$K19,'Rent Roll'!$P19*12),V$5,"M"))*((1+'Rent Roll'!$O19)^(DATEDIF(EDATE('Rent Roll'!$K19,'Rent Roll'!$P19*12),V$5,"Y")+1))),('Rent Roll'!$H19*'Rent Roll'!$D19/12)*((1+'Rent Roll'!$N19)^DATEDIF('Control | Sensitivity'!$C$18,V$5,"Y")))))</f>
        <v>-</v>
      </c>
      <c r="W23" s="92" t="str">
        <f ca="1">IF(W$5&gt;='Rent Roll'!$M45,('Rent Roll'!$G45*'Rent Roll'!$D19/12)*((1+'Rent Roll'!$X45)^DATEDIF('Rent Roll'!$M45,W$5,"Y")),
IF(W$5&gt;'Rent Roll'!$L19,"-",
IF('Rent Roll'!$P19&gt;0,
IF(AND('Rent Roll'!$P19&gt;0,EDATE('Rent Roll'!$K19,'Rent Roll'!$P19*12)&gt;='Commercial Lease'!W$5),
('Rent Roll'!$H19*'Rent Roll'!$D19/12)*((1+'Rent Roll'!$N19)^DATEDIF('Control | Sensitivity'!$C$18,W$5,"Y")),
OFFSET(V23,0,-DATEDIF(EDATE('Rent Roll'!$K19,'Rent Roll'!$P19*12),W$5,"M"))*((1+'Rent Roll'!$O19)^(DATEDIF(EDATE('Rent Roll'!$K19,'Rent Roll'!$P19*12),W$5,"Y")+1))),('Rent Roll'!$H19*'Rent Roll'!$D19/12)*((1+'Rent Roll'!$N19)^DATEDIF('Control | Sensitivity'!$C$18,W$5,"Y")))))</f>
        <v>-</v>
      </c>
      <c r="X23" s="92" t="str">
        <f ca="1">IF(X$5&gt;='Rent Roll'!$M45,('Rent Roll'!$G45*'Rent Roll'!$D19/12)*((1+'Rent Roll'!$X45)^DATEDIF('Rent Roll'!$M45,X$5,"Y")),
IF(X$5&gt;'Rent Roll'!$L19,"-",
IF('Rent Roll'!$P19&gt;0,
IF(AND('Rent Roll'!$P19&gt;0,EDATE('Rent Roll'!$K19,'Rent Roll'!$P19*12)&gt;='Commercial Lease'!X$5),
('Rent Roll'!$H19*'Rent Roll'!$D19/12)*((1+'Rent Roll'!$N19)^DATEDIF('Control | Sensitivity'!$C$18,X$5,"Y")),
OFFSET(W23,0,-DATEDIF(EDATE('Rent Roll'!$K19,'Rent Roll'!$P19*12),X$5,"M"))*((1+'Rent Roll'!$O19)^(DATEDIF(EDATE('Rent Roll'!$K19,'Rent Roll'!$P19*12),X$5,"Y")+1))),('Rent Roll'!$H19*'Rent Roll'!$D19/12)*((1+'Rent Roll'!$N19)^DATEDIF('Control | Sensitivity'!$C$18,X$5,"Y")))))</f>
        <v>-</v>
      </c>
      <c r="Y23" s="92" t="str">
        <f ca="1">IF(Y$5&gt;='Rent Roll'!$M45,('Rent Roll'!$G45*'Rent Roll'!$D19/12)*((1+'Rent Roll'!$X45)^DATEDIF('Rent Roll'!$M45,Y$5,"Y")),
IF(Y$5&gt;'Rent Roll'!$L19,"-",
IF('Rent Roll'!$P19&gt;0,
IF(AND('Rent Roll'!$P19&gt;0,EDATE('Rent Roll'!$K19,'Rent Roll'!$P19*12)&gt;='Commercial Lease'!Y$5),
('Rent Roll'!$H19*'Rent Roll'!$D19/12)*((1+'Rent Roll'!$N19)^DATEDIF('Control | Sensitivity'!$C$18,Y$5,"Y")),
OFFSET(X23,0,-DATEDIF(EDATE('Rent Roll'!$K19,'Rent Roll'!$P19*12),Y$5,"M"))*((1+'Rent Roll'!$O19)^(DATEDIF(EDATE('Rent Roll'!$K19,'Rent Roll'!$P19*12),Y$5,"Y")+1))),('Rent Roll'!$H19*'Rent Roll'!$D19/12)*((1+'Rent Roll'!$N19)^DATEDIF('Control | Sensitivity'!$C$18,Y$5,"Y")))))</f>
        <v>-</v>
      </c>
      <c r="Z23" s="92" t="str">
        <f ca="1">IF(Z$5&gt;='Rent Roll'!$M45,('Rent Roll'!$G45*'Rent Roll'!$D19/12)*((1+'Rent Roll'!$X45)^DATEDIF('Rent Roll'!$M45,Z$5,"Y")),
IF(Z$5&gt;'Rent Roll'!$L19,"-",
IF('Rent Roll'!$P19&gt;0,
IF(AND('Rent Roll'!$P19&gt;0,EDATE('Rent Roll'!$K19,'Rent Roll'!$P19*12)&gt;='Commercial Lease'!Z$5),
('Rent Roll'!$H19*'Rent Roll'!$D19/12)*((1+'Rent Roll'!$N19)^DATEDIF('Control | Sensitivity'!$C$18,Z$5,"Y")),
OFFSET(Y23,0,-DATEDIF(EDATE('Rent Roll'!$K19,'Rent Roll'!$P19*12),Z$5,"M"))*((1+'Rent Roll'!$O19)^(DATEDIF(EDATE('Rent Roll'!$K19,'Rent Roll'!$P19*12),Z$5,"Y")+1))),('Rent Roll'!$H19*'Rent Roll'!$D19/12)*((1+'Rent Roll'!$N19)^DATEDIF('Control | Sensitivity'!$C$18,Z$5,"Y")))))</f>
        <v>-</v>
      </c>
      <c r="AA23" s="92" t="str">
        <f ca="1">IF(AA$5&gt;='Rent Roll'!$M45,('Rent Roll'!$G45*'Rent Roll'!$D19/12)*((1+'Rent Roll'!$X45)^DATEDIF('Rent Roll'!$M45,AA$5,"Y")),
IF(AA$5&gt;'Rent Roll'!$L19,"-",
IF('Rent Roll'!$P19&gt;0,
IF(AND('Rent Roll'!$P19&gt;0,EDATE('Rent Roll'!$K19,'Rent Roll'!$P19*12)&gt;='Commercial Lease'!AA$5),
('Rent Roll'!$H19*'Rent Roll'!$D19/12)*((1+'Rent Roll'!$N19)^DATEDIF('Control | Sensitivity'!$C$18,AA$5,"Y")),
OFFSET(Z23,0,-DATEDIF(EDATE('Rent Roll'!$K19,'Rent Roll'!$P19*12),AA$5,"M"))*((1+'Rent Roll'!$O19)^(DATEDIF(EDATE('Rent Roll'!$K19,'Rent Roll'!$P19*12),AA$5,"Y")+1))),('Rent Roll'!$H19*'Rent Roll'!$D19/12)*((1+'Rent Roll'!$N19)^DATEDIF('Control | Sensitivity'!$C$18,AA$5,"Y")))))</f>
        <v>-</v>
      </c>
      <c r="AB23" s="92" t="str">
        <f ca="1">IF(AB$5&gt;='Rent Roll'!$M45,('Rent Roll'!$G45*'Rent Roll'!$D19/12)*((1+'Rent Roll'!$X45)^DATEDIF('Rent Roll'!$M45,AB$5,"Y")),
IF(AB$5&gt;'Rent Roll'!$L19,"-",
IF('Rent Roll'!$P19&gt;0,
IF(AND('Rent Roll'!$P19&gt;0,EDATE('Rent Roll'!$K19,'Rent Roll'!$P19*12)&gt;='Commercial Lease'!AB$5),
('Rent Roll'!$H19*'Rent Roll'!$D19/12)*((1+'Rent Roll'!$N19)^DATEDIF('Control | Sensitivity'!$C$18,AB$5,"Y")),
OFFSET(AA23,0,-DATEDIF(EDATE('Rent Roll'!$K19,'Rent Roll'!$P19*12),AB$5,"M"))*((1+'Rent Roll'!$O19)^(DATEDIF(EDATE('Rent Roll'!$K19,'Rent Roll'!$P19*12),AB$5,"Y")+1))),('Rent Roll'!$H19*'Rent Roll'!$D19/12)*((1+'Rent Roll'!$N19)^DATEDIF('Control | Sensitivity'!$C$18,AB$5,"Y")))))</f>
        <v>-</v>
      </c>
      <c r="AC23" s="92" t="str">
        <f ca="1">IF(AC$5&gt;='Rent Roll'!$M45,('Rent Roll'!$G45*'Rent Roll'!$D19/12)*((1+'Rent Roll'!$X45)^DATEDIF('Rent Roll'!$M45,AC$5,"Y")),
IF(AC$5&gt;'Rent Roll'!$L19,"-",
IF('Rent Roll'!$P19&gt;0,
IF(AND('Rent Roll'!$P19&gt;0,EDATE('Rent Roll'!$K19,'Rent Roll'!$P19*12)&gt;='Commercial Lease'!AC$5),
('Rent Roll'!$H19*'Rent Roll'!$D19/12)*((1+'Rent Roll'!$N19)^DATEDIF('Control | Sensitivity'!$C$18,AC$5,"Y")),
OFFSET(AB23,0,-DATEDIF(EDATE('Rent Roll'!$K19,'Rent Roll'!$P19*12),AC$5,"M"))*((1+'Rent Roll'!$O19)^(DATEDIF(EDATE('Rent Roll'!$K19,'Rent Roll'!$P19*12),AC$5,"Y")+1))),('Rent Roll'!$H19*'Rent Roll'!$D19/12)*((1+'Rent Roll'!$N19)^DATEDIF('Control | Sensitivity'!$C$18,AC$5,"Y")))))</f>
        <v>-</v>
      </c>
      <c r="AD23" s="92" t="str">
        <f ca="1">IF(AD$5&gt;='Rent Roll'!$M45,('Rent Roll'!$G45*'Rent Roll'!$D19/12)*((1+'Rent Roll'!$X45)^DATEDIF('Rent Roll'!$M45,AD$5,"Y")),
IF(AD$5&gt;'Rent Roll'!$L19,"-",
IF('Rent Roll'!$P19&gt;0,
IF(AND('Rent Roll'!$P19&gt;0,EDATE('Rent Roll'!$K19,'Rent Roll'!$P19*12)&gt;='Commercial Lease'!AD$5),
('Rent Roll'!$H19*'Rent Roll'!$D19/12)*((1+'Rent Roll'!$N19)^DATEDIF('Control | Sensitivity'!$C$18,AD$5,"Y")),
OFFSET(AC23,0,-DATEDIF(EDATE('Rent Roll'!$K19,'Rent Roll'!$P19*12),AD$5,"M"))*((1+'Rent Roll'!$O19)^(DATEDIF(EDATE('Rent Roll'!$K19,'Rent Roll'!$P19*12),AD$5,"Y")+1))),('Rent Roll'!$H19*'Rent Roll'!$D19/12)*((1+'Rent Roll'!$N19)^DATEDIF('Control | Sensitivity'!$C$18,AD$5,"Y")))))</f>
        <v>-</v>
      </c>
      <c r="AE23" s="92" t="str">
        <f ca="1">IF(AE$5&gt;='Rent Roll'!$M45,('Rent Roll'!$G45*'Rent Roll'!$D19/12)*((1+'Rent Roll'!$X45)^DATEDIF('Rent Roll'!$M45,AE$5,"Y")),
IF(AE$5&gt;'Rent Roll'!$L19,"-",
IF('Rent Roll'!$P19&gt;0,
IF(AND('Rent Roll'!$P19&gt;0,EDATE('Rent Roll'!$K19,'Rent Roll'!$P19*12)&gt;='Commercial Lease'!AE$5),
('Rent Roll'!$H19*'Rent Roll'!$D19/12)*((1+'Rent Roll'!$N19)^DATEDIF('Control | Sensitivity'!$C$18,AE$5,"Y")),
OFFSET(AD23,0,-DATEDIF(EDATE('Rent Roll'!$K19,'Rent Roll'!$P19*12),AE$5,"M"))*((1+'Rent Roll'!$O19)^(DATEDIF(EDATE('Rent Roll'!$K19,'Rent Roll'!$P19*12),AE$5,"Y")+1))),('Rent Roll'!$H19*'Rent Roll'!$D19/12)*((1+'Rent Roll'!$N19)^DATEDIF('Control | Sensitivity'!$C$18,AE$5,"Y")))))</f>
        <v>-</v>
      </c>
      <c r="AF23" s="92" t="str">
        <f ca="1">IF(AF$5&gt;='Rent Roll'!$M45,('Rent Roll'!$G45*'Rent Roll'!$D19/12)*((1+'Rent Roll'!$X45)^DATEDIF('Rent Roll'!$M45,AF$5,"Y")),
IF(AF$5&gt;'Rent Roll'!$L19,"-",
IF('Rent Roll'!$P19&gt;0,
IF(AND('Rent Roll'!$P19&gt;0,EDATE('Rent Roll'!$K19,'Rent Roll'!$P19*12)&gt;='Commercial Lease'!AF$5),
('Rent Roll'!$H19*'Rent Roll'!$D19/12)*((1+'Rent Roll'!$N19)^DATEDIF('Control | Sensitivity'!$C$18,AF$5,"Y")),
OFFSET(AE23,0,-DATEDIF(EDATE('Rent Roll'!$K19,'Rent Roll'!$P19*12),AF$5,"M"))*((1+'Rent Roll'!$O19)^(DATEDIF(EDATE('Rent Roll'!$K19,'Rent Roll'!$P19*12),AF$5,"Y")+1))),('Rent Roll'!$H19*'Rent Roll'!$D19/12)*((1+'Rent Roll'!$N19)^DATEDIF('Control | Sensitivity'!$C$18,AF$5,"Y")))))</f>
        <v>-</v>
      </c>
      <c r="AG23" s="92" t="str">
        <f ca="1">IF(AG$5&gt;='Rent Roll'!$M45,('Rent Roll'!$G45*'Rent Roll'!$D19/12)*((1+'Rent Roll'!$X45)^DATEDIF('Rent Roll'!$M45,AG$5,"Y")),
IF(AG$5&gt;'Rent Roll'!$L19,"-",
IF('Rent Roll'!$P19&gt;0,
IF(AND('Rent Roll'!$P19&gt;0,EDATE('Rent Roll'!$K19,'Rent Roll'!$P19*12)&gt;='Commercial Lease'!AG$5),
('Rent Roll'!$H19*'Rent Roll'!$D19/12)*((1+'Rent Roll'!$N19)^DATEDIF('Control | Sensitivity'!$C$18,AG$5,"Y")),
OFFSET(AF23,0,-DATEDIF(EDATE('Rent Roll'!$K19,'Rent Roll'!$P19*12),AG$5,"M"))*((1+'Rent Roll'!$O19)^(DATEDIF(EDATE('Rent Roll'!$K19,'Rent Roll'!$P19*12),AG$5,"Y")+1))),('Rent Roll'!$H19*'Rent Roll'!$D19/12)*((1+'Rent Roll'!$N19)^DATEDIF('Control | Sensitivity'!$C$18,AG$5,"Y")))))</f>
        <v>-</v>
      </c>
      <c r="AH23" s="92" t="str">
        <f ca="1">IF(AH$5&gt;='Rent Roll'!$M45,('Rent Roll'!$G45*'Rent Roll'!$D19/12)*((1+'Rent Roll'!$X45)^DATEDIF('Rent Roll'!$M45,AH$5,"Y")),
IF(AH$5&gt;'Rent Roll'!$L19,"-",
IF('Rent Roll'!$P19&gt;0,
IF(AND('Rent Roll'!$P19&gt;0,EDATE('Rent Roll'!$K19,'Rent Roll'!$P19*12)&gt;='Commercial Lease'!AH$5),
('Rent Roll'!$H19*'Rent Roll'!$D19/12)*((1+'Rent Roll'!$N19)^DATEDIF('Control | Sensitivity'!$C$18,AH$5,"Y")),
OFFSET(AG23,0,-DATEDIF(EDATE('Rent Roll'!$K19,'Rent Roll'!$P19*12),AH$5,"M"))*((1+'Rent Roll'!$O19)^(DATEDIF(EDATE('Rent Roll'!$K19,'Rent Roll'!$P19*12),AH$5,"Y")+1))),('Rent Roll'!$H19*'Rent Roll'!$D19/12)*((1+'Rent Roll'!$N19)^DATEDIF('Control | Sensitivity'!$C$18,AH$5,"Y")))))</f>
        <v>-</v>
      </c>
      <c r="AI23" s="92" t="str">
        <f ca="1">IF(AI$5&gt;='Rent Roll'!$M45,('Rent Roll'!$G45*'Rent Roll'!$D19/12)*((1+'Rent Roll'!$X45)^DATEDIF('Rent Roll'!$M45,AI$5,"Y")),
IF(AI$5&gt;'Rent Roll'!$L19,"-",
IF('Rent Roll'!$P19&gt;0,
IF(AND('Rent Roll'!$P19&gt;0,EDATE('Rent Roll'!$K19,'Rent Roll'!$P19*12)&gt;='Commercial Lease'!AI$5),
('Rent Roll'!$H19*'Rent Roll'!$D19/12)*((1+'Rent Roll'!$N19)^DATEDIF('Control | Sensitivity'!$C$18,AI$5,"Y")),
OFFSET(AH23,0,-DATEDIF(EDATE('Rent Roll'!$K19,'Rent Roll'!$P19*12),AI$5,"M"))*((1+'Rent Roll'!$O19)^(DATEDIF(EDATE('Rent Roll'!$K19,'Rent Roll'!$P19*12),AI$5,"Y")+1))),('Rent Roll'!$H19*'Rent Roll'!$D19/12)*((1+'Rent Roll'!$N19)^DATEDIF('Control | Sensitivity'!$C$18,AI$5,"Y")))))</f>
        <v>-</v>
      </c>
      <c r="AJ23" s="92" t="str">
        <f ca="1">IF(AJ$5&gt;='Rent Roll'!$M45,('Rent Roll'!$G45*'Rent Roll'!$D19/12)*((1+'Rent Roll'!$X45)^DATEDIF('Rent Roll'!$M45,AJ$5,"Y")),
IF(AJ$5&gt;'Rent Roll'!$L19,"-",
IF('Rent Roll'!$P19&gt;0,
IF(AND('Rent Roll'!$P19&gt;0,EDATE('Rent Roll'!$K19,'Rent Roll'!$P19*12)&gt;='Commercial Lease'!AJ$5),
('Rent Roll'!$H19*'Rent Roll'!$D19/12)*((1+'Rent Roll'!$N19)^DATEDIF('Control | Sensitivity'!$C$18,AJ$5,"Y")),
OFFSET(AI23,0,-DATEDIF(EDATE('Rent Roll'!$K19,'Rent Roll'!$P19*12),AJ$5,"M"))*((1+'Rent Roll'!$O19)^(DATEDIF(EDATE('Rent Roll'!$K19,'Rent Roll'!$P19*12),AJ$5,"Y")+1))),('Rent Roll'!$H19*'Rent Roll'!$D19/12)*((1+'Rent Roll'!$N19)^DATEDIF('Control | Sensitivity'!$C$18,AJ$5,"Y")))))</f>
        <v>-</v>
      </c>
      <c r="AK23" s="92" t="str">
        <f ca="1">IF(AK$5&gt;='Rent Roll'!$M45,('Rent Roll'!$G45*'Rent Roll'!$D19/12)*((1+'Rent Roll'!$X45)^DATEDIF('Rent Roll'!$M45,AK$5,"Y")),
IF(AK$5&gt;'Rent Roll'!$L19,"-",
IF('Rent Roll'!$P19&gt;0,
IF(AND('Rent Roll'!$P19&gt;0,EDATE('Rent Roll'!$K19,'Rent Roll'!$P19*12)&gt;='Commercial Lease'!AK$5),
('Rent Roll'!$H19*'Rent Roll'!$D19/12)*((1+'Rent Roll'!$N19)^DATEDIF('Control | Sensitivity'!$C$18,AK$5,"Y")),
OFFSET(AJ23,0,-DATEDIF(EDATE('Rent Roll'!$K19,'Rent Roll'!$P19*12),AK$5,"M"))*((1+'Rent Roll'!$O19)^(DATEDIF(EDATE('Rent Roll'!$K19,'Rent Roll'!$P19*12),AK$5,"Y")+1))),('Rent Roll'!$H19*'Rent Roll'!$D19/12)*((1+'Rent Roll'!$N19)^DATEDIF('Control | Sensitivity'!$C$18,AK$5,"Y")))))</f>
        <v>-</v>
      </c>
      <c r="AL23" s="92" t="str">
        <f ca="1">IF(AL$5&gt;='Rent Roll'!$M45,('Rent Roll'!$G45*'Rent Roll'!$D19/12)*((1+'Rent Roll'!$X45)^DATEDIF('Rent Roll'!$M45,AL$5,"Y")),
IF(AL$5&gt;'Rent Roll'!$L19,"-",
IF('Rent Roll'!$P19&gt;0,
IF(AND('Rent Roll'!$P19&gt;0,EDATE('Rent Roll'!$K19,'Rent Roll'!$P19*12)&gt;='Commercial Lease'!AL$5),
('Rent Roll'!$H19*'Rent Roll'!$D19/12)*((1+'Rent Roll'!$N19)^DATEDIF('Control | Sensitivity'!$C$18,AL$5,"Y")),
OFFSET(AK23,0,-DATEDIF(EDATE('Rent Roll'!$K19,'Rent Roll'!$P19*12),AL$5,"M"))*((1+'Rent Roll'!$O19)^(DATEDIF(EDATE('Rent Roll'!$K19,'Rent Roll'!$P19*12),AL$5,"Y")+1))),('Rent Roll'!$H19*'Rent Roll'!$D19/12)*((1+'Rent Roll'!$N19)^DATEDIF('Control | Sensitivity'!$C$18,AL$5,"Y")))))</f>
        <v>-</v>
      </c>
      <c r="AM23" s="92" t="str">
        <f ca="1">IF(AM$5&gt;='Rent Roll'!$M45,('Rent Roll'!$G45*'Rent Roll'!$D19/12)*((1+'Rent Roll'!$X45)^DATEDIF('Rent Roll'!$M45,AM$5,"Y")),
IF(AM$5&gt;'Rent Roll'!$L19,"-",
IF('Rent Roll'!$P19&gt;0,
IF(AND('Rent Roll'!$P19&gt;0,EDATE('Rent Roll'!$K19,'Rent Roll'!$P19*12)&gt;='Commercial Lease'!AM$5),
('Rent Roll'!$H19*'Rent Roll'!$D19/12)*((1+'Rent Roll'!$N19)^DATEDIF('Control | Sensitivity'!$C$18,AM$5,"Y")),
OFFSET(AL23,0,-DATEDIF(EDATE('Rent Roll'!$K19,'Rent Roll'!$P19*12),AM$5,"M"))*((1+'Rent Roll'!$O19)^(DATEDIF(EDATE('Rent Roll'!$K19,'Rent Roll'!$P19*12),AM$5,"Y")+1))),('Rent Roll'!$H19*'Rent Roll'!$D19/12)*((1+'Rent Roll'!$N19)^DATEDIF('Control | Sensitivity'!$C$18,AM$5,"Y")))))</f>
        <v>-</v>
      </c>
      <c r="AN23" s="92" t="str">
        <f ca="1">IF(AN$5&gt;='Rent Roll'!$M45,('Rent Roll'!$G45*'Rent Roll'!$D19/12)*((1+'Rent Roll'!$X45)^DATEDIF('Rent Roll'!$M45,AN$5,"Y")),
IF(AN$5&gt;'Rent Roll'!$L19,"-",
IF('Rent Roll'!$P19&gt;0,
IF(AND('Rent Roll'!$P19&gt;0,EDATE('Rent Roll'!$K19,'Rent Roll'!$P19*12)&gt;='Commercial Lease'!AN$5),
('Rent Roll'!$H19*'Rent Roll'!$D19/12)*((1+'Rent Roll'!$N19)^DATEDIF('Control | Sensitivity'!$C$18,AN$5,"Y")),
OFFSET(AM23,0,-DATEDIF(EDATE('Rent Roll'!$K19,'Rent Roll'!$P19*12),AN$5,"M"))*((1+'Rent Roll'!$O19)^(DATEDIF(EDATE('Rent Roll'!$K19,'Rent Roll'!$P19*12),AN$5,"Y")+1))),('Rent Roll'!$H19*'Rent Roll'!$D19/12)*((1+'Rent Roll'!$N19)^DATEDIF('Control | Sensitivity'!$C$18,AN$5,"Y")))))</f>
        <v>-</v>
      </c>
      <c r="AO23" s="92" t="str">
        <f ca="1">IF(AO$5&gt;='Rent Roll'!$M45,('Rent Roll'!$G45*'Rent Roll'!$D19/12)*((1+'Rent Roll'!$X45)^DATEDIF('Rent Roll'!$M45,AO$5,"Y")),
IF(AO$5&gt;'Rent Roll'!$L19,"-",
IF('Rent Roll'!$P19&gt;0,
IF(AND('Rent Roll'!$P19&gt;0,EDATE('Rent Roll'!$K19,'Rent Roll'!$P19*12)&gt;='Commercial Lease'!AO$5),
('Rent Roll'!$H19*'Rent Roll'!$D19/12)*((1+'Rent Roll'!$N19)^DATEDIF('Control | Sensitivity'!$C$18,AO$5,"Y")),
OFFSET(AN23,0,-DATEDIF(EDATE('Rent Roll'!$K19,'Rent Roll'!$P19*12),AO$5,"M"))*((1+'Rent Roll'!$O19)^(DATEDIF(EDATE('Rent Roll'!$K19,'Rent Roll'!$P19*12),AO$5,"Y")+1))),('Rent Roll'!$H19*'Rent Roll'!$D19/12)*((1+'Rent Roll'!$N19)^DATEDIF('Control | Sensitivity'!$C$18,AO$5,"Y")))))</f>
        <v>-</v>
      </c>
      <c r="AP23" s="92" t="str">
        <f ca="1">IF(AP$5&gt;='Rent Roll'!$M45,('Rent Roll'!$G45*'Rent Roll'!$D19/12)*((1+'Rent Roll'!$X45)^DATEDIF('Rent Roll'!$M45,AP$5,"Y")),
IF(AP$5&gt;'Rent Roll'!$L19,"-",
IF('Rent Roll'!$P19&gt;0,
IF(AND('Rent Roll'!$P19&gt;0,EDATE('Rent Roll'!$K19,'Rent Roll'!$P19*12)&gt;='Commercial Lease'!AP$5),
('Rent Roll'!$H19*'Rent Roll'!$D19/12)*((1+'Rent Roll'!$N19)^DATEDIF('Control | Sensitivity'!$C$18,AP$5,"Y")),
OFFSET(AO23,0,-DATEDIF(EDATE('Rent Roll'!$K19,'Rent Roll'!$P19*12),AP$5,"M"))*((1+'Rent Roll'!$O19)^(DATEDIF(EDATE('Rent Roll'!$K19,'Rent Roll'!$P19*12),AP$5,"Y")+1))),('Rent Roll'!$H19*'Rent Roll'!$D19/12)*((1+'Rent Roll'!$N19)^DATEDIF('Control | Sensitivity'!$C$18,AP$5,"Y")))))</f>
        <v>-</v>
      </c>
      <c r="AQ23" s="92" t="str">
        <f ca="1">IF(AQ$5&gt;='Rent Roll'!$M45,('Rent Roll'!$G45*'Rent Roll'!$D19/12)*((1+'Rent Roll'!$X45)^DATEDIF('Rent Roll'!$M45,AQ$5,"Y")),
IF(AQ$5&gt;'Rent Roll'!$L19,"-",
IF('Rent Roll'!$P19&gt;0,
IF(AND('Rent Roll'!$P19&gt;0,EDATE('Rent Roll'!$K19,'Rent Roll'!$P19*12)&gt;='Commercial Lease'!AQ$5),
('Rent Roll'!$H19*'Rent Roll'!$D19/12)*((1+'Rent Roll'!$N19)^DATEDIF('Control | Sensitivity'!$C$18,AQ$5,"Y")),
OFFSET(AP23,0,-DATEDIF(EDATE('Rent Roll'!$K19,'Rent Roll'!$P19*12),AQ$5,"M"))*((1+'Rent Roll'!$O19)^(DATEDIF(EDATE('Rent Roll'!$K19,'Rent Roll'!$P19*12),AQ$5,"Y")+1))),('Rent Roll'!$H19*'Rent Roll'!$D19/12)*((1+'Rent Roll'!$N19)^DATEDIF('Control | Sensitivity'!$C$18,AQ$5,"Y")))))</f>
        <v>-</v>
      </c>
      <c r="AR23" s="92" t="str">
        <f ca="1">IF(AR$5&gt;='Rent Roll'!$M45,('Rent Roll'!$G45*'Rent Roll'!$D19/12)*((1+'Rent Roll'!$X45)^DATEDIF('Rent Roll'!$M45,AR$5,"Y")),
IF(AR$5&gt;'Rent Roll'!$L19,"-",
IF('Rent Roll'!$P19&gt;0,
IF(AND('Rent Roll'!$P19&gt;0,EDATE('Rent Roll'!$K19,'Rent Roll'!$P19*12)&gt;='Commercial Lease'!AR$5),
('Rent Roll'!$H19*'Rent Roll'!$D19/12)*((1+'Rent Roll'!$N19)^DATEDIF('Control | Sensitivity'!$C$18,AR$5,"Y")),
OFFSET(AQ23,0,-DATEDIF(EDATE('Rent Roll'!$K19,'Rent Roll'!$P19*12),AR$5,"M"))*((1+'Rent Roll'!$O19)^(DATEDIF(EDATE('Rent Roll'!$K19,'Rent Roll'!$P19*12),AR$5,"Y")+1))),('Rent Roll'!$H19*'Rent Roll'!$D19/12)*((1+'Rent Roll'!$N19)^DATEDIF('Control | Sensitivity'!$C$18,AR$5,"Y")))))</f>
        <v>-</v>
      </c>
      <c r="AS23" s="92" t="str">
        <f ca="1">IF(AS$5&gt;='Rent Roll'!$M45,('Rent Roll'!$G45*'Rent Roll'!$D19/12)*((1+'Rent Roll'!$X45)^DATEDIF('Rent Roll'!$M45,AS$5,"Y")),
IF(AS$5&gt;'Rent Roll'!$L19,"-",
IF('Rent Roll'!$P19&gt;0,
IF(AND('Rent Roll'!$P19&gt;0,EDATE('Rent Roll'!$K19,'Rent Roll'!$P19*12)&gt;='Commercial Lease'!AS$5),
('Rent Roll'!$H19*'Rent Roll'!$D19/12)*((1+'Rent Roll'!$N19)^DATEDIF('Control | Sensitivity'!$C$18,AS$5,"Y")),
OFFSET(AR23,0,-DATEDIF(EDATE('Rent Roll'!$K19,'Rent Roll'!$P19*12),AS$5,"M"))*((1+'Rent Roll'!$O19)^(DATEDIF(EDATE('Rent Roll'!$K19,'Rent Roll'!$P19*12),AS$5,"Y")+1))),('Rent Roll'!$H19*'Rent Roll'!$D19/12)*((1+'Rent Roll'!$N19)^DATEDIF('Control | Sensitivity'!$C$18,AS$5,"Y")))))</f>
        <v>-</v>
      </c>
      <c r="AT23" s="92" t="str">
        <f ca="1">IF(AT$5&gt;='Rent Roll'!$M45,('Rent Roll'!$G45*'Rent Roll'!$D19/12)*((1+'Rent Roll'!$X45)^DATEDIF('Rent Roll'!$M45,AT$5,"Y")),
IF(AT$5&gt;'Rent Roll'!$L19,"-",
IF('Rent Roll'!$P19&gt;0,
IF(AND('Rent Roll'!$P19&gt;0,EDATE('Rent Roll'!$K19,'Rent Roll'!$P19*12)&gt;='Commercial Lease'!AT$5),
('Rent Roll'!$H19*'Rent Roll'!$D19/12)*((1+'Rent Roll'!$N19)^DATEDIF('Control | Sensitivity'!$C$18,AT$5,"Y")),
OFFSET(AS23,0,-DATEDIF(EDATE('Rent Roll'!$K19,'Rent Roll'!$P19*12),AT$5,"M"))*((1+'Rent Roll'!$O19)^(DATEDIF(EDATE('Rent Roll'!$K19,'Rent Roll'!$P19*12),AT$5,"Y")+1))),('Rent Roll'!$H19*'Rent Roll'!$D19/12)*((1+'Rent Roll'!$N19)^DATEDIF('Control | Sensitivity'!$C$18,AT$5,"Y")))))</f>
        <v>-</v>
      </c>
      <c r="AU23" s="92" t="str">
        <f ca="1">IF(AU$5&gt;='Rent Roll'!$M45,('Rent Roll'!$G45*'Rent Roll'!$D19/12)*((1+'Rent Roll'!$X45)^DATEDIF('Rent Roll'!$M45,AU$5,"Y")),
IF(AU$5&gt;'Rent Roll'!$L19,"-",
IF('Rent Roll'!$P19&gt;0,
IF(AND('Rent Roll'!$P19&gt;0,EDATE('Rent Roll'!$K19,'Rent Roll'!$P19*12)&gt;='Commercial Lease'!AU$5),
('Rent Roll'!$H19*'Rent Roll'!$D19/12)*((1+'Rent Roll'!$N19)^DATEDIF('Control | Sensitivity'!$C$18,AU$5,"Y")),
OFFSET(AT23,0,-DATEDIF(EDATE('Rent Roll'!$K19,'Rent Roll'!$P19*12),AU$5,"M"))*((1+'Rent Roll'!$O19)^(DATEDIF(EDATE('Rent Roll'!$K19,'Rent Roll'!$P19*12),AU$5,"Y")+1))),('Rent Roll'!$H19*'Rent Roll'!$D19/12)*((1+'Rent Roll'!$N19)^DATEDIF('Control | Sensitivity'!$C$18,AU$5,"Y")))))</f>
        <v>-</v>
      </c>
      <c r="AV23" s="92" t="str">
        <f ca="1">IF(AV$5&gt;='Rent Roll'!$M45,('Rent Roll'!$G45*'Rent Roll'!$D19/12)*((1+'Rent Roll'!$X45)^DATEDIF('Rent Roll'!$M45,AV$5,"Y")),
IF(AV$5&gt;'Rent Roll'!$L19,"-",
IF('Rent Roll'!$P19&gt;0,
IF(AND('Rent Roll'!$P19&gt;0,EDATE('Rent Roll'!$K19,'Rent Roll'!$P19*12)&gt;='Commercial Lease'!AV$5),
('Rent Roll'!$H19*'Rent Roll'!$D19/12)*((1+'Rent Roll'!$N19)^DATEDIF('Control | Sensitivity'!$C$18,AV$5,"Y")),
OFFSET(AU23,0,-DATEDIF(EDATE('Rent Roll'!$K19,'Rent Roll'!$P19*12),AV$5,"M"))*((1+'Rent Roll'!$O19)^(DATEDIF(EDATE('Rent Roll'!$K19,'Rent Roll'!$P19*12),AV$5,"Y")+1))),('Rent Roll'!$H19*'Rent Roll'!$D19/12)*((1+'Rent Roll'!$N19)^DATEDIF('Control | Sensitivity'!$C$18,AV$5,"Y")))))</f>
        <v>-</v>
      </c>
      <c r="AW23" s="92" t="str">
        <f ca="1">IF(AW$5&gt;='Rent Roll'!$M45,('Rent Roll'!$G45*'Rent Roll'!$D19/12)*((1+'Rent Roll'!$X45)^DATEDIF('Rent Roll'!$M45,AW$5,"Y")),
IF(AW$5&gt;'Rent Roll'!$L19,"-",
IF('Rent Roll'!$P19&gt;0,
IF(AND('Rent Roll'!$P19&gt;0,EDATE('Rent Roll'!$K19,'Rent Roll'!$P19*12)&gt;='Commercial Lease'!AW$5),
('Rent Roll'!$H19*'Rent Roll'!$D19/12)*((1+'Rent Roll'!$N19)^DATEDIF('Control | Sensitivity'!$C$18,AW$5,"Y")),
OFFSET(AV23,0,-DATEDIF(EDATE('Rent Roll'!$K19,'Rent Roll'!$P19*12),AW$5,"M"))*((1+'Rent Roll'!$O19)^(DATEDIF(EDATE('Rent Roll'!$K19,'Rent Roll'!$P19*12),AW$5,"Y")+1))),('Rent Roll'!$H19*'Rent Roll'!$D19/12)*((1+'Rent Roll'!$N19)^DATEDIF('Control | Sensitivity'!$C$18,AW$5,"Y")))))</f>
        <v>-</v>
      </c>
      <c r="AX23" s="92" t="str">
        <f ca="1">IF(AX$5&gt;='Rent Roll'!$M45,('Rent Roll'!$G45*'Rent Roll'!$D19/12)*((1+'Rent Roll'!$X45)^DATEDIF('Rent Roll'!$M45,AX$5,"Y")),
IF(AX$5&gt;'Rent Roll'!$L19,"-",
IF('Rent Roll'!$P19&gt;0,
IF(AND('Rent Roll'!$P19&gt;0,EDATE('Rent Roll'!$K19,'Rent Roll'!$P19*12)&gt;='Commercial Lease'!AX$5),
('Rent Roll'!$H19*'Rent Roll'!$D19/12)*((1+'Rent Roll'!$N19)^DATEDIF('Control | Sensitivity'!$C$18,AX$5,"Y")),
OFFSET(AW23,0,-DATEDIF(EDATE('Rent Roll'!$K19,'Rent Roll'!$P19*12),AX$5,"M"))*((1+'Rent Roll'!$O19)^(DATEDIF(EDATE('Rent Roll'!$K19,'Rent Roll'!$P19*12),AX$5,"Y")+1))),('Rent Roll'!$H19*'Rent Roll'!$D19/12)*((1+'Rent Roll'!$N19)^DATEDIF('Control | Sensitivity'!$C$18,AX$5,"Y")))))</f>
        <v>-</v>
      </c>
      <c r="AY23" s="92" t="str">
        <f ca="1">IF(AY$5&gt;='Rent Roll'!$M45,('Rent Roll'!$G45*'Rent Roll'!$D19/12)*((1+'Rent Roll'!$X45)^DATEDIF('Rent Roll'!$M45,AY$5,"Y")),
IF(AY$5&gt;'Rent Roll'!$L19,"-",
IF('Rent Roll'!$P19&gt;0,
IF(AND('Rent Roll'!$P19&gt;0,EDATE('Rent Roll'!$K19,'Rent Roll'!$P19*12)&gt;='Commercial Lease'!AY$5),
('Rent Roll'!$H19*'Rent Roll'!$D19/12)*((1+'Rent Roll'!$N19)^DATEDIF('Control | Sensitivity'!$C$18,AY$5,"Y")),
OFFSET(AX23,0,-DATEDIF(EDATE('Rent Roll'!$K19,'Rent Roll'!$P19*12),AY$5,"M"))*((1+'Rent Roll'!$O19)^(DATEDIF(EDATE('Rent Roll'!$K19,'Rent Roll'!$P19*12),AY$5,"Y")+1))),('Rent Roll'!$H19*'Rent Roll'!$D19/12)*((1+'Rent Roll'!$N19)^DATEDIF('Control | Sensitivity'!$C$18,AY$5,"Y")))))</f>
        <v>-</v>
      </c>
      <c r="AZ23" s="92" t="str">
        <f ca="1">IF(AZ$5&gt;='Rent Roll'!$M45,('Rent Roll'!$G45*'Rent Roll'!$D19/12)*((1+'Rent Roll'!$X45)^DATEDIF('Rent Roll'!$M45,AZ$5,"Y")),
IF(AZ$5&gt;'Rent Roll'!$L19,"-",
IF('Rent Roll'!$P19&gt;0,
IF(AND('Rent Roll'!$P19&gt;0,EDATE('Rent Roll'!$K19,'Rent Roll'!$P19*12)&gt;='Commercial Lease'!AZ$5),
('Rent Roll'!$H19*'Rent Roll'!$D19/12)*((1+'Rent Roll'!$N19)^DATEDIF('Control | Sensitivity'!$C$18,AZ$5,"Y")),
OFFSET(AY23,0,-DATEDIF(EDATE('Rent Roll'!$K19,'Rent Roll'!$P19*12),AZ$5,"M"))*((1+'Rent Roll'!$O19)^(DATEDIF(EDATE('Rent Roll'!$K19,'Rent Roll'!$P19*12),AZ$5,"Y")+1))),('Rent Roll'!$H19*'Rent Roll'!$D19/12)*((1+'Rent Roll'!$N19)^DATEDIF('Control | Sensitivity'!$C$18,AZ$5,"Y")))))</f>
        <v>-</v>
      </c>
      <c r="BA23" s="92" t="str">
        <f ca="1">IF(BA$5&gt;='Rent Roll'!$M45,('Rent Roll'!$G45*'Rent Roll'!$D19/12)*((1+'Rent Roll'!$X45)^DATEDIF('Rent Roll'!$M45,BA$5,"Y")),
IF(BA$5&gt;'Rent Roll'!$L19,"-",
IF('Rent Roll'!$P19&gt;0,
IF(AND('Rent Roll'!$P19&gt;0,EDATE('Rent Roll'!$K19,'Rent Roll'!$P19*12)&gt;='Commercial Lease'!BA$5),
('Rent Roll'!$H19*'Rent Roll'!$D19/12)*((1+'Rent Roll'!$N19)^DATEDIF('Control | Sensitivity'!$C$18,BA$5,"Y")),
OFFSET(AZ23,0,-DATEDIF(EDATE('Rent Roll'!$K19,'Rent Roll'!$P19*12),BA$5,"M"))*((1+'Rent Roll'!$O19)^(DATEDIF(EDATE('Rent Roll'!$K19,'Rent Roll'!$P19*12),BA$5,"Y")+1))),('Rent Roll'!$H19*'Rent Roll'!$D19/12)*((1+'Rent Roll'!$N19)^DATEDIF('Control | Sensitivity'!$C$18,BA$5,"Y")))))</f>
        <v>-</v>
      </c>
      <c r="BB23" s="92" t="str">
        <f ca="1">IF(BB$5&gt;='Rent Roll'!$M45,('Rent Roll'!$G45*'Rent Roll'!$D19/12)*((1+'Rent Roll'!$X45)^DATEDIF('Rent Roll'!$M45,BB$5,"Y")),
IF(BB$5&gt;'Rent Roll'!$L19,"-",
IF('Rent Roll'!$P19&gt;0,
IF(AND('Rent Roll'!$P19&gt;0,EDATE('Rent Roll'!$K19,'Rent Roll'!$P19*12)&gt;='Commercial Lease'!BB$5),
('Rent Roll'!$H19*'Rent Roll'!$D19/12)*((1+'Rent Roll'!$N19)^DATEDIF('Control | Sensitivity'!$C$18,BB$5,"Y")),
OFFSET(BA23,0,-DATEDIF(EDATE('Rent Roll'!$K19,'Rent Roll'!$P19*12),BB$5,"M"))*((1+'Rent Roll'!$O19)^(DATEDIF(EDATE('Rent Roll'!$K19,'Rent Roll'!$P19*12),BB$5,"Y")+1))),('Rent Roll'!$H19*'Rent Roll'!$D19/12)*((1+'Rent Roll'!$N19)^DATEDIF('Control | Sensitivity'!$C$18,BB$5,"Y")))))</f>
        <v>-</v>
      </c>
      <c r="BC23" s="92" t="str">
        <f ca="1">IF(BC$5&gt;='Rent Roll'!$M45,('Rent Roll'!$G45*'Rent Roll'!$D19/12)*((1+'Rent Roll'!$X45)^DATEDIF('Rent Roll'!$M45,BC$5,"Y")),
IF(BC$5&gt;'Rent Roll'!$L19,"-",
IF('Rent Roll'!$P19&gt;0,
IF(AND('Rent Roll'!$P19&gt;0,EDATE('Rent Roll'!$K19,'Rent Roll'!$P19*12)&gt;='Commercial Lease'!BC$5),
('Rent Roll'!$H19*'Rent Roll'!$D19/12)*((1+'Rent Roll'!$N19)^DATEDIF('Control | Sensitivity'!$C$18,BC$5,"Y")),
OFFSET(BB23,0,-DATEDIF(EDATE('Rent Roll'!$K19,'Rent Roll'!$P19*12),BC$5,"M"))*((1+'Rent Roll'!$O19)^(DATEDIF(EDATE('Rent Roll'!$K19,'Rent Roll'!$P19*12),BC$5,"Y")+1))),('Rent Roll'!$H19*'Rent Roll'!$D19/12)*((1+'Rent Roll'!$N19)^DATEDIF('Control | Sensitivity'!$C$18,BC$5,"Y")))))</f>
        <v>-</v>
      </c>
      <c r="BD23" s="92" t="str">
        <f ca="1">IF(BD$5&gt;='Rent Roll'!$M45,('Rent Roll'!$G45*'Rent Roll'!$D19/12)*((1+'Rent Roll'!$X45)^DATEDIF('Rent Roll'!$M45,BD$5,"Y")),
IF(BD$5&gt;'Rent Roll'!$L19,"-",
IF('Rent Roll'!$P19&gt;0,
IF(AND('Rent Roll'!$P19&gt;0,EDATE('Rent Roll'!$K19,'Rent Roll'!$P19*12)&gt;='Commercial Lease'!BD$5),
('Rent Roll'!$H19*'Rent Roll'!$D19/12)*((1+'Rent Roll'!$N19)^DATEDIF('Control | Sensitivity'!$C$18,BD$5,"Y")),
OFFSET(BC23,0,-DATEDIF(EDATE('Rent Roll'!$K19,'Rent Roll'!$P19*12),BD$5,"M"))*((1+'Rent Roll'!$O19)^(DATEDIF(EDATE('Rent Roll'!$K19,'Rent Roll'!$P19*12),BD$5,"Y")+1))),('Rent Roll'!$H19*'Rent Roll'!$D19/12)*((1+'Rent Roll'!$N19)^DATEDIF('Control | Sensitivity'!$C$18,BD$5,"Y")))))</f>
        <v>-</v>
      </c>
      <c r="BE23" s="92" t="str">
        <f ca="1">IF(BE$5&gt;='Rent Roll'!$M45,('Rent Roll'!$G45*'Rent Roll'!$D19/12)*((1+'Rent Roll'!$X45)^DATEDIF('Rent Roll'!$M45,BE$5,"Y")),
IF(BE$5&gt;'Rent Roll'!$L19,"-",
IF('Rent Roll'!$P19&gt;0,
IF(AND('Rent Roll'!$P19&gt;0,EDATE('Rent Roll'!$K19,'Rent Roll'!$P19*12)&gt;='Commercial Lease'!BE$5),
('Rent Roll'!$H19*'Rent Roll'!$D19/12)*((1+'Rent Roll'!$N19)^DATEDIF('Control | Sensitivity'!$C$18,BE$5,"Y")),
OFFSET(BD23,0,-DATEDIF(EDATE('Rent Roll'!$K19,'Rent Roll'!$P19*12),BE$5,"M"))*((1+'Rent Roll'!$O19)^(DATEDIF(EDATE('Rent Roll'!$K19,'Rent Roll'!$P19*12),BE$5,"Y")+1))),('Rent Roll'!$H19*'Rent Roll'!$D19/12)*((1+'Rent Roll'!$N19)^DATEDIF('Control | Sensitivity'!$C$18,BE$5,"Y")))))</f>
        <v>-</v>
      </c>
      <c r="BF23" s="92" t="str">
        <f ca="1">IF(BF$5&gt;='Rent Roll'!$M45,('Rent Roll'!$G45*'Rent Roll'!$D19/12)*((1+'Rent Roll'!$X45)^DATEDIF('Rent Roll'!$M45,BF$5,"Y")),
IF(BF$5&gt;'Rent Roll'!$L19,"-",
IF('Rent Roll'!$P19&gt;0,
IF(AND('Rent Roll'!$P19&gt;0,EDATE('Rent Roll'!$K19,'Rent Roll'!$P19*12)&gt;='Commercial Lease'!BF$5),
('Rent Roll'!$H19*'Rent Roll'!$D19/12)*((1+'Rent Roll'!$N19)^DATEDIF('Control | Sensitivity'!$C$18,BF$5,"Y")),
OFFSET(BE23,0,-DATEDIF(EDATE('Rent Roll'!$K19,'Rent Roll'!$P19*12),BF$5,"M"))*((1+'Rent Roll'!$O19)^(DATEDIF(EDATE('Rent Roll'!$K19,'Rent Roll'!$P19*12),BF$5,"Y")+1))),('Rent Roll'!$H19*'Rent Roll'!$D19/12)*((1+'Rent Roll'!$N19)^DATEDIF('Control | Sensitivity'!$C$18,BF$5,"Y")))))</f>
        <v>-</v>
      </c>
      <c r="BG23" s="92" t="str">
        <f ca="1">IF(BG$5&gt;='Rent Roll'!$M45,('Rent Roll'!$G45*'Rent Roll'!$D19/12)*((1+'Rent Roll'!$X45)^DATEDIF('Rent Roll'!$M45,BG$5,"Y")),
IF(BG$5&gt;'Rent Roll'!$L19,"-",
IF('Rent Roll'!$P19&gt;0,
IF(AND('Rent Roll'!$P19&gt;0,EDATE('Rent Roll'!$K19,'Rent Roll'!$P19*12)&gt;='Commercial Lease'!BG$5),
('Rent Roll'!$H19*'Rent Roll'!$D19/12)*((1+'Rent Roll'!$N19)^DATEDIF('Control | Sensitivity'!$C$18,BG$5,"Y")),
OFFSET(BF23,0,-DATEDIF(EDATE('Rent Roll'!$K19,'Rent Roll'!$P19*12),BG$5,"M"))*((1+'Rent Roll'!$O19)^(DATEDIF(EDATE('Rent Roll'!$K19,'Rent Roll'!$P19*12),BG$5,"Y")+1))),('Rent Roll'!$H19*'Rent Roll'!$D19/12)*((1+'Rent Roll'!$N19)^DATEDIF('Control | Sensitivity'!$C$18,BG$5,"Y")))))</f>
        <v>-</v>
      </c>
      <c r="BH23" s="92" t="str">
        <f ca="1">IF(BH$5&gt;='Rent Roll'!$M45,('Rent Roll'!$G45*'Rent Roll'!$D19/12)*((1+'Rent Roll'!$X45)^DATEDIF('Rent Roll'!$M45,BH$5,"Y")),
IF(BH$5&gt;'Rent Roll'!$L19,"-",
IF('Rent Roll'!$P19&gt;0,
IF(AND('Rent Roll'!$P19&gt;0,EDATE('Rent Roll'!$K19,'Rent Roll'!$P19*12)&gt;='Commercial Lease'!BH$5),
('Rent Roll'!$H19*'Rent Roll'!$D19/12)*((1+'Rent Roll'!$N19)^DATEDIF('Control | Sensitivity'!$C$18,BH$5,"Y")),
OFFSET(BG23,0,-DATEDIF(EDATE('Rent Roll'!$K19,'Rent Roll'!$P19*12),BH$5,"M"))*((1+'Rent Roll'!$O19)^(DATEDIF(EDATE('Rent Roll'!$K19,'Rent Roll'!$P19*12),BH$5,"Y")+1))),('Rent Roll'!$H19*'Rent Roll'!$D19/12)*((1+'Rent Roll'!$N19)^DATEDIF('Control | Sensitivity'!$C$18,BH$5,"Y")))))</f>
        <v>-</v>
      </c>
      <c r="BI23" s="92" t="str">
        <f ca="1">IF(BI$5&gt;='Rent Roll'!$M45,('Rent Roll'!$G45*'Rent Roll'!$D19/12)*((1+'Rent Roll'!$X45)^DATEDIF('Rent Roll'!$M45,BI$5,"Y")),
IF(BI$5&gt;'Rent Roll'!$L19,"-",
IF('Rent Roll'!$P19&gt;0,
IF(AND('Rent Roll'!$P19&gt;0,EDATE('Rent Roll'!$K19,'Rent Roll'!$P19*12)&gt;='Commercial Lease'!BI$5),
('Rent Roll'!$H19*'Rent Roll'!$D19/12)*((1+'Rent Roll'!$N19)^DATEDIF('Control | Sensitivity'!$C$18,BI$5,"Y")),
OFFSET(BH23,0,-DATEDIF(EDATE('Rent Roll'!$K19,'Rent Roll'!$P19*12),BI$5,"M"))*((1+'Rent Roll'!$O19)^(DATEDIF(EDATE('Rent Roll'!$K19,'Rent Roll'!$P19*12),BI$5,"Y")+1))),('Rent Roll'!$H19*'Rent Roll'!$D19/12)*((1+'Rent Roll'!$N19)^DATEDIF('Control | Sensitivity'!$C$18,BI$5,"Y")))))</f>
        <v>-</v>
      </c>
      <c r="BJ23" s="92" t="str">
        <f ca="1">IF(BJ$5&gt;='Rent Roll'!$M45,('Rent Roll'!$G45*'Rent Roll'!$D19/12)*((1+'Rent Roll'!$X45)^DATEDIF('Rent Roll'!$M45,BJ$5,"Y")),
IF(BJ$5&gt;'Rent Roll'!$L19,"-",
IF('Rent Roll'!$P19&gt;0,
IF(AND('Rent Roll'!$P19&gt;0,EDATE('Rent Roll'!$K19,'Rent Roll'!$P19*12)&gt;='Commercial Lease'!BJ$5),
('Rent Roll'!$H19*'Rent Roll'!$D19/12)*((1+'Rent Roll'!$N19)^DATEDIF('Control | Sensitivity'!$C$18,BJ$5,"Y")),
OFFSET(BI23,0,-DATEDIF(EDATE('Rent Roll'!$K19,'Rent Roll'!$P19*12),BJ$5,"M"))*((1+'Rent Roll'!$O19)^(DATEDIF(EDATE('Rent Roll'!$K19,'Rent Roll'!$P19*12),BJ$5,"Y")+1))),('Rent Roll'!$H19*'Rent Roll'!$D19/12)*((1+'Rent Roll'!$N19)^DATEDIF('Control | Sensitivity'!$C$18,BJ$5,"Y")))))</f>
        <v>-</v>
      </c>
      <c r="BK23" s="92" t="str">
        <f ca="1">IF(BK$5&gt;='Rent Roll'!$M45,('Rent Roll'!$G45*'Rent Roll'!$D19/12)*((1+'Rent Roll'!$X45)^DATEDIF('Rent Roll'!$M45,BK$5,"Y")),
IF(BK$5&gt;'Rent Roll'!$L19,"-",
IF('Rent Roll'!$P19&gt;0,
IF(AND('Rent Roll'!$P19&gt;0,EDATE('Rent Roll'!$K19,'Rent Roll'!$P19*12)&gt;='Commercial Lease'!BK$5),
('Rent Roll'!$H19*'Rent Roll'!$D19/12)*((1+'Rent Roll'!$N19)^DATEDIF('Control | Sensitivity'!$C$18,BK$5,"Y")),
OFFSET(BJ23,0,-DATEDIF(EDATE('Rent Roll'!$K19,'Rent Roll'!$P19*12),BK$5,"M"))*((1+'Rent Roll'!$O19)^(DATEDIF(EDATE('Rent Roll'!$K19,'Rent Roll'!$P19*12),BK$5,"Y")+1))),('Rent Roll'!$H19*'Rent Roll'!$D19/12)*((1+'Rent Roll'!$N19)^DATEDIF('Control | Sensitivity'!$C$18,BK$5,"Y")))))</f>
        <v>-</v>
      </c>
      <c r="BL23" s="92" t="str">
        <f ca="1">IF(BL$5&gt;='Rent Roll'!$M45,('Rent Roll'!$G45*'Rent Roll'!$D19/12)*((1+'Rent Roll'!$X45)^DATEDIF('Rent Roll'!$M45,BL$5,"Y")),
IF(BL$5&gt;'Rent Roll'!$L19,"-",
IF('Rent Roll'!$P19&gt;0,
IF(AND('Rent Roll'!$P19&gt;0,EDATE('Rent Roll'!$K19,'Rent Roll'!$P19*12)&gt;='Commercial Lease'!BL$5),
('Rent Roll'!$H19*'Rent Roll'!$D19/12)*((1+'Rent Roll'!$N19)^DATEDIF('Control | Sensitivity'!$C$18,BL$5,"Y")),
OFFSET(BK23,0,-DATEDIF(EDATE('Rent Roll'!$K19,'Rent Roll'!$P19*12),BL$5,"M"))*((1+'Rent Roll'!$O19)^(DATEDIF(EDATE('Rent Roll'!$K19,'Rent Roll'!$P19*12),BL$5,"Y")+1))),('Rent Roll'!$H19*'Rent Roll'!$D19/12)*((1+'Rent Roll'!$N19)^DATEDIF('Control | Sensitivity'!$C$18,BL$5,"Y")))))</f>
        <v>-</v>
      </c>
      <c r="BM23" s="92" t="str">
        <f ca="1">IF(BM$5&gt;='Rent Roll'!$M45,('Rent Roll'!$G45*'Rent Roll'!$D19/12)*((1+'Rent Roll'!$X45)^DATEDIF('Rent Roll'!$M45,BM$5,"Y")),
IF(BM$5&gt;'Rent Roll'!$L19,"-",
IF('Rent Roll'!$P19&gt;0,
IF(AND('Rent Roll'!$P19&gt;0,EDATE('Rent Roll'!$K19,'Rent Roll'!$P19*12)&gt;='Commercial Lease'!BM$5),
('Rent Roll'!$H19*'Rent Roll'!$D19/12)*((1+'Rent Roll'!$N19)^DATEDIF('Control | Sensitivity'!$C$18,BM$5,"Y")),
OFFSET(BL23,0,-DATEDIF(EDATE('Rent Roll'!$K19,'Rent Roll'!$P19*12),BM$5,"M"))*((1+'Rent Roll'!$O19)^(DATEDIF(EDATE('Rent Roll'!$K19,'Rent Roll'!$P19*12),BM$5,"Y")+1))),('Rent Roll'!$H19*'Rent Roll'!$D19/12)*((1+'Rent Roll'!$N19)^DATEDIF('Control | Sensitivity'!$C$18,BM$5,"Y")))))</f>
        <v>-</v>
      </c>
      <c r="BN23" s="92" t="str">
        <f ca="1">IF(BN$5&gt;='Rent Roll'!$M45,('Rent Roll'!$G45*'Rent Roll'!$D19/12)*((1+'Rent Roll'!$X45)^DATEDIF('Rent Roll'!$M45,BN$5,"Y")),
IF(BN$5&gt;'Rent Roll'!$L19,"-",
IF('Rent Roll'!$P19&gt;0,
IF(AND('Rent Roll'!$P19&gt;0,EDATE('Rent Roll'!$K19,'Rent Roll'!$P19*12)&gt;='Commercial Lease'!BN$5),
('Rent Roll'!$H19*'Rent Roll'!$D19/12)*((1+'Rent Roll'!$N19)^DATEDIF('Control | Sensitivity'!$C$18,BN$5,"Y")),
OFFSET(BM23,0,-DATEDIF(EDATE('Rent Roll'!$K19,'Rent Roll'!$P19*12),BN$5,"M"))*((1+'Rent Roll'!$O19)^(DATEDIF(EDATE('Rent Roll'!$K19,'Rent Roll'!$P19*12),BN$5,"Y")+1))),('Rent Roll'!$H19*'Rent Roll'!$D19/12)*((1+'Rent Roll'!$N19)^DATEDIF('Control | Sensitivity'!$C$18,BN$5,"Y")))))</f>
        <v>-</v>
      </c>
      <c r="BO23" s="92" t="str">
        <f ca="1">IF(BO$5&gt;='Rent Roll'!$M45,('Rent Roll'!$G45*'Rent Roll'!$D19/12)*((1+'Rent Roll'!$X45)^DATEDIF('Rent Roll'!$M45,BO$5,"Y")),
IF(BO$5&gt;'Rent Roll'!$L19,"-",
IF('Rent Roll'!$P19&gt;0,
IF(AND('Rent Roll'!$P19&gt;0,EDATE('Rent Roll'!$K19,'Rent Roll'!$P19*12)&gt;='Commercial Lease'!BO$5),
('Rent Roll'!$H19*'Rent Roll'!$D19/12)*((1+'Rent Roll'!$N19)^DATEDIF('Control | Sensitivity'!$C$18,BO$5,"Y")),
OFFSET(BN23,0,-DATEDIF(EDATE('Rent Roll'!$K19,'Rent Roll'!$P19*12),BO$5,"M"))*((1+'Rent Roll'!$O19)^(DATEDIF(EDATE('Rent Roll'!$K19,'Rent Roll'!$P19*12),BO$5,"Y")+1))),('Rent Roll'!$H19*'Rent Roll'!$D19/12)*((1+'Rent Roll'!$N19)^DATEDIF('Control | Sensitivity'!$C$18,BO$5,"Y")))))</f>
        <v>-</v>
      </c>
      <c r="BP23" s="92" t="str">
        <f ca="1">IF(BP$5&gt;='Rent Roll'!$M45,('Rent Roll'!$G45*'Rent Roll'!$D19/12)*((1+'Rent Roll'!$X45)^DATEDIF('Rent Roll'!$M45,BP$5,"Y")),
IF(BP$5&gt;'Rent Roll'!$L19,"-",
IF('Rent Roll'!$P19&gt;0,
IF(AND('Rent Roll'!$P19&gt;0,EDATE('Rent Roll'!$K19,'Rent Roll'!$P19*12)&gt;='Commercial Lease'!BP$5),
('Rent Roll'!$H19*'Rent Roll'!$D19/12)*((1+'Rent Roll'!$N19)^DATEDIF('Control | Sensitivity'!$C$18,BP$5,"Y")),
OFFSET(BO23,0,-DATEDIF(EDATE('Rent Roll'!$K19,'Rent Roll'!$P19*12),BP$5,"M"))*((1+'Rent Roll'!$O19)^(DATEDIF(EDATE('Rent Roll'!$K19,'Rent Roll'!$P19*12),BP$5,"Y")+1))),('Rent Roll'!$H19*'Rent Roll'!$D19/12)*((1+'Rent Roll'!$N19)^DATEDIF('Control | Sensitivity'!$C$18,BP$5,"Y")))))</f>
        <v>-</v>
      </c>
      <c r="BQ23" s="92" t="str">
        <f ca="1">IF(BQ$5&gt;='Rent Roll'!$M45,('Rent Roll'!$G45*'Rent Roll'!$D19/12)*((1+'Rent Roll'!$X45)^DATEDIF('Rent Roll'!$M45,BQ$5,"Y")),
IF(BQ$5&gt;'Rent Roll'!$L19,"-",
IF('Rent Roll'!$P19&gt;0,
IF(AND('Rent Roll'!$P19&gt;0,EDATE('Rent Roll'!$K19,'Rent Roll'!$P19*12)&gt;='Commercial Lease'!BQ$5),
('Rent Roll'!$H19*'Rent Roll'!$D19/12)*((1+'Rent Roll'!$N19)^DATEDIF('Control | Sensitivity'!$C$18,BQ$5,"Y")),
OFFSET(BP23,0,-DATEDIF(EDATE('Rent Roll'!$K19,'Rent Roll'!$P19*12),BQ$5,"M"))*((1+'Rent Roll'!$O19)^(DATEDIF(EDATE('Rent Roll'!$K19,'Rent Roll'!$P19*12),BQ$5,"Y")+1))),('Rent Roll'!$H19*'Rent Roll'!$D19/12)*((1+'Rent Roll'!$N19)^DATEDIF('Control | Sensitivity'!$C$18,BQ$5,"Y")))))</f>
        <v>-</v>
      </c>
      <c r="BR23" s="92" t="str">
        <f ca="1">IF(BR$5&gt;='Rent Roll'!$M45,('Rent Roll'!$G45*'Rent Roll'!$D19/12)*((1+'Rent Roll'!$X45)^DATEDIF('Rent Roll'!$M45,BR$5,"Y")),
IF(BR$5&gt;'Rent Roll'!$L19,"-",
IF('Rent Roll'!$P19&gt;0,
IF(AND('Rent Roll'!$P19&gt;0,EDATE('Rent Roll'!$K19,'Rent Roll'!$P19*12)&gt;='Commercial Lease'!BR$5),
('Rent Roll'!$H19*'Rent Roll'!$D19/12)*((1+'Rent Roll'!$N19)^DATEDIF('Control | Sensitivity'!$C$18,BR$5,"Y")),
OFFSET(BQ23,0,-DATEDIF(EDATE('Rent Roll'!$K19,'Rent Roll'!$P19*12),BR$5,"M"))*((1+'Rent Roll'!$O19)^(DATEDIF(EDATE('Rent Roll'!$K19,'Rent Roll'!$P19*12),BR$5,"Y")+1))),('Rent Roll'!$H19*'Rent Roll'!$D19/12)*((1+'Rent Roll'!$N19)^DATEDIF('Control | Sensitivity'!$C$18,BR$5,"Y")))))</f>
        <v>-</v>
      </c>
      <c r="BS23" s="92" t="str">
        <f ca="1">IF(BS$5&gt;='Rent Roll'!$M45,('Rent Roll'!$G45*'Rent Roll'!$D19/12)*((1+'Rent Roll'!$X45)^DATEDIF('Rent Roll'!$M45,BS$5,"Y")),
IF(BS$5&gt;'Rent Roll'!$L19,"-",
IF('Rent Roll'!$P19&gt;0,
IF(AND('Rent Roll'!$P19&gt;0,EDATE('Rent Roll'!$K19,'Rent Roll'!$P19*12)&gt;='Commercial Lease'!BS$5),
('Rent Roll'!$H19*'Rent Roll'!$D19/12)*((1+'Rent Roll'!$N19)^DATEDIF('Control | Sensitivity'!$C$18,BS$5,"Y")),
OFFSET(BR23,0,-DATEDIF(EDATE('Rent Roll'!$K19,'Rent Roll'!$P19*12),BS$5,"M"))*((1+'Rent Roll'!$O19)^(DATEDIF(EDATE('Rent Roll'!$K19,'Rent Roll'!$P19*12),BS$5,"Y")+1))),('Rent Roll'!$H19*'Rent Roll'!$D19/12)*((1+'Rent Roll'!$N19)^DATEDIF('Control | Sensitivity'!$C$18,BS$5,"Y")))))</f>
        <v>-</v>
      </c>
      <c r="BT23" s="92" t="str">
        <f ca="1">IF(BT$5&gt;='Rent Roll'!$M45,('Rent Roll'!$G45*'Rent Roll'!$D19/12)*((1+'Rent Roll'!$X45)^DATEDIF('Rent Roll'!$M45,BT$5,"Y")),
IF(BT$5&gt;'Rent Roll'!$L19,"-",
IF('Rent Roll'!$P19&gt;0,
IF(AND('Rent Roll'!$P19&gt;0,EDATE('Rent Roll'!$K19,'Rent Roll'!$P19*12)&gt;='Commercial Lease'!BT$5),
('Rent Roll'!$H19*'Rent Roll'!$D19/12)*((1+'Rent Roll'!$N19)^DATEDIF('Control | Sensitivity'!$C$18,BT$5,"Y")),
OFFSET(BS23,0,-DATEDIF(EDATE('Rent Roll'!$K19,'Rent Roll'!$P19*12),BT$5,"M"))*((1+'Rent Roll'!$O19)^(DATEDIF(EDATE('Rent Roll'!$K19,'Rent Roll'!$P19*12),BT$5,"Y")+1))),('Rent Roll'!$H19*'Rent Roll'!$D19/12)*((1+'Rent Roll'!$N19)^DATEDIF('Control | Sensitivity'!$C$18,BT$5,"Y")))))</f>
        <v>-</v>
      </c>
      <c r="BU23" s="92" t="str">
        <f ca="1">IF(BU$5&gt;='Rent Roll'!$M45,('Rent Roll'!$G45*'Rent Roll'!$D19/12)*((1+'Rent Roll'!$X45)^DATEDIF('Rent Roll'!$M45,BU$5,"Y")),
IF(BU$5&gt;'Rent Roll'!$L19,"-",
IF('Rent Roll'!$P19&gt;0,
IF(AND('Rent Roll'!$P19&gt;0,EDATE('Rent Roll'!$K19,'Rent Roll'!$P19*12)&gt;='Commercial Lease'!BU$5),
('Rent Roll'!$H19*'Rent Roll'!$D19/12)*((1+'Rent Roll'!$N19)^DATEDIF('Control | Sensitivity'!$C$18,BU$5,"Y")),
OFFSET(BT23,0,-DATEDIF(EDATE('Rent Roll'!$K19,'Rent Roll'!$P19*12),BU$5,"M"))*((1+'Rent Roll'!$O19)^(DATEDIF(EDATE('Rent Roll'!$K19,'Rent Roll'!$P19*12),BU$5,"Y")+1))),('Rent Roll'!$H19*'Rent Roll'!$D19/12)*((1+'Rent Roll'!$N19)^DATEDIF('Control | Sensitivity'!$C$18,BU$5,"Y")))))</f>
        <v>-</v>
      </c>
      <c r="BV23" s="92" t="str">
        <f ca="1">IF(BV$5&gt;='Rent Roll'!$M45,('Rent Roll'!$G45*'Rent Roll'!$D19/12)*((1+'Rent Roll'!$X45)^DATEDIF('Rent Roll'!$M45,BV$5,"Y")),
IF(BV$5&gt;'Rent Roll'!$L19,"-",
IF('Rent Roll'!$P19&gt;0,
IF(AND('Rent Roll'!$P19&gt;0,EDATE('Rent Roll'!$K19,'Rent Roll'!$P19*12)&gt;='Commercial Lease'!BV$5),
('Rent Roll'!$H19*'Rent Roll'!$D19/12)*((1+'Rent Roll'!$N19)^DATEDIF('Control | Sensitivity'!$C$18,BV$5,"Y")),
OFFSET(BU23,0,-DATEDIF(EDATE('Rent Roll'!$K19,'Rent Roll'!$P19*12),BV$5,"M"))*((1+'Rent Roll'!$O19)^(DATEDIF(EDATE('Rent Roll'!$K19,'Rent Roll'!$P19*12),BV$5,"Y")+1))),('Rent Roll'!$H19*'Rent Roll'!$D19/12)*((1+'Rent Roll'!$N19)^DATEDIF('Control | Sensitivity'!$C$18,BV$5,"Y")))))</f>
        <v>-</v>
      </c>
      <c r="BW23" s="92" t="str">
        <f ca="1">IF(BW$5&gt;='Rent Roll'!$M45,('Rent Roll'!$G45*'Rent Roll'!$D19/12)*((1+'Rent Roll'!$X45)^DATEDIF('Rent Roll'!$M45,BW$5,"Y")),
IF(BW$5&gt;'Rent Roll'!$L19,"-",
IF('Rent Roll'!$P19&gt;0,
IF(AND('Rent Roll'!$P19&gt;0,EDATE('Rent Roll'!$K19,'Rent Roll'!$P19*12)&gt;='Commercial Lease'!BW$5),
('Rent Roll'!$H19*'Rent Roll'!$D19/12)*((1+'Rent Roll'!$N19)^DATEDIF('Control | Sensitivity'!$C$18,BW$5,"Y")),
OFFSET(BV23,0,-DATEDIF(EDATE('Rent Roll'!$K19,'Rent Roll'!$P19*12),BW$5,"M"))*((1+'Rent Roll'!$O19)^(DATEDIF(EDATE('Rent Roll'!$K19,'Rent Roll'!$P19*12),BW$5,"Y")+1))),('Rent Roll'!$H19*'Rent Roll'!$D19/12)*((1+'Rent Roll'!$N19)^DATEDIF('Control | Sensitivity'!$C$18,BW$5,"Y")))))</f>
        <v>-</v>
      </c>
      <c r="BX23" s="92" t="str">
        <f ca="1">IF(BX$5&gt;='Rent Roll'!$M45,('Rent Roll'!$G45*'Rent Roll'!$D19/12)*((1+'Rent Roll'!$X45)^DATEDIF('Rent Roll'!$M45,BX$5,"Y")),
IF(BX$5&gt;'Rent Roll'!$L19,"-",
IF('Rent Roll'!$P19&gt;0,
IF(AND('Rent Roll'!$P19&gt;0,EDATE('Rent Roll'!$K19,'Rent Roll'!$P19*12)&gt;='Commercial Lease'!BX$5),
('Rent Roll'!$H19*'Rent Roll'!$D19/12)*((1+'Rent Roll'!$N19)^DATEDIF('Control | Sensitivity'!$C$18,BX$5,"Y")),
OFFSET(BW23,0,-DATEDIF(EDATE('Rent Roll'!$K19,'Rent Roll'!$P19*12),BX$5,"M"))*((1+'Rent Roll'!$O19)^(DATEDIF(EDATE('Rent Roll'!$K19,'Rent Roll'!$P19*12),BX$5,"Y")+1))),('Rent Roll'!$H19*'Rent Roll'!$D19/12)*((1+'Rent Roll'!$N19)^DATEDIF('Control | Sensitivity'!$C$18,BX$5,"Y")))))</f>
        <v>-</v>
      </c>
      <c r="BY23" s="92" t="str">
        <f ca="1">IF(BY$5&gt;='Rent Roll'!$M45,('Rent Roll'!$G45*'Rent Roll'!$D19/12)*((1+'Rent Roll'!$X45)^DATEDIF('Rent Roll'!$M45,BY$5,"Y")),
IF(BY$5&gt;'Rent Roll'!$L19,"-",
IF('Rent Roll'!$P19&gt;0,
IF(AND('Rent Roll'!$P19&gt;0,EDATE('Rent Roll'!$K19,'Rent Roll'!$P19*12)&gt;='Commercial Lease'!BY$5),
('Rent Roll'!$H19*'Rent Roll'!$D19/12)*((1+'Rent Roll'!$N19)^DATEDIF('Control | Sensitivity'!$C$18,BY$5,"Y")),
OFFSET(BX23,0,-DATEDIF(EDATE('Rent Roll'!$K19,'Rent Roll'!$P19*12),BY$5,"M"))*((1+'Rent Roll'!$O19)^(DATEDIF(EDATE('Rent Roll'!$K19,'Rent Roll'!$P19*12),BY$5,"Y")+1))),('Rent Roll'!$H19*'Rent Roll'!$D19/12)*((1+'Rent Roll'!$N19)^DATEDIF('Control | Sensitivity'!$C$18,BY$5,"Y")))))</f>
        <v>-</v>
      </c>
      <c r="BZ23" s="92" t="str">
        <f ca="1">IF(BZ$5&gt;='Rent Roll'!$M45,('Rent Roll'!$G45*'Rent Roll'!$D19/12)*((1+'Rent Roll'!$X45)^DATEDIF('Rent Roll'!$M45,BZ$5,"Y")),
IF(BZ$5&gt;'Rent Roll'!$L19,"-",
IF('Rent Roll'!$P19&gt;0,
IF(AND('Rent Roll'!$P19&gt;0,EDATE('Rent Roll'!$K19,'Rent Roll'!$P19*12)&gt;='Commercial Lease'!BZ$5),
('Rent Roll'!$H19*'Rent Roll'!$D19/12)*((1+'Rent Roll'!$N19)^DATEDIF('Control | Sensitivity'!$C$18,BZ$5,"Y")),
OFFSET(BY23,0,-DATEDIF(EDATE('Rent Roll'!$K19,'Rent Roll'!$P19*12),BZ$5,"M"))*((1+'Rent Roll'!$O19)^(DATEDIF(EDATE('Rent Roll'!$K19,'Rent Roll'!$P19*12),BZ$5,"Y")+1))),('Rent Roll'!$H19*'Rent Roll'!$D19/12)*((1+'Rent Roll'!$N19)^DATEDIF('Control | Sensitivity'!$C$18,BZ$5,"Y")))))</f>
        <v>-</v>
      </c>
      <c r="CA23" s="92" t="str">
        <f ca="1">IF(CA$5&gt;='Rent Roll'!$M45,('Rent Roll'!$G45*'Rent Roll'!$D19/12)*((1+'Rent Roll'!$X45)^DATEDIF('Rent Roll'!$M45,CA$5,"Y")),
IF(CA$5&gt;'Rent Roll'!$L19,"-",
IF('Rent Roll'!$P19&gt;0,
IF(AND('Rent Roll'!$P19&gt;0,EDATE('Rent Roll'!$K19,'Rent Roll'!$P19*12)&gt;='Commercial Lease'!CA$5),
('Rent Roll'!$H19*'Rent Roll'!$D19/12)*((1+'Rent Roll'!$N19)^DATEDIF('Control | Sensitivity'!$C$18,CA$5,"Y")),
OFFSET(BZ23,0,-DATEDIF(EDATE('Rent Roll'!$K19,'Rent Roll'!$P19*12),CA$5,"M"))*((1+'Rent Roll'!$O19)^(DATEDIF(EDATE('Rent Roll'!$K19,'Rent Roll'!$P19*12),CA$5,"Y")+1))),('Rent Roll'!$H19*'Rent Roll'!$D19/12)*((1+'Rent Roll'!$N19)^DATEDIF('Control | Sensitivity'!$C$18,CA$5,"Y")))))</f>
        <v>-</v>
      </c>
      <c r="CB23" s="92" t="str">
        <f ca="1">IF(CB$5&gt;='Rent Roll'!$M45,('Rent Roll'!$G45*'Rent Roll'!$D19/12)*((1+'Rent Roll'!$X45)^DATEDIF('Rent Roll'!$M45,CB$5,"Y")),
IF(CB$5&gt;'Rent Roll'!$L19,"-",
IF('Rent Roll'!$P19&gt;0,
IF(AND('Rent Roll'!$P19&gt;0,EDATE('Rent Roll'!$K19,'Rent Roll'!$P19*12)&gt;='Commercial Lease'!CB$5),
('Rent Roll'!$H19*'Rent Roll'!$D19/12)*((1+'Rent Roll'!$N19)^DATEDIF('Control | Sensitivity'!$C$18,CB$5,"Y")),
OFFSET(CA23,0,-DATEDIF(EDATE('Rent Roll'!$K19,'Rent Roll'!$P19*12),CB$5,"M"))*((1+'Rent Roll'!$O19)^(DATEDIF(EDATE('Rent Roll'!$K19,'Rent Roll'!$P19*12),CB$5,"Y")+1))),('Rent Roll'!$H19*'Rent Roll'!$D19/12)*((1+'Rent Roll'!$N19)^DATEDIF('Control | Sensitivity'!$C$18,CB$5,"Y")))))</f>
        <v>-</v>
      </c>
      <c r="CC23" s="92" t="str">
        <f ca="1">IF(CC$5&gt;='Rent Roll'!$M45,('Rent Roll'!$G45*'Rent Roll'!$D19/12)*((1+'Rent Roll'!$X45)^DATEDIF('Rent Roll'!$M45,CC$5,"Y")),
IF(CC$5&gt;'Rent Roll'!$L19,"-",
IF('Rent Roll'!$P19&gt;0,
IF(AND('Rent Roll'!$P19&gt;0,EDATE('Rent Roll'!$K19,'Rent Roll'!$P19*12)&gt;='Commercial Lease'!CC$5),
('Rent Roll'!$H19*'Rent Roll'!$D19/12)*((1+'Rent Roll'!$N19)^DATEDIF('Control | Sensitivity'!$C$18,CC$5,"Y")),
OFFSET(CB23,0,-DATEDIF(EDATE('Rent Roll'!$K19,'Rent Roll'!$P19*12),CC$5,"M"))*((1+'Rent Roll'!$O19)^(DATEDIF(EDATE('Rent Roll'!$K19,'Rent Roll'!$P19*12),CC$5,"Y")+1))),('Rent Roll'!$H19*'Rent Roll'!$D19/12)*((1+'Rent Roll'!$N19)^DATEDIF('Control | Sensitivity'!$C$18,CC$5,"Y")))))</f>
        <v>-</v>
      </c>
      <c r="CD23" s="92" t="str">
        <f ca="1">IF(CD$5&gt;='Rent Roll'!$M45,('Rent Roll'!$G45*'Rent Roll'!$D19/12)*((1+'Rent Roll'!$X45)^DATEDIF('Rent Roll'!$M45,CD$5,"Y")),
IF(CD$5&gt;'Rent Roll'!$L19,"-",
IF('Rent Roll'!$P19&gt;0,
IF(AND('Rent Roll'!$P19&gt;0,EDATE('Rent Roll'!$K19,'Rent Roll'!$P19*12)&gt;='Commercial Lease'!CD$5),
('Rent Roll'!$H19*'Rent Roll'!$D19/12)*((1+'Rent Roll'!$N19)^DATEDIF('Control | Sensitivity'!$C$18,CD$5,"Y")),
OFFSET(CC23,0,-DATEDIF(EDATE('Rent Roll'!$K19,'Rent Roll'!$P19*12),CD$5,"M"))*((1+'Rent Roll'!$O19)^(DATEDIF(EDATE('Rent Roll'!$K19,'Rent Roll'!$P19*12),CD$5,"Y")+1))),('Rent Roll'!$H19*'Rent Roll'!$D19/12)*((1+'Rent Roll'!$N19)^DATEDIF('Control | Sensitivity'!$C$18,CD$5,"Y")))))</f>
        <v>-</v>
      </c>
      <c r="CE23" s="92" t="str">
        <f ca="1">IF(CE$5&gt;='Rent Roll'!$M45,('Rent Roll'!$G45*'Rent Roll'!$D19/12)*((1+'Rent Roll'!$X45)^DATEDIF('Rent Roll'!$M45,CE$5,"Y")),
IF(CE$5&gt;'Rent Roll'!$L19,"-",
IF('Rent Roll'!$P19&gt;0,
IF(AND('Rent Roll'!$P19&gt;0,EDATE('Rent Roll'!$K19,'Rent Roll'!$P19*12)&gt;='Commercial Lease'!CE$5),
('Rent Roll'!$H19*'Rent Roll'!$D19/12)*((1+'Rent Roll'!$N19)^DATEDIF('Control | Sensitivity'!$C$18,CE$5,"Y")),
OFFSET(CD23,0,-DATEDIF(EDATE('Rent Roll'!$K19,'Rent Roll'!$P19*12),CE$5,"M"))*((1+'Rent Roll'!$O19)^(DATEDIF(EDATE('Rent Roll'!$K19,'Rent Roll'!$P19*12),CE$5,"Y")+1))),('Rent Roll'!$H19*'Rent Roll'!$D19/12)*((1+'Rent Roll'!$N19)^DATEDIF('Control | Sensitivity'!$C$18,CE$5,"Y")))))</f>
        <v>-</v>
      </c>
      <c r="CF23" s="92" t="str">
        <f ca="1">IF(CF$5&gt;='Rent Roll'!$M45,('Rent Roll'!$G45*'Rent Roll'!$D19/12)*((1+'Rent Roll'!$X45)^DATEDIF('Rent Roll'!$M45,CF$5,"Y")),
IF(CF$5&gt;'Rent Roll'!$L19,"-",
IF('Rent Roll'!$P19&gt;0,
IF(AND('Rent Roll'!$P19&gt;0,EDATE('Rent Roll'!$K19,'Rent Roll'!$P19*12)&gt;='Commercial Lease'!CF$5),
('Rent Roll'!$H19*'Rent Roll'!$D19/12)*((1+'Rent Roll'!$N19)^DATEDIF('Control | Sensitivity'!$C$18,CF$5,"Y")),
OFFSET(CE23,0,-DATEDIF(EDATE('Rent Roll'!$K19,'Rent Roll'!$P19*12),CF$5,"M"))*((1+'Rent Roll'!$O19)^(DATEDIF(EDATE('Rent Roll'!$K19,'Rent Roll'!$P19*12),CF$5,"Y")+1))),('Rent Roll'!$H19*'Rent Roll'!$D19/12)*((1+'Rent Roll'!$N19)^DATEDIF('Control | Sensitivity'!$C$18,CF$5,"Y")))))</f>
        <v>-</v>
      </c>
      <c r="CG23" s="92" t="str">
        <f ca="1">IF(CG$5&gt;='Rent Roll'!$M45,('Rent Roll'!$G45*'Rent Roll'!$D19/12)*((1+'Rent Roll'!$X45)^DATEDIF('Rent Roll'!$M45,CG$5,"Y")),
IF(CG$5&gt;'Rent Roll'!$L19,"-",
IF('Rent Roll'!$P19&gt;0,
IF(AND('Rent Roll'!$P19&gt;0,EDATE('Rent Roll'!$K19,'Rent Roll'!$P19*12)&gt;='Commercial Lease'!CG$5),
('Rent Roll'!$H19*'Rent Roll'!$D19/12)*((1+'Rent Roll'!$N19)^DATEDIF('Control | Sensitivity'!$C$18,CG$5,"Y")),
OFFSET(CF23,0,-DATEDIF(EDATE('Rent Roll'!$K19,'Rent Roll'!$P19*12),CG$5,"M"))*((1+'Rent Roll'!$O19)^(DATEDIF(EDATE('Rent Roll'!$K19,'Rent Roll'!$P19*12),CG$5,"Y")+1))),('Rent Roll'!$H19*'Rent Roll'!$D19/12)*((1+'Rent Roll'!$N19)^DATEDIF('Control | Sensitivity'!$C$18,CG$5,"Y")))))</f>
        <v>-</v>
      </c>
      <c r="CH23" s="92" t="str">
        <f ca="1">IF(CH$5&gt;='Rent Roll'!$M45,('Rent Roll'!$G45*'Rent Roll'!$D19/12)*((1+'Rent Roll'!$X45)^DATEDIF('Rent Roll'!$M45,CH$5,"Y")),
IF(CH$5&gt;'Rent Roll'!$L19,"-",
IF('Rent Roll'!$P19&gt;0,
IF(AND('Rent Roll'!$P19&gt;0,EDATE('Rent Roll'!$K19,'Rent Roll'!$P19*12)&gt;='Commercial Lease'!CH$5),
('Rent Roll'!$H19*'Rent Roll'!$D19/12)*((1+'Rent Roll'!$N19)^DATEDIF('Control | Sensitivity'!$C$18,CH$5,"Y")),
OFFSET(CG23,0,-DATEDIF(EDATE('Rent Roll'!$K19,'Rent Roll'!$P19*12),CH$5,"M"))*((1+'Rent Roll'!$O19)^(DATEDIF(EDATE('Rent Roll'!$K19,'Rent Roll'!$P19*12),CH$5,"Y")+1))),('Rent Roll'!$H19*'Rent Roll'!$D19/12)*((1+'Rent Roll'!$N19)^DATEDIF('Control | Sensitivity'!$C$18,CH$5,"Y")))))</f>
        <v>-</v>
      </c>
      <c r="CI23" s="92" t="str">
        <f ca="1">IF(CI$5&gt;='Rent Roll'!$M45,('Rent Roll'!$G45*'Rent Roll'!$D19/12)*((1+'Rent Roll'!$X45)^DATEDIF('Rent Roll'!$M45,CI$5,"Y")),
IF(CI$5&gt;'Rent Roll'!$L19,"-",
IF('Rent Roll'!$P19&gt;0,
IF(AND('Rent Roll'!$P19&gt;0,EDATE('Rent Roll'!$K19,'Rent Roll'!$P19*12)&gt;='Commercial Lease'!CI$5),
('Rent Roll'!$H19*'Rent Roll'!$D19/12)*((1+'Rent Roll'!$N19)^DATEDIF('Control | Sensitivity'!$C$18,CI$5,"Y")),
OFFSET(CH23,0,-DATEDIF(EDATE('Rent Roll'!$K19,'Rent Roll'!$P19*12),CI$5,"M"))*((1+'Rent Roll'!$O19)^(DATEDIF(EDATE('Rent Roll'!$K19,'Rent Roll'!$P19*12),CI$5,"Y")+1))),('Rent Roll'!$H19*'Rent Roll'!$D19/12)*((1+'Rent Roll'!$N19)^DATEDIF('Control | Sensitivity'!$C$18,CI$5,"Y")))))</f>
        <v>-</v>
      </c>
      <c r="CJ23" s="92" t="str">
        <f ca="1">IF(CJ$5&gt;='Rent Roll'!$M45,('Rent Roll'!$G45*'Rent Roll'!$D19/12)*((1+'Rent Roll'!$X45)^DATEDIF('Rent Roll'!$M45,CJ$5,"Y")),
IF(CJ$5&gt;'Rent Roll'!$L19,"-",
IF('Rent Roll'!$P19&gt;0,
IF(AND('Rent Roll'!$P19&gt;0,EDATE('Rent Roll'!$K19,'Rent Roll'!$P19*12)&gt;='Commercial Lease'!CJ$5),
('Rent Roll'!$H19*'Rent Roll'!$D19/12)*((1+'Rent Roll'!$N19)^DATEDIF('Control | Sensitivity'!$C$18,CJ$5,"Y")),
OFFSET(CI23,0,-DATEDIF(EDATE('Rent Roll'!$K19,'Rent Roll'!$P19*12),CJ$5,"M"))*((1+'Rent Roll'!$O19)^(DATEDIF(EDATE('Rent Roll'!$K19,'Rent Roll'!$P19*12),CJ$5,"Y")+1))),('Rent Roll'!$H19*'Rent Roll'!$D19/12)*((1+'Rent Roll'!$N19)^DATEDIF('Control | Sensitivity'!$C$18,CJ$5,"Y")))))</f>
        <v>-</v>
      </c>
      <c r="CK23" s="92" t="str">
        <f ca="1">IF(CK$5&gt;='Rent Roll'!$M45,('Rent Roll'!$G45*'Rent Roll'!$D19/12)*((1+'Rent Roll'!$X45)^DATEDIF('Rent Roll'!$M45,CK$5,"Y")),
IF(CK$5&gt;'Rent Roll'!$L19,"-",
IF('Rent Roll'!$P19&gt;0,
IF(AND('Rent Roll'!$P19&gt;0,EDATE('Rent Roll'!$K19,'Rent Roll'!$P19*12)&gt;='Commercial Lease'!CK$5),
('Rent Roll'!$H19*'Rent Roll'!$D19/12)*((1+'Rent Roll'!$N19)^DATEDIF('Control | Sensitivity'!$C$18,CK$5,"Y")),
OFFSET(CJ23,0,-DATEDIF(EDATE('Rent Roll'!$K19,'Rent Roll'!$P19*12),CK$5,"M"))*((1+'Rent Roll'!$O19)^(DATEDIF(EDATE('Rent Roll'!$K19,'Rent Roll'!$P19*12),CK$5,"Y")+1))),('Rent Roll'!$H19*'Rent Roll'!$D19/12)*((1+'Rent Roll'!$N19)^DATEDIF('Control | Sensitivity'!$C$18,CK$5,"Y")))))</f>
        <v>-</v>
      </c>
      <c r="CL23" s="92" t="str">
        <f ca="1">IF(CL$5&gt;='Rent Roll'!$M45,('Rent Roll'!$G45*'Rent Roll'!$D19/12)*((1+'Rent Roll'!$X45)^DATEDIF('Rent Roll'!$M45,CL$5,"Y")),
IF(CL$5&gt;'Rent Roll'!$L19,"-",
IF('Rent Roll'!$P19&gt;0,
IF(AND('Rent Roll'!$P19&gt;0,EDATE('Rent Roll'!$K19,'Rent Roll'!$P19*12)&gt;='Commercial Lease'!CL$5),
('Rent Roll'!$H19*'Rent Roll'!$D19/12)*((1+'Rent Roll'!$N19)^DATEDIF('Control | Sensitivity'!$C$18,CL$5,"Y")),
OFFSET(CK23,0,-DATEDIF(EDATE('Rent Roll'!$K19,'Rent Roll'!$P19*12),CL$5,"M"))*((1+'Rent Roll'!$O19)^(DATEDIF(EDATE('Rent Roll'!$K19,'Rent Roll'!$P19*12),CL$5,"Y")+1))),('Rent Roll'!$H19*'Rent Roll'!$D19/12)*((1+'Rent Roll'!$N19)^DATEDIF('Control | Sensitivity'!$C$18,CL$5,"Y")))))</f>
        <v>-</v>
      </c>
      <c r="CM23" s="92" t="str">
        <f ca="1">IF(CM$5&gt;='Rent Roll'!$M45,('Rent Roll'!$G45*'Rent Roll'!$D19/12)*((1+'Rent Roll'!$X45)^DATEDIF('Rent Roll'!$M45,CM$5,"Y")),
IF(CM$5&gt;'Rent Roll'!$L19,"-",
IF('Rent Roll'!$P19&gt;0,
IF(AND('Rent Roll'!$P19&gt;0,EDATE('Rent Roll'!$K19,'Rent Roll'!$P19*12)&gt;='Commercial Lease'!CM$5),
('Rent Roll'!$H19*'Rent Roll'!$D19/12)*((1+'Rent Roll'!$N19)^DATEDIF('Control | Sensitivity'!$C$18,CM$5,"Y")),
OFFSET(CL23,0,-DATEDIF(EDATE('Rent Roll'!$K19,'Rent Roll'!$P19*12),CM$5,"M"))*((1+'Rent Roll'!$O19)^(DATEDIF(EDATE('Rent Roll'!$K19,'Rent Roll'!$P19*12),CM$5,"Y")+1))),('Rent Roll'!$H19*'Rent Roll'!$D19/12)*((1+'Rent Roll'!$N19)^DATEDIF('Control | Sensitivity'!$C$18,CM$5,"Y")))))</f>
        <v>-</v>
      </c>
      <c r="CN23" s="92" t="str">
        <f ca="1">IF(CN$5&gt;='Rent Roll'!$M45,('Rent Roll'!$G45*'Rent Roll'!$D19/12)*((1+'Rent Roll'!$X45)^DATEDIF('Rent Roll'!$M45,CN$5,"Y")),
IF(CN$5&gt;'Rent Roll'!$L19,"-",
IF('Rent Roll'!$P19&gt;0,
IF(AND('Rent Roll'!$P19&gt;0,EDATE('Rent Roll'!$K19,'Rent Roll'!$P19*12)&gt;='Commercial Lease'!CN$5),
('Rent Roll'!$H19*'Rent Roll'!$D19/12)*((1+'Rent Roll'!$N19)^DATEDIF('Control | Sensitivity'!$C$18,CN$5,"Y")),
OFFSET(CM23,0,-DATEDIF(EDATE('Rent Roll'!$K19,'Rent Roll'!$P19*12),CN$5,"M"))*((1+'Rent Roll'!$O19)^(DATEDIF(EDATE('Rent Roll'!$K19,'Rent Roll'!$P19*12),CN$5,"Y")+1))),('Rent Roll'!$H19*'Rent Roll'!$D19/12)*((1+'Rent Roll'!$N19)^DATEDIF('Control | Sensitivity'!$C$18,CN$5,"Y")))))</f>
        <v>-</v>
      </c>
      <c r="CO23" s="92" t="str">
        <f ca="1">IF(CO$5&gt;='Rent Roll'!$M45,('Rent Roll'!$G45*'Rent Roll'!$D19/12)*((1+'Rent Roll'!$X45)^DATEDIF('Rent Roll'!$M45,CO$5,"Y")),
IF(CO$5&gt;'Rent Roll'!$L19,"-",
IF('Rent Roll'!$P19&gt;0,
IF(AND('Rent Roll'!$P19&gt;0,EDATE('Rent Roll'!$K19,'Rent Roll'!$P19*12)&gt;='Commercial Lease'!CO$5),
('Rent Roll'!$H19*'Rent Roll'!$D19/12)*((1+'Rent Roll'!$N19)^DATEDIF('Control | Sensitivity'!$C$18,CO$5,"Y")),
OFFSET(CN23,0,-DATEDIF(EDATE('Rent Roll'!$K19,'Rent Roll'!$P19*12),CO$5,"M"))*((1+'Rent Roll'!$O19)^(DATEDIF(EDATE('Rent Roll'!$K19,'Rent Roll'!$P19*12),CO$5,"Y")+1))),('Rent Roll'!$H19*'Rent Roll'!$D19/12)*((1+'Rent Roll'!$N19)^DATEDIF('Control | Sensitivity'!$C$18,CO$5,"Y")))))</f>
        <v>-</v>
      </c>
      <c r="CP23" s="92" t="str">
        <f ca="1">IF(CP$5&gt;='Rent Roll'!$M45,('Rent Roll'!$G45*'Rent Roll'!$D19/12)*((1+'Rent Roll'!$X45)^DATEDIF('Rent Roll'!$M45,CP$5,"Y")),
IF(CP$5&gt;'Rent Roll'!$L19,"-",
IF('Rent Roll'!$P19&gt;0,
IF(AND('Rent Roll'!$P19&gt;0,EDATE('Rent Roll'!$K19,'Rent Roll'!$P19*12)&gt;='Commercial Lease'!CP$5),
('Rent Roll'!$H19*'Rent Roll'!$D19/12)*((1+'Rent Roll'!$N19)^DATEDIF('Control | Sensitivity'!$C$18,CP$5,"Y")),
OFFSET(CO23,0,-DATEDIF(EDATE('Rent Roll'!$K19,'Rent Roll'!$P19*12),CP$5,"M"))*((1+'Rent Roll'!$O19)^(DATEDIF(EDATE('Rent Roll'!$K19,'Rent Roll'!$P19*12),CP$5,"Y")+1))),('Rent Roll'!$H19*'Rent Roll'!$D19/12)*((1+'Rent Roll'!$N19)^DATEDIF('Control | Sensitivity'!$C$18,CP$5,"Y")))))</f>
        <v>-</v>
      </c>
      <c r="CQ23" s="92" t="str">
        <f ca="1">IF(CQ$5&gt;='Rent Roll'!$M45,('Rent Roll'!$G45*'Rent Roll'!$D19/12)*((1+'Rent Roll'!$X45)^DATEDIF('Rent Roll'!$M45,CQ$5,"Y")),
IF(CQ$5&gt;'Rent Roll'!$L19,"-",
IF('Rent Roll'!$P19&gt;0,
IF(AND('Rent Roll'!$P19&gt;0,EDATE('Rent Roll'!$K19,'Rent Roll'!$P19*12)&gt;='Commercial Lease'!CQ$5),
('Rent Roll'!$H19*'Rent Roll'!$D19/12)*((1+'Rent Roll'!$N19)^DATEDIF('Control | Sensitivity'!$C$18,CQ$5,"Y")),
OFFSET(CP23,0,-DATEDIF(EDATE('Rent Roll'!$K19,'Rent Roll'!$P19*12),CQ$5,"M"))*((1+'Rent Roll'!$O19)^(DATEDIF(EDATE('Rent Roll'!$K19,'Rent Roll'!$P19*12),CQ$5,"Y")+1))),('Rent Roll'!$H19*'Rent Roll'!$D19/12)*((1+'Rent Roll'!$N19)^DATEDIF('Control | Sensitivity'!$C$18,CQ$5,"Y")))))</f>
        <v>-</v>
      </c>
      <c r="CR23" s="92" t="str">
        <f ca="1">IF(CR$5&gt;='Rent Roll'!$M45,('Rent Roll'!$G45*'Rent Roll'!$D19/12)*((1+'Rent Roll'!$X45)^DATEDIF('Rent Roll'!$M45,CR$5,"Y")),
IF(CR$5&gt;'Rent Roll'!$L19,"-",
IF('Rent Roll'!$P19&gt;0,
IF(AND('Rent Roll'!$P19&gt;0,EDATE('Rent Roll'!$K19,'Rent Roll'!$P19*12)&gt;='Commercial Lease'!CR$5),
('Rent Roll'!$H19*'Rent Roll'!$D19/12)*((1+'Rent Roll'!$N19)^DATEDIF('Control | Sensitivity'!$C$18,CR$5,"Y")),
OFFSET(CQ23,0,-DATEDIF(EDATE('Rent Roll'!$K19,'Rent Roll'!$P19*12),CR$5,"M"))*((1+'Rent Roll'!$O19)^(DATEDIF(EDATE('Rent Roll'!$K19,'Rent Roll'!$P19*12),CR$5,"Y")+1))),('Rent Roll'!$H19*'Rent Roll'!$D19/12)*((1+'Rent Roll'!$N19)^DATEDIF('Control | Sensitivity'!$C$18,CR$5,"Y")))))</f>
        <v>-</v>
      </c>
      <c r="CS23" s="92" t="str">
        <f ca="1">IF(CS$5&gt;='Rent Roll'!$M45,('Rent Roll'!$G45*'Rent Roll'!$D19/12)*((1+'Rent Roll'!$X45)^DATEDIF('Rent Roll'!$M45,CS$5,"Y")),
IF(CS$5&gt;'Rent Roll'!$L19,"-",
IF('Rent Roll'!$P19&gt;0,
IF(AND('Rent Roll'!$P19&gt;0,EDATE('Rent Roll'!$K19,'Rent Roll'!$P19*12)&gt;='Commercial Lease'!CS$5),
('Rent Roll'!$H19*'Rent Roll'!$D19/12)*((1+'Rent Roll'!$N19)^DATEDIF('Control | Sensitivity'!$C$18,CS$5,"Y")),
OFFSET(CR23,0,-DATEDIF(EDATE('Rent Roll'!$K19,'Rent Roll'!$P19*12),CS$5,"M"))*((1+'Rent Roll'!$O19)^(DATEDIF(EDATE('Rent Roll'!$K19,'Rent Roll'!$P19*12),CS$5,"Y")+1))),('Rent Roll'!$H19*'Rent Roll'!$D19/12)*((1+'Rent Roll'!$N19)^DATEDIF('Control | Sensitivity'!$C$18,CS$5,"Y")))))</f>
        <v>-</v>
      </c>
      <c r="CT23" s="92" t="str">
        <f ca="1">IF(CT$5&gt;='Rent Roll'!$M45,('Rent Roll'!$G45*'Rent Roll'!$D19/12)*((1+'Rent Roll'!$X45)^DATEDIF('Rent Roll'!$M45,CT$5,"Y")),
IF(CT$5&gt;'Rent Roll'!$L19,"-",
IF('Rent Roll'!$P19&gt;0,
IF(AND('Rent Roll'!$P19&gt;0,EDATE('Rent Roll'!$K19,'Rent Roll'!$P19*12)&gt;='Commercial Lease'!CT$5),
('Rent Roll'!$H19*'Rent Roll'!$D19/12)*((1+'Rent Roll'!$N19)^DATEDIF('Control | Sensitivity'!$C$18,CT$5,"Y")),
OFFSET(CS23,0,-DATEDIF(EDATE('Rent Roll'!$K19,'Rent Roll'!$P19*12),CT$5,"M"))*((1+'Rent Roll'!$O19)^(DATEDIF(EDATE('Rent Roll'!$K19,'Rent Roll'!$P19*12),CT$5,"Y")+1))),('Rent Roll'!$H19*'Rent Roll'!$D19/12)*((1+'Rent Roll'!$N19)^DATEDIF('Control | Sensitivity'!$C$18,CT$5,"Y")))))</f>
        <v>-</v>
      </c>
      <c r="CU23" s="92" t="str">
        <f ca="1">IF(CU$5&gt;='Rent Roll'!$M45,('Rent Roll'!$G45*'Rent Roll'!$D19/12)*((1+'Rent Roll'!$X45)^DATEDIF('Rent Roll'!$M45,CU$5,"Y")),
IF(CU$5&gt;'Rent Roll'!$L19,"-",
IF('Rent Roll'!$P19&gt;0,
IF(AND('Rent Roll'!$P19&gt;0,EDATE('Rent Roll'!$K19,'Rent Roll'!$P19*12)&gt;='Commercial Lease'!CU$5),
('Rent Roll'!$H19*'Rent Roll'!$D19/12)*((1+'Rent Roll'!$N19)^DATEDIF('Control | Sensitivity'!$C$18,CU$5,"Y")),
OFFSET(CT23,0,-DATEDIF(EDATE('Rent Roll'!$K19,'Rent Roll'!$P19*12),CU$5,"M"))*((1+'Rent Roll'!$O19)^(DATEDIF(EDATE('Rent Roll'!$K19,'Rent Roll'!$P19*12),CU$5,"Y")+1))),('Rent Roll'!$H19*'Rent Roll'!$D19/12)*((1+'Rent Roll'!$N19)^DATEDIF('Control | Sensitivity'!$C$18,CU$5,"Y")))))</f>
        <v>-</v>
      </c>
      <c r="CV23" s="92" t="str">
        <f ca="1">IF(CV$5&gt;='Rent Roll'!$M45,('Rent Roll'!$G45*'Rent Roll'!$D19/12)*((1+'Rent Roll'!$X45)^DATEDIF('Rent Roll'!$M45,CV$5,"Y")),
IF(CV$5&gt;'Rent Roll'!$L19,"-",
IF('Rent Roll'!$P19&gt;0,
IF(AND('Rent Roll'!$P19&gt;0,EDATE('Rent Roll'!$K19,'Rent Roll'!$P19*12)&gt;='Commercial Lease'!CV$5),
('Rent Roll'!$H19*'Rent Roll'!$D19/12)*((1+'Rent Roll'!$N19)^DATEDIF('Control | Sensitivity'!$C$18,CV$5,"Y")),
OFFSET(CU23,0,-DATEDIF(EDATE('Rent Roll'!$K19,'Rent Roll'!$P19*12),CV$5,"M"))*((1+'Rent Roll'!$O19)^(DATEDIF(EDATE('Rent Roll'!$K19,'Rent Roll'!$P19*12),CV$5,"Y")+1))),('Rent Roll'!$H19*'Rent Roll'!$D19/12)*((1+'Rent Roll'!$N19)^DATEDIF('Control | Sensitivity'!$C$18,CV$5,"Y")))))</f>
        <v>-</v>
      </c>
      <c r="CW23" s="92" t="str">
        <f ca="1">IF(CW$5&gt;='Rent Roll'!$M45,('Rent Roll'!$G45*'Rent Roll'!$D19/12)*((1+'Rent Roll'!$X45)^DATEDIF('Rent Roll'!$M45,CW$5,"Y")),
IF(CW$5&gt;'Rent Roll'!$L19,"-",
IF('Rent Roll'!$P19&gt;0,
IF(AND('Rent Roll'!$P19&gt;0,EDATE('Rent Roll'!$K19,'Rent Roll'!$P19*12)&gt;='Commercial Lease'!CW$5),
('Rent Roll'!$H19*'Rent Roll'!$D19/12)*((1+'Rent Roll'!$N19)^DATEDIF('Control | Sensitivity'!$C$18,CW$5,"Y")),
OFFSET(CV23,0,-DATEDIF(EDATE('Rent Roll'!$K19,'Rent Roll'!$P19*12),CW$5,"M"))*((1+'Rent Roll'!$O19)^(DATEDIF(EDATE('Rent Roll'!$K19,'Rent Roll'!$P19*12),CW$5,"Y")+1))),('Rent Roll'!$H19*'Rent Roll'!$D19/12)*((1+'Rent Roll'!$N19)^DATEDIF('Control | Sensitivity'!$C$18,CW$5,"Y")))))</f>
        <v>-</v>
      </c>
      <c r="CX23" s="92" t="str">
        <f ca="1">IF(CX$5&gt;='Rent Roll'!$M45,('Rent Roll'!$G45*'Rent Roll'!$D19/12)*((1+'Rent Roll'!$X45)^DATEDIF('Rent Roll'!$M45,CX$5,"Y")),
IF(CX$5&gt;'Rent Roll'!$L19,"-",
IF('Rent Roll'!$P19&gt;0,
IF(AND('Rent Roll'!$P19&gt;0,EDATE('Rent Roll'!$K19,'Rent Roll'!$P19*12)&gt;='Commercial Lease'!CX$5),
('Rent Roll'!$H19*'Rent Roll'!$D19/12)*((1+'Rent Roll'!$N19)^DATEDIF('Control | Sensitivity'!$C$18,CX$5,"Y")),
OFFSET(CW23,0,-DATEDIF(EDATE('Rent Roll'!$K19,'Rent Roll'!$P19*12),CX$5,"M"))*((1+'Rent Roll'!$O19)^(DATEDIF(EDATE('Rent Roll'!$K19,'Rent Roll'!$P19*12),CX$5,"Y")+1))),('Rent Roll'!$H19*'Rent Roll'!$D19/12)*((1+'Rent Roll'!$N19)^DATEDIF('Control | Sensitivity'!$C$18,CX$5,"Y")))))</f>
        <v>-</v>
      </c>
      <c r="CY23" s="92" t="str">
        <f ca="1">IF(CY$5&gt;='Rent Roll'!$M45,('Rent Roll'!$G45*'Rent Roll'!$D19/12)*((1+'Rent Roll'!$X45)^DATEDIF('Rent Roll'!$M45,CY$5,"Y")),
IF(CY$5&gt;'Rent Roll'!$L19,"-",
IF('Rent Roll'!$P19&gt;0,
IF(AND('Rent Roll'!$P19&gt;0,EDATE('Rent Roll'!$K19,'Rent Roll'!$P19*12)&gt;='Commercial Lease'!CY$5),
('Rent Roll'!$H19*'Rent Roll'!$D19/12)*((1+'Rent Roll'!$N19)^DATEDIF('Control | Sensitivity'!$C$18,CY$5,"Y")),
OFFSET(CX23,0,-DATEDIF(EDATE('Rent Roll'!$K19,'Rent Roll'!$P19*12),CY$5,"M"))*((1+'Rent Roll'!$O19)^(DATEDIF(EDATE('Rent Roll'!$K19,'Rent Roll'!$P19*12),CY$5,"Y")+1))),('Rent Roll'!$H19*'Rent Roll'!$D19/12)*((1+'Rent Roll'!$N19)^DATEDIF('Control | Sensitivity'!$C$18,CY$5,"Y")))))</f>
        <v>-</v>
      </c>
      <c r="CZ23" s="92" t="str">
        <f ca="1">IF(CZ$5&gt;='Rent Roll'!$M45,('Rent Roll'!$G45*'Rent Roll'!$D19/12)*((1+'Rent Roll'!$X45)^DATEDIF('Rent Roll'!$M45,CZ$5,"Y")),
IF(CZ$5&gt;'Rent Roll'!$L19,"-",
IF('Rent Roll'!$P19&gt;0,
IF(AND('Rent Roll'!$P19&gt;0,EDATE('Rent Roll'!$K19,'Rent Roll'!$P19*12)&gt;='Commercial Lease'!CZ$5),
('Rent Roll'!$H19*'Rent Roll'!$D19/12)*((1+'Rent Roll'!$N19)^DATEDIF('Control | Sensitivity'!$C$18,CZ$5,"Y")),
OFFSET(CY23,0,-DATEDIF(EDATE('Rent Roll'!$K19,'Rent Roll'!$P19*12),CZ$5,"M"))*((1+'Rent Roll'!$O19)^(DATEDIF(EDATE('Rent Roll'!$K19,'Rent Roll'!$P19*12),CZ$5,"Y")+1))),('Rent Roll'!$H19*'Rent Roll'!$D19/12)*((1+'Rent Roll'!$N19)^DATEDIF('Control | Sensitivity'!$C$18,CZ$5,"Y")))))</f>
        <v>-</v>
      </c>
      <c r="DA23" s="92" t="str">
        <f ca="1">IF(DA$5&gt;='Rent Roll'!$M45,('Rent Roll'!$G45*'Rent Roll'!$D19/12)*((1+'Rent Roll'!$X45)^DATEDIF('Rent Roll'!$M45,DA$5,"Y")),
IF(DA$5&gt;'Rent Roll'!$L19,"-",
IF('Rent Roll'!$P19&gt;0,
IF(AND('Rent Roll'!$P19&gt;0,EDATE('Rent Roll'!$K19,'Rent Roll'!$P19*12)&gt;='Commercial Lease'!DA$5),
('Rent Roll'!$H19*'Rent Roll'!$D19/12)*((1+'Rent Roll'!$N19)^DATEDIF('Control | Sensitivity'!$C$18,DA$5,"Y")),
OFFSET(CZ23,0,-DATEDIF(EDATE('Rent Roll'!$K19,'Rent Roll'!$P19*12),DA$5,"M"))*((1+'Rent Roll'!$O19)^(DATEDIF(EDATE('Rent Roll'!$K19,'Rent Roll'!$P19*12),DA$5,"Y")+1))),('Rent Roll'!$H19*'Rent Roll'!$D19/12)*((1+'Rent Roll'!$N19)^DATEDIF('Control | Sensitivity'!$C$18,DA$5,"Y")))))</f>
        <v>-</v>
      </c>
      <c r="DB23" s="92" t="str">
        <f ca="1">IF(DB$5&gt;='Rent Roll'!$M45,('Rent Roll'!$G45*'Rent Roll'!$D19/12)*((1+'Rent Roll'!$X45)^DATEDIF('Rent Roll'!$M45,DB$5,"Y")),
IF(DB$5&gt;'Rent Roll'!$L19,"-",
IF('Rent Roll'!$P19&gt;0,
IF(AND('Rent Roll'!$P19&gt;0,EDATE('Rent Roll'!$K19,'Rent Roll'!$P19*12)&gt;='Commercial Lease'!DB$5),
('Rent Roll'!$H19*'Rent Roll'!$D19/12)*((1+'Rent Roll'!$N19)^DATEDIF('Control | Sensitivity'!$C$18,DB$5,"Y")),
OFFSET(DA23,0,-DATEDIF(EDATE('Rent Roll'!$K19,'Rent Roll'!$P19*12),DB$5,"M"))*((1+'Rent Roll'!$O19)^(DATEDIF(EDATE('Rent Roll'!$K19,'Rent Roll'!$P19*12),DB$5,"Y")+1))),('Rent Roll'!$H19*'Rent Roll'!$D19/12)*((1+'Rent Roll'!$N19)^DATEDIF('Control | Sensitivity'!$C$18,DB$5,"Y")))))</f>
        <v>-</v>
      </c>
      <c r="DC23" s="92" t="str">
        <f ca="1">IF(DC$5&gt;='Rent Roll'!$M45,('Rent Roll'!$G45*'Rent Roll'!$D19/12)*((1+'Rent Roll'!$X45)^DATEDIF('Rent Roll'!$M45,DC$5,"Y")),
IF(DC$5&gt;'Rent Roll'!$L19,"-",
IF('Rent Roll'!$P19&gt;0,
IF(AND('Rent Roll'!$P19&gt;0,EDATE('Rent Roll'!$K19,'Rent Roll'!$P19*12)&gt;='Commercial Lease'!DC$5),
('Rent Roll'!$H19*'Rent Roll'!$D19/12)*((1+'Rent Roll'!$N19)^DATEDIF('Control | Sensitivity'!$C$18,DC$5,"Y")),
OFFSET(DB23,0,-DATEDIF(EDATE('Rent Roll'!$K19,'Rent Roll'!$P19*12),DC$5,"M"))*((1+'Rent Roll'!$O19)^(DATEDIF(EDATE('Rent Roll'!$K19,'Rent Roll'!$P19*12),DC$5,"Y")+1))),('Rent Roll'!$H19*'Rent Roll'!$D19/12)*((1+'Rent Roll'!$N19)^DATEDIF('Control | Sensitivity'!$C$18,DC$5,"Y")))))</f>
        <v>-</v>
      </c>
      <c r="DD23" s="92" t="str">
        <f ca="1">IF(DD$5&gt;='Rent Roll'!$M45,('Rent Roll'!$G45*'Rent Roll'!$D19/12)*((1+'Rent Roll'!$X45)^DATEDIF('Rent Roll'!$M45,DD$5,"Y")),
IF(DD$5&gt;'Rent Roll'!$L19,"-",
IF('Rent Roll'!$P19&gt;0,
IF(AND('Rent Roll'!$P19&gt;0,EDATE('Rent Roll'!$K19,'Rent Roll'!$P19*12)&gt;='Commercial Lease'!DD$5),
('Rent Roll'!$H19*'Rent Roll'!$D19/12)*((1+'Rent Roll'!$N19)^DATEDIF('Control | Sensitivity'!$C$18,DD$5,"Y")),
OFFSET(DC23,0,-DATEDIF(EDATE('Rent Roll'!$K19,'Rent Roll'!$P19*12),DD$5,"M"))*((1+'Rent Roll'!$O19)^(DATEDIF(EDATE('Rent Roll'!$K19,'Rent Roll'!$P19*12),DD$5,"Y")+1))),('Rent Roll'!$H19*'Rent Roll'!$D19/12)*((1+'Rent Roll'!$N19)^DATEDIF('Control | Sensitivity'!$C$18,DD$5,"Y")))))</f>
        <v>-</v>
      </c>
      <c r="DE23" s="92" t="str">
        <f ca="1">IF(DE$5&gt;='Rent Roll'!$M45,('Rent Roll'!$G45*'Rent Roll'!$D19/12)*((1+'Rent Roll'!$X45)^DATEDIF('Rent Roll'!$M45,DE$5,"Y")),
IF(DE$5&gt;'Rent Roll'!$L19,"-",
IF('Rent Roll'!$P19&gt;0,
IF(AND('Rent Roll'!$P19&gt;0,EDATE('Rent Roll'!$K19,'Rent Roll'!$P19*12)&gt;='Commercial Lease'!DE$5),
('Rent Roll'!$H19*'Rent Roll'!$D19/12)*((1+'Rent Roll'!$N19)^DATEDIF('Control | Sensitivity'!$C$18,DE$5,"Y")),
OFFSET(DD23,0,-DATEDIF(EDATE('Rent Roll'!$K19,'Rent Roll'!$P19*12),DE$5,"M"))*((1+'Rent Roll'!$O19)^(DATEDIF(EDATE('Rent Roll'!$K19,'Rent Roll'!$P19*12),DE$5,"Y")+1))),('Rent Roll'!$H19*'Rent Roll'!$D19/12)*((1+'Rent Roll'!$N19)^DATEDIF('Control | Sensitivity'!$C$18,DE$5,"Y")))))</f>
        <v>-</v>
      </c>
      <c r="DF23" s="92" t="str">
        <f ca="1">IF(DF$5&gt;='Rent Roll'!$M45,('Rent Roll'!$G45*'Rent Roll'!$D19/12)*((1+'Rent Roll'!$X45)^DATEDIF('Rent Roll'!$M45,DF$5,"Y")),
IF(DF$5&gt;'Rent Roll'!$L19,"-",
IF('Rent Roll'!$P19&gt;0,
IF(AND('Rent Roll'!$P19&gt;0,EDATE('Rent Roll'!$K19,'Rent Roll'!$P19*12)&gt;='Commercial Lease'!DF$5),
('Rent Roll'!$H19*'Rent Roll'!$D19/12)*((1+'Rent Roll'!$N19)^DATEDIF('Control | Sensitivity'!$C$18,DF$5,"Y")),
OFFSET(DE23,0,-DATEDIF(EDATE('Rent Roll'!$K19,'Rent Roll'!$P19*12),DF$5,"M"))*((1+'Rent Roll'!$O19)^(DATEDIF(EDATE('Rent Roll'!$K19,'Rent Roll'!$P19*12),DF$5,"Y")+1))),('Rent Roll'!$H19*'Rent Roll'!$D19/12)*((1+'Rent Roll'!$N19)^DATEDIF('Control | Sensitivity'!$C$18,DF$5,"Y")))))</f>
        <v>-</v>
      </c>
      <c r="DG23" s="92" t="str">
        <f ca="1">IF(DG$5&gt;='Rent Roll'!$M45,('Rent Roll'!$G45*'Rent Roll'!$D19/12)*((1+'Rent Roll'!$X45)^DATEDIF('Rent Roll'!$M45,DG$5,"Y")),
IF(DG$5&gt;'Rent Roll'!$L19,"-",
IF('Rent Roll'!$P19&gt;0,
IF(AND('Rent Roll'!$P19&gt;0,EDATE('Rent Roll'!$K19,'Rent Roll'!$P19*12)&gt;='Commercial Lease'!DG$5),
('Rent Roll'!$H19*'Rent Roll'!$D19/12)*((1+'Rent Roll'!$N19)^DATEDIF('Control | Sensitivity'!$C$18,DG$5,"Y")),
OFFSET(DF23,0,-DATEDIF(EDATE('Rent Roll'!$K19,'Rent Roll'!$P19*12),DG$5,"M"))*((1+'Rent Roll'!$O19)^(DATEDIF(EDATE('Rent Roll'!$K19,'Rent Roll'!$P19*12),DG$5,"Y")+1))),('Rent Roll'!$H19*'Rent Roll'!$D19/12)*((1+'Rent Roll'!$N19)^DATEDIF('Control | Sensitivity'!$C$18,DG$5,"Y")))))</f>
        <v>-</v>
      </c>
      <c r="DH23" s="92" t="str">
        <f ca="1">IF(DH$5&gt;='Rent Roll'!$M45,('Rent Roll'!$G45*'Rent Roll'!$D19/12)*((1+'Rent Roll'!$X45)^DATEDIF('Rent Roll'!$M45,DH$5,"Y")),
IF(DH$5&gt;'Rent Roll'!$L19,"-",
IF('Rent Roll'!$P19&gt;0,
IF(AND('Rent Roll'!$P19&gt;0,EDATE('Rent Roll'!$K19,'Rent Roll'!$P19*12)&gt;='Commercial Lease'!DH$5),
('Rent Roll'!$H19*'Rent Roll'!$D19/12)*((1+'Rent Roll'!$N19)^DATEDIF('Control | Sensitivity'!$C$18,DH$5,"Y")),
OFFSET(DG23,0,-DATEDIF(EDATE('Rent Roll'!$K19,'Rent Roll'!$P19*12),DH$5,"M"))*((1+'Rent Roll'!$O19)^(DATEDIF(EDATE('Rent Roll'!$K19,'Rent Roll'!$P19*12),DH$5,"Y")+1))),('Rent Roll'!$H19*'Rent Roll'!$D19/12)*((1+'Rent Roll'!$N19)^DATEDIF('Control | Sensitivity'!$C$18,DH$5,"Y")))))</f>
        <v>-</v>
      </c>
      <c r="DI23" s="92" t="str">
        <f ca="1">IF(DI$5&gt;='Rent Roll'!$M45,('Rent Roll'!$G45*'Rent Roll'!$D19/12)*((1+'Rent Roll'!$X45)^DATEDIF('Rent Roll'!$M45,DI$5,"Y")),
IF(DI$5&gt;'Rent Roll'!$L19,"-",
IF('Rent Roll'!$P19&gt;0,
IF(AND('Rent Roll'!$P19&gt;0,EDATE('Rent Roll'!$K19,'Rent Roll'!$P19*12)&gt;='Commercial Lease'!DI$5),
('Rent Roll'!$H19*'Rent Roll'!$D19/12)*((1+'Rent Roll'!$N19)^DATEDIF('Control | Sensitivity'!$C$18,DI$5,"Y")),
OFFSET(DH23,0,-DATEDIF(EDATE('Rent Roll'!$K19,'Rent Roll'!$P19*12),DI$5,"M"))*((1+'Rent Roll'!$O19)^(DATEDIF(EDATE('Rent Roll'!$K19,'Rent Roll'!$P19*12),DI$5,"Y")+1))),('Rent Roll'!$H19*'Rent Roll'!$D19/12)*((1+'Rent Roll'!$N19)^DATEDIF('Control | Sensitivity'!$C$18,DI$5,"Y")))))</f>
        <v>-</v>
      </c>
      <c r="DJ23" s="92" t="str">
        <f ca="1">IF(DJ$5&gt;='Rent Roll'!$M45,('Rent Roll'!$G45*'Rent Roll'!$D19/12)*((1+'Rent Roll'!$X45)^DATEDIF('Rent Roll'!$M45,DJ$5,"Y")),
IF(DJ$5&gt;'Rent Roll'!$L19,"-",
IF('Rent Roll'!$P19&gt;0,
IF(AND('Rent Roll'!$P19&gt;0,EDATE('Rent Roll'!$K19,'Rent Roll'!$P19*12)&gt;='Commercial Lease'!DJ$5),
('Rent Roll'!$H19*'Rent Roll'!$D19/12)*((1+'Rent Roll'!$N19)^DATEDIF('Control | Sensitivity'!$C$18,DJ$5,"Y")),
OFFSET(DI23,0,-DATEDIF(EDATE('Rent Roll'!$K19,'Rent Roll'!$P19*12),DJ$5,"M"))*((1+'Rent Roll'!$O19)^(DATEDIF(EDATE('Rent Roll'!$K19,'Rent Roll'!$P19*12),DJ$5,"Y")+1))),('Rent Roll'!$H19*'Rent Roll'!$D19/12)*((1+'Rent Roll'!$N19)^DATEDIF('Control | Sensitivity'!$C$18,DJ$5,"Y")))))</f>
        <v>-</v>
      </c>
      <c r="DK23" s="92" t="str">
        <f ca="1">IF(DK$5&gt;='Rent Roll'!$M45,('Rent Roll'!$G45*'Rent Roll'!$D19/12)*((1+'Rent Roll'!$X45)^DATEDIF('Rent Roll'!$M45,DK$5,"Y")),
IF(DK$5&gt;'Rent Roll'!$L19,"-",
IF('Rent Roll'!$P19&gt;0,
IF(AND('Rent Roll'!$P19&gt;0,EDATE('Rent Roll'!$K19,'Rent Roll'!$P19*12)&gt;='Commercial Lease'!DK$5),
('Rent Roll'!$H19*'Rent Roll'!$D19/12)*((1+'Rent Roll'!$N19)^DATEDIF('Control | Sensitivity'!$C$18,DK$5,"Y")),
OFFSET(DJ23,0,-DATEDIF(EDATE('Rent Roll'!$K19,'Rent Roll'!$P19*12),DK$5,"M"))*((1+'Rent Roll'!$O19)^(DATEDIF(EDATE('Rent Roll'!$K19,'Rent Roll'!$P19*12),DK$5,"Y")+1))),('Rent Roll'!$H19*'Rent Roll'!$D19/12)*((1+'Rent Roll'!$N19)^DATEDIF('Control | Sensitivity'!$C$18,DK$5,"Y")))))</f>
        <v>-</v>
      </c>
      <c r="DL23" s="92" t="str">
        <f ca="1">IF(DL$5&gt;='Rent Roll'!$M45,('Rent Roll'!$G45*'Rent Roll'!$D19/12)*((1+'Rent Roll'!$X45)^DATEDIF('Rent Roll'!$M45,DL$5,"Y")),
IF(DL$5&gt;'Rent Roll'!$L19,"-",
IF('Rent Roll'!$P19&gt;0,
IF(AND('Rent Roll'!$P19&gt;0,EDATE('Rent Roll'!$K19,'Rent Roll'!$P19*12)&gt;='Commercial Lease'!DL$5),
('Rent Roll'!$H19*'Rent Roll'!$D19/12)*((1+'Rent Roll'!$N19)^DATEDIF('Control | Sensitivity'!$C$18,DL$5,"Y")),
OFFSET(DK23,0,-DATEDIF(EDATE('Rent Roll'!$K19,'Rent Roll'!$P19*12),DL$5,"M"))*((1+'Rent Roll'!$O19)^(DATEDIF(EDATE('Rent Roll'!$K19,'Rent Roll'!$P19*12),DL$5,"Y")+1))),('Rent Roll'!$H19*'Rent Roll'!$D19/12)*((1+'Rent Roll'!$N19)^DATEDIF('Control | Sensitivity'!$C$18,DL$5,"Y")))))</f>
        <v>-</v>
      </c>
      <c r="DM23" s="92" t="str">
        <f ca="1">IF(DM$5&gt;='Rent Roll'!$M45,('Rent Roll'!$G45*'Rent Roll'!$D19/12)*((1+'Rent Roll'!$X45)^DATEDIF('Rent Roll'!$M45,DM$5,"Y")),
IF(DM$5&gt;'Rent Roll'!$L19,"-",
IF('Rent Roll'!$P19&gt;0,
IF(AND('Rent Roll'!$P19&gt;0,EDATE('Rent Roll'!$K19,'Rent Roll'!$P19*12)&gt;='Commercial Lease'!DM$5),
('Rent Roll'!$H19*'Rent Roll'!$D19/12)*((1+'Rent Roll'!$N19)^DATEDIF('Control | Sensitivity'!$C$18,DM$5,"Y")),
OFFSET(DL23,0,-DATEDIF(EDATE('Rent Roll'!$K19,'Rent Roll'!$P19*12),DM$5,"M"))*((1+'Rent Roll'!$O19)^(DATEDIF(EDATE('Rent Roll'!$K19,'Rent Roll'!$P19*12),DM$5,"Y")+1))),('Rent Roll'!$H19*'Rent Roll'!$D19/12)*((1+'Rent Roll'!$N19)^DATEDIF('Control | Sensitivity'!$C$18,DM$5,"Y")))))</f>
        <v>-</v>
      </c>
      <c r="DN23" s="92" t="str">
        <f ca="1">IF(DN$5&gt;='Rent Roll'!$M45,('Rent Roll'!$G45*'Rent Roll'!$D19/12)*((1+'Rent Roll'!$X45)^DATEDIF('Rent Roll'!$M45,DN$5,"Y")),
IF(DN$5&gt;'Rent Roll'!$L19,"-",
IF('Rent Roll'!$P19&gt;0,
IF(AND('Rent Roll'!$P19&gt;0,EDATE('Rent Roll'!$K19,'Rent Roll'!$P19*12)&gt;='Commercial Lease'!DN$5),
('Rent Roll'!$H19*'Rent Roll'!$D19/12)*((1+'Rent Roll'!$N19)^DATEDIF('Control | Sensitivity'!$C$18,DN$5,"Y")),
OFFSET(DM23,0,-DATEDIF(EDATE('Rent Roll'!$K19,'Rent Roll'!$P19*12),DN$5,"M"))*((1+'Rent Roll'!$O19)^(DATEDIF(EDATE('Rent Roll'!$K19,'Rent Roll'!$P19*12),DN$5,"Y")+1))),('Rent Roll'!$H19*'Rent Roll'!$D19/12)*((1+'Rent Roll'!$N19)^DATEDIF('Control | Sensitivity'!$C$18,DN$5,"Y")))))</f>
        <v>-</v>
      </c>
      <c r="DO23" s="92" t="str">
        <f ca="1">IF(DO$5&gt;='Rent Roll'!$M45,('Rent Roll'!$G45*'Rent Roll'!$D19/12)*((1+'Rent Roll'!$X45)^DATEDIF('Rent Roll'!$M45,DO$5,"Y")),
IF(DO$5&gt;'Rent Roll'!$L19,"-",
IF('Rent Roll'!$P19&gt;0,
IF(AND('Rent Roll'!$P19&gt;0,EDATE('Rent Roll'!$K19,'Rent Roll'!$P19*12)&gt;='Commercial Lease'!DO$5),
('Rent Roll'!$H19*'Rent Roll'!$D19/12)*((1+'Rent Roll'!$N19)^DATEDIF('Control | Sensitivity'!$C$18,DO$5,"Y")),
OFFSET(DN23,0,-DATEDIF(EDATE('Rent Roll'!$K19,'Rent Roll'!$P19*12),DO$5,"M"))*((1+'Rent Roll'!$O19)^(DATEDIF(EDATE('Rent Roll'!$K19,'Rent Roll'!$P19*12),DO$5,"Y")+1))),('Rent Roll'!$H19*'Rent Roll'!$D19/12)*((1+'Rent Roll'!$N19)^DATEDIF('Control | Sensitivity'!$C$18,DO$5,"Y")))))</f>
        <v>-</v>
      </c>
      <c r="DP23" s="92" t="str">
        <f ca="1">IF(DP$5&gt;='Rent Roll'!$M45,('Rent Roll'!$G45*'Rent Roll'!$D19/12)*((1+'Rent Roll'!$X45)^DATEDIF('Rent Roll'!$M45,DP$5,"Y")),
IF(DP$5&gt;'Rent Roll'!$L19,"-",
IF('Rent Roll'!$P19&gt;0,
IF(AND('Rent Roll'!$P19&gt;0,EDATE('Rent Roll'!$K19,'Rent Roll'!$P19*12)&gt;='Commercial Lease'!DP$5),
('Rent Roll'!$H19*'Rent Roll'!$D19/12)*((1+'Rent Roll'!$N19)^DATEDIF('Control | Sensitivity'!$C$18,DP$5,"Y")),
OFFSET(DO23,0,-DATEDIF(EDATE('Rent Roll'!$K19,'Rent Roll'!$P19*12),DP$5,"M"))*((1+'Rent Roll'!$O19)^(DATEDIF(EDATE('Rent Roll'!$K19,'Rent Roll'!$P19*12),DP$5,"Y")+1))),('Rent Roll'!$H19*'Rent Roll'!$D19/12)*((1+'Rent Roll'!$N19)^DATEDIF('Control | Sensitivity'!$C$18,DP$5,"Y")))))</f>
        <v>-</v>
      </c>
      <c r="DQ23" s="92" t="str">
        <f ca="1">IF(DQ$5&gt;='Rent Roll'!$M45,('Rent Roll'!$G45*'Rent Roll'!$D19/12)*((1+'Rent Roll'!$X45)^DATEDIF('Rent Roll'!$M45,DQ$5,"Y")),
IF(DQ$5&gt;'Rent Roll'!$L19,"-",
IF('Rent Roll'!$P19&gt;0,
IF(AND('Rent Roll'!$P19&gt;0,EDATE('Rent Roll'!$K19,'Rent Roll'!$P19*12)&gt;='Commercial Lease'!DQ$5),
('Rent Roll'!$H19*'Rent Roll'!$D19/12)*((1+'Rent Roll'!$N19)^DATEDIF('Control | Sensitivity'!$C$18,DQ$5,"Y")),
OFFSET(DP23,0,-DATEDIF(EDATE('Rent Roll'!$K19,'Rent Roll'!$P19*12),DQ$5,"M"))*((1+'Rent Roll'!$O19)^(DATEDIF(EDATE('Rent Roll'!$K19,'Rent Roll'!$P19*12),DQ$5,"Y")+1))),('Rent Roll'!$H19*'Rent Roll'!$D19/12)*((1+'Rent Roll'!$N19)^DATEDIF('Control | Sensitivity'!$C$18,DQ$5,"Y")))))</f>
        <v>-</v>
      </c>
      <c r="DR23" s="92" t="str">
        <f ca="1">IF(DR$5&gt;='Rent Roll'!$M45,('Rent Roll'!$G45*'Rent Roll'!$D19/12)*((1+'Rent Roll'!$X45)^DATEDIF('Rent Roll'!$M45,DR$5,"Y")),
IF(DR$5&gt;'Rent Roll'!$L19,"-",
IF('Rent Roll'!$P19&gt;0,
IF(AND('Rent Roll'!$P19&gt;0,EDATE('Rent Roll'!$K19,'Rent Roll'!$P19*12)&gt;='Commercial Lease'!DR$5),
('Rent Roll'!$H19*'Rent Roll'!$D19/12)*((1+'Rent Roll'!$N19)^DATEDIF('Control | Sensitivity'!$C$18,DR$5,"Y")),
OFFSET(DQ23,0,-DATEDIF(EDATE('Rent Roll'!$K19,'Rent Roll'!$P19*12),DR$5,"M"))*((1+'Rent Roll'!$O19)^(DATEDIF(EDATE('Rent Roll'!$K19,'Rent Roll'!$P19*12),DR$5,"Y")+1))),('Rent Roll'!$H19*'Rent Roll'!$D19/12)*((1+'Rent Roll'!$N19)^DATEDIF('Control | Sensitivity'!$C$18,DR$5,"Y")))))</f>
        <v>-</v>
      </c>
      <c r="DS23" s="92" t="str">
        <f ca="1">IF(DS$5&gt;='Rent Roll'!$M45,('Rent Roll'!$G45*'Rent Roll'!$D19/12)*((1+'Rent Roll'!$X45)^DATEDIF('Rent Roll'!$M45,DS$5,"Y")),
IF(DS$5&gt;'Rent Roll'!$L19,"-",
IF('Rent Roll'!$P19&gt;0,
IF(AND('Rent Roll'!$P19&gt;0,EDATE('Rent Roll'!$K19,'Rent Roll'!$P19*12)&gt;='Commercial Lease'!DS$5),
('Rent Roll'!$H19*'Rent Roll'!$D19/12)*((1+'Rent Roll'!$N19)^DATEDIF('Control | Sensitivity'!$C$18,DS$5,"Y")),
OFFSET(DR23,0,-DATEDIF(EDATE('Rent Roll'!$K19,'Rent Roll'!$P19*12),DS$5,"M"))*((1+'Rent Roll'!$O19)^(DATEDIF(EDATE('Rent Roll'!$K19,'Rent Roll'!$P19*12),DS$5,"Y")+1))),('Rent Roll'!$H19*'Rent Roll'!$D19/12)*((1+'Rent Roll'!$N19)^DATEDIF('Control | Sensitivity'!$C$18,DS$5,"Y")))))</f>
        <v>-</v>
      </c>
      <c r="DT23" s="92" t="str">
        <f ca="1">IF(DT$5&gt;='Rent Roll'!$M45,('Rent Roll'!$G45*'Rent Roll'!$D19/12)*((1+'Rent Roll'!$X45)^DATEDIF('Rent Roll'!$M45,DT$5,"Y")),
IF(DT$5&gt;'Rent Roll'!$L19,"-",
IF('Rent Roll'!$P19&gt;0,
IF(AND('Rent Roll'!$P19&gt;0,EDATE('Rent Roll'!$K19,'Rent Roll'!$P19*12)&gt;='Commercial Lease'!DT$5),
('Rent Roll'!$H19*'Rent Roll'!$D19/12)*((1+'Rent Roll'!$N19)^DATEDIF('Control | Sensitivity'!$C$18,DT$5,"Y")),
OFFSET(DS23,0,-DATEDIF(EDATE('Rent Roll'!$K19,'Rent Roll'!$P19*12),DT$5,"M"))*((1+'Rent Roll'!$O19)^(DATEDIF(EDATE('Rent Roll'!$K19,'Rent Roll'!$P19*12),DT$5,"Y")+1))),('Rent Roll'!$H19*'Rent Roll'!$D19/12)*((1+'Rent Roll'!$N19)^DATEDIF('Control | Sensitivity'!$C$18,DT$5,"Y")))))</f>
        <v>-</v>
      </c>
      <c r="DU23" s="92" t="str">
        <f ca="1">IF(DU$5&gt;='Rent Roll'!$M45,('Rent Roll'!$G45*'Rent Roll'!$D19/12)*((1+'Rent Roll'!$X45)^DATEDIF('Rent Roll'!$M45,DU$5,"Y")),
IF(DU$5&gt;'Rent Roll'!$L19,"-",
IF('Rent Roll'!$P19&gt;0,
IF(AND('Rent Roll'!$P19&gt;0,EDATE('Rent Roll'!$K19,'Rent Roll'!$P19*12)&gt;='Commercial Lease'!DU$5),
('Rent Roll'!$H19*'Rent Roll'!$D19/12)*((1+'Rent Roll'!$N19)^DATEDIF('Control | Sensitivity'!$C$18,DU$5,"Y")),
OFFSET(DT23,0,-DATEDIF(EDATE('Rent Roll'!$K19,'Rent Roll'!$P19*12),DU$5,"M"))*((1+'Rent Roll'!$O19)^(DATEDIF(EDATE('Rent Roll'!$K19,'Rent Roll'!$P19*12),DU$5,"Y")+1))),('Rent Roll'!$H19*'Rent Roll'!$D19/12)*((1+'Rent Roll'!$N19)^DATEDIF('Control | Sensitivity'!$C$18,DU$5,"Y")))))</f>
        <v>-</v>
      </c>
      <c r="DV23" s="92" t="str">
        <f ca="1">IF(DV$5&gt;='Rent Roll'!$M45,('Rent Roll'!$G45*'Rent Roll'!$D19/12)*((1+'Rent Roll'!$X45)^DATEDIF('Rent Roll'!$M45,DV$5,"Y")),
IF(DV$5&gt;'Rent Roll'!$L19,"-",
IF('Rent Roll'!$P19&gt;0,
IF(AND('Rent Roll'!$P19&gt;0,EDATE('Rent Roll'!$K19,'Rent Roll'!$P19*12)&gt;='Commercial Lease'!DV$5),
('Rent Roll'!$H19*'Rent Roll'!$D19/12)*((1+'Rent Roll'!$N19)^DATEDIF('Control | Sensitivity'!$C$18,DV$5,"Y")),
OFFSET(DU23,0,-DATEDIF(EDATE('Rent Roll'!$K19,'Rent Roll'!$P19*12),DV$5,"M"))*((1+'Rent Roll'!$O19)^(DATEDIF(EDATE('Rent Roll'!$K19,'Rent Roll'!$P19*12),DV$5,"Y")+1))),('Rent Roll'!$H19*'Rent Roll'!$D19/12)*((1+'Rent Roll'!$N19)^DATEDIF('Control | Sensitivity'!$C$18,DV$5,"Y")))))</f>
        <v>-</v>
      </c>
      <c r="DW23" s="92" t="str">
        <f ca="1">IF(DW$5&gt;='Rent Roll'!$M45,('Rent Roll'!$G45*'Rent Roll'!$D19/12)*((1+'Rent Roll'!$X45)^DATEDIF('Rent Roll'!$M45,DW$5,"Y")),
IF(DW$5&gt;'Rent Roll'!$L19,"-",
IF('Rent Roll'!$P19&gt;0,
IF(AND('Rent Roll'!$P19&gt;0,EDATE('Rent Roll'!$K19,'Rent Roll'!$P19*12)&gt;='Commercial Lease'!DW$5),
('Rent Roll'!$H19*'Rent Roll'!$D19/12)*((1+'Rent Roll'!$N19)^DATEDIF('Control | Sensitivity'!$C$18,DW$5,"Y")),
OFFSET(DV23,0,-DATEDIF(EDATE('Rent Roll'!$K19,'Rent Roll'!$P19*12),DW$5,"M"))*((1+'Rent Roll'!$O19)^(DATEDIF(EDATE('Rent Roll'!$K19,'Rent Roll'!$P19*12),DW$5,"Y")+1))),('Rent Roll'!$H19*'Rent Roll'!$D19/12)*((1+'Rent Roll'!$N19)^DATEDIF('Control | Sensitivity'!$C$18,DW$5,"Y")))))</f>
        <v>-</v>
      </c>
      <c r="DX23" s="92" t="str">
        <f ca="1">IF(DX$5&gt;='Rent Roll'!$M45,('Rent Roll'!$G45*'Rent Roll'!$D19/12)*((1+'Rent Roll'!$X45)^DATEDIF('Rent Roll'!$M45,DX$5,"Y")),
IF(DX$5&gt;'Rent Roll'!$L19,"-",
IF('Rent Roll'!$P19&gt;0,
IF(AND('Rent Roll'!$P19&gt;0,EDATE('Rent Roll'!$K19,'Rent Roll'!$P19*12)&gt;='Commercial Lease'!DX$5),
('Rent Roll'!$H19*'Rent Roll'!$D19/12)*((1+'Rent Roll'!$N19)^DATEDIF('Control | Sensitivity'!$C$18,DX$5,"Y")),
OFFSET(DW23,0,-DATEDIF(EDATE('Rent Roll'!$K19,'Rent Roll'!$P19*12),DX$5,"M"))*((1+'Rent Roll'!$O19)^(DATEDIF(EDATE('Rent Roll'!$K19,'Rent Roll'!$P19*12),DX$5,"Y")+1))),('Rent Roll'!$H19*'Rent Roll'!$D19/12)*((1+'Rent Roll'!$N19)^DATEDIF('Control | Sensitivity'!$C$18,DX$5,"Y")))))</f>
        <v>-</v>
      </c>
      <c r="DY23" s="92" t="str">
        <f ca="1">IF(DY$5&gt;='Rent Roll'!$M45,('Rent Roll'!$G45*'Rent Roll'!$D19/12)*((1+'Rent Roll'!$X45)^DATEDIF('Rent Roll'!$M45,DY$5,"Y")),
IF(DY$5&gt;'Rent Roll'!$L19,"-",
IF('Rent Roll'!$P19&gt;0,
IF(AND('Rent Roll'!$P19&gt;0,EDATE('Rent Roll'!$K19,'Rent Roll'!$P19*12)&gt;='Commercial Lease'!DY$5),
('Rent Roll'!$H19*'Rent Roll'!$D19/12)*((1+'Rent Roll'!$N19)^DATEDIF('Control | Sensitivity'!$C$18,DY$5,"Y")),
OFFSET(DX23,0,-DATEDIF(EDATE('Rent Roll'!$K19,'Rent Roll'!$P19*12),DY$5,"M"))*((1+'Rent Roll'!$O19)^(DATEDIF(EDATE('Rent Roll'!$K19,'Rent Roll'!$P19*12),DY$5,"Y")+1))),('Rent Roll'!$H19*'Rent Roll'!$D19/12)*((1+'Rent Roll'!$N19)^DATEDIF('Control | Sensitivity'!$C$18,DY$5,"Y")))))</f>
        <v>-</v>
      </c>
      <c r="DZ23" s="92" t="str">
        <f ca="1">IF(DZ$5&gt;='Rent Roll'!$M45,('Rent Roll'!$G45*'Rent Roll'!$D19/12)*((1+'Rent Roll'!$X45)^DATEDIF('Rent Roll'!$M45,DZ$5,"Y")),
IF(DZ$5&gt;'Rent Roll'!$L19,"-",
IF('Rent Roll'!$P19&gt;0,
IF(AND('Rent Roll'!$P19&gt;0,EDATE('Rent Roll'!$K19,'Rent Roll'!$P19*12)&gt;='Commercial Lease'!DZ$5),
('Rent Roll'!$H19*'Rent Roll'!$D19/12)*((1+'Rent Roll'!$N19)^DATEDIF('Control | Sensitivity'!$C$18,DZ$5,"Y")),
OFFSET(DY23,0,-DATEDIF(EDATE('Rent Roll'!$K19,'Rent Roll'!$P19*12),DZ$5,"M"))*((1+'Rent Roll'!$O19)^(DATEDIF(EDATE('Rent Roll'!$K19,'Rent Roll'!$P19*12),DZ$5,"Y")+1))),('Rent Roll'!$H19*'Rent Roll'!$D19/12)*((1+'Rent Roll'!$N19)^DATEDIF('Control | Sensitivity'!$C$18,DZ$5,"Y")))))</f>
        <v>-</v>
      </c>
      <c r="EA23" s="92" t="str">
        <f ca="1">IF(EA$5&gt;='Rent Roll'!$M45,('Rent Roll'!$G45*'Rent Roll'!$D19/12)*((1+'Rent Roll'!$X45)^DATEDIF('Rent Roll'!$M45,EA$5,"Y")),
IF(EA$5&gt;'Rent Roll'!$L19,"-",
IF('Rent Roll'!$P19&gt;0,
IF(AND('Rent Roll'!$P19&gt;0,EDATE('Rent Roll'!$K19,'Rent Roll'!$P19*12)&gt;='Commercial Lease'!EA$5),
('Rent Roll'!$H19*'Rent Roll'!$D19/12)*((1+'Rent Roll'!$N19)^DATEDIF('Control | Sensitivity'!$C$18,EA$5,"Y")),
OFFSET(DZ23,0,-DATEDIF(EDATE('Rent Roll'!$K19,'Rent Roll'!$P19*12),EA$5,"M"))*((1+'Rent Roll'!$O19)^(DATEDIF(EDATE('Rent Roll'!$K19,'Rent Roll'!$P19*12),EA$5,"Y")+1))),('Rent Roll'!$H19*'Rent Roll'!$D19/12)*((1+'Rent Roll'!$N19)^DATEDIF('Control | Sensitivity'!$C$18,EA$5,"Y")))))</f>
        <v>-</v>
      </c>
      <c r="EB23" s="92" t="str">
        <f ca="1">IF(EB$5&gt;='Rent Roll'!$M45,('Rent Roll'!$G45*'Rent Roll'!$D19/12)*((1+'Rent Roll'!$X45)^DATEDIF('Rent Roll'!$M45,EB$5,"Y")),
IF(EB$5&gt;'Rent Roll'!$L19,"-",
IF('Rent Roll'!$P19&gt;0,
IF(AND('Rent Roll'!$P19&gt;0,EDATE('Rent Roll'!$K19,'Rent Roll'!$P19*12)&gt;='Commercial Lease'!EB$5),
('Rent Roll'!$H19*'Rent Roll'!$D19/12)*((1+'Rent Roll'!$N19)^DATEDIF('Control | Sensitivity'!$C$18,EB$5,"Y")),
OFFSET(EA23,0,-DATEDIF(EDATE('Rent Roll'!$K19,'Rent Roll'!$P19*12),EB$5,"M"))*((1+'Rent Roll'!$O19)^(DATEDIF(EDATE('Rent Roll'!$K19,'Rent Roll'!$P19*12),EB$5,"Y")+1))),('Rent Roll'!$H19*'Rent Roll'!$D19/12)*((1+'Rent Roll'!$N19)^DATEDIF('Control | Sensitivity'!$C$18,EB$5,"Y")))))</f>
        <v>-</v>
      </c>
      <c r="EC23" s="92" t="str">
        <f ca="1">IF(EC$5&gt;='Rent Roll'!$M45,('Rent Roll'!$G45*'Rent Roll'!$D19/12)*((1+'Rent Roll'!$X45)^DATEDIF('Rent Roll'!$M45,EC$5,"Y")),
IF(EC$5&gt;'Rent Roll'!$L19,"-",
IF('Rent Roll'!$P19&gt;0,
IF(AND('Rent Roll'!$P19&gt;0,EDATE('Rent Roll'!$K19,'Rent Roll'!$P19*12)&gt;='Commercial Lease'!EC$5),
('Rent Roll'!$H19*'Rent Roll'!$D19/12)*((1+'Rent Roll'!$N19)^DATEDIF('Control | Sensitivity'!$C$18,EC$5,"Y")),
OFFSET(EB23,0,-DATEDIF(EDATE('Rent Roll'!$K19,'Rent Roll'!$P19*12),EC$5,"M"))*((1+'Rent Roll'!$O19)^(DATEDIF(EDATE('Rent Roll'!$K19,'Rent Roll'!$P19*12),EC$5,"Y")+1))),('Rent Roll'!$H19*'Rent Roll'!$D19/12)*((1+'Rent Roll'!$N19)^DATEDIF('Control | Sensitivity'!$C$18,EC$5,"Y")))))</f>
        <v>-</v>
      </c>
      <c r="ED23" s="92" t="str">
        <f ca="1">IF(ED$5&gt;='Rent Roll'!$M45,('Rent Roll'!$G45*'Rent Roll'!$D19/12)*((1+'Rent Roll'!$X45)^DATEDIF('Rent Roll'!$M45,ED$5,"Y")),
IF(ED$5&gt;'Rent Roll'!$L19,"-",
IF('Rent Roll'!$P19&gt;0,
IF(AND('Rent Roll'!$P19&gt;0,EDATE('Rent Roll'!$K19,'Rent Roll'!$P19*12)&gt;='Commercial Lease'!ED$5),
('Rent Roll'!$H19*'Rent Roll'!$D19/12)*((1+'Rent Roll'!$N19)^DATEDIF('Control | Sensitivity'!$C$18,ED$5,"Y")),
OFFSET(EC23,0,-DATEDIF(EDATE('Rent Roll'!$K19,'Rent Roll'!$P19*12),ED$5,"M"))*((1+'Rent Roll'!$O19)^(DATEDIF(EDATE('Rent Roll'!$K19,'Rent Roll'!$P19*12),ED$5,"Y")+1))),('Rent Roll'!$H19*'Rent Roll'!$D19/12)*((1+'Rent Roll'!$N19)^DATEDIF('Control | Sensitivity'!$C$18,ED$5,"Y")))))</f>
        <v>-</v>
      </c>
      <c r="EE23" s="92" t="str">
        <f ca="1">IF(EE$5&gt;='Rent Roll'!$M45,('Rent Roll'!$G45*'Rent Roll'!$D19/12)*((1+'Rent Roll'!$X45)^DATEDIF('Rent Roll'!$M45,EE$5,"Y")),
IF(EE$5&gt;'Rent Roll'!$L19,"-",
IF('Rent Roll'!$P19&gt;0,
IF(AND('Rent Roll'!$P19&gt;0,EDATE('Rent Roll'!$K19,'Rent Roll'!$P19*12)&gt;='Commercial Lease'!EE$5),
('Rent Roll'!$H19*'Rent Roll'!$D19/12)*((1+'Rent Roll'!$N19)^DATEDIF('Control | Sensitivity'!$C$18,EE$5,"Y")),
OFFSET(ED23,0,-DATEDIF(EDATE('Rent Roll'!$K19,'Rent Roll'!$P19*12),EE$5,"M"))*((1+'Rent Roll'!$O19)^(DATEDIF(EDATE('Rent Roll'!$K19,'Rent Roll'!$P19*12),EE$5,"Y")+1))),('Rent Roll'!$H19*'Rent Roll'!$D19/12)*((1+'Rent Roll'!$N19)^DATEDIF('Control | Sensitivity'!$C$18,EE$5,"Y")))))</f>
        <v>-</v>
      </c>
      <c r="EF23" s="214" t="str">
        <f ca="1">IF(EF$5&gt;='Rent Roll'!$M45,('Rent Roll'!$G45*'Rent Roll'!$D19/12)*((1+'Rent Roll'!$X45)^DATEDIF('Rent Roll'!$M45,EF$5,"Y")),
IF(EF$5&gt;'Rent Roll'!$L19,"-",
IF('Rent Roll'!$P19&gt;0,
IF(AND('Rent Roll'!$P19&gt;0,EDATE('Rent Roll'!$K19,'Rent Roll'!$P19*12)&gt;='Commercial Lease'!EF$5),
('Rent Roll'!$H19*'Rent Roll'!$D19/12)*((1+'Rent Roll'!$N19)^DATEDIF('Control | Sensitivity'!$C$18,EF$5,"Y")),
OFFSET(EE23,0,-DATEDIF(EDATE('Rent Roll'!$K19,'Rent Roll'!$P19*12),EF$5,"M"))*((1+'Rent Roll'!$O19)^(DATEDIF(EDATE('Rent Roll'!$K19,'Rent Roll'!$P19*12),EF$5,"Y")+1))),('Rent Roll'!$H19*'Rent Roll'!$D19/12)*((1+'Rent Roll'!$N19)^DATEDIF('Control | Sensitivity'!$C$18,EF$5,"Y")))))</f>
        <v>-</v>
      </c>
      <c r="EG23" s="72" t="s">
        <v>109</v>
      </c>
    </row>
    <row r="24" spans="2:137" x14ac:dyDescent="0.2">
      <c r="B24" s="75"/>
      <c r="C24" s="287" t="str">
        <f>CONCATENATE('Rent Roll'!B20&amp;" - "&amp;'Rent Roll'!C20)</f>
        <v xml:space="preserve"> - </v>
      </c>
      <c r="D24" s="214">
        <f t="shared" ca="1" si="13"/>
        <v>0</v>
      </c>
      <c r="E24" s="92" t="str">
        <f>IF('Rent Roll'!$E20='Data Validation'!$E$2,'Rent Roll'!$I20,"-")</f>
        <v>-</v>
      </c>
      <c r="F24" s="92" t="str">
        <f ca="1">IF(F$5&gt;='Rent Roll'!$M46,('Rent Roll'!$G46*'Rent Roll'!$D20/12)*((1+'Rent Roll'!$X46)^DATEDIF('Rent Roll'!$M46,F$5,"Y")),
IF(F$5&gt;'Rent Roll'!$L20,"-",
IF('Rent Roll'!$P20&gt;0,
IF(AND('Rent Roll'!$P20&gt;0,EDATE('Rent Roll'!$K20,'Rent Roll'!$P20*12)&gt;='Commercial Lease'!F$5),
('Rent Roll'!$H20*'Rent Roll'!$D20/12)*((1+'Rent Roll'!$N20)^DATEDIF('Control | Sensitivity'!$C$18,F$5,"Y")),
OFFSET(E24,0,-DATEDIF(EDATE('Rent Roll'!$K20,'Rent Roll'!$P20*12),F$5,"M"))*((1+'Rent Roll'!$O20)^(DATEDIF(EDATE('Rent Roll'!$K20,'Rent Roll'!$P20*12),F$5,"Y")+1))),('Rent Roll'!$H20*'Rent Roll'!$D20/12)*((1+'Rent Roll'!$N20)^DATEDIF('Control | Sensitivity'!$C$18,F$5,"Y")))))</f>
        <v>-</v>
      </c>
      <c r="G24" s="92" t="str">
        <f ca="1">IF(G$5&gt;='Rent Roll'!$M46,('Rent Roll'!$G46*'Rent Roll'!$D20/12)*((1+'Rent Roll'!$X46)^DATEDIF('Rent Roll'!$M46,G$5,"Y")),
IF(G$5&gt;'Rent Roll'!$L20,"-",
IF('Rent Roll'!$P20&gt;0,
IF(AND('Rent Roll'!$P20&gt;0,EDATE('Rent Roll'!$K20,'Rent Roll'!$P20*12)&gt;='Commercial Lease'!G$5),
('Rent Roll'!$H20*'Rent Roll'!$D20/12)*((1+'Rent Roll'!$N20)^DATEDIF('Control | Sensitivity'!$C$18,G$5,"Y")),
OFFSET(F24,0,-DATEDIF(EDATE('Rent Roll'!$K20,'Rent Roll'!$P20*12),G$5,"M"))*((1+'Rent Roll'!$O20)^(DATEDIF(EDATE('Rent Roll'!$K20,'Rent Roll'!$P20*12),G$5,"Y")+1))),('Rent Roll'!$H20*'Rent Roll'!$D20/12)*((1+'Rent Roll'!$N20)^DATEDIF('Control | Sensitivity'!$C$18,G$5,"Y")))))</f>
        <v>-</v>
      </c>
      <c r="H24" s="92" t="str">
        <f ca="1">IF(H$5&gt;='Rent Roll'!$M46,('Rent Roll'!$G46*'Rent Roll'!$D20/12)*((1+'Rent Roll'!$X46)^DATEDIF('Rent Roll'!$M46,H$5,"Y")),
IF(H$5&gt;'Rent Roll'!$L20,"-",
IF('Rent Roll'!$P20&gt;0,
IF(AND('Rent Roll'!$P20&gt;0,EDATE('Rent Roll'!$K20,'Rent Roll'!$P20*12)&gt;='Commercial Lease'!H$5),
('Rent Roll'!$H20*'Rent Roll'!$D20/12)*((1+'Rent Roll'!$N20)^DATEDIF('Control | Sensitivity'!$C$18,H$5,"Y")),
OFFSET(G24,0,-DATEDIF(EDATE('Rent Roll'!$K20,'Rent Roll'!$P20*12),H$5,"M"))*((1+'Rent Roll'!$O20)^(DATEDIF(EDATE('Rent Roll'!$K20,'Rent Roll'!$P20*12),H$5,"Y")+1))),('Rent Roll'!$H20*'Rent Roll'!$D20/12)*((1+'Rent Roll'!$N20)^DATEDIF('Control | Sensitivity'!$C$18,H$5,"Y")))))</f>
        <v>-</v>
      </c>
      <c r="I24" s="92" t="str">
        <f ca="1">IF(I$5&gt;='Rent Roll'!$M46,('Rent Roll'!$G46*'Rent Roll'!$D20/12)*((1+'Rent Roll'!$X46)^DATEDIF('Rent Roll'!$M46,I$5,"Y")),
IF(I$5&gt;'Rent Roll'!$L20,"-",
IF('Rent Roll'!$P20&gt;0,
IF(AND('Rent Roll'!$P20&gt;0,EDATE('Rent Roll'!$K20,'Rent Roll'!$P20*12)&gt;='Commercial Lease'!I$5),
('Rent Roll'!$H20*'Rent Roll'!$D20/12)*((1+'Rent Roll'!$N20)^DATEDIF('Control | Sensitivity'!$C$18,I$5,"Y")),
OFFSET(H24,0,-DATEDIF(EDATE('Rent Roll'!$K20,'Rent Roll'!$P20*12),I$5,"M"))*((1+'Rent Roll'!$O20)^(DATEDIF(EDATE('Rent Roll'!$K20,'Rent Roll'!$P20*12),I$5,"Y")+1))),('Rent Roll'!$H20*'Rent Roll'!$D20/12)*((1+'Rent Roll'!$N20)^DATEDIF('Control | Sensitivity'!$C$18,I$5,"Y")))))</f>
        <v>-</v>
      </c>
      <c r="J24" s="92" t="str">
        <f ca="1">IF(J$5&gt;='Rent Roll'!$M46,('Rent Roll'!$G46*'Rent Roll'!$D20/12)*((1+'Rent Roll'!$X46)^DATEDIF('Rent Roll'!$M46,J$5,"Y")),
IF(J$5&gt;'Rent Roll'!$L20,"-",
IF('Rent Roll'!$P20&gt;0,
IF(AND('Rent Roll'!$P20&gt;0,EDATE('Rent Roll'!$K20,'Rent Roll'!$P20*12)&gt;='Commercial Lease'!J$5),
('Rent Roll'!$H20*'Rent Roll'!$D20/12)*((1+'Rent Roll'!$N20)^DATEDIF('Control | Sensitivity'!$C$18,J$5,"Y")),
OFFSET(I24,0,-DATEDIF(EDATE('Rent Roll'!$K20,'Rent Roll'!$P20*12),J$5,"M"))*((1+'Rent Roll'!$O20)^(DATEDIF(EDATE('Rent Roll'!$K20,'Rent Roll'!$P20*12),J$5,"Y")+1))),('Rent Roll'!$H20*'Rent Roll'!$D20/12)*((1+'Rent Roll'!$N20)^DATEDIF('Control | Sensitivity'!$C$18,J$5,"Y")))))</f>
        <v>-</v>
      </c>
      <c r="K24" s="92" t="str">
        <f ca="1">IF(K$5&gt;='Rent Roll'!$M46,('Rent Roll'!$G46*'Rent Roll'!$D20/12)*((1+'Rent Roll'!$X46)^DATEDIF('Rent Roll'!$M46,K$5,"Y")),
IF(K$5&gt;'Rent Roll'!$L20,"-",
IF('Rent Roll'!$P20&gt;0,
IF(AND('Rent Roll'!$P20&gt;0,EDATE('Rent Roll'!$K20,'Rent Roll'!$P20*12)&gt;='Commercial Lease'!K$5),
('Rent Roll'!$H20*'Rent Roll'!$D20/12)*((1+'Rent Roll'!$N20)^DATEDIF('Control | Sensitivity'!$C$18,K$5,"Y")),
OFFSET(J24,0,-DATEDIF(EDATE('Rent Roll'!$K20,'Rent Roll'!$P20*12),K$5,"M"))*((1+'Rent Roll'!$O20)^(DATEDIF(EDATE('Rent Roll'!$K20,'Rent Roll'!$P20*12),K$5,"Y")+1))),('Rent Roll'!$H20*'Rent Roll'!$D20/12)*((1+'Rent Roll'!$N20)^DATEDIF('Control | Sensitivity'!$C$18,K$5,"Y")))))</f>
        <v>-</v>
      </c>
      <c r="L24" s="92" t="str">
        <f ca="1">IF(L$5&gt;='Rent Roll'!$M46,('Rent Roll'!$G46*'Rent Roll'!$D20/12)*((1+'Rent Roll'!$X46)^DATEDIF('Rent Roll'!$M46,L$5,"Y")),
IF(L$5&gt;'Rent Roll'!$L20,"-",
IF('Rent Roll'!$P20&gt;0,
IF(AND('Rent Roll'!$P20&gt;0,EDATE('Rent Roll'!$K20,'Rent Roll'!$P20*12)&gt;='Commercial Lease'!L$5),
('Rent Roll'!$H20*'Rent Roll'!$D20/12)*((1+'Rent Roll'!$N20)^DATEDIF('Control | Sensitivity'!$C$18,L$5,"Y")),
OFFSET(K24,0,-DATEDIF(EDATE('Rent Roll'!$K20,'Rent Roll'!$P20*12),L$5,"M"))*((1+'Rent Roll'!$O20)^(DATEDIF(EDATE('Rent Roll'!$K20,'Rent Roll'!$P20*12),L$5,"Y")+1))),('Rent Roll'!$H20*'Rent Roll'!$D20/12)*((1+'Rent Roll'!$N20)^DATEDIF('Control | Sensitivity'!$C$18,L$5,"Y")))))</f>
        <v>-</v>
      </c>
      <c r="M24" s="92" t="str">
        <f ca="1">IF(M$5&gt;='Rent Roll'!$M46,('Rent Roll'!$G46*'Rent Roll'!$D20/12)*((1+'Rent Roll'!$X46)^DATEDIF('Rent Roll'!$M46,M$5,"Y")),
IF(M$5&gt;'Rent Roll'!$L20,"-",
IF('Rent Roll'!$P20&gt;0,
IF(AND('Rent Roll'!$P20&gt;0,EDATE('Rent Roll'!$K20,'Rent Roll'!$P20*12)&gt;='Commercial Lease'!M$5),
('Rent Roll'!$H20*'Rent Roll'!$D20/12)*((1+'Rent Roll'!$N20)^DATEDIF('Control | Sensitivity'!$C$18,M$5,"Y")),
OFFSET(L24,0,-DATEDIF(EDATE('Rent Roll'!$K20,'Rent Roll'!$P20*12),M$5,"M"))*((1+'Rent Roll'!$O20)^(DATEDIF(EDATE('Rent Roll'!$K20,'Rent Roll'!$P20*12),M$5,"Y")+1))),('Rent Roll'!$H20*'Rent Roll'!$D20/12)*((1+'Rent Roll'!$N20)^DATEDIF('Control | Sensitivity'!$C$18,M$5,"Y")))))</f>
        <v>-</v>
      </c>
      <c r="N24" s="92" t="str">
        <f ca="1">IF(N$5&gt;='Rent Roll'!$M46,('Rent Roll'!$G46*'Rent Roll'!$D20/12)*((1+'Rent Roll'!$X46)^DATEDIF('Rent Roll'!$M46,N$5,"Y")),
IF(N$5&gt;'Rent Roll'!$L20,"-",
IF('Rent Roll'!$P20&gt;0,
IF(AND('Rent Roll'!$P20&gt;0,EDATE('Rent Roll'!$K20,'Rent Roll'!$P20*12)&gt;='Commercial Lease'!N$5),
('Rent Roll'!$H20*'Rent Roll'!$D20/12)*((1+'Rent Roll'!$N20)^DATEDIF('Control | Sensitivity'!$C$18,N$5,"Y")),
OFFSET(M24,0,-DATEDIF(EDATE('Rent Roll'!$K20,'Rent Roll'!$P20*12),N$5,"M"))*((1+'Rent Roll'!$O20)^(DATEDIF(EDATE('Rent Roll'!$K20,'Rent Roll'!$P20*12),N$5,"Y")+1))),('Rent Roll'!$H20*'Rent Roll'!$D20/12)*((1+'Rent Roll'!$N20)^DATEDIF('Control | Sensitivity'!$C$18,N$5,"Y")))))</f>
        <v>-</v>
      </c>
      <c r="O24" s="92" t="str">
        <f ca="1">IF(O$5&gt;='Rent Roll'!$M46,('Rent Roll'!$G46*'Rent Roll'!$D20/12)*((1+'Rent Roll'!$X46)^DATEDIF('Rent Roll'!$M46,O$5,"Y")),
IF(O$5&gt;'Rent Roll'!$L20,"-",
IF('Rent Roll'!$P20&gt;0,
IF(AND('Rent Roll'!$P20&gt;0,EDATE('Rent Roll'!$K20,'Rent Roll'!$P20*12)&gt;='Commercial Lease'!O$5),
('Rent Roll'!$H20*'Rent Roll'!$D20/12)*((1+'Rent Roll'!$N20)^DATEDIF('Control | Sensitivity'!$C$18,O$5,"Y")),
OFFSET(N24,0,-DATEDIF(EDATE('Rent Roll'!$K20,'Rent Roll'!$P20*12),O$5,"M"))*((1+'Rent Roll'!$O20)^(DATEDIF(EDATE('Rent Roll'!$K20,'Rent Roll'!$P20*12),O$5,"Y")+1))),('Rent Roll'!$H20*'Rent Roll'!$D20/12)*((1+'Rent Roll'!$N20)^DATEDIF('Control | Sensitivity'!$C$18,O$5,"Y")))))</f>
        <v>-</v>
      </c>
      <c r="P24" s="92" t="str">
        <f ca="1">IF(P$5&gt;='Rent Roll'!$M46,('Rent Roll'!$G46*'Rent Roll'!$D20/12)*((1+'Rent Roll'!$X46)^DATEDIF('Rent Roll'!$M46,P$5,"Y")),
IF(P$5&gt;'Rent Roll'!$L20,"-",
IF('Rent Roll'!$P20&gt;0,
IF(AND('Rent Roll'!$P20&gt;0,EDATE('Rent Roll'!$K20,'Rent Roll'!$P20*12)&gt;='Commercial Lease'!P$5),
('Rent Roll'!$H20*'Rent Roll'!$D20/12)*((1+'Rent Roll'!$N20)^DATEDIF('Control | Sensitivity'!$C$18,P$5,"Y")),
OFFSET(O24,0,-DATEDIF(EDATE('Rent Roll'!$K20,'Rent Roll'!$P20*12),P$5,"M"))*((1+'Rent Roll'!$O20)^(DATEDIF(EDATE('Rent Roll'!$K20,'Rent Roll'!$P20*12),P$5,"Y")+1))),('Rent Roll'!$H20*'Rent Roll'!$D20/12)*((1+'Rent Roll'!$N20)^DATEDIF('Control | Sensitivity'!$C$18,P$5,"Y")))))</f>
        <v>-</v>
      </c>
      <c r="Q24" s="92" t="str">
        <f ca="1">IF(Q$5&gt;='Rent Roll'!$M46,('Rent Roll'!$G46*'Rent Roll'!$D20/12)*((1+'Rent Roll'!$X46)^DATEDIF('Rent Roll'!$M46,Q$5,"Y")),
IF(Q$5&gt;'Rent Roll'!$L20,"-",
IF('Rent Roll'!$P20&gt;0,
IF(AND('Rent Roll'!$P20&gt;0,EDATE('Rent Roll'!$K20,'Rent Roll'!$P20*12)&gt;='Commercial Lease'!Q$5),
('Rent Roll'!$H20*'Rent Roll'!$D20/12)*((1+'Rent Roll'!$N20)^DATEDIF('Control | Sensitivity'!$C$18,Q$5,"Y")),
OFFSET(P24,0,-DATEDIF(EDATE('Rent Roll'!$K20,'Rent Roll'!$P20*12),Q$5,"M"))*((1+'Rent Roll'!$O20)^(DATEDIF(EDATE('Rent Roll'!$K20,'Rent Roll'!$P20*12),Q$5,"Y")+1))),('Rent Roll'!$H20*'Rent Roll'!$D20/12)*((1+'Rent Roll'!$N20)^DATEDIF('Control | Sensitivity'!$C$18,Q$5,"Y")))))</f>
        <v>-</v>
      </c>
      <c r="R24" s="92" t="str">
        <f ca="1">IF(R$5&gt;='Rent Roll'!$M46,('Rent Roll'!$G46*'Rent Roll'!$D20/12)*((1+'Rent Roll'!$X46)^DATEDIF('Rent Roll'!$M46,R$5,"Y")),
IF(R$5&gt;'Rent Roll'!$L20,"-",
IF('Rent Roll'!$P20&gt;0,
IF(AND('Rent Roll'!$P20&gt;0,EDATE('Rent Roll'!$K20,'Rent Roll'!$P20*12)&gt;='Commercial Lease'!R$5),
('Rent Roll'!$H20*'Rent Roll'!$D20/12)*((1+'Rent Roll'!$N20)^DATEDIF('Control | Sensitivity'!$C$18,R$5,"Y")),
OFFSET(Q24,0,-DATEDIF(EDATE('Rent Roll'!$K20,'Rent Roll'!$P20*12),R$5,"M"))*((1+'Rent Roll'!$O20)^(DATEDIF(EDATE('Rent Roll'!$K20,'Rent Roll'!$P20*12),R$5,"Y")+1))),('Rent Roll'!$H20*'Rent Roll'!$D20/12)*((1+'Rent Roll'!$N20)^DATEDIF('Control | Sensitivity'!$C$18,R$5,"Y")))))</f>
        <v>-</v>
      </c>
      <c r="S24" s="92" t="str">
        <f ca="1">IF(S$5&gt;='Rent Roll'!$M46,('Rent Roll'!$G46*'Rent Roll'!$D20/12)*((1+'Rent Roll'!$X46)^DATEDIF('Rent Roll'!$M46,S$5,"Y")),
IF(S$5&gt;'Rent Roll'!$L20,"-",
IF('Rent Roll'!$P20&gt;0,
IF(AND('Rent Roll'!$P20&gt;0,EDATE('Rent Roll'!$K20,'Rent Roll'!$P20*12)&gt;='Commercial Lease'!S$5),
('Rent Roll'!$H20*'Rent Roll'!$D20/12)*((1+'Rent Roll'!$N20)^DATEDIF('Control | Sensitivity'!$C$18,S$5,"Y")),
OFFSET(R24,0,-DATEDIF(EDATE('Rent Roll'!$K20,'Rent Roll'!$P20*12),S$5,"M"))*((1+'Rent Roll'!$O20)^(DATEDIF(EDATE('Rent Roll'!$K20,'Rent Roll'!$P20*12),S$5,"Y")+1))),('Rent Roll'!$H20*'Rent Roll'!$D20/12)*((1+'Rent Roll'!$N20)^DATEDIF('Control | Sensitivity'!$C$18,S$5,"Y")))))</f>
        <v>-</v>
      </c>
      <c r="T24" s="92" t="str">
        <f ca="1">IF(T$5&gt;='Rent Roll'!$M46,('Rent Roll'!$G46*'Rent Roll'!$D20/12)*((1+'Rent Roll'!$X46)^DATEDIF('Rent Roll'!$M46,T$5,"Y")),
IF(T$5&gt;'Rent Roll'!$L20,"-",
IF('Rent Roll'!$P20&gt;0,
IF(AND('Rent Roll'!$P20&gt;0,EDATE('Rent Roll'!$K20,'Rent Roll'!$P20*12)&gt;='Commercial Lease'!T$5),
('Rent Roll'!$H20*'Rent Roll'!$D20/12)*((1+'Rent Roll'!$N20)^DATEDIF('Control | Sensitivity'!$C$18,T$5,"Y")),
OFFSET(S24,0,-DATEDIF(EDATE('Rent Roll'!$K20,'Rent Roll'!$P20*12),T$5,"M"))*((1+'Rent Roll'!$O20)^(DATEDIF(EDATE('Rent Roll'!$K20,'Rent Roll'!$P20*12),T$5,"Y")+1))),('Rent Roll'!$H20*'Rent Roll'!$D20/12)*((1+'Rent Roll'!$N20)^DATEDIF('Control | Sensitivity'!$C$18,T$5,"Y")))))</f>
        <v>-</v>
      </c>
      <c r="U24" s="92" t="str">
        <f ca="1">IF(U$5&gt;='Rent Roll'!$M46,('Rent Roll'!$G46*'Rent Roll'!$D20/12)*((1+'Rent Roll'!$X46)^DATEDIF('Rent Roll'!$M46,U$5,"Y")),
IF(U$5&gt;'Rent Roll'!$L20,"-",
IF('Rent Roll'!$P20&gt;0,
IF(AND('Rent Roll'!$P20&gt;0,EDATE('Rent Roll'!$K20,'Rent Roll'!$P20*12)&gt;='Commercial Lease'!U$5),
('Rent Roll'!$H20*'Rent Roll'!$D20/12)*((1+'Rent Roll'!$N20)^DATEDIF('Control | Sensitivity'!$C$18,U$5,"Y")),
OFFSET(T24,0,-DATEDIF(EDATE('Rent Roll'!$K20,'Rent Roll'!$P20*12),U$5,"M"))*((1+'Rent Roll'!$O20)^(DATEDIF(EDATE('Rent Roll'!$K20,'Rent Roll'!$P20*12),U$5,"Y")+1))),('Rent Roll'!$H20*'Rent Roll'!$D20/12)*((1+'Rent Roll'!$N20)^DATEDIF('Control | Sensitivity'!$C$18,U$5,"Y")))))</f>
        <v>-</v>
      </c>
      <c r="V24" s="92" t="str">
        <f ca="1">IF(V$5&gt;='Rent Roll'!$M46,('Rent Roll'!$G46*'Rent Roll'!$D20/12)*((1+'Rent Roll'!$X46)^DATEDIF('Rent Roll'!$M46,V$5,"Y")),
IF(V$5&gt;'Rent Roll'!$L20,"-",
IF('Rent Roll'!$P20&gt;0,
IF(AND('Rent Roll'!$P20&gt;0,EDATE('Rent Roll'!$K20,'Rent Roll'!$P20*12)&gt;='Commercial Lease'!V$5),
('Rent Roll'!$H20*'Rent Roll'!$D20/12)*((1+'Rent Roll'!$N20)^DATEDIF('Control | Sensitivity'!$C$18,V$5,"Y")),
OFFSET(U24,0,-DATEDIF(EDATE('Rent Roll'!$K20,'Rent Roll'!$P20*12),V$5,"M"))*((1+'Rent Roll'!$O20)^(DATEDIF(EDATE('Rent Roll'!$K20,'Rent Roll'!$P20*12),V$5,"Y")+1))),('Rent Roll'!$H20*'Rent Roll'!$D20/12)*((1+'Rent Roll'!$N20)^DATEDIF('Control | Sensitivity'!$C$18,V$5,"Y")))))</f>
        <v>-</v>
      </c>
      <c r="W24" s="92" t="str">
        <f ca="1">IF(W$5&gt;='Rent Roll'!$M46,('Rent Roll'!$G46*'Rent Roll'!$D20/12)*((1+'Rent Roll'!$X46)^DATEDIF('Rent Roll'!$M46,W$5,"Y")),
IF(W$5&gt;'Rent Roll'!$L20,"-",
IF('Rent Roll'!$P20&gt;0,
IF(AND('Rent Roll'!$P20&gt;0,EDATE('Rent Roll'!$K20,'Rent Roll'!$P20*12)&gt;='Commercial Lease'!W$5),
('Rent Roll'!$H20*'Rent Roll'!$D20/12)*((1+'Rent Roll'!$N20)^DATEDIF('Control | Sensitivity'!$C$18,W$5,"Y")),
OFFSET(V24,0,-DATEDIF(EDATE('Rent Roll'!$K20,'Rent Roll'!$P20*12),W$5,"M"))*((1+'Rent Roll'!$O20)^(DATEDIF(EDATE('Rent Roll'!$K20,'Rent Roll'!$P20*12),W$5,"Y")+1))),('Rent Roll'!$H20*'Rent Roll'!$D20/12)*((1+'Rent Roll'!$N20)^DATEDIF('Control | Sensitivity'!$C$18,W$5,"Y")))))</f>
        <v>-</v>
      </c>
      <c r="X24" s="92" t="str">
        <f ca="1">IF(X$5&gt;='Rent Roll'!$M46,('Rent Roll'!$G46*'Rent Roll'!$D20/12)*((1+'Rent Roll'!$X46)^DATEDIF('Rent Roll'!$M46,X$5,"Y")),
IF(X$5&gt;'Rent Roll'!$L20,"-",
IF('Rent Roll'!$P20&gt;0,
IF(AND('Rent Roll'!$P20&gt;0,EDATE('Rent Roll'!$K20,'Rent Roll'!$P20*12)&gt;='Commercial Lease'!X$5),
('Rent Roll'!$H20*'Rent Roll'!$D20/12)*((1+'Rent Roll'!$N20)^DATEDIF('Control | Sensitivity'!$C$18,X$5,"Y")),
OFFSET(W24,0,-DATEDIF(EDATE('Rent Roll'!$K20,'Rent Roll'!$P20*12),X$5,"M"))*((1+'Rent Roll'!$O20)^(DATEDIF(EDATE('Rent Roll'!$K20,'Rent Roll'!$P20*12),X$5,"Y")+1))),('Rent Roll'!$H20*'Rent Roll'!$D20/12)*((1+'Rent Roll'!$N20)^DATEDIF('Control | Sensitivity'!$C$18,X$5,"Y")))))</f>
        <v>-</v>
      </c>
      <c r="Y24" s="92" t="str">
        <f ca="1">IF(Y$5&gt;='Rent Roll'!$M46,('Rent Roll'!$G46*'Rent Roll'!$D20/12)*((1+'Rent Roll'!$X46)^DATEDIF('Rent Roll'!$M46,Y$5,"Y")),
IF(Y$5&gt;'Rent Roll'!$L20,"-",
IF('Rent Roll'!$P20&gt;0,
IF(AND('Rent Roll'!$P20&gt;0,EDATE('Rent Roll'!$K20,'Rent Roll'!$P20*12)&gt;='Commercial Lease'!Y$5),
('Rent Roll'!$H20*'Rent Roll'!$D20/12)*((1+'Rent Roll'!$N20)^DATEDIF('Control | Sensitivity'!$C$18,Y$5,"Y")),
OFFSET(X24,0,-DATEDIF(EDATE('Rent Roll'!$K20,'Rent Roll'!$P20*12),Y$5,"M"))*((1+'Rent Roll'!$O20)^(DATEDIF(EDATE('Rent Roll'!$K20,'Rent Roll'!$P20*12),Y$5,"Y")+1))),('Rent Roll'!$H20*'Rent Roll'!$D20/12)*((1+'Rent Roll'!$N20)^DATEDIF('Control | Sensitivity'!$C$18,Y$5,"Y")))))</f>
        <v>-</v>
      </c>
      <c r="Z24" s="92" t="str">
        <f ca="1">IF(Z$5&gt;='Rent Roll'!$M46,('Rent Roll'!$G46*'Rent Roll'!$D20/12)*((1+'Rent Roll'!$X46)^DATEDIF('Rent Roll'!$M46,Z$5,"Y")),
IF(Z$5&gt;'Rent Roll'!$L20,"-",
IF('Rent Roll'!$P20&gt;0,
IF(AND('Rent Roll'!$P20&gt;0,EDATE('Rent Roll'!$K20,'Rent Roll'!$P20*12)&gt;='Commercial Lease'!Z$5),
('Rent Roll'!$H20*'Rent Roll'!$D20/12)*((1+'Rent Roll'!$N20)^DATEDIF('Control | Sensitivity'!$C$18,Z$5,"Y")),
OFFSET(Y24,0,-DATEDIF(EDATE('Rent Roll'!$K20,'Rent Roll'!$P20*12),Z$5,"M"))*((1+'Rent Roll'!$O20)^(DATEDIF(EDATE('Rent Roll'!$K20,'Rent Roll'!$P20*12),Z$5,"Y")+1))),('Rent Roll'!$H20*'Rent Roll'!$D20/12)*((1+'Rent Roll'!$N20)^DATEDIF('Control | Sensitivity'!$C$18,Z$5,"Y")))))</f>
        <v>-</v>
      </c>
      <c r="AA24" s="92" t="str">
        <f ca="1">IF(AA$5&gt;='Rent Roll'!$M46,('Rent Roll'!$G46*'Rent Roll'!$D20/12)*((1+'Rent Roll'!$X46)^DATEDIF('Rent Roll'!$M46,AA$5,"Y")),
IF(AA$5&gt;'Rent Roll'!$L20,"-",
IF('Rent Roll'!$P20&gt;0,
IF(AND('Rent Roll'!$P20&gt;0,EDATE('Rent Roll'!$K20,'Rent Roll'!$P20*12)&gt;='Commercial Lease'!AA$5),
('Rent Roll'!$H20*'Rent Roll'!$D20/12)*((1+'Rent Roll'!$N20)^DATEDIF('Control | Sensitivity'!$C$18,AA$5,"Y")),
OFFSET(Z24,0,-DATEDIF(EDATE('Rent Roll'!$K20,'Rent Roll'!$P20*12),AA$5,"M"))*((1+'Rent Roll'!$O20)^(DATEDIF(EDATE('Rent Roll'!$K20,'Rent Roll'!$P20*12),AA$5,"Y")+1))),('Rent Roll'!$H20*'Rent Roll'!$D20/12)*((1+'Rent Roll'!$N20)^DATEDIF('Control | Sensitivity'!$C$18,AA$5,"Y")))))</f>
        <v>-</v>
      </c>
      <c r="AB24" s="92" t="str">
        <f ca="1">IF(AB$5&gt;='Rent Roll'!$M46,('Rent Roll'!$G46*'Rent Roll'!$D20/12)*((1+'Rent Roll'!$X46)^DATEDIF('Rent Roll'!$M46,AB$5,"Y")),
IF(AB$5&gt;'Rent Roll'!$L20,"-",
IF('Rent Roll'!$P20&gt;0,
IF(AND('Rent Roll'!$P20&gt;0,EDATE('Rent Roll'!$K20,'Rent Roll'!$P20*12)&gt;='Commercial Lease'!AB$5),
('Rent Roll'!$H20*'Rent Roll'!$D20/12)*((1+'Rent Roll'!$N20)^DATEDIF('Control | Sensitivity'!$C$18,AB$5,"Y")),
OFFSET(AA24,0,-DATEDIF(EDATE('Rent Roll'!$K20,'Rent Roll'!$P20*12),AB$5,"M"))*((1+'Rent Roll'!$O20)^(DATEDIF(EDATE('Rent Roll'!$K20,'Rent Roll'!$P20*12),AB$5,"Y")+1))),('Rent Roll'!$H20*'Rent Roll'!$D20/12)*((1+'Rent Roll'!$N20)^DATEDIF('Control | Sensitivity'!$C$18,AB$5,"Y")))))</f>
        <v>-</v>
      </c>
      <c r="AC24" s="92" t="str">
        <f ca="1">IF(AC$5&gt;='Rent Roll'!$M46,('Rent Roll'!$G46*'Rent Roll'!$D20/12)*((1+'Rent Roll'!$X46)^DATEDIF('Rent Roll'!$M46,AC$5,"Y")),
IF(AC$5&gt;'Rent Roll'!$L20,"-",
IF('Rent Roll'!$P20&gt;0,
IF(AND('Rent Roll'!$P20&gt;0,EDATE('Rent Roll'!$K20,'Rent Roll'!$P20*12)&gt;='Commercial Lease'!AC$5),
('Rent Roll'!$H20*'Rent Roll'!$D20/12)*((1+'Rent Roll'!$N20)^DATEDIF('Control | Sensitivity'!$C$18,AC$5,"Y")),
OFFSET(AB24,0,-DATEDIF(EDATE('Rent Roll'!$K20,'Rent Roll'!$P20*12),AC$5,"M"))*((1+'Rent Roll'!$O20)^(DATEDIF(EDATE('Rent Roll'!$K20,'Rent Roll'!$P20*12),AC$5,"Y")+1))),('Rent Roll'!$H20*'Rent Roll'!$D20/12)*((1+'Rent Roll'!$N20)^DATEDIF('Control | Sensitivity'!$C$18,AC$5,"Y")))))</f>
        <v>-</v>
      </c>
      <c r="AD24" s="92" t="str">
        <f ca="1">IF(AD$5&gt;='Rent Roll'!$M46,('Rent Roll'!$G46*'Rent Roll'!$D20/12)*((1+'Rent Roll'!$X46)^DATEDIF('Rent Roll'!$M46,AD$5,"Y")),
IF(AD$5&gt;'Rent Roll'!$L20,"-",
IF('Rent Roll'!$P20&gt;0,
IF(AND('Rent Roll'!$P20&gt;0,EDATE('Rent Roll'!$K20,'Rent Roll'!$P20*12)&gt;='Commercial Lease'!AD$5),
('Rent Roll'!$H20*'Rent Roll'!$D20/12)*((1+'Rent Roll'!$N20)^DATEDIF('Control | Sensitivity'!$C$18,AD$5,"Y")),
OFFSET(AC24,0,-DATEDIF(EDATE('Rent Roll'!$K20,'Rent Roll'!$P20*12),AD$5,"M"))*((1+'Rent Roll'!$O20)^(DATEDIF(EDATE('Rent Roll'!$K20,'Rent Roll'!$P20*12),AD$5,"Y")+1))),('Rent Roll'!$H20*'Rent Roll'!$D20/12)*((1+'Rent Roll'!$N20)^DATEDIF('Control | Sensitivity'!$C$18,AD$5,"Y")))))</f>
        <v>-</v>
      </c>
      <c r="AE24" s="92" t="str">
        <f ca="1">IF(AE$5&gt;='Rent Roll'!$M46,('Rent Roll'!$G46*'Rent Roll'!$D20/12)*((1+'Rent Roll'!$X46)^DATEDIF('Rent Roll'!$M46,AE$5,"Y")),
IF(AE$5&gt;'Rent Roll'!$L20,"-",
IF('Rent Roll'!$P20&gt;0,
IF(AND('Rent Roll'!$P20&gt;0,EDATE('Rent Roll'!$K20,'Rent Roll'!$P20*12)&gt;='Commercial Lease'!AE$5),
('Rent Roll'!$H20*'Rent Roll'!$D20/12)*((1+'Rent Roll'!$N20)^DATEDIF('Control | Sensitivity'!$C$18,AE$5,"Y")),
OFFSET(AD24,0,-DATEDIF(EDATE('Rent Roll'!$K20,'Rent Roll'!$P20*12),AE$5,"M"))*((1+'Rent Roll'!$O20)^(DATEDIF(EDATE('Rent Roll'!$K20,'Rent Roll'!$P20*12),AE$5,"Y")+1))),('Rent Roll'!$H20*'Rent Roll'!$D20/12)*((1+'Rent Roll'!$N20)^DATEDIF('Control | Sensitivity'!$C$18,AE$5,"Y")))))</f>
        <v>-</v>
      </c>
      <c r="AF24" s="92" t="str">
        <f ca="1">IF(AF$5&gt;='Rent Roll'!$M46,('Rent Roll'!$G46*'Rent Roll'!$D20/12)*((1+'Rent Roll'!$X46)^DATEDIF('Rent Roll'!$M46,AF$5,"Y")),
IF(AF$5&gt;'Rent Roll'!$L20,"-",
IF('Rent Roll'!$P20&gt;0,
IF(AND('Rent Roll'!$P20&gt;0,EDATE('Rent Roll'!$K20,'Rent Roll'!$P20*12)&gt;='Commercial Lease'!AF$5),
('Rent Roll'!$H20*'Rent Roll'!$D20/12)*((1+'Rent Roll'!$N20)^DATEDIF('Control | Sensitivity'!$C$18,AF$5,"Y")),
OFFSET(AE24,0,-DATEDIF(EDATE('Rent Roll'!$K20,'Rent Roll'!$P20*12),AF$5,"M"))*((1+'Rent Roll'!$O20)^(DATEDIF(EDATE('Rent Roll'!$K20,'Rent Roll'!$P20*12),AF$5,"Y")+1))),('Rent Roll'!$H20*'Rent Roll'!$D20/12)*((1+'Rent Roll'!$N20)^DATEDIF('Control | Sensitivity'!$C$18,AF$5,"Y")))))</f>
        <v>-</v>
      </c>
      <c r="AG24" s="92" t="str">
        <f ca="1">IF(AG$5&gt;='Rent Roll'!$M46,('Rent Roll'!$G46*'Rent Roll'!$D20/12)*((1+'Rent Roll'!$X46)^DATEDIF('Rent Roll'!$M46,AG$5,"Y")),
IF(AG$5&gt;'Rent Roll'!$L20,"-",
IF('Rent Roll'!$P20&gt;0,
IF(AND('Rent Roll'!$P20&gt;0,EDATE('Rent Roll'!$K20,'Rent Roll'!$P20*12)&gt;='Commercial Lease'!AG$5),
('Rent Roll'!$H20*'Rent Roll'!$D20/12)*((1+'Rent Roll'!$N20)^DATEDIF('Control | Sensitivity'!$C$18,AG$5,"Y")),
OFFSET(AF24,0,-DATEDIF(EDATE('Rent Roll'!$K20,'Rent Roll'!$P20*12),AG$5,"M"))*((1+'Rent Roll'!$O20)^(DATEDIF(EDATE('Rent Roll'!$K20,'Rent Roll'!$P20*12),AG$5,"Y")+1))),('Rent Roll'!$H20*'Rent Roll'!$D20/12)*((1+'Rent Roll'!$N20)^DATEDIF('Control | Sensitivity'!$C$18,AG$5,"Y")))))</f>
        <v>-</v>
      </c>
      <c r="AH24" s="92" t="str">
        <f ca="1">IF(AH$5&gt;='Rent Roll'!$M46,('Rent Roll'!$G46*'Rent Roll'!$D20/12)*((1+'Rent Roll'!$X46)^DATEDIF('Rent Roll'!$M46,AH$5,"Y")),
IF(AH$5&gt;'Rent Roll'!$L20,"-",
IF('Rent Roll'!$P20&gt;0,
IF(AND('Rent Roll'!$P20&gt;0,EDATE('Rent Roll'!$K20,'Rent Roll'!$P20*12)&gt;='Commercial Lease'!AH$5),
('Rent Roll'!$H20*'Rent Roll'!$D20/12)*((1+'Rent Roll'!$N20)^DATEDIF('Control | Sensitivity'!$C$18,AH$5,"Y")),
OFFSET(AG24,0,-DATEDIF(EDATE('Rent Roll'!$K20,'Rent Roll'!$P20*12),AH$5,"M"))*((1+'Rent Roll'!$O20)^(DATEDIF(EDATE('Rent Roll'!$K20,'Rent Roll'!$P20*12),AH$5,"Y")+1))),('Rent Roll'!$H20*'Rent Roll'!$D20/12)*((1+'Rent Roll'!$N20)^DATEDIF('Control | Sensitivity'!$C$18,AH$5,"Y")))))</f>
        <v>-</v>
      </c>
      <c r="AI24" s="92" t="str">
        <f ca="1">IF(AI$5&gt;='Rent Roll'!$M46,('Rent Roll'!$G46*'Rent Roll'!$D20/12)*((1+'Rent Roll'!$X46)^DATEDIF('Rent Roll'!$M46,AI$5,"Y")),
IF(AI$5&gt;'Rent Roll'!$L20,"-",
IF('Rent Roll'!$P20&gt;0,
IF(AND('Rent Roll'!$P20&gt;0,EDATE('Rent Roll'!$K20,'Rent Roll'!$P20*12)&gt;='Commercial Lease'!AI$5),
('Rent Roll'!$H20*'Rent Roll'!$D20/12)*((1+'Rent Roll'!$N20)^DATEDIF('Control | Sensitivity'!$C$18,AI$5,"Y")),
OFFSET(AH24,0,-DATEDIF(EDATE('Rent Roll'!$K20,'Rent Roll'!$P20*12),AI$5,"M"))*((1+'Rent Roll'!$O20)^(DATEDIF(EDATE('Rent Roll'!$K20,'Rent Roll'!$P20*12),AI$5,"Y")+1))),('Rent Roll'!$H20*'Rent Roll'!$D20/12)*((1+'Rent Roll'!$N20)^DATEDIF('Control | Sensitivity'!$C$18,AI$5,"Y")))))</f>
        <v>-</v>
      </c>
      <c r="AJ24" s="92" t="str">
        <f ca="1">IF(AJ$5&gt;='Rent Roll'!$M46,('Rent Roll'!$G46*'Rent Roll'!$D20/12)*((1+'Rent Roll'!$X46)^DATEDIF('Rent Roll'!$M46,AJ$5,"Y")),
IF(AJ$5&gt;'Rent Roll'!$L20,"-",
IF('Rent Roll'!$P20&gt;0,
IF(AND('Rent Roll'!$P20&gt;0,EDATE('Rent Roll'!$K20,'Rent Roll'!$P20*12)&gt;='Commercial Lease'!AJ$5),
('Rent Roll'!$H20*'Rent Roll'!$D20/12)*((1+'Rent Roll'!$N20)^DATEDIF('Control | Sensitivity'!$C$18,AJ$5,"Y")),
OFFSET(AI24,0,-DATEDIF(EDATE('Rent Roll'!$K20,'Rent Roll'!$P20*12),AJ$5,"M"))*((1+'Rent Roll'!$O20)^(DATEDIF(EDATE('Rent Roll'!$K20,'Rent Roll'!$P20*12),AJ$5,"Y")+1))),('Rent Roll'!$H20*'Rent Roll'!$D20/12)*((1+'Rent Roll'!$N20)^DATEDIF('Control | Sensitivity'!$C$18,AJ$5,"Y")))))</f>
        <v>-</v>
      </c>
      <c r="AK24" s="92" t="str">
        <f ca="1">IF(AK$5&gt;='Rent Roll'!$M46,('Rent Roll'!$G46*'Rent Roll'!$D20/12)*((1+'Rent Roll'!$X46)^DATEDIF('Rent Roll'!$M46,AK$5,"Y")),
IF(AK$5&gt;'Rent Roll'!$L20,"-",
IF('Rent Roll'!$P20&gt;0,
IF(AND('Rent Roll'!$P20&gt;0,EDATE('Rent Roll'!$K20,'Rent Roll'!$P20*12)&gt;='Commercial Lease'!AK$5),
('Rent Roll'!$H20*'Rent Roll'!$D20/12)*((1+'Rent Roll'!$N20)^DATEDIF('Control | Sensitivity'!$C$18,AK$5,"Y")),
OFFSET(AJ24,0,-DATEDIF(EDATE('Rent Roll'!$K20,'Rent Roll'!$P20*12),AK$5,"M"))*((1+'Rent Roll'!$O20)^(DATEDIF(EDATE('Rent Roll'!$K20,'Rent Roll'!$P20*12),AK$5,"Y")+1))),('Rent Roll'!$H20*'Rent Roll'!$D20/12)*((1+'Rent Roll'!$N20)^DATEDIF('Control | Sensitivity'!$C$18,AK$5,"Y")))))</f>
        <v>-</v>
      </c>
      <c r="AL24" s="92" t="str">
        <f ca="1">IF(AL$5&gt;='Rent Roll'!$M46,('Rent Roll'!$G46*'Rent Roll'!$D20/12)*((1+'Rent Roll'!$X46)^DATEDIF('Rent Roll'!$M46,AL$5,"Y")),
IF(AL$5&gt;'Rent Roll'!$L20,"-",
IF('Rent Roll'!$P20&gt;0,
IF(AND('Rent Roll'!$P20&gt;0,EDATE('Rent Roll'!$K20,'Rent Roll'!$P20*12)&gt;='Commercial Lease'!AL$5),
('Rent Roll'!$H20*'Rent Roll'!$D20/12)*((1+'Rent Roll'!$N20)^DATEDIF('Control | Sensitivity'!$C$18,AL$5,"Y")),
OFFSET(AK24,0,-DATEDIF(EDATE('Rent Roll'!$K20,'Rent Roll'!$P20*12),AL$5,"M"))*((1+'Rent Roll'!$O20)^(DATEDIF(EDATE('Rent Roll'!$K20,'Rent Roll'!$P20*12),AL$5,"Y")+1))),('Rent Roll'!$H20*'Rent Roll'!$D20/12)*((1+'Rent Roll'!$N20)^DATEDIF('Control | Sensitivity'!$C$18,AL$5,"Y")))))</f>
        <v>-</v>
      </c>
      <c r="AM24" s="92" t="str">
        <f ca="1">IF(AM$5&gt;='Rent Roll'!$M46,('Rent Roll'!$G46*'Rent Roll'!$D20/12)*((1+'Rent Roll'!$X46)^DATEDIF('Rent Roll'!$M46,AM$5,"Y")),
IF(AM$5&gt;'Rent Roll'!$L20,"-",
IF('Rent Roll'!$P20&gt;0,
IF(AND('Rent Roll'!$P20&gt;0,EDATE('Rent Roll'!$K20,'Rent Roll'!$P20*12)&gt;='Commercial Lease'!AM$5),
('Rent Roll'!$H20*'Rent Roll'!$D20/12)*((1+'Rent Roll'!$N20)^DATEDIF('Control | Sensitivity'!$C$18,AM$5,"Y")),
OFFSET(AL24,0,-DATEDIF(EDATE('Rent Roll'!$K20,'Rent Roll'!$P20*12),AM$5,"M"))*((1+'Rent Roll'!$O20)^(DATEDIF(EDATE('Rent Roll'!$K20,'Rent Roll'!$P20*12),AM$5,"Y")+1))),('Rent Roll'!$H20*'Rent Roll'!$D20/12)*((1+'Rent Roll'!$N20)^DATEDIF('Control | Sensitivity'!$C$18,AM$5,"Y")))))</f>
        <v>-</v>
      </c>
      <c r="AN24" s="92" t="str">
        <f ca="1">IF(AN$5&gt;='Rent Roll'!$M46,('Rent Roll'!$G46*'Rent Roll'!$D20/12)*((1+'Rent Roll'!$X46)^DATEDIF('Rent Roll'!$M46,AN$5,"Y")),
IF(AN$5&gt;'Rent Roll'!$L20,"-",
IF('Rent Roll'!$P20&gt;0,
IF(AND('Rent Roll'!$P20&gt;0,EDATE('Rent Roll'!$K20,'Rent Roll'!$P20*12)&gt;='Commercial Lease'!AN$5),
('Rent Roll'!$H20*'Rent Roll'!$D20/12)*((1+'Rent Roll'!$N20)^DATEDIF('Control | Sensitivity'!$C$18,AN$5,"Y")),
OFFSET(AM24,0,-DATEDIF(EDATE('Rent Roll'!$K20,'Rent Roll'!$P20*12),AN$5,"M"))*((1+'Rent Roll'!$O20)^(DATEDIF(EDATE('Rent Roll'!$K20,'Rent Roll'!$P20*12),AN$5,"Y")+1))),('Rent Roll'!$H20*'Rent Roll'!$D20/12)*((1+'Rent Roll'!$N20)^DATEDIF('Control | Sensitivity'!$C$18,AN$5,"Y")))))</f>
        <v>-</v>
      </c>
      <c r="AO24" s="92" t="str">
        <f ca="1">IF(AO$5&gt;='Rent Roll'!$M46,('Rent Roll'!$G46*'Rent Roll'!$D20/12)*((1+'Rent Roll'!$X46)^DATEDIF('Rent Roll'!$M46,AO$5,"Y")),
IF(AO$5&gt;'Rent Roll'!$L20,"-",
IF('Rent Roll'!$P20&gt;0,
IF(AND('Rent Roll'!$P20&gt;0,EDATE('Rent Roll'!$K20,'Rent Roll'!$P20*12)&gt;='Commercial Lease'!AO$5),
('Rent Roll'!$H20*'Rent Roll'!$D20/12)*((1+'Rent Roll'!$N20)^DATEDIF('Control | Sensitivity'!$C$18,AO$5,"Y")),
OFFSET(AN24,0,-DATEDIF(EDATE('Rent Roll'!$K20,'Rent Roll'!$P20*12),AO$5,"M"))*((1+'Rent Roll'!$O20)^(DATEDIF(EDATE('Rent Roll'!$K20,'Rent Roll'!$P20*12),AO$5,"Y")+1))),('Rent Roll'!$H20*'Rent Roll'!$D20/12)*((1+'Rent Roll'!$N20)^DATEDIF('Control | Sensitivity'!$C$18,AO$5,"Y")))))</f>
        <v>-</v>
      </c>
      <c r="AP24" s="92" t="str">
        <f ca="1">IF(AP$5&gt;='Rent Roll'!$M46,('Rent Roll'!$G46*'Rent Roll'!$D20/12)*((1+'Rent Roll'!$X46)^DATEDIF('Rent Roll'!$M46,AP$5,"Y")),
IF(AP$5&gt;'Rent Roll'!$L20,"-",
IF('Rent Roll'!$P20&gt;0,
IF(AND('Rent Roll'!$P20&gt;0,EDATE('Rent Roll'!$K20,'Rent Roll'!$P20*12)&gt;='Commercial Lease'!AP$5),
('Rent Roll'!$H20*'Rent Roll'!$D20/12)*((1+'Rent Roll'!$N20)^DATEDIF('Control | Sensitivity'!$C$18,AP$5,"Y")),
OFFSET(AO24,0,-DATEDIF(EDATE('Rent Roll'!$K20,'Rent Roll'!$P20*12),AP$5,"M"))*((1+'Rent Roll'!$O20)^(DATEDIF(EDATE('Rent Roll'!$K20,'Rent Roll'!$P20*12),AP$5,"Y")+1))),('Rent Roll'!$H20*'Rent Roll'!$D20/12)*((1+'Rent Roll'!$N20)^DATEDIF('Control | Sensitivity'!$C$18,AP$5,"Y")))))</f>
        <v>-</v>
      </c>
      <c r="AQ24" s="92" t="str">
        <f ca="1">IF(AQ$5&gt;='Rent Roll'!$M46,('Rent Roll'!$G46*'Rent Roll'!$D20/12)*((1+'Rent Roll'!$X46)^DATEDIF('Rent Roll'!$M46,AQ$5,"Y")),
IF(AQ$5&gt;'Rent Roll'!$L20,"-",
IF('Rent Roll'!$P20&gt;0,
IF(AND('Rent Roll'!$P20&gt;0,EDATE('Rent Roll'!$K20,'Rent Roll'!$P20*12)&gt;='Commercial Lease'!AQ$5),
('Rent Roll'!$H20*'Rent Roll'!$D20/12)*((1+'Rent Roll'!$N20)^DATEDIF('Control | Sensitivity'!$C$18,AQ$5,"Y")),
OFFSET(AP24,0,-DATEDIF(EDATE('Rent Roll'!$K20,'Rent Roll'!$P20*12),AQ$5,"M"))*((1+'Rent Roll'!$O20)^(DATEDIF(EDATE('Rent Roll'!$K20,'Rent Roll'!$P20*12),AQ$5,"Y")+1))),('Rent Roll'!$H20*'Rent Roll'!$D20/12)*((1+'Rent Roll'!$N20)^DATEDIF('Control | Sensitivity'!$C$18,AQ$5,"Y")))))</f>
        <v>-</v>
      </c>
      <c r="AR24" s="92" t="str">
        <f ca="1">IF(AR$5&gt;='Rent Roll'!$M46,('Rent Roll'!$G46*'Rent Roll'!$D20/12)*((1+'Rent Roll'!$X46)^DATEDIF('Rent Roll'!$M46,AR$5,"Y")),
IF(AR$5&gt;'Rent Roll'!$L20,"-",
IF('Rent Roll'!$P20&gt;0,
IF(AND('Rent Roll'!$P20&gt;0,EDATE('Rent Roll'!$K20,'Rent Roll'!$P20*12)&gt;='Commercial Lease'!AR$5),
('Rent Roll'!$H20*'Rent Roll'!$D20/12)*((1+'Rent Roll'!$N20)^DATEDIF('Control | Sensitivity'!$C$18,AR$5,"Y")),
OFFSET(AQ24,0,-DATEDIF(EDATE('Rent Roll'!$K20,'Rent Roll'!$P20*12),AR$5,"M"))*((1+'Rent Roll'!$O20)^(DATEDIF(EDATE('Rent Roll'!$K20,'Rent Roll'!$P20*12),AR$5,"Y")+1))),('Rent Roll'!$H20*'Rent Roll'!$D20/12)*((1+'Rent Roll'!$N20)^DATEDIF('Control | Sensitivity'!$C$18,AR$5,"Y")))))</f>
        <v>-</v>
      </c>
      <c r="AS24" s="92" t="str">
        <f ca="1">IF(AS$5&gt;='Rent Roll'!$M46,('Rent Roll'!$G46*'Rent Roll'!$D20/12)*((1+'Rent Roll'!$X46)^DATEDIF('Rent Roll'!$M46,AS$5,"Y")),
IF(AS$5&gt;'Rent Roll'!$L20,"-",
IF('Rent Roll'!$P20&gt;0,
IF(AND('Rent Roll'!$P20&gt;0,EDATE('Rent Roll'!$K20,'Rent Roll'!$P20*12)&gt;='Commercial Lease'!AS$5),
('Rent Roll'!$H20*'Rent Roll'!$D20/12)*((1+'Rent Roll'!$N20)^DATEDIF('Control | Sensitivity'!$C$18,AS$5,"Y")),
OFFSET(AR24,0,-DATEDIF(EDATE('Rent Roll'!$K20,'Rent Roll'!$P20*12),AS$5,"M"))*((1+'Rent Roll'!$O20)^(DATEDIF(EDATE('Rent Roll'!$K20,'Rent Roll'!$P20*12),AS$5,"Y")+1))),('Rent Roll'!$H20*'Rent Roll'!$D20/12)*((1+'Rent Roll'!$N20)^DATEDIF('Control | Sensitivity'!$C$18,AS$5,"Y")))))</f>
        <v>-</v>
      </c>
      <c r="AT24" s="92" t="str">
        <f ca="1">IF(AT$5&gt;='Rent Roll'!$M46,('Rent Roll'!$G46*'Rent Roll'!$D20/12)*((1+'Rent Roll'!$X46)^DATEDIF('Rent Roll'!$M46,AT$5,"Y")),
IF(AT$5&gt;'Rent Roll'!$L20,"-",
IF('Rent Roll'!$P20&gt;0,
IF(AND('Rent Roll'!$P20&gt;0,EDATE('Rent Roll'!$K20,'Rent Roll'!$P20*12)&gt;='Commercial Lease'!AT$5),
('Rent Roll'!$H20*'Rent Roll'!$D20/12)*((1+'Rent Roll'!$N20)^DATEDIF('Control | Sensitivity'!$C$18,AT$5,"Y")),
OFFSET(AS24,0,-DATEDIF(EDATE('Rent Roll'!$K20,'Rent Roll'!$P20*12),AT$5,"M"))*((1+'Rent Roll'!$O20)^(DATEDIF(EDATE('Rent Roll'!$K20,'Rent Roll'!$P20*12),AT$5,"Y")+1))),('Rent Roll'!$H20*'Rent Roll'!$D20/12)*((1+'Rent Roll'!$N20)^DATEDIF('Control | Sensitivity'!$C$18,AT$5,"Y")))))</f>
        <v>-</v>
      </c>
      <c r="AU24" s="92" t="str">
        <f ca="1">IF(AU$5&gt;='Rent Roll'!$M46,('Rent Roll'!$G46*'Rent Roll'!$D20/12)*((1+'Rent Roll'!$X46)^DATEDIF('Rent Roll'!$M46,AU$5,"Y")),
IF(AU$5&gt;'Rent Roll'!$L20,"-",
IF('Rent Roll'!$P20&gt;0,
IF(AND('Rent Roll'!$P20&gt;0,EDATE('Rent Roll'!$K20,'Rent Roll'!$P20*12)&gt;='Commercial Lease'!AU$5),
('Rent Roll'!$H20*'Rent Roll'!$D20/12)*((1+'Rent Roll'!$N20)^DATEDIF('Control | Sensitivity'!$C$18,AU$5,"Y")),
OFFSET(AT24,0,-DATEDIF(EDATE('Rent Roll'!$K20,'Rent Roll'!$P20*12),AU$5,"M"))*((1+'Rent Roll'!$O20)^(DATEDIF(EDATE('Rent Roll'!$K20,'Rent Roll'!$P20*12),AU$5,"Y")+1))),('Rent Roll'!$H20*'Rent Roll'!$D20/12)*((1+'Rent Roll'!$N20)^DATEDIF('Control | Sensitivity'!$C$18,AU$5,"Y")))))</f>
        <v>-</v>
      </c>
      <c r="AV24" s="92" t="str">
        <f ca="1">IF(AV$5&gt;='Rent Roll'!$M46,('Rent Roll'!$G46*'Rent Roll'!$D20/12)*((1+'Rent Roll'!$X46)^DATEDIF('Rent Roll'!$M46,AV$5,"Y")),
IF(AV$5&gt;'Rent Roll'!$L20,"-",
IF('Rent Roll'!$P20&gt;0,
IF(AND('Rent Roll'!$P20&gt;0,EDATE('Rent Roll'!$K20,'Rent Roll'!$P20*12)&gt;='Commercial Lease'!AV$5),
('Rent Roll'!$H20*'Rent Roll'!$D20/12)*((1+'Rent Roll'!$N20)^DATEDIF('Control | Sensitivity'!$C$18,AV$5,"Y")),
OFFSET(AU24,0,-DATEDIF(EDATE('Rent Roll'!$K20,'Rent Roll'!$P20*12),AV$5,"M"))*((1+'Rent Roll'!$O20)^(DATEDIF(EDATE('Rent Roll'!$K20,'Rent Roll'!$P20*12),AV$5,"Y")+1))),('Rent Roll'!$H20*'Rent Roll'!$D20/12)*((1+'Rent Roll'!$N20)^DATEDIF('Control | Sensitivity'!$C$18,AV$5,"Y")))))</f>
        <v>-</v>
      </c>
      <c r="AW24" s="92" t="str">
        <f ca="1">IF(AW$5&gt;='Rent Roll'!$M46,('Rent Roll'!$G46*'Rent Roll'!$D20/12)*((1+'Rent Roll'!$X46)^DATEDIF('Rent Roll'!$M46,AW$5,"Y")),
IF(AW$5&gt;'Rent Roll'!$L20,"-",
IF('Rent Roll'!$P20&gt;0,
IF(AND('Rent Roll'!$P20&gt;0,EDATE('Rent Roll'!$K20,'Rent Roll'!$P20*12)&gt;='Commercial Lease'!AW$5),
('Rent Roll'!$H20*'Rent Roll'!$D20/12)*((1+'Rent Roll'!$N20)^DATEDIF('Control | Sensitivity'!$C$18,AW$5,"Y")),
OFFSET(AV24,0,-DATEDIF(EDATE('Rent Roll'!$K20,'Rent Roll'!$P20*12),AW$5,"M"))*((1+'Rent Roll'!$O20)^(DATEDIF(EDATE('Rent Roll'!$K20,'Rent Roll'!$P20*12),AW$5,"Y")+1))),('Rent Roll'!$H20*'Rent Roll'!$D20/12)*((1+'Rent Roll'!$N20)^DATEDIF('Control | Sensitivity'!$C$18,AW$5,"Y")))))</f>
        <v>-</v>
      </c>
      <c r="AX24" s="92" t="str">
        <f ca="1">IF(AX$5&gt;='Rent Roll'!$M46,('Rent Roll'!$G46*'Rent Roll'!$D20/12)*((1+'Rent Roll'!$X46)^DATEDIF('Rent Roll'!$M46,AX$5,"Y")),
IF(AX$5&gt;'Rent Roll'!$L20,"-",
IF('Rent Roll'!$P20&gt;0,
IF(AND('Rent Roll'!$P20&gt;0,EDATE('Rent Roll'!$K20,'Rent Roll'!$P20*12)&gt;='Commercial Lease'!AX$5),
('Rent Roll'!$H20*'Rent Roll'!$D20/12)*((1+'Rent Roll'!$N20)^DATEDIF('Control | Sensitivity'!$C$18,AX$5,"Y")),
OFFSET(AW24,0,-DATEDIF(EDATE('Rent Roll'!$K20,'Rent Roll'!$P20*12),AX$5,"M"))*((1+'Rent Roll'!$O20)^(DATEDIF(EDATE('Rent Roll'!$K20,'Rent Roll'!$P20*12),AX$5,"Y")+1))),('Rent Roll'!$H20*'Rent Roll'!$D20/12)*((1+'Rent Roll'!$N20)^DATEDIF('Control | Sensitivity'!$C$18,AX$5,"Y")))))</f>
        <v>-</v>
      </c>
      <c r="AY24" s="92" t="str">
        <f ca="1">IF(AY$5&gt;='Rent Roll'!$M46,('Rent Roll'!$G46*'Rent Roll'!$D20/12)*((1+'Rent Roll'!$X46)^DATEDIF('Rent Roll'!$M46,AY$5,"Y")),
IF(AY$5&gt;'Rent Roll'!$L20,"-",
IF('Rent Roll'!$P20&gt;0,
IF(AND('Rent Roll'!$P20&gt;0,EDATE('Rent Roll'!$K20,'Rent Roll'!$P20*12)&gt;='Commercial Lease'!AY$5),
('Rent Roll'!$H20*'Rent Roll'!$D20/12)*((1+'Rent Roll'!$N20)^DATEDIF('Control | Sensitivity'!$C$18,AY$5,"Y")),
OFFSET(AX24,0,-DATEDIF(EDATE('Rent Roll'!$K20,'Rent Roll'!$P20*12),AY$5,"M"))*((1+'Rent Roll'!$O20)^(DATEDIF(EDATE('Rent Roll'!$K20,'Rent Roll'!$P20*12),AY$5,"Y")+1))),('Rent Roll'!$H20*'Rent Roll'!$D20/12)*((1+'Rent Roll'!$N20)^DATEDIF('Control | Sensitivity'!$C$18,AY$5,"Y")))))</f>
        <v>-</v>
      </c>
      <c r="AZ24" s="92" t="str">
        <f ca="1">IF(AZ$5&gt;='Rent Roll'!$M46,('Rent Roll'!$G46*'Rent Roll'!$D20/12)*((1+'Rent Roll'!$X46)^DATEDIF('Rent Roll'!$M46,AZ$5,"Y")),
IF(AZ$5&gt;'Rent Roll'!$L20,"-",
IF('Rent Roll'!$P20&gt;0,
IF(AND('Rent Roll'!$P20&gt;0,EDATE('Rent Roll'!$K20,'Rent Roll'!$P20*12)&gt;='Commercial Lease'!AZ$5),
('Rent Roll'!$H20*'Rent Roll'!$D20/12)*((1+'Rent Roll'!$N20)^DATEDIF('Control | Sensitivity'!$C$18,AZ$5,"Y")),
OFFSET(AY24,0,-DATEDIF(EDATE('Rent Roll'!$K20,'Rent Roll'!$P20*12),AZ$5,"M"))*((1+'Rent Roll'!$O20)^(DATEDIF(EDATE('Rent Roll'!$K20,'Rent Roll'!$P20*12),AZ$5,"Y")+1))),('Rent Roll'!$H20*'Rent Roll'!$D20/12)*((1+'Rent Roll'!$N20)^DATEDIF('Control | Sensitivity'!$C$18,AZ$5,"Y")))))</f>
        <v>-</v>
      </c>
      <c r="BA24" s="92" t="str">
        <f ca="1">IF(BA$5&gt;='Rent Roll'!$M46,('Rent Roll'!$G46*'Rent Roll'!$D20/12)*((1+'Rent Roll'!$X46)^DATEDIF('Rent Roll'!$M46,BA$5,"Y")),
IF(BA$5&gt;'Rent Roll'!$L20,"-",
IF('Rent Roll'!$P20&gt;0,
IF(AND('Rent Roll'!$P20&gt;0,EDATE('Rent Roll'!$K20,'Rent Roll'!$P20*12)&gt;='Commercial Lease'!BA$5),
('Rent Roll'!$H20*'Rent Roll'!$D20/12)*((1+'Rent Roll'!$N20)^DATEDIF('Control | Sensitivity'!$C$18,BA$5,"Y")),
OFFSET(AZ24,0,-DATEDIF(EDATE('Rent Roll'!$K20,'Rent Roll'!$P20*12),BA$5,"M"))*((1+'Rent Roll'!$O20)^(DATEDIF(EDATE('Rent Roll'!$K20,'Rent Roll'!$P20*12),BA$5,"Y")+1))),('Rent Roll'!$H20*'Rent Roll'!$D20/12)*((1+'Rent Roll'!$N20)^DATEDIF('Control | Sensitivity'!$C$18,BA$5,"Y")))))</f>
        <v>-</v>
      </c>
      <c r="BB24" s="92" t="str">
        <f ca="1">IF(BB$5&gt;='Rent Roll'!$M46,('Rent Roll'!$G46*'Rent Roll'!$D20/12)*((1+'Rent Roll'!$X46)^DATEDIF('Rent Roll'!$M46,BB$5,"Y")),
IF(BB$5&gt;'Rent Roll'!$L20,"-",
IF('Rent Roll'!$P20&gt;0,
IF(AND('Rent Roll'!$P20&gt;0,EDATE('Rent Roll'!$K20,'Rent Roll'!$P20*12)&gt;='Commercial Lease'!BB$5),
('Rent Roll'!$H20*'Rent Roll'!$D20/12)*((1+'Rent Roll'!$N20)^DATEDIF('Control | Sensitivity'!$C$18,BB$5,"Y")),
OFFSET(BA24,0,-DATEDIF(EDATE('Rent Roll'!$K20,'Rent Roll'!$P20*12),BB$5,"M"))*((1+'Rent Roll'!$O20)^(DATEDIF(EDATE('Rent Roll'!$K20,'Rent Roll'!$P20*12),BB$5,"Y")+1))),('Rent Roll'!$H20*'Rent Roll'!$D20/12)*((1+'Rent Roll'!$N20)^DATEDIF('Control | Sensitivity'!$C$18,BB$5,"Y")))))</f>
        <v>-</v>
      </c>
      <c r="BC24" s="92" t="str">
        <f ca="1">IF(BC$5&gt;='Rent Roll'!$M46,('Rent Roll'!$G46*'Rent Roll'!$D20/12)*((1+'Rent Roll'!$X46)^DATEDIF('Rent Roll'!$M46,BC$5,"Y")),
IF(BC$5&gt;'Rent Roll'!$L20,"-",
IF('Rent Roll'!$P20&gt;0,
IF(AND('Rent Roll'!$P20&gt;0,EDATE('Rent Roll'!$K20,'Rent Roll'!$P20*12)&gt;='Commercial Lease'!BC$5),
('Rent Roll'!$H20*'Rent Roll'!$D20/12)*((1+'Rent Roll'!$N20)^DATEDIF('Control | Sensitivity'!$C$18,BC$5,"Y")),
OFFSET(BB24,0,-DATEDIF(EDATE('Rent Roll'!$K20,'Rent Roll'!$P20*12),BC$5,"M"))*((1+'Rent Roll'!$O20)^(DATEDIF(EDATE('Rent Roll'!$K20,'Rent Roll'!$P20*12),BC$5,"Y")+1))),('Rent Roll'!$H20*'Rent Roll'!$D20/12)*((1+'Rent Roll'!$N20)^DATEDIF('Control | Sensitivity'!$C$18,BC$5,"Y")))))</f>
        <v>-</v>
      </c>
      <c r="BD24" s="92" t="str">
        <f ca="1">IF(BD$5&gt;='Rent Roll'!$M46,('Rent Roll'!$G46*'Rent Roll'!$D20/12)*((1+'Rent Roll'!$X46)^DATEDIF('Rent Roll'!$M46,BD$5,"Y")),
IF(BD$5&gt;'Rent Roll'!$L20,"-",
IF('Rent Roll'!$P20&gt;0,
IF(AND('Rent Roll'!$P20&gt;0,EDATE('Rent Roll'!$K20,'Rent Roll'!$P20*12)&gt;='Commercial Lease'!BD$5),
('Rent Roll'!$H20*'Rent Roll'!$D20/12)*((1+'Rent Roll'!$N20)^DATEDIF('Control | Sensitivity'!$C$18,BD$5,"Y")),
OFFSET(BC24,0,-DATEDIF(EDATE('Rent Roll'!$K20,'Rent Roll'!$P20*12),BD$5,"M"))*((1+'Rent Roll'!$O20)^(DATEDIF(EDATE('Rent Roll'!$K20,'Rent Roll'!$P20*12),BD$5,"Y")+1))),('Rent Roll'!$H20*'Rent Roll'!$D20/12)*((1+'Rent Roll'!$N20)^DATEDIF('Control | Sensitivity'!$C$18,BD$5,"Y")))))</f>
        <v>-</v>
      </c>
      <c r="BE24" s="92" t="str">
        <f ca="1">IF(BE$5&gt;='Rent Roll'!$M46,('Rent Roll'!$G46*'Rent Roll'!$D20/12)*((1+'Rent Roll'!$X46)^DATEDIF('Rent Roll'!$M46,BE$5,"Y")),
IF(BE$5&gt;'Rent Roll'!$L20,"-",
IF('Rent Roll'!$P20&gt;0,
IF(AND('Rent Roll'!$P20&gt;0,EDATE('Rent Roll'!$K20,'Rent Roll'!$P20*12)&gt;='Commercial Lease'!BE$5),
('Rent Roll'!$H20*'Rent Roll'!$D20/12)*((1+'Rent Roll'!$N20)^DATEDIF('Control | Sensitivity'!$C$18,BE$5,"Y")),
OFFSET(BD24,0,-DATEDIF(EDATE('Rent Roll'!$K20,'Rent Roll'!$P20*12),BE$5,"M"))*((1+'Rent Roll'!$O20)^(DATEDIF(EDATE('Rent Roll'!$K20,'Rent Roll'!$P20*12),BE$5,"Y")+1))),('Rent Roll'!$H20*'Rent Roll'!$D20/12)*((1+'Rent Roll'!$N20)^DATEDIF('Control | Sensitivity'!$C$18,BE$5,"Y")))))</f>
        <v>-</v>
      </c>
      <c r="BF24" s="92" t="str">
        <f ca="1">IF(BF$5&gt;='Rent Roll'!$M46,('Rent Roll'!$G46*'Rent Roll'!$D20/12)*((1+'Rent Roll'!$X46)^DATEDIF('Rent Roll'!$M46,BF$5,"Y")),
IF(BF$5&gt;'Rent Roll'!$L20,"-",
IF('Rent Roll'!$P20&gt;0,
IF(AND('Rent Roll'!$P20&gt;0,EDATE('Rent Roll'!$K20,'Rent Roll'!$P20*12)&gt;='Commercial Lease'!BF$5),
('Rent Roll'!$H20*'Rent Roll'!$D20/12)*((1+'Rent Roll'!$N20)^DATEDIF('Control | Sensitivity'!$C$18,BF$5,"Y")),
OFFSET(BE24,0,-DATEDIF(EDATE('Rent Roll'!$K20,'Rent Roll'!$P20*12),BF$5,"M"))*((1+'Rent Roll'!$O20)^(DATEDIF(EDATE('Rent Roll'!$K20,'Rent Roll'!$P20*12),BF$5,"Y")+1))),('Rent Roll'!$H20*'Rent Roll'!$D20/12)*((1+'Rent Roll'!$N20)^DATEDIF('Control | Sensitivity'!$C$18,BF$5,"Y")))))</f>
        <v>-</v>
      </c>
      <c r="BG24" s="92" t="str">
        <f ca="1">IF(BG$5&gt;='Rent Roll'!$M46,('Rent Roll'!$G46*'Rent Roll'!$D20/12)*((1+'Rent Roll'!$X46)^DATEDIF('Rent Roll'!$M46,BG$5,"Y")),
IF(BG$5&gt;'Rent Roll'!$L20,"-",
IF('Rent Roll'!$P20&gt;0,
IF(AND('Rent Roll'!$P20&gt;0,EDATE('Rent Roll'!$K20,'Rent Roll'!$P20*12)&gt;='Commercial Lease'!BG$5),
('Rent Roll'!$H20*'Rent Roll'!$D20/12)*((1+'Rent Roll'!$N20)^DATEDIF('Control | Sensitivity'!$C$18,BG$5,"Y")),
OFFSET(BF24,0,-DATEDIF(EDATE('Rent Roll'!$K20,'Rent Roll'!$P20*12),BG$5,"M"))*((1+'Rent Roll'!$O20)^(DATEDIF(EDATE('Rent Roll'!$K20,'Rent Roll'!$P20*12),BG$5,"Y")+1))),('Rent Roll'!$H20*'Rent Roll'!$D20/12)*((1+'Rent Roll'!$N20)^DATEDIF('Control | Sensitivity'!$C$18,BG$5,"Y")))))</f>
        <v>-</v>
      </c>
      <c r="BH24" s="92" t="str">
        <f ca="1">IF(BH$5&gt;='Rent Roll'!$M46,('Rent Roll'!$G46*'Rent Roll'!$D20/12)*((1+'Rent Roll'!$X46)^DATEDIF('Rent Roll'!$M46,BH$5,"Y")),
IF(BH$5&gt;'Rent Roll'!$L20,"-",
IF('Rent Roll'!$P20&gt;0,
IF(AND('Rent Roll'!$P20&gt;0,EDATE('Rent Roll'!$K20,'Rent Roll'!$P20*12)&gt;='Commercial Lease'!BH$5),
('Rent Roll'!$H20*'Rent Roll'!$D20/12)*((1+'Rent Roll'!$N20)^DATEDIF('Control | Sensitivity'!$C$18,BH$5,"Y")),
OFFSET(BG24,0,-DATEDIF(EDATE('Rent Roll'!$K20,'Rent Roll'!$P20*12),BH$5,"M"))*((1+'Rent Roll'!$O20)^(DATEDIF(EDATE('Rent Roll'!$K20,'Rent Roll'!$P20*12),BH$5,"Y")+1))),('Rent Roll'!$H20*'Rent Roll'!$D20/12)*((1+'Rent Roll'!$N20)^DATEDIF('Control | Sensitivity'!$C$18,BH$5,"Y")))))</f>
        <v>-</v>
      </c>
      <c r="BI24" s="92" t="str">
        <f ca="1">IF(BI$5&gt;='Rent Roll'!$M46,('Rent Roll'!$G46*'Rent Roll'!$D20/12)*((1+'Rent Roll'!$X46)^DATEDIF('Rent Roll'!$M46,BI$5,"Y")),
IF(BI$5&gt;'Rent Roll'!$L20,"-",
IF('Rent Roll'!$P20&gt;0,
IF(AND('Rent Roll'!$P20&gt;0,EDATE('Rent Roll'!$K20,'Rent Roll'!$P20*12)&gt;='Commercial Lease'!BI$5),
('Rent Roll'!$H20*'Rent Roll'!$D20/12)*((1+'Rent Roll'!$N20)^DATEDIF('Control | Sensitivity'!$C$18,BI$5,"Y")),
OFFSET(BH24,0,-DATEDIF(EDATE('Rent Roll'!$K20,'Rent Roll'!$P20*12),BI$5,"M"))*((1+'Rent Roll'!$O20)^(DATEDIF(EDATE('Rent Roll'!$K20,'Rent Roll'!$P20*12),BI$5,"Y")+1))),('Rent Roll'!$H20*'Rent Roll'!$D20/12)*((1+'Rent Roll'!$N20)^DATEDIF('Control | Sensitivity'!$C$18,BI$5,"Y")))))</f>
        <v>-</v>
      </c>
      <c r="BJ24" s="92" t="str">
        <f ca="1">IF(BJ$5&gt;='Rent Roll'!$M46,('Rent Roll'!$G46*'Rent Roll'!$D20/12)*((1+'Rent Roll'!$X46)^DATEDIF('Rent Roll'!$M46,BJ$5,"Y")),
IF(BJ$5&gt;'Rent Roll'!$L20,"-",
IF('Rent Roll'!$P20&gt;0,
IF(AND('Rent Roll'!$P20&gt;0,EDATE('Rent Roll'!$K20,'Rent Roll'!$P20*12)&gt;='Commercial Lease'!BJ$5),
('Rent Roll'!$H20*'Rent Roll'!$D20/12)*((1+'Rent Roll'!$N20)^DATEDIF('Control | Sensitivity'!$C$18,BJ$5,"Y")),
OFFSET(BI24,0,-DATEDIF(EDATE('Rent Roll'!$K20,'Rent Roll'!$P20*12),BJ$5,"M"))*((1+'Rent Roll'!$O20)^(DATEDIF(EDATE('Rent Roll'!$K20,'Rent Roll'!$P20*12),BJ$5,"Y")+1))),('Rent Roll'!$H20*'Rent Roll'!$D20/12)*((1+'Rent Roll'!$N20)^DATEDIF('Control | Sensitivity'!$C$18,BJ$5,"Y")))))</f>
        <v>-</v>
      </c>
      <c r="BK24" s="92" t="str">
        <f ca="1">IF(BK$5&gt;='Rent Roll'!$M46,('Rent Roll'!$G46*'Rent Roll'!$D20/12)*((1+'Rent Roll'!$X46)^DATEDIF('Rent Roll'!$M46,BK$5,"Y")),
IF(BK$5&gt;'Rent Roll'!$L20,"-",
IF('Rent Roll'!$P20&gt;0,
IF(AND('Rent Roll'!$P20&gt;0,EDATE('Rent Roll'!$K20,'Rent Roll'!$P20*12)&gt;='Commercial Lease'!BK$5),
('Rent Roll'!$H20*'Rent Roll'!$D20/12)*((1+'Rent Roll'!$N20)^DATEDIF('Control | Sensitivity'!$C$18,BK$5,"Y")),
OFFSET(BJ24,0,-DATEDIF(EDATE('Rent Roll'!$K20,'Rent Roll'!$P20*12),BK$5,"M"))*((1+'Rent Roll'!$O20)^(DATEDIF(EDATE('Rent Roll'!$K20,'Rent Roll'!$P20*12),BK$5,"Y")+1))),('Rent Roll'!$H20*'Rent Roll'!$D20/12)*((1+'Rent Roll'!$N20)^DATEDIF('Control | Sensitivity'!$C$18,BK$5,"Y")))))</f>
        <v>-</v>
      </c>
      <c r="BL24" s="92" t="str">
        <f ca="1">IF(BL$5&gt;='Rent Roll'!$M46,('Rent Roll'!$G46*'Rent Roll'!$D20/12)*((1+'Rent Roll'!$X46)^DATEDIF('Rent Roll'!$M46,BL$5,"Y")),
IF(BL$5&gt;'Rent Roll'!$L20,"-",
IF('Rent Roll'!$P20&gt;0,
IF(AND('Rent Roll'!$P20&gt;0,EDATE('Rent Roll'!$K20,'Rent Roll'!$P20*12)&gt;='Commercial Lease'!BL$5),
('Rent Roll'!$H20*'Rent Roll'!$D20/12)*((1+'Rent Roll'!$N20)^DATEDIF('Control | Sensitivity'!$C$18,BL$5,"Y")),
OFFSET(BK24,0,-DATEDIF(EDATE('Rent Roll'!$K20,'Rent Roll'!$P20*12),BL$5,"M"))*((1+'Rent Roll'!$O20)^(DATEDIF(EDATE('Rent Roll'!$K20,'Rent Roll'!$P20*12),BL$5,"Y")+1))),('Rent Roll'!$H20*'Rent Roll'!$D20/12)*((1+'Rent Roll'!$N20)^DATEDIF('Control | Sensitivity'!$C$18,BL$5,"Y")))))</f>
        <v>-</v>
      </c>
      <c r="BM24" s="92" t="str">
        <f ca="1">IF(BM$5&gt;='Rent Roll'!$M46,('Rent Roll'!$G46*'Rent Roll'!$D20/12)*((1+'Rent Roll'!$X46)^DATEDIF('Rent Roll'!$M46,BM$5,"Y")),
IF(BM$5&gt;'Rent Roll'!$L20,"-",
IF('Rent Roll'!$P20&gt;0,
IF(AND('Rent Roll'!$P20&gt;0,EDATE('Rent Roll'!$K20,'Rent Roll'!$P20*12)&gt;='Commercial Lease'!BM$5),
('Rent Roll'!$H20*'Rent Roll'!$D20/12)*((1+'Rent Roll'!$N20)^DATEDIF('Control | Sensitivity'!$C$18,BM$5,"Y")),
OFFSET(BL24,0,-DATEDIF(EDATE('Rent Roll'!$K20,'Rent Roll'!$P20*12),BM$5,"M"))*((1+'Rent Roll'!$O20)^(DATEDIF(EDATE('Rent Roll'!$K20,'Rent Roll'!$P20*12),BM$5,"Y")+1))),('Rent Roll'!$H20*'Rent Roll'!$D20/12)*((1+'Rent Roll'!$N20)^DATEDIF('Control | Sensitivity'!$C$18,BM$5,"Y")))))</f>
        <v>-</v>
      </c>
      <c r="BN24" s="92" t="str">
        <f ca="1">IF(BN$5&gt;='Rent Roll'!$M46,('Rent Roll'!$G46*'Rent Roll'!$D20/12)*((1+'Rent Roll'!$X46)^DATEDIF('Rent Roll'!$M46,BN$5,"Y")),
IF(BN$5&gt;'Rent Roll'!$L20,"-",
IF('Rent Roll'!$P20&gt;0,
IF(AND('Rent Roll'!$P20&gt;0,EDATE('Rent Roll'!$K20,'Rent Roll'!$P20*12)&gt;='Commercial Lease'!BN$5),
('Rent Roll'!$H20*'Rent Roll'!$D20/12)*((1+'Rent Roll'!$N20)^DATEDIF('Control | Sensitivity'!$C$18,BN$5,"Y")),
OFFSET(BM24,0,-DATEDIF(EDATE('Rent Roll'!$K20,'Rent Roll'!$P20*12),BN$5,"M"))*((1+'Rent Roll'!$O20)^(DATEDIF(EDATE('Rent Roll'!$K20,'Rent Roll'!$P20*12),BN$5,"Y")+1))),('Rent Roll'!$H20*'Rent Roll'!$D20/12)*((1+'Rent Roll'!$N20)^DATEDIF('Control | Sensitivity'!$C$18,BN$5,"Y")))))</f>
        <v>-</v>
      </c>
      <c r="BO24" s="92" t="str">
        <f ca="1">IF(BO$5&gt;='Rent Roll'!$M46,('Rent Roll'!$G46*'Rent Roll'!$D20/12)*((1+'Rent Roll'!$X46)^DATEDIF('Rent Roll'!$M46,BO$5,"Y")),
IF(BO$5&gt;'Rent Roll'!$L20,"-",
IF('Rent Roll'!$P20&gt;0,
IF(AND('Rent Roll'!$P20&gt;0,EDATE('Rent Roll'!$K20,'Rent Roll'!$P20*12)&gt;='Commercial Lease'!BO$5),
('Rent Roll'!$H20*'Rent Roll'!$D20/12)*((1+'Rent Roll'!$N20)^DATEDIF('Control | Sensitivity'!$C$18,BO$5,"Y")),
OFFSET(BN24,0,-DATEDIF(EDATE('Rent Roll'!$K20,'Rent Roll'!$P20*12),BO$5,"M"))*((1+'Rent Roll'!$O20)^(DATEDIF(EDATE('Rent Roll'!$K20,'Rent Roll'!$P20*12),BO$5,"Y")+1))),('Rent Roll'!$H20*'Rent Roll'!$D20/12)*((1+'Rent Roll'!$N20)^DATEDIF('Control | Sensitivity'!$C$18,BO$5,"Y")))))</f>
        <v>-</v>
      </c>
      <c r="BP24" s="92" t="str">
        <f ca="1">IF(BP$5&gt;='Rent Roll'!$M46,('Rent Roll'!$G46*'Rent Roll'!$D20/12)*((1+'Rent Roll'!$X46)^DATEDIF('Rent Roll'!$M46,BP$5,"Y")),
IF(BP$5&gt;'Rent Roll'!$L20,"-",
IF('Rent Roll'!$P20&gt;0,
IF(AND('Rent Roll'!$P20&gt;0,EDATE('Rent Roll'!$K20,'Rent Roll'!$P20*12)&gt;='Commercial Lease'!BP$5),
('Rent Roll'!$H20*'Rent Roll'!$D20/12)*((1+'Rent Roll'!$N20)^DATEDIF('Control | Sensitivity'!$C$18,BP$5,"Y")),
OFFSET(BO24,0,-DATEDIF(EDATE('Rent Roll'!$K20,'Rent Roll'!$P20*12),BP$5,"M"))*((1+'Rent Roll'!$O20)^(DATEDIF(EDATE('Rent Roll'!$K20,'Rent Roll'!$P20*12),BP$5,"Y")+1))),('Rent Roll'!$H20*'Rent Roll'!$D20/12)*((1+'Rent Roll'!$N20)^DATEDIF('Control | Sensitivity'!$C$18,BP$5,"Y")))))</f>
        <v>-</v>
      </c>
      <c r="BQ24" s="92" t="str">
        <f ca="1">IF(BQ$5&gt;='Rent Roll'!$M46,('Rent Roll'!$G46*'Rent Roll'!$D20/12)*((1+'Rent Roll'!$X46)^DATEDIF('Rent Roll'!$M46,BQ$5,"Y")),
IF(BQ$5&gt;'Rent Roll'!$L20,"-",
IF('Rent Roll'!$P20&gt;0,
IF(AND('Rent Roll'!$P20&gt;0,EDATE('Rent Roll'!$K20,'Rent Roll'!$P20*12)&gt;='Commercial Lease'!BQ$5),
('Rent Roll'!$H20*'Rent Roll'!$D20/12)*((1+'Rent Roll'!$N20)^DATEDIF('Control | Sensitivity'!$C$18,BQ$5,"Y")),
OFFSET(BP24,0,-DATEDIF(EDATE('Rent Roll'!$K20,'Rent Roll'!$P20*12),BQ$5,"M"))*((1+'Rent Roll'!$O20)^(DATEDIF(EDATE('Rent Roll'!$K20,'Rent Roll'!$P20*12),BQ$5,"Y")+1))),('Rent Roll'!$H20*'Rent Roll'!$D20/12)*((1+'Rent Roll'!$N20)^DATEDIF('Control | Sensitivity'!$C$18,BQ$5,"Y")))))</f>
        <v>-</v>
      </c>
      <c r="BR24" s="92" t="str">
        <f ca="1">IF(BR$5&gt;='Rent Roll'!$M46,('Rent Roll'!$G46*'Rent Roll'!$D20/12)*((1+'Rent Roll'!$X46)^DATEDIF('Rent Roll'!$M46,BR$5,"Y")),
IF(BR$5&gt;'Rent Roll'!$L20,"-",
IF('Rent Roll'!$P20&gt;0,
IF(AND('Rent Roll'!$P20&gt;0,EDATE('Rent Roll'!$K20,'Rent Roll'!$P20*12)&gt;='Commercial Lease'!BR$5),
('Rent Roll'!$H20*'Rent Roll'!$D20/12)*((1+'Rent Roll'!$N20)^DATEDIF('Control | Sensitivity'!$C$18,BR$5,"Y")),
OFFSET(BQ24,0,-DATEDIF(EDATE('Rent Roll'!$K20,'Rent Roll'!$P20*12),BR$5,"M"))*((1+'Rent Roll'!$O20)^(DATEDIF(EDATE('Rent Roll'!$K20,'Rent Roll'!$P20*12),BR$5,"Y")+1))),('Rent Roll'!$H20*'Rent Roll'!$D20/12)*((1+'Rent Roll'!$N20)^DATEDIF('Control | Sensitivity'!$C$18,BR$5,"Y")))))</f>
        <v>-</v>
      </c>
      <c r="BS24" s="92" t="str">
        <f ca="1">IF(BS$5&gt;='Rent Roll'!$M46,('Rent Roll'!$G46*'Rent Roll'!$D20/12)*((1+'Rent Roll'!$X46)^DATEDIF('Rent Roll'!$M46,BS$5,"Y")),
IF(BS$5&gt;'Rent Roll'!$L20,"-",
IF('Rent Roll'!$P20&gt;0,
IF(AND('Rent Roll'!$P20&gt;0,EDATE('Rent Roll'!$K20,'Rent Roll'!$P20*12)&gt;='Commercial Lease'!BS$5),
('Rent Roll'!$H20*'Rent Roll'!$D20/12)*((1+'Rent Roll'!$N20)^DATEDIF('Control | Sensitivity'!$C$18,BS$5,"Y")),
OFFSET(BR24,0,-DATEDIF(EDATE('Rent Roll'!$K20,'Rent Roll'!$P20*12),BS$5,"M"))*((1+'Rent Roll'!$O20)^(DATEDIF(EDATE('Rent Roll'!$K20,'Rent Roll'!$P20*12),BS$5,"Y")+1))),('Rent Roll'!$H20*'Rent Roll'!$D20/12)*((1+'Rent Roll'!$N20)^DATEDIF('Control | Sensitivity'!$C$18,BS$5,"Y")))))</f>
        <v>-</v>
      </c>
      <c r="BT24" s="92" t="str">
        <f ca="1">IF(BT$5&gt;='Rent Roll'!$M46,('Rent Roll'!$G46*'Rent Roll'!$D20/12)*((1+'Rent Roll'!$X46)^DATEDIF('Rent Roll'!$M46,BT$5,"Y")),
IF(BT$5&gt;'Rent Roll'!$L20,"-",
IF('Rent Roll'!$P20&gt;0,
IF(AND('Rent Roll'!$P20&gt;0,EDATE('Rent Roll'!$K20,'Rent Roll'!$P20*12)&gt;='Commercial Lease'!BT$5),
('Rent Roll'!$H20*'Rent Roll'!$D20/12)*((1+'Rent Roll'!$N20)^DATEDIF('Control | Sensitivity'!$C$18,BT$5,"Y")),
OFFSET(BS24,0,-DATEDIF(EDATE('Rent Roll'!$K20,'Rent Roll'!$P20*12),BT$5,"M"))*((1+'Rent Roll'!$O20)^(DATEDIF(EDATE('Rent Roll'!$K20,'Rent Roll'!$P20*12),BT$5,"Y")+1))),('Rent Roll'!$H20*'Rent Roll'!$D20/12)*((1+'Rent Roll'!$N20)^DATEDIF('Control | Sensitivity'!$C$18,BT$5,"Y")))))</f>
        <v>-</v>
      </c>
      <c r="BU24" s="92" t="str">
        <f ca="1">IF(BU$5&gt;='Rent Roll'!$M46,('Rent Roll'!$G46*'Rent Roll'!$D20/12)*((1+'Rent Roll'!$X46)^DATEDIF('Rent Roll'!$M46,BU$5,"Y")),
IF(BU$5&gt;'Rent Roll'!$L20,"-",
IF('Rent Roll'!$P20&gt;0,
IF(AND('Rent Roll'!$P20&gt;0,EDATE('Rent Roll'!$K20,'Rent Roll'!$P20*12)&gt;='Commercial Lease'!BU$5),
('Rent Roll'!$H20*'Rent Roll'!$D20/12)*((1+'Rent Roll'!$N20)^DATEDIF('Control | Sensitivity'!$C$18,BU$5,"Y")),
OFFSET(BT24,0,-DATEDIF(EDATE('Rent Roll'!$K20,'Rent Roll'!$P20*12),BU$5,"M"))*((1+'Rent Roll'!$O20)^(DATEDIF(EDATE('Rent Roll'!$K20,'Rent Roll'!$P20*12),BU$5,"Y")+1))),('Rent Roll'!$H20*'Rent Roll'!$D20/12)*((1+'Rent Roll'!$N20)^DATEDIF('Control | Sensitivity'!$C$18,BU$5,"Y")))))</f>
        <v>-</v>
      </c>
      <c r="BV24" s="92" t="str">
        <f ca="1">IF(BV$5&gt;='Rent Roll'!$M46,('Rent Roll'!$G46*'Rent Roll'!$D20/12)*((1+'Rent Roll'!$X46)^DATEDIF('Rent Roll'!$M46,BV$5,"Y")),
IF(BV$5&gt;'Rent Roll'!$L20,"-",
IF('Rent Roll'!$P20&gt;0,
IF(AND('Rent Roll'!$P20&gt;0,EDATE('Rent Roll'!$K20,'Rent Roll'!$P20*12)&gt;='Commercial Lease'!BV$5),
('Rent Roll'!$H20*'Rent Roll'!$D20/12)*((1+'Rent Roll'!$N20)^DATEDIF('Control | Sensitivity'!$C$18,BV$5,"Y")),
OFFSET(BU24,0,-DATEDIF(EDATE('Rent Roll'!$K20,'Rent Roll'!$P20*12),BV$5,"M"))*((1+'Rent Roll'!$O20)^(DATEDIF(EDATE('Rent Roll'!$K20,'Rent Roll'!$P20*12),BV$5,"Y")+1))),('Rent Roll'!$H20*'Rent Roll'!$D20/12)*((1+'Rent Roll'!$N20)^DATEDIF('Control | Sensitivity'!$C$18,BV$5,"Y")))))</f>
        <v>-</v>
      </c>
      <c r="BW24" s="92" t="str">
        <f ca="1">IF(BW$5&gt;='Rent Roll'!$M46,('Rent Roll'!$G46*'Rent Roll'!$D20/12)*((1+'Rent Roll'!$X46)^DATEDIF('Rent Roll'!$M46,BW$5,"Y")),
IF(BW$5&gt;'Rent Roll'!$L20,"-",
IF('Rent Roll'!$P20&gt;0,
IF(AND('Rent Roll'!$P20&gt;0,EDATE('Rent Roll'!$K20,'Rent Roll'!$P20*12)&gt;='Commercial Lease'!BW$5),
('Rent Roll'!$H20*'Rent Roll'!$D20/12)*((1+'Rent Roll'!$N20)^DATEDIF('Control | Sensitivity'!$C$18,BW$5,"Y")),
OFFSET(BV24,0,-DATEDIF(EDATE('Rent Roll'!$K20,'Rent Roll'!$P20*12),BW$5,"M"))*((1+'Rent Roll'!$O20)^(DATEDIF(EDATE('Rent Roll'!$K20,'Rent Roll'!$P20*12),BW$5,"Y")+1))),('Rent Roll'!$H20*'Rent Roll'!$D20/12)*((1+'Rent Roll'!$N20)^DATEDIF('Control | Sensitivity'!$C$18,BW$5,"Y")))))</f>
        <v>-</v>
      </c>
      <c r="BX24" s="92" t="str">
        <f ca="1">IF(BX$5&gt;='Rent Roll'!$M46,('Rent Roll'!$G46*'Rent Roll'!$D20/12)*((1+'Rent Roll'!$X46)^DATEDIF('Rent Roll'!$M46,BX$5,"Y")),
IF(BX$5&gt;'Rent Roll'!$L20,"-",
IF('Rent Roll'!$P20&gt;0,
IF(AND('Rent Roll'!$P20&gt;0,EDATE('Rent Roll'!$K20,'Rent Roll'!$P20*12)&gt;='Commercial Lease'!BX$5),
('Rent Roll'!$H20*'Rent Roll'!$D20/12)*((1+'Rent Roll'!$N20)^DATEDIF('Control | Sensitivity'!$C$18,BX$5,"Y")),
OFFSET(BW24,0,-DATEDIF(EDATE('Rent Roll'!$K20,'Rent Roll'!$P20*12),BX$5,"M"))*((1+'Rent Roll'!$O20)^(DATEDIF(EDATE('Rent Roll'!$K20,'Rent Roll'!$P20*12),BX$5,"Y")+1))),('Rent Roll'!$H20*'Rent Roll'!$D20/12)*((1+'Rent Roll'!$N20)^DATEDIF('Control | Sensitivity'!$C$18,BX$5,"Y")))))</f>
        <v>-</v>
      </c>
      <c r="BY24" s="92" t="str">
        <f ca="1">IF(BY$5&gt;='Rent Roll'!$M46,('Rent Roll'!$G46*'Rent Roll'!$D20/12)*((1+'Rent Roll'!$X46)^DATEDIF('Rent Roll'!$M46,BY$5,"Y")),
IF(BY$5&gt;'Rent Roll'!$L20,"-",
IF('Rent Roll'!$P20&gt;0,
IF(AND('Rent Roll'!$P20&gt;0,EDATE('Rent Roll'!$K20,'Rent Roll'!$P20*12)&gt;='Commercial Lease'!BY$5),
('Rent Roll'!$H20*'Rent Roll'!$D20/12)*((1+'Rent Roll'!$N20)^DATEDIF('Control | Sensitivity'!$C$18,BY$5,"Y")),
OFFSET(BX24,0,-DATEDIF(EDATE('Rent Roll'!$K20,'Rent Roll'!$P20*12),BY$5,"M"))*((1+'Rent Roll'!$O20)^(DATEDIF(EDATE('Rent Roll'!$K20,'Rent Roll'!$P20*12),BY$5,"Y")+1))),('Rent Roll'!$H20*'Rent Roll'!$D20/12)*((1+'Rent Roll'!$N20)^DATEDIF('Control | Sensitivity'!$C$18,BY$5,"Y")))))</f>
        <v>-</v>
      </c>
      <c r="BZ24" s="92" t="str">
        <f ca="1">IF(BZ$5&gt;='Rent Roll'!$M46,('Rent Roll'!$G46*'Rent Roll'!$D20/12)*((1+'Rent Roll'!$X46)^DATEDIF('Rent Roll'!$M46,BZ$5,"Y")),
IF(BZ$5&gt;'Rent Roll'!$L20,"-",
IF('Rent Roll'!$P20&gt;0,
IF(AND('Rent Roll'!$P20&gt;0,EDATE('Rent Roll'!$K20,'Rent Roll'!$P20*12)&gt;='Commercial Lease'!BZ$5),
('Rent Roll'!$H20*'Rent Roll'!$D20/12)*((1+'Rent Roll'!$N20)^DATEDIF('Control | Sensitivity'!$C$18,BZ$5,"Y")),
OFFSET(BY24,0,-DATEDIF(EDATE('Rent Roll'!$K20,'Rent Roll'!$P20*12),BZ$5,"M"))*((1+'Rent Roll'!$O20)^(DATEDIF(EDATE('Rent Roll'!$K20,'Rent Roll'!$P20*12),BZ$5,"Y")+1))),('Rent Roll'!$H20*'Rent Roll'!$D20/12)*((1+'Rent Roll'!$N20)^DATEDIF('Control | Sensitivity'!$C$18,BZ$5,"Y")))))</f>
        <v>-</v>
      </c>
      <c r="CA24" s="92" t="str">
        <f ca="1">IF(CA$5&gt;='Rent Roll'!$M46,('Rent Roll'!$G46*'Rent Roll'!$D20/12)*((1+'Rent Roll'!$X46)^DATEDIF('Rent Roll'!$M46,CA$5,"Y")),
IF(CA$5&gt;'Rent Roll'!$L20,"-",
IF('Rent Roll'!$P20&gt;0,
IF(AND('Rent Roll'!$P20&gt;0,EDATE('Rent Roll'!$K20,'Rent Roll'!$P20*12)&gt;='Commercial Lease'!CA$5),
('Rent Roll'!$H20*'Rent Roll'!$D20/12)*((1+'Rent Roll'!$N20)^DATEDIF('Control | Sensitivity'!$C$18,CA$5,"Y")),
OFFSET(BZ24,0,-DATEDIF(EDATE('Rent Roll'!$K20,'Rent Roll'!$P20*12),CA$5,"M"))*((1+'Rent Roll'!$O20)^(DATEDIF(EDATE('Rent Roll'!$K20,'Rent Roll'!$P20*12),CA$5,"Y")+1))),('Rent Roll'!$H20*'Rent Roll'!$D20/12)*((1+'Rent Roll'!$N20)^DATEDIF('Control | Sensitivity'!$C$18,CA$5,"Y")))))</f>
        <v>-</v>
      </c>
      <c r="CB24" s="92" t="str">
        <f ca="1">IF(CB$5&gt;='Rent Roll'!$M46,('Rent Roll'!$G46*'Rent Roll'!$D20/12)*((1+'Rent Roll'!$X46)^DATEDIF('Rent Roll'!$M46,CB$5,"Y")),
IF(CB$5&gt;'Rent Roll'!$L20,"-",
IF('Rent Roll'!$P20&gt;0,
IF(AND('Rent Roll'!$P20&gt;0,EDATE('Rent Roll'!$K20,'Rent Roll'!$P20*12)&gt;='Commercial Lease'!CB$5),
('Rent Roll'!$H20*'Rent Roll'!$D20/12)*((1+'Rent Roll'!$N20)^DATEDIF('Control | Sensitivity'!$C$18,CB$5,"Y")),
OFFSET(CA24,0,-DATEDIF(EDATE('Rent Roll'!$K20,'Rent Roll'!$P20*12),CB$5,"M"))*((1+'Rent Roll'!$O20)^(DATEDIF(EDATE('Rent Roll'!$K20,'Rent Roll'!$P20*12),CB$5,"Y")+1))),('Rent Roll'!$H20*'Rent Roll'!$D20/12)*((1+'Rent Roll'!$N20)^DATEDIF('Control | Sensitivity'!$C$18,CB$5,"Y")))))</f>
        <v>-</v>
      </c>
      <c r="CC24" s="92" t="str">
        <f ca="1">IF(CC$5&gt;='Rent Roll'!$M46,('Rent Roll'!$G46*'Rent Roll'!$D20/12)*((1+'Rent Roll'!$X46)^DATEDIF('Rent Roll'!$M46,CC$5,"Y")),
IF(CC$5&gt;'Rent Roll'!$L20,"-",
IF('Rent Roll'!$P20&gt;0,
IF(AND('Rent Roll'!$P20&gt;0,EDATE('Rent Roll'!$K20,'Rent Roll'!$P20*12)&gt;='Commercial Lease'!CC$5),
('Rent Roll'!$H20*'Rent Roll'!$D20/12)*((1+'Rent Roll'!$N20)^DATEDIF('Control | Sensitivity'!$C$18,CC$5,"Y")),
OFFSET(CB24,0,-DATEDIF(EDATE('Rent Roll'!$K20,'Rent Roll'!$P20*12),CC$5,"M"))*((1+'Rent Roll'!$O20)^(DATEDIF(EDATE('Rent Roll'!$K20,'Rent Roll'!$P20*12),CC$5,"Y")+1))),('Rent Roll'!$H20*'Rent Roll'!$D20/12)*((1+'Rent Roll'!$N20)^DATEDIF('Control | Sensitivity'!$C$18,CC$5,"Y")))))</f>
        <v>-</v>
      </c>
      <c r="CD24" s="92" t="str">
        <f ca="1">IF(CD$5&gt;='Rent Roll'!$M46,('Rent Roll'!$G46*'Rent Roll'!$D20/12)*((1+'Rent Roll'!$X46)^DATEDIF('Rent Roll'!$M46,CD$5,"Y")),
IF(CD$5&gt;'Rent Roll'!$L20,"-",
IF('Rent Roll'!$P20&gt;0,
IF(AND('Rent Roll'!$P20&gt;0,EDATE('Rent Roll'!$K20,'Rent Roll'!$P20*12)&gt;='Commercial Lease'!CD$5),
('Rent Roll'!$H20*'Rent Roll'!$D20/12)*((1+'Rent Roll'!$N20)^DATEDIF('Control | Sensitivity'!$C$18,CD$5,"Y")),
OFFSET(CC24,0,-DATEDIF(EDATE('Rent Roll'!$K20,'Rent Roll'!$P20*12),CD$5,"M"))*((1+'Rent Roll'!$O20)^(DATEDIF(EDATE('Rent Roll'!$K20,'Rent Roll'!$P20*12),CD$5,"Y")+1))),('Rent Roll'!$H20*'Rent Roll'!$D20/12)*((1+'Rent Roll'!$N20)^DATEDIF('Control | Sensitivity'!$C$18,CD$5,"Y")))))</f>
        <v>-</v>
      </c>
      <c r="CE24" s="92" t="str">
        <f ca="1">IF(CE$5&gt;='Rent Roll'!$M46,('Rent Roll'!$G46*'Rent Roll'!$D20/12)*((1+'Rent Roll'!$X46)^DATEDIF('Rent Roll'!$M46,CE$5,"Y")),
IF(CE$5&gt;'Rent Roll'!$L20,"-",
IF('Rent Roll'!$P20&gt;0,
IF(AND('Rent Roll'!$P20&gt;0,EDATE('Rent Roll'!$K20,'Rent Roll'!$P20*12)&gt;='Commercial Lease'!CE$5),
('Rent Roll'!$H20*'Rent Roll'!$D20/12)*((1+'Rent Roll'!$N20)^DATEDIF('Control | Sensitivity'!$C$18,CE$5,"Y")),
OFFSET(CD24,0,-DATEDIF(EDATE('Rent Roll'!$K20,'Rent Roll'!$P20*12),CE$5,"M"))*((1+'Rent Roll'!$O20)^(DATEDIF(EDATE('Rent Roll'!$K20,'Rent Roll'!$P20*12),CE$5,"Y")+1))),('Rent Roll'!$H20*'Rent Roll'!$D20/12)*((1+'Rent Roll'!$N20)^DATEDIF('Control | Sensitivity'!$C$18,CE$5,"Y")))))</f>
        <v>-</v>
      </c>
      <c r="CF24" s="92" t="str">
        <f ca="1">IF(CF$5&gt;='Rent Roll'!$M46,('Rent Roll'!$G46*'Rent Roll'!$D20/12)*((1+'Rent Roll'!$X46)^DATEDIF('Rent Roll'!$M46,CF$5,"Y")),
IF(CF$5&gt;'Rent Roll'!$L20,"-",
IF('Rent Roll'!$P20&gt;0,
IF(AND('Rent Roll'!$P20&gt;0,EDATE('Rent Roll'!$K20,'Rent Roll'!$P20*12)&gt;='Commercial Lease'!CF$5),
('Rent Roll'!$H20*'Rent Roll'!$D20/12)*((1+'Rent Roll'!$N20)^DATEDIF('Control | Sensitivity'!$C$18,CF$5,"Y")),
OFFSET(CE24,0,-DATEDIF(EDATE('Rent Roll'!$K20,'Rent Roll'!$P20*12),CF$5,"M"))*((1+'Rent Roll'!$O20)^(DATEDIF(EDATE('Rent Roll'!$K20,'Rent Roll'!$P20*12),CF$5,"Y")+1))),('Rent Roll'!$H20*'Rent Roll'!$D20/12)*((1+'Rent Roll'!$N20)^DATEDIF('Control | Sensitivity'!$C$18,CF$5,"Y")))))</f>
        <v>-</v>
      </c>
      <c r="CG24" s="92" t="str">
        <f ca="1">IF(CG$5&gt;='Rent Roll'!$M46,('Rent Roll'!$G46*'Rent Roll'!$D20/12)*((1+'Rent Roll'!$X46)^DATEDIF('Rent Roll'!$M46,CG$5,"Y")),
IF(CG$5&gt;'Rent Roll'!$L20,"-",
IF('Rent Roll'!$P20&gt;0,
IF(AND('Rent Roll'!$P20&gt;0,EDATE('Rent Roll'!$K20,'Rent Roll'!$P20*12)&gt;='Commercial Lease'!CG$5),
('Rent Roll'!$H20*'Rent Roll'!$D20/12)*((1+'Rent Roll'!$N20)^DATEDIF('Control | Sensitivity'!$C$18,CG$5,"Y")),
OFFSET(CF24,0,-DATEDIF(EDATE('Rent Roll'!$K20,'Rent Roll'!$P20*12),CG$5,"M"))*((1+'Rent Roll'!$O20)^(DATEDIF(EDATE('Rent Roll'!$K20,'Rent Roll'!$P20*12),CG$5,"Y")+1))),('Rent Roll'!$H20*'Rent Roll'!$D20/12)*((1+'Rent Roll'!$N20)^DATEDIF('Control | Sensitivity'!$C$18,CG$5,"Y")))))</f>
        <v>-</v>
      </c>
      <c r="CH24" s="92" t="str">
        <f ca="1">IF(CH$5&gt;='Rent Roll'!$M46,('Rent Roll'!$G46*'Rent Roll'!$D20/12)*((1+'Rent Roll'!$X46)^DATEDIF('Rent Roll'!$M46,CH$5,"Y")),
IF(CH$5&gt;'Rent Roll'!$L20,"-",
IF('Rent Roll'!$P20&gt;0,
IF(AND('Rent Roll'!$P20&gt;0,EDATE('Rent Roll'!$K20,'Rent Roll'!$P20*12)&gt;='Commercial Lease'!CH$5),
('Rent Roll'!$H20*'Rent Roll'!$D20/12)*((1+'Rent Roll'!$N20)^DATEDIF('Control | Sensitivity'!$C$18,CH$5,"Y")),
OFFSET(CG24,0,-DATEDIF(EDATE('Rent Roll'!$K20,'Rent Roll'!$P20*12),CH$5,"M"))*((1+'Rent Roll'!$O20)^(DATEDIF(EDATE('Rent Roll'!$K20,'Rent Roll'!$P20*12),CH$5,"Y")+1))),('Rent Roll'!$H20*'Rent Roll'!$D20/12)*((1+'Rent Roll'!$N20)^DATEDIF('Control | Sensitivity'!$C$18,CH$5,"Y")))))</f>
        <v>-</v>
      </c>
      <c r="CI24" s="92" t="str">
        <f ca="1">IF(CI$5&gt;='Rent Roll'!$M46,('Rent Roll'!$G46*'Rent Roll'!$D20/12)*((1+'Rent Roll'!$X46)^DATEDIF('Rent Roll'!$M46,CI$5,"Y")),
IF(CI$5&gt;'Rent Roll'!$L20,"-",
IF('Rent Roll'!$P20&gt;0,
IF(AND('Rent Roll'!$P20&gt;0,EDATE('Rent Roll'!$K20,'Rent Roll'!$P20*12)&gt;='Commercial Lease'!CI$5),
('Rent Roll'!$H20*'Rent Roll'!$D20/12)*((1+'Rent Roll'!$N20)^DATEDIF('Control | Sensitivity'!$C$18,CI$5,"Y")),
OFFSET(CH24,0,-DATEDIF(EDATE('Rent Roll'!$K20,'Rent Roll'!$P20*12),CI$5,"M"))*((1+'Rent Roll'!$O20)^(DATEDIF(EDATE('Rent Roll'!$K20,'Rent Roll'!$P20*12),CI$5,"Y")+1))),('Rent Roll'!$H20*'Rent Roll'!$D20/12)*((1+'Rent Roll'!$N20)^DATEDIF('Control | Sensitivity'!$C$18,CI$5,"Y")))))</f>
        <v>-</v>
      </c>
      <c r="CJ24" s="92" t="str">
        <f ca="1">IF(CJ$5&gt;='Rent Roll'!$M46,('Rent Roll'!$G46*'Rent Roll'!$D20/12)*((1+'Rent Roll'!$X46)^DATEDIF('Rent Roll'!$M46,CJ$5,"Y")),
IF(CJ$5&gt;'Rent Roll'!$L20,"-",
IF('Rent Roll'!$P20&gt;0,
IF(AND('Rent Roll'!$P20&gt;0,EDATE('Rent Roll'!$K20,'Rent Roll'!$P20*12)&gt;='Commercial Lease'!CJ$5),
('Rent Roll'!$H20*'Rent Roll'!$D20/12)*((1+'Rent Roll'!$N20)^DATEDIF('Control | Sensitivity'!$C$18,CJ$5,"Y")),
OFFSET(CI24,0,-DATEDIF(EDATE('Rent Roll'!$K20,'Rent Roll'!$P20*12),CJ$5,"M"))*((1+'Rent Roll'!$O20)^(DATEDIF(EDATE('Rent Roll'!$K20,'Rent Roll'!$P20*12),CJ$5,"Y")+1))),('Rent Roll'!$H20*'Rent Roll'!$D20/12)*((1+'Rent Roll'!$N20)^DATEDIF('Control | Sensitivity'!$C$18,CJ$5,"Y")))))</f>
        <v>-</v>
      </c>
      <c r="CK24" s="92" t="str">
        <f ca="1">IF(CK$5&gt;='Rent Roll'!$M46,('Rent Roll'!$G46*'Rent Roll'!$D20/12)*((1+'Rent Roll'!$X46)^DATEDIF('Rent Roll'!$M46,CK$5,"Y")),
IF(CK$5&gt;'Rent Roll'!$L20,"-",
IF('Rent Roll'!$P20&gt;0,
IF(AND('Rent Roll'!$P20&gt;0,EDATE('Rent Roll'!$K20,'Rent Roll'!$P20*12)&gt;='Commercial Lease'!CK$5),
('Rent Roll'!$H20*'Rent Roll'!$D20/12)*((1+'Rent Roll'!$N20)^DATEDIF('Control | Sensitivity'!$C$18,CK$5,"Y")),
OFFSET(CJ24,0,-DATEDIF(EDATE('Rent Roll'!$K20,'Rent Roll'!$P20*12),CK$5,"M"))*((1+'Rent Roll'!$O20)^(DATEDIF(EDATE('Rent Roll'!$K20,'Rent Roll'!$P20*12),CK$5,"Y")+1))),('Rent Roll'!$H20*'Rent Roll'!$D20/12)*((1+'Rent Roll'!$N20)^DATEDIF('Control | Sensitivity'!$C$18,CK$5,"Y")))))</f>
        <v>-</v>
      </c>
      <c r="CL24" s="92" t="str">
        <f ca="1">IF(CL$5&gt;='Rent Roll'!$M46,('Rent Roll'!$G46*'Rent Roll'!$D20/12)*((1+'Rent Roll'!$X46)^DATEDIF('Rent Roll'!$M46,CL$5,"Y")),
IF(CL$5&gt;'Rent Roll'!$L20,"-",
IF('Rent Roll'!$P20&gt;0,
IF(AND('Rent Roll'!$P20&gt;0,EDATE('Rent Roll'!$K20,'Rent Roll'!$P20*12)&gt;='Commercial Lease'!CL$5),
('Rent Roll'!$H20*'Rent Roll'!$D20/12)*((1+'Rent Roll'!$N20)^DATEDIF('Control | Sensitivity'!$C$18,CL$5,"Y")),
OFFSET(CK24,0,-DATEDIF(EDATE('Rent Roll'!$K20,'Rent Roll'!$P20*12),CL$5,"M"))*((1+'Rent Roll'!$O20)^(DATEDIF(EDATE('Rent Roll'!$K20,'Rent Roll'!$P20*12),CL$5,"Y")+1))),('Rent Roll'!$H20*'Rent Roll'!$D20/12)*((1+'Rent Roll'!$N20)^DATEDIF('Control | Sensitivity'!$C$18,CL$5,"Y")))))</f>
        <v>-</v>
      </c>
      <c r="CM24" s="92" t="str">
        <f ca="1">IF(CM$5&gt;='Rent Roll'!$M46,('Rent Roll'!$G46*'Rent Roll'!$D20/12)*((1+'Rent Roll'!$X46)^DATEDIF('Rent Roll'!$M46,CM$5,"Y")),
IF(CM$5&gt;'Rent Roll'!$L20,"-",
IF('Rent Roll'!$P20&gt;0,
IF(AND('Rent Roll'!$P20&gt;0,EDATE('Rent Roll'!$K20,'Rent Roll'!$P20*12)&gt;='Commercial Lease'!CM$5),
('Rent Roll'!$H20*'Rent Roll'!$D20/12)*((1+'Rent Roll'!$N20)^DATEDIF('Control | Sensitivity'!$C$18,CM$5,"Y")),
OFFSET(CL24,0,-DATEDIF(EDATE('Rent Roll'!$K20,'Rent Roll'!$P20*12),CM$5,"M"))*((1+'Rent Roll'!$O20)^(DATEDIF(EDATE('Rent Roll'!$K20,'Rent Roll'!$P20*12),CM$5,"Y")+1))),('Rent Roll'!$H20*'Rent Roll'!$D20/12)*((1+'Rent Roll'!$N20)^DATEDIF('Control | Sensitivity'!$C$18,CM$5,"Y")))))</f>
        <v>-</v>
      </c>
      <c r="CN24" s="92" t="str">
        <f ca="1">IF(CN$5&gt;='Rent Roll'!$M46,('Rent Roll'!$G46*'Rent Roll'!$D20/12)*((1+'Rent Roll'!$X46)^DATEDIF('Rent Roll'!$M46,CN$5,"Y")),
IF(CN$5&gt;'Rent Roll'!$L20,"-",
IF('Rent Roll'!$P20&gt;0,
IF(AND('Rent Roll'!$P20&gt;0,EDATE('Rent Roll'!$K20,'Rent Roll'!$P20*12)&gt;='Commercial Lease'!CN$5),
('Rent Roll'!$H20*'Rent Roll'!$D20/12)*((1+'Rent Roll'!$N20)^DATEDIF('Control | Sensitivity'!$C$18,CN$5,"Y")),
OFFSET(CM24,0,-DATEDIF(EDATE('Rent Roll'!$K20,'Rent Roll'!$P20*12),CN$5,"M"))*((1+'Rent Roll'!$O20)^(DATEDIF(EDATE('Rent Roll'!$K20,'Rent Roll'!$P20*12),CN$5,"Y")+1))),('Rent Roll'!$H20*'Rent Roll'!$D20/12)*((1+'Rent Roll'!$N20)^DATEDIF('Control | Sensitivity'!$C$18,CN$5,"Y")))))</f>
        <v>-</v>
      </c>
      <c r="CO24" s="92" t="str">
        <f ca="1">IF(CO$5&gt;='Rent Roll'!$M46,('Rent Roll'!$G46*'Rent Roll'!$D20/12)*((1+'Rent Roll'!$X46)^DATEDIF('Rent Roll'!$M46,CO$5,"Y")),
IF(CO$5&gt;'Rent Roll'!$L20,"-",
IF('Rent Roll'!$P20&gt;0,
IF(AND('Rent Roll'!$P20&gt;0,EDATE('Rent Roll'!$K20,'Rent Roll'!$P20*12)&gt;='Commercial Lease'!CO$5),
('Rent Roll'!$H20*'Rent Roll'!$D20/12)*((1+'Rent Roll'!$N20)^DATEDIF('Control | Sensitivity'!$C$18,CO$5,"Y")),
OFFSET(CN24,0,-DATEDIF(EDATE('Rent Roll'!$K20,'Rent Roll'!$P20*12),CO$5,"M"))*((1+'Rent Roll'!$O20)^(DATEDIF(EDATE('Rent Roll'!$K20,'Rent Roll'!$P20*12),CO$5,"Y")+1))),('Rent Roll'!$H20*'Rent Roll'!$D20/12)*((1+'Rent Roll'!$N20)^DATEDIF('Control | Sensitivity'!$C$18,CO$5,"Y")))))</f>
        <v>-</v>
      </c>
      <c r="CP24" s="92" t="str">
        <f ca="1">IF(CP$5&gt;='Rent Roll'!$M46,('Rent Roll'!$G46*'Rent Roll'!$D20/12)*((1+'Rent Roll'!$X46)^DATEDIF('Rent Roll'!$M46,CP$5,"Y")),
IF(CP$5&gt;'Rent Roll'!$L20,"-",
IF('Rent Roll'!$P20&gt;0,
IF(AND('Rent Roll'!$P20&gt;0,EDATE('Rent Roll'!$K20,'Rent Roll'!$P20*12)&gt;='Commercial Lease'!CP$5),
('Rent Roll'!$H20*'Rent Roll'!$D20/12)*((1+'Rent Roll'!$N20)^DATEDIF('Control | Sensitivity'!$C$18,CP$5,"Y")),
OFFSET(CO24,0,-DATEDIF(EDATE('Rent Roll'!$K20,'Rent Roll'!$P20*12),CP$5,"M"))*((1+'Rent Roll'!$O20)^(DATEDIF(EDATE('Rent Roll'!$K20,'Rent Roll'!$P20*12),CP$5,"Y")+1))),('Rent Roll'!$H20*'Rent Roll'!$D20/12)*((1+'Rent Roll'!$N20)^DATEDIF('Control | Sensitivity'!$C$18,CP$5,"Y")))))</f>
        <v>-</v>
      </c>
      <c r="CQ24" s="92" t="str">
        <f ca="1">IF(CQ$5&gt;='Rent Roll'!$M46,('Rent Roll'!$G46*'Rent Roll'!$D20/12)*((1+'Rent Roll'!$X46)^DATEDIF('Rent Roll'!$M46,CQ$5,"Y")),
IF(CQ$5&gt;'Rent Roll'!$L20,"-",
IF('Rent Roll'!$P20&gt;0,
IF(AND('Rent Roll'!$P20&gt;0,EDATE('Rent Roll'!$K20,'Rent Roll'!$P20*12)&gt;='Commercial Lease'!CQ$5),
('Rent Roll'!$H20*'Rent Roll'!$D20/12)*((1+'Rent Roll'!$N20)^DATEDIF('Control | Sensitivity'!$C$18,CQ$5,"Y")),
OFFSET(CP24,0,-DATEDIF(EDATE('Rent Roll'!$K20,'Rent Roll'!$P20*12),CQ$5,"M"))*((1+'Rent Roll'!$O20)^(DATEDIF(EDATE('Rent Roll'!$K20,'Rent Roll'!$P20*12),CQ$5,"Y")+1))),('Rent Roll'!$H20*'Rent Roll'!$D20/12)*((1+'Rent Roll'!$N20)^DATEDIF('Control | Sensitivity'!$C$18,CQ$5,"Y")))))</f>
        <v>-</v>
      </c>
      <c r="CR24" s="92" t="str">
        <f ca="1">IF(CR$5&gt;='Rent Roll'!$M46,('Rent Roll'!$G46*'Rent Roll'!$D20/12)*((1+'Rent Roll'!$X46)^DATEDIF('Rent Roll'!$M46,CR$5,"Y")),
IF(CR$5&gt;'Rent Roll'!$L20,"-",
IF('Rent Roll'!$P20&gt;0,
IF(AND('Rent Roll'!$P20&gt;0,EDATE('Rent Roll'!$K20,'Rent Roll'!$P20*12)&gt;='Commercial Lease'!CR$5),
('Rent Roll'!$H20*'Rent Roll'!$D20/12)*((1+'Rent Roll'!$N20)^DATEDIF('Control | Sensitivity'!$C$18,CR$5,"Y")),
OFFSET(CQ24,0,-DATEDIF(EDATE('Rent Roll'!$K20,'Rent Roll'!$P20*12),CR$5,"M"))*((1+'Rent Roll'!$O20)^(DATEDIF(EDATE('Rent Roll'!$K20,'Rent Roll'!$P20*12),CR$5,"Y")+1))),('Rent Roll'!$H20*'Rent Roll'!$D20/12)*((1+'Rent Roll'!$N20)^DATEDIF('Control | Sensitivity'!$C$18,CR$5,"Y")))))</f>
        <v>-</v>
      </c>
      <c r="CS24" s="92" t="str">
        <f ca="1">IF(CS$5&gt;='Rent Roll'!$M46,('Rent Roll'!$G46*'Rent Roll'!$D20/12)*((1+'Rent Roll'!$X46)^DATEDIF('Rent Roll'!$M46,CS$5,"Y")),
IF(CS$5&gt;'Rent Roll'!$L20,"-",
IF('Rent Roll'!$P20&gt;0,
IF(AND('Rent Roll'!$P20&gt;0,EDATE('Rent Roll'!$K20,'Rent Roll'!$P20*12)&gt;='Commercial Lease'!CS$5),
('Rent Roll'!$H20*'Rent Roll'!$D20/12)*((1+'Rent Roll'!$N20)^DATEDIF('Control | Sensitivity'!$C$18,CS$5,"Y")),
OFFSET(CR24,0,-DATEDIF(EDATE('Rent Roll'!$K20,'Rent Roll'!$P20*12),CS$5,"M"))*((1+'Rent Roll'!$O20)^(DATEDIF(EDATE('Rent Roll'!$K20,'Rent Roll'!$P20*12),CS$5,"Y")+1))),('Rent Roll'!$H20*'Rent Roll'!$D20/12)*((1+'Rent Roll'!$N20)^DATEDIF('Control | Sensitivity'!$C$18,CS$5,"Y")))))</f>
        <v>-</v>
      </c>
      <c r="CT24" s="92" t="str">
        <f ca="1">IF(CT$5&gt;='Rent Roll'!$M46,('Rent Roll'!$G46*'Rent Roll'!$D20/12)*((1+'Rent Roll'!$X46)^DATEDIF('Rent Roll'!$M46,CT$5,"Y")),
IF(CT$5&gt;'Rent Roll'!$L20,"-",
IF('Rent Roll'!$P20&gt;0,
IF(AND('Rent Roll'!$P20&gt;0,EDATE('Rent Roll'!$K20,'Rent Roll'!$P20*12)&gt;='Commercial Lease'!CT$5),
('Rent Roll'!$H20*'Rent Roll'!$D20/12)*((1+'Rent Roll'!$N20)^DATEDIF('Control | Sensitivity'!$C$18,CT$5,"Y")),
OFFSET(CS24,0,-DATEDIF(EDATE('Rent Roll'!$K20,'Rent Roll'!$P20*12),CT$5,"M"))*((1+'Rent Roll'!$O20)^(DATEDIF(EDATE('Rent Roll'!$K20,'Rent Roll'!$P20*12),CT$5,"Y")+1))),('Rent Roll'!$H20*'Rent Roll'!$D20/12)*((1+'Rent Roll'!$N20)^DATEDIF('Control | Sensitivity'!$C$18,CT$5,"Y")))))</f>
        <v>-</v>
      </c>
      <c r="CU24" s="92" t="str">
        <f ca="1">IF(CU$5&gt;='Rent Roll'!$M46,('Rent Roll'!$G46*'Rent Roll'!$D20/12)*((1+'Rent Roll'!$X46)^DATEDIF('Rent Roll'!$M46,CU$5,"Y")),
IF(CU$5&gt;'Rent Roll'!$L20,"-",
IF('Rent Roll'!$P20&gt;0,
IF(AND('Rent Roll'!$P20&gt;0,EDATE('Rent Roll'!$K20,'Rent Roll'!$P20*12)&gt;='Commercial Lease'!CU$5),
('Rent Roll'!$H20*'Rent Roll'!$D20/12)*((1+'Rent Roll'!$N20)^DATEDIF('Control | Sensitivity'!$C$18,CU$5,"Y")),
OFFSET(CT24,0,-DATEDIF(EDATE('Rent Roll'!$K20,'Rent Roll'!$P20*12),CU$5,"M"))*((1+'Rent Roll'!$O20)^(DATEDIF(EDATE('Rent Roll'!$K20,'Rent Roll'!$P20*12),CU$5,"Y")+1))),('Rent Roll'!$H20*'Rent Roll'!$D20/12)*((1+'Rent Roll'!$N20)^DATEDIF('Control | Sensitivity'!$C$18,CU$5,"Y")))))</f>
        <v>-</v>
      </c>
      <c r="CV24" s="92" t="str">
        <f ca="1">IF(CV$5&gt;='Rent Roll'!$M46,('Rent Roll'!$G46*'Rent Roll'!$D20/12)*((1+'Rent Roll'!$X46)^DATEDIF('Rent Roll'!$M46,CV$5,"Y")),
IF(CV$5&gt;'Rent Roll'!$L20,"-",
IF('Rent Roll'!$P20&gt;0,
IF(AND('Rent Roll'!$P20&gt;0,EDATE('Rent Roll'!$K20,'Rent Roll'!$P20*12)&gt;='Commercial Lease'!CV$5),
('Rent Roll'!$H20*'Rent Roll'!$D20/12)*((1+'Rent Roll'!$N20)^DATEDIF('Control | Sensitivity'!$C$18,CV$5,"Y")),
OFFSET(CU24,0,-DATEDIF(EDATE('Rent Roll'!$K20,'Rent Roll'!$P20*12),CV$5,"M"))*((1+'Rent Roll'!$O20)^(DATEDIF(EDATE('Rent Roll'!$K20,'Rent Roll'!$P20*12),CV$5,"Y")+1))),('Rent Roll'!$H20*'Rent Roll'!$D20/12)*((1+'Rent Roll'!$N20)^DATEDIF('Control | Sensitivity'!$C$18,CV$5,"Y")))))</f>
        <v>-</v>
      </c>
      <c r="CW24" s="92" t="str">
        <f ca="1">IF(CW$5&gt;='Rent Roll'!$M46,('Rent Roll'!$G46*'Rent Roll'!$D20/12)*((1+'Rent Roll'!$X46)^DATEDIF('Rent Roll'!$M46,CW$5,"Y")),
IF(CW$5&gt;'Rent Roll'!$L20,"-",
IF('Rent Roll'!$P20&gt;0,
IF(AND('Rent Roll'!$P20&gt;0,EDATE('Rent Roll'!$K20,'Rent Roll'!$P20*12)&gt;='Commercial Lease'!CW$5),
('Rent Roll'!$H20*'Rent Roll'!$D20/12)*((1+'Rent Roll'!$N20)^DATEDIF('Control | Sensitivity'!$C$18,CW$5,"Y")),
OFFSET(CV24,0,-DATEDIF(EDATE('Rent Roll'!$K20,'Rent Roll'!$P20*12),CW$5,"M"))*((1+'Rent Roll'!$O20)^(DATEDIF(EDATE('Rent Roll'!$K20,'Rent Roll'!$P20*12),CW$5,"Y")+1))),('Rent Roll'!$H20*'Rent Roll'!$D20/12)*((1+'Rent Roll'!$N20)^DATEDIF('Control | Sensitivity'!$C$18,CW$5,"Y")))))</f>
        <v>-</v>
      </c>
      <c r="CX24" s="92" t="str">
        <f ca="1">IF(CX$5&gt;='Rent Roll'!$M46,('Rent Roll'!$G46*'Rent Roll'!$D20/12)*((1+'Rent Roll'!$X46)^DATEDIF('Rent Roll'!$M46,CX$5,"Y")),
IF(CX$5&gt;'Rent Roll'!$L20,"-",
IF('Rent Roll'!$P20&gt;0,
IF(AND('Rent Roll'!$P20&gt;0,EDATE('Rent Roll'!$K20,'Rent Roll'!$P20*12)&gt;='Commercial Lease'!CX$5),
('Rent Roll'!$H20*'Rent Roll'!$D20/12)*((1+'Rent Roll'!$N20)^DATEDIF('Control | Sensitivity'!$C$18,CX$5,"Y")),
OFFSET(CW24,0,-DATEDIF(EDATE('Rent Roll'!$K20,'Rent Roll'!$P20*12),CX$5,"M"))*((1+'Rent Roll'!$O20)^(DATEDIF(EDATE('Rent Roll'!$K20,'Rent Roll'!$P20*12),CX$5,"Y")+1))),('Rent Roll'!$H20*'Rent Roll'!$D20/12)*((1+'Rent Roll'!$N20)^DATEDIF('Control | Sensitivity'!$C$18,CX$5,"Y")))))</f>
        <v>-</v>
      </c>
      <c r="CY24" s="92" t="str">
        <f ca="1">IF(CY$5&gt;='Rent Roll'!$M46,('Rent Roll'!$G46*'Rent Roll'!$D20/12)*((1+'Rent Roll'!$X46)^DATEDIF('Rent Roll'!$M46,CY$5,"Y")),
IF(CY$5&gt;'Rent Roll'!$L20,"-",
IF('Rent Roll'!$P20&gt;0,
IF(AND('Rent Roll'!$P20&gt;0,EDATE('Rent Roll'!$K20,'Rent Roll'!$P20*12)&gt;='Commercial Lease'!CY$5),
('Rent Roll'!$H20*'Rent Roll'!$D20/12)*((1+'Rent Roll'!$N20)^DATEDIF('Control | Sensitivity'!$C$18,CY$5,"Y")),
OFFSET(CX24,0,-DATEDIF(EDATE('Rent Roll'!$K20,'Rent Roll'!$P20*12),CY$5,"M"))*((1+'Rent Roll'!$O20)^(DATEDIF(EDATE('Rent Roll'!$K20,'Rent Roll'!$P20*12),CY$5,"Y")+1))),('Rent Roll'!$H20*'Rent Roll'!$D20/12)*((1+'Rent Roll'!$N20)^DATEDIF('Control | Sensitivity'!$C$18,CY$5,"Y")))))</f>
        <v>-</v>
      </c>
      <c r="CZ24" s="92" t="str">
        <f ca="1">IF(CZ$5&gt;='Rent Roll'!$M46,('Rent Roll'!$G46*'Rent Roll'!$D20/12)*((1+'Rent Roll'!$X46)^DATEDIF('Rent Roll'!$M46,CZ$5,"Y")),
IF(CZ$5&gt;'Rent Roll'!$L20,"-",
IF('Rent Roll'!$P20&gt;0,
IF(AND('Rent Roll'!$P20&gt;0,EDATE('Rent Roll'!$K20,'Rent Roll'!$P20*12)&gt;='Commercial Lease'!CZ$5),
('Rent Roll'!$H20*'Rent Roll'!$D20/12)*((1+'Rent Roll'!$N20)^DATEDIF('Control | Sensitivity'!$C$18,CZ$5,"Y")),
OFFSET(CY24,0,-DATEDIF(EDATE('Rent Roll'!$K20,'Rent Roll'!$P20*12),CZ$5,"M"))*((1+'Rent Roll'!$O20)^(DATEDIF(EDATE('Rent Roll'!$K20,'Rent Roll'!$P20*12),CZ$5,"Y")+1))),('Rent Roll'!$H20*'Rent Roll'!$D20/12)*((1+'Rent Roll'!$N20)^DATEDIF('Control | Sensitivity'!$C$18,CZ$5,"Y")))))</f>
        <v>-</v>
      </c>
      <c r="DA24" s="92" t="str">
        <f ca="1">IF(DA$5&gt;='Rent Roll'!$M46,('Rent Roll'!$G46*'Rent Roll'!$D20/12)*((1+'Rent Roll'!$X46)^DATEDIF('Rent Roll'!$M46,DA$5,"Y")),
IF(DA$5&gt;'Rent Roll'!$L20,"-",
IF('Rent Roll'!$P20&gt;0,
IF(AND('Rent Roll'!$P20&gt;0,EDATE('Rent Roll'!$K20,'Rent Roll'!$P20*12)&gt;='Commercial Lease'!DA$5),
('Rent Roll'!$H20*'Rent Roll'!$D20/12)*((1+'Rent Roll'!$N20)^DATEDIF('Control | Sensitivity'!$C$18,DA$5,"Y")),
OFFSET(CZ24,0,-DATEDIF(EDATE('Rent Roll'!$K20,'Rent Roll'!$P20*12),DA$5,"M"))*((1+'Rent Roll'!$O20)^(DATEDIF(EDATE('Rent Roll'!$K20,'Rent Roll'!$P20*12),DA$5,"Y")+1))),('Rent Roll'!$H20*'Rent Roll'!$D20/12)*((1+'Rent Roll'!$N20)^DATEDIF('Control | Sensitivity'!$C$18,DA$5,"Y")))))</f>
        <v>-</v>
      </c>
      <c r="DB24" s="92" t="str">
        <f ca="1">IF(DB$5&gt;='Rent Roll'!$M46,('Rent Roll'!$G46*'Rent Roll'!$D20/12)*((1+'Rent Roll'!$X46)^DATEDIF('Rent Roll'!$M46,DB$5,"Y")),
IF(DB$5&gt;'Rent Roll'!$L20,"-",
IF('Rent Roll'!$P20&gt;0,
IF(AND('Rent Roll'!$P20&gt;0,EDATE('Rent Roll'!$K20,'Rent Roll'!$P20*12)&gt;='Commercial Lease'!DB$5),
('Rent Roll'!$H20*'Rent Roll'!$D20/12)*((1+'Rent Roll'!$N20)^DATEDIF('Control | Sensitivity'!$C$18,DB$5,"Y")),
OFFSET(DA24,0,-DATEDIF(EDATE('Rent Roll'!$K20,'Rent Roll'!$P20*12),DB$5,"M"))*((1+'Rent Roll'!$O20)^(DATEDIF(EDATE('Rent Roll'!$K20,'Rent Roll'!$P20*12),DB$5,"Y")+1))),('Rent Roll'!$H20*'Rent Roll'!$D20/12)*((1+'Rent Roll'!$N20)^DATEDIF('Control | Sensitivity'!$C$18,DB$5,"Y")))))</f>
        <v>-</v>
      </c>
      <c r="DC24" s="92" t="str">
        <f ca="1">IF(DC$5&gt;='Rent Roll'!$M46,('Rent Roll'!$G46*'Rent Roll'!$D20/12)*((1+'Rent Roll'!$X46)^DATEDIF('Rent Roll'!$M46,DC$5,"Y")),
IF(DC$5&gt;'Rent Roll'!$L20,"-",
IF('Rent Roll'!$P20&gt;0,
IF(AND('Rent Roll'!$P20&gt;0,EDATE('Rent Roll'!$K20,'Rent Roll'!$P20*12)&gt;='Commercial Lease'!DC$5),
('Rent Roll'!$H20*'Rent Roll'!$D20/12)*((1+'Rent Roll'!$N20)^DATEDIF('Control | Sensitivity'!$C$18,DC$5,"Y")),
OFFSET(DB24,0,-DATEDIF(EDATE('Rent Roll'!$K20,'Rent Roll'!$P20*12),DC$5,"M"))*((1+'Rent Roll'!$O20)^(DATEDIF(EDATE('Rent Roll'!$K20,'Rent Roll'!$P20*12),DC$5,"Y")+1))),('Rent Roll'!$H20*'Rent Roll'!$D20/12)*((1+'Rent Roll'!$N20)^DATEDIF('Control | Sensitivity'!$C$18,DC$5,"Y")))))</f>
        <v>-</v>
      </c>
      <c r="DD24" s="92" t="str">
        <f ca="1">IF(DD$5&gt;='Rent Roll'!$M46,('Rent Roll'!$G46*'Rent Roll'!$D20/12)*((1+'Rent Roll'!$X46)^DATEDIF('Rent Roll'!$M46,DD$5,"Y")),
IF(DD$5&gt;'Rent Roll'!$L20,"-",
IF('Rent Roll'!$P20&gt;0,
IF(AND('Rent Roll'!$P20&gt;0,EDATE('Rent Roll'!$K20,'Rent Roll'!$P20*12)&gt;='Commercial Lease'!DD$5),
('Rent Roll'!$H20*'Rent Roll'!$D20/12)*((1+'Rent Roll'!$N20)^DATEDIF('Control | Sensitivity'!$C$18,DD$5,"Y")),
OFFSET(DC24,0,-DATEDIF(EDATE('Rent Roll'!$K20,'Rent Roll'!$P20*12),DD$5,"M"))*((1+'Rent Roll'!$O20)^(DATEDIF(EDATE('Rent Roll'!$K20,'Rent Roll'!$P20*12),DD$5,"Y")+1))),('Rent Roll'!$H20*'Rent Roll'!$D20/12)*((1+'Rent Roll'!$N20)^DATEDIF('Control | Sensitivity'!$C$18,DD$5,"Y")))))</f>
        <v>-</v>
      </c>
      <c r="DE24" s="92" t="str">
        <f ca="1">IF(DE$5&gt;='Rent Roll'!$M46,('Rent Roll'!$G46*'Rent Roll'!$D20/12)*((1+'Rent Roll'!$X46)^DATEDIF('Rent Roll'!$M46,DE$5,"Y")),
IF(DE$5&gt;'Rent Roll'!$L20,"-",
IF('Rent Roll'!$P20&gt;0,
IF(AND('Rent Roll'!$P20&gt;0,EDATE('Rent Roll'!$K20,'Rent Roll'!$P20*12)&gt;='Commercial Lease'!DE$5),
('Rent Roll'!$H20*'Rent Roll'!$D20/12)*((1+'Rent Roll'!$N20)^DATEDIF('Control | Sensitivity'!$C$18,DE$5,"Y")),
OFFSET(DD24,0,-DATEDIF(EDATE('Rent Roll'!$K20,'Rent Roll'!$P20*12),DE$5,"M"))*((1+'Rent Roll'!$O20)^(DATEDIF(EDATE('Rent Roll'!$K20,'Rent Roll'!$P20*12),DE$5,"Y")+1))),('Rent Roll'!$H20*'Rent Roll'!$D20/12)*((1+'Rent Roll'!$N20)^DATEDIF('Control | Sensitivity'!$C$18,DE$5,"Y")))))</f>
        <v>-</v>
      </c>
      <c r="DF24" s="92" t="str">
        <f ca="1">IF(DF$5&gt;='Rent Roll'!$M46,('Rent Roll'!$G46*'Rent Roll'!$D20/12)*((1+'Rent Roll'!$X46)^DATEDIF('Rent Roll'!$M46,DF$5,"Y")),
IF(DF$5&gt;'Rent Roll'!$L20,"-",
IF('Rent Roll'!$P20&gt;0,
IF(AND('Rent Roll'!$P20&gt;0,EDATE('Rent Roll'!$K20,'Rent Roll'!$P20*12)&gt;='Commercial Lease'!DF$5),
('Rent Roll'!$H20*'Rent Roll'!$D20/12)*((1+'Rent Roll'!$N20)^DATEDIF('Control | Sensitivity'!$C$18,DF$5,"Y")),
OFFSET(DE24,0,-DATEDIF(EDATE('Rent Roll'!$K20,'Rent Roll'!$P20*12),DF$5,"M"))*((1+'Rent Roll'!$O20)^(DATEDIF(EDATE('Rent Roll'!$K20,'Rent Roll'!$P20*12),DF$5,"Y")+1))),('Rent Roll'!$H20*'Rent Roll'!$D20/12)*((1+'Rent Roll'!$N20)^DATEDIF('Control | Sensitivity'!$C$18,DF$5,"Y")))))</f>
        <v>-</v>
      </c>
      <c r="DG24" s="92" t="str">
        <f ca="1">IF(DG$5&gt;='Rent Roll'!$M46,('Rent Roll'!$G46*'Rent Roll'!$D20/12)*((1+'Rent Roll'!$X46)^DATEDIF('Rent Roll'!$M46,DG$5,"Y")),
IF(DG$5&gt;'Rent Roll'!$L20,"-",
IF('Rent Roll'!$P20&gt;0,
IF(AND('Rent Roll'!$P20&gt;0,EDATE('Rent Roll'!$K20,'Rent Roll'!$P20*12)&gt;='Commercial Lease'!DG$5),
('Rent Roll'!$H20*'Rent Roll'!$D20/12)*((1+'Rent Roll'!$N20)^DATEDIF('Control | Sensitivity'!$C$18,DG$5,"Y")),
OFFSET(DF24,0,-DATEDIF(EDATE('Rent Roll'!$K20,'Rent Roll'!$P20*12),DG$5,"M"))*((1+'Rent Roll'!$O20)^(DATEDIF(EDATE('Rent Roll'!$K20,'Rent Roll'!$P20*12),DG$5,"Y")+1))),('Rent Roll'!$H20*'Rent Roll'!$D20/12)*((1+'Rent Roll'!$N20)^DATEDIF('Control | Sensitivity'!$C$18,DG$5,"Y")))))</f>
        <v>-</v>
      </c>
      <c r="DH24" s="92" t="str">
        <f ca="1">IF(DH$5&gt;='Rent Roll'!$M46,('Rent Roll'!$G46*'Rent Roll'!$D20/12)*((1+'Rent Roll'!$X46)^DATEDIF('Rent Roll'!$M46,DH$5,"Y")),
IF(DH$5&gt;'Rent Roll'!$L20,"-",
IF('Rent Roll'!$P20&gt;0,
IF(AND('Rent Roll'!$P20&gt;0,EDATE('Rent Roll'!$K20,'Rent Roll'!$P20*12)&gt;='Commercial Lease'!DH$5),
('Rent Roll'!$H20*'Rent Roll'!$D20/12)*((1+'Rent Roll'!$N20)^DATEDIF('Control | Sensitivity'!$C$18,DH$5,"Y")),
OFFSET(DG24,0,-DATEDIF(EDATE('Rent Roll'!$K20,'Rent Roll'!$P20*12),DH$5,"M"))*((1+'Rent Roll'!$O20)^(DATEDIF(EDATE('Rent Roll'!$K20,'Rent Roll'!$P20*12),DH$5,"Y")+1))),('Rent Roll'!$H20*'Rent Roll'!$D20/12)*((1+'Rent Roll'!$N20)^DATEDIF('Control | Sensitivity'!$C$18,DH$5,"Y")))))</f>
        <v>-</v>
      </c>
      <c r="DI24" s="92" t="str">
        <f ca="1">IF(DI$5&gt;='Rent Roll'!$M46,('Rent Roll'!$G46*'Rent Roll'!$D20/12)*((1+'Rent Roll'!$X46)^DATEDIF('Rent Roll'!$M46,DI$5,"Y")),
IF(DI$5&gt;'Rent Roll'!$L20,"-",
IF('Rent Roll'!$P20&gt;0,
IF(AND('Rent Roll'!$P20&gt;0,EDATE('Rent Roll'!$K20,'Rent Roll'!$P20*12)&gt;='Commercial Lease'!DI$5),
('Rent Roll'!$H20*'Rent Roll'!$D20/12)*((1+'Rent Roll'!$N20)^DATEDIF('Control | Sensitivity'!$C$18,DI$5,"Y")),
OFFSET(DH24,0,-DATEDIF(EDATE('Rent Roll'!$K20,'Rent Roll'!$P20*12),DI$5,"M"))*((1+'Rent Roll'!$O20)^(DATEDIF(EDATE('Rent Roll'!$K20,'Rent Roll'!$P20*12),DI$5,"Y")+1))),('Rent Roll'!$H20*'Rent Roll'!$D20/12)*((1+'Rent Roll'!$N20)^DATEDIF('Control | Sensitivity'!$C$18,DI$5,"Y")))))</f>
        <v>-</v>
      </c>
      <c r="DJ24" s="92" t="str">
        <f ca="1">IF(DJ$5&gt;='Rent Roll'!$M46,('Rent Roll'!$G46*'Rent Roll'!$D20/12)*((1+'Rent Roll'!$X46)^DATEDIF('Rent Roll'!$M46,DJ$5,"Y")),
IF(DJ$5&gt;'Rent Roll'!$L20,"-",
IF('Rent Roll'!$P20&gt;0,
IF(AND('Rent Roll'!$P20&gt;0,EDATE('Rent Roll'!$K20,'Rent Roll'!$P20*12)&gt;='Commercial Lease'!DJ$5),
('Rent Roll'!$H20*'Rent Roll'!$D20/12)*((1+'Rent Roll'!$N20)^DATEDIF('Control | Sensitivity'!$C$18,DJ$5,"Y")),
OFFSET(DI24,0,-DATEDIF(EDATE('Rent Roll'!$K20,'Rent Roll'!$P20*12),DJ$5,"M"))*((1+'Rent Roll'!$O20)^(DATEDIF(EDATE('Rent Roll'!$K20,'Rent Roll'!$P20*12),DJ$5,"Y")+1))),('Rent Roll'!$H20*'Rent Roll'!$D20/12)*((1+'Rent Roll'!$N20)^DATEDIF('Control | Sensitivity'!$C$18,DJ$5,"Y")))))</f>
        <v>-</v>
      </c>
      <c r="DK24" s="92" t="str">
        <f ca="1">IF(DK$5&gt;='Rent Roll'!$M46,('Rent Roll'!$G46*'Rent Roll'!$D20/12)*((1+'Rent Roll'!$X46)^DATEDIF('Rent Roll'!$M46,DK$5,"Y")),
IF(DK$5&gt;'Rent Roll'!$L20,"-",
IF('Rent Roll'!$P20&gt;0,
IF(AND('Rent Roll'!$P20&gt;0,EDATE('Rent Roll'!$K20,'Rent Roll'!$P20*12)&gt;='Commercial Lease'!DK$5),
('Rent Roll'!$H20*'Rent Roll'!$D20/12)*((1+'Rent Roll'!$N20)^DATEDIF('Control | Sensitivity'!$C$18,DK$5,"Y")),
OFFSET(DJ24,0,-DATEDIF(EDATE('Rent Roll'!$K20,'Rent Roll'!$P20*12),DK$5,"M"))*((1+'Rent Roll'!$O20)^(DATEDIF(EDATE('Rent Roll'!$K20,'Rent Roll'!$P20*12),DK$5,"Y")+1))),('Rent Roll'!$H20*'Rent Roll'!$D20/12)*((1+'Rent Roll'!$N20)^DATEDIF('Control | Sensitivity'!$C$18,DK$5,"Y")))))</f>
        <v>-</v>
      </c>
      <c r="DL24" s="92" t="str">
        <f ca="1">IF(DL$5&gt;='Rent Roll'!$M46,('Rent Roll'!$G46*'Rent Roll'!$D20/12)*((1+'Rent Roll'!$X46)^DATEDIF('Rent Roll'!$M46,DL$5,"Y")),
IF(DL$5&gt;'Rent Roll'!$L20,"-",
IF('Rent Roll'!$P20&gt;0,
IF(AND('Rent Roll'!$P20&gt;0,EDATE('Rent Roll'!$K20,'Rent Roll'!$P20*12)&gt;='Commercial Lease'!DL$5),
('Rent Roll'!$H20*'Rent Roll'!$D20/12)*((1+'Rent Roll'!$N20)^DATEDIF('Control | Sensitivity'!$C$18,DL$5,"Y")),
OFFSET(DK24,0,-DATEDIF(EDATE('Rent Roll'!$K20,'Rent Roll'!$P20*12),DL$5,"M"))*((1+'Rent Roll'!$O20)^(DATEDIF(EDATE('Rent Roll'!$K20,'Rent Roll'!$P20*12),DL$5,"Y")+1))),('Rent Roll'!$H20*'Rent Roll'!$D20/12)*((1+'Rent Roll'!$N20)^DATEDIF('Control | Sensitivity'!$C$18,DL$5,"Y")))))</f>
        <v>-</v>
      </c>
      <c r="DM24" s="92" t="str">
        <f ca="1">IF(DM$5&gt;='Rent Roll'!$M46,('Rent Roll'!$G46*'Rent Roll'!$D20/12)*((1+'Rent Roll'!$X46)^DATEDIF('Rent Roll'!$M46,DM$5,"Y")),
IF(DM$5&gt;'Rent Roll'!$L20,"-",
IF('Rent Roll'!$P20&gt;0,
IF(AND('Rent Roll'!$P20&gt;0,EDATE('Rent Roll'!$K20,'Rent Roll'!$P20*12)&gt;='Commercial Lease'!DM$5),
('Rent Roll'!$H20*'Rent Roll'!$D20/12)*((1+'Rent Roll'!$N20)^DATEDIF('Control | Sensitivity'!$C$18,DM$5,"Y")),
OFFSET(DL24,0,-DATEDIF(EDATE('Rent Roll'!$K20,'Rent Roll'!$P20*12),DM$5,"M"))*((1+'Rent Roll'!$O20)^(DATEDIF(EDATE('Rent Roll'!$K20,'Rent Roll'!$P20*12),DM$5,"Y")+1))),('Rent Roll'!$H20*'Rent Roll'!$D20/12)*((1+'Rent Roll'!$N20)^DATEDIF('Control | Sensitivity'!$C$18,DM$5,"Y")))))</f>
        <v>-</v>
      </c>
      <c r="DN24" s="92" t="str">
        <f ca="1">IF(DN$5&gt;='Rent Roll'!$M46,('Rent Roll'!$G46*'Rent Roll'!$D20/12)*((1+'Rent Roll'!$X46)^DATEDIF('Rent Roll'!$M46,DN$5,"Y")),
IF(DN$5&gt;'Rent Roll'!$L20,"-",
IF('Rent Roll'!$P20&gt;0,
IF(AND('Rent Roll'!$P20&gt;0,EDATE('Rent Roll'!$K20,'Rent Roll'!$P20*12)&gt;='Commercial Lease'!DN$5),
('Rent Roll'!$H20*'Rent Roll'!$D20/12)*((1+'Rent Roll'!$N20)^DATEDIF('Control | Sensitivity'!$C$18,DN$5,"Y")),
OFFSET(DM24,0,-DATEDIF(EDATE('Rent Roll'!$K20,'Rent Roll'!$P20*12),DN$5,"M"))*((1+'Rent Roll'!$O20)^(DATEDIF(EDATE('Rent Roll'!$K20,'Rent Roll'!$P20*12),DN$5,"Y")+1))),('Rent Roll'!$H20*'Rent Roll'!$D20/12)*((1+'Rent Roll'!$N20)^DATEDIF('Control | Sensitivity'!$C$18,DN$5,"Y")))))</f>
        <v>-</v>
      </c>
      <c r="DO24" s="92" t="str">
        <f ca="1">IF(DO$5&gt;='Rent Roll'!$M46,('Rent Roll'!$G46*'Rent Roll'!$D20/12)*((1+'Rent Roll'!$X46)^DATEDIF('Rent Roll'!$M46,DO$5,"Y")),
IF(DO$5&gt;'Rent Roll'!$L20,"-",
IF('Rent Roll'!$P20&gt;0,
IF(AND('Rent Roll'!$P20&gt;0,EDATE('Rent Roll'!$K20,'Rent Roll'!$P20*12)&gt;='Commercial Lease'!DO$5),
('Rent Roll'!$H20*'Rent Roll'!$D20/12)*((1+'Rent Roll'!$N20)^DATEDIF('Control | Sensitivity'!$C$18,DO$5,"Y")),
OFFSET(DN24,0,-DATEDIF(EDATE('Rent Roll'!$K20,'Rent Roll'!$P20*12),DO$5,"M"))*((1+'Rent Roll'!$O20)^(DATEDIF(EDATE('Rent Roll'!$K20,'Rent Roll'!$P20*12),DO$5,"Y")+1))),('Rent Roll'!$H20*'Rent Roll'!$D20/12)*((1+'Rent Roll'!$N20)^DATEDIF('Control | Sensitivity'!$C$18,DO$5,"Y")))))</f>
        <v>-</v>
      </c>
      <c r="DP24" s="92" t="str">
        <f ca="1">IF(DP$5&gt;='Rent Roll'!$M46,('Rent Roll'!$G46*'Rent Roll'!$D20/12)*((1+'Rent Roll'!$X46)^DATEDIF('Rent Roll'!$M46,DP$5,"Y")),
IF(DP$5&gt;'Rent Roll'!$L20,"-",
IF('Rent Roll'!$P20&gt;0,
IF(AND('Rent Roll'!$P20&gt;0,EDATE('Rent Roll'!$K20,'Rent Roll'!$P20*12)&gt;='Commercial Lease'!DP$5),
('Rent Roll'!$H20*'Rent Roll'!$D20/12)*((1+'Rent Roll'!$N20)^DATEDIF('Control | Sensitivity'!$C$18,DP$5,"Y")),
OFFSET(DO24,0,-DATEDIF(EDATE('Rent Roll'!$K20,'Rent Roll'!$P20*12),DP$5,"M"))*((1+'Rent Roll'!$O20)^(DATEDIF(EDATE('Rent Roll'!$K20,'Rent Roll'!$P20*12),DP$5,"Y")+1))),('Rent Roll'!$H20*'Rent Roll'!$D20/12)*((1+'Rent Roll'!$N20)^DATEDIF('Control | Sensitivity'!$C$18,DP$5,"Y")))))</f>
        <v>-</v>
      </c>
      <c r="DQ24" s="92" t="str">
        <f ca="1">IF(DQ$5&gt;='Rent Roll'!$M46,('Rent Roll'!$G46*'Rent Roll'!$D20/12)*((1+'Rent Roll'!$X46)^DATEDIF('Rent Roll'!$M46,DQ$5,"Y")),
IF(DQ$5&gt;'Rent Roll'!$L20,"-",
IF('Rent Roll'!$P20&gt;0,
IF(AND('Rent Roll'!$P20&gt;0,EDATE('Rent Roll'!$K20,'Rent Roll'!$P20*12)&gt;='Commercial Lease'!DQ$5),
('Rent Roll'!$H20*'Rent Roll'!$D20/12)*((1+'Rent Roll'!$N20)^DATEDIF('Control | Sensitivity'!$C$18,DQ$5,"Y")),
OFFSET(DP24,0,-DATEDIF(EDATE('Rent Roll'!$K20,'Rent Roll'!$P20*12),DQ$5,"M"))*((1+'Rent Roll'!$O20)^(DATEDIF(EDATE('Rent Roll'!$K20,'Rent Roll'!$P20*12),DQ$5,"Y")+1))),('Rent Roll'!$H20*'Rent Roll'!$D20/12)*((1+'Rent Roll'!$N20)^DATEDIF('Control | Sensitivity'!$C$18,DQ$5,"Y")))))</f>
        <v>-</v>
      </c>
      <c r="DR24" s="92" t="str">
        <f ca="1">IF(DR$5&gt;='Rent Roll'!$M46,('Rent Roll'!$G46*'Rent Roll'!$D20/12)*((1+'Rent Roll'!$X46)^DATEDIF('Rent Roll'!$M46,DR$5,"Y")),
IF(DR$5&gt;'Rent Roll'!$L20,"-",
IF('Rent Roll'!$P20&gt;0,
IF(AND('Rent Roll'!$P20&gt;0,EDATE('Rent Roll'!$K20,'Rent Roll'!$P20*12)&gt;='Commercial Lease'!DR$5),
('Rent Roll'!$H20*'Rent Roll'!$D20/12)*((1+'Rent Roll'!$N20)^DATEDIF('Control | Sensitivity'!$C$18,DR$5,"Y")),
OFFSET(DQ24,0,-DATEDIF(EDATE('Rent Roll'!$K20,'Rent Roll'!$P20*12),DR$5,"M"))*((1+'Rent Roll'!$O20)^(DATEDIF(EDATE('Rent Roll'!$K20,'Rent Roll'!$P20*12),DR$5,"Y")+1))),('Rent Roll'!$H20*'Rent Roll'!$D20/12)*((1+'Rent Roll'!$N20)^DATEDIF('Control | Sensitivity'!$C$18,DR$5,"Y")))))</f>
        <v>-</v>
      </c>
      <c r="DS24" s="92" t="str">
        <f ca="1">IF(DS$5&gt;='Rent Roll'!$M46,('Rent Roll'!$G46*'Rent Roll'!$D20/12)*((1+'Rent Roll'!$X46)^DATEDIF('Rent Roll'!$M46,DS$5,"Y")),
IF(DS$5&gt;'Rent Roll'!$L20,"-",
IF('Rent Roll'!$P20&gt;0,
IF(AND('Rent Roll'!$P20&gt;0,EDATE('Rent Roll'!$K20,'Rent Roll'!$P20*12)&gt;='Commercial Lease'!DS$5),
('Rent Roll'!$H20*'Rent Roll'!$D20/12)*((1+'Rent Roll'!$N20)^DATEDIF('Control | Sensitivity'!$C$18,DS$5,"Y")),
OFFSET(DR24,0,-DATEDIF(EDATE('Rent Roll'!$K20,'Rent Roll'!$P20*12),DS$5,"M"))*((1+'Rent Roll'!$O20)^(DATEDIF(EDATE('Rent Roll'!$K20,'Rent Roll'!$P20*12),DS$5,"Y")+1))),('Rent Roll'!$H20*'Rent Roll'!$D20/12)*((1+'Rent Roll'!$N20)^DATEDIF('Control | Sensitivity'!$C$18,DS$5,"Y")))))</f>
        <v>-</v>
      </c>
      <c r="DT24" s="92" t="str">
        <f ca="1">IF(DT$5&gt;='Rent Roll'!$M46,('Rent Roll'!$G46*'Rent Roll'!$D20/12)*((1+'Rent Roll'!$X46)^DATEDIF('Rent Roll'!$M46,DT$5,"Y")),
IF(DT$5&gt;'Rent Roll'!$L20,"-",
IF('Rent Roll'!$P20&gt;0,
IF(AND('Rent Roll'!$P20&gt;0,EDATE('Rent Roll'!$K20,'Rent Roll'!$P20*12)&gt;='Commercial Lease'!DT$5),
('Rent Roll'!$H20*'Rent Roll'!$D20/12)*((1+'Rent Roll'!$N20)^DATEDIF('Control | Sensitivity'!$C$18,DT$5,"Y")),
OFFSET(DS24,0,-DATEDIF(EDATE('Rent Roll'!$K20,'Rent Roll'!$P20*12),DT$5,"M"))*((1+'Rent Roll'!$O20)^(DATEDIF(EDATE('Rent Roll'!$K20,'Rent Roll'!$P20*12),DT$5,"Y")+1))),('Rent Roll'!$H20*'Rent Roll'!$D20/12)*((1+'Rent Roll'!$N20)^DATEDIF('Control | Sensitivity'!$C$18,DT$5,"Y")))))</f>
        <v>-</v>
      </c>
      <c r="DU24" s="92" t="str">
        <f ca="1">IF(DU$5&gt;='Rent Roll'!$M46,('Rent Roll'!$G46*'Rent Roll'!$D20/12)*((1+'Rent Roll'!$X46)^DATEDIF('Rent Roll'!$M46,DU$5,"Y")),
IF(DU$5&gt;'Rent Roll'!$L20,"-",
IF('Rent Roll'!$P20&gt;0,
IF(AND('Rent Roll'!$P20&gt;0,EDATE('Rent Roll'!$K20,'Rent Roll'!$P20*12)&gt;='Commercial Lease'!DU$5),
('Rent Roll'!$H20*'Rent Roll'!$D20/12)*((1+'Rent Roll'!$N20)^DATEDIF('Control | Sensitivity'!$C$18,DU$5,"Y")),
OFFSET(DT24,0,-DATEDIF(EDATE('Rent Roll'!$K20,'Rent Roll'!$P20*12),DU$5,"M"))*((1+'Rent Roll'!$O20)^(DATEDIF(EDATE('Rent Roll'!$K20,'Rent Roll'!$P20*12),DU$5,"Y")+1))),('Rent Roll'!$H20*'Rent Roll'!$D20/12)*((1+'Rent Roll'!$N20)^DATEDIF('Control | Sensitivity'!$C$18,DU$5,"Y")))))</f>
        <v>-</v>
      </c>
      <c r="DV24" s="92" t="str">
        <f ca="1">IF(DV$5&gt;='Rent Roll'!$M46,('Rent Roll'!$G46*'Rent Roll'!$D20/12)*((1+'Rent Roll'!$X46)^DATEDIF('Rent Roll'!$M46,DV$5,"Y")),
IF(DV$5&gt;'Rent Roll'!$L20,"-",
IF('Rent Roll'!$P20&gt;0,
IF(AND('Rent Roll'!$P20&gt;0,EDATE('Rent Roll'!$K20,'Rent Roll'!$P20*12)&gt;='Commercial Lease'!DV$5),
('Rent Roll'!$H20*'Rent Roll'!$D20/12)*((1+'Rent Roll'!$N20)^DATEDIF('Control | Sensitivity'!$C$18,DV$5,"Y")),
OFFSET(DU24,0,-DATEDIF(EDATE('Rent Roll'!$K20,'Rent Roll'!$P20*12),DV$5,"M"))*((1+'Rent Roll'!$O20)^(DATEDIF(EDATE('Rent Roll'!$K20,'Rent Roll'!$P20*12),DV$5,"Y")+1))),('Rent Roll'!$H20*'Rent Roll'!$D20/12)*((1+'Rent Roll'!$N20)^DATEDIF('Control | Sensitivity'!$C$18,DV$5,"Y")))))</f>
        <v>-</v>
      </c>
      <c r="DW24" s="92" t="str">
        <f ca="1">IF(DW$5&gt;='Rent Roll'!$M46,('Rent Roll'!$G46*'Rent Roll'!$D20/12)*((1+'Rent Roll'!$X46)^DATEDIF('Rent Roll'!$M46,DW$5,"Y")),
IF(DW$5&gt;'Rent Roll'!$L20,"-",
IF('Rent Roll'!$P20&gt;0,
IF(AND('Rent Roll'!$P20&gt;0,EDATE('Rent Roll'!$K20,'Rent Roll'!$P20*12)&gt;='Commercial Lease'!DW$5),
('Rent Roll'!$H20*'Rent Roll'!$D20/12)*((1+'Rent Roll'!$N20)^DATEDIF('Control | Sensitivity'!$C$18,DW$5,"Y")),
OFFSET(DV24,0,-DATEDIF(EDATE('Rent Roll'!$K20,'Rent Roll'!$P20*12),DW$5,"M"))*((1+'Rent Roll'!$O20)^(DATEDIF(EDATE('Rent Roll'!$K20,'Rent Roll'!$P20*12),DW$5,"Y")+1))),('Rent Roll'!$H20*'Rent Roll'!$D20/12)*((1+'Rent Roll'!$N20)^DATEDIF('Control | Sensitivity'!$C$18,DW$5,"Y")))))</f>
        <v>-</v>
      </c>
      <c r="DX24" s="92" t="str">
        <f ca="1">IF(DX$5&gt;='Rent Roll'!$M46,('Rent Roll'!$G46*'Rent Roll'!$D20/12)*((1+'Rent Roll'!$X46)^DATEDIF('Rent Roll'!$M46,DX$5,"Y")),
IF(DX$5&gt;'Rent Roll'!$L20,"-",
IF('Rent Roll'!$P20&gt;0,
IF(AND('Rent Roll'!$P20&gt;0,EDATE('Rent Roll'!$K20,'Rent Roll'!$P20*12)&gt;='Commercial Lease'!DX$5),
('Rent Roll'!$H20*'Rent Roll'!$D20/12)*((1+'Rent Roll'!$N20)^DATEDIF('Control | Sensitivity'!$C$18,DX$5,"Y")),
OFFSET(DW24,0,-DATEDIF(EDATE('Rent Roll'!$K20,'Rent Roll'!$P20*12),DX$5,"M"))*((1+'Rent Roll'!$O20)^(DATEDIF(EDATE('Rent Roll'!$K20,'Rent Roll'!$P20*12),DX$5,"Y")+1))),('Rent Roll'!$H20*'Rent Roll'!$D20/12)*((1+'Rent Roll'!$N20)^DATEDIF('Control | Sensitivity'!$C$18,DX$5,"Y")))))</f>
        <v>-</v>
      </c>
      <c r="DY24" s="92" t="str">
        <f ca="1">IF(DY$5&gt;='Rent Roll'!$M46,('Rent Roll'!$G46*'Rent Roll'!$D20/12)*((1+'Rent Roll'!$X46)^DATEDIF('Rent Roll'!$M46,DY$5,"Y")),
IF(DY$5&gt;'Rent Roll'!$L20,"-",
IF('Rent Roll'!$P20&gt;0,
IF(AND('Rent Roll'!$P20&gt;0,EDATE('Rent Roll'!$K20,'Rent Roll'!$P20*12)&gt;='Commercial Lease'!DY$5),
('Rent Roll'!$H20*'Rent Roll'!$D20/12)*((1+'Rent Roll'!$N20)^DATEDIF('Control | Sensitivity'!$C$18,DY$5,"Y")),
OFFSET(DX24,0,-DATEDIF(EDATE('Rent Roll'!$K20,'Rent Roll'!$P20*12),DY$5,"M"))*((1+'Rent Roll'!$O20)^(DATEDIF(EDATE('Rent Roll'!$K20,'Rent Roll'!$P20*12),DY$5,"Y")+1))),('Rent Roll'!$H20*'Rent Roll'!$D20/12)*((1+'Rent Roll'!$N20)^DATEDIF('Control | Sensitivity'!$C$18,DY$5,"Y")))))</f>
        <v>-</v>
      </c>
      <c r="DZ24" s="92" t="str">
        <f ca="1">IF(DZ$5&gt;='Rent Roll'!$M46,('Rent Roll'!$G46*'Rent Roll'!$D20/12)*((1+'Rent Roll'!$X46)^DATEDIF('Rent Roll'!$M46,DZ$5,"Y")),
IF(DZ$5&gt;'Rent Roll'!$L20,"-",
IF('Rent Roll'!$P20&gt;0,
IF(AND('Rent Roll'!$P20&gt;0,EDATE('Rent Roll'!$K20,'Rent Roll'!$P20*12)&gt;='Commercial Lease'!DZ$5),
('Rent Roll'!$H20*'Rent Roll'!$D20/12)*((1+'Rent Roll'!$N20)^DATEDIF('Control | Sensitivity'!$C$18,DZ$5,"Y")),
OFFSET(DY24,0,-DATEDIF(EDATE('Rent Roll'!$K20,'Rent Roll'!$P20*12),DZ$5,"M"))*((1+'Rent Roll'!$O20)^(DATEDIF(EDATE('Rent Roll'!$K20,'Rent Roll'!$P20*12),DZ$5,"Y")+1))),('Rent Roll'!$H20*'Rent Roll'!$D20/12)*((1+'Rent Roll'!$N20)^DATEDIF('Control | Sensitivity'!$C$18,DZ$5,"Y")))))</f>
        <v>-</v>
      </c>
      <c r="EA24" s="92" t="str">
        <f ca="1">IF(EA$5&gt;='Rent Roll'!$M46,('Rent Roll'!$G46*'Rent Roll'!$D20/12)*((1+'Rent Roll'!$X46)^DATEDIF('Rent Roll'!$M46,EA$5,"Y")),
IF(EA$5&gt;'Rent Roll'!$L20,"-",
IF('Rent Roll'!$P20&gt;0,
IF(AND('Rent Roll'!$P20&gt;0,EDATE('Rent Roll'!$K20,'Rent Roll'!$P20*12)&gt;='Commercial Lease'!EA$5),
('Rent Roll'!$H20*'Rent Roll'!$D20/12)*((1+'Rent Roll'!$N20)^DATEDIF('Control | Sensitivity'!$C$18,EA$5,"Y")),
OFFSET(DZ24,0,-DATEDIF(EDATE('Rent Roll'!$K20,'Rent Roll'!$P20*12),EA$5,"M"))*((1+'Rent Roll'!$O20)^(DATEDIF(EDATE('Rent Roll'!$K20,'Rent Roll'!$P20*12),EA$5,"Y")+1))),('Rent Roll'!$H20*'Rent Roll'!$D20/12)*((1+'Rent Roll'!$N20)^DATEDIF('Control | Sensitivity'!$C$18,EA$5,"Y")))))</f>
        <v>-</v>
      </c>
      <c r="EB24" s="92" t="str">
        <f ca="1">IF(EB$5&gt;='Rent Roll'!$M46,('Rent Roll'!$G46*'Rent Roll'!$D20/12)*((1+'Rent Roll'!$X46)^DATEDIF('Rent Roll'!$M46,EB$5,"Y")),
IF(EB$5&gt;'Rent Roll'!$L20,"-",
IF('Rent Roll'!$P20&gt;0,
IF(AND('Rent Roll'!$P20&gt;0,EDATE('Rent Roll'!$K20,'Rent Roll'!$P20*12)&gt;='Commercial Lease'!EB$5),
('Rent Roll'!$H20*'Rent Roll'!$D20/12)*((1+'Rent Roll'!$N20)^DATEDIF('Control | Sensitivity'!$C$18,EB$5,"Y")),
OFFSET(EA24,0,-DATEDIF(EDATE('Rent Roll'!$K20,'Rent Roll'!$P20*12),EB$5,"M"))*((1+'Rent Roll'!$O20)^(DATEDIF(EDATE('Rent Roll'!$K20,'Rent Roll'!$P20*12),EB$5,"Y")+1))),('Rent Roll'!$H20*'Rent Roll'!$D20/12)*((1+'Rent Roll'!$N20)^DATEDIF('Control | Sensitivity'!$C$18,EB$5,"Y")))))</f>
        <v>-</v>
      </c>
      <c r="EC24" s="92" t="str">
        <f ca="1">IF(EC$5&gt;='Rent Roll'!$M46,('Rent Roll'!$G46*'Rent Roll'!$D20/12)*((1+'Rent Roll'!$X46)^DATEDIF('Rent Roll'!$M46,EC$5,"Y")),
IF(EC$5&gt;'Rent Roll'!$L20,"-",
IF('Rent Roll'!$P20&gt;0,
IF(AND('Rent Roll'!$P20&gt;0,EDATE('Rent Roll'!$K20,'Rent Roll'!$P20*12)&gt;='Commercial Lease'!EC$5),
('Rent Roll'!$H20*'Rent Roll'!$D20/12)*((1+'Rent Roll'!$N20)^DATEDIF('Control | Sensitivity'!$C$18,EC$5,"Y")),
OFFSET(EB24,0,-DATEDIF(EDATE('Rent Roll'!$K20,'Rent Roll'!$P20*12),EC$5,"M"))*((1+'Rent Roll'!$O20)^(DATEDIF(EDATE('Rent Roll'!$K20,'Rent Roll'!$P20*12),EC$5,"Y")+1))),('Rent Roll'!$H20*'Rent Roll'!$D20/12)*((1+'Rent Roll'!$N20)^DATEDIF('Control | Sensitivity'!$C$18,EC$5,"Y")))))</f>
        <v>-</v>
      </c>
      <c r="ED24" s="92" t="str">
        <f ca="1">IF(ED$5&gt;='Rent Roll'!$M46,('Rent Roll'!$G46*'Rent Roll'!$D20/12)*((1+'Rent Roll'!$X46)^DATEDIF('Rent Roll'!$M46,ED$5,"Y")),
IF(ED$5&gt;'Rent Roll'!$L20,"-",
IF('Rent Roll'!$P20&gt;0,
IF(AND('Rent Roll'!$P20&gt;0,EDATE('Rent Roll'!$K20,'Rent Roll'!$P20*12)&gt;='Commercial Lease'!ED$5),
('Rent Roll'!$H20*'Rent Roll'!$D20/12)*((1+'Rent Roll'!$N20)^DATEDIF('Control | Sensitivity'!$C$18,ED$5,"Y")),
OFFSET(EC24,0,-DATEDIF(EDATE('Rent Roll'!$K20,'Rent Roll'!$P20*12),ED$5,"M"))*((1+'Rent Roll'!$O20)^(DATEDIF(EDATE('Rent Roll'!$K20,'Rent Roll'!$P20*12),ED$5,"Y")+1))),('Rent Roll'!$H20*'Rent Roll'!$D20/12)*((1+'Rent Roll'!$N20)^DATEDIF('Control | Sensitivity'!$C$18,ED$5,"Y")))))</f>
        <v>-</v>
      </c>
      <c r="EE24" s="92" t="str">
        <f ca="1">IF(EE$5&gt;='Rent Roll'!$M46,('Rent Roll'!$G46*'Rent Roll'!$D20/12)*((1+'Rent Roll'!$X46)^DATEDIF('Rent Roll'!$M46,EE$5,"Y")),
IF(EE$5&gt;'Rent Roll'!$L20,"-",
IF('Rent Roll'!$P20&gt;0,
IF(AND('Rent Roll'!$P20&gt;0,EDATE('Rent Roll'!$K20,'Rent Roll'!$P20*12)&gt;='Commercial Lease'!EE$5),
('Rent Roll'!$H20*'Rent Roll'!$D20/12)*((1+'Rent Roll'!$N20)^DATEDIF('Control | Sensitivity'!$C$18,EE$5,"Y")),
OFFSET(ED24,0,-DATEDIF(EDATE('Rent Roll'!$K20,'Rent Roll'!$P20*12),EE$5,"M"))*((1+'Rent Roll'!$O20)^(DATEDIF(EDATE('Rent Roll'!$K20,'Rent Roll'!$P20*12),EE$5,"Y")+1))),('Rent Roll'!$H20*'Rent Roll'!$D20/12)*((1+'Rent Roll'!$N20)^DATEDIF('Control | Sensitivity'!$C$18,EE$5,"Y")))))</f>
        <v>-</v>
      </c>
      <c r="EF24" s="214" t="str">
        <f ca="1">IF(EF$5&gt;='Rent Roll'!$M46,('Rent Roll'!$G46*'Rent Roll'!$D20/12)*((1+'Rent Roll'!$X46)^DATEDIF('Rent Roll'!$M46,EF$5,"Y")),
IF(EF$5&gt;'Rent Roll'!$L20,"-",
IF('Rent Roll'!$P20&gt;0,
IF(AND('Rent Roll'!$P20&gt;0,EDATE('Rent Roll'!$K20,'Rent Roll'!$P20*12)&gt;='Commercial Lease'!EF$5),
('Rent Roll'!$H20*'Rent Roll'!$D20/12)*((1+'Rent Roll'!$N20)^DATEDIF('Control | Sensitivity'!$C$18,EF$5,"Y")),
OFFSET(EE24,0,-DATEDIF(EDATE('Rent Roll'!$K20,'Rent Roll'!$P20*12),EF$5,"M"))*((1+'Rent Roll'!$O20)^(DATEDIF(EDATE('Rent Roll'!$K20,'Rent Roll'!$P20*12),EF$5,"Y")+1))),('Rent Roll'!$H20*'Rent Roll'!$D20/12)*((1+'Rent Roll'!$N20)^DATEDIF('Control | Sensitivity'!$C$18,EF$5,"Y")))))</f>
        <v>-</v>
      </c>
      <c r="EG24" s="72" t="s">
        <v>109</v>
      </c>
    </row>
    <row r="25" spans="2:137" x14ac:dyDescent="0.2">
      <c r="B25" s="75"/>
      <c r="C25" s="287" t="str">
        <f>CONCATENATE('Rent Roll'!B21&amp;" - "&amp;'Rent Roll'!C21)</f>
        <v xml:space="preserve"> - </v>
      </c>
      <c r="D25" s="214">
        <f t="shared" ca="1" si="13"/>
        <v>0</v>
      </c>
      <c r="E25" s="92" t="str">
        <f>IF('Rent Roll'!$E21='Data Validation'!$E$2,'Rent Roll'!$I21,"-")</f>
        <v>-</v>
      </c>
      <c r="F25" s="92" t="str">
        <f ca="1">IF(F$5&gt;='Rent Roll'!$M47,('Rent Roll'!$G47*'Rent Roll'!$D21/12)*((1+'Rent Roll'!$X47)^DATEDIF('Rent Roll'!$M47,F$5,"Y")),
IF(F$5&gt;'Rent Roll'!$L21,"-",
IF('Rent Roll'!$P21&gt;0,
IF(AND('Rent Roll'!$P21&gt;0,EDATE('Rent Roll'!$K21,'Rent Roll'!$P21*12)&gt;='Commercial Lease'!F$5),
('Rent Roll'!$H21*'Rent Roll'!$D21/12)*((1+'Rent Roll'!$N21)^DATEDIF('Control | Sensitivity'!$C$18,F$5,"Y")),
OFFSET(E25,0,-DATEDIF(EDATE('Rent Roll'!$K21,'Rent Roll'!$P21*12),F$5,"M"))*((1+'Rent Roll'!$O21)^(DATEDIF(EDATE('Rent Roll'!$K21,'Rent Roll'!$P21*12),F$5,"Y")+1))),('Rent Roll'!$H21*'Rent Roll'!$D21/12)*((1+'Rent Roll'!$N21)^DATEDIF('Control | Sensitivity'!$C$18,F$5,"Y")))))</f>
        <v>-</v>
      </c>
      <c r="G25" s="92" t="str">
        <f ca="1">IF(G$5&gt;='Rent Roll'!$M47,('Rent Roll'!$G47*'Rent Roll'!$D21/12)*((1+'Rent Roll'!$X47)^DATEDIF('Rent Roll'!$M47,G$5,"Y")),
IF(G$5&gt;'Rent Roll'!$L21,"-",
IF('Rent Roll'!$P21&gt;0,
IF(AND('Rent Roll'!$P21&gt;0,EDATE('Rent Roll'!$K21,'Rent Roll'!$P21*12)&gt;='Commercial Lease'!G$5),
('Rent Roll'!$H21*'Rent Roll'!$D21/12)*((1+'Rent Roll'!$N21)^DATEDIF('Control | Sensitivity'!$C$18,G$5,"Y")),
OFFSET(F25,0,-DATEDIF(EDATE('Rent Roll'!$K21,'Rent Roll'!$P21*12),G$5,"M"))*((1+'Rent Roll'!$O21)^(DATEDIF(EDATE('Rent Roll'!$K21,'Rent Roll'!$P21*12),G$5,"Y")+1))),('Rent Roll'!$H21*'Rent Roll'!$D21/12)*((1+'Rent Roll'!$N21)^DATEDIF('Control | Sensitivity'!$C$18,G$5,"Y")))))</f>
        <v>-</v>
      </c>
      <c r="H25" s="92" t="str">
        <f ca="1">IF(H$5&gt;='Rent Roll'!$M47,('Rent Roll'!$G47*'Rent Roll'!$D21/12)*((1+'Rent Roll'!$X47)^DATEDIF('Rent Roll'!$M47,H$5,"Y")),
IF(H$5&gt;'Rent Roll'!$L21,"-",
IF('Rent Roll'!$P21&gt;0,
IF(AND('Rent Roll'!$P21&gt;0,EDATE('Rent Roll'!$K21,'Rent Roll'!$P21*12)&gt;='Commercial Lease'!H$5),
('Rent Roll'!$H21*'Rent Roll'!$D21/12)*((1+'Rent Roll'!$N21)^DATEDIF('Control | Sensitivity'!$C$18,H$5,"Y")),
OFFSET(G25,0,-DATEDIF(EDATE('Rent Roll'!$K21,'Rent Roll'!$P21*12),H$5,"M"))*((1+'Rent Roll'!$O21)^(DATEDIF(EDATE('Rent Roll'!$K21,'Rent Roll'!$P21*12),H$5,"Y")+1))),('Rent Roll'!$H21*'Rent Roll'!$D21/12)*((1+'Rent Roll'!$N21)^DATEDIF('Control | Sensitivity'!$C$18,H$5,"Y")))))</f>
        <v>-</v>
      </c>
      <c r="I25" s="92" t="str">
        <f ca="1">IF(I$5&gt;='Rent Roll'!$M47,('Rent Roll'!$G47*'Rent Roll'!$D21/12)*((1+'Rent Roll'!$X47)^DATEDIF('Rent Roll'!$M47,I$5,"Y")),
IF(I$5&gt;'Rent Roll'!$L21,"-",
IF('Rent Roll'!$P21&gt;0,
IF(AND('Rent Roll'!$P21&gt;0,EDATE('Rent Roll'!$K21,'Rent Roll'!$P21*12)&gt;='Commercial Lease'!I$5),
('Rent Roll'!$H21*'Rent Roll'!$D21/12)*((1+'Rent Roll'!$N21)^DATEDIF('Control | Sensitivity'!$C$18,I$5,"Y")),
OFFSET(H25,0,-DATEDIF(EDATE('Rent Roll'!$K21,'Rent Roll'!$P21*12),I$5,"M"))*((1+'Rent Roll'!$O21)^(DATEDIF(EDATE('Rent Roll'!$K21,'Rent Roll'!$P21*12),I$5,"Y")+1))),('Rent Roll'!$H21*'Rent Roll'!$D21/12)*((1+'Rent Roll'!$N21)^DATEDIF('Control | Sensitivity'!$C$18,I$5,"Y")))))</f>
        <v>-</v>
      </c>
      <c r="J25" s="92" t="str">
        <f ca="1">IF(J$5&gt;='Rent Roll'!$M47,('Rent Roll'!$G47*'Rent Roll'!$D21/12)*((1+'Rent Roll'!$X47)^DATEDIF('Rent Roll'!$M47,J$5,"Y")),
IF(J$5&gt;'Rent Roll'!$L21,"-",
IF('Rent Roll'!$P21&gt;0,
IF(AND('Rent Roll'!$P21&gt;0,EDATE('Rent Roll'!$K21,'Rent Roll'!$P21*12)&gt;='Commercial Lease'!J$5),
('Rent Roll'!$H21*'Rent Roll'!$D21/12)*((1+'Rent Roll'!$N21)^DATEDIF('Control | Sensitivity'!$C$18,J$5,"Y")),
OFFSET(I25,0,-DATEDIF(EDATE('Rent Roll'!$K21,'Rent Roll'!$P21*12),J$5,"M"))*((1+'Rent Roll'!$O21)^(DATEDIF(EDATE('Rent Roll'!$K21,'Rent Roll'!$P21*12),J$5,"Y")+1))),('Rent Roll'!$H21*'Rent Roll'!$D21/12)*((1+'Rent Roll'!$N21)^DATEDIF('Control | Sensitivity'!$C$18,J$5,"Y")))))</f>
        <v>-</v>
      </c>
      <c r="K25" s="92" t="str">
        <f ca="1">IF(K$5&gt;='Rent Roll'!$M47,('Rent Roll'!$G47*'Rent Roll'!$D21/12)*((1+'Rent Roll'!$X47)^DATEDIF('Rent Roll'!$M47,K$5,"Y")),
IF(K$5&gt;'Rent Roll'!$L21,"-",
IF('Rent Roll'!$P21&gt;0,
IF(AND('Rent Roll'!$P21&gt;0,EDATE('Rent Roll'!$K21,'Rent Roll'!$P21*12)&gt;='Commercial Lease'!K$5),
('Rent Roll'!$H21*'Rent Roll'!$D21/12)*((1+'Rent Roll'!$N21)^DATEDIF('Control | Sensitivity'!$C$18,K$5,"Y")),
OFFSET(J25,0,-DATEDIF(EDATE('Rent Roll'!$K21,'Rent Roll'!$P21*12),K$5,"M"))*((1+'Rent Roll'!$O21)^(DATEDIF(EDATE('Rent Roll'!$K21,'Rent Roll'!$P21*12),K$5,"Y")+1))),('Rent Roll'!$H21*'Rent Roll'!$D21/12)*((1+'Rent Roll'!$N21)^DATEDIF('Control | Sensitivity'!$C$18,K$5,"Y")))))</f>
        <v>-</v>
      </c>
      <c r="L25" s="92" t="str">
        <f ca="1">IF(L$5&gt;='Rent Roll'!$M47,('Rent Roll'!$G47*'Rent Roll'!$D21/12)*((1+'Rent Roll'!$X47)^DATEDIF('Rent Roll'!$M47,L$5,"Y")),
IF(L$5&gt;'Rent Roll'!$L21,"-",
IF('Rent Roll'!$P21&gt;0,
IF(AND('Rent Roll'!$P21&gt;0,EDATE('Rent Roll'!$K21,'Rent Roll'!$P21*12)&gt;='Commercial Lease'!L$5),
('Rent Roll'!$H21*'Rent Roll'!$D21/12)*((1+'Rent Roll'!$N21)^DATEDIF('Control | Sensitivity'!$C$18,L$5,"Y")),
OFFSET(K25,0,-DATEDIF(EDATE('Rent Roll'!$K21,'Rent Roll'!$P21*12),L$5,"M"))*((1+'Rent Roll'!$O21)^(DATEDIF(EDATE('Rent Roll'!$K21,'Rent Roll'!$P21*12),L$5,"Y")+1))),('Rent Roll'!$H21*'Rent Roll'!$D21/12)*((1+'Rent Roll'!$N21)^DATEDIF('Control | Sensitivity'!$C$18,L$5,"Y")))))</f>
        <v>-</v>
      </c>
      <c r="M25" s="92" t="str">
        <f ca="1">IF(M$5&gt;='Rent Roll'!$M47,('Rent Roll'!$G47*'Rent Roll'!$D21/12)*((1+'Rent Roll'!$X47)^DATEDIF('Rent Roll'!$M47,M$5,"Y")),
IF(M$5&gt;'Rent Roll'!$L21,"-",
IF('Rent Roll'!$P21&gt;0,
IF(AND('Rent Roll'!$P21&gt;0,EDATE('Rent Roll'!$K21,'Rent Roll'!$P21*12)&gt;='Commercial Lease'!M$5),
('Rent Roll'!$H21*'Rent Roll'!$D21/12)*((1+'Rent Roll'!$N21)^DATEDIF('Control | Sensitivity'!$C$18,M$5,"Y")),
OFFSET(L25,0,-DATEDIF(EDATE('Rent Roll'!$K21,'Rent Roll'!$P21*12),M$5,"M"))*((1+'Rent Roll'!$O21)^(DATEDIF(EDATE('Rent Roll'!$K21,'Rent Roll'!$P21*12),M$5,"Y")+1))),('Rent Roll'!$H21*'Rent Roll'!$D21/12)*((1+'Rent Roll'!$N21)^DATEDIF('Control | Sensitivity'!$C$18,M$5,"Y")))))</f>
        <v>-</v>
      </c>
      <c r="N25" s="92" t="str">
        <f ca="1">IF(N$5&gt;='Rent Roll'!$M47,('Rent Roll'!$G47*'Rent Roll'!$D21/12)*((1+'Rent Roll'!$X47)^DATEDIF('Rent Roll'!$M47,N$5,"Y")),
IF(N$5&gt;'Rent Roll'!$L21,"-",
IF('Rent Roll'!$P21&gt;0,
IF(AND('Rent Roll'!$P21&gt;0,EDATE('Rent Roll'!$K21,'Rent Roll'!$P21*12)&gt;='Commercial Lease'!N$5),
('Rent Roll'!$H21*'Rent Roll'!$D21/12)*((1+'Rent Roll'!$N21)^DATEDIF('Control | Sensitivity'!$C$18,N$5,"Y")),
OFFSET(M25,0,-DATEDIF(EDATE('Rent Roll'!$K21,'Rent Roll'!$P21*12),N$5,"M"))*((1+'Rent Roll'!$O21)^(DATEDIF(EDATE('Rent Roll'!$K21,'Rent Roll'!$P21*12),N$5,"Y")+1))),('Rent Roll'!$H21*'Rent Roll'!$D21/12)*((1+'Rent Roll'!$N21)^DATEDIF('Control | Sensitivity'!$C$18,N$5,"Y")))))</f>
        <v>-</v>
      </c>
      <c r="O25" s="92" t="str">
        <f ca="1">IF(O$5&gt;='Rent Roll'!$M47,('Rent Roll'!$G47*'Rent Roll'!$D21/12)*((1+'Rent Roll'!$X47)^DATEDIF('Rent Roll'!$M47,O$5,"Y")),
IF(O$5&gt;'Rent Roll'!$L21,"-",
IF('Rent Roll'!$P21&gt;0,
IF(AND('Rent Roll'!$P21&gt;0,EDATE('Rent Roll'!$K21,'Rent Roll'!$P21*12)&gt;='Commercial Lease'!O$5),
('Rent Roll'!$H21*'Rent Roll'!$D21/12)*((1+'Rent Roll'!$N21)^DATEDIF('Control | Sensitivity'!$C$18,O$5,"Y")),
OFFSET(N25,0,-DATEDIF(EDATE('Rent Roll'!$K21,'Rent Roll'!$P21*12),O$5,"M"))*((1+'Rent Roll'!$O21)^(DATEDIF(EDATE('Rent Roll'!$K21,'Rent Roll'!$P21*12),O$5,"Y")+1))),('Rent Roll'!$H21*'Rent Roll'!$D21/12)*((1+'Rent Roll'!$N21)^DATEDIF('Control | Sensitivity'!$C$18,O$5,"Y")))))</f>
        <v>-</v>
      </c>
      <c r="P25" s="92" t="str">
        <f ca="1">IF(P$5&gt;='Rent Roll'!$M47,('Rent Roll'!$G47*'Rent Roll'!$D21/12)*((1+'Rent Roll'!$X47)^DATEDIF('Rent Roll'!$M47,P$5,"Y")),
IF(P$5&gt;'Rent Roll'!$L21,"-",
IF('Rent Roll'!$P21&gt;0,
IF(AND('Rent Roll'!$P21&gt;0,EDATE('Rent Roll'!$K21,'Rent Roll'!$P21*12)&gt;='Commercial Lease'!P$5),
('Rent Roll'!$H21*'Rent Roll'!$D21/12)*((1+'Rent Roll'!$N21)^DATEDIF('Control | Sensitivity'!$C$18,P$5,"Y")),
OFFSET(O25,0,-DATEDIF(EDATE('Rent Roll'!$K21,'Rent Roll'!$P21*12),P$5,"M"))*((1+'Rent Roll'!$O21)^(DATEDIF(EDATE('Rent Roll'!$K21,'Rent Roll'!$P21*12),P$5,"Y")+1))),('Rent Roll'!$H21*'Rent Roll'!$D21/12)*((1+'Rent Roll'!$N21)^DATEDIF('Control | Sensitivity'!$C$18,P$5,"Y")))))</f>
        <v>-</v>
      </c>
      <c r="Q25" s="92" t="str">
        <f ca="1">IF(Q$5&gt;='Rent Roll'!$M47,('Rent Roll'!$G47*'Rent Roll'!$D21/12)*((1+'Rent Roll'!$X47)^DATEDIF('Rent Roll'!$M47,Q$5,"Y")),
IF(Q$5&gt;'Rent Roll'!$L21,"-",
IF('Rent Roll'!$P21&gt;0,
IF(AND('Rent Roll'!$P21&gt;0,EDATE('Rent Roll'!$K21,'Rent Roll'!$P21*12)&gt;='Commercial Lease'!Q$5),
('Rent Roll'!$H21*'Rent Roll'!$D21/12)*((1+'Rent Roll'!$N21)^DATEDIF('Control | Sensitivity'!$C$18,Q$5,"Y")),
OFFSET(P25,0,-DATEDIF(EDATE('Rent Roll'!$K21,'Rent Roll'!$P21*12),Q$5,"M"))*((1+'Rent Roll'!$O21)^(DATEDIF(EDATE('Rent Roll'!$K21,'Rent Roll'!$P21*12),Q$5,"Y")+1))),('Rent Roll'!$H21*'Rent Roll'!$D21/12)*((1+'Rent Roll'!$N21)^DATEDIF('Control | Sensitivity'!$C$18,Q$5,"Y")))))</f>
        <v>-</v>
      </c>
      <c r="R25" s="92" t="str">
        <f ca="1">IF(R$5&gt;='Rent Roll'!$M47,('Rent Roll'!$G47*'Rent Roll'!$D21/12)*((1+'Rent Roll'!$X47)^DATEDIF('Rent Roll'!$M47,R$5,"Y")),
IF(R$5&gt;'Rent Roll'!$L21,"-",
IF('Rent Roll'!$P21&gt;0,
IF(AND('Rent Roll'!$P21&gt;0,EDATE('Rent Roll'!$K21,'Rent Roll'!$P21*12)&gt;='Commercial Lease'!R$5),
('Rent Roll'!$H21*'Rent Roll'!$D21/12)*((1+'Rent Roll'!$N21)^DATEDIF('Control | Sensitivity'!$C$18,R$5,"Y")),
OFFSET(Q25,0,-DATEDIF(EDATE('Rent Roll'!$K21,'Rent Roll'!$P21*12),R$5,"M"))*((1+'Rent Roll'!$O21)^(DATEDIF(EDATE('Rent Roll'!$K21,'Rent Roll'!$P21*12),R$5,"Y")+1))),('Rent Roll'!$H21*'Rent Roll'!$D21/12)*((1+'Rent Roll'!$N21)^DATEDIF('Control | Sensitivity'!$C$18,R$5,"Y")))))</f>
        <v>-</v>
      </c>
      <c r="S25" s="92" t="str">
        <f ca="1">IF(S$5&gt;='Rent Roll'!$M47,('Rent Roll'!$G47*'Rent Roll'!$D21/12)*((1+'Rent Roll'!$X47)^DATEDIF('Rent Roll'!$M47,S$5,"Y")),
IF(S$5&gt;'Rent Roll'!$L21,"-",
IF('Rent Roll'!$P21&gt;0,
IF(AND('Rent Roll'!$P21&gt;0,EDATE('Rent Roll'!$K21,'Rent Roll'!$P21*12)&gt;='Commercial Lease'!S$5),
('Rent Roll'!$H21*'Rent Roll'!$D21/12)*((1+'Rent Roll'!$N21)^DATEDIF('Control | Sensitivity'!$C$18,S$5,"Y")),
OFFSET(R25,0,-DATEDIF(EDATE('Rent Roll'!$K21,'Rent Roll'!$P21*12),S$5,"M"))*((1+'Rent Roll'!$O21)^(DATEDIF(EDATE('Rent Roll'!$K21,'Rent Roll'!$P21*12),S$5,"Y")+1))),('Rent Roll'!$H21*'Rent Roll'!$D21/12)*((1+'Rent Roll'!$N21)^DATEDIF('Control | Sensitivity'!$C$18,S$5,"Y")))))</f>
        <v>-</v>
      </c>
      <c r="T25" s="92" t="str">
        <f ca="1">IF(T$5&gt;='Rent Roll'!$M47,('Rent Roll'!$G47*'Rent Roll'!$D21/12)*((1+'Rent Roll'!$X47)^DATEDIF('Rent Roll'!$M47,T$5,"Y")),
IF(T$5&gt;'Rent Roll'!$L21,"-",
IF('Rent Roll'!$P21&gt;0,
IF(AND('Rent Roll'!$P21&gt;0,EDATE('Rent Roll'!$K21,'Rent Roll'!$P21*12)&gt;='Commercial Lease'!T$5),
('Rent Roll'!$H21*'Rent Roll'!$D21/12)*((1+'Rent Roll'!$N21)^DATEDIF('Control | Sensitivity'!$C$18,T$5,"Y")),
OFFSET(S25,0,-DATEDIF(EDATE('Rent Roll'!$K21,'Rent Roll'!$P21*12),T$5,"M"))*((1+'Rent Roll'!$O21)^(DATEDIF(EDATE('Rent Roll'!$K21,'Rent Roll'!$P21*12),T$5,"Y")+1))),('Rent Roll'!$H21*'Rent Roll'!$D21/12)*((1+'Rent Roll'!$N21)^DATEDIF('Control | Sensitivity'!$C$18,T$5,"Y")))))</f>
        <v>-</v>
      </c>
      <c r="U25" s="92" t="str">
        <f ca="1">IF(U$5&gt;='Rent Roll'!$M47,('Rent Roll'!$G47*'Rent Roll'!$D21/12)*((1+'Rent Roll'!$X47)^DATEDIF('Rent Roll'!$M47,U$5,"Y")),
IF(U$5&gt;'Rent Roll'!$L21,"-",
IF('Rent Roll'!$P21&gt;0,
IF(AND('Rent Roll'!$P21&gt;0,EDATE('Rent Roll'!$K21,'Rent Roll'!$P21*12)&gt;='Commercial Lease'!U$5),
('Rent Roll'!$H21*'Rent Roll'!$D21/12)*((1+'Rent Roll'!$N21)^DATEDIF('Control | Sensitivity'!$C$18,U$5,"Y")),
OFFSET(T25,0,-DATEDIF(EDATE('Rent Roll'!$K21,'Rent Roll'!$P21*12),U$5,"M"))*((1+'Rent Roll'!$O21)^(DATEDIF(EDATE('Rent Roll'!$K21,'Rent Roll'!$P21*12),U$5,"Y")+1))),('Rent Roll'!$H21*'Rent Roll'!$D21/12)*((1+'Rent Roll'!$N21)^DATEDIF('Control | Sensitivity'!$C$18,U$5,"Y")))))</f>
        <v>-</v>
      </c>
      <c r="V25" s="92" t="str">
        <f ca="1">IF(V$5&gt;='Rent Roll'!$M47,('Rent Roll'!$G47*'Rent Roll'!$D21/12)*((1+'Rent Roll'!$X47)^DATEDIF('Rent Roll'!$M47,V$5,"Y")),
IF(V$5&gt;'Rent Roll'!$L21,"-",
IF('Rent Roll'!$P21&gt;0,
IF(AND('Rent Roll'!$P21&gt;0,EDATE('Rent Roll'!$K21,'Rent Roll'!$P21*12)&gt;='Commercial Lease'!V$5),
('Rent Roll'!$H21*'Rent Roll'!$D21/12)*((1+'Rent Roll'!$N21)^DATEDIF('Control | Sensitivity'!$C$18,V$5,"Y")),
OFFSET(U25,0,-DATEDIF(EDATE('Rent Roll'!$K21,'Rent Roll'!$P21*12),V$5,"M"))*((1+'Rent Roll'!$O21)^(DATEDIF(EDATE('Rent Roll'!$K21,'Rent Roll'!$P21*12),V$5,"Y")+1))),('Rent Roll'!$H21*'Rent Roll'!$D21/12)*((1+'Rent Roll'!$N21)^DATEDIF('Control | Sensitivity'!$C$18,V$5,"Y")))))</f>
        <v>-</v>
      </c>
      <c r="W25" s="92" t="str">
        <f ca="1">IF(W$5&gt;='Rent Roll'!$M47,('Rent Roll'!$G47*'Rent Roll'!$D21/12)*((1+'Rent Roll'!$X47)^DATEDIF('Rent Roll'!$M47,W$5,"Y")),
IF(W$5&gt;'Rent Roll'!$L21,"-",
IF('Rent Roll'!$P21&gt;0,
IF(AND('Rent Roll'!$P21&gt;0,EDATE('Rent Roll'!$K21,'Rent Roll'!$P21*12)&gt;='Commercial Lease'!W$5),
('Rent Roll'!$H21*'Rent Roll'!$D21/12)*((1+'Rent Roll'!$N21)^DATEDIF('Control | Sensitivity'!$C$18,W$5,"Y")),
OFFSET(V25,0,-DATEDIF(EDATE('Rent Roll'!$K21,'Rent Roll'!$P21*12),W$5,"M"))*((1+'Rent Roll'!$O21)^(DATEDIF(EDATE('Rent Roll'!$K21,'Rent Roll'!$P21*12),W$5,"Y")+1))),('Rent Roll'!$H21*'Rent Roll'!$D21/12)*((1+'Rent Roll'!$N21)^DATEDIF('Control | Sensitivity'!$C$18,W$5,"Y")))))</f>
        <v>-</v>
      </c>
      <c r="X25" s="92" t="str">
        <f ca="1">IF(X$5&gt;='Rent Roll'!$M47,('Rent Roll'!$G47*'Rent Roll'!$D21/12)*((1+'Rent Roll'!$X47)^DATEDIF('Rent Roll'!$M47,X$5,"Y")),
IF(X$5&gt;'Rent Roll'!$L21,"-",
IF('Rent Roll'!$P21&gt;0,
IF(AND('Rent Roll'!$P21&gt;0,EDATE('Rent Roll'!$K21,'Rent Roll'!$P21*12)&gt;='Commercial Lease'!X$5),
('Rent Roll'!$H21*'Rent Roll'!$D21/12)*((1+'Rent Roll'!$N21)^DATEDIF('Control | Sensitivity'!$C$18,X$5,"Y")),
OFFSET(W25,0,-DATEDIF(EDATE('Rent Roll'!$K21,'Rent Roll'!$P21*12),X$5,"M"))*((1+'Rent Roll'!$O21)^(DATEDIF(EDATE('Rent Roll'!$K21,'Rent Roll'!$P21*12),X$5,"Y")+1))),('Rent Roll'!$H21*'Rent Roll'!$D21/12)*((1+'Rent Roll'!$N21)^DATEDIF('Control | Sensitivity'!$C$18,X$5,"Y")))))</f>
        <v>-</v>
      </c>
      <c r="Y25" s="92" t="str">
        <f ca="1">IF(Y$5&gt;='Rent Roll'!$M47,('Rent Roll'!$G47*'Rent Roll'!$D21/12)*((1+'Rent Roll'!$X47)^DATEDIF('Rent Roll'!$M47,Y$5,"Y")),
IF(Y$5&gt;'Rent Roll'!$L21,"-",
IF('Rent Roll'!$P21&gt;0,
IF(AND('Rent Roll'!$P21&gt;0,EDATE('Rent Roll'!$K21,'Rent Roll'!$P21*12)&gt;='Commercial Lease'!Y$5),
('Rent Roll'!$H21*'Rent Roll'!$D21/12)*((1+'Rent Roll'!$N21)^DATEDIF('Control | Sensitivity'!$C$18,Y$5,"Y")),
OFFSET(X25,0,-DATEDIF(EDATE('Rent Roll'!$K21,'Rent Roll'!$P21*12),Y$5,"M"))*((1+'Rent Roll'!$O21)^(DATEDIF(EDATE('Rent Roll'!$K21,'Rent Roll'!$P21*12),Y$5,"Y")+1))),('Rent Roll'!$H21*'Rent Roll'!$D21/12)*((1+'Rent Roll'!$N21)^DATEDIF('Control | Sensitivity'!$C$18,Y$5,"Y")))))</f>
        <v>-</v>
      </c>
      <c r="Z25" s="92" t="str">
        <f ca="1">IF(Z$5&gt;='Rent Roll'!$M47,('Rent Roll'!$G47*'Rent Roll'!$D21/12)*((1+'Rent Roll'!$X47)^DATEDIF('Rent Roll'!$M47,Z$5,"Y")),
IF(Z$5&gt;'Rent Roll'!$L21,"-",
IF('Rent Roll'!$P21&gt;0,
IF(AND('Rent Roll'!$P21&gt;0,EDATE('Rent Roll'!$K21,'Rent Roll'!$P21*12)&gt;='Commercial Lease'!Z$5),
('Rent Roll'!$H21*'Rent Roll'!$D21/12)*((1+'Rent Roll'!$N21)^DATEDIF('Control | Sensitivity'!$C$18,Z$5,"Y")),
OFFSET(Y25,0,-DATEDIF(EDATE('Rent Roll'!$K21,'Rent Roll'!$P21*12),Z$5,"M"))*((1+'Rent Roll'!$O21)^(DATEDIF(EDATE('Rent Roll'!$K21,'Rent Roll'!$P21*12),Z$5,"Y")+1))),('Rent Roll'!$H21*'Rent Roll'!$D21/12)*((1+'Rent Roll'!$N21)^DATEDIF('Control | Sensitivity'!$C$18,Z$5,"Y")))))</f>
        <v>-</v>
      </c>
      <c r="AA25" s="92" t="str">
        <f ca="1">IF(AA$5&gt;='Rent Roll'!$M47,('Rent Roll'!$G47*'Rent Roll'!$D21/12)*((1+'Rent Roll'!$X47)^DATEDIF('Rent Roll'!$M47,AA$5,"Y")),
IF(AA$5&gt;'Rent Roll'!$L21,"-",
IF('Rent Roll'!$P21&gt;0,
IF(AND('Rent Roll'!$P21&gt;0,EDATE('Rent Roll'!$K21,'Rent Roll'!$P21*12)&gt;='Commercial Lease'!AA$5),
('Rent Roll'!$H21*'Rent Roll'!$D21/12)*((1+'Rent Roll'!$N21)^DATEDIF('Control | Sensitivity'!$C$18,AA$5,"Y")),
OFFSET(Z25,0,-DATEDIF(EDATE('Rent Roll'!$K21,'Rent Roll'!$P21*12),AA$5,"M"))*((1+'Rent Roll'!$O21)^(DATEDIF(EDATE('Rent Roll'!$K21,'Rent Roll'!$P21*12),AA$5,"Y")+1))),('Rent Roll'!$H21*'Rent Roll'!$D21/12)*((1+'Rent Roll'!$N21)^DATEDIF('Control | Sensitivity'!$C$18,AA$5,"Y")))))</f>
        <v>-</v>
      </c>
      <c r="AB25" s="92" t="str">
        <f ca="1">IF(AB$5&gt;='Rent Roll'!$M47,('Rent Roll'!$G47*'Rent Roll'!$D21/12)*((1+'Rent Roll'!$X47)^DATEDIF('Rent Roll'!$M47,AB$5,"Y")),
IF(AB$5&gt;'Rent Roll'!$L21,"-",
IF('Rent Roll'!$P21&gt;0,
IF(AND('Rent Roll'!$P21&gt;0,EDATE('Rent Roll'!$K21,'Rent Roll'!$P21*12)&gt;='Commercial Lease'!AB$5),
('Rent Roll'!$H21*'Rent Roll'!$D21/12)*((1+'Rent Roll'!$N21)^DATEDIF('Control | Sensitivity'!$C$18,AB$5,"Y")),
OFFSET(AA25,0,-DATEDIF(EDATE('Rent Roll'!$K21,'Rent Roll'!$P21*12),AB$5,"M"))*((1+'Rent Roll'!$O21)^(DATEDIF(EDATE('Rent Roll'!$K21,'Rent Roll'!$P21*12),AB$5,"Y")+1))),('Rent Roll'!$H21*'Rent Roll'!$D21/12)*((1+'Rent Roll'!$N21)^DATEDIF('Control | Sensitivity'!$C$18,AB$5,"Y")))))</f>
        <v>-</v>
      </c>
      <c r="AC25" s="92" t="str">
        <f ca="1">IF(AC$5&gt;='Rent Roll'!$M47,('Rent Roll'!$G47*'Rent Roll'!$D21/12)*((1+'Rent Roll'!$X47)^DATEDIF('Rent Roll'!$M47,AC$5,"Y")),
IF(AC$5&gt;'Rent Roll'!$L21,"-",
IF('Rent Roll'!$P21&gt;0,
IF(AND('Rent Roll'!$P21&gt;0,EDATE('Rent Roll'!$K21,'Rent Roll'!$P21*12)&gt;='Commercial Lease'!AC$5),
('Rent Roll'!$H21*'Rent Roll'!$D21/12)*((1+'Rent Roll'!$N21)^DATEDIF('Control | Sensitivity'!$C$18,AC$5,"Y")),
OFFSET(AB25,0,-DATEDIF(EDATE('Rent Roll'!$K21,'Rent Roll'!$P21*12),AC$5,"M"))*((1+'Rent Roll'!$O21)^(DATEDIF(EDATE('Rent Roll'!$K21,'Rent Roll'!$P21*12),AC$5,"Y")+1))),('Rent Roll'!$H21*'Rent Roll'!$D21/12)*((1+'Rent Roll'!$N21)^DATEDIF('Control | Sensitivity'!$C$18,AC$5,"Y")))))</f>
        <v>-</v>
      </c>
      <c r="AD25" s="92" t="str">
        <f ca="1">IF(AD$5&gt;='Rent Roll'!$M47,('Rent Roll'!$G47*'Rent Roll'!$D21/12)*((1+'Rent Roll'!$X47)^DATEDIF('Rent Roll'!$M47,AD$5,"Y")),
IF(AD$5&gt;'Rent Roll'!$L21,"-",
IF('Rent Roll'!$P21&gt;0,
IF(AND('Rent Roll'!$P21&gt;0,EDATE('Rent Roll'!$K21,'Rent Roll'!$P21*12)&gt;='Commercial Lease'!AD$5),
('Rent Roll'!$H21*'Rent Roll'!$D21/12)*((1+'Rent Roll'!$N21)^DATEDIF('Control | Sensitivity'!$C$18,AD$5,"Y")),
OFFSET(AC25,0,-DATEDIF(EDATE('Rent Roll'!$K21,'Rent Roll'!$P21*12),AD$5,"M"))*((1+'Rent Roll'!$O21)^(DATEDIF(EDATE('Rent Roll'!$K21,'Rent Roll'!$P21*12),AD$5,"Y")+1))),('Rent Roll'!$H21*'Rent Roll'!$D21/12)*((1+'Rent Roll'!$N21)^DATEDIF('Control | Sensitivity'!$C$18,AD$5,"Y")))))</f>
        <v>-</v>
      </c>
      <c r="AE25" s="92" t="str">
        <f ca="1">IF(AE$5&gt;='Rent Roll'!$M47,('Rent Roll'!$G47*'Rent Roll'!$D21/12)*((1+'Rent Roll'!$X47)^DATEDIF('Rent Roll'!$M47,AE$5,"Y")),
IF(AE$5&gt;'Rent Roll'!$L21,"-",
IF('Rent Roll'!$P21&gt;0,
IF(AND('Rent Roll'!$P21&gt;0,EDATE('Rent Roll'!$K21,'Rent Roll'!$P21*12)&gt;='Commercial Lease'!AE$5),
('Rent Roll'!$H21*'Rent Roll'!$D21/12)*((1+'Rent Roll'!$N21)^DATEDIF('Control | Sensitivity'!$C$18,AE$5,"Y")),
OFFSET(AD25,0,-DATEDIF(EDATE('Rent Roll'!$K21,'Rent Roll'!$P21*12),AE$5,"M"))*((1+'Rent Roll'!$O21)^(DATEDIF(EDATE('Rent Roll'!$K21,'Rent Roll'!$P21*12),AE$5,"Y")+1))),('Rent Roll'!$H21*'Rent Roll'!$D21/12)*((1+'Rent Roll'!$N21)^DATEDIF('Control | Sensitivity'!$C$18,AE$5,"Y")))))</f>
        <v>-</v>
      </c>
      <c r="AF25" s="92" t="str">
        <f ca="1">IF(AF$5&gt;='Rent Roll'!$M47,('Rent Roll'!$G47*'Rent Roll'!$D21/12)*((1+'Rent Roll'!$X47)^DATEDIF('Rent Roll'!$M47,AF$5,"Y")),
IF(AF$5&gt;'Rent Roll'!$L21,"-",
IF('Rent Roll'!$P21&gt;0,
IF(AND('Rent Roll'!$P21&gt;0,EDATE('Rent Roll'!$K21,'Rent Roll'!$P21*12)&gt;='Commercial Lease'!AF$5),
('Rent Roll'!$H21*'Rent Roll'!$D21/12)*((1+'Rent Roll'!$N21)^DATEDIF('Control | Sensitivity'!$C$18,AF$5,"Y")),
OFFSET(AE25,0,-DATEDIF(EDATE('Rent Roll'!$K21,'Rent Roll'!$P21*12),AF$5,"M"))*((1+'Rent Roll'!$O21)^(DATEDIF(EDATE('Rent Roll'!$K21,'Rent Roll'!$P21*12),AF$5,"Y")+1))),('Rent Roll'!$H21*'Rent Roll'!$D21/12)*((1+'Rent Roll'!$N21)^DATEDIF('Control | Sensitivity'!$C$18,AF$5,"Y")))))</f>
        <v>-</v>
      </c>
      <c r="AG25" s="92" t="str">
        <f ca="1">IF(AG$5&gt;='Rent Roll'!$M47,('Rent Roll'!$G47*'Rent Roll'!$D21/12)*((1+'Rent Roll'!$X47)^DATEDIF('Rent Roll'!$M47,AG$5,"Y")),
IF(AG$5&gt;'Rent Roll'!$L21,"-",
IF('Rent Roll'!$P21&gt;0,
IF(AND('Rent Roll'!$P21&gt;0,EDATE('Rent Roll'!$K21,'Rent Roll'!$P21*12)&gt;='Commercial Lease'!AG$5),
('Rent Roll'!$H21*'Rent Roll'!$D21/12)*((1+'Rent Roll'!$N21)^DATEDIF('Control | Sensitivity'!$C$18,AG$5,"Y")),
OFFSET(AF25,0,-DATEDIF(EDATE('Rent Roll'!$K21,'Rent Roll'!$P21*12),AG$5,"M"))*((1+'Rent Roll'!$O21)^(DATEDIF(EDATE('Rent Roll'!$K21,'Rent Roll'!$P21*12),AG$5,"Y")+1))),('Rent Roll'!$H21*'Rent Roll'!$D21/12)*((1+'Rent Roll'!$N21)^DATEDIF('Control | Sensitivity'!$C$18,AG$5,"Y")))))</f>
        <v>-</v>
      </c>
      <c r="AH25" s="92" t="str">
        <f ca="1">IF(AH$5&gt;='Rent Roll'!$M47,('Rent Roll'!$G47*'Rent Roll'!$D21/12)*((1+'Rent Roll'!$X47)^DATEDIF('Rent Roll'!$M47,AH$5,"Y")),
IF(AH$5&gt;'Rent Roll'!$L21,"-",
IF('Rent Roll'!$P21&gt;0,
IF(AND('Rent Roll'!$P21&gt;0,EDATE('Rent Roll'!$K21,'Rent Roll'!$P21*12)&gt;='Commercial Lease'!AH$5),
('Rent Roll'!$H21*'Rent Roll'!$D21/12)*((1+'Rent Roll'!$N21)^DATEDIF('Control | Sensitivity'!$C$18,AH$5,"Y")),
OFFSET(AG25,0,-DATEDIF(EDATE('Rent Roll'!$K21,'Rent Roll'!$P21*12),AH$5,"M"))*((1+'Rent Roll'!$O21)^(DATEDIF(EDATE('Rent Roll'!$K21,'Rent Roll'!$P21*12),AH$5,"Y")+1))),('Rent Roll'!$H21*'Rent Roll'!$D21/12)*((1+'Rent Roll'!$N21)^DATEDIF('Control | Sensitivity'!$C$18,AH$5,"Y")))))</f>
        <v>-</v>
      </c>
      <c r="AI25" s="92" t="str">
        <f ca="1">IF(AI$5&gt;='Rent Roll'!$M47,('Rent Roll'!$G47*'Rent Roll'!$D21/12)*((1+'Rent Roll'!$X47)^DATEDIF('Rent Roll'!$M47,AI$5,"Y")),
IF(AI$5&gt;'Rent Roll'!$L21,"-",
IF('Rent Roll'!$P21&gt;0,
IF(AND('Rent Roll'!$P21&gt;0,EDATE('Rent Roll'!$K21,'Rent Roll'!$P21*12)&gt;='Commercial Lease'!AI$5),
('Rent Roll'!$H21*'Rent Roll'!$D21/12)*((1+'Rent Roll'!$N21)^DATEDIF('Control | Sensitivity'!$C$18,AI$5,"Y")),
OFFSET(AH25,0,-DATEDIF(EDATE('Rent Roll'!$K21,'Rent Roll'!$P21*12),AI$5,"M"))*((1+'Rent Roll'!$O21)^(DATEDIF(EDATE('Rent Roll'!$K21,'Rent Roll'!$P21*12),AI$5,"Y")+1))),('Rent Roll'!$H21*'Rent Roll'!$D21/12)*((1+'Rent Roll'!$N21)^DATEDIF('Control | Sensitivity'!$C$18,AI$5,"Y")))))</f>
        <v>-</v>
      </c>
      <c r="AJ25" s="92" t="str">
        <f ca="1">IF(AJ$5&gt;='Rent Roll'!$M47,('Rent Roll'!$G47*'Rent Roll'!$D21/12)*((1+'Rent Roll'!$X47)^DATEDIF('Rent Roll'!$M47,AJ$5,"Y")),
IF(AJ$5&gt;'Rent Roll'!$L21,"-",
IF('Rent Roll'!$P21&gt;0,
IF(AND('Rent Roll'!$P21&gt;0,EDATE('Rent Roll'!$K21,'Rent Roll'!$P21*12)&gt;='Commercial Lease'!AJ$5),
('Rent Roll'!$H21*'Rent Roll'!$D21/12)*((1+'Rent Roll'!$N21)^DATEDIF('Control | Sensitivity'!$C$18,AJ$5,"Y")),
OFFSET(AI25,0,-DATEDIF(EDATE('Rent Roll'!$K21,'Rent Roll'!$P21*12),AJ$5,"M"))*((1+'Rent Roll'!$O21)^(DATEDIF(EDATE('Rent Roll'!$K21,'Rent Roll'!$P21*12),AJ$5,"Y")+1))),('Rent Roll'!$H21*'Rent Roll'!$D21/12)*((1+'Rent Roll'!$N21)^DATEDIF('Control | Sensitivity'!$C$18,AJ$5,"Y")))))</f>
        <v>-</v>
      </c>
      <c r="AK25" s="92" t="str">
        <f ca="1">IF(AK$5&gt;='Rent Roll'!$M47,('Rent Roll'!$G47*'Rent Roll'!$D21/12)*((1+'Rent Roll'!$X47)^DATEDIF('Rent Roll'!$M47,AK$5,"Y")),
IF(AK$5&gt;'Rent Roll'!$L21,"-",
IF('Rent Roll'!$P21&gt;0,
IF(AND('Rent Roll'!$P21&gt;0,EDATE('Rent Roll'!$K21,'Rent Roll'!$P21*12)&gt;='Commercial Lease'!AK$5),
('Rent Roll'!$H21*'Rent Roll'!$D21/12)*((1+'Rent Roll'!$N21)^DATEDIF('Control | Sensitivity'!$C$18,AK$5,"Y")),
OFFSET(AJ25,0,-DATEDIF(EDATE('Rent Roll'!$K21,'Rent Roll'!$P21*12),AK$5,"M"))*((1+'Rent Roll'!$O21)^(DATEDIF(EDATE('Rent Roll'!$K21,'Rent Roll'!$P21*12),AK$5,"Y")+1))),('Rent Roll'!$H21*'Rent Roll'!$D21/12)*((1+'Rent Roll'!$N21)^DATEDIF('Control | Sensitivity'!$C$18,AK$5,"Y")))))</f>
        <v>-</v>
      </c>
      <c r="AL25" s="92" t="str">
        <f ca="1">IF(AL$5&gt;='Rent Roll'!$M47,('Rent Roll'!$G47*'Rent Roll'!$D21/12)*((1+'Rent Roll'!$X47)^DATEDIF('Rent Roll'!$M47,AL$5,"Y")),
IF(AL$5&gt;'Rent Roll'!$L21,"-",
IF('Rent Roll'!$P21&gt;0,
IF(AND('Rent Roll'!$P21&gt;0,EDATE('Rent Roll'!$K21,'Rent Roll'!$P21*12)&gt;='Commercial Lease'!AL$5),
('Rent Roll'!$H21*'Rent Roll'!$D21/12)*((1+'Rent Roll'!$N21)^DATEDIF('Control | Sensitivity'!$C$18,AL$5,"Y")),
OFFSET(AK25,0,-DATEDIF(EDATE('Rent Roll'!$K21,'Rent Roll'!$P21*12),AL$5,"M"))*((1+'Rent Roll'!$O21)^(DATEDIF(EDATE('Rent Roll'!$K21,'Rent Roll'!$P21*12),AL$5,"Y")+1))),('Rent Roll'!$H21*'Rent Roll'!$D21/12)*((1+'Rent Roll'!$N21)^DATEDIF('Control | Sensitivity'!$C$18,AL$5,"Y")))))</f>
        <v>-</v>
      </c>
      <c r="AM25" s="92" t="str">
        <f ca="1">IF(AM$5&gt;='Rent Roll'!$M47,('Rent Roll'!$G47*'Rent Roll'!$D21/12)*((1+'Rent Roll'!$X47)^DATEDIF('Rent Roll'!$M47,AM$5,"Y")),
IF(AM$5&gt;'Rent Roll'!$L21,"-",
IF('Rent Roll'!$P21&gt;0,
IF(AND('Rent Roll'!$P21&gt;0,EDATE('Rent Roll'!$K21,'Rent Roll'!$P21*12)&gt;='Commercial Lease'!AM$5),
('Rent Roll'!$H21*'Rent Roll'!$D21/12)*((1+'Rent Roll'!$N21)^DATEDIF('Control | Sensitivity'!$C$18,AM$5,"Y")),
OFFSET(AL25,0,-DATEDIF(EDATE('Rent Roll'!$K21,'Rent Roll'!$P21*12),AM$5,"M"))*((1+'Rent Roll'!$O21)^(DATEDIF(EDATE('Rent Roll'!$K21,'Rent Roll'!$P21*12),AM$5,"Y")+1))),('Rent Roll'!$H21*'Rent Roll'!$D21/12)*((1+'Rent Roll'!$N21)^DATEDIF('Control | Sensitivity'!$C$18,AM$5,"Y")))))</f>
        <v>-</v>
      </c>
      <c r="AN25" s="92" t="str">
        <f ca="1">IF(AN$5&gt;='Rent Roll'!$M47,('Rent Roll'!$G47*'Rent Roll'!$D21/12)*((1+'Rent Roll'!$X47)^DATEDIF('Rent Roll'!$M47,AN$5,"Y")),
IF(AN$5&gt;'Rent Roll'!$L21,"-",
IF('Rent Roll'!$P21&gt;0,
IF(AND('Rent Roll'!$P21&gt;0,EDATE('Rent Roll'!$K21,'Rent Roll'!$P21*12)&gt;='Commercial Lease'!AN$5),
('Rent Roll'!$H21*'Rent Roll'!$D21/12)*((1+'Rent Roll'!$N21)^DATEDIF('Control | Sensitivity'!$C$18,AN$5,"Y")),
OFFSET(AM25,0,-DATEDIF(EDATE('Rent Roll'!$K21,'Rent Roll'!$P21*12),AN$5,"M"))*((1+'Rent Roll'!$O21)^(DATEDIF(EDATE('Rent Roll'!$K21,'Rent Roll'!$P21*12),AN$5,"Y")+1))),('Rent Roll'!$H21*'Rent Roll'!$D21/12)*((1+'Rent Roll'!$N21)^DATEDIF('Control | Sensitivity'!$C$18,AN$5,"Y")))))</f>
        <v>-</v>
      </c>
      <c r="AO25" s="92" t="str">
        <f ca="1">IF(AO$5&gt;='Rent Roll'!$M47,('Rent Roll'!$G47*'Rent Roll'!$D21/12)*((1+'Rent Roll'!$X47)^DATEDIF('Rent Roll'!$M47,AO$5,"Y")),
IF(AO$5&gt;'Rent Roll'!$L21,"-",
IF('Rent Roll'!$P21&gt;0,
IF(AND('Rent Roll'!$P21&gt;0,EDATE('Rent Roll'!$K21,'Rent Roll'!$P21*12)&gt;='Commercial Lease'!AO$5),
('Rent Roll'!$H21*'Rent Roll'!$D21/12)*((1+'Rent Roll'!$N21)^DATEDIF('Control | Sensitivity'!$C$18,AO$5,"Y")),
OFFSET(AN25,0,-DATEDIF(EDATE('Rent Roll'!$K21,'Rent Roll'!$P21*12),AO$5,"M"))*((1+'Rent Roll'!$O21)^(DATEDIF(EDATE('Rent Roll'!$K21,'Rent Roll'!$P21*12),AO$5,"Y")+1))),('Rent Roll'!$H21*'Rent Roll'!$D21/12)*((1+'Rent Roll'!$N21)^DATEDIF('Control | Sensitivity'!$C$18,AO$5,"Y")))))</f>
        <v>-</v>
      </c>
      <c r="AP25" s="92" t="str">
        <f ca="1">IF(AP$5&gt;='Rent Roll'!$M47,('Rent Roll'!$G47*'Rent Roll'!$D21/12)*((1+'Rent Roll'!$X47)^DATEDIF('Rent Roll'!$M47,AP$5,"Y")),
IF(AP$5&gt;'Rent Roll'!$L21,"-",
IF('Rent Roll'!$P21&gt;0,
IF(AND('Rent Roll'!$P21&gt;0,EDATE('Rent Roll'!$K21,'Rent Roll'!$P21*12)&gt;='Commercial Lease'!AP$5),
('Rent Roll'!$H21*'Rent Roll'!$D21/12)*((1+'Rent Roll'!$N21)^DATEDIF('Control | Sensitivity'!$C$18,AP$5,"Y")),
OFFSET(AO25,0,-DATEDIF(EDATE('Rent Roll'!$K21,'Rent Roll'!$P21*12),AP$5,"M"))*((1+'Rent Roll'!$O21)^(DATEDIF(EDATE('Rent Roll'!$K21,'Rent Roll'!$P21*12),AP$5,"Y")+1))),('Rent Roll'!$H21*'Rent Roll'!$D21/12)*((1+'Rent Roll'!$N21)^DATEDIF('Control | Sensitivity'!$C$18,AP$5,"Y")))))</f>
        <v>-</v>
      </c>
      <c r="AQ25" s="92" t="str">
        <f ca="1">IF(AQ$5&gt;='Rent Roll'!$M47,('Rent Roll'!$G47*'Rent Roll'!$D21/12)*((1+'Rent Roll'!$X47)^DATEDIF('Rent Roll'!$M47,AQ$5,"Y")),
IF(AQ$5&gt;'Rent Roll'!$L21,"-",
IF('Rent Roll'!$P21&gt;0,
IF(AND('Rent Roll'!$P21&gt;0,EDATE('Rent Roll'!$K21,'Rent Roll'!$P21*12)&gt;='Commercial Lease'!AQ$5),
('Rent Roll'!$H21*'Rent Roll'!$D21/12)*((1+'Rent Roll'!$N21)^DATEDIF('Control | Sensitivity'!$C$18,AQ$5,"Y")),
OFFSET(AP25,0,-DATEDIF(EDATE('Rent Roll'!$K21,'Rent Roll'!$P21*12),AQ$5,"M"))*((1+'Rent Roll'!$O21)^(DATEDIF(EDATE('Rent Roll'!$K21,'Rent Roll'!$P21*12),AQ$5,"Y")+1))),('Rent Roll'!$H21*'Rent Roll'!$D21/12)*((1+'Rent Roll'!$N21)^DATEDIF('Control | Sensitivity'!$C$18,AQ$5,"Y")))))</f>
        <v>-</v>
      </c>
      <c r="AR25" s="92" t="str">
        <f ca="1">IF(AR$5&gt;='Rent Roll'!$M47,('Rent Roll'!$G47*'Rent Roll'!$D21/12)*((1+'Rent Roll'!$X47)^DATEDIF('Rent Roll'!$M47,AR$5,"Y")),
IF(AR$5&gt;'Rent Roll'!$L21,"-",
IF('Rent Roll'!$P21&gt;0,
IF(AND('Rent Roll'!$P21&gt;0,EDATE('Rent Roll'!$K21,'Rent Roll'!$P21*12)&gt;='Commercial Lease'!AR$5),
('Rent Roll'!$H21*'Rent Roll'!$D21/12)*((1+'Rent Roll'!$N21)^DATEDIF('Control | Sensitivity'!$C$18,AR$5,"Y")),
OFFSET(AQ25,0,-DATEDIF(EDATE('Rent Roll'!$K21,'Rent Roll'!$P21*12),AR$5,"M"))*((1+'Rent Roll'!$O21)^(DATEDIF(EDATE('Rent Roll'!$K21,'Rent Roll'!$P21*12),AR$5,"Y")+1))),('Rent Roll'!$H21*'Rent Roll'!$D21/12)*((1+'Rent Roll'!$N21)^DATEDIF('Control | Sensitivity'!$C$18,AR$5,"Y")))))</f>
        <v>-</v>
      </c>
      <c r="AS25" s="92" t="str">
        <f ca="1">IF(AS$5&gt;='Rent Roll'!$M47,('Rent Roll'!$G47*'Rent Roll'!$D21/12)*((1+'Rent Roll'!$X47)^DATEDIF('Rent Roll'!$M47,AS$5,"Y")),
IF(AS$5&gt;'Rent Roll'!$L21,"-",
IF('Rent Roll'!$P21&gt;0,
IF(AND('Rent Roll'!$P21&gt;0,EDATE('Rent Roll'!$K21,'Rent Roll'!$P21*12)&gt;='Commercial Lease'!AS$5),
('Rent Roll'!$H21*'Rent Roll'!$D21/12)*((1+'Rent Roll'!$N21)^DATEDIF('Control | Sensitivity'!$C$18,AS$5,"Y")),
OFFSET(AR25,0,-DATEDIF(EDATE('Rent Roll'!$K21,'Rent Roll'!$P21*12),AS$5,"M"))*((1+'Rent Roll'!$O21)^(DATEDIF(EDATE('Rent Roll'!$K21,'Rent Roll'!$P21*12),AS$5,"Y")+1))),('Rent Roll'!$H21*'Rent Roll'!$D21/12)*((1+'Rent Roll'!$N21)^DATEDIF('Control | Sensitivity'!$C$18,AS$5,"Y")))))</f>
        <v>-</v>
      </c>
      <c r="AT25" s="92" t="str">
        <f ca="1">IF(AT$5&gt;='Rent Roll'!$M47,('Rent Roll'!$G47*'Rent Roll'!$D21/12)*((1+'Rent Roll'!$X47)^DATEDIF('Rent Roll'!$M47,AT$5,"Y")),
IF(AT$5&gt;'Rent Roll'!$L21,"-",
IF('Rent Roll'!$P21&gt;0,
IF(AND('Rent Roll'!$P21&gt;0,EDATE('Rent Roll'!$K21,'Rent Roll'!$P21*12)&gt;='Commercial Lease'!AT$5),
('Rent Roll'!$H21*'Rent Roll'!$D21/12)*((1+'Rent Roll'!$N21)^DATEDIF('Control | Sensitivity'!$C$18,AT$5,"Y")),
OFFSET(AS25,0,-DATEDIF(EDATE('Rent Roll'!$K21,'Rent Roll'!$P21*12),AT$5,"M"))*((1+'Rent Roll'!$O21)^(DATEDIF(EDATE('Rent Roll'!$K21,'Rent Roll'!$P21*12),AT$5,"Y")+1))),('Rent Roll'!$H21*'Rent Roll'!$D21/12)*((1+'Rent Roll'!$N21)^DATEDIF('Control | Sensitivity'!$C$18,AT$5,"Y")))))</f>
        <v>-</v>
      </c>
      <c r="AU25" s="92" t="str">
        <f ca="1">IF(AU$5&gt;='Rent Roll'!$M47,('Rent Roll'!$G47*'Rent Roll'!$D21/12)*((1+'Rent Roll'!$X47)^DATEDIF('Rent Roll'!$M47,AU$5,"Y")),
IF(AU$5&gt;'Rent Roll'!$L21,"-",
IF('Rent Roll'!$P21&gt;0,
IF(AND('Rent Roll'!$P21&gt;0,EDATE('Rent Roll'!$K21,'Rent Roll'!$P21*12)&gt;='Commercial Lease'!AU$5),
('Rent Roll'!$H21*'Rent Roll'!$D21/12)*((1+'Rent Roll'!$N21)^DATEDIF('Control | Sensitivity'!$C$18,AU$5,"Y")),
OFFSET(AT25,0,-DATEDIF(EDATE('Rent Roll'!$K21,'Rent Roll'!$P21*12),AU$5,"M"))*((1+'Rent Roll'!$O21)^(DATEDIF(EDATE('Rent Roll'!$K21,'Rent Roll'!$P21*12),AU$5,"Y")+1))),('Rent Roll'!$H21*'Rent Roll'!$D21/12)*((1+'Rent Roll'!$N21)^DATEDIF('Control | Sensitivity'!$C$18,AU$5,"Y")))))</f>
        <v>-</v>
      </c>
      <c r="AV25" s="92" t="str">
        <f ca="1">IF(AV$5&gt;='Rent Roll'!$M47,('Rent Roll'!$G47*'Rent Roll'!$D21/12)*((1+'Rent Roll'!$X47)^DATEDIF('Rent Roll'!$M47,AV$5,"Y")),
IF(AV$5&gt;'Rent Roll'!$L21,"-",
IF('Rent Roll'!$P21&gt;0,
IF(AND('Rent Roll'!$P21&gt;0,EDATE('Rent Roll'!$K21,'Rent Roll'!$P21*12)&gt;='Commercial Lease'!AV$5),
('Rent Roll'!$H21*'Rent Roll'!$D21/12)*((1+'Rent Roll'!$N21)^DATEDIF('Control | Sensitivity'!$C$18,AV$5,"Y")),
OFFSET(AU25,0,-DATEDIF(EDATE('Rent Roll'!$K21,'Rent Roll'!$P21*12),AV$5,"M"))*((1+'Rent Roll'!$O21)^(DATEDIF(EDATE('Rent Roll'!$K21,'Rent Roll'!$P21*12),AV$5,"Y")+1))),('Rent Roll'!$H21*'Rent Roll'!$D21/12)*((1+'Rent Roll'!$N21)^DATEDIF('Control | Sensitivity'!$C$18,AV$5,"Y")))))</f>
        <v>-</v>
      </c>
      <c r="AW25" s="92" t="str">
        <f ca="1">IF(AW$5&gt;='Rent Roll'!$M47,('Rent Roll'!$G47*'Rent Roll'!$D21/12)*((1+'Rent Roll'!$X47)^DATEDIF('Rent Roll'!$M47,AW$5,"Y")),
IF(AW$5&gt;'Rent Roll'!$L21,"-",
IF('Rent Roll'!$P21&gt;0,
IF(AND('Rent Roll'!$P21&gt;0,EDATE('Rent Roll'!$K21,'Rent Roll'!$P21*12)&gt;='Commercial Lease'!AW$5),
('Rent Roll'!$H21*'Rent Roll'!$D21/12)*((1+'Rent Roll'!$N21)^DATEDIF('Control | Sensitivity'!$C$18,AW$5,"Y")),
OFFSET(AV25,0,-DATEDIF(EDATE('Rent Roll'!$K21,'Rent Roll'!$P21*12),AW$5,"M"))*((1+'Rent Roll'!$O21)^(DATEDIF(EDATE('Rent Roll'!$K21,'Rent Roll'!$P21*12),AW$5,"Y")+1))),('Rent Roll'!$H21*'Rent Roll'!$D21/12)*((1+'Rent Roll'!$N21)^DATEDIF('Control | Sensitivity'!$C$18,AW$5,"Y")))))</f>
        <v>-</v>
      </c>
      <c r="AX25" s="92" t="str">
        <f ca="1">IF(AX$5&gt;='Rent Roll'!$M47,('Rent Roll'!$G47*'Rent Roll'!$D21/12)*((1+'Rent Roll'!$X47)^DATEDIF('Rent Roll'!$M47,AX$5,"Y")),
IF(AX$5&gt;'Rent Roll'!$L21,"-",
IF('Rent Roll'!$P21&gt;0,
IF(AND('Rent Roll'!$P21&gt;0,EDATE('Rent Roll'!$K21,'Rent Roll'!$P21*12)&gt;='Commercial Lease'!AX$5),
('Rent Roll'!$H21*'Rent Roll'!$D21/12)*((1+'Rent Roll'!$N21)^DATEDIF('Control | Sensitivity'!$C$18,AX$5,"Y")),
OFFSET(AW25,0,-DATEDIF(EDATE('Rent Roll'!$K21,'Rent Roll'!$P21*12),AX$5,"M"))*((1+'Rent Roll'!$O21)^(DATEDIF(EDATE('Rent Roll'!$K21,'Rent Roll'!$P21*12),AX$5,"Y")+1))),('Rent Roll'!$H21*'Rent Roll'!$D21/12)*((1+'Rent Roll'!$N21)^DATEDIF('Control | Sensitivity'!$C$18,AX$5,"Y")))))</f>
        <v>-</v>
      </c>
      <c r="AY25" s="92" t="str">
        <f ca="1">IF(AY$5&gt;='Rent Roll'!$M47,('Rent Roll'!$G47*'Rent Roll'!$D21/12)*((1+'Rent Roll'!$X47)^DATEDIF('Rent Roll'!$M47,AY$5,"Y")),
IF(AY$5&gt;'Rent Roll'!$L21,"-",
IF('Rent Roll'!$P21&gt;0,
IF(AND('Rent Roll'!$P21&gt;0,EDATE('Rent Roll'!$K21,'Rent Roll'!$P21*12)&gt;='Commercial Lease'!AY$5),
('Rent Roll'!$H21*'Rent Roll'!$D21/12)*((1+'Rent Roll'!$N21)^DATEDIF('Control | Sensitivity'!$C$18,AY$5,"Y")),
OFFSET(AX25,0,-DATEDIF(EDATE('Rent Roll'!$K21,'Rent Roll'!$P21*12),AY$5,"M"))*((1+'Rent Roll'!$O21)^(DATEDIF(EDATE('Rent Roll'!$K21,'Rent Roll'!$P21*12),AY$5,"Y")+1))),('Rent Roll'!$H21*'Rent Roll'!$D21/12)*((1+'Rent Roll'!$N21)^DATEDIF('Control | Sensitivity'!$C$18,AY$5,"Y")))))</f>
        <v>-</v>
      </c>
      <c r="AZ25" s="92" t="str">
        <f ca="1">IF(AZ$5&gt;='Rent Roll'!$M47,('Rent Roll'!$G47*'Rent Roll'!$D21/12)*((1+'Rent Roll'!$X47)^DATEDIF('Rent Roll'!$M47,AZ$5,"Y")),
IF(AZ$5&gt;'Rent Roll'!$L21,"-",
IF('Rent Roll'!$P21&gt;0,
IF(AND('Rent Roll'!$P21&gt;0,EDATE('Rent Roll'!$K21,'Rent Roll'!$P21*12)&gt;='Commercial Lease'!AZ$5),
('Rent Roll'!$H21*'Rent Roll'!$D21/12)*((1+'Rent Roll'!$N21)^DATEDIF('Control | Sensitivity'!$C$18,AZ$5,"Y")),
OFFSET(AY25,0,-DATEDIF(EDATE('Rent Roll'!$K21,'Rent Roll'!$P21*12),AZ$5,"M"))*((1+'Rent Roll'!$O21)^(DATEDIF(EDATE('Rent Roll'!$K21,'Rent Roll'!$P21*12),AZ$5,"Y")+1))),('Rent Roll'!$H21*'Rent Roll'!$D21/12)*((1+'Rent Roll'!$N21)^DATEDIF('Control | Sensitivity'!$C$18,AZ$5,"Y")))))</f>
        <v>-</v>
      </c>
      <c r="BA25" s="92" t="str">
        <f ca="1">IF(BA$5&gt;='Rent Roll'!$M47,('Rent Roll'!$G47*'Rent Roll'!$D21/12)*((1+'Rent Roll'!$X47)^DATEDIF('Rent Roll'!$M47,BA$5,"Y")),
IF(BA$5&gt;'Rent Roll'!$L21,"-",
IF('Rent Roll'!$P21&gt;0,
IF(AND('Rent Roll'!$P21&gt;0,EDATE('Rent Roll'!$K21,'Rent Roll'!$P21*12)&gt;='Commercial Lease'!BA$5),
('Rent Roll'!$H21*'Rent Roll'!$D21/12)*((1+'Rent Roll'!$N21)^DATEDIF('Control | Sensitivity'!$C$18,BA$5,"Y")),
OFFSET(AZ25,0,-DATEDIF(EDATE('Rent Roll'!$K21,'Rent Roll'!$P21*12),BA$5,"M"))*((1+'Rent Roll'!$O21)^(DATEDIF(EDATE('Rent Roll'!$K21,'Rent Roll'!$P21*12),BA$5,"Y")+1))),('Rent Roll'!$H21*'Rent Roll'!$D21/12)*((1+'Rent Roll'!$N21)^DATEDIF('Control | Sensitivity'!$C$18,BA$5,"Y")))))</f>
        <v>-</v>
      </c>
      <c r="BB25" s="92" t="str">
        <f ca="1">IF(BB$5&gt;='Rent Roll'!$M47,('Rent Roll'!$G47*'Rent Roll'!$D21/12)*((1+'Rent Roll'!$X47)^DATEDIF('Rent Roll'!$M47,BB$5,"Y")),
IF(BB$5&gt;'Rent Roll'!$L21,"-",
IF('Rent Roll'!$P21&gt;0,
IF(AND('Rent Roll'!$P21&gt;0,EDATE('Rent Roll'!$K21,'Rent Roll'!$P21*12)&gt;='Commercial Lease'!BB$5),
('Rent Roll'!$H21*'Rent Roll'!$D21/12)*((1+'Rent Roll'!$N21)^DATEDIF('Control | Sensitivity'!$C$18,BB$5,"Y")),
OFFSET(BA25,0,-DATEDIF(EDATE('Rent Roll'!$K21,'Rent Roll'!$P21*12),BB$5,"M"))*((1+'Rent Roll'!$O21)^(DATEDIF(EDATE('Rent Roll'!$K21,'Rent Roll'!$P21*12),BB$5,"Y")+1))),('Rent Roll'!$H21*'Rent Roll'!$D21/12)*((1+'Rent Roll'!$N21)^DATEDIF('Control | Sensitivity'!$C$18,BB$5,"Y")))))</f>
        <v>-</v>
      </c>
      <c r="BC25" s="92" t="str">
        <f ca="1">IF(BC$5&gt;='Rent Roll'!$M47,('Rent Roll'!$G47*'Rent Roll'!$D21/12)*((1+'Rent Roll'!$X47)^DATEDIF('Rent Roll'!$M47,BC$5,"Y")),
IF(BC$5&gt;'Rent Roll'!$L21,"-",
IF('Rent Roll'!$P21&gt;0,
IF(AND('Rent Roll'!$P21&gt;0,EDATE('Rent Roll'!$K21,'Rent Roll'!$P21*12)&gt;='Commercial Lease'!BC$5),
('Rent Roll'!$H21*'Rent Roll'!$D21/12)*((1+'Rent Roll'!$N21)^DATEDIF('Control | Sensitivity'!$C$18,BC$5,"Y")),
OFFSET(BB25,0,-DATEDIF(EDATE('Rent Roll'!$K21,'Rent Roll'!$P21*12),BC$5,"M"))*((1+'Rent Roll'!$O21)^(DATEDIF(EDATE('Rent Roll'!$K21,'Rent Roll'!$P21*12),BC$5,"Y")+1))),('Rent Roll'!$H21*'Rent Roll'!$D21/12)*((1+'Rent Roll'!$N21)^DATEDIF('Control | Sensitivity'!$C$18,BC$5,"Y")))))</f>
        <v>-</v>
      </c>
      <c r="BD25" s="92" t="str">
        <f ca="1">IF(BD$5&gt;='Rent Roll'!$M47,('Rent Roll'!$G47*'Rent Roll'!$D21/12)*((1+'Rent Roll'!$X47)^DATEDIF('Rent Roll'!$M47,BD$5,"Y")),
IF(BD$5&gt;'Rent Roll'!$L21,"-",
IF('Rent Roll'!$P21&gt;0,
IF(AND('Rent Roll'!$P21&gt;0,EDATE('Rent Roll'!$K21,'Rent Roll'!$P21*12)&gt;='Commercial Lease'!BD$5),
('Rent Roll'!$H21*'Rent Roll'!$D21/12)*((1+'Rent Roll'!$N21)^DATEDIF('Control | Sensitivity'!$C$18,BD$5,"Y")),
OFFSET(BC25,0,-DATEDIF(EDATE('Rent Roll'!$K21,'Rent Roll'!$P21*12),BD$5,"M"))*((1+'Rent Roll'!$O21)^(DATEDIF(EDATE('Rent Roll'!$K21,'Rent Roll'!$P21*12),BD$5,"Y")+1))),('Rent Roll'!$H21*'Rent Roll'!$D21/12)*((1+'Rent Roll'!$N21)^DATEDIF('Control | Sensitivity'!$C$18,BD$5,"Y")))))</f>
        <v>-</v>
      </c>
      <c r="BE25" s="92" t="str">
        <f ca="1">IF(BE$5&gt;='Rent Roll'!$M47,('Rent Roll'!$G47*'Rent Roll'!$D21/12)*((1+'Rent Roll'!$X47)^DATEDIF('Rent Roll'!$M47,BE$5,"Y")),
IF(BE$5&gt;'Rent Roll'!$L21,"-",
IF('Rent Roll'!$P21&gt;0,
IF(AND('Rent Roll'!$P21&gt;0,EDATE('Rent Roll'!$K21,'Rent Roll'!$P21*12)&gt;='Commercial Lease'!BE$5),
('Rent Roll'!$H21*'Rent Roll'!$D21/12)*((1+'Rent Roll'!$N21)^DATEDIF('Control | Sensitivity'!$C$18,BE$5,"Y")),
OFFSET(BD25,0,-DATEDIF(EDATE('Rent Roll'!$K21,'Rent Roll'!$P21*12),BE$5,"M"))*((1+'Rent Roll'!$O21)^(DATEDIF(EDATE('Rent Roll'!$K21,'Rent Roll'!$P21*12),BE$5,"Y")+1))),('Rent Roll'!$H21*'Rent Roll'!$D21/12)*((1+'Rent Roll'!$N21)^DATEDIF('Control | Sensitivity'!$C$18,BE$5,"Y")))))</f>
        <v>-</v>
      </c>
      <c r="BF25" s="92" t="str">
        <f ca="1">IF(BF$5&gt;='Rent Roll'!$M47,('Rent Roll'!$G47*'Rent Roll'!$D21/12)*((1+'Rent Roll'!$X47)^DATEDIF('Rent Roll'!$M47,BF$5,"Y")),
IF(BF$5&gt;'Rent Roll'!$L21,"-",
IF('Rent Roll'!$P21&gt;0,
IF(AND('Rent Roll'!$P21&gt;0,EDATE('Rent Roll'!$K21,'Rent Roll'!$P21*12)&gt;='Commercial Lease'!BF$5),
('Rent Roll'!$H21*'Rent Roll'!$D21/12)*((1+'Rent Roll'!$N21)^DATEDIF('Control | Sensitivity'!$C$18,BF$5,"Y")),
OFFSET(BE25,0,-DATEDIF(EDATE('Rent Roll'!$K21,'Rent Roll'!$P21*12),BF$5,"M"))*((1+'Rent Roll'!$O21)^(DATEDIF(EDATE('Rent Roll'!$K21,'Rent Roll'!$P21*12),BF$5,"Y")+1))),('Rent Roll'!$H21*'Rent Roll'!$D21/12)*((1+'Rent Roll'!$N21)^DATEDIF('Control | Sensitivity'!$C$18,BF$5,"Y")))))</f>
        <v>-</v>
      </c>
      <c r="BG25" s="92" t="str">
        <f ca="1">IF(BG$5&gt;='Rent Roll'!$M47,('Rent Roll'!$G47*'Rent Roll'!$D21/12)*((1+'Rent Roll'!$X47)^DATEDIF('Rent Roll'!$M47,BG$5,"Y")),
IF(BG$5&gt;'Rent Roll'!$L21,"-",
IF('Rent Roll'!$P21&gt;0,
IF(AND('Rent Roll'!$P21&gt;0,EDATE('Rent Roll'!$K21,'Rent Roll'!$P21*12)&gt;='Commercial Lease'!BG$5),
('Rent Roll'!$H21*'Rent Roll'!$D21/12)*((1+'Rent Roll'!$N21)^DATEDIF('Control | Sensitivity'!$C$18,BG$5,"Y")),
OFFSET(BF25,0,-DATEDIF(EDATE('Rent Roll'!$K21,'Rent Roll'!$P21*12),BG$5,"M"))*((1+'Rent Roll'!$O21)^(DATEDIF(EDATE('Rent Roll'!$K21,'Rent Roll'!$P21*12),BG$5,"Y")+1))),('Rent Roll'!$H21*'Rent Roll'!$D21/12)*((1+'Rent Roll'!$N21)^DATEDIF('Control | Sensitivity'!$C$18,BG$5,"Y")))))</f>
        <v>-</v>
      </c>
      <c r="BH25" s="92" t="str">
        <f ca="1">IF(BH$5&gt;='Rent Roll'!$M47,('Rent Roll'!$G47*'Rent Roll'!$D21/12)*((1+'Rent Roll'!$X47)^DATEDIF('Rent Roll'!$M47,BH$5,"Y")),
IF(BH$5&gt;'Rent Roll'!$L21,"-",
IF('Rent Roll'!$P21&gt;0,
IF(AND('Rent Roll'!$P21&gt;0,EDATE('Rent Roll'!$K21,'Rent Roll'!$P21*12)&gt;='Commercial Lease'!BH$5),
('Rent Roll'!$H21*'Rent Roll'!$D21/12)*((1+'Rent Roll'!$N21)^DATEDIF('Control | Sensitivity'!$C$18,BH$5,"Y")),
OFFSET(BG25,0,-DATEDIF(EDATE('Rent Roll'!$K21,'Rent Roll'!$P21*12),BH$5,"M"))*((1+'Rent Roll'!$O21)^(DATEDIF(EDATE('Rent Roll'!$K21,'Rent Roll'!$P21*12),BH$5,"Y")+1))),('Rent Roll'!$H21*'Rent Roll'!$D21/12)*((1+'Rent Roll'!$N21)^DATEDIF('Control | Sensitivity'!$C$18,BH$5,"Y")))))</f>
        <v>-</v>
      </c>
      <c r="BI25" s="92" t="str">
        <f ca="1">IF(BI$5&gt;='Rent Roll'!$M47,('Rent Roll'!$G47*'Rent Roll'!$D21/12)*((1+'Rent Roll'!$X47)^DATEDIF('Rent Roll'!$M47,BI$5,"Y")),
IF(BI$5&gt;'Rent Roll'!$L21,"-",
IF('Rent Roll'!$P21&gt;0,
IF(AND('Rent Roll'!$P21&gt;0,EDATE('Rent Roll'!$K21,'Rent Roll'!$P21*12)&gt;='Commercial Lease'!BI$5),
('Rent Roll'!$H21*'Rent Roll'!$D21/12)*((1+'Rent Roll'!$N21)^DATEDIF('Control | Sensitivity'!$C$18,BI$5,"Y")),
OFFSET(BH25,0,-DATEDIF(EDATE('Rent Roll'!$K21,'Rent Roll'!$P21*12),BI$5,"M"))*((1+'Rent Roll'!$O21)^(DATEDIF(EDATE('Rent Roll'!$K21,'Rent Roll'!$P21*12),BI$5,"Y")+1))),('Rent Roll'!$H21*'Rent Roll'!$D21/12)*((1+'Rent Roll'!$N21)^DATEDIF('Control | Sensitivity'!$C$18,BI$5,"Y")))))</f>
        <v>-</v>
      </c>
      <c r="BJ25" s="92" t="str">
        <f ca="1">IF(BJ$5&gt;='Rent Roll'!$M47,('Rent Roll'!$G47*'Rent Roll'!$D21/12)*((1+'Rent Roll'!$X47)^DATEDIF('Rent Roll'!$M47,BJ$5,"Y")),
IF(BJ$5&gt;'Rent Roll'!$L21,"-",
IF('Rent Roll'!$P21&gt;0,
IF(AND('Rent Roll'!$P21&gt;0,EDATE('Rent Roll'!$K21,'Rent Roll'!$P21*12)&gt;='Commercial Lease'!BJ$5),
('Rent Roll'!$H21*'Rent Roll'!$D21/12)*((1+'Rent Roll'!$N21)^DATEDIF('Control | Sensitivity'!$C$18,BJ$5,"Y")),
OFFSET(BI25,0,-DATEDIF(EDATE('Rent Roll'!$K21,'Rent Roll'!$P21*12),BJ$5,"M"))*((1+'Rent Roll'!$O21)^(DATEDIF(EDATE('Rent Roll'!$K21,'Rent Roll'!$P21*12),BJ$5,"Y")+1))),('Rent Roll'!$H21*'Rent Roll'!$D21/12)*((1+'Rent Roll'!$N21)^DATEDIF('Control | Sensitivity'!$C$18,BJ$5,"Y")))))</f>
        <v>-</v>
      </c>
      <c r="BK25" s="92" t="str">
        <f ca="1">IF(BK$5&gt;='Rent Roll'!$M47,('Rent Roll'!$G47*'Rent Roll'!$D21/12)*((1+'Rent Roll'!$X47)^DATEDIF('Rent Roll'!$M47,BK$5,"Y")),
IF(BK$5&gt;'Rent Roll'!$L21,"-",
IF('Rent Roll'!$P21&gt;0,
IF(AND('Rent Roll'!$P21&gt;0,EDATE('Rent Roll'!$K21,'Rent Roll'!$P21*12)&gt;='Commercial Lease'!BK$5),
('Rent Roll'!$H21*'Rent Roll'!$D21/12)*((1+'Rent Roll'!$N21)^DATEDIF('Control | Sensitivity'!$C$18,BK$5,"Y")),
OFFSET(BJ25,0,-DATEDIF(EDATE('Rent Roll'!$K21,'Rent Roll'!$P21*12),BK$5,"M"))*((1+'Rent Roll'!$O21)^(DATEDIF(EDATE('Rent Roll'!$K21,'Rent Roll'!$P21*12),BK$5,"Y")+1))),('Rent Roll'!$H21*'Rent Roll'!$D21/12)*((1+'Rent Roll'!$N21)^DATEDIF('Control | Sensitivity'!$C$18,BK$5,"Y")))))</f>
        <v>-</v>
      </c>
      <c r="BL25" s="92" t="str">
        <f ca="1">IF(BL$5&gt;='Rent Roll'!$M47,('Rent Roll'!$G47*'Rent Roll'!$D21/12)*((1+'Rent Roll'!$X47)^DATEDIF('Rent Roll'!$M47,BL$5,"Y")),
IF(BL$5&gt;'Rent Roll'!$L21,"-",
IF('Rent Roll'!$P21&gt;0,
IF(AND('Rent Roll'!$P21&gt;0,EDATE('Rent Roll'!$K21,'Rent Roll'!$P21*12)&gt;='Commercial Lease'!BL$5),
('Rent Roll'!$H21*'Rent Roll'!$D21/12)*((1+'Rent Roll'!$N21)^DATEDIF('Control | Sensitivity'!$C$18,BL$5,"Y")),
OFFSET(BK25,0,-DATEDIF(EDATE('Rent Roll'!$K21,'Rent Roll'!$P21*12),BL$5,"M"))*((1+'Rent Roll'!$O21)^(DATEDIF(EDATE('Rent Roll'!$K21,'Rent Roll'!$P21*12),BL$5,"Y")+1))),('Rent Roll'!$H21*'Rent Roll'!$D21/12)*((1+'Rent Roll'!$N21)^DATEDIF('Control | Sensitivity'!$C$18,BL$5,"Y")))))</f>
        <v>-</v>
      </c>
      <c r="BM25" s="92" t="str">
        <f ca="1">IF(BM$5&gt;='Rent Roll'!$M47,('Rent Roll'!$G47*'Rent Roll'!$D21/12)*((1+'Rent Roll'!$X47)^DATEDIF('Rent Roll'!$M47,BM$5,"Y")),
IF(BM$5&gt;'Rent Roll'!$L21,"-",
IF('Rent Roll'!$P21&gt;0,
IF(AND('Rent Roll'!$P21&gt;0,EDATE('Rent Roll'!$K21,'Rent Roll'!$P21*12)&gt;='Commercial Lease'!BM$5),
('Rent Roll'!$H21*'Rent Roll'!$D21/12)*((1+'Rent Roll'!$N21)^DATEDIF('Control | Sensitivity'!$C$18,BM$5,"Y")),
OFFSET(BL25,0,-DATEDIF(EDATE('Rent Roll'!$K21,'Rent Roll'!$P21*12),BM$5,"M"))*((1+'Rent Roll'!$O21)^(DATEDIF(EDATE('Rent Roll'!$K21,'Rent Roll'!$P21*12),BM$5,"Y")+1))),('Rent Roll'!$H21*'Rent Roll'!$D21/12)*((1+'Rent Roll'!$N21)^DATEDIF('Control | Sensitivity'!$C$18,BM$5,"Y")))))</f>
        <v>-</v>
      </c>
      <c r="BN25" s="92" t="str">
        <f ca="1">IF(BN$5&gt;='Rent Roll'!$M47,('Rent Roll'!$G47*'Rent Roll'!$D21/12)*((1+'Rent Roll'!$X47)^DATEDIF('Rent Roll'!$M47,BN$5,"Y")),
IF(BN$5&gt;'Rent Roll'!$L21,"-",
IF('Rent Roll'!$P21&gt;0,
IF(AND('Rent Roll'!$P21&gt;0,EDATE('Rent Roll'!$K21,'Rent Roll'!$P21*12)&gt;='Commercial Lease'!BN$5),
('Rent Roll'!$H21*'Rent Roll'!$D21/12)*((1+'Rent Roll'!$N21)^DATEDIF('Control | Sensitivity'!$C$18,BN$5,"Y")),
OFFSET(BM25,0,-DATEDIF(EDATE('Rent Roll'!$K21,'Rent Roll'!$P21*12),BN$5,"M"))*((1+'Rent Roll'!$O21)^(DATEDIF(EDATE('Rent Roll'!$K21,'Rent Roll'!$P21*12),BN$5,"Y")+1))),('Rent Roll'!$H21*'Rent Roll'!$D21/12)*((1+'Rent Roll'!$N21)^DATEDIF('Control | Sensitivity'!$C$18,BN$5,"Y")))))</f>
        <v>-</v>
      </c>
      <c r="BO25" s="92" t="str">
        <f ca="1">IF(BO$5&gt;='Rent Roll'!$M47,('Rent Roll'!$G47*'Rent Roll'!$D21/12)*((1+'Rent Roll'!$X47)^DATEDIF('Rent Roll'!$M47,BO$5,"Y")),
IF(BO$5&gt;'Rent Roll'!$L21,"-",
IF('Rent Roll'!$P21&gt;0,
IF(AND('Rent Roll'!$P21&gt;0,EDATE('Rent Roll'!$K21,'Rent Roll'!$P21*12)&gt;='Commercial Lease'!BO$5),
('Rent Roll'!$H21*'Rent Roll'!$D21/12)*((1+'Rent Roll'!$N21)^DATEDIF('Control | Sensitivity'!$C$18,BO$5,"Y")),
OFFSET(BN25,0,-DATEDIF(EDATE('Rent Roll'!$K21,'Rent Roll'!$P21*12),BO$5,"M"))*((1+'Rent Roll'!$O21)^(DATEDIF(EDATE('Rent Roll'!$K21,'Rent Roll'!$P21*12),BO$5,"Y")+1))),('Rent Roll'!$H21*'Rent Roll'!$D21/12)*((1+'Rent Roll'!$N21)^DATEDIF('Control | Sensitivity'!$C$18,BO$5,"Y")))))</f>
        <v>-</v>
      </c>
      <c r="BP25" s="92" t="str">
        <f ca="1">IF(BP$5&gt;='Rent Roll'!$M47,('Rent Roll'!$G47*'Rent Roll'!$D21/12)*((1+'Rent Roll'!$X47)^DATEDIF('Rent Roll'!$M47,BP$5,"Y")),
IF(BP$5&gt;'Rent Roll'!$L21,"-",
IF('Rent Roll'!$P21&gt;0,
IF(AND('Rent Roll'!$P21&gt;0,EDATE('Rent Roll'!$K21,'Rent Roll'!$P21*12)&gt;='Commercial Lease'!BP$5),
('Rent Roll'!$H21*'Rent Roll'!$D21/12)*((1+'Rent Roll'!$N21)^DATEDIF('Control | Sensitivity'!$C$18,BP$5,"Y")),
OFFSET(BO25,0,-DATEDIF(EDATE('Rent Roll'!$K21,'Rent Roll'!$P21*12),BP$5,"M"))*((1+'Rent Roll'!$O21)^(DATEDIF(EDATE('Rent Roll'!$K21,'Rent Roll'!$P21*12),BP$5,"Y")+1))),('Rent Roll'!$H21*'Rent Roll'!$D21/12)*((1+'Rent Roll'!$N21)^DATEDIF('Control | Sensitivity'!$C$18,BP$5,"Y")))))</f>
        <v>-</v>
      </c>
      <c r="BQ25" s="92" t="str">
        <f ca="1">IF(BQ$5&gt;='Rent Roll'!$M47,('Rent Roll'!$G47*'Rent Roll'!$D21/12)*((1+'Rent Roll'!$X47)^DATEDIF('Rent Roll'!$M47,BQ$5,"Y")),
IF(BQ$5&gt;'Rent Roll'!$L21,"-",
IF('Rent Roll'!$P21&gt;0,
IF(AND('Rent Roll'!$P21&gt;0,EDATE('Rent Roll'!$K21,'Rent Roll'!$P21*12)&gt;='Commercial Lease'!BQ$5),
('Rent Roll'!$H21*'Rent Roll'!$D21/12)*((1+'Rent Roll'!$N21)^DATEDIF('Control | Sensitivity'!$C$18,BQ$5,"Y")),
OFFSET(BP25,0,-DATEDIF(EDATE('Rent Roll'!$K21,'Rent Roll'!$P21*12),BQ$5,"M"))*((1+'Rent Roll'!$O21)^(DATEDIF(EDATE('Rent Roll'!$K21,'Rent Roll'!$P21*12),BQ$5,"Y")+1))),('Rent Roll'!$H21*'Rent Roll'!$D21/12)*((1+'Rent Roll'!$N21)^DATEDIF('Control | Sensitivity'!$C$18,BQ$5,"Y")))))</f>
        <v>-</v>
      </c>
      <c r="BR25" s="92" t="str">
        <f ca="1">IF(BR$5&gt;='Rent Roll'!$M47,('Rent Roll'!$G47*'Rent Roll'!$D21/12)*((1+'Rent Roll'!$X47)^DATEDIF('Rent Roll'!$M47,BR$5,"Y")),
IF(BR$5&gt;'Rent Roll'!$L21,"-",
IF('Rent Roll'!$P21&gt;0,
IF(AND('Rent Roll'!$P21&gt;0,EDATE('Rent Roll'!$K21,'Rent Roll'!$P21*12)&gt;='Commercial Lease'!BR$5),
('Rent Roll'!$H21*'Rent Roll'!$D21/12)*((1+'Rent Roll'!$N21)^DATEDIF('Control | Sensitivity'!$C$18,BR$5,"Y")),
OFFSET(BQ25,0,-DATEDIF(EDATE('Rent Roll'!$K21,'Rent Roll'!$P21*12),BR$5,"M"))*((1+'Rent Roll'!$O21)^(DATEDIF(EDATE('Rent Roll'!$K21,'Rent Roll'!$P21*12),BR$5,"Y")+1))),('Rent Roll'!$H21*'Rent Roll'!$D21/12)*((1+'Rent Roll'!$N21)^DATEDIF('Control | Sensitivity'!$C$18,BR$5,"Y")))))</f>
        <v>-</v>
      </c>
      <c r="BS25" s="92" t="str">
        <f ca="1">IF(BS$5&gt;='Rent Roll'!$M47,('Rent Roll'!$G47*'Rent Roll'!$D21/12)*((1+'Rent Roll'!$X47)^DATEDIF('Rent Roll'!$M47,BS$5,"Y")),
IF(BS$5&gt;'Rent Roll'!$L21,"-",
IF('Rent Roll'!$P21&gt;0,
IF(AND('Rent Roll'!$P21&gt;0,EDATE('Rent Roll'!$K21,'Rent Roll'!$P21*12)&gt;='Commercial Lease'!BS$5),
('Rent Roll'!$H21*'Rent Roll'!$D21/12)*((1+'Rent Roll'!$N21)^DATEDIF('Control | Sensitivity'!$C$18,BS$5,"Y")),
OFFSET(BR25,0,-DATEDIF(EDATE('Rent Roll'!$K21,'Rent Roll'!$P21*12),BS$5,"M"))*((1+'Rent Roll'!$O21)^(DATEDIF(EDATE('Rent Roll'!$K21,'Rent Roll'!$P21*12),BS$5,"Y")+1))),('Rent Roll'!$H21*'Rent Roll'!$D21/12)*((1+'Rent Roll'!$N21)^DATEDIF('Control | Sensitivity'!$C$18,BS$5,"Y")))))</f>
        <v>-</v>
      </c>
      <c r="BT25" s="92" t="str">
        <f ca="1">IF(BT$5&gt;='Rent Roll'!$M47,('Rent Roll'!$G47*'Rent Roll'!$D21/12)*((1+'Rent Roll'!$X47)^DATEDIF('Rent Roll'!$M47,BT$5,"Y")),
IF(BT$5&gt;'Rent Roll'!$L21,"-",
IF('Rent Roll'!$P21&gt;0,
IF(AND('Rent Roll'!$P21&gt;0,EDATE('Rent Roll'!$K21,'Rent Roll'!$P21*12)&gt;='Commercial Lease'!BT$5),
('Rent Roll'!$H21*'Rent Roll'!$D21/12)*((1+'Rent Roll'!$N21)^DATEDIF('Control | Sensitivity'!$C$18,BT$5,"Y")),
OFFSET(BS25,0,-DATEDIF(EDATE('Rent Roll'!$K21,'Rent Roll'!$P21*12),BT$5,"M"))*((1+'Rent Roll'!$O21)^(DATEDIF(EDATE('Rent Roll'!$K21,'Rent Roll'!$P21*12),BT$5,"Y")+1))),('Rent Roll'!$H21*'Rent Roll'!$D21/12)*((1+'Rent Roll'!$N21)^DATEDIF('Control | Sensitivity'!$C$18,BT$5,"Y")))))</f>
        <v>-</v>
      </c>
      <c r="BU25" s="92" t="str">
        <f ca="1">IF(BU$5&gt;='Rent Roll'!$M47,('Rent Roll'!$G47*'Rent Roll'!$D21/12)*((1+'Rent Roll'!$X47)^DATEDIF('Rent Roll'!$M47,BU$5,"Y")),
IF(BU$5&gt;'Rent Roll'!$L21,"-",
IF('Rent Roll'!$P21&gt;0,
IF(AND('Rent Roll'!$P21&gt;0,EDATE('Rent Roll'!$K21,'Rent Roll'!$P21*12)&gt;='Commercial Lease'!BU$5),
('Rent Roll'!$H21*'Rent Roll'!$D21/12)*((1+'Rent Roll'!$N21)^DATEDIF('Control | Sensitivity'!$C$18,BU$5,"Y")),
OFFSET(BT25,0,-DATEDIF(EDATE('Rent Roll'!$K21,'Rent Roll'!$P21*12),BU$5,"M"))*((1+'Rent Roll'!$O21)^(DATEDIF(EDATE('Rent Roll'!$K21,'Rent Roll'!$P21*12),BU$5,"Y")+1))),('Rent Roll'!$H21*'Rent Roll'!$D21/12)*((1+'Rent Roll'!$N21)^DATEDIF('Control | Sensitivity'!$C$18,BU$5,"Y")))))</f>
        <v>-</v>
      </c>
      <c r="BV25" s="92" t="str">
        <f ca="1">IF(BV$5&gt;='Rent Roll'!$M47,('Rent Roll'!$G47*'Rent Roll'!$D21/12)*((1+'Rent Roll'!$X47)^DATEDIF('Rent Roll'!$M47,BV$5,"Y")),
IF(BV$5&gt;'Rent Roll'!$L21,"-",
IF('Rent Roll'!$P21&gt;0,
IF(AND('Rent Roll'!$P21&gt;0,EDATE('Rent Roll'!$K21,'Rent Roll'!$P21*12)&gt;='Commercial Lease'!BV$5),
('Rent Roll'!$H21*'Rent Roll'!$D21/12)*((1+'Rent Roll'!$N21)^DATEDIF('Control | Sensitivity'!$C$18,BV$5,"Y")),
OFFSET(BU25,0,-DATEDIF(EDATE('Rent Roll'!$K21,'Rent Roll'!$P21*12),BV$5,"M"))*((1+'Rent Roll'!$O21)^(DATEDIF(EDATE('Rent Roll'!$K21,'Rent Roll'!$P21*12),BV$5,"Y")+1))),('Rent Roll'!$H21*'Rent Roll'!$D21/12)*((1+'Rent Roll'!$N21)^DATEDIF('Control | Sensitivity'!$C$18,BV$5,"Y")))))</f>
        <v>-</v>
      </c>
      <c r="BW25" s="92" t="str">
        <f ca="1">IF(BW$5&gt;='Rent Roll'!$M47,('Rent Roll'!$G47*'Rent Roll'!$D21/12)*((1+'Rent Roll'!$X47)^DATEDIF('Rent Roll'!$M47,BW$5,"Y")),
IF(BW$5&gt;'Rent Roll'!$L21,"-",
IF('Rent Roll'!$P21&gt;0,
IF(AND('Rent Roll'!$P21&gt;0,EDATE('Rent Roll'!$K21,'Rent Roll'!$P21*12)&gt;='Commercial Lease'!BW$5),
('Rent Roll'!$H21*'Rent Roll'!$D21/12)*((1+'Rent Roll'!$N21)^DATEDIF('Control | Sensitivity'!$C$18,BW$5,"Y")),
OFFSET(BV25,0,-DATEDIF(EDATE('Rent Roll'!$K21,'Rent Roll'!$P21*12),BW$5,"M"))*((1+'Rent Roll'!$O21)^(DATEDIF(EDATE('Rent Roll'!$K21,'Rent Roll'!$P21*12),BW$5,"Y")+1))),('Rent Roll'!$H21*'Rent Roll'!$D21/12)*((1+'Rent Roll'!$N21)^DATEDIF('Control | Sensitivity'!$C$18,BW$5,"Y")))))</f>
        <v>-</v>
      </c>
      <c r="BX25" s="92" t="str">
        <f ca="1">IF(BX$5&gt;='Rent Roll'!$M47,('Rent Roll'!$G47*'Rent Roll'!$D21/12)*((1+'Rent Roll'!$X47)^DATEDIF('Rent Roll'!$M47,BX$5,"Y")),
IF(BX$5&gt;'Rent Roll'!$L21,"-",
IF('Rent Roll'!$P21&gt;0,
IF(AND('Rent Roll'!$P21&gt;0,EDATE('Rent Roll'!$K21,'Rent Roll'!$P21*12)&gt;='Commercial Lease'!BX$5),
('Rent Roll'!$H21*'Rent Roll'!$D21/12)*((1+'Rent Roll'!$N21)^DATEDIF('Control | Sensitivity'!$C$18,BX$5,"Y")),
OFFSET(BW25,0,-DATEDIF(EDATE('Rent Roll'!$K21,'Rent Roll'!$P21*12),BX$5,"M"))*((1+'Rent Roll'!$O21)^(DATEDIF(EDATE('Rent Roll'!$K21,'Rent Roll'!$P21*12),BX$5,"Y")+1))),('Rent Roll'!$H21*'Rent Roll'!$D21/12)*((1+'Rent Roll'!$N21)^DATEDIF('Control | Sensitivity'!$C$18,BX$5,"Y")))))</f>
        <v>-</v>
      </c>
      <c r="BY25" s="92" t="str">
        <f ca="1">IF(BY$5&gt;='Rent Roll'!$M47,('Rent Roll'!$G47*'Rent Roll'!$D21/12)*((1+'Rent Roll'!$X47)^DATEDIF('Rent Roll'!$M47,BY$5,"Y")),
IF(BY$5&gt;'Rent Roll'!$L21,"-",
IF('Rent Roll'!$P21&gt;0,
IF(AND('Rent Roll'!$P21&gt;0,EDATE('Rent Roll'!$K21,'Rent Roll'!$P21*12)&gt;='Commercial Lease'!BY$5),
('Rent Roll'!$H21*'Rent Roll'!$D21/12)*((1+'Rent Roll'!$N21)^DATEDIF('Control | Sensitivity'!$C$18,BY$5,"Y")),
OFFSET(BX25,0,-DATEDIF(EDATE('Rent Roll'!$K21,'Rent Roll'!$P21*12),BY$5,"M"))*((1+'Rent Roll'!$O21)^(DATEDIF(EDATE('Rent Roll'!$K21,'Rent Roll'!$P21*12),BY$5,"Y")+1))),('Rent Roll'!$H21*'Rent Roll'!$D21/12)*((1+'Rent Roll'!$N21)^DATEDIF('Control | Sensitivity'!$C$18,BY$5,"Y")))))</f>
        <v>-</v>
      </c>
      <c r="BZ25" s="92" t="str">
        <f ca="1">IF(BZ$5&gt;='Rent Roll'!$M47,('Rent Roll'!$G47*'Rent Roll'!$D21/12)*((1+'Rent Roll'!$X47)^DATEDIF('Rent Roll'!$M47,BZ$5,"Y")),
IF(BZ$5&gt;'Rent Roll'!$L21,"-",
IF('Rent Roll'!$P21&gt;0,
IF(AND('Rent Roll'!$P21&gt;0,EDATE('Rent Roll'!$K21,'Rent Roll'!$P21*12)&gt;='Commercial Lease'!BZ$5),
('Rent Roll'!$H21*'Rent Roll'!$D21/12)*((1+'Rent Roll'!$N21)^DATEDIF('Control | Sensitivity'!$C$18,BZ$5,"Y")),
OFFSET(BY25,0,-DATEDIF(EDATE('Rent Roll'!$K21,'Rent Roll'!$P21*12),BZ$5,"M"))*((1+'Rent Roll'!$O21)^(DATEDIF(EDATE('Rent Roll'!$K21,'Rent Roll'!$P21*12),BZ$5,"Y")+1))),('Rent Roll'!$H21*'Rent Roll'!$D21/12)*((1+'Rent Roll'!$N21)^DATEDIF('Control | Sensitivity'!$C$18,BZ$5,"Y")))))</f>
        <v>-</v>
      </c>
      <c r="CA25" s="92" t="str">
        <f ca="1">IF(CA$5&gt;='Rent Roll'!$M47,('Rent Roll'!$G47*'Rent Roll'!$D21/12)*((1+'Rent Roll'!$X47)^DATEDIF('Rent Roll'!$M47,CA$5,"Y")),
IF(CA$5&gt;'Rent Roll'!$L21,"-",
IF('Rent Roll'!$P21&gt;0,
IF(AND('Rent Roll'!$P21&gt;0,EDATE('Rent Roll'!$K21,'Rent Roll'!$P21*12)&gt;='Commercial Lease'!CA$5),
('Rent Roll'!$H21*'Rent Roll'!$D21/12)*((1+'Rent Roll'!$N21)^DATEDIF('Control | Sensitivity'!$C$18,CA$5,"Y")),
OFFSET(BZ25,0,-DATEDIF(EDATE('Rent Roll'!$K21,'Rent Roll'!$P21*12),CA$5,"M"))*((1+'Rent Roll'!$O21)^(DATEDIF(EDATE('Rent Roll'!$K21,'Rent Roll'!$P21*12),CA$5,"Y")+1))),('Rent Roll'!$H21*'Rent Roll'!$D21/12)*((1+'Rent Roll'!$N21)^DATEDIF('Control | Sensitivity'!$C$18,CA$5,"Y")))))</f>
        <v>-</v>
      </c>
      <c r="CB25" s="92" t="str">
        <f ca="1">IF(CB$5&gt;='Rent Roll'!$M47,('Rent Roll'!$G47*'Rent Roll'!$D21/12)*((1+'Rent Roll'!$X47)^DATEDIF('Rent Roll'!$M47,CB$5,"Y")),
IF(CB$5&gt;'Rent Roll'!$L21,"-",
IF('Rent Roll'!$P21&gt;0,
IF(AND('Rent Roll'!$P21&gt;0,EDATE('Rent Roll'!$K21,'Rent Roll'!$P21*12)&gt;='Commercial Lease'!CB$5),
('Rent Roll'!$H21*'Rent Roll'!$D21/12)*((1+'Rent Roll'!$N21)^DATEDIF('Control | Sensitivity'!$C$18,CB$5,"Y")),
OFFSET(CA25,0,-DATEDIF(EDATE('Rent Roll'!$K21,'Rent Roll'!$P21*12),CB$5,"M"))*((1+'Rent Roll'!$O21)^(DATEDIF(EDATE('Rent Roll'!$K21,'Rent Roll'!$P21*12),CB$5,"Y")+1))),('Rent Roll'!$H21*'Rent Roll'!$D21/12)*((1+'Rent Roll'!$N21)^DATEDIF('Control | Sensitivity'!$C$18,CB$5,"Y")))))</f>
        <v>-</v>
      </c>
      <c r="CC25" s="92" t="str">
        <f ca="1">IF(CC$5&gt;='Rent Roll'!$M47,('Rent Roll'!$G47*'Rent Roll'!$D21/12)*((1+'Rent Roll'!$X47)^DATEDIF('Rent Roll'!$M47,CC$5,"Y")),
IF(CC$5&gt;'Rent Roll'!$L21,"-",
IF('Rent Roll'!$P21&gt;0,
IF(AND('Rent Roll'!$P21&gt;0,EDATE('Rent Roll'!$K21,'Rent Roll'!$P21*12)&gt;='Commercial Lease'!CC$5),
('Rent Roll'!$H21*'Rent Roll'!$D21/12)*((1+'Rent Roll'!$N21)^DATEDIF('Control | Sensitivity'!$C$18,CC$5,"Y")),
OFFSET(CB25,0,-DATEDIF(EDATE('Rent Roll'!$K21,'Rent Roll'!$P21*12),CC$5,"M"))*((1+'Rent Roll'!$O21)^(DATEDIF(EDATE('Rent Roll'!$K21,'Rent Roll'!$P21*12),CC$5,"Y")+1))),('Rent Roll'!$H21*'Rent Roll'!$D21/12)*((1+'Rent Roll'!$N21)^DATEDIF('Control | Sensitivity'!$C$18,CC$5,"Y")))))</f>
        <v>-</v>
      </c>
      <c r="CD25" s="92" t="str">
        <f ca="1">IF(CD$5&gt;='Rent Roll'!$M47,('Rent Roll'!$G47*'Rent Roll'!$D21/12)*((1+'Rent Roll'!$X47)^DATEDIF('Rent Roll'!$M47,CD$5,"Y")),
IF(CD$5&gt;'Rent Roll'!$L21,"-",
IF('Rent Roll'!$P21&gt;0,
IF(AND('Rent Roll'!$P21&gt;0,EDATE('Rent Roll'!$K21,'Rent Roll'!$P21*12)&gt;='Commercial Lease'!CD$5),
('Rent Roll'!$H21*'Rent Roll'!$D21/12)*((1+'Rent Roll'!$N21)^DATEDIF('Control | Sensitivity'!$C$18,CD$5,"Y")),
OFFSET(CC25,0,-DATEDIF(EDATE('Rent Roll'!$K21,'Rent Roll'!$P21*12),CD$5,"M"))*((1+'Rent Roll'!$O21)^(DATEDIF(EDATE('Rent Roll'!$K21,'Rent Roll'!$P21*12),CD$5,"Y")+1))),('Rent Roll'!$H21*'Rent Roll'!$D21/12)*((1+'Rent Roll'!$N21)^DATEDIF('Control | Sensitivity'!$C$18,CD$5,"Y")))))</f>
        <v>-</v>
      </c>
      <c r="CE25" s="92" t="str">
        <f ca="1">IF(CE$5&gt;='Rent Roll'!$M47,('Rent Roll'!$G47*'Rent Roll'!$D21/12)*((1+'Rent Roll'!$X47)^DATEDIF('Rent Roll'!$M47,CE$5,"Y")),
IF(CE$5&gt;'Rent Roll'!$L21,"-",
IF('Rent Roll'!$P21&gt;0,
IF(AND('Rent Roll'!$P21&gt;0,EDATE('Rent Roll'!$K21,'Rent Roll'!$P21*12)&gt;='Commercial Lease'!CE$5),
('Rent Roll'!$H21*'Rent Roll'!$D21/12)*((1+'Rent Roll'!$N21)^DATEDIF('Control | Sensitivity'!$C$18,CE$5,"Y")),
OFFSET(CD25,0,-DATEDIF(EDATE('Rent Roll'!$K21,'Rent Roll'!$P21*12),CE$5,"M"))*((1+'Rent Roll'!$O21)^(DATEDIF(EDATE('Rent Roll'!$K21,'Rent Roll'!$P21*12),CE$5,"Y")+1))),('Rent Roll'!$H21*'Rent Roll'!$D21/12)*((1+'Rent Roll'!$N21)^DATEDIF('Control | Sensitivity'!$C$18,CE$5,"Y")))))</f>
        <v>-</v>
      </c>
      <c r="CF25" s="92" t="str">
        <f ca="1">IF(CF$5&gt;='Rent Roll'!$M47,('Rent Roll'!$G47*'Rent Roll'!$D21/12)*((1+'Rent Roll'!$X47)^DATEDIF('Rent Roll'!$M47,CF$5,"Y")),
IF(CF$5&gt;'Rent Roll'!$L21,"-",
IF('Rent Roll'!$P21&gt;0,
IF(AND('Rent Roll'!$P21&gt;0,EDATE('Rent Roll'!$K21,'Rent Roll'!$P21*12)&gt;='Commercial Lease'!CF$5),
('Rent Roll'!$H21*'Rent Roll'!$D21/12)*((1+'Rent Roll'!$N21)^DATEDIF('Control | Sensitivity'!$C$18,CF$5,"Y")),
OFFSET(CE25,0,-DATEDIF(EDATE('Rent Roll'!$K21,'Rent Roll'!$P21*12),CF$5,"M"))*((1+'Rent Roll'!$O21)^(DATEDIF(EDATE('Rent Roll'!$K21,'Rent Roll'!$P21*12),CF$5,"Y")+1))),('Rent Roll'!$H21*'Rent Roll'!$D21/12)*((1+'Rent Roll'!$N21)^DATEDIF('Control | Sensitivity'!$C$18,CF$5,"Y")))))</f>
        <v>-</v>
      </c>
      <c r="CG25" s="92" t="str">
        <f ca="1">IF(CG$5&gt;='Rent Roll'!$M47,('Rent Roll'!$G47*'Rent Roll'!$D21/12)*((1+'Rent Roll'!$X47)^DATEDIF('Rent Roll'!$M47,CG$5,"Y")),
IF(CG$5&gt;'Rent Roll'!$L21,"-",
IF('Rent Roll'!$P21&gt;0,
IF(AND('Rent Roll'!$P21&gt;0,EDATE('Rent Roll'!$K21,'Rent Roll'!$P21*12)&gt;='Commercial Lease'!CG$5),
('Rent Roll'!$H21*'Rent Roll'!$D21/12)*((1+'Rent Roll'!$N21)^DATEDIF('Control | Sensitivity'!$C$18,CG$5,"Y")),
OFFSET(CF25,0,-DATEDIF(EDATE('Rent Roll'!$K21,'Rent Roll'!$P21*12),CG$5,"M"))*((1+'Rent Roll'!$O21)^(DATEDIF(EDATE('Rent Roll'!$K21,'Rent Roll'!$P21*12),CG$5,"Y")+1))),('Rent Roll'!$H21*'Rent Roll'!$D21/12)*((1+'Rent Roll'!$N21)^DATEDIF('Control | Sensitivity'!$C$18,CG$5,"Y")))))</f>
        <v>-</v>
      </c>
      <c r="CH25" s="92" t="str">
        <f ca="1">IF(CH$5&gt;='Rent Roll'!$M47,('Rent Roll'!$G47*'Rent Roll'!$D21/12)*((1+'Rent Roll'!$X47)^DATEDIF('Rent Roll'!$M47,CH$5,"Y")),
IF(CH$5&gt;'Rent Roll'!$L21,"-",
IF('Rent Roll'!$P21&gt;0,
IF(AND('Rent Roll'!$P21&gt;0,EDATE('Rent Roll'!$K21,'Rent Roll'!$P21*12)&gt;='Commercial Lease'!CH$5),
('Rent Roll'!$H21*'Rent Roll'!$D21/12)*((1+'Rent Roll'!$N21)^DATEDIF('Control | Sensitivity'!$C$18,CH$5,"Y")),
OFFSET(CG25,0,-DATEDIF(EDATE('Rent Roll'!$K21,'Rent Roll'!$P21*12),CH$5,"M"))*((1+'Rent Roll'!$O21)^(DATEDIF(EDATE('Rent Roll'!$K21,'Rent Roll'!$P21*12),CH$5,"Y")+1))),('Rent Roll'!$H21*'Rent Roll'!$D21/12)*((1+'Rent Roll'!$N21)^DATEDIF('Control | Sensitivity'!$C$18,CH$5,"Y")))))</f>
        <v>-</v>
      </c>
      <c r="CI25" s="92" t="str">
        <f ca="1">IF(CI$5&gt;='Rent Roll'!$M47,('Rent Roll'!$G47*'Rent Roll'!$D21/12)*((1+'Rent Roll'!$X47)^DATEDIF('Rent Roll'!$M47,CI$5,"Y")),
IF(CI$5&gt;'Rent Roll'!$L21,"-",
IF('Rent Roll'!$P21&gt;0,
IF(AND('Rent Roll'!$P21&gt;0,EDATE('Rent Roll'!$K21,'Rent Roll'!$P21*12)&gt;='Commercial Lease'!CI$5),
('Rent Roll'!$H21*'Rent Roll'!$D21/12)*((1+'Rent Roll'!$N21)^DATEDIF('Control | Sensitivity'!$C$18,CI$5,"Y")),
OFFSET(CH25,0,-DATEDIF(EDATE('Rent Roll'!$K21,'Rent Roll'!$P21*12),CI$5,"M"))*((1+'Rent Roll'!$O21)^(DATEDIF(EDATE('Rent Roll'!$K21,'Rent Roll'!$P21*12),CI$5,"Y")+1))),('Rent Roll'!$H21*'Rent Roll'!$D21/12)*((1+'Rent Roll'!$N21)^DATEDIF('Control | Sensitivity'!$C$18,CI$5,"Y")))))</f>
        <v>-</v>
      </c>
      <c r="CJ25" s="92" t="str">
        <f ca="1">IF(CJ$5&gt;='Rent Roll'!$M47,('Rent Roll'!$G47*'Rent Roll'!$D21/12)*((1+'Rent Roll'!$X47)^DATEDIF('Rent Roll'!$M47,CJ$5,"Y")),
IF(CJ$5&gt;'Rent Roll'!$L21,"-",
IF('Rent Roll'!$P21&gt;0,
IF(AND('Rent Roll'!$P21&gt;0,EDATE('Rent Roll'!$K21,'Rent Roll'!$P21*12)&gt;='Commercial Lease'!CJ$5),
('Rent Roll'!$H21*'Rent Roll'!$D21/12)*((1+'Rent Roll'!$N21)^DATEDIF('Control | Sensitivity'!$C$18,CJ$5,"Y")),
OFFSET(CI25,0,-DATEDIF(EDATE('Rent Roll'!$K21,'Rent Roll'!$P21*12),CJ$5,"M"))*((1+'Rent Roll'!$O21)^(DATEDIF(EDATE('Rent Roll'!$K21,'Rent Roll'!$P21*12),CJ$5,"Y")+1))),('Rent Roll'!$H21*'Rent Roll'!$D21/12)*((1+'Rent Roll'!$N21)^DATEDIF('Control | Sensitivity'!$C$18,CJ$5,"Y")))))</f>
        <v>-</v>
      </c>
      <c r="CK25" s="92" t="str">
        <f ca="1">IF(CK$5&gt;='Rent Roll'!$M47,('Rent Roll'!$G47*'Rent Roll'!$D21/12)*((1+'Rent Roll'!$X47)^DATEDIF('Rent Roll'!$M47,CK$5,"Y")),
IF(CK$5&gt;'Rent Roll'!$L21,"-",
IF('Rent Roll'!$P21&gt;0,
IF(AND('Rent Roll'!$P21&gt;0,EDATE('Rent Roll'!$K21,'Rent Roll'!$P21*12)&gt;='Commercial Lease'!CK$5),
('Rent Roll'!$H21*'Rent Roll'!$D21/12)*((1+'Rent Roll'!$N21)^DATEDIF('Control | Sensitivity'!$C$18,CK$5,"Y")),
OFFSET(CJ25,0,-DATEDIF(EDATE('Rent Roll'!$K21,'Rent Roll'!$P21*12),CK$5,"M"))*((1+'Rent Roll'!$O21)^(DATEDIF(EDATE('Rent Roll'!$K21,'Rent Roll'!$P21*12),CK$5,"Y")+1))),('Rent Roll'!$H21*'Rent Roll'!$D21/12)*((1+'Rent Roll'!$N21)^DATEDIF('Control | Sensitivity'!$C$18,CK$5,"Y")))))</f>
        <v>-</v>
      </c>
      <c r="CL25" s="92" t="str">
        <f ca="1">IF(CL$5&gt;='Rent Roll'!$M47,('Rent Roll'!$G47*'Rent Roll'!$D21/12)*((1+'Rent Roll'!$X47)^DATEDIF('Rent Roll'!$M47,CL$5,"Y")),
IF(CL$5&gt;'Rent Roll'!$L21,"-",
IF('Rent Roll'!$P21&gt;0,
IF(AND('Rent Roll'!$P21&gt;0,EDATE('Rent Roll'!$K21,'Rent Roll'!$P21*12)&gt;='Commercial Lease'!CL$5),
('Rent Roll'!$H21*'Rent Roll'!$D21/12)*((1+'Rent Roll'!$N21)^DATEDIF('Control | Sensitivity'!$C$18,CL$5,"Y")),
OFFSET(CK25,0,-DATEDIF(EDATE('Rent Roll'!$K21,'Rent Roll'!$P21*12),CL$5,"M"))*((1+'Rent Roll'!$O21)^(DATEDIF(EDATE('Rent Roll'!$K21,'Rent Roll'!$P21*12),CL$5,"Y")+1))),('Rent Roll'!$H21*'Rent Roll'!$D21/12)*((1+'Rent Roll'!$N21)^DATEDIF('Control | Sensitivity'!$C$18,CL$5,"Y")))))</f>
        <v>-</v>
      </c>
      <c r="CM25" s="92" t="str">
        <f ca="1">IF(CM$5&gt;='Rent Roll'!$M47,('Rent Roll'!$G47*'Rent Roll'!$D21/12)*((1+'Rent Roll'!$X47)^DATEDIF('Rent Roll'!$M47,CM$5,"Y")),
IF(CM$5&gt;'Rent Roll'!$L21,"-",
IF('Rent Roll'!$P21&gt;0,
IF(AND('Rent Roll'!$P21&gt;0,EDATE('Rent Roll'!$K21,'Rent Roll'!$P21*12)&gt;='Commercial Lease'!CM$5),
('Rent Roll'!$H21*'Rent Roll'!$D21/12)*((1+'Rent Roll'!$N21)^DATEDIF('Control | Sensitivity'!$C$18,CM$5,"Y")),
OFFSET(CL25,0,-DATEDIF(EDATE('Rent Roll'!$K21,'Rent Roll'!$P21*12),CM$5,"M"))*((1+'Rent Roll'!$O21)^(DATEDIF(EDATE('Rent Roll'!$K21,'Rent Roll'!$P21*12),CM$5,"Y")+1))),('Rent Roll'!$H21*'Rent Roll'!$D21/12)*((1+'Rent Roll'!$N21)^DATEDIF('Control | Sensitivity'!$C$18,CM$5,"Y")))))</f>
        <v>-</v>
      </c>
      <c r="CN25" s="92" t="str">
        <f ca="1">IF(CN$5&gt;='Rent Roll'!$M47,('Rent Roll'!$G47*'Rent Roll'!$D21/12)*((1+'Rent Roll'!$X47)^DATEDIF('Rent Roll'!$M47,CN$5,"Y")),
IF(CN$5&gt;'Rent Roll'!$L21,"-",
IF('Rent Roll'!$P21&gt;0,
IF(AND('Rent Roll'!$P21&gt;0,EDATE('Rent Roll'!$K21,'Rent Roll'!$P21*12)&gt;='Commercial Lease'!CN$5),
('Rent Roll'!$H21*'Rent Roll'!$D21/12)*((1+'Rent Roll'!$N21)^DATEDIF('Control | Sensitivity'!$C$18,CN$5,"Y")),
OFFSET(CM25,0,-DATEDIF(EDATE('Rent Roll'!$K21,'Rent Roll'!$P21*12),CN$5,"M"))*((1+'Rent Roll'!$O21)^(DATEDIF(EDATE('Rent Roll'!$K21,'Rent Roll'!$P21*12),CN$5,"Y")+1))),('Rent Roll'!$H21*'Rent Roll'!$D21/12)*((1+'Rent Roll'!$N21)^DATEDIF('Control | Sensitivity'!$C$18,CN$5,"Y")))))</f>
        <v>-</v>
      </c>
      <c r="CO25" s="92" t="str">
        <f ca="1">IF(CO$5&gt;='Rent Roll'!$M47,('Rent Roll'!$G47*'Rent Roll'!$D21/12)*((1+'Rent Roll'!$X47)^DATEDIF('Rent Roll'!$M47,CO$5,"Y")),
IF(CO$5&gt;'Rent Roll'!$L21,"-",
IF('Rent Roll'!$P21&gt;0,
IF(AND('Rent Roll'!$P21&gt;0,EDATE('Rent Roll'!$K21,'Rent Roll'!$P21*12)&gt;='Commercial Lease'!CO$5),
('Rent Roll'!$H21*'Rent Roll'!$D21/12)*((1+'Rent Roll'!$N21)^DATEDIF('Control | Sensitivity'!$C$18,CO$5,"Y")),
OFFSET(CN25,0,-DATEDIF(EDATE('Rent Roll'!$K21,'Rent Roll'!$P21*12),CO$5,"M"))*((1+'Rent Roll'!$O21)^(DATEDIF(EDATE('Rent Roll'!$K21,'Rent Roll'!$P21*12),CO$5,"Y")+1))),('Rent Roll'!$H21*'Rent Roll'!$D21/12)*((1+'Rent Roll'!$N21)^DATEDIF('Control | Sensitivity'!$C$18,CO$5,"Y")))))</f>
        <v>-</v>
      </c>
      <c r="CP25" s="92" t="str">
        <f ca="1">IF(CP$5&gt;='Rent Roll'!$M47,('Rent Roll'!$G47*'Rent Roll'!$D21/12)*((1+'Rent Roll'!$X47)^DATEDIF('Rent Roll'!$M47,CP$5,"Y")),
IF(CP$5&gt;'Rent Roll'!$L21,"-",
IF('Rent Roll'!$P21&gt;0,
IF(AND('Rent Roll'!$P21&gt;0,EDATE('Rent Roll'!$K21,'Rent Roll'!$P21*12)&gt;='Commercial Lease'!CP$5),
('Rent Roll'!$H21*'Rent Roll'!$D21/12)*((1+'Rent Roll'!$N21)^DATEDIF('Control | Sensitivity'!$C$18,CP$5,"Y")),
OFFSET(CO25,0,-DATEDIF(EDATE('Rent Roll'!$K21,'Rent Roll'!$P21*12),CP$5,"M"))*((1+'Rent Roll'!$O21)^(DATEDIF(EDATE('Rent Roll'!$K21,'Rent Roll'!$P21*12),CP$5,"Y")+1))),('Rent Roll'!$H21*'Rent Roll'!$D21/12)*((1+'Rent Roll'!$N21)^DATEDIF('Control | Sensitivity'!$C$18,CP$5,"Y")))))</f>
        <v>-</v>
      </c>
      <c r="CQ25" s="92" t="str">
        <f ca="1">IF(CQ$5&gt;='Rent Roll'!$M47,('Rent Roll'!$G47*'Rent Roll'!$D21/12)*((1+'Rent Roll'!$X47)^DATEDIF('Rent Roll'!$M47,CQ$5,"Y")),
IF(CQ$5&gt;'Rent Roll'!$L21,"-",
IF('Rent Roll'!$P21&gt;0,
IF(AND('Rent Roll'!$P21&gt;0,EDATE('Rent Roll'!$K21,'Rent Roll'!$P21*12)&gt;='Commercial Lease'!CQ$5),
('Rent Roll'!$H21*'Rent Roll'!$D21/12)*((1+'Rent Roll'!$N21)^DATEDIF('Control | Sensitivity'!$C$18,CQ$5,"Y")),
OFFSET(CP25,0,-DATEDIF(EDATE('Rent Roll'!$K21,'Rent Roll'!$P21*12),CQ$5,"M"))*((1+'Rent Roll'!$O21)^(DATEDIF(EDATE('Rent Roll'!$K21,'Rent Roll'!$P21*12),CQ$5,"Y")+1))),('Rent Roll'!$H21*'Rent Roll'!$D21/12)*((1+'Rent Roll'!$N21)^DATEDIF('Control | Sensitivity'!$C$18,CQ$5,"Y")))))</f>
        <v>-</v>
      </c>
      <c r="CR25" s="92" t="str">
        <f ca="1">IF(CR$5&gt;='Rent Roll'!$M47,('Rent Roll'!$G47*'Rent Roll'!$D21/12)*((1+'Rent Roll'!$X47)^DATEDIF('Rent Roll'!$M47,CR$5,"Y")),
IF(CR$5&gt;'Rent Roll'!$L21,"-",
IF('Rent Roll'!$P21&gt;0,
IF(AND('Rent Roll'!$P21&gt;0,EDATE('Rent Roll'!$K21,'Rent Roll'!$P21*12)&gt;='Commercial Lease'!CR$5),
('Rent Roll'!$H21*'Rent Roll'!$D21/12)*((1+'Rent Roll'!$N21)^DATEDIF('Control | Sensitivity'!$C$18,CR$5,"Y")),
OFFSET(CQ25,0,-DATEDIF(EDATE('Rent Roll'!$K21,'Rent Roll'!$P21*12),CR$5,"M"))*((1+'Rent Roll'!$O21)^(DATEDIF(EDATE('Rent Roll'!$K21,'Rent Roll'!$P21*12),CR$5,"Y")+1))),('Rent Roll'!$H21*'Rent Roll'!$D21/12)*((1+'Rent Roll'!$N21)^DATEDIF('Control | Sensitivity'!$C$18,CR$5,"Y")))))</f>
        <v>-</v>
      </c>
      <c r="CS25" s="92" t="str">
        <f ca="1">IF(CS$5&gt;='Rent Roll'!$M47,('Rent Roll'!$G47*'Rent Roll'!$D21/12)*((1+'Rent Roll'!$X47)^DATEDIF('Rent Roll'!$M47,CS$5,"Y")),
IF(CS$5&gt;'Rent Roll'!$L21,"-",
IF('Rent Roll'!$P21&gt;0,
IF(AND('Rent Roll'!$P21&gt;0,EDATE('Rent Roll'!$K21,'Rent Roll'!$P21*12)&gt;='Commercial Lease'!CS$5),
('Rent Roll'!$H21*'Rent Roll'!$D21/12)*((1+'Rent Roll'!$N21)^DATEDIF('Control | Sensitivity'!$C$18,CS$5,"Y")),
OFFSET(CR25,0,-DATEDIF(EDATE('Rent Roll'!$K21,'Rent Roll'!$P21*12),CS$5,"M"))*((1+'Rent Roll'!$O21)^(DATEDIF(EDATE('Rent Roll'!$K21,'Rent Roll'!$P21*12),CS$5,"Y")+1))),('Rent Roll'!$H21*'Rent Roll'!$D21/12)*((1+'Rent Roll'!$N21)^DATEDIF('Control | Sensitivity'!$C$18,CS$5,"Y")))))</f>
        <v>-</v>
      </c>
      <c r="CT25" s="92" t="str">
        <f ca="1">IF(CT$5&gt;='Rent Roll'!$M47,('Rent Roll'!$G47*'Rent Roll'!$D21/12)*((1+'Rent Roll'!$X47)^DATEDIF('Rent Roll'!$M47,CT$5,"Y")),
IF(CT$5&gt;'Rent Roll'!$L21,"-",
IF('Rent Roll'!$P21&gt;0,
IF(AND('Rent Roll'!$P21&gt;0,EDATE('Rent Roll'!$K21,'Rent Roll'!$P21*12)&gt;='Commercial Lease'!CT$5),
('Rent Roll'!$H21*'Rent Roll'!$D21/12)*((1+'Rent Roll'!$N21)^DATEDIF('Control | Sensitivity'!$C$18,CT$5,"Y")),
OFFSET(CS25,0,-DATEDIF(EDATE('Rent Roll'!$K21,'Rent Roll'!$P21*12),CT$5,"M"))*((1+'Rent Roll'!$O21)^(DATEDIF(EDATE('Rent Roll'!$K21,'Rent Roll'!$P21*12),CT$5,"Y")+1))),('Rent Roll'!$H21*'Rent Roll'!$D21/12)*((1+'Rent Roll'!$N21)^DATEDIF('Control | Sensitivity'!$C$18,CT$5,"Y")))))</f>
        <v>-</v>
      </c>
      <c r="CU25" s="92" t="str">
        <f ca="1">IF(CU$5&gt;='Rent Roll'!$M47,('Rent Roll'!$G47*'Rent Roll'!$D21/12)*((1+'Rent Roll'!$X47)^DATEDIF('Rent Roll'!$M47,CU$5,"Y")),
IF(CU$5&gt;'Rent Roll'!$L21,"-",
IF('Rent Roll'!$P21&gt;0,
IF(AND('Rent Roll'!$P21&gt;0,EDATE('Rent Roll'!$K21,'Rent Roll'!$P21*12)&gt;='Commercial Lease'!CU$5),
('Rent Roll'!$H21*'Rent Roll'!$D21/12)*((1+'Rent Roll'!$N21)^DATEDIF('Control | Sensitivity'!$C$18,CU$5,"Y")),
OFFSET(CT25,0,-DATEDIF(EDATE('Rent Roll'!$K21,'Rent Roll'!$P21*12),CU$5,"M"))*((1+'Rent Roll'!$O21)^(DATEDIF(EDATE('Rent Roll'!$K21,'Rent Roll'!$P21*12),CU$5,"Y")+1))),('Rent Roll'!$H21*'Rent Roll'!$D21/12)*((1+'Rent Roll'!$N21)^DATEDIF('Control | Sensitivity'!$C$18,CU$5,"Y")))))</f>
        <v>-</v>
      </c>
      <c r="CV25" s="92" t="str">
        <f ca="1">IF(CV$5&gt;='Rent Roll'!$M47,('Rent Roll'!$G47*'Rent Roll'!$D21/12)*((1+'Rent Roll'!$X47)^DATEDIF('Rent Roll'!$M47,CV$5,"Y")),
IF(CV$5&gt;'Rent Roll'!$L21,"-",
IF('Rent Roll'!$P21&gt;0,
IF(AND('Rent Roll'!$P21&gt;0,EDATE('Rent Roll'!$K21,'Rent Roll'!$P21*12)&gt;='Commercial Lease'!CV$5),
('Rent Roll'!$H21*'Rent Roll'!$D21/12)*((1+'Rent Roll'!$N21)^DATEDIF('Control | Sensitivity'!$C$18,CV$5,"Y")),
OFFSET(CU25,0,-DATEDIF(EDATE('Rent Roll'!$K21,'Rent Roll'!$P21*12),CV$5,"M"))*((1+'Rent Roll'!$O21)^(DATEDIF(EDATE('Rent Roll'!$K21,'Rent Roll'!$P21*12),CV$5,"Y")+1))),('Rent Roll'!$H21*'Rent Roll'!$D21/12)*((1+'Rent Roll'!$N21)^DATEDIF('Control | Sensitivity'!$C$18,CV$5,"Y")))))</f>
        <v>-</v>
      </c>
      <c r="CW25" s="92" t="str">
        <f ca="1">IF(CW$5&gt;='Rent Roll'!$M47,('Rent Roll'!$G47*'Rent Roll'!$D21/12)*((1+'Rent Roll'!$X47)^DATEDIF('Rent Roll'!$M47,CW$5,"Y")),
IF(CW$5&gt;'Rent Roll'!$L21,"-",
IF('Rent Roll'!$P21&gt;0,
IF(AND('Rent Roll'!$P21&gt;0,EDATE('Rent Roll'!$K21,'Rent Roll'!$P21*12)&gt;='Commercial Lease'!CW$5),
('Rent Roll'!$H21*'Rent Roll'!$D21/12)*((1+'Rent Roll'!$N21)^DATEDIF('Control | Sensitivity'!$C$18,CW$5,"Y")),
OFFSET(CV25,0,-DATEDIF(EDATE('Rent Roll'!$K21,'Rent Roll'!$P21*12),CW$5,"M"))*((1+'Rent Roll'!$O21)^(DATEDIF(EDATE('Rent Roll'!$K21,'Rent Roll'!$P21*12),CW$5,"Y")+1))),('Rent Roll'!$H21*'Rent Roll'!$D21/12)*((1+'Rent Roll'!$N21)^DATEDIF('Control | Sensitivity'!$C$18,CW$5,"Y")))))</f>
        <v>-</v>
      </c>
      <c r="CX25" s="92" t="str">
        <f ca="1">IF(CX$5&gt;='Rent Roll'!$M47,('Rent Roll'!$G47*'Rent Roll'!$D21/12)*((1+'Rent Roll'!$X47)^DATEDIF('Rent Roll'!$M47,CX$5,"Y")),
IF(CX$5&gt;'Rent Roll'!$L21,"-",
IF('Rent Roll'!$P21&gt;0,
IF(AND('Rent Roll'!$P21&gt;0,EDATE('Rent Roll'!$K21,'Rent Roll'!$P21*12)&gt;='Commercial Lease'!CX$5),
('Rent Roll'!$H21*'Rent Roll'!$D21/12)*((1+'Rent Roll'!$N21)^DATEDIF('Control | Sensitivity'!$C$18,CX$5,"Y")),
OFFSET(CW25,0,-DATEDIF(EDATE('Rent Roll'!$K21,'Rent Roll'!$P21*12),CX$5,"M"))*((1+'Rent Roll'!$O21)^(DATEDIF(EDATE('Rent Roll'!$K21,'Rent Roll'!$P21*12),CX$5,"Y")+1))),('Rent Roll'!$H21*'Rent Roll'!$D21/12)*((1+'Rent Roll'!$N21)^DATEDIF('Control | Sensitivity'!$C$18,CX$5,"Y")))))</f>
        <v>-</v>
      </c>
      <c r="CY25" s="92" t="str">
        <f ca="1">IF(CY$5&gt;='Rent Roll'!$M47,('Rent Roll'!$G47*'Rent Roll'!$D21/12)*((1+'Rent Roll'!$X47)^DATEDIF('Rent Roll'!$M47,CY$5,"Y")),
IF(CY$5&gt;'Rent Roll'!$L21,"-",
IF('Rent Roll'!$P21&gt;0,
IF(AND('Rent Roll'!$P21&gt;0,EDATE('Rent Roll'!$K21,'Rent Roll'!$P21*12)&gt;='Commercial Lease'!CY$5),
('Rent Roll'!$H21*'Rent Roll'!$D21/12)*((1+'Rent Roll'!$N21)^DATEDIF('Control | Sensitivity'!$C$18,CY$5,"Y")),
OFFSET(CX25,0,-DATEDIF(EDATE('Rent Roll'!$K21,'Rent Roll'!$P21*12),CY$5,"M"))*((1+'Rent Roll'!$O21)^(DATEDIF(EDATE('Rent Roll'!$K21,'Rent Roll'!$P21*12),CY$5,"Y")+1))),('Rent Roll'!$H21*'Rent Roll'!$D21/12)*((1+'Rent Roll'!$N21)^DATEDIF('Control | Sensitivity'!$C$18,CY$5,"Y")))))</f>
        <v>-</v>
      </c>
      <c r="CZ25" s="92" t="str">
        <f ca="1">IF(CZ$5&gt;='Rent Roll'!$M47,('Rent Roll'!$G47*'Rent Roll'!$D21/12)*((1+'Rent Roll'!$X47)^DATEDIF('Rent Roll'!$M47,CZ$5,"Y")),
IF(CZ$5&gt;'Rent Roll'!$L21,"-",
IF('Rent Roll'!$P21&gt;0,
IF(AND('Rent Roll'!$P21&gt;0,EDATE('Rent Roll'!$K21,'Rent Roll'!$P21*12)&gt;='Commercial Lease'!CZ$5),
('Rent Roll'!$H21*'Rent Roll'!$D21/12)*((1+'Rent Roll'!$N21)^DATEDIF('Control | Sensitivity'!$C$18,CZ$5,"Y")),
OFFSET(CY25,0,-DATEDIF(EDATE('Rent Roll'!$K21,'Rent Roll'!$P21*12),CZ$5,"M"))*((1+'Rent Roll'!$O21)^(DATEDIF(EDATE('Rent Roll'!$K21,'Rent Roll'!$P21*12),CZ$5,"Y")+1))),('Rent Roll'!$H21*'Rent Roll'!$D21/12)*((1+'Rent Roll'!$N21)^DATEDIF('Control | Sensitivity'!$C$18,CZ$5,"Y")))))</f>
        <v>-</v>
      </c>
      <c r="DA25" s="92" t="str">
        <f ca="1">IF(DA$5&gt;='Rent Roll'!$M47,('Rent Roll'!$G47*'Rent Roll'!$D21/12)*((1+'Rent Roll'!$X47)^DATEDIF('Rent Roll'!$M47,DA$5,"Y")),
IF(DA$5&gt;'Rent Roll'!$L21,"-",
IF('Rent Roll'!$P21&gt;0,
IF(AND('Rent Roll'!$P21&gt;0,EDATE('Rent Roll'!$K21,'Rent Roll'!$P21*12)&gt;='Commercial Lease'!DA$5),
('Rent Roll'!$H21*'Rent Roll'!$D21/12)*((1+'Rent Roll'!$N21)^DATEDIF('Control | Sensitivity'!$C$18,DA$5,"Y")),
OFFSET(CZ25,0,-DATEDIF(EDATE('Rent Roll'!$K21,'Rent Roll'!$P21*12),DA$5,"M"))*((1+'Rent Roll'!$O21)^(DATEDIF(EDATE('Rent Roll'!$K21,'Rent Roll'!$P21*12),DA$5,"Y")+1))),('Rent Roll'!$H21*'Rent Roll'!$D21/12)*((1+'Rent Roll'!$N21)^DATEDIF('Control | Sensitivity'!$C$18,DA$5,"Y")))))</f>
        <v>-</v>
      </c>
      <c r="DB25" s="92" t="str">
        <f ca="1">IF(DB$5&gt;='Rent Roll'!$M47,('Rent Roll'!$G47*'Rent Roll'!$D21/12)*((1+'Rent Roll'!$X47)^DATEDIF('Rent Roll'!$M47,DB$5,"Y")),
IF(DB$5&gt;'Rent Roll'!$L21,"-",
IF('Rent Roll'!$P21&gt;0,
IF(AND('Rent Roll'!$P21&gt;0,EDATE('Rent Roll'!$K21,'Rent Roll'!$P21*12)&gt;='Commercial Lease'!DB$5),
('Rent Roll'!$H21*'Rent Roll'!$D21/12)*((1+'Rent Roll'!$N21)^DATEDIF('Control | Sensitivity'!$C$18,DB$5,"Y")),
OFFSET(DA25,0,-DATEDIF(EDATE('Rent Roll'!$K21,'Rent Roll'!$P21*12),DB$5,"M"))*((1+'Rent Roll'!$O21)^(DATEDIF(EDATE('Rent Roll'!$K21,'Rent Roll'!$P21*12),DB$5,"Y")+1))),('Rent Roll'!$H21*'Rent Roll'!$D21/12)*((1+'Rent Roll'!$N21)^DATEDIF('Control | Sensitivity'!$C$18,DB$5,"Y")))))</f>
        <v>-</v>
      </c>
      <c r="DC25" s="92" t="str">
        <f ca="1">IF(DC$5&gt;='Rent Roll'!$M47,('Rent Roll'!$G47*'Rent Roll'!$D21/12)*((1+'Rent Roll'!$X47)^DATEDIF('Rent Roll'!$M47,DC$5,"Y")),
IF(DC$5&gt;'Rent Roll'!$L21,"-",
IF('Rent Roll'!$P21&gt;0,
IF(AND('Rent Roll'!$P21&gt;0,EDATE('Rent Roll'!$K21,'Rent Roll'!$P21*12)&gt;='Commercial Lease'!DC$5),
('Rent Roll'!$H21*'Rent Roll'!$D21/12)*((1+'Rent Roll'!$N21)^DATEDIF('Control | Sensitivity'!$C$18,DC$5,"Y")),
OFFSET(DB25,0,-DATEDIF(EDATE('Rent Roll'!$K21,'Rent Roll'!$P21*12),DC$5,"M"))*((1+'Rent Roll'!$O21)^(DATEDIF(EDATE('Rent Roll'!$K21,'Rent Roll'!$P21*12),DC$5,"Y")+1))),('Rent Roll'!$H21*'Rent Roll'!$D21/12)*((1+'Rent Roll'!$N21)^DATEDIF('Control | Sensitivity'!$C$18,DC$5,"Y")))))</f>
        <v>-</v>
      </c>
      <c r="DD25" s="92" t="str">
        <f ca="1">IF(DD$5&gt;='Rent Roll'!$M47,('Rent Roll'!$G47*'Rent Roll'!$D21/12)*((1+'Rent Roll'!$X47)^DATEDIF('Rent Roll'!$M47,DD$5,"Y")),
IF(DD$5&gt;'Rent Roll'!$L21,"-",
IF('Rent Roll'!$P21&gt;0,
IF(AND('Rent Roll'!$P21&gt;0,EDATE('Rent Roll'!$K21,'Rent Roll'!$P21*12)&gt;='Commercial Lease'!DD$5),
('Rent Roll'!$H21*'Rent Roll'!$D21/12)*((1+'Rent Roll'!$N21)^DATEDIF('Control | Sensitivity'!$C$18,DD$5,"Y")),
OFFSET(DC25,0,-DATEDIF(EDATE('Rent Roll'!$K21,'Rent Roll'!$P21*12),DD$5,"M"))*((1+'Rent Roll'!$O21)^(DATEDIF(EDATE('Rent Roll'!$K21,'Rent Roll'!$P21*12),DD$5,"Y")+1))),('Rent Roll'!$H21*'Rent Roll'!$D21/12)*((1+'Rent Roll'!$N21)^DATEDIF('Control | Sensitivity'!$C$18,DD$5,"Y")))))</f>
        <v>-</v>
      </c>
      <c r="DE25" s="92" t="str">
        <f ca="1">IF(DE$5&gt;='Rent Roll'!$M47,('Rent Roll'!$G47*'Rent Roll'!$D21/12)*((1+'Rent Roll'!$X47)^DATEDIF('Rent Roll'!$M47,DE$5,"Y")),
IF(DE$5&gt;'Rent Roll'!$L21,"-",
IF('Rent Roll'!$P21&gt;0,
IF(AND('Rent Roll'!$P21&gt;0,EDATE('Rent Roll'!$K21,'Rent Roll'!$P21*12)&gt;='Commercial Lease'!DE$5),
('Rent Roll'!$H21*'Rent Roll'!$D21/12)*((1+'Rent Roll'!$N21)^DATEDIF('Control | Sensitivity'!$C$18,DE$5,"Y")),
OFFSET(DD25,0,-DATEDIF(EDATE('Rent Roll'!$K21,'Rent Roll'!$P21*12),DE$5,"M"))*((1+'Rent Roll'!$O21)^(DATEDIF(EDATE('Rent Roll'!$K21,'Rent Roll'!$P21*12),DE$5,"Y")+1))),('Rent Roll'!$H21*'Rent Roll'!$D21/12)*((1+'Rent Roll'!$N21)^DATEDIF('Control | Sensitivity'!$C$18,DE$5,"Y")))))</f>
        <v>-</v>
      </c>
      <c r="DF25" s="92" t="str">
        <f ca="1">IF(DF$5&gt;='Rent Roll'!$M47,('Rent Roll'!$G47*'Rent Roll'!$D21/12)*((1+'Rent Roll'!$X47)^DATEDIF('Rent Roll'!$M47,DF$5,"Y")),
IF(DF$5&gt;'Rent Roll'!$L21,"-",
IF('Rent Roll'!$P21&gt;0,
IF(AND('Rent Roll'!$P21&gt;0,EDATE('Rent Roll'!$K21,'Rent Roll'!$P21*12)&gt;='Commercial Lease'!DF$5),
('Rent Roll'!$H21*'Rent Roll'!$D21/12)*((1+'Rent Roll'!$N21)^DATEDIF('Control | Sensitivity'!$C$18,DF$5,"Y")),
OFFSET(DE25,0,-DATEDIF(EDATE('Rent Roll'!$K21,'Rent Roll'!$P21*12),DF$5,"M"))*((1+'Rent Roll'!$O21)^(DATEDIF(EDATE('Rent Roll'!$K21,'Rent Roll'!$P21*12),DF$5,"Y")+1))),('Rent Roll'!$H21*'Rent Roll'!$D21/12)*((1+'Rent Roll'!$N21)^DATEDIF('Control | Sensitivity'!$C$18,DF$5,"Y")))))</f>
        <v>-</v>
      </c>
      <c r="DG25" s="92" t="str">
        <f ca="1">IF(DG$5&gt;='Rent Roll'!$M47,('Rent Roll'!$G47*'Rent Roll'!$D21/12)*((1+'Rent Roll'!$X47)^DATEDIF('Rent Roll'!$M47,DG$5,"Y")),
IF(DG$5&gt;'Rent Roll'!$L21,"-",
IF('Rent Roll'!$P21&gt;0,
IF(AND('Rent Roll'!$P21&gt;0,EDATE('Rent Roll'!$K21,'Rent Roll'!$P21*12)&gt;='Commercial Lease'!DG$5),
('Rent Roll'!$H21*'Rent Roll'!$D21/12)*((1+'Rent Roll'!$N21)^DATEDIF('Control | Sensitivity'!$C$18,DG$5,"Y")),
OFFSET(DF25,0,-DATEDIF(EDATE('Rent Roll'!$K21,'Rent Roll'!$P21*12),DG$5,"M"))*((1+'Rent Roll'!$O21)^(DATEDIF(EDATE('Rent Roll'!$K21,'Rent Roll'!$P21*12),DG$5,"Y")+1))),('Rent Roll'!$H21*'Rent Roll'!$D21/12)*((1+'Rent Roll'!$N21)^DATEDIF('Control | Sensitivity'!$C$18,DG$5,"Y")))))</f>
        <v>-</v>
      </c>
      <c r="DH25" s="92" t="str">
        <f ca="1">IF(DH$5&gt;='Rent Roll'!$M47,('Rent Roll'!$G47*'Rent Roll'!$D21/12)*((1+'Rent Roll'!$X47)^DATEDIF('Rent Roll'!$M47,DH$5,"Y")),
IF(DH$5&gt;'Rent Roll'!$L21,"-",
IF('Rent Roll'!$P21&gt;0,
IF(AND('Rent Roll'!$P21&gt;0,EDATE('Rent Roll'!$K21,'Rent Roll'!$P21*12)&gt;='Commercial Lease'!DH$5),
('Rent Roll'!$H21*'Rent Roll'!$D21/12)*((1+'Rent Roll'!$N21)^DATEDIF('Control | Sensitivity'!$C$18,DH$5,"Y")),
OFFSET(DG25,0,-DATEDIF(EDATE('Rent Roll'!$K21,'Rent Roll'!$P21*12),DH$5,"M"))*((1+'Rent Roll'!$O21)^(DATEDIF(EDATE('Rent Roll'!$K21,'Rent Roll'!$P21*12),DH$5,"Y")+1))),('Rent Roll'!$H21*'Rent Roll'!$D21/12)*((1+'Rent Roll'!$N21)^DATEDIF('Control | Sensitivity'!$C$18,DH$5,"Y")))))</f>
        <v>-</v>
      </c>
      <c r="DI25" s="92" t="str">
        <f ca="1">IF(DI$5&gt;='Rent Roll'!$M47,('Rent Roll'!$G47*'Rent Roll'!$D21/12)*((1+'Rent Roll'!$X47)^DATEDIF('Rent Roll'!$M47,DI$5,"Y")),
IF(DI$5&gt;'Rent Roll'!$L21,"-",
IF('Rent Roll'!$P21&gt;0,
IF(AND('Rent Roll'!$P21&gt;0,EDATE('Rent Roll'!$K21,'Rent Roll'!$P21*12)&gt;='Commercial Lease'!DI$5),
('Rent Roll'!$H21*'Rent Roll'!$D21/12)*((1+'Rent Roll'!$N21)^DATEDIF('Control | Sensitivity'!$C$18,DI$5,"Y")),
OFFSET(DH25,0,-DATEDIF(EDATE('Rent Roll'!$K21,'Rent Roll'!$P21*12),DI$5,"M"))*((1+'Rent Roll'!$O21)^(DATEDIF(EDATE('Rent Roll'!$K21,'Rent Roll'!$P21*12),DI$5,"Y")+1))),('Rent Roll'!$H21*'Rent Roll'!$D21/12)*((1+'Rent Roll'!$N21)^DATEDIF('Control | Sensitivity'!$C$18,DI$5,"Y")))))</f>
        <v>-</v>
      </c>
      <c r="DJ25" s="92" t="str">
        <f ca="1">IF(DJ$5&gt;='Rent Roll'!$M47,('Rent Roll'!$G47*'Rent Roll'!$D21/12)*((1+'Rent Roll'!$X47)^DATEDIF('Rent Roll'!$M47,DJ$5,"Y")),
IF(DJ$5&gt;'Rent Roll'!$L21,"-",
IF('Rent Roll'!$P21&gt;0,
IF(AND('Rent Roll'!$P21&gt;0,EDATE('Rent Roll'!$K21,'Rent Roll'!$P21*12)&gt;='Commercial Lease'!DJ$5),
('Rent Roll'!$H21*'Rent Roll'!$D21/12)*((1+'Rent Roll'!$N21)^DATEDIF('Control | Sensitivity'!$C$18,DJ$5,"Y")),
OFFSET(DI25,0,-DATEDIF(EDATE('Rent Roll'!$K21,'Rent Roll'!$P21*12),DJ$5,"M"))*((1+'Rent Roll'!$O21)^(DATEDIF(EDATE('Rent Roll'!$K21,'Rent Roll'!$P21*12),DJ$5,"Y")+1))),('Rent Roll'!$H21*'Rent Roll'!$D21/12)*((1+'Rent Roll'!$N21)^DATEDIF('Control | Sensitivity'!$C$18,DJ$5,"Y")))))</f>
        <v>-</v>
      </c>
      <c r="DK25" s="92" t="str">
        <f ca="1">IF(DK$5&gt;='Rent Roll'!$M47,('Rent Roll'!$G47*'Rent Roll'!$D21/12)*((1+'Rent Roll'!$X47)^DATEDIF('Rent Roll'!$M47,DK$5,"Y")),
IF(DK$5&gt;'Rent Roll'!$L21,"-",
IF('Rent Roll'!$P21&gt;0,
IF(AND('Rent Roll'!$P21&gt;0,EDATE('Rent Roll'!$K21,'Rent Roll'!$P21*12)&gt;='Commercial Lease'!DK$5),
('Rent Roll'!$H21*'Rent Roll'!$D21/12)*((1+'Rent Roll'!$N21)^DATEDIF('Control | Sensitivity'!$C$18,DK$5,"Y")),
OFFSET(DJ25,0,-DATEDIF(EDATE('Rent Roll'!$K21,'Rent Roll'!$P21*12),DK$5,"M"))*((1+'Rent Roll'!$O21)^(DATEDIF(EDATE('Rent Roll'!$K21,'Rent Roll'!$P21*12),DK$5,"Y")+1))),('Rent Roll'!$H21*'Rent Roll'!$D21/12)*((1+'Rent Roll'!$N21)^DATEDIF('Control | Sensitivity'!$C$18,DK$5,"Y")))))</f>
        <v>-</v>
      </c>
      <c r="DL25" s="92" t="str">
        <f ca="1">IF(DL$5&gt;='Rent Roll'!$M47,('Rent Roll'!$G47*'Rent Roll'!$D21/12)*((1+'Rent Roll'!$X47)^DATEDIF('Rent Roll'!$M47,DL$5,"Y")),
IF(DL$5&gt;'Rent Roll'!$L21,"-",
IF('Rent Roll'!$P21&gt;0,
IF(AND('Rent Roll'!$P21&gt;0,EDATE('Rent Roll'!$K21,'Rent Roll'!$P21*12)&gt;='Commercial Lease'!DL$5),
('Rent Roll'!$H21*'Rent Roll'!$D21/12)*((1+'Rent Roll'!$N21)^DATEDIF('Control | Sensitivity'!$C$18,DL$5,"Y")),
OFFSET(DK25,0,-DATEDIF(EDATE('Rent Roll'!$K21,'Rent Roll'!$P21*12),DL$5,"M"))*((1+'Rent Roll'!$O21)^(DATEDIF(EDATE('Rent Roll'!$K21,'Rent Roll'!$P21*12),DL$5,"Y")+1))),('Rent Roll'!$H21*'Rent Roll'!$D21/12)*((1+'Rent Roll'!$N21)^DATEDIF('Control | Sensitivity'!$C$18,DL$5,"Y")))))</f>
        <v>-</v>
      </c>
      <c r="DM25" s="92" t="str">
        <f ca="1">IF(DM$5&gt;='Rent Roll'!$M47,('Rent Roll'!$G47*'Rent Roll'!$D21/12)*((1+'Rent Roll'!$X47)^DATEDIF('Rent Roll'!$M47,DM$5,"Y")),
IF(DM$5&gt;'Rent Roll'!$L21,"-",
IF('Rent Roll'!$P21&gt;0,
IF(AND('Rent Roll'!$P21&gt;0,EDATE('Rent Roll'!$K21,'Rent Roll'!$P21*12)&gt;='Commercial Lease'!DM$5),
('Rent Roll'!$H21*'Rent Roll'!$D21/12)*((1+'Rent Roll'!$N21)^DATEDIF('Control | Sensitivity'!$C$18,DM$5,"Y")),
OFFSET(DL25,0,-DATEDIF(EDATE('Rent Roll'!$K21,'Rent Roll'!$P21*12),DM$5,"M"))*((1+'Rent Roll'!$O21)^(DATEDIF(EDATE('Rent Roll'!$K21,'Rent Roll'!$P21*12),DM$5,"Y")+1))),('Rent Roll'!$H21*'Rent Roll'!$D21/12)*((1+'Rent Roll'!$N21)^DATEDIF('Control | Sensitivity'!$C$18,DM$5,"Y")))))</f>
        <v>-</v>
      </c>
      <c r="DN25" s="92" t="str">
        <f ca="1">IF(DN$5&gt;='Rent Roll'!$M47,('Rent Roll'!$G47*'Rent Roll'!$D21/12)*((1+'Rent Roll'!$X47)^DATEDIF('Rent Roll'!$M47,DN$5,"Y")),
IF(DN$5&gt;'Rent Roll'!$L21,"-",
IF('Rent Roll'!$P21&gt;0,
IF(AND('Rent Roll'!$P21&gt;0,EDATE('Rent Roll'!$K21,'Rent Roll'!$P21*12)&gt;='Commercial Lease'!DN$5),
('Rent Roll'!$H21*'Rent Roll'!$D21/12)*((1+'Rent Roll'!$N21)^DATEDIF('Control | Sensitivity'!$C$18,DN$5,"Y")),
OFFSET(DM25,0,-DATEDIF(EDATE('Rent Roll'!$K21,'Rent Roll'!$P21*12),DN$5,"M"))*((1+'Rent Roll'!$O21)^(DATEDIF(EDATE('Rent Roll'!$K21,'Rent Roll'!$P21*12),DN$5,"Y")+1))),('Rent Roll'!$H21*'Rent Roll'!$D21/12)*((1+'Rent Roll'!$N21)^DATEDIF('Control | Sensitivity'!$C$18,DN$5,"Y")))))</f>
        <v>-</v>
      </c>
      <c r="DO25" s="92" t="str">
        <f ca="1">IF(DO$5&gt;='Rent Roll'!$M47,('Rent Roll'!$G47*'Rent Roll'!$D21/12)*((1+'Rent Roll'!$X47)^DATEDIF('Rent Roll'!$M47,DO$5,"Y")),
IF(DO$5&gt;'Rent Roll'!$L21,"-",
IF('Rent Roll'!$P21&gt;0,
IF(AND('Rent Roll'!$P21&gt;0,EDATE('Rent Roll'!$K21,'Rent Roll'!$P21*12)&gt;='Commercial Lease'!DO$5),
('Rent Roll'!$H21*'Rent Roll'!$D21/12)*((1+'Rent Roll'!$N21)^DATEDIF('Control | Sensitivity'!$C$18,DO$5,"Y")),
OFFSET(DN25,0,-DATEDIF(EDATE('Rent Roll'!$K21,'Rent Roll'!$P21*12),DO$5,"M"))*((1+'Rent Roll'!$O21)^(DATEDIF(EDATE('Rent Roll'!$K21,'Rent Roll'!$P21*12),DO$5,"Y")+1))),('Rent Roll'!$H21*'Rent Roll'!$D21/12)*((1+'Rent Roll'!$N21)^DATEDIF('Control | Sensitivity'!$C$18,DO$5,"Y")))))</f>
        <v>-</v>
      </c>
      <c r="DP25" s="92" t="str">
        <f ca="1">IF(DP$5&gt;='Rent Roll'!$M47,('Rent Roll'!$G47*'Rent Roll'!$D21/12)*((1+'Rent Roll'!$X47)^DATEDIF('Rent Roll'!$M47,DP$5,"Y")),
IF(DP$5&gt;'Rent Roll'!$L21,"-",
IF('Rent Roll'!$P21&gt;0,
IF(AND('Rent Roll'!$P21&gt;0,EDATE('Rent Roll'!$K21,'Rent Roll'!$P21*12)&gt;='Commercial Lease'!DP$5),
('Rent Roll'!$H21*'Rent Roll'!$D21/12)*((1+'Rent Roll'!$N21)^DATEDIF('Control | Sensitivity'!$C$18,DP$5,"Y")),
OFFSET(DO25,0,-DATEDIF(EDATE('Rent Roll'!$K21,'Rent Roll'!$P21*12),DP$5,"M"))*((1+'Rent Roll'!$O21)^(DATEDIF(EDATE('Rent Roll'!$K21,'Rent Roll'!$P21*12),DP$5,"Y")+1))),('Rent Roll'!$H21*'Rent Roll'!$D21/12)*((1+'Rent Roll'!$N21)^DATEDIF('Control | Sensitivity'!$C$18,DP$5,"Y")))))</f>
        <v>-</v>
      </c>
      <c r="DQ25" s="92" t="str">
        <f ca="1">IF(DQ$5&gt;='Rent Roll'!$M47,('Rent Roll'!$G47*'Rent Roll'!$D21/12)*((1+'Rent Roll'!$X47)^DATEDIF('Rent Roll'!$M47,DQ$5,"Y")),
IF(DQ$5&gt;'Rent Roll'!$L21,"-",
IF('Rent Roll'!$P21&gt;0,
IF(AND('Rent Roll'!$P21&gt;0,EDATE('Rent Roll'!$K21,'Rent Roll'!$P21*12)&gt;='Commercial Lease'!DQ$5),
('Rent Roll'!$H21*'Rent Roll'!$D21/12)*((1+'Rent Roll'!$N21)^DATEDIF('Control | Sensitivity'!$C$18,DQ$5,"Y")),
OFFSET(DP25,0,-DATEDIF(EDATE('Rent Roll'!$K21,'Rent Roll'!$P21*12),DQ$5,"M"))*((1+'Rent Roll'!$O21)^(DATEDIF(EDATE('Rent Roll'!$K21,'Rent Roll'!$P21*12),DQ$5,"Y")+1))),('Rent Roll'!$H21*'Rent Roll'!$D21/12)*((1+'Rent Roll'!$N21)^DATEDIF('Control | Sensitivity'!$C$18,DQ$5,"Y")))))</f>
        <v>-</v>
      </c>
      <c r="DR25" s="92" t="str">
        <f ca="1">IF(DR$5&gt;='Rent Roll'!$M47,('Rent Roll'!$G47*'Rent Roll'!$D21/12)*((1+'Rent Roll'!$X47)^DATEDIF('Rent Roll'!$M47,DR$5,"Y")),
IF(DR$5&gt;'Rent Roll'!$L21,"-",
IF('Rent Roll'!$P21&gt;0,
IF(AND('Rent Roll'!$P21&gt;0,EDATE('Rent Roll'!$K21,'Rent Roll'!$P21*12)&gt;='Commercial Lease'!DR$5),
('Rent Roll'!$H21*'Rent Roll'!$D21/12)*((1+'Rent Roll'!$N21)^DATEDIF('Control | Sensitivity'!$C$18,DR$5,"Y")),
OFFSET(DQ25,0,-DATEDIF(EDATE('Rent Roll'!$K21,'Rent Roll'!$P21*12),DR$5,"M"))*((1+'Rent Roll'!$O21)^(DATEDIF(EDATE('Rent Roll'!$K21,'Rent Roll'!$P21*12),DR$5,"Y")+1))),('Rent Roll'!$H21*'Rent Roll'!$D21/12)*((1+'Rent Roll'!$N21)^DATEDIF('Control | Sensitivity'!$C$18,DR$5,"Y")))))</f>
        <v>-</v>
      </c>
      <c r="DS25" s="92" t="str">
        <f ca="1">IF(DS$5&gt;='Rent Roll'!$M47,('Rent Roll'!$G47*'Rent Roll'!$D21/12)*((1+'Rent Roll'!$X47)^DATEDIF('Rent Roll'!$M47,DS$5,"Y")),
IF(DS$5&gt;'Rent Roll'!$L21,"-",
IF('Rent Roll'!$P21&gt;0,
IF(AND('Rent Roll'!$P21&gt;0,EDATE('Rent Roll'!$K21,'Rent Roll'!$P21*12)&gt;='Commercial Lease'!DS$5),
('Rent Roll'!$H21*'Rent Roll'!$D21/12)*((1+'Rent Roll'!$N21)^DATEDIF('Control | Sensitivity'!$C$18,DS$5,"Y")),
OFFSET(DR25,0,-DATEDIF(EDATE('Rent Roll'!$K21,'Rent Roll'!$P21*12),DS$5,"M"))*((1+'Rent Roll'!$O21)^(DATEDIF(EDATE('Rent Roll'!$K21,'Rent Roll'!$P21*12),DS$5,"Y")+1))),('Rent Roll'!$H21*'Rent Roll'!$D21/12)*((1+'Rent Roll'!$N21)^DATEDIF('Control | Sensitivity'!$C$18,DS$5,"Y")))))</f>
        <v>-</v>
      </c>
      <c r="DT25" s="92" t="str">
        <f ca="1">IF(DT$5&gt;='Rent Roll'!$M47,('Rent Roll'!$G47*'Rent Roll'!$D21/12)*((1+'Rent Roll'!$X47)^DATEDIF('Rent Roll'!$M47,DT$5,"Y")),
IF(DT$5&gt;'Rent Roll'!$L21,"-",
IF('Rent Roll'!$P21&gt;0,
IF(AND('Rent Roll'!$P21&gt;0,EDATE('Rent Roll'!$K21,'Rent Roll'!$P21*12)&gt;='Commercial Lease'!DT$5),
('Rent Roll'!$H21*'Rent Roll'!$D21/12)*((1+'Rent Roll'!$N21)^DATEDIF('Control | Sensitivity'!$C$18,DT$5,"Y")),
OFFSET(DS25,0,-DATEDIF(EDATE('Rent Roll'!$K21,'Rent Roll'!$P21*12),DT$5,"M"))*((1+'Rent Roll'!$O21)^(DATEDIF(EDATE('Rent Roll'!$K21,'Rent Roll'!$P21*12),DT$5,"Y")+1))),('Rent Roll'!$H21*'Rent Roll'!$D21/12)*((1+'Rent Roll'!$N21)^DATEDIF('Control | Sensitivity'!$C$18,DT$5,"Y")))))</f>
        <v>-</v>
      </c>
      <c r="DU25" s="92" t="str">
        <f ca="1">IF(DU$5&gt;='Rent Roll'!$M47,('Rent Roll'!$G47*'Rent Roll'!$D21/12)*((1+'Rent Roll'!$X47)^DATEDIF('Rent Roll'!$M47,DU$5,"Y")),
IF(DU$5&gt;'Rent Roll'!$L21,"-",
IF('Rent Roll'!$P21&gt;0,
IF(AND('Rent Roll'!$P21&gt;0,EDATE('Rent Roll'!$K21,'Rent Roll'!$P21*12)&gt;='Commercial Lease'!DU$5),
('Rent Roll'!$H21*'Rent Roll'!$D21/12)*((1+'Rent Roll'!$N21)^DATEDIF('Control | Sensitivity'!$C$18,DU$5,"Y")),
OFFSET(DT25,0,-DATEDIF(EDATE('Rent Roll'!$K21,'Rent Roll'!$P21*12),DU$5,"M"))*((1+'Rent Roll'!$O21)^(DATEDIF(EDATE('Rent Roll'!$K21,'Rent Roll'!$P21*12),DU$5,"Y")+1))),('Rent Roll'!$H21*'Rent Roll'!$D21/12)*((1+'Rent Roll'!$N21)^DATEDIF('Control | Sensitivity'!$C$18,DU$5,"Y")))))</f>
        <v>-</v>
      </c>
      <c r="DV25" s="92" t="str">
        <f ca="1">IF(DV$5&gt;='Rent Roll'!$M47,('Rent Roll'!$G47*'Rent Roll'!$D21/12)*((1+'Rent Roll'!$X47)^DATEDIF('Rent Roll'!$M47,DV$5,"Y")),
IF(DV$5&gt;'Rent Roll'!$L21,"-",
IF('Rent Roll'!$P21&gt;0,
IF(AND('Rent Roll'!$P21&gt;0,EDATE('Rent Roll'!$K21,'Rent Roll'!$P21*12)&gt;='Commercial Lease'!DV$5),
('Rent Roll'!$H21*'Rent Roll'!$D21/12)*((1+'Rent Roll'!$N21)^DATEDIF('Control | Sensitivity'!$C$18,DV$5,"Y")),
OFFSET(DU25,0,-DATEDIF(EDATE('Rent Roll'!$K21,'Rent Roll'!$P21*12),DV$5,"M"))*((1+'Rent Roll'!$O21)^(DATEDIF(EDATE('Rent Roll'!$K21,'Rent Roll'!$P21*12),DV$5,"Y")+1))),('Rent Roll'!$H21*'Rent Roll'!$D21/12)*((1+'Rent Roll'!$N21)^DATEDIF('Control | Sensitivity'!$C$18,DV$5,"Y")))))</f>
        <v>-</v>
      </c>
      <c r="DW25" s="92" t="str">
        <f ca="1">IF(DW$5&gt;='Rent Roll'!$M47,('Rent Roll'!$G47*'Rent Roll'!$D21/12)*((1+'Rent Roll'!$X47)^DATEDIF('Rent Roll'!$M47,DW$5,"Y")),
IF(DW$5&gt;'Rent Roll'!$L21,"-",
IF('Rent Roll'!$P21&gt;0,
IF(AND('Rent Roll'!$P21&gt;0,EDATE('Rent Roll'!$K21,'Rent Roll'!$P21*12)&gt;='Commercial Lease'!DW$5),
('Rent Roll'!$H21*'Rent Roll'!$D21/12)*((1+'Rent Roll'!$N21)^DATEDIF('Control | Sensitivity'!$C$18,DW$5,"Y")),
OFFSET(DV25,0,-DATEDIF(EDATE('Rent Roll'!$K21,'Rent Roll'!$P21*12),DW$5,"M"))*((1+'Rent Roll'!$O21)^(DATEDIF(EDATE('Rent Roll'!$K21,'Rent Roll'!$P21*12),DW$5,"Y")+1))),('Rent Roll'!$H21*'Rent Roll'!$D21/12)*((1+'Rent Roll'!$N21)^DATEDIF('Control | Sensitivity'!$C$18,DW$5,"Y")))))</f>
        <v>-</v>
      </c>
      <c r="DX25" s="92" t="str">
        <f ca="1">IF(DX$5&gt;='Rent Roll'!$M47,('Rent Roll'!$G47*'Rent Roll'!$D21/12)*((1+'Rent Roll'!$X47)^DATEDIF('Rent Roll'!$M47,DX$5,"Y")),
IF(DX$5&gt;'Rent Roll'!$L21,"-",
IF('Rent Roll'!$P21&gt;0,
IF(AND('Rent Roll'!$P21&gt;0,EDATE('Rent Roll'!$K21,'Rent Roll'!$P21*12)&gt;='Commercial Lease'!DX$5),
('Rent Roll'!$H21*'Rent Roll'!$D21/12)*((1+'Rent Roll'!$N21)^DATEDIF('Control | Sensitivity'!$C$18,DX$5,"Y")),
OFFSET(DW25,0,-DATEDIF(EDATE('Rent Roll'!$K21,'Rent Roll'!$P21*12),DX$5,"M"))*((1+'Rent Roll'!$O21)^(DATEDIF(EDATE('Rent Roll'!$K21,'Rent Roll'!$P21*12),DX$5,"Y")+1))),('Rent Roll'!$H21*'Rent Roll'!$D21/12)*((1+'Rent Roll'!$N21)^DATEDIF('Control | Sensitivity'!$C$18,DX$5,"Y")))))</f>
        <v>-</v>
      </c>
      <c r="DY25" s="92" t="str">
        <f ca="1">IF(DY$5&gt;='Rent Roll'!$M47,('Rent Roll'!$G47*'Rent Roll'!$D21/12)*((1+'Rent Roll'!$X47)^DATEDIF('Rent Roll'!$M47,DY$5,"Y")),
IF(DY$5&gt;'Rent Roll'!$L21,"-",
IF('Rent Roll'!$P21&gt;0,
IF(AND('Rent Roll'!$P21&gt;0,EDATE('Rent Roll'!$K21,'Rent Roll'!$P21*12)&gt;='Commercial Lease'!DY$5),
('Rent Roll'!$H21*'Rent Roll'!$D21/12)*((1+'Rent Roll'!$N21)^DATEDIF('Control | Sensitivity'!$C$18,DY$5,"Y")),
OFFSET(DX25,0,-DATEDIF(EDATE('Rent Roll'!$K21,'Rent Roll'!$P21*12),DY$5,"M"))*((1+'Rent Roll'!$O21)^(DATEDIF(EDATE('Rent Roll'!$K21,'Rent Roll'!$P21*12),DY$5,"Y")+1))),('Rent Roll'!$H21*'Rent Roll'!$D21/12)*((1+'Rent Roll'!$N21)^DATEDIF('Control | Sensitivity'!$C$18,DY$5,"Y")))))</f>
        <v>-</v>
      </c>
      <c r="DZ25" s="92" t="str">
        <f ca="1">IF(DZ$5&gt;='Rent Roll'!$M47,('Rent Roll'!$G47*'Rent Roll'!$D21/12)*((1+'Rent Roll'!$X47)^DATEDIF('Rent Roll'!$M47,DZ$5,"Y")),
IF(DZ$5&gt;'Rent Roll'!$L21,"-",
IF('Rent Roll'!$P21&gt;0,
IF(AND('Rent Roll'!$P21&gt;0,EDATE('Rent Roll'!$K21,'Rent Roll'!$P21*12)&gt;='Commercial Lease'!DZ$5),
('Rent Roll'!$H21*'Rent Roll'!$D21/12)*((1+'Rent Roll'!$N21)^DATEDIF('Control | Sensitivity'!$C$18,DZ$5,"Y")),
OFFSET(DY25,0,-DATEDIF(EDATE('Rent Roll'!$K21,'Rent Roll'!$P21*12),DZ$5,"M"))*((1+'Rent Roll'!$O21)^(DATEDIF(EDATE('Rent Roll'!$K21,'Rent Roll'!$P21*12),DZ$5,"Y")+1))),('Rent Roll'!$H21*'Rent Roll'!$D21/12)*((1+'Rent Roll'!$N21)^DATEDIF('Control | Sensitivity'!$C$18,DZ$5,"Y")))))</f>
        <v>-</v>
      </c>
      <c r="EA25" s="92" t="str">
        <f ca="1">IF(EA$5&gt;='Rent Roll'!$M47,('Rent Roll'!$G47*'Rent Roll'!$D21/12)*((1+'Rent Roll'!$X47)^DATEDIF('Rent Roll'!$M47,EA$5,"Y")),
IF(EA$5&gt;'Rent Roll'!$L21,"-",
IF('Rent Roll'!$P21&gt;0,
IF(AND('Rent Roll'!$P21&gt;0,EDATE('Rent Roll'!$K21,'Rent Roll'!$P21*12)&gt;='Commercial Lease'!EA$5),
('Rent Roll'!$H21*'Rent Roll'!$D21/12)*((1+'Rent Roll'!$N21)^DATEDIF('Control | Sensitivity'!$C$18,EA$5,"Y")),
OFFSET(DZ25,0,-DATEDIF(EDATE('Rent Roll'!$K21,'Rent Roll'!$P21*12),EA$5,"M"))*((1+'Rent Roll'!$O21)^(DATEDIF(EDATE('Rent Roll'!$K21,'Rent Roll'!$P21*12),EA$5,"Y")+1))),('Rent Roll'!$H21*'Rent Roll'!$D21/12)*((1+'Rent Roll'!$N21)^DATEDIF('Control | Sensitivity'!$C$18,EA$5,"Y")))))</f>
        <v>-</v>
      </c>
      <c r="EB25" s="92" t="str">
        <f ca="1">IF(EB$5&gt;='Rent Roll'!$M47,('Rent Roll'!$G47*'Rent Roll'!$D21/12)*((1+'Rent Roll'!$X47)^DATEDIF('Rent Roll'!$M47,EB$5,"Y")),
IF(EB$5&gt;'Rent Roll'!$L21,"-",
IF('Rent Roll'!$P21&gt;0,
IF(AND('Rent Roll'!$P21&gt;0,EDATE('Rent Roll'!$K21,'Rent Roll'!$P21*12)&gt;='Commercial Lease'!EB$5),
('Rent Roll'!$H21*'Rent Roll'!$D21/12)*((1+'Rent Roll'!$N21)^DATEDIF('Control | Sensitivity'!$C$18,EB$5,"Y")),
OFFSET(EA25,0,-DATEDIF(EDATE('Rent Roll'!$K21,'Rent Roll'!$P21*12),EB$5,"M"))*((1+'Rent Roll'!$O21)^(DATEDIF(EDATE('Rent Roll'!$K21,'Rent Roll'!$P21*12),EB$5,"Y")+1))),('Rent Roll'!$H21*'Rent Roll'!$D21/12)*((1+'Rent Roll'!$N21)^DATEDIF('Control | Sensitivity'!$C$18,EB$5,"Y")))))</f>
        <v>-</v>
      </c>
      <c r="EC25" s="92" t="str">
        <f ca="1">IF(EC$5&gt;='Rent Roll'!$M47,('Rent Roll'!$G47*'Rent Roll'!$D21/12)*((1+'Rent Roll'!$X47)^DATEDIF('Rent Roll'!$M47,EC$5,"Y")),
IF(EC$5&gt;'Rent Roll'!$L21,"-",
IF('Rent Roll'!$P21&gt;0,
IF(AND('Rent Roll'!$P21&gt;0,EDATE('Rent Roll'!$K21,'Rent Roll'!$P21*12)&gt;='Commercial Lease'!EC$5),
('Rent Roll'!$H21*'Rent Roll'!$D21/12)*((1+'Rent Roll'!$N21)^DATEDIF('Control | Sensitivity'!$C$18,EC$5,"Y")),
OFFSET(EB25,0,-DATEDIF(EDATE('Rent Roll'!$K21,'Rent Roll'!$P21*12),EC$5,"M"))*((1+'Rent Roll'!$O21)^(DATEDIF(EDATE('Rent Roll'!$K21,'Rent Roll'!$P21*12),EC$5,"Y")+1))),('Rent Roll'!$H21*'Rent Roll'!$D21/12)*((1+'Rent Roll'!$N21)^DATEDIF('Control | Sensitivity'!$C$18,EC$5,"Y")))))</f>
        <v>-</v>
      </c>
      <c r="ED25" s="92" t="str">
        <f ca="1">IF(ED$5&gt;='Rent Roll'!$M47,('Rent Roll'!$G47*'Rent Roll'!$D21/12)*((1+'Rent Roll'!$X47)^DATEDIF('Rent Roll'!$M47,ED$5,"Y")),
IF(ED$5&gt;'Rent Roll'!$L21,"-",
IF('Rent Roll'!$P21&gt;0,
IF(AND('Rent Roll'!$P21&gt;0,EDATE('Rent Roll'!$K21,'Rent Roll'!$P21*12)&gt;='Commercial Lease'!ED$5),
('Rent Roll'!$H21*'Rent Roll'!$D21/12)*((1+'Rent Roll'!$N21)^DATEDIF('Control | Sensitivity'!$C$18,ED$5,"Y")),
OFFSET(EC25,0,-DATEDIF(EDATE('Rent Roll'!$K21,'Rent Roll'!$P21*12),ED$5,"M"))*((1+'Rent Roll'!$O21)^(DATEDIF(EDATE('Rent Roll'!$K21,'Rent Roll'!$P21*12),ED$5,"Y")+1))),('Rent Roll'!$H21*'Rent Roll'!$D21/12)*((1+'Rent Roll'!$N21)^DATEDIF('Control | Sensitivity'!$C$18,ED$5,"Y")))))</f>
        <v>-</v>
      </c>
      <c r="EE25" s="92" t="str">
        <f ca="1">IF(EE$5&gt;='Rent Roll'!$M47,('Rent Roll'!$G47*'Rent Roll'!$D21/12)*((1+'Rent Roll'!$X47)^DATEDIF('Rent Roll'!$M47,EE$5,"Y")),
IF(EE$5&gt;'Rent Roll'!$L21,"-",
IF('Rent Roll'!$P21&gt;0,
IF(AND('Rent Roll'!$P21&gt;0,EDATE('Rent Roll'!$K21,'Rent Roll'!$P21*12)&gt;='Commercial Lease'!EE$5),
('Rent Roll'!$H21*'Rent Roll'!$D21/12)*((1+'Rent Roll'!$N21)^DATEDIF('Control | Sensitivity'!$C$18,EE$5,"Y")),
OFFSET(ED25,0,-DATEDIF(EDATE('Rent Roll'!$K21,'Rent Roll'!$P21*12),EE$5,"M"))*((1+'Rent Roll'!$O21)^(DATEDIF(EDATE('Rent Roll'!$K21,'Rent Roll'!$P21*12),EE$5,"Y")+1))),('Rent Roll'!$H21*'Rent Roll'!$D21/12)*((1+'Rent Roll'!$N21)^DATEDIF('Control | Sensitivity'!$C$18,EE$5,"Y")))))</f>
        <v>-</v>
      </c>
      <c r="EF25" s="214" t="str">
        <f ca="1">IF(EF$5&gt;='Rent Roll'!$M47,('Rent Roll'!$G47*'Rent Roll'!$D21/12)*((1+'Rent Roll'!$X47)^DATEDIF('Rent Roll'!$M47,EF$5,"Y")),
IF(EF$5&gt;'Rent Roll'!$L21,"-",
IF('Rent Roll'!$P21&gt;0,
IF(AND('Rent Roll'!$P21&gt;0,EDATE('Rent Roll'!$K21,'Rent Roll'!$P21*12)&gt;='Commercial Lease'!EF$5),
('Rent Roll'!$H21*'Rent Roll'!$D21/12)*((1+'Rent Roll'!$N21)^DATEDIF('Control | Sensitivity'!$C$18,EF$5,"Y")),
OFFSET(EE25,0,-DATEDIF(EDATE('Rent Roll'!$K21,'Rent Roll'!$P21*12),EF$5,"M"))*((1+'Rent Roll'!$O21)^(DATEDIF(EDATE('Rent Roll'!$K21,'Rent Roll'!$P21*12),EF$5,"Y")+1))),('Rent Roll'!$H21*'Rent Roll'!$D21/12)*((1+'Rent Roll'!$N21)^DATEDIF('Control | Sensitivity'!$C$18,EF$5,"Y")))))</f>
        <v>-</v>
      </c>
      <c r="EG25" s="72" t="s">
        <v>109</v>
      </c>
    </row>
    <row r="26" spans="2:137" x14ac:dyDescent="0.2">
      <c r="B26" s="75"/>
      <c r="C26" s="287" t="str">
        <f>CONCATENATE('Rent Roll'!B22&amp;" - "&amp;'Rent Roll'!C22)</f>
        <v xml:space="preserve"> - </v>
      </c>
      <c r="D26" s="214">
        <f t="shared" ca="1" si="13"/>
        <v>0</v>
      </c>
      <c r="E26" s="92" t="str">
        <f>IF('Rent Roll'!$E22='Data Validation'!$E$2,'Rent Roll'!$I22,"-")</f>
        <v>-</v>
      </c>
      <c r="F26" s="92" t="str">
        <f ca="1">IF(F$5&gt;='Rent Roll'!$M48,('Rent Roll'!$G48*'Rent Roll'!$D22/12)*((1+'Rent Roll'!$X48)^DATEDIF('Rent Roll'!$M48,F$5,"Y")),
IF(F$5&gt;'Rent Roll'!$L22,"-",
IF('Rent Roll'!$P22&gt;0,
IF(AND('Rent Roll'!$P22&gt;0,EDATE('Rent Roll'!$K22,'Rent Roll'!$P22*12)&gt;='Commercial Lease'!F$5),
('Rent Roll'!$H22*'Rent Roll'!$D22/12)*((1+'Rent Roll'!$N22)^DATEDIF('Control | Sensitivity'!$C$18,F$5,"Y")),
OFFSET(E26,0,-DATEDIF(EDATE('Rent Roll'!$K22,'Rent Roll'!$P22*12),F$5,"M"))*((1+'Rent Roll'!$O22)^(DATEDIF(EDATE('Rent Roll'!$K22,'Rent Roll'!$P22*12),F$5,"Y")+1))),('Rent Roll'!$H22*'Rent Roll'!$D22/12)*((1+'Rent Roll'!$N22)^DATEDIF('Control | Sensitivity'!$C$18,F$5,"Y")))))</f>
        <v>-</v>
      </c>
      <c r="G26" s="92" t="str">
        <f ca="1">IF(G$5&gt;='Rent Roll'!$M48,('Rent Roll'!$G48*'Rent Roll'!$D22/12)*((1+'Rent Roll'!$X48)^DATEDIF('Rent Roll'!$M48,G$5,"Y")),
IF(G$5&gt;'Rent Roll'!$L22,"-",
IF('Rent Roll'!$P22&gt;0,
IF(AND('Rent Roll'!$P22&gt;0,EDATE('Rent Roll'!$K22,'Rent Roll'!$P22*12)&gt;='Commercial Lease'!G$5),
('Rent Roll'!$H22*'Rent Roll'!$D22/12)*((1+'Rent Roll'!$N22)^DATEDIF('Control | Sensitivity'!$C$18,G$5,"Y")),
OFFSET(F26,0,-DATEDIF(EDATE('Rent Roll'!$K22,'Rent Roll'!$P22*12),G$5,"M"))*((1+'Rent Roll'!$O22)^(DATEDIF(EDATE('Rent Roll'!$K22,'Rent Roll'!$P22*12),G$5,"Y")+1))),('Rent Roll'!$H22*'Rent Roll'!$D22/12)*((1+'Rent Roll'!$N22)^DATEDIF('Control | Sensitivity'!$C$18,G$5,"Y")))))</f>
        <v>-</v>
      </c>
      <c r="H26" s="92" t="str">
        <f ca="1">IF(H$5&gt;='Rent Roll'!$M48,('Rent Roll'!$G48*'Rent Roll'!$D22/12)*((1+'Rent Roll'!$X48)^DATEDIF('Rent Roll'!$M48,H$5,"Y")),
IF(H$5&gt;'Rent Roll'!$L22,"-",
IF('Rent Roll'!$P22&gt;0,
IF(AND('Rent Roll'!$P22&gt;0,EDATE('Rent Roll'!$K22,'Rent Roll'!$P22*12)&gt;='Commercial Lease'!H$5),
('Rent Roll'!$H22*'Rent Roll'!$D22/12)*((1+'Rent Roll'!$N22)^DATEDIF('Control | Sensitivity'!$C$18,H$5,"Y")),
OFFSET(G26,0,-DATEDIF(EDATE('Rent Roll'!$K22,'Rent Roll'!$P22*12),H$5,"M"))*((1+'Rent Roll'!$O22)^(DATEDIF(EDATE('Rent Roll'!$K22,'Rent Roll'!$P22*12),H$5,"Y")+1))),('Rent Roll'!$H22*'Rent Roll'!$D22/12)*((1+'Rent Roll'!$N22)^DATEDIF('Control | Sensitivity'!$C$18,H$5,"Y")))))</f>
        <v>-</v>
      </c>
      <c r="I26" s="92" t="str">
        <f ca="1">IF(I$5&gt;='Rent Roll'!$M48,('Rent Roll'!$G48*'Rent Roll'!$D22/12)*((1+'Rent Roll'!$X48)^DATEDIF('Rent Roll'!$M48,I$5,"Y")),
IF(I$5&gt;'Rent Roll'!$L22,"-",
IF('Rent Roll'!$P22&gt;0,
IF(AND('Rent Roll'!$P22&gt;0,EDATE('Rent Roll'!$K22,'Rent Roll'!$P22*12)&gt;='Commercial Lease'!I$5),
('Rent Roll'!$H22*'Rent Roll'!$D22/12)*((1+'Rent Roll'!$N22)^DATEDIF('Control | Sensitivity'!$C$18,I$5,"Y")),
OFFSET(H26,0,-DATEDIF(EDATE('Rent Roll'!$K22,'Rent Roll'!$P22*12),I$5,"M"))*((1+'Rent Roll'!$O22)^(DATEDIF(EDATE('Rent Roll'!$K22,'Rent Roll'!$P22*12),I$5,"Y")+1))),('Rent Roll'!$H22*'Rent Roll'!$D22/12)*((1+'Rent Roll'!$N22)^DATEDIF('Control | Sensitivity'!$C$18,I$5,"Y")))))</f>
        <v>-</v>
      </c>
      <c r="J26" s="92" t="str">
        <f ca="1">IF(J$5&gt;='Rent Roll'!$M48,('Rent Roll'!$G48*'Rent Roll'!$D22/12)*((1+'Rent Roll'!$X48)^DATEDIF('Rent Roll'!$M48,J$5,"Y")),
IF(J$5&gt;'Rent Roll'!$L22,"-",
IF('Rent Roll'!$P22&gt;0,
IF(AND('Rent Roll'!$P22&gt;0,EDATE('Rent Roll'!$K22,'Rent Roll'!$P22*12)&gt;='Commercial Lease'!J$5),
('Rent Roll'!$H22*'Rent Roll'!$D22/12)*((1+'Rent Roll'!$N22)^DATEDIF('Control | Sensitivity'!$C$18,J$5,"Y")),
OFFSET(I26,0,-DATEDIF(EDATE('Rent Roll'!$K22,'Rent Roll'!$P22*12),J$5,"M"))*((1+'Rent Roll'!$O22)^(DATEDIF(EDATE('Rent Roll'!$K22,'Rent Roll'!$P22*12),J$5,"Y")+1))),('Rent Roll'!$H22*'Rent Roll'!$D22/12)*((1+'Rent Roll'!$N22)^DATEDIF('Control | Sensitivity'!$C$18,J$5,"Y")))))</f>
        <v>-</v>
      </c>
      <c r="K26" s="92" t="str">
        <f ca="1">IF(K$5&gt;='Rent Roll'!$M48,('Rent Roll'!$G48*'Rent Roll'!$D22/12)*((1+'Rent Roll'!$X48)^DATEDIF('Rent Roll'!$M48,K$5,"Y")),
IF(K$5&gt;'Rent Roll'!$L22,"-",
IF('Rent Roll'!$P22&gt;0,
IF(AND('Rent Roll'!$P22&gt;0,EDATE('Rent Roll'!$K22,'Rent Roll'!$P22*12)&gt;='Commercial Lease'!K$5),
('Rent Roll'!$H22*'Rent Roll'!$D22/12)*((1+'Rent Roll'!$N22)^DATEDIF('Control | Sensitivity'!$C$18,K$5,"Y")),
OFFSET(J26,0,-DATEDIF(EDATE('Rent Roll'!$K22,'Rent Roll'!$P22*12),K$5,"M"))*((1+'Rent Roll'!$O22)^(DATEDIF(EDATE('Rent Roll'!$K22,'Rent Roll'!$P22*12),K$5,"Y")+1))),('Rent Roll'!$H22*'Rent Roll'!$D22/12)*((1+'Rent Roll'!$N22)^DATEDIF('Control | Sensitivity'!$C$18,K$5,"Y")))))</f>
        <v>-</v>
      </c>
      <c r="L26" s="92" t="str">
        <f ca="1">IF(L$5&gt;='Rent Roll'!$M48,('Rent Roll'!$G48*'Rent Roll'!$D22/12)*((1+'Rent Roll'!$X48)^DATEDIF('Rent Roll'!$M48,L$5,"Y")),
IF(L$5&gt;'Rent Roll'!$L22,"-",
IF('Rent Roll'!$P22&gt;0,
IF(AND('Rent Roll'!$P22&gt;0,EDATE('Rent Roll'!$K22,'Rent Roll'!$P22*12)&gt;='Commercial Lease'!L$5),
('Rent Roll'!$H22*'Rent Roll'!$D22/12)*((1+'Rent Roll'!$N22)^DATEDIF('Control | Sensitivity'!$C$18,L$5,"Y")),
OFFSET(K26,0,-DATEDIF(EDATE('Rent Roll'!$K22,'Rent Roll'!$P22*12),L$5,"M"))*((1+'Rent Roll'!$O22)^(DATEDIF(EDATE('Rent Roll'!$K22,'Rent Roll'!$P22*12),L$5,"Y")+1))),('Rent Roll'!$H22*'Rent Roll'!$D22/12)*((1+'Rent Roll'!$N22)^DATEDIF('Control | Sensitivity'!$C$18,L$5,"Y")))))</f>
        <v>-</v>
      </c>
      <c r="M26" s="92" t="str">
        <f ca="1">IF(M$5&gt;='Rent Roll'!$M48,('Rent Roll'!$G48*'Rent Roll'!$D22/12)*((1+'Rent Roll'!$X48)^DATEDIF('Rent Roll'!$M48,M$5,"Y")),
IF(M$5&gt;'Rent Roll'!$L22,"-",
IF('Rent Roll'!$P22&gt;0,
IF(AND('Rent Roll'!$P22&gt;0,EDATE('Rent Roll'!$K22,'Rent Roll'!$P22*12)&gt;='Commercial Lease'!M$5),
('Rent Roll'!$H22*'Rent Roll'!$D22/12)*((1+'Rent Roll'!$N22)^DATEDIF('Control | Sensitivity'!$C$18,M$5,"Y")),
OFFSET(L26,0,-DATEDIF(EDATE('Rent Roll'!$K22,'Rent Roll'!$P22*12),M$5,"M"))*((1+'Rent Roll'!$O22)^(DATEDIF(EDATE('Rent Roll'!$K22,'Rent Roll'!$P22*12),M$5,"Y")+1))),('Rent Roll'!$H22*'Rent Roll'!$D22/12)*((1+'Rent Roll'!$N22)^DATEDIF('Control | Sensitivity'!$C$18,M$5,"Y")))))</f>
        <v>-</v>
      </c>
      <c r="N26" s="92" t="str">
        <f ca="1">IF(N$5&gt;='Rent Roll'!$M48,('Rent Roll'!$G48*'Rent Roll'!$D22/12)*((1+'Rent Roll'!$X48)^DATEDIF('Rent Roll'!$M48,N$5,"Y")),
IF(N$5&gt;'Rent Roll'!$L22,"-",
IF('Rent Roll'!$P22&gt;0,
IF(AND('Rent Roll'!$P22&gt;0,EDATE('Rent Roll'!$K22,'Rent Roll'!$P22*12)&gt;='Commercial Lease'!N$5),
('Rent Roll'!$H22*'Rent Roll'!$D22/12)*((1+'Rent Roll'!$N22)^DATEDIF('Control | Sensitivity'!$C$18,N$5,"Y")),
OFFSET(M26,0,-DATEDIF(EDATE('Rent Roll'!$K22,'Rent Roll'!$P22*12),N$5,"M"))*((1+'Rent Roll'!$O22)^(DATEDIF(EDATE('Rent Roll'!$K22,'Rent Roll'!$P22*12),N$5,"Y")+1))),('Rent Roll'!$H22*'Rent Roll'!$D22/12)*((1+'Rent Roll'!$N22)^DATEDIF('Control | Sensitivity'!$C$18,N$5,"Y")))))</f>
        <v>-</v>
      </c>
      <c r="O26" s="92" t="str">
        <f ca="1">IF(O$5&gt;='Rent Roll'!$M48,('Rent Roll'!$G48*'Rent Roll'!$D22/12)*((1+'Rent Roll'!$X48)^DATEDIF('Rent Roll'!$M48,O$5,"Y")),
IF(O$5&gt;'Rent Roll'!$L22,"-",
IF('Rent Roll'!$P22&gt;0,
IF(AND('Rent Roll'!$P22&gt;0,EDATE('Rent Roll'!$K22,'Rent Roll'!$P22*12)&gt;='Commercial Lease'!O$5),
('Rent Roll'!$H22*'Rent Roll'!$D22/12)*((1+'Rent Roll'!$N22)^DATEDIF('Control | Sensitivity'!$C$18,O$5,"Y")),
OFFSET(N26,0,-DATEDIF(EDATE('Rent Roll'!$K22,'Rent Roll'!$P22*12),O$5,"M"))*((1+'Rent Roll'!$O22)^(DATEDIF(EDATE('Rent Roll'!$K22,'Rent Roll'!$P22*12),O$5,"Y")+1))),('Rent Roll'!$H22*'Rent Roll'!$D22/12)*((1+'Rent Roll'!$N22)^DATEDIF('Control | Sensitivity'!$C$18,O$5,"Y")))))</f>
        <v>-</v>
      </c>
      <c r="P26" s="92" t="str">
        <f ca="1">IF(P$5&gt;='Rent Roll'!$M48,('Rent Roll'!$G48*'Rent Roll'!$D22/12)*((1+'Rent Roll'!$X48)^DATEDIF('Rent Roll'!$M48,P$5,"Y")),
IF(P$5&gt;'Rent Roll'!$L22,"-",
IF('Rent Roll'!$P22&gt;0,
IF(AND('Rent Roll'!$P22&gt;0,EDATE('Rent Roll'!$K22,'Rent Roll'!$P22*12)&gt;='Commercial Lease'!P$5),
('Rent Roll'!$H22*'Rent Roll'!$D22/12)*((1+'Rent Roll'!$N22)^DATEDIF('Control | Sensitivity'!$C$18,P$5,"Y")),
OFFSET(O26,0,-DATEDIF(EDATE('Rent Roll'!$K22,'Rent Roll'!$P22*12),P$5,"M"))*((1+'Rent Roll'!$O22)^(DATEDIF(EDATE('Rent Roll'!$K22,'Rent Roll'!$P22*12),P$5,"Y")+1))),('Rent Roll'!$H22*'Rent Roll'!$D22/12)*((1+'Rent Roll'!$N22)^DATEDIF('Control | Sensitivity'!$C$18,P$5,"Y")))))</f>
        <v>-</v>
      </c>
      <c r="Q26" s="92" t="str">
        <f ca="1">IF(Q$5&gt;='Rent Roll'!$M48,('Rent Roll'!$G48*'Rent Roll'!$D22/12)*((1+'Rent Roll'!$X48)^DATEDIF('Rent Roll'!$M48,Q$5,"Y")),
IF(Q$5&gt;'Rent Roll'!$L22,"-",
IF('Rent Roll'!$P22&gt;0,
IF(AND('Rent Roll'!$P22&gt;0,EDATE('Rent Roll'!$K22,'Rent Roll'!$P22*12)&gt;='Commercial Lease'!Q$5),
('Rent Roll'!$H22*'Rent Roll'!$D22/12)*((1+'Rent Roll'!$N22)^DATEDIF('Control | Sensitivity'!$C$18,Q$5,"Y")),
OFFSET(P26,0,-DATEDIF(EDATE('Rent Roll'!$K22,'Rent Roll'!$P22*12),Q$5,"M"))*((1+'Rent Roll'!$O22)^(DATEDIF(EDATE('Rent Roll'!$K22,'Rent Roll'!$P22*12),Q$5,"Y")+1))),('Rent Roll'!$H22*'Rent Roll'!$D22/12)*((1+'Rent Roll'!$N22)^DATEDIF('Control | Sensitivity'!$C$18,Q$5,"Y")))))</f>
        <v>-</v>
      </c>
      <c r="R26" s="92" t="str">
        <f ca="1">IF(R$5&gt;='Rent Roll'!$M48,('Rent Roll'!$G48*'Rent Roll'!$D22/12)*((1+'Rent Roll'!$X48)^DATEDIF('Rent Roll'!$M48,R$5,"Y")),
IF(R$5&gt;'Rent Roll'!$L22,"-",
IF('Rent Roll'!$P22&gt;0,
IF(AND('Rent Roll'!$P22&gt;0,EDATE('Rent Roll'!$K22,'Rent Roll'!$P22*12)&gt;='Commercial Lease'!R$5),
('Rent Roll'!$H22*'Rent Roll'!$D22/12)*((1+'Rent Roll'!$N22)^DATEDIF('Control | Sensitivity'!$C$18,R$5,"Y")),
OFFSET(Q26,0,-DATEDIF(EDATE('Rent Roll'!$K22,'Rent Roll'!$P22*12),R$5,"M"))*((1+'Rent Roll'!$O22)^(DATEDIF(EDATE('Rent Roll'!$K22,'Rent Roll'!$P22*12),R$5,"Y")+1))),('Rent Roll'!$H22*'Rent Roll'!$D22/12)*((1+'Rent Roll'!$N22)^DATEDIF('Control | Sensitivity'!$C$18,R$5,"Y")))))</f>
        <v>-</v>
      </c>
      <c r="S26" s="92" t="str">
        <f ca="1">IF(S$5&gt;='Rent Roll'!$M48,('Rent Roll'!$G48*'Rent Roll'!$D22/12)*((1+'Rent Roll'!$X48)^DATEDIF('Rent Roll'!$M48,S$5,"Y")),
IF(S$5&gt;'Rent Roll'!$L22,"-",
IF('Rent Roll'!$P22&gt;0,
IF(AND('Rent Roll'!$P22&gt;0,EDATE('Rent Roll'!$K22,'Rent Roll'!$P22*12)&gt;='Commercial Lease'!S$5),
('Rent Roll'!$H22*'Rent Roll'!$D22/12)*((1+'Rent Roll'!$N22)^DATEDIF('Control | Sensitivity'!$C$18,S$5,"Y")),
OFFSET(R26,0,-DATEDIF(EDATE('Rent Roll'!$K22,'Rent Roll'!$P22*12),S$5,"M"))*((1+'Rent Roll'!$O22)^(DATEDIF(EDATE('Rent Roll'!$K22,'Rent Roll'!$P22*12),S$5,"Y")+1))),('Rent Roll'!$H22*'Rent Roll'!$D22/12)*((1+'Rent Roll'!$N22)^DATEDIF('Control | Sensitivity'!$C$18,S$5,"Y")))))</f>
        <v>-</v>
      </c>
      <c r="T26" s="92" t="str">
        <f ca="1">IF(T$5&gt;='Rent Roll'!$M48,('Rent Roll'!$G48*'Rent Roll'!$D22/12)*((1+'Rent Roll'!$X48)^DATEDIF('Rent Roll'!$M48,T$5,"Y")),
IF(T$5&gt;'Rent Roll'!$L22,"-",
IF('Rent Roll'!$P22&gt;0,
IF(AND('Rent Roll'!$P22&gt;0,EDATE('Rent Roll'!$K22,'Rent Roll'!$P22*12)&gt;='Commercial Lease'!T$5),
('Rent Roll'!$H22*'Rent Roll'!$D22/12)*((1+'Rent Roll'!$N22)^DATEDIF('Control | Sensitivity'!$C$18,T$5,"Y")),
OFFSET(S26,0,-DATEDIF(EDATE('Rent Roll'!$K22,'Rent Roll'!$P22*12),T$5,"M"))*((1+'Rent Roll'!$O22)^(DATEDIF(EDATE('Rent Roll'!$K22,'Rent Roll'!$P22*12),T$5,"Y")+1))),('Rent Roll'!$H22*'Rent Roll'!$D22/12)*((1+'Rent Roll'!$N22)^DATEDIF('Control | Sensitivity'!$C$18,T$5,"Y")))))</f>
        <v>-</v>
      </c>
      <c r="U26" s="92" t="str">
        <f ca="1">IF(U$5&gt;='Rent Roll'!$M48,('Rent Roll'!$G48*'Rent Roll'!$D22/12)*((1+'Rent Roll'!$X48)^DATEDIF('Rent Roll'!$M48,U$5,"Y")),
IF(U$5&gt;'Rent Roll'!$L22,"-",
IF('Rent Roll'!$P22&gt;0,
IF(AND('Rent Roll'!$P22&gt;0,EDATE('Rent Roll'!$K22,'Rent Roll'!$P22*12)&gt;='Commercial Lease'!U$5),
('Rent Roll'!$H22*'Rent Roll'!$D22/12)*((1+'Rent Roll'!$N22)^DATEDIF('Control | Sensitivity'!$C$18,U$5,"Y")),
OFFSET(T26,0,-DATEDIF(EDATE('Rent Roll'!$K22,'Rent Roll'!$P22*12),U$5,"M"))*((1+'Rent Roll'!$O22)^(DATEDIF(EDATE('Rent Roll'!$K22,'Rent Roll'!$P22*12),U$5,"Y")+1))),('Rent Roll'!$H22*'Rent Roll'!$D22/12)*((1+'Rent Roll'!$N22)^DATEDIF('Control | Sensitivity'!$C$18,U$5,"Y")))))</f>
        <v>-</v>
      </c>
      <c r="V26" s="92" t="str">
        <f ca="1">IF(V$5&gt;='Rent Roll'!$M48,('Rent Roll'!$G48*'Rent Roll'!$D22/12)*((1+'Rent Roll'!$X48)^DATEDIF('Rent Roll'!$M48,V$5,"Y")),
IF(V$5&gt;'Rent Roll'!$L22,"-",
IF('Rent Roll'!$P22&gt;0,
IF(AND('Rent Roll'!$P22&gt;0,EDATE('Rent Roll'!$K22,'Rent Roll'!$P22*12)&gt;='Commercial Lease'!V$5),
('Rent Roll'!$H22*'Rent Roll'!$D22/12)*((1+'Rent Roll'!$N22)^DATEDIF('Control | Sensitivity'!$C$18,V$5,"Y")),
OFFSET(U26,0,-DATEDIF(EDATE('Rent Roll'!$K22,'Rent Roll'!$P22*12),V$5,"M"))*((1+'Rent Roll'!$O22)^(DATEDIF(EDATE('Rent Roll'!$K22,'Rent Roll'!$P22*12),V$5,"Y")+1))),('Rent Roll'!$H22*'Rent Roll'!$D22/12)*((1+'Rent Roll'!$N22)^DATEDIF('Control | Sensitivity'!$C$18,V$5,"Y")))))</f>
        <v>-</v>
      </c>
      <c r="W26" s="92" t="str">
        <f ca="1">IF(W$5&gt;='Rent Roll'!$M48,('Rent Roll'!$G48*'Rent Roll'!$D22/12)*((1+'Rent Roll'!$X48)^DATEDIF('Rent Roll'!$M48,W$5,"Y")),
IF(W$5&gt;'Rent Roll'!$L22,"-",
IF('Rent Roll'!$P22&gt;0,
IF(AND('Rent Roll'!$P22&gt;0,EDATE('Rent Roll'!$K22,'Rent Roll'!$P22*12)&gt;='Commercial Lease'!W$5),
('Rent Roll'!$H22*'Rent Roll'!$D22/12)*((1+'Rent Roll'!$N22)^DATEDIF('Control | Sensitivity'!$C$18,W$5,"Y")),
OFFSET(V26,0,-DATEDIF(EDATE('Rent Roll'!$K22,'Rent Roll'!$P22*12),W$5,"M"))*((1+'Rent Roll'!$O22)^(DATEDIF(EDATE('Rent Roll'!$K22,'Rent Roll'!$P22*12),W$5,"Y")+1))),('Rent Roll'!$H22*'Rent Roll'!$D22/12)*((1+'Rent Roll'!$N22)^DATEDIF('Control | Sensitivity'!$C$18,W$5,"Y")))))</f>
        <v>-</v>
      </c>
      <c r="X26" s="92" t="str">
        <f ca="1">IF(X$5&gt;='Rent Roll'!$M48,('Rent Roll'!$G48*'Rent Roll'!$D22/12)*((1+'Rent Roll'!$X48)^DATEDIF('Rent Roll'!$M48,X$5,"Y")),
IF(X$5&gt;'Rent Roll'!$L22,"-",
IF('Rent Roll'!$P22&gt;0,
IF(AND('Rent Roll'!$P22&gt;0,EDATE('Rent Roll'!$K22,'Rent Roll'!$P22*12)&gt;='Commercial Lease'!X$5),
('Rent Roll'!$H22*'Rent Roll'!$D22/12)*((1+'Rent Roll'!$N22)^DATEDIF('Control | Sensitivity'!$C$18,X$5,"Y")),
OFFSET(W26,0,-DATEDIF(EDATE('Rent Roll'!$K22,'Rent Roll'!$P22*12),X$5,"M"))*((1+'Rent Roll'!$O22)^(DATEDIF(EDATE('Rent Roll'!$K22,'Rent Roll'!$P22*12),X$5,"Y")+1))),('Rent Roll'!$H22*'Rent Roll'!$D22/12)*((1+'Rent Roll'!$N22)^DATEDIF('Control | Sensitivity'!$C$18,X$5,"Y")))))</f>
        <v>-</v>
      </c>
      <c r="Y26" s="92" t="str">
        <f ca="1">IF(Y$5&gt;='Rent Roll'!$M48,('Rent Roll'!$G48*'Rent Roll'!$D22/12)*((1+'Rent Roll'!$X48)^DATEDIF('Rent Roll'!$M48,Y$5,"Y")),
IF(Y$5&gt;'Rent Roll'!$L22,"-",
IF('Rent Roll'!$P22&gt;0,
IF(AND('Rent Roll'!$P22&gt;0,EDATE('Rent Roll'!$K22,'Rent Roll'!$P22*12)&gt;='Commercial Lease'!Y$5),
('Rent Roll'!$H22*'Rent Roll'!$D22/12)*((1+'Rent Roll'!$N22)^DATEDIF('Control | Sensitivity'!$C$18,Y$5,"Y")),
OFFSET(X26,0,-DATEDIF(EDATE('Rent Roll'!$K22,'Rent Roll'!$P22*12),Y$5,"M"))*((1+'Rent Roll'!$O22)^(DATEDIF(EDATE('Rent Roll'!$K22,'Rent Roll'!$P22*12),Y$5,"Y")+1))),('Rent Roll'!$H22*'Rent Roll'!$D22/12)*((1+'Rent Roll'!$N22)^DATEDIF('Control | Sensitivity'!$C$18,Y$5,"Y")))))</f>
        <v>-</v>
      </c>
      <c r="Z26" s="92" t="str">
        <f ca="1">IF(Z$5&gt;='Rent Roll'!$M48,('Rent Roll'!$G48*'Rent Roll'!$D22/12)*((1+'Rent Roll'!$X48)^DATEDIF('Rent Roll'!$M48,Z$5,"Y")),
IF(Z$5&gt;'Rent Roll'!$L22,"-",
IF('Rent Roll'!$P22&gt;0,
IF(AND('Rent Roll'!$P22&gt;0,EDATE('Rent Roll'!$K22,'Rent Roll'!$P22*12)&gt;='Commercial Lease'!Z$5),
('Rent Roll'!$H22*'Rent Roll'!$D22/12)*((1+'Rent Roll'!$N22)^DATEDIF('Control | Sensitivity'!$C$18,Z$5,"Y")),
OFFSET(Y26,0,-DATEDIF(EDATE('Rent Roll'!$K22,'Rent Roll'!$P22*12),Z$5,"M"))*((1+'Rent Roll'!$O22)^(DATEDIF(EDATE('Rent Roll'!$K22,'Rent Roll'!$P22*12),Z$5,"Y")+1))),('Rent Roll'!$H22*'Rent Roll'!$D22/12)*((1+'Rent Roll'!$N22)^DATEDIF('Control | Sensitivity'!$C$18,Z$5,"Y")))))</f>
        <v>-</v>
      </c>
      <c r="AA26" s="92" t="str">
        <f ca="1">IF(AA$5&gt;='Rent Roll'!$M48,('Rent Roll'!$G48*'Rent Roll'!$D22/12)*((1+'Rent Roll'!$X48)^DATEDIF('Rent Roll'!$M48,AA$5,"Y")),
IF(AA$5&gt;'Rent Roll'!$L22,"-",
IF('Rent Roll'!$P22&gt;0,
IF(AND('Rent Roll'!$P22&gt;0,EDATE('Rent Roll'!$K22,'Rent Roll'!$P22*12)&gt;='Commercial Lease'!AA$5),
('Rent Roll'!$H22*'Rent Roll'!$D22/12)*((1+'Rent Roll'!$N22)^DATEDIF('Control | Sensitivity'!$C$18,AA$5,"Y")),
OFFSET(Z26,0,-DATEDIF(EDATE('Rent Roll'!$K22,'Rent Roll'!$P22*12),AA$5,"M"))*((1+'Rent Roll'!$O22)^(DATEDIF(EDATE('Rent Roll'!$K22,'Rent Roll'!$P22*12),AA$5,"Y")+1))),('Rent Roll'!$H22*'Rent Roll'!$D22/12)*((1+'Rent Roll'!$N22)^DATEDIF('Control | Sensitivity'!$C$18,AA$5,"Y")))))</f>
        <v>-</v>
      </c>
      <c r="AB26" s="92" t="str">
        <f ca="1">IF(AB$5&gt;='Rent Roll'!$M48,('Rent Roll'!$G48*'Rent Roll'!$D22/12)*((1+'Rent Roll'!$X48)^DATEDIF('Rent Roll'!$M48,AB$5,"Y")),
IF(AB$5&gt;'Rent Roll'!$L22,"-",
IF('Rent Roll'!$P22&gt;0,
IF(AND('Rent Roll'!$P22&gt;0,EDATE('Rent Roll'!$K22,'Rent Roll'!$P22*12)&gt;='Commercial Lease'!AB$5),
('Rent Roll'!$H22*'Rent Roll'!$D22/12)*((1+'Rent Roll'!$N22)^DATEDIF('Control | Sensitivity'!$C$18,AB$5,"Y")),
OFFSET(AA26,0,-DATEDIF(EDATE('Rent Roll'!$K22,'Rent Roll'!$P22*12),AB$5,"M"))*((1+'Rent Roll'!$O22)^(DATEDIF(EDATE('Rent Roll'!$K22,'Rent Roll'!$P22*12),AB$5,"Y")+1))),('Rent Roll'!$H22*'Rent Roll'!$D22/12)*((1+'Rent Roll'!$N22)^DATEDIF('Control | Sensitivity'!$C$18,AB$5,"Y")))))</f>
        <v>-</v>
      </c>
      <c r="AC26" s="92" t="str">
        <f ca="1">IF(AC$5&gt;='Rent Roll'!$M48,('Rent Roll'!$G48*'Rent Roll'!$D22/12)*((1+'Rent Roll'!$X48)^DATEDIF('Rent Roll'!$M48,AC$5,"Y")),
IF(AC$5&gt;'Rent Roll'!$L22,"-",
IF('Rent Roll'!$P22&gt;0,
IF(AND('Rent Roll'!$P22&gt;0,EDATE('Rent Roll'!$K22,'Rent Roll'!$P22*12)&gt;='Commercial Lease'!AC$5),
('Rent Roll'!$H22*'Rent Roll'!$D22/12)*((1+'Rent Roll'!$N22)^DATEDIF('Control | Sensitivity'!$C$18,AC$5,"Y")),
OFFSET(AB26,0,-DATEDIF(EDATE('Rent Roll'!$K22,'Rent Roll'!$P22*12),AC$5,"M"))*((1+'Rent Roll'!$O22)^(DATEDIF(EDATE('Rent Roll'!$K22,'Rent Roll'!$P22*12),AC$5,"Y")+1))),('Rent Roll'!$H22*'Rent Roll'!$D22/12)*((1+'Rent Roll'!$N22)^DATEDIF('Control | Sensitivity'!$C$18,AC$5,"Y")))))</f>
        <v>-</v>
      </c>
      <c r="AD26" s="92" t="str">
        <f ca="1">IF(AD$5&gt;='Rent Roll'!$M48,('Rent Roll'!$G48*'Rent Roll'!$D22/12)*((1+'Rent Roll'!$X48)^DATEDIF('Rent Roll'!$M48,AD$5,"Y")),
IF(AD$5&gt;'Rent Roll'!$L22,"-",
IF('Rent Roll'!$P22&gt;0,
IF(AND('Rent Roll'!$P22&gt;0,EDATE('Rent Roll'!$K22,'Rent Roll'!$P22*12)&gt;='Commercial Lease'!AD$5),
('Rent Roll'!$H22*'Rent Roll'!$D22/12)*((1+'Rent Roll'!$N22)^DATEDIF('Control | Sensitivity'!$C$18,AD$5,"Y")),
OFFSET(AC26,0,-DATEDIF(EDATE('Rent Roll'!$K22,'Rent Roll'!$P22*12),AD$5,"M"))*((1+'Rent Roll'!$O22)^(DATEDIF(EDATE('Rent Roll'!$K22,'Rent Roll'!$P22*12),AD$5,"Y")+1))),('Rent Roll'!$H22*'Rent Roll'!$D22/12)*((1+'Rent Roll'!$N22)^DATEDIF('Control | Sensitivity'!$C$18,AD$5,"Y")))))</f>
        <v>-</v>
      </c>
      <c r="AE26" s="92" t="str">
        <f ca="1">IF(AE$5&gt;='Rent Roll'!$M48,('Rent Roll'!$G48*'Rent Roll'!$D22/12)*((1+'Rent Roll'!$X48)^DATEDIF('Rent Roll'!$M48,AE$5,"Y")),
IF(AE$5&gt;'Rent Roll'!$L22,"-",
IF('Rent Roll'!$P22&gt;0,
IF(AND('Rent Roll'!$P22&gt;0,EDATE('Rent Roll'!$K22,'Rent Roll'!$P22*12)&gt;='Commercial Lease'!AE$5),
('Rent Roll'!$H22*'Rent Roll'!$D22/12)*((1+'Rent Roll'!$N22)^DATEDIF('Control | Sensitivity'!$C$18,AE$5,"Y")),
OFFSET(AD26,0,-DATEDIF(EDATE('Rent Roll'!$K22,'Rent Roll'!$P22*12),AE$5,"M"))*((1+'Rent Roll'!$O22)^(DATEDIF(EDATE('Rent Roll'!$K22,'Rent Roll'!$P22*12),AE$5,"Y")+1))),('Rent Roll'!$H22*'Rent Roll'!$D22/12)*((1+'Rent Roll'!$N22)^DATEDIF('Control | Sensitivity'!$C$18,AE$5,"Y")))))</f>
        <v>-</v>
      </c>
      <c r="AF26" s="92" t="str">
        <f ca="1">IF(AF$5&gt;='Rent Roll'!$M48,('Rent Roll'!$G48*'Rent Roll'!$D22/12)*((1+'Rent Roll'!$X48)^DATEDIF('Rent Roll'!$M48,AF$5,"Y")),
IF(AF$5&gt;'Rent Roll'!$L22,"-",
IF('Rent Roll'!$P22&gt;0,
IF(AND('Rent Roll'!$P22&gt;0,EDATE('Rent Roll'!$K22,'Rent Roll'!$P22*12)&gt;='Commercial Lease'!AF$5),
('Rent Roll'!$H22*'Rent Roll'!$D22/12)*((1+'Rent Roll'!$N22)^DATEDIF('Control | Sensitivity'!$C$18,AF$5,"Y")),
OFFSET(AE26,0,-DATEDIF(EDATE('Rent Roll'!$K22,'Rent Roll'!$P22*12),AF$5,"M"))*((1+'Rent Roll'!$O22)^(DATEDIF(EDATE('Rent Roll'!$K22,'Rent Roll'!$P22*12),AF$5,"Y")+1))),('Rent Roll'!$H22*'Rent Roll'!$D22/12)*((1+'Rent Roll'!$N22)^DATEDIF('Control | Sensitivity'!$C$18,AF$5,"Y")))))</f>
        <v>-</v>
      </c>
      <c r="AG26" s="92" t="str">
        <f ca="1">IF(AG$5&gt;='Rent Roll'!$M48,('Rent Roll'!$G48*'Rent Roll'!$D22/12)*((1+'Rent Roll'!$X48)^DATEDIF('Rent Roll'!$M48,AG$5,"Y")),
IF(AG$5&gt;'Rent Roll'!$L22,"-",
IF('Rent Roll'!$P22&gt;0,
IF(AND('Rent Roll'!$P22&gt;0,EDATE('Rent Roll'!$K22,'Rent Roll'!$P22*12)&gt;='Commercial Lease'!AG$5),
('Rent Roll'!$H22*'Rent Roll'!$D22/12)*((1+'Rent Roll'!$N22)^DATEDIF('Control | Sensitivity'!$C$18,AG$5,"Y")),
OFFSET(AF26,0,-DATEDIF(EDATE('Rent Roll'!$K22,'Rent Roll'!$P22*12),AG$5,"M"))*((1+'Rent Roll'!$O22)^(DATEDIF(EDATE('Rent Roll'!$K22,'Rent Roll'!$P22*12),AG$5,"Y")+1))),('Rent Roll'!$H22*'Rent Roll'!$D22/12)*((1+'Rent Roll'!$N22)^DATEDIF('Control | Sensitivity'!$C$18,AG$5,"Y")))))</f>
        <v>-</v>
      </c>
      <c r="AH26" s="92" t="str">
        <f ca="1">IF(AH$5&gt;='Rent Roll'!$M48,('Rent Roll'!$G48*'Rent Roll'!$D22/12)*((1+'Rent Roll'!$X48)^DATEDIF('Rent Roll'!$M48,AH$5,"Y")),
IF(AH$5&gt;'Rent Roll'!$L22,"-",
IF('Rent Roll'!$P22&gt;0,
IF(AND('Rent Roll'!$P22&gt;0,EDATE('Rent Roll'!$K22,'Rent Roll'!$P22*12)&gt;='Commercial Lease'!AH$5),
('Rent Roll'!$H22*'Rent Roll'!$D22/12)*((1+'Rent Roll'!$N22)^DATEDIF('Control | Sensitivity'!$C$18,AH$5,"Y")),
OFFSET(AG26,0,-DATEDIF(EDATE('Rent Roll'!$K22,'Rent Roll'!$P22*12),AH$5,"M"))*((1+'Rent Roll'!$O22)^(DATEDIF(EDATE('Rent Roll'!$K22,'Rent Roll'!$P22*12),AH$5,"Y")+1))),('Rent Roll'!$H22*'Rent Roll'!$D22/12)*((1+'Rent Roll'!$N22)^DATEDIF('Control | Sensitivity'!$C$18,AH$5,"Y")))))</f>
        <v>-</v>
      </c>
      <c r="AI26" s="92" t="str">
        <f ca="1">IF(AI$5&gt;='Rent Roll'!$M48,('Rent Roll'!$G48*'Rent Roll'!$D22/12)*((1+'Rent Roll'!$X48)^DATEDIF('Rent Roll'!$M48,AI$5,"Y")),
IF(AI$5&gt;'Rent Roll'!$L22,"-",
IF('Rent Roll'!$P22&gt;0,
IF(AND('Rent Roll'!$P22&gt;0,EDATE('Rent Roll'!$K22,'Rent Roll'!$P22*12)&gt;='Commercial Lease'!AI$5),
('Rent Roll'!$H22*'Rent Roll'!$D22/12)*((1+'Rent Roll'!$N22)^DATEDIF('Control | Sensitivity'!$C$18,AI$5,"Y")),
OFFSET(AH26,0,-DATEDIF(EDATE('Rent Roll'!$K22,'Rent Roll'!$P22*12),AI$5,"M"))*((1+'Rent Roll'!$O22)^(DATEDIF(EDATE('Rent Roll'!$K22,'Rent Roll'!$P22*12),AI$5,"Y")+1))),('Rent Roll'!$H22*'Rent Roll'!$D22/12)*((1+'Rent Roll'!$N22)^DATEDIF('Control | Sensitivity'!$C$18,AI$5,"Y")))))</f>
        <v>-</v>
      </c>
      <c r="AJ26" s="92" t="str">
        <f ca="1">IF(AJ$5&gt;='Rent Roll'!$M48,('Rent Roll'!$G48*'Rent Roll'!$D22/12)*((1+'Rent Roll'!$X48)^DATEDIF('Rent Roll'!$M48,AJ$5,"Y")),
IF(AJ$5&gt;'Rent Roll'!$L22,"-",
IF('Rent Roll'!$P22&gt;0,
IF(AND('Rent Roll'!$P22&gt;0,EDATE('Rent Roll'!$K22,'Rent Roll'!$P22*12)&gt;='Commercial Lease'!AJ$5),
('Rent Roll'!$H22*'Rent Roll'!$D22/12)*((1+'Rent Roll'!$N22)^DATEDIF('Control | Sensitivity'!$C$18,AJ$5,"Y")),
OFFSET(AI26,0,-DATEDIF(EDATE('Rent Roll'!$K22,'Rent Roll'!$P22*12),AJ$5,"M"))*((1+'Rent Roll'!$O22)^(DATEDIF(EDATE('Rent Roll'!$K22,'Rent Roll'!$P22*12),AJ$5,"Y")+1))),('Rent Roll'!$H22*'Rent Roll'!$D22/12)*((1+'Rent Roll'!$N22)^DATEDIF('Control | Sensitivity'!$C$18,AJ$5,"Y")))))</f>
        <v>-</v>
      </c>
      <c r="AK26" s="92" t="str">
        <f ca="1">IF(AK$5&gt;='Rent Roll'!$M48,('Rent Roll'!$G48*'Rent Roll'!$D22/12)*((1+'Rent Roll'!$X48)^DATEDIF('Rent Roll'!$M48,AK$5,"Y")),
IF(AK$5&gt;'Rent Roll'!$L22,"-",
IF('Rent Roll'!$P22&gt;0,
IF(AND('Rent Roll'!$P22&gt;0,EDATE('Rent Roll'!$K22,'Rent Roll'!$P22*12)&gt;='Commercial Lease'!AK$5),
('Rent Roll'!$H22*'Rent Roll'!$D22/12)*((1+'Rent Roll'!$N22)^DATEDIF('Control | Sensitivity'!$C$18,AK$5,"Y")),
OFFSET(AJ26,0,-DATEDIF(EDATE('Rent Roll'!$K22,'Rent Roll'!$P22*12),AK$5,"M"))*((1+'Rent Roll'!$O22)^(DATEDIF(EDATE('Rent Roll'!$K22,'Rent Roll'!$P22*12),AK$5,"Y")+1))),('Rent Roll'!$H22*'Rent Roll'!$D22/12)*((1+'Rent Roll'!$N22)^DATEDIF('Control | Sensitivity'!$C$18,AK$5,"Y")))))</f>
        <v>-</v>
      </c>
      <c r="AL26" s="92" t="str">
        <f ca="1">IF(AL$5&gt;='Rent Roll'!$M48,('Rent Roll'!$G48*'Rent Roll'!$D22/12)*((1+'Rent Roll'!$X48)^DATEDIF('Rent Roll'!$M48,AL$5,"Y")),
IF(AL$5&gt;'Rent Roll'!$L22,"-",
IF('Rent Roll'!$P22&gt;0,
IF(AND('Rent Roll'!$P22&gt;0,EDATE('Rent Roll'!$K22,'Rent Roll'!$P22*12)&gt;='Commercial Lease'!AL$5),
('Rent Roll'!$H22*'Rent Roll'!$D22/12)*((1+'Rent Roll'!$N22)^DATEDIF('Control | Sensitivity'!$C$18,AL$5,"Y")),
OFFSET(AK26,0,-DATEDIF(EDATE('Rent Roll'!$K22,'Rent Roll'!$P22*12),AL$5,"M"))*((1+'Rent Roll'!$O22)^(DATEDIF(EDATE('Rent Roll'!$K22,'Rent Roll'!$P22*12),AL$5,"Y")+1))),('Rent Roll'!$H22*'Rent Roll'!$D22/12)*((1+'Rent Roll'!$N22)^DATEDIF('Control | Sensitivity'!$C$18,AL$5,"Y")))))</f>
        <v>-</v>
      </c>
      <c r="AM26" s="92" t="str">
        <f ca="1">IF(AM$5&gt;='Rent Roll'!$M48,('Rent Roll'!$G48*'Rent Roll'!$D22/12)*((1+'Rent Roll'!$X48)^DATEDIF('Rent Roll'!$M48,AM$5,"Y")),
IF(AM$5&gt;'Rent Roll'!$L22,"-",
IF('Rent Roll'!$P22&gt;0,
IF(AND('Rent Roll'!$P22&gt;0,EDATE('Rent Roll'!$K22,'Rent Roll'!$P22*12)&gt;='Commercial Lease'!AM$5),
('Rent Roll'!$H22*'Rent Roll'!$D22/12)*((1+'Rent Roll'!$N22)^DATEDIF('Control | Sensitivity'!$C$18,AM$5,"Y")),
OFFSET(AL26,0,-DATEDIF(EDATE('Rent Roll'!$K22,'Rent Roll'!$P22*12),AM$5,"M"))*((1+'Rent Roll'!$O22)^(DATEDIF(EDATE('Rent Roll'!$K22,'Rent Roll'!$P22*12),AM$5,"Y")+1))),('Rent Roll'!$H22*'Rent Roll'!$D22/12)*((1+'Rent Roll'!$N22)^DATEDIF('Control | Sensitivity'!$C$18,AM$5,"Y")))))</f>
        <v>-</v>
      </c>
      <c r="AN26" s="92" t="str">
        <f ca="1">IF(AN$5&gt;='Rent Roll'!$M48,('Rent Roll'!$G48*'Rent Roll'!$D22/12)*((1+'Rent Roll'!$X48)^DATEDIF('Rent Roll'!$M48,AN$5,"Y")),
IF(AN$5&gt;'Rent Roll'!$L22,"-",
IF('Rent Roll'!$P22&gt;0,
IF(AND('Rent Roll'!$P22&gt;0,EDATE('Rent Roll'!$K22,'Rent Roll'!$P22*12)&gt;='Commercial Lease'!AN$5),
('Rent Roll'!$H22*'Rent Roll'!$D22/12)*((1+'Rent Roll'!$N22)^DATEDIF('Control | Sensitivity'!$C$18,AN$5,"Y")),
OFFSET(AM26,0,-DATEDIF(EDATE('Rent Roll'!$K22,'Rent Roll'!$P22*12),AN$5,"M"))*((1+'Rent Roll'!$O22)^(DATEDIF(EDATE('Rent Roll'!$K22,'Rent Roll'!$P22*12),AN$5,"Y")+1))),('Rent Roll'!$H22*'Rent Roll'!$D22/12)*((1+'Rent Roll'!$N22)^DATEDIF('Control | Sensitivity'!$C$18,AN$5,"Y")))))</f>
        <v>-</v>
      </c>
      <c r="AO26" s="92" t="str">
        <f ca="1">IF(AO$5&gt;='Rent Roll'!$M48,('Rent Roll'!$G48*'Rent Roll'!$D22/12)*((1+'Rent Roll'!$X48)^DATEDIF('Rent Roll'!$M48,AO$5,"Y")),
IF(AO$5&gt;'Rent Roll'!$L22,"-",
IF('Rent Roll'!$P22&gt;0,
IF(AND('Rent Roll'!$P22&gt;0,EDATE('Rent Roll'!$K22,'Rent Roll'!$P22*12)&gt;='Commercial Lease'!AO$5),
('Rent Roll'!$H22*'Rent Roll'!$D22/12)*((1+'Rent Roll'!$N22)^DATEDIF('Control | Sensitivity'!$C$18,AO$5,"Y")),
OFFSET(AN26,0,-DATEDIF(EDATE('Rent Roll'!$K22,'Rent Roll'!$P22*12),AO$5,"M"))*((1+'Rent Roll'!$O22)^(DATEDIF(EDATE('Rent Roll'!$K22,'Rent Roll'!$P22*12),AO$5,"Y")+1))),('Rent Roll'!$H22*'Rent Roll'!$D22/12)*((1+'Rent Roll'!$N22)^DATEDIF('Control | Sensitivity'!$C$18,AO$5,"Y")))))</f>
        <v>-</v>
      </c>
      <c r="AP26" s="92" t="str">
        <f ca="1">IF(AP$5&gt;='Rent Roll'!$M48,('Rent Roll'!$G48*'Rent Roll'!$D22/12)*((1+'Rent Roll'!$X48)^DATEDIF('Rent Roll'!$M48,AP$5,"Y")),
IF(AP$5&gt;'Rent Roll'!$L22,"-",
IF('Rent Roll'!$P22&gt;0,
IF(AND('Rent Roll'!$P22&gt;0,EDATE('Rent Roll'!$K22,'Rent Roll'!$P22*12)&gt;='Commercial Lease'!AP$5),
('Rent Roll'!$H22*'Rent Roll'!$D22/12)*((1+'Rent Roll'!$N22)^DATEDIF('Control | Sensitivity'!$C$18,AP$5,"Y")),
OFFSET(AO26,0,-DATEDIF(EDATE('Rent Roll'!$K22,'Rent Roll'!$P22*12),AP$5,"M"))*((1+'Rent Roll'!$O22)^(DATEDIF(EDATE('Rent Roll'!$K22,'Rent Roll'!$P22*12),AP$5,"Y")+1))),('Rent Roll'!$H22*'Rent Roll'!$D22/12)*((1+'Rent Roll'!$N22)^DATEDIF('Control | Sensitivity'!$C$18,AP$5,"Y")))))</f>
        <v>-</v>
      </c>
      <c r="AQ26" s="92" t="str">
        <f ca="1">IF(AQ$5&gt;='Rent Roll'!$M48,('Rent Roll'!$G48*'Rent Roll'!$D22/12)*((1+'Rent Roll'!$X48)^DATEDIF('Rent Roll'!$M48,AQ$5,"Y")),
IF(AQ$5&gt;'Rent Roll'!$L22,"-",
IF('Rent Roll'!$P22&gt;0,
IF(AND('Rent Roll'!$P22&gt;0,EDATE('Rent Roll'!$K22,'Rent Roll'!$P22*12)&gt;='Commercial Lease'!AQ$5),
('Rent Roll'!$H22*'Rent Roll'!$D22/12)*((1+'Rent Roll'!$N22)^DATEDIF('Control | Sensitivity'!$C$18,AQ$5,"Y")),
OFFSET(AP26,0,-DATEDIF(EDATE('Rent Roll'!$K22,'Rent Roll'!$P22*12),AQ$5,"M"))*((1+'Rent Roll'!$O22)^(DATEDIF(EDATE('Rent Roll'!$K22,'Rent Roll'!$P22*12),AQ$5,"Y")+1))),('Rent Roll'!$H22*'Rent Roll'!$D22/12)*((1+'Rent Roll'!$N22)^DATEDIF('Control | Sensitivity'!$C$18,AQ$5,"Y")))))</f>
        <v>-</v>
      </c>
      <c r="AR26" s="92" t="str">
        <f ca="1">IF(AR$5&gt;='Rent Roll'!$M48,('Rent Roll'!$G48*'Rent Roll'!$D22/12)*((1+'Rent Roll'!$X48)^DATEDIF('Rent Roll'!$M48,AR$5,"Y")),
IF(AR$5&gt;'Rent Roll'!$L22,"-",
IF('Rent Roll'!$P22&gt;0,
IF(AND('Rent Roll'!$P22&gt;0,EDATE('Rent Roll'!$K22,'Rent Roll'!$P22*12)&gt;='Commercial Lease'!AR$5),
('Rent Roll'!$H22*'Rent Roll'!$D22/12)*((1+'Rent Roll'!$N22)^DATEDIF('Control | Sensitivity'!$C$18,AR$5,"Y")),
OFFSET(AQ26,0,-DATEDIF(EDATE('Rent Roll'!$K22,'Rent Roll'!$P22*12),AR$5,"M"))*((1+'Rent Roll'!$O22)^(DATEDIF(EDATE('Rent Roll'!$K22,'Rent Roll'!$P22*12),AR$5,"Y")+1))),('Rent Roll'!$H22*'Rent Roll'!$D22/12)*((1+'Rent Roll'!$N22)^DATEDIF('Control | Sensitivity'!$C$18,AR$5,"Y")))))</f>
        <v>-</v>
      </c>
      <c r="AS26" s="92" t="str">
        <f ca="1">IF(AS$5&gt;='Rent Roll'!$M48,('Rent Roll'!$G48*'Rent Roll'!$D22/12)*((1+'Rent Roll'!$X48)^DATEDIF('Rent Roll'!$M48,AS$5,"Y")),
IF(AS$5&gt;'Rent Roll'!$L22,"-",
IF('Rent Roll'!$P22&gt;0,
IF(AND('Rent Roll'!$P22&gt;0,EDATE('Rent Roll'!$K22,'Rent Roll'!$P22*12)&gt;='Commercial Lease'!AS$5),
('Rent Roll'!$H22*'Rent Roll'!$D22/12)*((1+'Rent Roll'!$N22)^DATEDIF('Control | Sensitivity'!$C$18,AS$5,"Y")),
OFFSET(AR26,0,-DATEDIF(EDATE('Rent Roll'!$K22,'Rent Roll'!$P22*12),AS$5,"M"))*((1+'Rent Roll'!$O22)^(DATEDIF(EDATE('Rent Roll'!$K22,'Rent Roll'!$P22*12),AS$5,"Y")+1))),('Rent Roll'!$H22*'Rent Roll'!$D22/12)*((1+'Rent Roll'!$N22)^DATEDIF('Control | Sensitivity'!$C$18,AS$5,"Y")))))</f>
        <v>-</v>
      </c>
      <c r="AT26" s="92" t="str">
        <f ca="1">IF(AT$5&gt;='Rent Roll'!$M48,('Rent Roll'!$G48*'Rent Roll'!$D22/12)*((1+'Rent Roll'!$X48)^DATEDIF('Rent Roll'!$M48,AT$5,"Y")),
IF(AT$5&gt;'Rent Roll'!$L22,"-",
IF('Rent Roll'!$P22&gt;0,
IF(AND('Rent Roll'!$P22&gt;0,EDATE('Rent Roll'!$K22,'Rent Roll'!$P22*12)&gt;='Commercial Lease'!AT$5),
('Rent Roll'!$H22*'Rent Roll'!$D22/12)*((1+'Rent Roll'!$N22)^DATEDIF('Control | Sensitivity'!$C$18,AT$5,"Y")),
OFFSET(AS26,0,-DATEDIF(EDATE('Rent Roll'!$K22,'Rent Roll'!$P22*12),AT$5,"M"))*((1+'Rent Roll'!$O22)^(DATEDIF(EDATE('Rent Roll'!$K22,'Rent Roll'!$P22*12),AT$5,"Y")+1))),('Rent Roll'!$H22*'Rent Roll'!$D22/12)*((1+'Rent Roll'!$N22)^DATEDIF('Control | Sensitivity'!$C$18,AT$5,"Y")))))</f>
        <v>-</v>
      </c>
      <c r="AU26" s="92" t="str">
        <f ca="1">IF(AU$5&gt;='Rent Roll'!$M48,('Rent Roll'!$G48*'Rent Roll'!$D22/12)*((1+'Rent Roll'!$X48)^DATEDIF('Rent Roll'!$M48,AU$5,"Y")),
IF(AU$5&gt;'Rent Roll'!$L22,"-",
IF('Rent Roll'!$P22&gt;0,
IF(AND('Rent Roll'!$P22&gt;0,EDATE('Rent Roll'!$K22,'Rent Roll'!$P22*12)&gt;='Commercial Lease'!AU$5),
('Rent Roll'!$H22*'Rent Roll'!$D22/12)*((1+'Rent Roll'!$N22)^DATEDIF('Control | Sensitivity'!$C$18,AU$5,"Y")),
OFFSET(AT26,0,-DATEDIF(EDATE('Rent Roll'!$K22,'Rent Roll'!$P22*12),AU$5,"M"))*((1+'Rent Roll'!$O22)^(DATEDIF(EDATE('Rent Roll'!$K22,'Rent Roll'!$P22*12),AU$5,"Y")+1))),('Rent Roll'!$H22*'Rent Roll'!$D22/12)*((1+'Rent Roll'!$N22)^DATEDIF('Control | Sensitivity'!$C$18,AU$5,"Y")))))</f>
        <v>-</v>
      </c>
      <c r="AV26" s="92" t="str">
        <f ca="1">IF(AV$5&gt;='Rent Roll'!$M48,('Rent Roll'!$G48*'Rent Roll'!$D22/12)*((1+'Rent Roll'!$X48)^DATEDIF('Rent Roll'!$M48,AV$5,"Y")),
IF(AV$5&gt;'Rent Roll'!$L22,"-",
IF('Rent Roll'!$P22&gt;0,
IF(AND('Rent Roll'!$P22&gt;0,EDATE('Rent Roll'!$K22,'Rent Roll'!$P22*12)&gt;='Commercial Lease'!AV$5),
('Rent Roll'!$H22*'Rent Roll'!$D22/12)*((1+'Rent Roll'!$N22)^DATEDIF('Control | Sensitivity'!$C$18,AV$5,"Y")),
OFFSET(AU26,0,-DATEDIF(EDATE('Rent Roll'!$K22,'Rent Roll'!$P22*12),AV$5,"M"))*((1+'Rent Roll'!$O22)^(DATEDIF(EDATE('Rent Roll'!$K22,'Rent Roll'!$P22*12),AV$5,"Y")+1))),('Rent Roll'!$H22*'Rent Roll'!$D22/12)*((1+'Rent Roll'!$N22)^DATEDIF('Control | Sensitivity'!$C$18,AV$5,"Y")))))</f>
        <v>-</v>
      </c>
      <c r="AW26" s="92" t="str">
        <f ca="1">IF(AW$5&gt;='Rent Roll'!$M48,('Rent Roll'!$G48*'Rent Roll'!$D22/12)*((1+'Rent Roll'!$X48)^DATEDIF('Rent Roll'!$M48,AW$5,"Y")),
IF(AW$5&gt;'Rent Roll'!$L22,"-",
IF('Rent Roll'!$P22&gt;0,
IF(AND('Rent Roll'!$P22&gt;0,EDATE('Rent Roll'!$K22,'Rent Roll'!$P22*12)&gt;='Commercial Lease'!AW$5),
('Rent Roll'!$H22*'Rent Roll'!$D22/12)*((1+'Rent Roll'!$N22)^DATEDIF('Control | Sensitivity'!$C$18,AW$5,"Y")),
OFFSET(AV26,0,-DATEDIF(EDATE('Rent Roll'!$K22,'Rent Roll'!$P22*12),AW$5,"M"))*((1+'Rent Roll'!$O22)^(DATEDIF(EDATE('Rent Roll'!$K22,'Rent Roll'!$P22*12),AW$5,"Y")+1))),('Rent Roll'!$H22*'Rent Roll'!$D22/12)*((1+'Rent Roll'!$N22)^DATEDIF('Control | Sensitivity'!$C$18,AW$5,"Y")))))</f>
        <v>-</v>
      </c>
      <c r="AX26" s="92" t="str">
        <f ca="1">IF(AX$5&gt;='Rent Roll'!$M48,('Rent Roll'!$G48*'Rent Roll'!$D22/12)*((1+'Rent Roll'!$X48)^DATEDIF('Rent Roll'!$M48,AX$5,"Y")),
IF(AX$5&gt;'Rent Roll'!$L22,"-",
IF('Rent Roll'!$P22&gt;0,
IF(AND('Rent Roll'!$P22&gt;0,EDATE('Rent Roll'!$K22,'Rent Roll'!$P22*12)&gt;='Commercial Lease'!AX$5),
('Rent Roll'!$H22*'Rent Roll'!$D22/12)*((1+'Rent Roll'!$N22)^DATEDIF('Control | Sensitivity'!$C$18,AX$5,"Y")),
OFFSET(AW26,0,-DATEDIF(EDATE('Rent Roll'!$K22,'Rent Roll'!$P22*12),AX$5,"M"))*((1+'Rent Roll'!$O22)^(DATEDIF(EDATE('Rent Roll'!$K22,'Rent Roll'!$P22*12),AX$5,"Y")+1))),('Rent Roll'!$H22*'Rent Roll'!$D22/12)*((1+'Rent Roll'!$N22)^DATEDIF('Control | Sensitivity'!$C$18,AX$5,"Y")))))</f>
        <v>-</v>
      </c>
      <c r="AY26" s="92" t="str">
        <f ca="1">IF(AY$5&gt;='Rent Roll'!$M48,('Rent Roll'!$G48*'Rent Roll'!$D22/12)*((1+'Rent Roll'!$X48)^DATEDIF('Rent Roll'!$M48,AY$5,"Y")),
IF(AY$5&gt;'Rent Roll'!$L22,"-",
IF('Rent Roll'!$P22&gt;0,
IF(AND('Rent Roll'!$P22&gt;0,EDATE('Rent Roll'!$K22,'Rent Roll'!$P22*12)&gt;='Commercial Lease'!AY$5),
('Rent Roll'!$H22*'Rent Roll'!$D22/12)*((1+'Rent Roll'!$N22)^DATEDIF('Control | Sensitivity'!$C$18,AY$5,"Y")),
OFFSET(AX26,0,-DATEDIF(EDATE('Rent Roll'!$K22,'Rent Roll'!$P22*12),AY$5,"M"))*((1+'Rent Roll'!$O22)^(DATEDIF(EDATE('Rent Roll'!$K22,'Rent Roll'!$P22*12),AY$5,"Y")+1))),('Rent Roll'!$H22*'Rent Roll'!$D22/12)*((1+'Rent Roll'!$N22)^DATEDIF('Control | Sensitivity'!$C$18,AY$5,"Y")))))</f>
        <v>-</v>
      </c>
      <c r="AZ26" s="92" t="str">
        <f ca="1">IF(AZ$5&gt;='Rent Roll'!$M48,('Rent Roll'!$G48*'Rent Roll'!$D22/12)*((1+'Rent Roll'!$X48)^DATEDIF('Rent Roll'!$M48,AZ$5,"Y")),
IF(AZ$5&gt;'Rent Roll'!$L22,"-",
IF('Rent Roll'!$P22&gt;0,
IF(AND('Rent Roll'!$P22&gt;0,EDATE('Rent Roll'!$K22,'Rent Roll'!$P22*12)&gt;='Commercial Lease'!AZ$5),
('Rent Roll'!$H22*'Rent Roll'!$D22/12)*((1+'Rent Roll'!$N22)^DATEDIF('Control | Sensitivity'!$C$18,AZ$5,"Y")),
OFFSET(AY26,0,-DATEDIF(EDATE('Rent Roll'!$K22,'Rent Roll'!$P22*12),AZ$5,"M"))*((1+'Rent Roll'!$O22)^(DATEDIF(EDATE('Rent Roll'!$K22,'Rent Roll'!$P22*12),AZ$5,"Y")+1))),('Rent Roll'!$H22*'Rent Roll'!$D22/12)*((1+'Rent Roll'!$N22)^DATEDIF('Control | Sensitivity'!$C$18,AZ$5,"Y")))))</f>
        <v>-</v>
      </c>
      <c r="BA26" s="92" t="str">
        <f ca="1">IF(BA$5&gt;='Rent Roll'!$M48,('Rent Roll'!$G48*'Rent Roll'!$D22/12)*((1+'Rent Roll'!$X48)^DATEDIF('Rent Roll'!$M48,BA$5,"Y")),
IF(BA$5&gt;'Rent Roll'!$L22,"-",
IF('Rent Roll'!$P22&gt;0,
IF(AND('Rent Roll'!$P22&gt;0,EDATE('Rent Roll'!$K22,'Rent Roll'!$P22*12)&gt;='Commercial Lease'!BA$5),
('Rent Roll'!$H22*'Rent Roll'!$D22/12)*((1+'Rent Roll'!$N22)^DATEDIF('Control | Sensitivity'!$C$18,BA$5,"Y")),
OFFSET(AZ26,0,-DATEDIF(EDATE('Rent Roll'!$K22,'Rent Roll'!$P22*12),BA$5,"M"))*((1+'Rent Roll'!$O22)^(DATEDIF(EDATE('Rent Roll'!$K22,'Rent Roll'!$P22*12),BA$5,"Y")+1))),('Rent Roll'!$H22*'Rent Roll'!$D22/12)*((1+'Rent Roll'!$N22)^DATEDIF('Control | Sensitivity'!$C$18,BA$5,"Y")))))</f>
        <v>-</v>
      </c>
      <c r="BB26" s="92" t="str">
        <f ca="1">IF(BB$5&gt;='Rent Roll'!$M48,('Rent Roll'!$G48*'Rent Roll'!$D22/12)*((1+'Rent Roll'!$X48)^DATEDIF('Rent Roll'!$M48,BB$5,"Y")),
IF(BB$5&gt;'Rent Roll'!$L22,"-",
IF('Rent Roll'!$P22&gt;0,
IF(AND('Rent Roll'!$P22&gt;0,EDATE('Rent Roll'!$K22,'Rent Roll'!$P22*12)&gt;='Commercial Lease'!BB$5),
('Rent Roll'!$H22*'Rent Roll'!$D22/12)*((1+'Rent Roll'!$N22)^DATEDIF('Control | Sensitivity'!$C$18,BB$5,"Y")),
OFFSET(BA26,0,-DATEDIF(EDATE('Rent Roll'!$K22,'Rent Roll'!$P22*12),BB$5,"M"))*((1+'Rent Roll'!$O22)^(DATEDIF(EDATE('Rent Roll'!$K22,'Rent Roll'!$P22*12),BB$5,"Y")+1))),('Rent Roll'!$H22*'Rent Roll'!$D22/12)*((1+'Rent Roll'!$N22)^DATEDIF('Control | Sensitivity'!$C$18,BB$5,"Y")))))</f>
        <v>-</v>
      </c>
      <c r="BC26" s="92" t="str">
        <f ca="1">IF(BC$5&gt;='Rent Roll'!$M48,('Rent Roll'!$G48*'Rent Roll'!$D22/12)*((1+'Rent Roll'!$X48)^DATEDIF('Rent Roll'!$M48,BC$5,"Y")),
IF(BC$5&gt;'Rent Roll'!$L22,"-",
IF('Rent Roll'!$P22&gt;0,
IF(AND('Rent Roll'!$P22&gt;0,EDATE('Rent Roll'!$K22,'Rent Roll'!$P22*12)&gt;='Commercial Lease'!BC$5),
('Rent Roll'!$H22*'Rent Roll'!$D22/12)*((1+'Rent Roll'!$N22)^DATEDIF('Control | Sensitivity'!$C$18,BC$5,"Y")),
OFFSET(BB26,0,-DATEDIF(EDATE('Rent Roll'!$K22,'Rent Roll'!$P22*12),BC$5,"M"))*((1+'Rent Roll'!$O22)^(DATEDIF(EDATE('Rent Roll'!$K22,'Rent Roll'!$P22*12),BC$5,"Y")+1))),('Rent Roll'!$H22*'Rent Roll'!$D22/12)*((1+'Rent Roll'!$N22)^DATEDIF('Control | Sensitivity'!$C$18,BC$5,"Y")))))</f>
        <v>-</v>
      </c>
      <c r="BD26" s="92" t="str">
        <f ca="1">IF(BD$5&gt;='Rent Roll'!$M48,('Rent Roll'!$G48*'Rent Roll'!$D22/12)*((1+'Rent Roll'!$X48)^DATEDIF('Rent Roll'!$M48,BD$5,"Y")),
IF(BD$5&gt;'Rent Roll'!$L22,"-",
IF('Rent Roll'!$P22&gt;0,
IF(AND('Rent Roll'!$P22&gt;0,EDATE('Rent Roll'!$K22,'Rent Roll'!$P22*12)&gt;='Commercial Lease'!BD$5),
('Rent Roll'!$H22*'Rent Roll'!$D22/12)*((1+'Rent Roll'!$N22)^DATEDIF('Control | Sensitivity'!$C$18,BD$5,"Y")),
OFFSET(BC26,0,-DATEDIF(EDATE('Rent Roll'!$K22,'Rent Roll'!$P22*12),BD$5,"M"))*((1+'Rent Roll'!$O22)^(DATEDIF(EDATE('Rent Roll'!$K22,'Rent Roll'!$P22*12),BD$5,"Y")+1))),('Rent Roll'!$H22*'Rent Roll'!$D22/12)*((1+'Rent Roll'!$N22)^DATEDIF('Control | Sensitivity'!$C$18,BD$5,"Y")))))</f>
        <v>-</v>
      </c>
      <c r="BE26" s="92" t="str">
        <f ca="1">IF(BE$5&gt;='Rent Roll'!$M48,('Rent Roll'!$G48*'Rent Roll'!$D22/12)*((1+'Rent Roll'!$X48)^DATEDIF('Rent Roll'!$M48,BE$5,"Y")),
IF(BE$5&gt;'Rent Roll'!$L22,"-",
IF('Rent Roll'!$P22&gt;0,
IF(AND('Rent Roll'!$P22&gt;0,EDATE('Rent Roll'!$K22,'Rent Roll'!$P22*12)&gt;='Commercial Lease'!BE$5),
('Rent Roll'!$H22*'Rent Roll'!$D22/12)*((1+'Rent Roll'!$N22)^DATEDIF('Control | Sensitivity'!$C$18,BE$5,"Y")),
OFFSET(BD26,0,-DATEDIF(EDATE('Rent Roll'!$K22,'Rent Roll'!$P22*12),BE$5,"M"))*((1+'Rent Roll'!$O22)^(DATEDIF(EDATE('Rent Roll'!$K22,'Rent Roll'!$P22*12),BE$5,"Y")+1))),('Rent Roll'!$H22*'Rent Roll'!$D22/12)*((1+'Rent Roll'!$N22)^DATEDIF('Control | Sensitivity'!$C$18,BE$5,"Y")))))</f>
        <v>-</v>
      </c>
      <c r="BF26" s="92" t="str">
        <f ca="1">IF(BF$5&gt;='Rent Roll'!$M48,('Rent Roll'!$G48*'Rent Roll'!$D22/12)*((1+'Rent Roll'!$X48)^DATEDIF('Rent Roll'!$M48,BF$5,"Y")),
IF(BF$5&gt;'Rent Roll'!$L22,"-",
IF('Rent Roll'!$P22&gt;0,
IF(AND('Rent Roll'!$P22&gt;0,EDATE('Rent Roll'!$K22,'Rent Roll'!$P22*12)&gt;='Commercial Lease'!BF$5),
('Rent Roll'!$H22*'Rent Roll'!$D22/12)*((1+'Rent Roll'!$N22)^DATEDIF('Control | Sensitivity'!$C$18,BF$5,"Y")),
OFFSET(BE26,0,-DATEDIF(EDATE('Rent Roll'!$K22,'Rent Roll'!$P22*12),BF$5,"M"))*((1+'Rent Roll'!$O22)^(DATEDIF(EDATE('Rent Roll'!$K22,'Rent Roll'!$P22*12),BF$5,"Y")+1))),('Rent Roll'!$H22*'Rent Roll'!$D22/12)*((1+'Rent Roll'!$N22)^DATEDIF('Control | Sensitivity'!$C$18,BF$5,"Y")))))</f>
        <v>-</v>
      </c>
      <c r="BG26" s="92" t="str">
        <f ca="1">IF(BG$5&gt;='Rent Roll'!$M48,('Rent Roll'!$G48*'Rent Roll'!$D22/12)*((1+'Rent Roll'!$X48)^DATEDIF('Rent Roll'!$M48,BG$5,"Y")),
IF(BG$5&gt;'Rent Roll'!$L22,"-",
IF('Rent Roll'!$P22&gt;0,
IF(AND('Rent Roll'!$P22&gt;0,EDATE('Rent Roll'!$K22,'Rent Roll'!$P22*12)&gt;='Commercial Lease'!BG$5),
('Rent Roll'!$H22*'Rent Roll'!$D22/12)*((1+'Rent Roll'!$N22)^DATEDIF('Control | Sensitivity'!$C$18,BG$5,"Y")),
OFFSET(BF26,0,-DATEDIF(EDATE('Rent Roll'!$K22,'Rent Roll'!$P22*12),BG$5,"M"))*((1+'Rent Roll'!$O22)^(DATEDIF(EDATE('Rent Roll'!$K22,'Rent Roll'!$P22*12),BG$5,"Y")+1))),('Rent Roll'!$H22*'Rent Roll'!$D22/12)*((1+'Rent Roll'!$N22)^DATEDIF('Control | Sensitivity'!$C$18,BG$5,"Y")))))</f>
        <v>-</v>
      </c>
      <c r="BH26" s="92" t="str">
        <f ca="1">IF(BH$5&gt;='Rent Roll'!$M48,('Rent Roll'!$G48*'Rent Roll'!$D22/12)*((1+'Rent Roll'!$X48)^DATEDIF('Rent Roll'!$M48,BH$5,"Y")),
IF(BH$5&gt;'Rent Roll'!$L22,"-",
IF('Rent Roll'!$P22&gt;0,
IF(AND('Rent Roll'!$P22&gt;0,EDATE('Rent Roll'!$K22,'Rent Roll'!$P22*12)&gt;='Commercial Lease'!BH$5),
('Rent Roll'!$H22*'Rent Roll'!$D22/12)*((1+'Rent Roll'!$N22)^DATEDIF('Control | Sensitivity'!$C$18,BH$5,"Y")),
OFFSET(BG26,0,-DATEDIF(EDATE('Rent Roll'!$K22,'Rent Roll'!$P22*12),BH$5,"M"))*((1+'Rent Roll'!$O22)^(DATEDIF(EDATE('Rent Roll'!$K22,'Rent Roll'!$P22*12),BH$5,"Y")+1))),('Rent Roll'!$H22*'Rent Roll'!$D22/12)*((1+'Rent Roll'!$N22)^DATEDIF('Control | Sensitivity'!$C$18,BH$5,"Y")))))</f>
        <v>-</v>
      </c>
      <c r="BI26" s="92" t="str">
        <f ca="1">IF(BI$5&gt;='Rent Roll'!$M48,('Rent Roll'!$G48*'Rent Roll'!$D22/12)*((1+'Rent Roll'!$X48)^DATEDIF('Rent Roll'!$M48,BI$5,"Y")),
IF(BI$5&gt;'Rent Roll'!$L22,"-",
IF('Rent Roll'!$P22&gt;0,
IF(AND('Rent Roll'!$P22&gt;0,EDATE('Rent Roll'!$K22,'Rent Roll'!$P22*12)&gt;='Commercial Lease'!BI$5),
('Rent Roll'!$H22*'Rent Roll'!$D22/12)*((1+'Rent Roll'!$N22)^DATEDIF('Control | Sensitivity'!$C$18,BI$5,"Y")),
OFFSET(BH26,0,-DATEDIF(EDATE('Rent Roll'!$K22,'Rent Roll'!$P22*12),BI$5,"M"))*((1+'Rent Roll'!$O22)^(DATEDIF(EDATE('Rent Roll'!$K22,'Rent Roll'!$P22*12),BI$5,"Y")+1))),('Rent Roll'!$H22*'Rent Roll'!$D22/12)*((1+'Rent Roll'!$N22)^DATEDIF('Control | Sensitivity'!$C$18,BI$5,"Y")))))</f>
        <v>-</v>
      </c>
      <c r="BJ26" s="92" t="str">
        <f ca="1">IF(BJ$5&gt;='Rent Roll'!$M48,('Rent Roll'!$G48*'Rent Roll'!$D22/12)*((1+'Rent Roll'!$X48)^DATEDIF('Rent Roll'!$M48,BJ$5,"Y")),
IF(BJ$5&gt;'Rent Roll'!$L22,"-",
IF('Rent Roll'!$P22&gt;0,
IF(AND('Rent Roll'!$P22&gt;0,EDATE('Rent Roll'!$K22,'Rent Roll'!$P22*12)&gt;='Commercial Lease'!BJ$5),
('Rent Roll'!$H22*'Rent Roll'!$D22/12)*((1+'Rent Roll'!$N22)^DATEDIF('Control | Sensitivity'!$C$18,BJ$5,"Y")),
OFFSET(BI26,0,-DATEDIF(EDATE('Rent Roll'!$K22,'Rent Roll'!$P22*12),BJ$5,"M"))*((1+'Rent Roll'!$O22)^(DATEDIF(EDATE('Rent Roll'!$K22,'Rent Roll'!$P22*12),BJ$5,"Y")+1))),('Rent Roll'!$H22*'Rent Roll'!$D22/12)*((1+'Rent Roll'!$N22)^DATEDIF('Control | Sensitivity'!$C$18,BJ$5,"Y")))))</f>
        <v>-</v>
      </c>
      <c r="BK26" s="92" t="str">
        <f ca="1">IF(BK$5&gt;='Rent Roll'!$M48,('Rent Roll'!$G48*'Rent Roll'!$D22/12)*((1+'Rent Roll'!$X48)^DATEDIF('Rent Roll'!$M48,BK$5,"Y")),
IF(BK$5&gt;'Rent Roll'!$L22,"-",
IF('Rent Roll'!$P22&gt;0,
IF(AND('Rent Roll'!$P22&gt;0,EDATE('Rent Roll'!$K22,'Rent Roll'!$P22*12)&gt;='Commercial Lease'!BK$5),
('Rent Roll'!$H22*'Rent Roll'!$D22/12)*((1+'Rent Roll'!$N22)^DATEDIF('Control | Sensitivity'!$C$18,BK$5,"Y")),
OFFSET(BJ26,0,-DATEDIF(EDATE('Rent Roll'!$K22,'Rent Roll'!$P22*12),BK$5,"M"))*((1+'Rent Roll'!$O22)^(DATEDIF(EDATE('Rent Roll'!$K22,'Rent Roll'!$P22*12),BK$5,"Y")+1))),('Rent Roll'!$H22*'Rent Roll'!$D22/12)*((1+'Rent Roll'!$N22)^DATEDIF('Control | Sensitivity'!$C$18,BK$5,"Y")))))</f>
        <v>-</v>
      </c>
      <c r="BL26" s="92" t="str">
        <f ca="1">IF(BL$5&gt;='Rent Roll'!$M48,('Rent Roll'!$G48*'Rent Roll'!$D22/12)*((1+'Rent Roll'!$X48)^DATEDIF('Rent Roll'!$M48,BL$5,"Y")),
IF(BL$5&gt;'Rent Roll'!$L22,"-",
IF('Rent Roll'!$P22&gt;0,
IF(AND('Rent Roll'!$P22&gt;0,EDATE('Rent Roll'!$K22,'Rent Roll'!$P22*12)&gt;='Commercial Lease'!BL$5),
('Rent Roll'!$H22*'Rent Roll'!$D22/12)*((1+'Rent Roll'!$N22)^DATEDIF('Control | Sensitivity'!$C$18,BL$5,"Y")),
OFFSET(BK26,0,-DATEDIF(EDATE('Rent Roll'!$K22,'Rent Roll'!$P22*12),BL$5,"M"))*((1+'Rent Roll'!$O22)^(DATEDIF(EDATE('Rent Roll'!$K22,'Rent Roll'!$P22*12),BL$5,"Y")+1))),('Rent Roll'!$H22*'Rent Roll'!$D22/12)*((1+'Rent Roll'!$N22)^DATEDIF('Control | Sensitivity'!$C$18,BL$5,"Y")))))</f>
        <v>-</v>
      </c>
      <c r="BM26" s="92" t="str">
        <f ca="1">IF(BM$5&gt;='Rent Roll'!$M48,('Rent Roll'!$G48*'Rent Roll'!$D22/12)*((1+'Rent Roll'!$X48)^DATEDIF('Rent Roll'!$M48,BM$5,"Y")),
IF(BM$5&gt;'Rent Roll'!$L22,"-",
IF('Rent Roll'!$P22&gt;0,
IF(AND('Rent Roll'!$P22&gt;0,EDATE('Rent Roll'!$K22,'Rent Roll'!$P22*12)&gt;='Commercial Lease'!BM$5),
('Rent Roll'!$H22*'Rent Roll'!$D22/12)*((1+'Rent Roll'!$N22)^DATEDIF('Control | Sensitivity'!$C$18,BM$5,"Y")),
OFFSET(BL26,0,-DATEDIF(EDATE('Rent Roll'!$K22,'Rent Roll'!$P22*12),BM$5,"M"))*((1+'Rent Roll'!$O22)^(DATEDIF(EDATE('Rent Roll'!$K22,'Rent Roll'!$P22*12),BM$5,"Y")+1))),('Rent Roll'!$H22*'Rent Roll'!$D22/12)*((1+'Rent Roll'!$N22)^DATEDIF('Control | Sensitivity'!$C$18,BM$5,"Y")))))</f>
        <v>-</v>
      </c>
      <c r="BN26" s="92" t="str">
        <f ca="1">IF(BN$5&gt;='Rent Roll'!$M48,('Rent Roll'!$G48*'Rent Roll'!$D22/12)*((1+'Rent Roll'!$X48)^DATEDIF('Rent Roll'!$M48,BN$5,"Y")),
IF(BN$5&gt;'Rent Roll'!$L22,"-",
IF('Rent Roll'!$P22&gt;0,
IF(AND('Rent Roll'!$P22&gt;0,EDATE('Rent Roll'!$K22,'Rent Roll'!$P22*12)&gt;='Commercial Lease'!BN$5),
('Rent Roll'!$H22*'Rent Roll'!$D22/12)*((1+'Rent Roll'!$N22)^DATEDIF('Control | Sensitivity'!$C$18,BN$5,"Y")),
OFFSET(BM26,0,-DATEDIF(EDATE('Rent Roll'!$K22,'Rent Roll'!$P22*12),BN$5,"M"))*((1+'Rent Roll'!$O22)^(DATEDIF(EDATE('Rent Roll'!$K22,'Rent Roll'!$P22*12),BN$5,"Y")+1))),('Rent Roll'!$H22*'Rent Roll'!$D22/12)*((1+'Rent Roll'!$N22)^DATEDIF('Control | Sensitivity'!$C$18,BN$5,"Y")))))</f>
        <v>-</v>
      </c>
      <c r="BO26" s="92" t="str">
        <f ca="1">IF(BO$5&gt;='Rent Roll'!$M48,('Rent Roll'!$G48*'Rent Roll'!$D22/12)*((1+'Rent Roll'!$X48)^DATEDIF('Rent Roll'!$M48,BO$5,"Y")),
IF(BO$5&gt;'Rent Roll'!$L22,"-",
IF('Rent Roll'!$P22&gt;0,
IF(AND('Rent Roll'!$P22&gt;0,EDATE('Rent Roll'!$K22,'Rent Roll'!$P22*12)&gt;='Commercial Lease'!BO$5),
('Rent Roll'!$H22*'Rent Roll'!$D22/12)*((1+'Rent Roll'!$N22)^DATEDIF('Control | Sensitivity'!$C$18,BO$5,"Y")),
OFFSET(BN26,0,-DATEDIF(EDATE('Rent Roll'!$K22,'Rent Roll'!$P22*12),BO$5,"M"))*((1+'Rent Roll'!$O22)^(DATEDIF(EDATE('Rent Roll'!$K22,'Rent Roll'!$P22*12),BO$5,"Y")+1))),('Rent Roll'!$H22*'Rent Roll'!$D22/12)*((1+'Rent Roll'!$N22)^DATEDIF('Control | Sensitivity'!$C$18,BO$5,"Y")))))</f>
        <v>-</v>
      </c>
      <c r="BP26" s="92" t="str">
        <f ca="1">IF(BP$5&gt;='Rent Roll'!$M48,('Rent Roll'!$G48*'Rent Roll'!$D22/12)*((1+'Rent Roll'!$X48)^DATEDIF('Rent Roll'!$M48,BP$5,"Y")),
IF(BP$5&gt;'Rent Roll'!$L22,"-",
IF('Rent Roll'!$P22&gt;0,
IF(AND('Rent Roll'!$P22&gt;0,EDATE('Rent Roll'!$K22,'Rent Roll'!$P22*12)&gt;='Commercial Lease'!BP$5),
('Rent Roll'!$H22*'Rent Roll'!$D22/12)*((1+'Rent Roll'!$N22)^DATEDIF('Control | Sensitivity'!$C$18,BP$5,"Y")),
OFFSET(BO26,0,-DATEDIF(EDATE('Rent Roll'!$K22,'Rent Roll'!$P22*12),BP$5,"M"))*((1+'Rent Roll'!$O22)^(DATEDIF(EDATE('Rent Roll'!$K22,'Rent Roll'!$P22*12),BP$5,"Y")+1))),('Rent Roll'!$H22*'Rent Roll'!$D22/12)*((1+'Rent Roll'!$N22)^DATEDIF('Control | Sensitivity'!$C$18,BP$5,"Y")))))</f>
        <v>-</v>
      </c>
      <c r="BQ26" s="92" t="str">
        <f ca="1">IF(BQ$5&gt;='Rent Roll'!$M48,('Rent Roll'!$G48*'Rent Roll'!$D22/12)*((1+'Rent Roll'!$X48)^DATEDIF('Rent Roll'!$M48,BQ$5,"Y")),
IF(BQ$5&gt;'Rent Roll'!$L22,"-",
IF('Rent Roll'!$P22&gt;0,
IF(AND('Rent Roll'!$P22&gt;0,EDATE('Rent Roll'!$K22,'Rent Roll'!$P22*12)&gt;='Commercial Lease'!BQ$5),
('Rent Roll'!$H22*'Rent Roll'!$D22/12)*((1+'Rent Roll'!$N22)^DATEDIF('Control | Sensitivity'!$C$18,BQ$5,"Y")),
OFFSET(BP26,0,-DATEDIF(EDATE('Rent Roll'!$K22,'Rent Roll'!$P22*12),BQ$5,"M"))*((1+'Rent Roll'!$O22)^(DATEDIF(EDATE('Rent Roll'!$K22,'Rent Roll'!$P22*12),BQ$5,"Y")+1))),('Rent Roll'!$H22*'Rent Roll'!$D22/12)*((1+'Rent Roll'!$N22)^DATEDIF('Control | Sensitivity'!$C$18,BQ$5,"Y")))))</f>
        <v>-</v>
      </c>
      <c r="BR26" s="92" t="str">
        <f ca="1">IF(BR$5&gt;='Rent Roll'!$M48,('Rent Roll'!$G48*'Rent Roll'!$D22/12)*((1+'Rent Roll'!$X48)^DATEDIF('Rent Roll'!$M48,BR$5,"Y")),
IF(BR$5&gt;'Rent Roll'!$L22,"-",
IF('Rent Roll'!$P22&gt;0,
IF(AND('Rent Roll'!$P22&gt;0,EDATE('Rent Roll'!$K22,'Rent Roll'!$P22*12)&gt;='Commercial Lease'!BR$5),
('Rent Roll'!$H22*'Rent Roll'!$D22/12)*((1+'Rent Roll'!$N22)^DATEDIF('Control | Sensitivity'!$C$18,BR$5,"Y")),
OFFSET(BQ26,0,-DATEDIF(EDATE('Rent Roll'!$K22,'Rent Roll'!$P22*12),BR$5,"M"))*((1+'Rent Roll'!$O22)^(DATEDIF(EDATE('Rent Roll'!$K22,'Rent Roll'!$P22*12),BR$5,"Y")+1))),('Rent Roll'!$H22*'Rent Roll'!$D22/12)*((1+'Rent Roll'!$N22)^DATEDIF('Control | Sensitivity'!$C$18,BR$5,"Y")))))</f>
        <v>-</v>
      </c>
      <c r="BS26" s="92" t="str">
        <f ca="1">IF(BS$5&gt;='Rent Roll'!$M48,('Rent Roll'!$G48*'Rent Roll'!$D22/12)*((1+'Rent Roll'!$X48)^DATEDIF('Rent Roll'!$M48,BS$5,"Y")),
IF(BS$5&gt;'Rent Roll'!$L22,"-",
IF('Rent Roll'!$P22&gt;0,
IF(AND('Rent Roll'!$P22&gt;0,EDATE('Rent Roll'!$K22,'Rent Roll'!$P22*12)&gt;='Commercial Lease'!BS$5),
('Rent Roll'!$H22*'Rent Roll'!$D22/12)*((1+'Rent Roll'!$N22)^DATEDIF('Control | Sensitivity'!$C$18,BS$5,"Y")),
OFFSET(BR26,0,-DATEDIF(EDATE('Rent Roll'!$K22,'Rent Roll'!$P22*12),BS$5,"M"))*((1+'Rent Roll'!$O22)^(DATEDIF(EDATE('Rent Roll'!$K22,'Rent Roll'!$P22*12),BS$5,"Y")+1))),('Rent Roll'!$H22*'Rent Roll'!$D22/12)*((1+'Rent Roll'!$N22)^DATEDIF('Control | Sensitivity'!$C$18,BS$5,"Y")))))</f>
        <v>-</v>
      </c>
      <c r="BT26" s="92" t="str">
        <f ca="1">IF(BT$5&gt;='Rent Roll'!$M48,('Rent Roll'!$G48*'Rent Roll'!$D22/12)*((1+'Rent Roll'!$X48)^DATEDIF('Rent Roll'!$M48,BT$5,"Y")),
IF(BT$5&gt;'Rent Roll'!$L22,"-",
IF('Rent Roll'!$P22&gt;0,
IF(AND('Rent Roll'!$P22&gt;0,EDATE('Rent Roll'!$K22,'Rent Roll'!$P22*12)&gt;='Commercial Lease'!BT$5),
('Rent Roll'!$H22*'Rent Roll'!$D22/12)*((1+'Rent Roll'!$N22)^DATEDIF('Control | Sensitivity'!$C$18,BT$5,"Y")),
OFFSET(BS26,0,-DATEDIF(EDATE('Rent Roll'!$K22,'Rent Roll'!$P22*12),BT$5,"M"))*((1+'Rent Roll'!$O22)^(DATEDIF(EDATE('Rent Roll'!$K22,'Rent Roll'!$P22*12),BT$5,"Y")+1))),('Rent Roll'!$H22*'Rent Roll'!$D22/12)*((1+'Rent Roll'!$N22)^DATEDIF('Control | Sensitivity'!$C$18,BT$5,"Y")))))</f>
        <v>-</v>
      </c>
      <c r="BU26" s="92" t="str">
        <f ca="1">IF(BU$5&gt;='Rent Roll'!$M48,('Rent Roll'!$G48*'Rent Roll'!$D22/12)*((1+'Rent Roll'!$X48)^DATEDIF('Rent Roll'!$M48,BU$5,"Y")),
IF(BU$5&gt;'Rent Roll'!$L22,"-",
IF('Rent Roll'!$P22&gt;0,
IF(AND('Rent Roll'!$P22&gt;0,EDATE('Rent Roll'!$K22,'Rent Roll'!$P22*12)&gt;='Commercial Lease'!BU$5),
('Rent Roll'!$H22*'Rent Roll'!$D22/12)*((1+'Rent Roll'!$N22)^DATEDIF('Control | Sensitivity'!$C$18,BU$5,"Y")),
OFFSET(BT26,0,-DATEDIF(EDATE('Rent Roll'!$K22,'Rent Roll'!$P22*12),BU$5,"M"))*((1+'Rent Roll'!$O22)^(DATEDIF(EDATE('Rent Roll'!$K22,'Rent Roll'!$P22*12),BU$5,"Y")+1))),('Rent Roll'!$H22*'Rent Roll'!$D22/12)*((1+'Rent Roll'!$N22)^DATEDIF('Control | Sensitivity'!$C$18,BU$5,"Y")))))</f>
        <v>-</v>
      </c>
      <c r="BV26" s="92" t="str">
        <f ca="1">IF(BV$5&gt;='Rent Roll'!$M48,('Rent Roll'!$G48*'Rent Roll'!$D22/12)*((1+'Rent Roll'!$X48)^DATEDIF('Rent Roll'!$M48,BV$5,"Y")),
IF(BV$5&gt;'Rent Roll'!$L22,"-",
IF('Rent Roll'!$P22&gt;0,
IF(AND('Rent Roll'!$P22&gt;0,EDATE('Rent Roll'!$K22,'Rent Roll'!$P22*12)&gt;='Commercial Lease'!BV$5),
('Rent Roll'!$H22*'Rent Roll'!$D22/12)*((1+'Rent Roll'!$N22)^DATEDIF('Control | Sensitivity'!$C$18,BV$5,"Y")),
OFFSET(BU26,0,-DATEDIF(EDATE('Rent Roll'!$K22,'Rent Roll'!$P22*12),BV$5,"M"))*((1+'Rent Roll'!$O22)^(DATEDIF(EDATE('Rent Roll'!$K22,'Rent Roll'!$P22*12),BV$5,"Y")+1))),('Rent Roll'!$H22*'Rent Roll'!$D22/12)*((1+'Rent Roll'!$N22)^DATEDIF('Control | Sensitivity'!$C$18,BV$5,"Y")))))</f>
        <v>-</v>
      </c>
      <c r="BW26" s="92" t="str">
        <f ca="1">IF(BW$5&gt;='Rent Roll'!$M48,('Rent Roll'!$G48*'Rent Roll'!$D22/12)*((1+'Rent Roll'!$X48)^DATEDIF('Rent Roll'!$M48,BW$5,"Y")),
IF(BW$5&gt;'Rent Roll'!$L22,"-",
IF('Rent Roll'!$P22&gt;0,
IF(AND('Rent Roll'!$P22&gt;0,EDATE('Rent Roll'!$K22,'Rent Roll'!$P22*12)&gt;='Commercial Lease'!BW$5),
('Rent Roll'!$H22*'Rent Roll'!$D22/12)*((1+'Rent Roll'!$N22)^DATEDIF('Control | Sensitivity'!$C$18,BW$5,"Y")),
OFFSET(BV26,0,-DATEDIF(EDATE('Rent Roll'!$K22,'Rent Roll'!$P22*12),BW$5,"M"))*((1+'Rent Roll'!$O22)^(DATEDIF(EDATE('Rent Roll'!$K22,'Rent Roll'!$P22*12),BW$5,"Y")+1))),('Rent Roll'!$H22*'Rent Roll'!$D22/12)*((1+'Rent Roll'!$N22)^DATEDIF('Control | Sensitivity'!$C$18,BW$5,"Y")))))</f>
        <v>-</v>
      </c>
      <c r="BX26" s="92" t="str">
        <f ca="1">IF(BX$5&gt;='Rent Roll'!$M48,('Rent Roll'!$G48*'Rent Roll'!$D22/12)*((1+'Rent Roll'!$X48)^DATEDIF('Rent Roll'!$M48,BX$5,"Y")),
IF(BX$5&gt;'Rent Roll'!$L22,"-",
IF('Rent Roll'!$P22&gt;0,
IF(AND('Rent Roll'!$P22&gt;0,EDATE('Rent Roll'!$K22,'Rent Roll'!$P22*12)&gt;='Commercial Lease'!BX$5),
('Rent Roll'!$H22*'Rent Roll'!$D22/12)*((1+'Rent Roll'!$N22)^DATEDIF('Control | Sensitivity'!$C$18,BX$5,"Y")),
OFFSET(BW26,0,-DATEDIF(EDATE('Rent Roll'!$K22,'Rent Roll'!$P22*12),BX$5,"M"))*((1+'Rent Roll'!$O22)^(DATEDIF(EDATE('Rent Roll'!$K22,'Rent Roll'!$P22*12),BX$5,"Y")+1))),('Rent Roll'!$H22*'Rent Roll'!$D22/12)*((1+'Rent Roll'!$N22)^DATEDIF('Control | Sensitivity'!$C$18,BX$5,"Y")))))</f>
        <v>-</v>
      </c>
      <c r="BY26" s="92" t="str">
        <f ca="1">IF(BY$5&gt;='Rent Roll'!$M48,('Rent Roll'!$G48*'Rent Roll'!$D22/12)*((1+'Rent Roll'!$X48)^DATEDIF('Rent Roll'!$M48,BY$5,"Y")),
IF(BY$5&gt;'Rent Roll'!$L22,"-",
IF('Rent Roll'!$P22&gt;0,
IF(AND('Rent Roll'!$P22&gt;0,EDATE('Rent Roll'!$K22,'Rent Roll'!$P22*12)&gt;='Commercial Lease'!BY$5),
('Rent Roll'!$H22*'Rent Roll'!$D22/12)*((1+'Rent Roll'!$N22)^DATEDIF('Control | Sensitivity'!$C$18,BY$5,"Y")),
OFFSET(BX26,0,-DATEDIF(EDATE('Rent Roll'!$K22,'Rent Roll'!$P22*12),BY$5,"M"))*((1+'Rent Roll'!$O22)^(DATEDIF(EDATE('Rent Roll'!$K22,'Rent Roll'!$P22*12),BY$5,"Y")+1))),('Rent Roll'!$H22*'Rent Roll'!$D22/12)*((1+'Rent Roll'!$N22)^DATEDIF('Control | Sensitivity'!$C$18,BY$5,"Y")))))</f>
        <v>-</v>
      </c>
      <c r="BZ26" s="92" t="str">
        <f ca="1">IF(BZ$5&gt;='Rent Roll'!$M48,('Rent Roll'!$G48*'Rent Roll'!$D22/12)*((1+'Rent Roll'!$X48)^DATEDIF('Rent Roll'!$M48,BZ$5,"Y")),
IF(BZ$5&gt;'Rent Roll'!$L22,"-",
IF('Rent Roll'!$P22&gt;0,
IF(AND('Rent Roll'!$P22&gt;0,EDATE('Rent Roll'!$K22,'Rent Roll'!$P22*12)&gt;='Commercial Lease'!BZ$5),
('Rent Roll'!$H22*'Rent Roll'!$D22/12)*((1+'Rent Roll'!$N22)^DATEDIF('Control | Sensitivity'!$C$18,BZ$5,"Y")),
OFFSET(BY26,0,-DATEDIF(EDATE('Rent Roll'!$K22,'Rent Roll'!$P22*12),BZ$5,"M"))*((1+'Rent Roll'!$O22)^(DATEDIF(EDATE('Rent Roll'!$K22,'Rent Roll'!$P22*12),BZ$5,"Y")+1))),('Rent Roll'!$H22*'Rent Roll'!$D22/12)*((1+'Rent Roll'!$N22)^DATEDIF('Control | Sensitivity'!$C$18,BZ$5,"Y")))))</f>
        <v>-</v>
      </c>
      <c r="CA26" s="92" t="str">
        <f ca="1">IF(CA$5&gt;='Rent Roll'!$M48,('Rent Roll'!$G48*'Rent Roll'!$D22/12)*((1+'Rent Roll'!$X48)^DATEDIF('Rent Roll'!$M48,CA$5,"Y")),
IF(CA$5&gt;'Rent Roll'!$L22,"-",
IF('Rent Roll'!$P22&gt;0,
IF(AND('Rent Roll'!$P22&gt;0,EDATE('Rent Roll'!$K22,'Rent Roll'!$P22*12)&gt;='Commercial Lease'!CA$5),
('Rent Roll'!$H22*'Rent Roll'!$D22/12)*((1+'Rent Roll'!$N22)^DATEDIF('Control | Sensitivity'!$C$18,CA$5,"Y")),
OFFSET(BZ26,0,-DATEDIF(EDATE('Rent Roll'!$K22,'Rent Roll'!$P22*12),CA$5,"M"))*((1+'Rent Roll'!$O22)^(DATEDIF(EDATE('Rent Roll'!$K22,'Rent Roll'!$P22*12),CA$5,"Y")+1))),('Rent Roll'!$H22*'Rent Roll'!$D22/12)*((1+'Rent Roll'!$N22)^DATEDIF('Control | Sensitivity'!$C$18,CA$5,"Y")))))</f>
        <v>-</v>
      </c>
      <c r="CB26" s="92" t="str">
        <f ca="1">IF(CB$5&gt;='Rent Roll'!$M48,('Rent Roll'!$G48*'Rent Roll'!$D22/12)*((1+'Rent Roll'!$X48)^DATEDIF('Rent Roll'!$M48,CB$5,"Y")),
IF(CB$5&gt;'Rent Roll'!$L22,"-",
IF('Rent Roll'!$P22&gt;0,
IF(AND('Rent Roll'!$P22&gt;0,EDATE('Rent Roll'!$K22,'Rent Roll'!$P22*12)&gt;='Commercial Lease'!CB$5),
('Rent Roll'!$H22*'Rent Roll'!$D22/12)*((1+'Rent Roll'!$N22)^DATEDIF('Control | Sensitivity'!$C$18,CB$5,"Y")),
OFFSET(CA26,0,-DATEDIF(EDATE('Rent Roll'!$K22,'Rent Roll'!$P22*12),CB$5,"M"))*((1+'Rent Roll'!$O22)^(DATEDIF(EDATE('Rent Roll'!$K22,'Rent Roll'!$P22*12),CB$5,"Y")+1))),('Rent Roll'!$H22*'Rent Roll'!$D22/12)*((1+'Rent Roll'!$N22)^DATEDIF('Control | Sensitivity'!$C$18,CB$5,"Y")))))</f>
        <v>-</v>
      </c>
      <c r="CC26" s="92" t="str">
        <f ca="1">IF(CC$5&gt;='Rent Roll'!$M48,('Rent Roll'!$G48*'Rent Roll'!$D22/12)*((1+'Rent Roll'!$X48)^DATEDIF('Rent Roll'!$M48,CC$5,"Y")),
IF(CC$5&gt;'Rent Roll'!$L22,"-",
IF('Rent Roll'!$P22&gt;0,
IF(AND('Rent Roll'!$P22&gt;0,EDATE('Rent Roll'!$K22,'Rent Roll'!$P22*12)&gt;='Commercial Lease'!CC$5),
('Rent Roll'!$H22*'Rent Roll'!$D22/12)*((1+'Rent Roll'!$N22)^DATEDIF('Control | Sensitivity'!$C$18,CC$5,"Y")),
OFFSET(CB26,0,-DATEDIF(EDATE('Rent Roll'!$K22,'Rent Roll'!$P22*12),CC$5,"M"))*((1+'Rent Roll'!$O22)^(DATEDIF(EDATE('Rent Roll'!$K22,'Rent Roll'!$P22*12),CC$5,"Y")+1))),('Rent Roll'!$H22*'Rent Roll'!$D22/12)*((1+'Rent Roll'!$N22)^DATEDIF('Control | Sensitivity'!$C$18,CC$5,"Y")))))</f>
        <v>-</v>
      </c>
      <c r="CD26" s="92" t="str">
        <f ca="1">IF(CD$5&gt;='Rent Roll'!$M48,('Rent Roll'!$G48*'Rent Roll'!$D22/12)*((1+'Rent Roll'!$X48)^DATEDIF('Rent Roll'!$M48,CD$5,"Y")),
IF(CD$5&gt;'Rent Roll'!$L22,"-",
IF('Rent Roll'!$P22&gt;0,
IF(AND('Rent Roll'!$P22&gt;0,EDATE('Rent Roll'!$K22,'Rent Roll'!$P22*12)&gt;='Commercial Lease'!CD$5),
('Rent Roll'!$H22*'Rent Roll'!$D22/12)*((1+'Rent Roll'!$N22)^DATEDIF('Control | Sensitivity'!$C$18,CD$5,"Y")),
OFFSET(CC26,0,-DATEDIF(EDATE('Rent Roll'!$K22,'Rent Roll'!$P22*12),CD$5,"M"))*((1+'Rent Roll'!$O22)^(DATEDIF(EDATE('Rent Roll'!$K22,'Rent Roll'!$P22*12),CD$5,"Y")+1))),('Rent Roll'!$H22*'Rent Roll'!$D22/12)*((1+'Rent Roll'!$N22)^DATEDIF('Control | Sensitivity'!$C$18,CD$5,"Y")))))</f>
        <v>-</v>
      </c>
      <c r="CE26" s="92" t="str">
        <f ca="1">IF(CE$5&gt;='Rent Roll'!$M48,('Rent Roll'!$G48*'Rent Roll'!$D22/12)*((1+'Rent Roll'!$X48)^DATEDIF('Rent Roll'!$M48,CE$5,"Y")),
IF(CE$5&gt;'Rent Roll'!$L22,"-",
IF('Rent Roll'!$P22&gt;0,
IF(AND('Rent Roll'!$P22&gt;0,EDATE('Rent Roll'!$K22,'Rent Roll'!$P22*12)&gt;='Commercial Lease'!CE$5),
('Rent Roll'!$H22*'Rent Roll'!$D22/12)*((1+'Rent Roll'!$N22)^DATEDIF('Control | Sensitivity'!$C$18,CE$5,"Y")),
OFFSET(CD26,0,-DATEDIF(EDATE('Rent Roll'!$K22,'Rent Roll'!$P22*12),CE$5,"M"))*((1+'Rent Roll'!$O22)^(DATEDIF(EDATE('Rent Roll'!$K22,'Rent Roll'!$P22*12),CE$5,"Y")+1))),('Rent Roll'!$H22*'Rent Roll'!$D22/12)*((1+'Rent Roll'!$N22)^DATEDIF('Control | Sensitivity'!$C$18,CE$5,"Y")))))</f>
        <v>-</v>
      </c>
      <c r="CF26" s="92" t="str">
        <f ca="1">IF(CF$5&gt;='Rent Roll'!$M48,('Rent Roll'!$G48*'Rent Roll'!$D22/12)*((1+'Rent Roll'!$X48)^DATEDIF('Rent Roll'!$M48,CF$5,"Y")),
IF(CF$5&gt;'Rent Roll'!$L22,"-",
IF('Rent Roll'!$P22&gt;0,
IF(AND('Rent Roll'!$P22&gt;0,EDATE('Rent Roll'!$K22,'Rent Roll'!$P22*12)&gt;='Commercial Lease'!CF$5),
('Rent Roll'!$H22*'Rent Roll'!$D22/12)*((1+'Rent Roll'!$N22)^DATEDIF('Control | Sensitivity'!$C$18,CF$5,"Y")),
OFFSET(CE26,0,-DATEDIF(EDATE('Rent Roll'!$K22,'Rent Roll'!$P22*12),CF$5,"M"))*((1+'Rent Roll'!$O22)^(DATEDIF(EDATE('Rent Roll'!$K22,'Rent Roll'!$P22*12),CF$5,"Y")+1))),('Rent Roll'!$H22*'Rent Roll'!$D22/12)*((1+'Rent Roll'!$N22)^DATEDIF('Control | Sensitivity'!$C$18,CF$5,"Y")))))</f>
        <v>-</v>
      </c>
      <c r="CG26" s="92" t="str">
        <f ca="1">IF(CG$5&gt;='Rent Roll'!$M48,('Rent Roll'!$G48*'Rent Roll'!$D22/12)*((1+'Rent Roll'!$X48)^DATEDIF('Rent Roll'!$M48,CG$5,"Y")),
IF(CG$5&gt;'Rent Roll'!$L22,"-",
IF('Rent Roll'!$P22&gt;0,
IF(AND('Rent Roll'!$P22&gt;0,EDATE('Rent Roll'!$K22,'Rent Roll'!$P22*12)&gt;='Commercial Lease'!CG$5),
('Rent Roll'!$H22*'Rent Roll'!$D22/12)*((1+'Rent Roll'!$N22)^DATEDIF('Control | Sensitivity'!$C$18,CG$5,"Y")),
OFFSET(CF26,0,-DATEDIF(EDATE('Rent Roll'!$K22,'Rent Roll'!$P22*12),CG$5,"M"))*((1+'Rent Roll'!$O22)^(DATEDIF(EDATE('Rent Roll'!$K22,'Rent Roll'!$P22*12),CG$5,"Y")+1))),('Rent Roll'!$H22*'Rent Roll'!$D22/12)*((1+'Rent Roll'!$N22)^DATEDIF('Control | Sensitivity'!$C$18,CG$5,"Y")))))</f>
        <v>-</v>
      </c>
      <c r="CH26" s="92" t="str">
        <f ca="1">IF(CH$5&gt;='Rent Roll'!$M48,('Rent Roll'!$G48*'Rent Roll'!$D22/12)*((1+'Rent Roll'!$X48)^DATEDIF('Rent Roll'!$M48,CH$5,"Y")),
IF(CH$5&gt;'Rent Roll'!$L22,"-",
IF('Rent Roll'!$P22&gt;0,
IF(AND('Rent Roll'!$P22&gt;0,EDATE('Rent Roll'!$K22,'Rent Roll'!$P22*12)&gt;='Commercial Lease'!CH$5),
('Rent Roll'!$H22*'Rent Roll'!$D22/12)*((1+'Rent Roll'!$N22)^DATEDIF('Control | Sensitivity'!$C$18,CH$5,"Y")),
OFFSET(CG26,0,-DATEDIF(EDATE('Rent Roll'!$K22,'Rent Roll'!$P22*12),CH$5,"M"))*((1+'Rent Roll'!$O22)^(DATEDIF(EDATE('Rent Roll'!$K22,'Rent Roll'!$P22*12),CH$5,"Y")+1))),('Rent Roll'!$H22*'Rent Roll'!$D22/12)*((1+'Rent Roll'!$N22)^DATEDIF('Control | Sensitivity'!$C$18,CH$5,"Y")))))</f>
        <v>-</v>
      </c>
      <c r="CI26" s="92" t="str">
        <f ca="1">IF(CI$5&gt;='Rent Roll'!$M48,('Rent Roll'!$G48*'Rent Roll'!$D22/12)*((1+'Rent Roll'!$X48)^DATEDIF('Rent Roll'!$M48,CI$5,"Y")),
IF(CI$5&gt;'Rent Roll'!$L22,"-",
IF('Rent Roll'!$P22&gt;0,
IF(AND('Rent Roll'!$P22&gt;0,EDATE('Rent Roll'!$K22,'Rent Roll'!$P22*12)&gt;='Commercial Lease'!CI$5),
('Rent Roll'!$H22*'Rent Roll'!$D22/12)*((1+'Rent Roll'!$N22)^DATEDIF('Control | Sensitivity'!$C$18,CI$5,"Y")),
OFFSET(CH26,0,-DATEDIF(EDATE('Rent Roll'!$K22,'Rent Roll'!$P22*12),CI$5,"M"))*((1+'Rent Roll'!$O22)^(DATEDIF(EDATE('Rent Roll'!$K22,'Rent Roll'!$P22*12),CI$5,"Y")+1))),('Rent Roll'!$H22*'Rent Roll'!$D22/12)*((1+'Rent Roll'!$N22)^DATEDIF('Control | Sensitivity'!$C$18,CI$5,"Y")))))</f>
        <v>-</v>
      </c>
      <c r="CJ26" s="92" t="str">
        <f ca="1">IF(CJ$5&gt;='Rent Roll'!$M48,('Rent Roll'!$G48*'Rent Roll'!$D22/12)*((1+'Rent Roll'!$X48)^DATEDIF('Rent Roll'!$M48,CJ$5,"Y")),
IF(CJ$5&gt;'Rent Roll'!$L22,"-",
IF('Rent Roll'!$P22&gt;0,
IF(AND('Rent Roll'!$P22&gt;0,EDATE('Rent Roll'!$K22,'Rent Roll'!$P22*12)&gt;='Commercial Lease'!CJ$5),
('Rent Roll'!$H22*'Rent Roll'!$D22/12)*((1+'Rent Roll'!$N22)^DATEDIF('Control | Sensitivity'!$C$18,CJ$5,"Y")),
OFFSET(CI26,0,-DATEDIF(EDATE('Rent Roll'!$K22,'Rent Roll'!$P22*12),CJ$5,"M"))*((1+'Rent Roll'!$O22)^(DATEDIF(EDATE('Rent Roll'!$K22,'Rent Roll'!$P22*12),CJ$5,"Y")+1))),('Rent Roll'!$H22*'Rent Roll'!$D22/12)*((1+'Rent Roll'!$N22)^DATEDIF('Control | Sensitivity'!$C$18,CJ$5,"Y")))))</f>
        <v>-</v>
      </c>
      <c r="CK26" s="92" t="str">
        <f ca="1">IF(CK$5&gt;='Rent Roll'!$M48,('Rent Roll'!$G48*'Rent Roll'!$D22/12)*((1+'Rent Roll'!$X48)^DATEDIF('Rent Roll'!$M48,CK$5,"Y")),
IF(CK$5&gt;'Rent Roll'!$L22,"-",
IF('Rent Roll'!$P22&gt;0,
IF(AND('Rent Roll'!$P22&gt;0,EDATE('Rent Roll'!$K22,'Rent Roll'!$P22*12)&gt;='Commercial Lease'!CK$5),
('Rent Roll'!$H22*'Rent Roll'!$D22/12)*((1+'Rent Roll'!$N22)^DATEDIF('Control | Sensitivity'!$C$18,CK$5,"Y")),
OFFSET(CJ26,0,-DATEDIF(EDATE('Rent Roll'!$K22,'Rent Roll'!$P22*12),CK$5,"M"))*((1+'Rent Roll'!$O22)^(DATEDIF(EDATE('Rent Roll'!$K22,'Rent Roll'!$P22*12),CK$5,"Y")+1))),('Rent Roll'!$H22*'Rent Roll'!$D22/12)*((1+'Rent Roll'!$N22)^DATEDIF('Control | Sensitivity'!$C$18,CK$5,"Y")))))</f>
        <v>-</v>
      </c>
      <c r="CL26" s="92" t="str">
        <f ca="1">IF(CL$5&gt;='Rent Roll'!$M48,('Rent Roll'!$G48*'Rent Roll'!$D22/12)*((1+'Rent Roll'!$X48)^DATEDIF('Rent Roll'!$M48,CL$5,"Y")),
IF(CL$5&gt;'Rent Roll'!$L22,"-",
IF('Rent Roll'!$P22&gt;0,
IF(AND('Rent Roll'!$P22&gt;0,EDATE('Rent Roll'!$K22,'Rent Roll'!$P22*12)&gt;='Commercial Lease'!CL$5),
('Rent Roll'!$H22*'Rent Roll'!$D22/12)*((1+'Rent Roll'!$N22)^DATEDIF('Control | Sensitivity'!$C$18,CL$5,"Y")),
OFFSET(CK26,0,-DATEDIF(EDATE('Rent Roll'!$K22,'Rent Roll'!$P22*12),CL$5,"M"))*((1+'Rent Roll'!$O22)^(DATEDIF(EDATE('Rent Roll'!$K22,'Rent Roll'!$P22*12),CL$5,"Y")+1))),('Rent Roll'!$H22*'Rent Roll'!$D22/12)*((1+'Rent Roll'!$N22)^DATEDIF('Control | Sensitivity'!$C$18,CL$5,"Y")))))</f>
        <v>-</v>
      </c>
      <c r="CM26" s="92" t="str">
        <f ca="1">IF(CM$5&gt;='Rent Roll'!$M48,('Rent Roll'!$G48*'Rent Roll'!$D22/12)*((1+'Rent Roll'!$X48)^DATEDIF('Rent Roll'!$M48,CM$5,"Y")),
IF(CM$5&gt;'Rent Roll'!$L22,"-",
IF('Rent Roll'!$P22&gt;0,
IF(AND('Rent Roll'!$P22&gt;0,EDATE('Rent Roll'!$K22,'Rent Roll'!$P22*12)&gt;='Commercial Lease'!CM$5),
('Rent Roll'!$H22*'Rent Roll'!$D22/12)*((1+'Rent Roll'!$N22)^DATEDIF('Control | Sensitivity'!$C$18,CM$5,"Y")),
OFFSET(CL26,0,-DATEDIF(EDATE('Rent Roll'!$K22,'Rent Roll'!$P22*12),CM$5,"M"))*((1+'Rent Roll'!$O22)^(DATEDIF(EDATE('Rent Roll'!$K22,'Rent Roll'!$P22*12),CM$5,"Y")+1))),('Rent Roll'!$H22*'Rent Roll'!$D22/12)*((1+'Rent Roll'!$N22)^DATEDIF('Control | Sensitivity'!$C$18,CM$5,"Y")))))</f>
        <v>-</v>
      </c>
      <c r="CN26" s="92" t="str">
        <f ca="1">IF(CN$5&gt;='Rent Roll'!$M48,('Rent Roll'!$G48*'Rent Roll'!$D22/12)*((1+'Rent Roll'!$X48)^DATEDIF('Rent Roll'!$M48,CN$5,"Y")),
IF(CN$5&gt;'Rent Roll'!$L22,"-",
IF('Rent Roll'!$P22&gt;0,
IF(AND('Rent Roll'!$P22&gt;0,EDATE('Rent Roll'!$K22,'Rent Roll'!$P22*12)&gt;='Commercial Lease'!CN$5),
('Rent Roll'!$H22*'Rent Roll'!$D22/12)*((1+'Rent Roll'!$N22)^DATEDIF('Control | Sensitivity'!$C$18,CN$5,"Y")),
OFFSET(CM26,0,-DATEDIF(EDATE('Rent Roll'!$K22,'Rent Roll'!$P22*12),CN$5,"M"))*((1+'Rent Roll'!$O22)^(DATEDIF(EDATE('Rent Roll'!$K22,'Rent Roll'!$P22*12),CN$5,"Y")+1))),('Rent Roll'!$H22*'Rent Roll'!$D22/12)*((1+'Rent Roll'!$N22)^DATEDIF('Control | Sensitivity'!$C$18,CN$5,"Y")))))</f>
        <v>-</v>
      </c>
      <c r="CO26" s="92" t="str">
        <f ca="1">IF(CO$5&gt;='Rent Roll'!$M48,('Rent Roll'!$G48*'Rent Roll'!$D22/12)*((1+'Rent Roll'!$X48)^DATEDIF('Rent Roll'!$M48,CO$5,"Y")),
IF(CO$5&gt;'Rent Roll'!$L22,"-",
IF('Rent Roll'!$P22&gt;0,
IF(AND('Rent Roll'!$P22&gt;0,EDATE('Rent Roll'!$K22,'Rent Roll'!$P22*12)&gt;='Commercial Lease'!CO$5),
('Rent Roll'!$H22*'Rent Roll'!$D22/12)*((1+'Rent Roll'!$N22)^DATEDIF('Control | Sensitivity'!$C$18,CO$5,"Y")),
OFFSET(CN26,0,-DATEDIF(EDATE('Rent Roll'!$K22,'Rent Roll'!$P22*12),CO$5,"M"))*((1+'Rent Roll'!$O22)^(DATEDIF(EDATE('Rent Roll'!$K22,'Rent Roll'!$P22*12),CO$5,"Y")+1))),('Rent Roll'!$H22*'Rent Roll'!$D22/12)*((1+'Rent Roll'!$N22)^DATEDIF('Control | Sensitivity'!$C$18,CO$5,"Y")))))</f>
        <v>-</v>
      </c>
      <c r="CP26" s="92" t="str">
        <f ca="1">IF(CP$5&gt;='Rent Roll'!$M48,('Rent Roll'!$G48*'Rent Roll'!$D22/12)*((1+'Rent Roll'!$X48)^DATEDIF('Rent Roll'!$M48,CP$5,"Y")),
IF(CP$5&gt;'Rent Roll'!$L22,"-",
IF('Rent Roll'!$P22&gt;0,
IF(AND('Rent Roll'!$P22&gt;0,EDATE('Rent Roll'!$K22,'Rent Roll'!$P22*12)&gt;='Commercial Lease'!CP$5),
('Rent Roll'!$H22*'Rent Roll'!$D22/12)*((1+'Rent Roll'!$N22)^DATEDIF('Control | Sensitivity'!$C$18,CP$5,"Y")),
OFFSET(CO26,0,-DATEDIF(EDATE('Rent Roll'!$K22,'Rent Roll'!$P22*12),CP$5,"M"))*((1+'Rent Roll'!$O22)^(DATEDIF(EDATE('Rent Roll'!$K22,'Rent Roll'!$P22*12),CP$5,"Y")+1))),('Rent Roll'!$H22*'Rent Roll'!$D22/12)*((1+'Rent Roll'!$N22)^DATEDIF('Control | Sensitivity'!$C$18,CP$5,"Y")))))</f>
        <v>-</v>
      </c>
      <c r="CQ26" s="92" t="str">
        <f ca="1">IF(CQ$5&gt;='Rent Roll'!$M48,('Rent Roll'!$G48*'Rent Roll'!$D22/12)*((1+'Rent Roll'!$X48)^DATEDIF('Rent Roll'!$M48,CQ$5,"Y")),
IF(CQ$5&gt;'Rent Roll'!$L22,"-",
IF('Rent Roll'!$P22&gt;0,
IF(AND('Rent Roll'!$P22&gt;0,EDATE('Rent Roll'!$K22,'Rent Roll'!$P22*12)&gt;='Commercial Lease'!CQ$5),
('Rent Roll'!$H22*'Rent Roll'!$D22/12)*((1+'Rent Roll'!$N22)^DATEDIF('Control | Sensitivity'!$C$18,CQ$5,"Y")),
OFFSET(CP26,0,-DATEDIF(EDATE('Rent Roll'!$K22,'Rent Roll'!$P22*12),CQ$5,"M"))*((1+'Rent Roll'!$O22)^(DATEDIF(EDATE('Rent Roll'!$K22,'Rent Roll'!$P22*12),CQ$5,"Y")+1))),('Rent Roll'!$H22*'Rent Roll'!$D22/12)*((1+'Rent Roll'!$N22)^DATEDIF('Control | Sensitivity'!$C$18,CQ$5,"Y")))))</f>
        <v>-</v>
      </c>
      <c r="CR26" s="92" t="str">
        <f ca="1">IF(CR$5&gt;='Rent Roll'!$M48,('Rent Roll'!$G48*'Rent Roll'!$D22/12)*((1+'Rent Roll'!$X48)^DATEDIF('Rent Roll'!$M48,CR$5,"Y")),
IF(CR$5&gt;'Rent Roll'!$L22,"-",
IF('Rent Roll'!$P22&gt;0,
IF(AND('Rent Roll'!$P22&gt;0,EDATE('Rent Roll'!$K22,'Rent Roll'!$P22*12)&gt;='Commercial Lease'!CR$5),
('Rent Roll'!$H22*'Rent Roll'!$D22/12)*((1+'Rent Roll'!$N22)^DATEDIF('Control | Sensitivity'!$C$18,CR$5,"Y")),
OFFSET(CQ26,0,-DATEDIF(EDATE('Rent Roll'!$K22,'Rent Roll'!$P22*12),CR$5,"M"))*((1+'Rent Roll'!$O22)^(DATEDIF(EDATE('Rent Roll'!$K22,'Rent Roll'!$P22*12),CR$5,"Y")+1))),('Rent Roll'!$H22*'Rent Roll'!$D22/12)*((1+'Rent Roll'!$N22)^DATEDIF('Control | Sensitivity'!$C$18,CR$5,"Y")))))</f>
        <v>-</v>
      </c>
      <c r="CS26" s="92" t="str">
        <f ca="1">IF(CS$5&gt;='Rent Roll'!$M48,('Rent Roll'!$G48*'Rent Roll'!$D22/12)*((1+'Rent Roll'!$X48)^DATEDIF('Rent Roll'!$M48,CS$5,"Y")),
IF(CS$5&gt;'Rent Roll'!$L22,"-",
IF('Rent Roll'!$P22&gt;0,
IF(AND('Rent Roll'!$P22&gt;0,EDATE('Rent Roll'!$K22,'Rent Roll'!$P22*12)&gt;='Commercial Lease'!CS$5),
('Rent Roll'!$H22*'Rent Roll'!$D22/12)*((1+'Rent Roll'!$N22)^DATEDIF('Control | Sensitivity'!$C$18,CS$5,"Y")),
OFFSET(CR26,0,-DATEDIF(EDATE('Rent Roll'!$K22,'Rent Roll'!$P22*12),CS$5,"M"))*((1+'Rent Roll'!$O22)^(DATEDIF(EDATE('Rent Roll'!$K22,'Rent Roll'!$P22*12),CS$5,"Y")+1))),('Rent Roll'!$H22*'Rent Roll'!$D22/12)*((1+'Rent Roll'!$N22)^DATEDIF('Control | Sensitivity'!$C$18,CS$5,"Y")))))</f>
        <v>-</v>
      </c>
      <c r="CT26" s="92" t="str">
        <f ca="1">IF(CT$5&gt;='Rent Roll'!$M48,('Rent Roll'!$G48*'Rent Roll'!$D22/12)*((1+'Rent Roll'!$X48)^DATEDIF('Rent Roll'!$M48,CT$5,"Y")),
IF(CT$5&gt;'Rent Roll'!$L22,"-",
IF('Rent Roll'!$P22&gt;0,
IF(AND('Rent Roll'!$P22&gt;0,EDATE('Rent Roll'!$K22,'Rent Roll'!$P22*12)&gt;='Commercial Lease'!CT$5),
('Rent Roll'!$H22*'Rent Roll'!$D22/12)*((1+'Rent Roll'!$N22)^DATEDIF('Control | Sensitivity'!$C$18,CT$5,"Y")),
OFFSET(CS26,0,-DATEDIF(EDATE('Rent Roll'!$K22,'Rent Roll'!$P22*12),CT$5,"M"))*((1+'Rent Roll'!$O22)^(DATEDIF(EDATE('Rent Roll'!$K22,'Rent Roll'!$P22*12),CT$5,"Y")+1))),('Rent Roll'!$H22*'Rent Roll'!$D22/12)*((1+'Rent Roll'!$N22)^DATEDIF('Control | Sensitivity'!$C$18,CT$5,"Y")))))</f>
        <v>-</v>
      </c>
      <c r="CU26" s="92" t="str">
        <f ca="1">IF(CU$5&gt;='Rent Roll'!$M48,('Rent Roll'!$G48*'Rent Roll'!$D22/12)*((1+'Rent Roll'!$X48)^DATEDIF('Rent Roll'!$M48,CU$5,"Y")),
IF(CU$5&gt;'Rent Roll'!$L22,"-",
IF('Rent Roll'!$P22&gt;0,
IF(AND('Rent Roll'!$P22&gt;0,EDATE('Rent Roll'!$K22,'Rent Roll'!$P22*12)&gt;='Commercial Lease'!CU$5),
('Rent Roll'!$H22*'Rent Roll'!$D22/12)*((1+'Rent Roll'!$N22)^DATEDIF('Control | Sensitivity'!$C$18,CU$5,"Y")),
OFFSET(CT26,0,-DATEDIF(EDATE('Rent Roll'!$K22,'Rent Roll'!$P22*12),CU$5,"M"))*((1+'Rent Roll'!$O22)^(DATEDIF(EDATE('Rent Roll'!$K22,'Rent Roll'!$P22*12),CU$5,"Y")+1))),('Rent Roll'!$H22*'Rent Roll'!$D22/12)*((1+'Rent Roll'!$N22)^DATEDIF('Control | Sensitivity'!$C$18,CU$5,"Y")))))</f>
        <v>-</v>
      </c>
      <c r="CV26" s="92" t="str">
        <f ca="1">IF(CV$5&gt;='Rent Roll'!$M48,('Rent Roll'!$G48*'Rent Roll'!$D22/12)*((1+'Rent Roll'!$X48)^DATEDIF('Rent Roll'!$M48,CV$5,"Y")),
IF(CV$5&gt;'Rent Roll'!$L22,"-",
IF('Rent Roll'!$P22&gt;0,
IF(AND('Rent Roll'!$P22&gt;0,EDATE('Rent Roll'!$K22,'Rent Roll'!$P22*12)&gt;='Commercial Lease'!CV$5),
('Rent Roll'!$H22*'Rent Roll'!$D22/12)*((1+'Rent Roll'!$N22)^DATEDIF('Control | Sensitivity'!$C$18,CV$5,"Y")),
OFFSET(CU26,0,-DATEDIF(EDATE('Rent Roll'!$K22,'Rent Roll'!$P22*12),CV$5,"M"))*((1+'Rent Roll'!$O22)^(DATEDIF(EDATE('Rent Roll'!$K22,'Rent Roll'!$P22*12),CV$5,"Y")+1))),('Rent Roll'!$H22*'Rent Roll'!$D22/12)*((1+'Rent Roll'!$N22)^DATEDIF('Control | Sensitivity'!$C$18,CV$5,"Y")))))</f>
        <v>-</v>
      </c>
      <c r="CW26" s="92" t="str">
        <f ca="1">IF(CW$5&gt;='Rent Roll'!$M48,('Rent Roll'!$G48*'Rent Roll'!$D22/12)*((1+'Rent Roll'!$X48)^DATEDIF('Rent Roll'!$M48,CW$5,"Y")),
IF(CW$5&gt;'Rent Roll'!$L22,"-",
IF('Rent Roll'!$P22&gt;0,
IF(AND('Rent Roll'!$P22&gt;0,EDATE('Rent Roll'!$K22,'Rent Roll'!$P22*12)&gt;='Commercial Lease'!CW$5),
('Rent Roll'!$H22*'Rent Roll'!$D22/12)*((1+'Rent Roll'!$N22)^DATEDIF('Control | Sensitivity'!$C$18,CW$5,"Y")),
OFFSET(CV26,0,-DATEDIF(EDATE('Rent Roll'!$K22,'Rent Roll'!$P22*12),CW$5,"M"))*((1+'Rent Roll'!$O22)^(DATEDIF(EDATE('Rent Roll'!$K22,'Rent Roll'!$P22*12),CW$5,"Y")+1))),('Rent Roll'!$H22*'Rent Roll'!$D22/12)*((1+'Rent Roll'!$N22)^DATEDIF('Control | Sensitivity'!$C$18,CW$5,"Y")))))</f>
        <v>-</v>
      </c>
      <c r="CX26" s="92" t="str">
        <f ca="1">IF(CX$5&gt;='Rent Roll'!$M48,('Rent Roll'!$G48*'Rent Roll'!$D22/12)*((1+'Rent Roll'!$X48)^DATEDIF('Rent Roll'!$M48,CX$5,"Y")),
IF(CX$5&gt;'Rent Roll'!$L22,"-",
IF('Rent Roll'!$P22&gt;0,
IF(AND('Rent Roll'!$P22&gt;0,EDATE('Rent Roll'!$K22,'Rent Roll'!$P22*12)&gt;='Commercial Lease'!CX$5),
('Rent Roll'!$H22*'Rent Roll'!$D22/12)*((1+'Rent Roll'!$N22)^DATEDIF('Control | Sensitivity'!$C$18,CX$5,"Y")),
OFFSET(CW26,0,-DATEDIF(EDATE('Rent Roll'!$K22,'Rent Roll'!$P22*12),CX$5,"M"))*((1+'Rent Roll'!$O22)^(DATEDIF(EDATE('Rent Roll'!$K22,'Rent Roll'!$P22*12),CX$5,"Y")+1))),('Rent Roll'!$H22*'Rent Roll'!$D22/12)*((1+'Rent Roll'!$N22)^DATEDIF('Control | Sensitivity'!$C$18,CX$5,"Y")))))</f>
        <v>-</v>
      </c>
      <c r="CY26" s="92" t="str">
        <f ca="1">IF(CY$5&gt;='Rent Roll'!$M48,('Rent Roll'!$G48*'Rent Roll'!$D22/12)*((1+'Rent Roll'!$X48)^DATEDIF('Rent Roll'!$M48,CY$5,"Y")),
IF(CY$5&gt;'Rent Roll'!$L22,"-",
IF('Rent Roll'!$P22&gt;0,
IF(AND('Rent Roll'!$P22&gt;0,EDATE('Rent Roll'!$K22,'Rent Roll'!$P22*12)&gt;='Commercial Lease'!CY$5),
('Rent Roll'!$H22*'Rent Roll'!$D22/12)*((1+'Rent Roll'!$N22)^DATEDIF('Control | Sensitivity'!$C$18,CY$5,"Y")),
OFFSET(CX26,0,-DATEDIF(EDATE('Rent Roll'!$K22,'Rent Roll'!$P22*12),CY$5,"M"))*((1+'Rent Roll'!$O22)^(DATEDIF(EDATE('Rent Roll'!$K22,'Rent Roll'!$P22*12),CY$5,"Y")+1))),('Rent Roll'!$H22*'Rent Roll'!$D22/12)*((1+'Rent Roll'!$N22)^DATEDIF('Control | Sensitivity'!$C$18,CY$5,"Y")))))</f>
        <v>-</v>
      </c>
      <c r="CZ26" s="92" t="str">
        <f ca="1">IF(CZ$5&gt;='Rent Roll'!$M48,('Rent Roll'!$G48*'Rent Roll'!$D22/12)*((1+'Rent Roll'!$X48)^DATEDIF('Rent Roll'!$M48,CZ$5,"Y")),
IF(CZ$5&gt;'Rent Roll'!$L22,"-",
IF('Rent Roll'!$P22&gt;0,
IF(AND('Rent Roll'!$P22&gt;0,EDATE('Rent Roll'!$K22,'Rent Roll'!$P22*12)&gt;='Commercial Lease'!CZ$5),
('Rent Roll'!$H22*'Rent Roll'!$D22/12)*((1+'Rent Roll'!$N22)^DATEDIF('Control | Sensitivity'!$C$18,CZ$5,"Y")),
OFFSET(CY26,0,-DATEDIF(EDATE('Rent Roll'!$K22,'Rent Roll'!$P22*12),CZ$5,"M"))*((1+'Rent Roll'!$O22)^(DATEDIF(EDATE('Rent Roll'!$K22,'Rent Roll'!$P22*12),CZ$5,"Y")+1))),('Rent Roll'!$H22*'Rent Roll'!$D22/12)*((1+'Rent Roll'!$N22)^DATEDIF('Control | Sensitivity'!$C$18,CZ$5,"Y")))))</f>
        <v>-</v>
      </c>
      <c r="DA26" s="92" t="str">
        <f ca="1">IF(DA$5&gt;='Rent Roll'!$M48,('Rent Roll'!$G48*'Rent Roll'!$D22/12)*((1+'Rent Roll'!$X48)^DATEDIF('Rent Roll'!$M48,DA$5,"Y")),
IF(DA$5&gt;'Rent Roll'!$L22,"-",
IF('Rent Roll'!$P22&gt;0,
IF(AND('Rent Roll'!$P22&gt;0,EDATE('Rent Roll'!$K22,'Rent Roll'!$P22*12)&gt;='Commercial Lease'!DA$5),
('Rent Roll'!$H22*'Rent Roll'!$D22/12)*((1+'Rent Roll'!$N22)^DATEDIF('Control | Sensitivity'!$C$18,DA$5,"Y")),
OFFSET(CZ26,0,-DATEDIF(EDATE('Rent Roll'!$K22,'Rent Roll'!$P22*12),DA$5,"M"))*((1+'Rent Roll'!$O22)^(DATEDIF(EDATE('Rent Roll'!$K22,'Rent Roll'!$P22*12),DA$5,"Y")+1))),('Rent Roll'!$H22*'Rent Roll'!$D22/12)*((1+'Rent Roll'!$N22)^DATEDIF('Control | Sensitivity'!$C$18,DA$5,"Y")))))</f>
        <v>-</v>
      </c>
      <c r="DB26" s="92" t="str">
        <f ca="1">IF(DB$5&gt;='Rent Roll'!$M48,('Rent Roll'!$G48*'Rent Roll'!$D22/12)*((1+'Rent Roll'!$X48)^DATEDIF('Rent Roll'!$M48,DB$5,"Y")),
IF(DB$5&gt;'Rent Roll'!$L22,"-",
IF('Rent Roll'!$P22&gt;0,
IF(AND('Rent Roll'!$P22&gt;0,EDATE('Rent Roll'!$K22,'Rent Roll'!$P22*12)&gt;='Commercial Lease'!DB$5),
('Rent Roll'!$H22*'Rent Roll'!$D22/12)*((1+'Rent Roll'!$N22)^DATEDIF('Control | Sensitivity'!$C$18,DB$5,"Y")),
OFFSET(DA26,0,-DATEDIF(EDATE('Rent Roll'!$K22,'Rent Roll'!$P22*12),DB$5,"M"))*((1+'Rent Roll'!$O22)^(DATEDIF(EDATE('Rent Roll'!$K22,'Rent Roll'!$P22*12),DB$5,"Y")+1))),('Rent Roll'!$H22*'Rent Roll'!$D22/12)*((1+'Rent Roll'!$N22)^DATEDIF('Control | Sensitivity'!$C$18,DB$5,"Y")))))</f>
        <v>-</v>
      </c>
      <c r="DC26" s="92" t="str">
        <f ca="1">IF(DC$5&gt;='Rent Roll'!$M48,('Rent Roll'!$G48*'Rent Roll'!$D22/12)*((1+'Rent Roll'!$X48)^DATEDIF('Rent Roll'!$M48,DC$5,"Y")),
IF(DC$5&gt;'Rent Roll'!$L22,"-",
IF('Rent Roll'!$P22&gt;0,
IF(AND('Rent Roll'!$P22&gt;0,EDATE('Rent Roll'!$K22,'Rent Roll'!$P22*12)&gt;='Commercial Lease'!DC$5),
('Rent Roll'!$H22*'Rent Roll'!$D22/12)*((1+'Rent Roll'!$N22)^DATEDIF('Control | Sensitivity'!$C$18,DC$5,"Y")),
OFFSET(DB26,0,-DATEDIF(EDATE('Rent Roll'!$K22,'Rent Roll'!$P22*12),DC$5,"M"))*((1+'Rent Roll'!$O22)^(DATEDIF(EDATE('Rent Roll'!$K22,'Rent Roll'!$P22*12),DC$5,"Y")+1))),('Rent Roll'!$H22*'Rent Roll'!$D22/12)*((1+'Rent Roll'!$N22)^DATEDIF('Control | Sensitivity'!$C$18,DC$5,"Y")))))</f>
        <v>-</v>
      </c>
      <c r="DD26" s="92" t="str">
        <f ca="1">IF(DD$5&gt;='Rent Roll'!$M48,('Rent Roll'!$G48*'Rent Roll'!$D22/12)*((1+'Rent Roll'!$X48)^DATEDIF('Rent Roll'!$M48,DD$5,"Y")),
IF(DD$5&gt;'Rent Roll'!$L22,"-",
IF('Rent Roll'!$P22&gt;0,
IF(AND('Rent Roll'!$P22&gt;0,EDATE('Rent Roll'!$K22,'Rent Roll'!$P22*12)&gt;='Commercial Lease'!DD$5),
('Rent Roll'!$H22*'Rent Roll'!$D22/12)*((1+'Rent Roll'!$N22)^DATEDIF('Control | Sensitivity'!$C$18,DD$5,"Y")),
OFFSET(DC26,0,-DATEDIF(EDATE('Rent Roll'!$K22,'Rent Roll'!$P22*12),DD$5,"M"))*((1+'Rent Roll'!$O22)^(DATEDIF(EDATE('Rent Roll'!$K22,'Rent Roll'!$P22*12),DD$5,"Y")+1))),('Rent Roll'!$H22*'Rent Roll'!$D22/12)*((1+'Rent Roll'!$N22)^DATEDIF('Control | Sensitivity'!$C$18,DD$5,"Y")))))</f>
        <v>-</v>
      </c>
      <c r="DE26" s="92" t="str">
        <f ca="1">IF(DE$5&gt;='Rent Roll'!$M48,('Rent Roll'!$G48*'Rent Roll'!$D22/12)*((1+'Rent Roll'!$X48)^DATEDIF('Rent Roll'!$M48,DE$5,"Y")),
IF(DE$5&gt;'Rent Roll'!$L22,"-",
IF('Rent Roll'!$P22&gt;0,
IF(AND('Rent Roll'!$P22&gt;0,EDATE('Rent Roll'!$K22,'Rent Roll'!$P22*12)&gt;='Commercial Lease'!DE$5),
('Rent Roll'!$H22*'Rent Roll'!$D22/12)*((1+'Rent Roll'!$N22)^DATEDIF('Control | Sensitivity'!$C$18,DE$5,"Y")),
OFFSET(DD26,0,-DATEDIF(EDATE('Rent Roll'!$K22,'Rent Roll'!$P22*12),DE$5,"M"))*((1+'Rent Roll'!$O22)^(DATEDIF(EDATE('Rent Roll'!$K22,'Rent Roll'!$P22*12),DE$5,"Y")+1))),('Rent Roll'!$H22*'Rent Roll'!$D22/12)*((1+'Rent Roll'!$N22)^DATEDIF('Control | Sensitivity'!$C$18,DE$5,"Y")))))</f>
        <v>-</v>
      </c>
      <c r="DF26" s="92" t="str">
        <f ca="1">IF(DF$5&gt;='Rent Roll'!$M48,('Rent Roll'!$G48*'Rent Roll'!$D22/12)*((1+'Rent Roll'!$X48)^DATEDIF('Rent Roll'!$M48,DF$5,"Y")),
IF(DF$5&gt;'Rent Roll'!$L22,"-",
IF('Rent Roll'!$P22&gt;0,
IF(AND('Rent Roll'!$P22&gt;0,EDATE('Rent Roll'!$K22,'Rent Roll'!$P22*12)&gt;='Commercial Lease'!DF$5),
('Rent Roll'!$H22*'Rent Roll'!$D22/12)*((1+'Rent Roll'!$N22)^DATEDIF('Control | Sensitivity'!$C$18,DF$5,"Y")),
OFFSET(DE26,0,-DATEDIF(EDATE('Rent Roll'!$K22,'Rent Roll'!$P22*12),DF$5,"M"))*((1+'Rent Roll'!$O22)^(DATEDIF(EDATE('Rent Roll'!$K22,'Rent Roll'!$P22*12),DF$5,"Y")+1))),('Rent Roll'!$H22*'Rent Roll'!$D22/12)*((1+'Rent Roll'!$N22)^DATEDIF('Control | Sensitivity'!$C$18,DF$5,"Y")))))</f>
        <v>-</v>
      </c>
      <c r="DG26" s="92" t="str">
        <f ca="1">IF(DG$5&gt;='Rent Roll'!$M48,('Rent Roll'!$G48*'Rent Roll'!$D22/12)*((1+'Rent Roll'!$X48)^DATEDIF('Rent Roll'!$M48,DG$5,"Y")),
IF(DG$5&gt;'Rent Roll'!$L22,"-",
IF('Rent Roll'!$P22&gt;0,
IF(AND('Rent Roll'!$P22&gt;0,EDATE('Rent Roll'!$K22,'Rent Roll'!$P22*12)&gt;='Commercial Lease'!DG$5),
('Rent Roll'!$H22*'Rent Roll'!$D22/12)*((1+'Rent Roll'!$N22)^DATEDIF('Control | Sensitivity'!$C$18,DG$5,"Y")),
OFFSET(DF26,0,-DATEDIF(EDATE('Rent Roll'!$K22,'Rent Roll'!$P22*12),DG$5,"M"))*((1+'Rent Roll'!$O22)^(DATEDIF(EDATE('Rent Roll'!$K22,'Rent Roll'!$P22*12),DG$5,"Y")+1))),('Rent Roll'!$H22*'Rent Roll'!$D22/12)*((1+'Rent Roll'!$N22)^DATEDIF('Control | Sensitivity'!$C$18,DG$5,"Y")))))</f>
        <v>-</v>
      </c>
      <c r="DH26" s="92" t="str">
        <f ca="1">IF(DH$5&gt;='Rent Roll'!$M48,('Rent Roll'!$G48*'Rent Roll'!$D22/12)*((1+'Rent Roll'!$X48)^DATEDIF('Rent Roll'!$M48,DH$5,"Y")),
IF(DH$5&gt;'Rent Roll'!$L22,"-",
IF('Rent Roll'!$P22&gt;0,
IF(AND('Rent Roll'!$P22&gt;0,EDATE('Rent Roll'!$K22,'Rent Roll'!$P22*12)&gt;='Commercial Lease'!DH$5),
('Rent Roll'!$H22*'Rent Roll'!$D22/12)*((1+'Rent Roll'!$N22)^DATEDIF('Control | Sensitivity'!$C$18,DH$5,"Y")),
OFFSET(DG26,0,-DATEDIF(EDATE('Rent Roll'!$K22,'Rent Roll'!$P22*12),DH$5,"M"))*((1+'Rent Roll'!$O22)^(DATEDIF(EDATE('Rent Roll'!$K22,'Rent Roll'!$P22*12),DH$5,"Y")+1))),('Rent Roll'!$H22*'Rent Roll'!$D22/12)*((1+'Rent Roll'!$N22)^DATEDIF('Control | Sensitivity'!$C$18,DH$5,"Y")))))</f>
        <v>-</v>
      </c>
      <c r="DI26" s="92" t="str">
        <f ca="1">IF(DI$5&gt;='Rent Roll'!$M48,('Rent Roll'!$G48*'Rent Roll'!$D22/12)*((1+'Rent Roll'!$X48)^DATEDIF('Rent Roll'!$M48,DI$5,"Y")),
IF(DI$5&gt;'Rent Roll'!$L22,"-",
IF('Rent Roll'!$P22&gt;0,
IF(AND('Rent Roll'!$P22&gt;0,EDATE('Rent Roll'!$K22,'Rent Roll'!$P22*12)&gt;='Commercial Lease'!DI$5),
('Rent Roll'!$H22*'Rent Roll'!$D22/12)*((1+'Rent Roll'!$N22)^DATEDIF('Control | Sensitivity'!$C$18,DI$5,"Y")),
OFFSET(DH26,0,-DATEDIF(EDATE('Rent Roll'!$K22,'Rent Roll'!$P22*12),DI$5,"M"))*((1+'Rent Roll'!$O22)^(DATEDIF(EDATE('Rent Roll'!$K22,'Rent Roll'!$P22*12),DI$5,"Y")+1))),('Rent Roll'!$H22*'Rent Roll'!$D22/12)*((1+'Rent Roll'!$N22)^DATEDIF('Control | Sensitivity'!$C$18,DI$5,"Y")))))</f>
        <v>-</v>
      </c>
      <c r="DJ26" s="92" t="str">
        <f ca="1">IF(DJ$5&gt;='Rent Roll'!$M48,('Rent Roll'!$G48*'Rent Roll'!$D22/12)*((1+'Rent Roll'!$X48)^DATEDIF('Rent Roll'!$M48,DJ$5,"Y")),
IF(DJ$5&gt;'Rent Roll'!$L22,"-",
IF('Rent Roll'!$P22&gt;0,
IF(AND('Rent Roll'!$P22&gt;0,EDATE('Rent Roll'!$K22,'Rent Roll'!$P22*12)&gt;='Commercial Lease'!DJ$5),
('Rent Roll'!$H22*'Rent Roll'!$D22/12)*((1+'Rent Roll'!$N22)^DATEDIF('Control | Sensitivity'!$C$18,DJ$5,"Y")),
OFFSET(DI26,0,-DATEDIF(EDATE('Rent Roll'!$K22,'Rent Roll'!$P22*12),DJ$5,"M"))*((1+'Rent Roll'!$O22)^(DATEDIF(EDATE('Rent Roll'!$K22,'Rent Roll'!$P22*12),DJ$5,"Y")+1))),('Rent Roll'!$H22*'Rent Roll'!$D22/12)*((1+'Rent Roll'!$N22)^DATEDIF('Control | Sensitivity'!$C$18,DJ$5,"Y")))))</f>
        <v>-</v>
      </c>
      <c r="DK26" s="92" t="str">
        <f ca="1">IF(DK$5&gt;='Rent Roll'!$M48,('Rent Roll'!$G48*'Rent Roll'!$D22/12)*((1+'Rent Roll'!$X48)^DATEDIF('Rent Roll'!$M48,DK$5,"Y")),
IF(DK$5&gt;'Rent Roll'!$L22,"-",
IF('Rent Roll'!$P22&gt;0,
IF(AND('Rent Roll'!$P22&gt;0,EDATE('Rent Roll'!$K22,'Rent Roll'!$P22*12)&gt;='Commercial Lease'!DK$5),
('Rent Roll'!$H22*'Rent Roll'!$D22/12)*((1+'Rent Roll'!$N22)^DATEDIF('Control | Sensitivity'!$C$18,DK$5,"Y")),
OFFSET(DJ26,0,-DATEDIF(EDATE('Rent Roll'!$K22,'Rent Roll'!$P22*12),DK$5,"M"))*((1+'Rent Roll'!$O22)^(DATEDIF(EDATE('Rent Roll'!$K22,'Rent Roll'!$P22*12),DK$5,"Y")+1))),('Rent Roll'!$H22*'Rent Roll'!$D22/12)*((1+'Rent Roll'!$N22)^DATEDIF('Control | Sensitivity'!$C$18,DK$5,"Y")))))</f>
        <v>-</v>
      </c>
      <c r="DL26" s="92" t="str">
        <f ca="1">IF(DL$5&gt;='Rent Roll'!$M48,('Rent Roll'!$G48*'Rent Roll'!$D22/12)*((1+'Rent Roll'!$X48)^DATEDIF('Rent Roll'!$M48,DL$5,"Y")),
IF(DL$5&gt;'Rent Roll'!$L22,"-",
IF('Rent Roll'!$P22&gt;0,
IF(AND('Rent Roll'!$P22&gt;0,EDATE('Rent Roll'!$K22,'Rent Roll'!$P22*12)&gt;='Commercial Lease'!DL$5),
('Rent Roll'!$H22*'Rent Roll'!$D22/12)*((1+'Rent Roll'!$N22)^DATEDIF('Control | Sensitivity'!$C$18,DL$5,"Y")),
OFFSET(DK26,0,-DATEDIF(EDATE('Rent Roll'!$K22,'Rent Roll'!$P22*12),DL$5,"M"))*((1+'Rent Roll'!$O22)^(DATEDIF(EDATE('Rent Roll'!$K22,'Rent Roll'!$P22*12),DL$5,"Y")+1))),('Rent Roll'!$H22*'Rent Roll'!$D22/12)*((1+'Rent Roll'!$N22)^DATEDIF('Control | Sensitivity'!$C$18,DL$5,"Y")))))</f>
        <v>-</v>
      </c>
      <c r="DM26" s="92" t="str">
        <f ca="1">IF(DM$5&gt;='Rent Roll'!$M48,('Rent Roll'!$G48*'Rent Roll'!$D22/12)*((1+'Rent Roll'!$X48)^DATEDIF('Rent Roll'!$M48,DM$5,"Y")),
IF(DM$5&gt;'Rent Roll'!$L22,"-",
IF('Rent Roll'!$P22&gt;0,
IF(AND('Rent Roll'!$P22&gt;0,EDATE('Rent Roll'!$K22,'Rent Roll'!$P22*12)&gt;='Commercial Lease'!DM$5),
('Rent Roll'!$H22*'Rent Roll'!$D22/12)*((1+'Rent Roll'!$N22)^DATEDIF('Control | Sensitivity'!$C$18,DM$5,"Y")),
OFFSET(DL26,0,-DATEDIF(EDATE('Rent Roll'!$K22,'Rent Roll'!$P22*12),DM$5,"M"))*((1+'Rent Roll'!$O22)^(DATEDIF(EDATE('Rent Roll'!$K22,'Rent Roll'!$P22*12),DM$5,"Y")+1))),('Rent Roll'!$H22*'Rent Roll'!$D22/12)*((1+'Rent Roll'!$N22)^DATEDIF('Control | Sensitivity'!$C$18,DM$5,"Y")))))</f>
        <v>-</v>
      </c>
      <c r="DN26" s="92" t="str">
        <f ca="1">IF(DN$5&gt;='Rent Roll'!$M48,('Rent Roll'!$G48*'Rent Roll'!$D22/12)*((1+'Rent Roll'!$X48)^DATEDIF('Rent Roll'!$M48,DN$5,"Y")),
IF(DN$5&gt;'Rent Roll'!$L22,"-",
IF('Rent Roll'!$P22&gt;0,
IF(AND('Rent Roll'!$P22&gt;0,EDATE('Rent Roll'!$K22,'Rent Roll'!$P22*12)&gt;='Commercial Lease'!DN$5),
('Rent Roll'!$H22*'Rent Roll'!$D22/12)*((1+'Rent Roll'!$N22)^DATEDIF('Control | Sensitivity'!$C$18,DN$5,"Y")),
OFFSET(DM26,0,-DATEDIF(EDATE('Rent Roll'!$K22,'Rent Roll'!$P22*12),DN$5,"M"))*((1+'Rent Roll'!$O22)^(DATEDIF(EDATE('Rent Roll'!$K22,'Rent Roll'!$P22*12),DN$5,"Y")+1))),('Rent Roll'!$H22*'Rent Roll'!$D22/12)*((1+'Rent Roll'!$N22)^DATEDIF('Control | Sensitivity'!$C$18,DN$5,"Y")))))</f>
        <v>-</v>
      </c>
      <c r="DO26" s="92" t="str">
        <f ca="1">IF(DO$5&gt;='Rent Roll'!$M48,('Rent Roll'!$G48*'Rent Roll'!$D22/12)*((1+'Rent Roll'!$X48)^DATEDIF('Rent Roll'!$M48,DO$5,"Y")),
IF(DO$5&gt;'Rent Roll'!$L22,"-",
IF('Rent Roll'!$P22&gt;0,
IF(AND('Rent Roll'!$P22&gt;0,EDATE('Rent Roll'!$K22,'Rent Roll'!$P22*12)&gt;='Commercial Lease'!DO$5),
('Rent Roll'!$H22*'Rent Roll'!$D22/12)*((1+'Rent Roll'!$N22)^DATEDIF('Control | Sensitivity'!$C$18,DO$5,"Y")),
OFFSET(DN26,0,-DATEDIF(EDATE('Rent Roll'!$K22,'Rent Roll'!$P22*12),DO$5,"M"))*((1+'Rent Roll'!$O22)^(DATEDIF(EDATE('Rent Roll'!$K22,'Rent Roll'!$P22*12),DO$5,"Y")+1))),('Rent Roll'!$H22*'Rent Roll'!$D22/12)*((1+'Rent Roll'!$N22)^DATEDIF('Control | Sensitivity'!$C$18,DO$5,"Y")))))</f>
        <v>-</v>
      </c>
      <c r="DP26" s="92" t="str">
        <f ca="1">IF(DP$5&gt;='Rent Roll'!$M48,('Rent Roll'!$G48*'Rent Roll'!$D22/12)*((1+'Rent Roll'!$X48)^DATEDIF('Rent Roll'!$M48,DP$5,"Y")),
IF(DP$5&gt;'Rent Roll'!$L22,"-",
IF('Rent Roll'!$P22&gt;0,
IF(AND('Rent Roll'!$P22&gt;0,EDATE('Rent Roll'!$K22,'Rent Roll'!$P22*12)&gt;='Commercial Lease'!DP$5),
('Rent Roll'!$H22*'Rent Roll'!$D22/12)*((1+'Rent Roll'!$N22)^DATEDIF('Control | Sensitivity'!$C$18,DP$5,"Y")),
OFFSET(DO26,0,-DATEDIF(EDATE('Rent Roll'!$K22,'Rent Roll'!$P22*12),DP$5,"M"))*((1+'Rent Roll'!$O22)^(DATEDIF(EDATE('Rent Roll'!$K22,'Rent Roll'!$P22*12),DP$5,"Y")+1))),('Rent Roll'!$H22*'Rent Roll'!$D22/12)*((1+'Rent Roll'!$N22)^DATEDIF('Control | Sensitivity'!$C$18,DP$5,"Y")))))</f>
        <v>-</v>
      </c>
      <c r="DQ26" s="92" t="str">
        <f ca="1">IF(DQ$5&gt;='Rent Roll'!$M48,('Rent Roll'!$G48*'Rent Roll'!$D22/12)*((1+'Rent Roll'!$X48)^DATEDIF('Rent Roll'!$M48,DQ$5,"Y")),
IF(DQ$5&gt;'Rent Roll'!$L22,"-",
IF('Rent Roll'!$P22&gt;0,
IF(AND('Rent Roll'!$P22&gt;0,EDATE('Rent Roll'!$K22,'Rent Roll'!$P22*12)&gt;='Commercial Lease'!DQ$5),
('Rent Roll'!$H22*'Rent Roll'!$D22/12)*((1+'Rent Roll'!$N22)^DATEDIF('Control | Sensitivity'!$C$18,DQ$5,"Y")),
OFFSET(DP26,0,-DATEDIF(EDATE('Rent Roll'!$K22,'Rent Roll'!$P22*12),DQ$5,"M"))*((1+'Rent Roll'!$O22)^(DATEDIF(EDATE('Rent Roll'!$K22,'Rent Roll'!$P22*12),DQ$5,"Y")+1))),('Rent Roll'!$H22*'Rent Roll'!$D22/12)*((1+'Rent Roll'!$N22)^DATEDIF('Control | Sensitivity'!$C$18,DQ$5,"Y")))))</f>
        <v>-</v>
      </c>
      <c r="DR26" s="92" t="str">
        <f ca="1">IF(DR$5&gt;='Rent Roll'!$M48,('Rent Roll'!$G48*'Rent Roll'!$D22/12)*((1+'Rent Roll'!$X48)^DATEDIF('Rent Roll'!$M48,DR$5,"Y")),
IF(DR$5&gt;'Rent Roll'!$L22,"-",
IF('Rent Roll'!$P22&gt;0,
IF(AND('Rent Roll'!$P22&gt;0,EDATE('Rent Roll'!$K22,'Rent Roll'!$P22*12)&gt;='Commercial Lease'!DR$5),
('Rent Roll'!$H22*'Rent Roll'!$D22/12)*((1+'Rent Roll'!$N22)^DATEDIF('Control | Sensitivity'!$C$18,DR$5,"Y")),
OFFSET(DQ26,0,-DATEDIF(EDATE('Rent Roll'!$K22,'Rent Roll'!$P22*12),DR$5,"M"))*((1+'Rent Roll'!$O22)^(DATEDIF(EDATE('Rent Roll'!$K22,'Rent Roll'!$P22*12),DR$5,"Y")+1))),('Rent Roll'!$H22*'Rent Roll'!$D22/12)*((1+'Rent Roll'!$N22)^DATEDIF('Control | Sensitivity'!$C$18,DR$5,"Y")))))</f>
        <v>-</v>
      </c>
      <c r="DS26" s="92" t="str">
        <f ca="1">IF(DS$5&gt;='Rent Roll'!$M48,('Rent Roll'!$G48*'Rent Roll'!$D22/12)*((1+'Rent Roll'!$X48)^DATEDIF('Rent Roll'!$M48,DS$5,"Y")),
IF(DS$5&gt;'Rent Roll'!$L22,"-",
IF('Rent Roll'!$P22&gt;0,
IF(AND('Rent Roll'!$P22&gt;0,EDATE('Rent Roll'!$K22,'Rent Roll'!$P22*12)&gt;='Commercial Lease'!DS$5),
('Rent Roll'!$H22*'Rent Roll'!$D22/12)*((1+'Rent Roll'!$N22)^DATEDIF('Control | Sensitivity'!$C$18,DS$5,"Y")),
OFFSET(DR26,0,-DATEDIF(EDATE('Rent Roll'!$K22,'Rent Roll'!$P22*12),DS$5,"M"))*((1+'Rent Roll'!$O22)^(DATEDIF(EDATE('Rent Roll'!$K22,'Rent Roll'!$P22*12),DS$5,"Y")+1))),('Rent Roll'!$H22*'Rent Roll'!$D22/12)*((1+'Rent Roll'!$N22)^DATEDIF('Control | Sensitivity'!$C$18,DS$5,"Y")))))</f>
        <v>-</v>
      </c>
      <c r="DT26" s="92" t="str">
        <f ca="1">IF(DT$5&gt;='Rent Roll'!$M48,('Rent Roll'!$G48*'Rent Roll'!$D22/12)*((1+'Rent Roll'!$X48)^DATEDIF('Rent Roll'!$M48,DT$5,"Y")),
IF(DT$5&gt;'Rent Roll'!$L22,"-",
IF('Rent Roll'!$P22&gt;0,
IF(AND('Rent Roll'!$P22&gt;0,EDATE('Rent Roll'!$K22,'Rent Roll'!$P22*12)&gt;='Commercial Lease'!DT$5),
('Rent Roll'!$H22*'Rent Roll'!$D22/12)*((1+'Rent Roll'!$N22)^DATEDIF('Control | Sensitivity'!$C$18,DT$5,"Y")),
OFFSET(DS26,0,-DATEDIF(EDATE('Rent Roll'!$K22,'Rent Roll'!$P22*12),DT$5,"M"))*((1+'Rent Roll'!$O22)^(DATEDIF(EDATE('Rent Roll'!$K22,'Rent Roll'!$P22*12),DT$5,"Y")+1))),('Rent Roll'!$H22*'Rent Roll'!$D22/12)*((1+'Rent Roll'!$N22)^DATEDIF('Control | Sensitivity'!$C$18,DT$5,"Y")))))</f>
        <v>-</v>
      </c>
      <c r="DU26" s="92" t="str">
        <f ca="1">IF(DU$5&gt;='Rent Roll'!$M48,('Rent Roll'!$G48*'Rent Roll'!$D22/12)*((1+'Rent Roll'!$X48)^DATEDIF('Rent Roll'!$M48,DU$5,"Y")),
IF(DU$5&gt;'Rent Roll'!$L22,"-",
IF('Rent Roll'!$P22&gt;0,
IF(AND('Rent Roll'!$P22&gt;0,EDATE('Rent Roll'!$K22,'Rent Roll'!$P22*12)&gt;='Commercial Lease'!DU$5),
('Rent Roll'!$H22*'Rent Roll'!$D22/12)*((1+'Rent Roll'!$N22)^DATEDIF('Control | Sensitivity'!$C$18,DU$5,"Y")),
OFFSET(DT26,0,-DATEDIF(EDATE('Rent Roll'!$K22,'Rent Roll'!$P22*12),DU$5,"M"))*((1+'Rent Roll'!$O22)^(DATEDIF(EDATE('Rent Roll'!$K22,'Rent Roll'!$P22*12),DU$5,"Y")+1))),('Rent Roll'!$H22*'Rent Roll'!$D22/12)*((1+'Rent Roll'!$N22)^DATEDIF('Control | Sensitivity'!$C$18,DU$5,"Y")))))</f>
        <v>-</v>
      </c>
      <c r="DV26" s="92" t="str">
        <f ca="1">IF(DV$5&gt;='Rent Roll'!$M48,('Rent Roll'!$G48*'Rent Roll'!$D22/12)*((1+'Rent Roll'!$X48)^DATEDIF('Rent Roll'!$M48,DV$5,"Y")),
IF(DV$5&gt;'Rent Roll'!$L22,"-",
IF('Rent Roll'!$P22&gt;0,
IF(AND('Rent Roll'!$P22&gt;0,EDATE('Rent Roll'!$K22,'Rent Roll'!$P22*12)&gt;='Commercial Lease'!DV$5),
('Rent Roll'!$H22*'Rent Roll'!$D22/12)*((1+'Rent Roll'!$N22)^DATEDIF('Control | Sensitivity'!$C$18,DV$5,"Y")),
OFFSET(DU26,0,-DATEDIF(EDATE('Rent Roll'!$K22,'Rent Roll'!$P22*12),DV$5,"M"))*((1+'Rent Roll'!$O22)^(DATEDIF(EDATE('Rent Roll'!$K22,'Rent Roll'!$P22*12),DV$5,"Y")+1))),('Rent Roll'!$H22*'Rent Roll'!$D22/12)*((1+'Rent Roll'!$N22)^DATEDIF('Control | Sensitivity'!$C$18,DV$5,"Y")))))</f>
        <v>-</v>
      </c>
      <c r="DW26" s="92" t="str">
        <f ca="1">IF(DW$5&gt;='Rent Roll'!$M48,('Rent Roll'!$G48*'Rent Roll'!$D22/12)*((1+'Rent Roll'!$X48)^DATEDIF('Rent Roll'!$M48,DW$5,"Y")),
IF(DW$5&gt;'Rent Roll'!$L22,"-",
IF('Rent Roll'!$P22&gt;0,
IF(AND('Rent Roll'!$P22&gt;0,EDATE('Rent Roll'!$K22,'Rent Roll'!$P22*12)&gt;='Commercial Lease'!DW$5),
('Rent Roll'!$H22*'Rent Roll'!$D22/12)*((1+'Rent Roll'!$N22)^DATEDIF('Control | Sensitivity'!$C$18,DW$5,"Y")),
OFFSET(DV26,0,-DATEDIF(EDATE('Rent Roll'!$K22,'Rent Roll'!$P22*12),DW$5,"M"))*((1+'Rent Roll'!$O22)^(DATEDIF(EDATE('Rent Roll'!$K22,'Rent Roll'!$P22*12),DW$5,"Y")+1))),('Rent Roll'!$H22*'Rent Roll'!$D22/12)*((1+'Rent Roll'!$N22)^DATEDIF('Control | Sensitivity'!$C$18,DW$5,"Y")))))</f>
        <v>-</v>
      </c>
      <c r="DX26" s="92" t="str">
        <f ca="1">IF(DX$5&gt;='Rent Roll'!$M48,('Rent Roll'!$G48*'Rent Roll'!$D22/12)*((1+'Rent Roll'!$X48)^DATEDIF('Rent Roll'!$M48,DX$5,"Y")),
IF(DX$5&gt;'Rent Roll'!$L22,"-",
IF('Rent Roll'!$P22&gt;0,
IF(AND('Rent Roll'!$P22&gt;0,EDATE('Rent Roll'!$K22,'Rent Roll'!$P22*12)&gt;='Commercial Lease'!DX$5),
('Rent Roll'!$H22*'Rent Roll'!$D22/12)*((1+'Rent Roll'!$N22)^DATEDIF('Control | Sensitivity'!$C$18,DX$5,"Y")),
OFFSET(DW26,0,-DATEDIF(EDATE('Rent Roll'!$K22,'Rent Roll'!$P22*12),DX$5,"M"))*((1+'Rent Roll'!$O22)^(DATEDIF(EDATE('Rent Roll'!$K22,'Rent Roll'!$P22*12),DX$5,"Y")+1))),('Rent Roll'!$H22*'Rent Roll'!$D22/12)*((1+'Rent Roll'!$N22)^DATEDIF('Control | Sensitivity'!$C$18,DX$5,"Y")))))</f>
        <v>-</v>
      </c>
      <c r="DY26" s="92" t="str">
        <f ca="1">IF(DY$5&gt;='Rent Roll'!$M48,('Rent Roll'!$G48*'Rent Roll'!$D22/12)*((1+'Rent Roll'!$X48)^DATEDIF('Rent Roll'!$M48,DY$5,"Y")),
IF(DY$5&gt;'Rent Roll'!$L22,"-",
IF('Rent Roll'!$P22&gt;0,
IF(AND('Rent Roll'!$P22&gt;0,EDATE('Rent Roll'!$K22,'Rent Roll'!$P22*12)&gt;='Commercial Lease'!DY$5),
('Rent Roll'!$H22*'Rent Roll'!$D22/12)*((1+'Rent Roll'!$N22)^DATEDIF('Control | Sensitivity'!$C$18,DY$5,"Y")),
OFFSET(DX26,0,-DATEDIF(EDATE('Rent Roll'!$K22,'Rent Roll'!$P22*12),DY$5,"M"))*((1+'Rent Roll'!$O22)^(DATEDIF(EDATE('Rent Roll'!$K22,'Rent Roll'!$P22*12),DY$5,"Y")+1))),('Rent Roll'!$H22*'Rent Roll'!$D22/12)*((1+'Rent Roll'!$N22)^DATEDIF('Control | Sensitivity'!$C$18,DY$5,"Y")))))</f>
        <v>-</v>
      </c>
      <c r="DZ26" s="92" t="str">
        <f ca="1">IF(DZ$5&gt;='Rent Roll'!$M48,('Rent Roll'!$G48*'Rent Roll'!$D22/12)*((1+'Rent Roll'!$X48)^DATEDIF('Rent Roll'!$M48,DZ$5,"Y")),
IF(DZ$5&gt;'Rent Roll'!$L22,"-",
IF('Rent Roll'!$P22&gt;0,
IF(AND('Rent Roll'!$P22&gt;0,EDATE('Rent Roll'!$K22,'Rent Roll'!$P22*12)&gt;='Commercial Lease'!DZ$5),
('Rent Roll'!$H22*'Rent Roll'!$D22/12)*((1+'Rent Roll'!$N22)^DATEDIF('Control | Sensitivity'!$C$18,DZ$5,"Y")),
OFFSET(DY26,0,-DATEDIF(EDATE('Rent Roll'!$K22,'Rent Roll'!$P22*12),DZ$5,"M"))*((1+'Rent Roll'!$O22)^(DATEDIF(EDATE('Rent Roll'!$K22,'Rent Roll'!$P22*12),DZ$5,"Y")+1))),('Rent Roll'!$H22*'Rent Roll'!$D22/12)*((1+'Rent Roll'!$N22)^DATEDIF('Control | Sensitivity'!$C$18,DZ$5,"Y")))))</f>
        <v>-</v>
      </c>
      <c r="EA26" s="92" t="str">
        <f ca="1">IF(EA$5&gt;='Rent Roll'!$M48,('Rent Roll'!$G48*'Rent Roll'!$D22/12)*((1+'Rent Roll'!$X48)^DATEDIF('Rent Roll'!$M48,EA$5,"Y")),
IF(EA$5&gt;'Rent Roll'!$L22,"-",
IF('Rent Roll'!$P22&gt;0,
IF(AND('Rent Roll'!$P22&gt;0,EDATE('Rent Roll'!$K22,'Rent Roll'!$P22*12)&gt;='Commercial Lease'!EA$5),
('Rent Roll'!$H22*'Rent Roll'!$D22/12)*((1+'Rent Roll'!$N22)^DATEDIF('Control | Sensitivity'!$C$18,EA$5,"Y")),
OFFSET(DZ26,0,-DATEDIF(EDATE('Rent Roll'!$K22,'Rent Roll'!$P22*12),EA$5,"M"))*((1+'Rent Roll'!$O22)^(DATEDIF(EDATE('Rent Roll'!$K22,'Rent Roll'!$P22*12),EA$5,"Y")+1))),('Rent Roll'!$H22*'Rent Roll'!$D22/12)*((1+'Rent Roll'!$N22)^DATEDIF('Control | Sensitivity'!$C$18,EA$5,"Y")))))</f>
        <v>-</v>
      </c>
      <c r="EB26" s="92" t="str">
        <f ca="1">IF(EB$5&gt;='Rent Roll'!$M48,('Rent Roll'!$G48*'Rent Roll'!$D22/12)*((1+'Rent Roll'!$X48)^DATEDIF('Rent Roll'!$M48,EB$5,"Y")),
IF(EB$5&gt;'Rent Roll'!$L22,"-",
IF('Rent Roll'!$P22&gt;0,
IF(AND('Rent Roll'!$P22&gt;0,EDATE('Rent Roll'!$K22,'Rent Roll'!$P22*12)&gt;='Commercial Lease'!EB$5),
('Rent Roll'!$H22*'Rent Roll'!$D22/12)*((1+'Rent Roll'!$N22)^DATEDIF('Control | Sensitivity'!$C$18,EB$5,"Y")),
OFFSET(EA26,0,-DATEDIF(EDATE('Rent Roll'!$K22,'Rent Roll'!$P22*12),EB$5,"M"))*((1+'Rent Roll'!$O22)^(DATEDIF(EDATE('Rent Roll'!$K22,'Rent Roll'!$P22*12),EB$5,"Y")+1))),('Rent Roll'!$H22*'Rent Roll'!$D22/12)*((1+'Rent Roll'!$N22)^DATEDIF('Control | Sensitivity'!$C$18,EB$5,"Y")))))</f>
        <v>-</v>
      </c>
      <c r="EC26" s="92" t="str">
        <f ca="1">IF(EC$5&gt;='Rent Roll'!$M48,('Rent Roll'!$G48*'Rent Roll'!$D22/12)*((1+'Rent Roll'!$X48)^DATEDIF('Rent Roll'!$M48,EC$5,"Y")),
IF(EC$5&gt;'Rent Roll'!$L22,"-",
IF('Rent Roll'!$P22&gt;0,
IF(AND('Rent Roll'!$P22&gt;0,EDATE('Rent Roll'!$K22,'Rent Roll'!$P22*12)&gt;='Commercial Lease'!EC$5),
('Rent Roll'!$H22*'Rent Roll'!$D22/12)*((1+'Rent Roll'!$N22)^DATEDIF('Control | Sensitivity'!$C$18,EC$5,"Y")),
OFFSET(EB26,0,-DATEDIF(EDATE('Rent Roll'!$K22,'Rent Roll'!$P22*12),EC$5,"M"))*((1+'Rent Roll'!$O22)^(DATEDIF(EDATE('Rent Roll'!$K22,'Rent Roll'!$P22*12),EC$5,"Y")+1))),('Rent Roll'!$H22*'Rent Roll'!$D22/12)*((1+'Rent Roll'!$N22)^DATEDIF('Control | Sensitivity'!$C$18,EC$5,"Y")))))</f>
        <v>-</v>
      </c>
      <c r="ED26" s="92" t="str">
        <f ca="1">IF(ED$5&gt;='Rent Roll'!$M48,('Rent Roll'!$G48*'Rent Roll'!$D22/12)*((1+'Rent Roll'!$X48)^DATEDIF('Rent Roll'!$M48,ED$5,"Y")),
IF(ED$5&gt;'Rent Roll'!$L22,"-",
IF('Rent Roll'!$P22&gt;0,
IF(AND('Rent Roll'!$P22&gt;0,EDATE('Rent Roll'!$K22,'Rent Roll'!$P22*12)&gt;='Commercial Lease'!ED$5),
('Rent Roll'!$H22*'Rent Roll'!$D22/12)*((1+'Rent Roll'!$N22)^DATEDIF('Control | Sensitivity'!$C$18,ED$5,"Y")),
OFFSET(EC26,0,-DATEDIF(EDATE('Rent Roll'!$K22,'Rent Roll'!$P22*12),ED$5,"M"))*((1+'Rent Roll'!$O22)^(DATEDIF(EDATE('Rent Roll'!$K22,'Rent Roll'!$P22*12),ED$5,"Y")+1))),('Rent Roll'!$H22*'Rent Roll'!$D22/12)*((1+'Rent Roll'!$N22)^DATEDIF('Control | Sensitivity'!$C$18,ED$5,"Y")))))</f>
        <v>-</v>
      </c>
      <c r="EE26" s="92" t="str">
        <f ca="1">IF(EE$5&gt;='Rent Roll'!$M48,('Rent Roll'!$G48*'Rent Roll'!$D22/12)*((1+'Rent Roll'!$X48)^DATEDIF('Rent Roll'!$M48,EE$5,"Y")),
IF(EE$5&gt;'Rent Roll'!$L22,"-",
IF('Rent Roll'!$P22&gt;0,
IF(AND('Rent Roll'!$P22&gt;0,EDATE('Rent Roll'!$K22,'Rent Roll'!$P22*12)&gt;='Commercial Lease'!EE$5),
('Rent Roll'!$H22*'Rent Roll'!$D22/12)*((1+'Rent Roll'!$N22)^DATEDIF('Control | Sensitivity'!$C$18,EE$5,"Y")),
OFFSET(ED26,0,-DATEDIF(EDATE('Rent Roll'!$K22,'Rent Roll'!$P22*12),EE$5,"M"))*((1+'Rent Roll'!$O22)^(DATEDIF(EDATE('Rent Roll'!$K22,'Rent Roll'!$P22*12),EE$5,"Y")+1))),('Rent Roll'!$H22*'Rent Roll'!$D22/12)*((1+'Rent Roll'!$N22)^DATEDIF('Control | Sensitivity'!$C$18,EE$5,"Y")))))</f>
        <v>-</v>
      </c>
      <c r="EF26" s="214" t="str">
        <f ca="1">IF(EF$5&gt;='Rent Roll'!$M48,('Rent Roll'!$G48*'Rent Roll'!$D22/12)*((1+'Rent Roll'!$X48)^DATEDIF('Rent Roll'!$M48,EF$5,"Y")),
IF(EF$5&gt;'Rent Roll'!$L22,"-",
IF('Rent Roll'!$P22&gt;0,
IF(AND('Rent Roll'!$P22&gt;0,EDATE('Rent Roll'!$K22,'Rent Roll'!$P22*12)&gt;='Commercial Lease'!EF$5),
('Rent Roll'!$H22*'Rent Roll'!$D22/12)*((1+'Rent Roll'!$N22)^DATEDIF('Control | Sensitivity'!$C$18,EF$5,"Y")),
OFFSET(EE26,0,-DATEDIF(EDATE('Rent Roll'!$K22,'Rent Roll'!$P22*12),EF$5,"M"))*((1+'Rent Roll'!$O22)^(DATEDIF(EDATE('Rent Roll'!$K22,'Rent Roll'!$P22*12),EF$5,"Y")+1))),('Rent Roll'!$H22*'Rent Roll'!$D22/12)*((1+'Rent Roll'!$N22)^DATEDIF('Control | Sensitivity'!$C$18,EF$5,"Y")))))</f>
        <v>-</v>
      </c>
      <c r="EG26" s="72" t="s">
        <v>109</v>
      </c>
    </row>
    <row r="27" spans="2:137" x14ac:dyDescent="0.2">
      <c r="B27" s="75"/>
      <c r="C27" s="287" t="str">
        <f>CONCATENATE('Rent Roll'!B23&amp;" - "&amp;'Rent Roll'!C23)</f>
        <v xml:space="preserve"> - </v>
      </c>
      <c r="D27" s="214">
        <f t="shared" ca="1" si="13"/>
        <v>0</v>
      </c>
      <c r="E27" s="92" t="str">
        <f>IF('Rent Roll'!$E23='Data Validation'!$E$2,'Rent Roll'!$I23,"-")</f>
        <v>-</v>
      </c>
      <c r="F27" s="92" t="str">
        <f ca="1">IF(F$5&gt;='Rent Roll'!$M49,('Rent Roll'!$G49*'Rent Roll'!$D23/12)*((1+'Rent Roll'!$X49)^DATEDIF('Rent Roll'!$M49,F$5,"Y")),
IF(F$5&gt;'Rent Roll'!$L23,"-",
IF('Rent Roll'!$P23&gt;0,
IF(AND('Rent Roll'!$P23&gt;0,EDATE('Rent Roll'!$K23,'Rent Roll'!$P23*12)&gt;='Commercial Lease'!F$5),
('Rent Roll'!$H23*'Rent Roll'!$D23/12)*((1+'Rent Roll'!$N23)^DATEDIF('Control | Sensitivity'!$C$18,F$5,"Y")),
OFFSET(E27,0,-DATEDIF(EDATE('Rent Roll'!$K23,'Rent Roll'!$P23*12),F$5,"M"))*((1+'Rent Roll'!$O23)^(DATEDIF(EDATE('Rent Roll'!$K23,'Rent Roll'!$P23*12),F$5,"Y")+1))),('Rent Roll'!$H23*'Rent Roll'!$D23/12)*((1+'Rent Roll'!$N23)^DATEDIF('Control | Sensitivity'!$C$18,F$5,"Y")))))</f>
        <v>-</v>
      </c>
      <c r="G27" s="92" t="str">
        <f ca="1">IF(G$5&gt;='Rent Roll'!$M49,('Rent Roll'!$G49*'Rent Roll'!$D23/12)*((1+'Rent Roll'!$X49)^DATEDIF('Rent Roll'!$M49,G$5,"Y")),
IF(G$5&gt;'Rent Roll'!$L23,"-",
IF('Rent Roll'!$P23&gt;0,
IF(AND('Rent Roll'!$P23&gt;0,EDATE('Rent Roll'!$K23,'Rent Roll'!$P23*12)&gt;='Commercial Lease'!G$5),
('Rent Roll'!$H23*'Rent Roll'!$D23/12)*((1+'Rent Roll'!$N23)^DATEDIF('Control | Sensitivity'!$C$18,G$5,"Y")),
OFFSET(F27,0,-DATEDIF(EDATE('Rent Roll'!$K23,'Rent Roll'!$P23*12),G$5,"M"))*((1+'Rent Roll'!$O23)^(DATEDIF(EDATE('Rent Roll'!$K23,'Rent Roll'!$P23*12),G$5,"Y")+1))),('Rent Roll'!$H23*'Rent Roll'!$D23/12)*((1+'Rent Roll'!$N23)^DATEDIF('Control | Sensitivity'!$C$18,G$5,"Y")))))</f>
        <v>-</v>
      </c>
      <c r="H27" s="92" t="str">
        <f ca="1">IF(H$5&gt;='Rent Roll'!$M49,('Rent Roll'!$G49*'Rent Roll'!$D23/12)*((1+'Rent Roll'!$X49)^DATEDIF('Rent Roll'!$M49,H$5,"Y")),
IF(H$5&gt;'Rent Roll'!$L23,"-",
IF('Rent Roll'!$P23&gt;0,
IF(AND('Rent Roll'!$P23&gt;0,EDATE('Rent Roll'!$K23,'Rent Roll'!$P23*12)&gt;='Commercial Lease'!H$5),
('Rent Roll'!$H23*'Rent Roll'!$D23/12)*((1+'Rent Roll'!$N23)^DATEDIF('Control | Sensitivity'!$C$18,H$5,"Y")),
OFFSET(G27,0,-DATEDIF(EDATE('Rent Roll'!$K23,'Rent Roll'!$P23*12),H$5,"M"))*((1+'Rent Roll'!$O23)^(DATEDIF(EDATE('Rent Roll'!$K23,'Rent Roll'!$P23*12),H$5,"Y")+1))),('Rent Roll'!$H23*'Rent Roll'!$D23/12)*((1+'Rent Roll'!$N23)^DATEDIF('Control | Sensitivity'!$C$18,H$5,"Y")))))</f>
        <v>-</v>
      </c>
      <c r="I27" s="92" t="str">
        <f ca="1">IF(I$5&gt;='Rent Roll'!$M49,('Rent Roll'!$G49*'Rent Roll'!$D23/12)*((1+'Rent Roll'!$X49)^DATEDIF('Rent Roll'!$M49,I$5,"Y")),
IF(I$5&gt;'Rent Roll'!$L23,"-",
IF('Rent Roll'!$P23&gt;0,
IF(AND('Rent Roll'!$P23&gt;0,EDATE('Rent Roll'!$K23,'Rent Roll'!$P23*12)&gt;='Commercial Lease'!I$5),
('Rent Roll'!$H23*'Rent Roll'!$D23/12)*((1+'Rent Roll'!$N23)^DATEDIF('Control | Sensitivity'!$C$18,I$5,"Y")),
OFFSET(H27,0,-DATEDIF(EDATE('Rent Roll'!$K23,'Rent Roll'!$P23*12),I$5,"M"))*((1+'Rent Roll'!$O23)^(DATEDIF(EDATE('Rent Roll'!$K23,'Rent Roll'!$P23*12),I$5,"Y")+1))),('Rent Roll'!$H23*'Rent Roll'!$D23/12)*((1+'Rent Roll'!$N23)^DATEDIF('Control | Sensitivity'!$C$18,I$5,"Y")))))</f>
        <v>-</v>
      </c>
      <c r="J27" s="92" t="str">
        <f ca="1">IF(J$5&gt;='Rent Roll'!$M49,('Rent Roll'!$G49*'Rent Roll'!$D23/12)*((1+'Rent Roll'!$X49)^DATEDIF('Rent Roll'!$M49,J$5,"Y")),
IF(J$5&gt;'Rent Roll'!$L23,"-",
IF('Rent Roll'!$P23&gt;0,
IF(AND('Rent Roll'!$P23&gt;0,EDATE('Rent Roll'!$K23,'Rent Roll'!$P23*12)&gt;='Commercial Lease'!J$5),
('Rent Roll'!$H23*'Rent Roll'!$D23/12)*((1+'Rent Roll'!$N23)^DATEDIF('Control | Sensitivity'!$C$18,J$5,"Y")),
OFFSET(I27,0,-DATEDIF(EDATE('Rent Roll'!$K23,'Rent Roll'!$P23*12),J$5,"M"))*((1+'Rent Roll'!$O23)^(DATEDIF(EDATE('Rent Roll'!$K23,'Rent Roll'!$P23*12),J$5,"Y")+1))),('Rent Roll'!$H23*'Rent Roll'!$D23/12)*((1+'Rent Roll'!$N23)^DATEDIF('Control | Sensitivity'!$C$18,J$5,"Y")))))</f>
        <v>-</v>
      </c>
      <c r="K27" s="92" t="str">
        <f ca="1">IF(K$5&gt;='Rent Roll'!$M49,('Rent Roll'!$G49*'Rent Roll'!$D23/12)*((1+'Rent Roll'!$X49)^DATEDIF('Rent Roll'!$M49,K$5,"Y")),
IF(K$5&gt;'Rent Roll'!$L23,"-",
IF('Rent Roll'!$P23&gt;0,
IF(AND('Rent Roll'!$P23&gt;0,EDATE('Rent Roll'!$K23,'Rent Roll'!$P23*12)&gt;='Commercial Lease'!K$5),
('Rent Roll'!$H23*'Rent Roll'!$D23/12)*((1+'Rent Roll'!$N23)^DATEDIF('Control | Sensitivity'!$C$18,K$5,"Y")),
OFFSET(J27,0,-DATEDIF(EDATE('Rent Roll'!$K23,'Rent Roll'!$P23*12),K$5,"M"))*((1+'Rent Roll'!$O23)^(DATEDIF(EDATE('Rent Roll'!$K23,'Rent Roll'!$P23*12),K$5,"Y")+1))),('Rent Roll'!$H23*'Rent Roll'!$D23/12)*((1+'Rent Roll'!$N23)^DATEDIF('Control | Sensitivity'!$C$18,K$5,"Y")))))</f>
        <v>-</v>
      </c>
      <c r="L27" s="92" t="str">
        <f ca="1">IF(L$5&gt;='Rent Roll'!$M49,('Rent Roll'!$G49*'Rent Roll'!$D23/12)*((1+'Rent Roll'!$X49)^DATEDIF('Rent Roll'!$M49,L$5,"Y")),
IF(L$5&gt;'Rent Roll'!$L23,"-",
IF('Rent Roll'!$P23&gt;0,
IF(AND('Rent Roll'!$P23&gt;0,EDATE('Rent Roll'!$K23,'Rent Roll'!$P23*12)&gt;='Commercial Lease'!L$5),
('Rent Roll'!$H23*'Rent Roll'!$D23/12)*((1+'Rent Roll'!$N23)^DATEDIF('Control | Sensitivity'!$C$18,L$5,"Y")),
OFFSET(K27,0,-DATEDIF(EDATE('Rent Roll'!$K23,'Rent Roll'!$P23*12),L$5,"M"))*((1+'Rent Roll'!$O23)^(DATEDIF(EDATE('Rent Roll'!$K23,'Rent Roll'!$P23*12),L$5,"Y")+1))),('Rent Roll'!$H23*'Rent Roll'!$D23/12)*((1+'Rent Roll'!$N23)^DATEDIF('Control | Sensitivity'!$C$18,L$5,"Y")))))</f>
        <v>-</v>
      </c>
      <c r="M27" s="92" t="str">
        <f ca="1">IF(M$5&gt;='Rent Roll'!$M49,('Rent Roll'!$G49*'Rent Roll'!$D23/12)*((1+'Rent Roll'!$X49)^DATEDIF('Rent Roll'!$M49,M$5,"Y")),
IF(M$5&gt;'Rent Roll'!$L23,"-",
IF('Rent Roll'!$P23&gt;0,
IF(AND('Rent Roll'!$P23&gt;0,EDATE('Rent Roll'!$K23,'Rent Roll'!$P23*12)&gt;='Commercial Lease'!M$5),
('Rent Roll'!$H23*'Rent Roll'!$D23/12)*((1+'Rent Roll'!$N23)^DATEDIF('Control | Sensitivity'!$C$18,M$5,"Y")),
OFFSET(L27,0,-DATEDIF(EDATE('Rent Roll'!$K23,'Rent Roll'!$P23*12),M$5,"M"))*((1+'Rent Roll'!$O23)^(DATEDIF(EDATE('Rent Roll'!$K23,'Rent Roll'!$P23*12),M$5,"Y")+1))),('Rent Roll'!$H23*'Rent Roll'!$D23/12)*((1+'Rent Roll'!$N23)^DATEDIF('Control | Sensitivity'!$C$18,M$5,"Y")))))</f>
        <v>-</v>
      </c>
      <c r="N27" s="92" t="str">
        <f ca="1">IF(N$5&gt;='Rent Roll'!$M49,('Rent Roll'!$G49*'Rent Roll'!$D23/12)*((1+'Rent Roll'!$X49)^DATEDIF('Rent Roll'!$M49,N$5,"Y")),
IF(N$5&gt;'Rent Roll'!$L23,"-",
IF('Rent Roll'!$P23&gt;0,
IF(AND('Rent Roll'!$P23&gt;0,EDATE('Rent Roll'!$K23,'Rent Roll'!$P23*12)&gt;='Commercial Lease'!N$5),
('Rent Roll'!$H23*'Rent Roll'!$D23/12)*((1+'Rent Roll'!$N23)^DATEDIF('Control | Sensitivity'!$C$18,N$5,"Y")),
OFFSET(M27,0,-DATEDIF(EDATE('Rent Roll'!$K23,'Rent Roll'!$P23*12),N$5,"M"))*((1+'Rent Roll'!$O23)^(DATEDIF(EDATE('Rent Roll'!$K23,'Rent Roll'!$P23*12),N$5,"Y")+1))),('Rent Roll'!$H23*'Rent Roll'!$D23/12)*((1+'Rent Roll'!$N23)^DATEDIF('Control | Sensitivity'!$C$18,N$5,"Y")))))</f>
        <v>-</v>
      </c>
      <c r="O27" s="92" t="str">
        <f ca="1">IF(O$5&gt;='Rent Roll'!$M49,('Rent Roll'!$G49*'Rent Roll'!$D23/12)*((1+'Rent Roll'!$X49)^DATEDIF('Rent Roll'!$M49,O$5,"Y")),
IF(O$5&gt;'Rent Roll'!$L23,"-",
IF('Rent Roll'!$P23&gt;0,
IF(AND('Rent Roll'!$P23&gt;0,EDATE('Rent Roll'!$K23,'Rent Roll'!$P23*12)&gt;='Commercial Lease'!O$5),
('Rent Roll'!$H23*'Rent Roll'!$D23/12)*((1+'Rent Roll'!$N23)^DATEDIF('Control | Sensitivity'!$C$18,O$5,"Y")),
OFFSET(N27,0,-DATEDIF(EDATE('Rent Roll'!$K23,'Rent Roll'!$P23*12),O$5,"M"))*((1+'Rent Roll'!$O23)^(DATEDIF(EDATE('Rent Roll'!$K23,'Rent Roll'!$P23*12),O$5,"Y")+1))),('Rent Roll'!$H23*'Rent Roll'!$D23/12)*((1+'Rent Roll'!$N23)^DATEDIF('Control | Sensitivity'!$C$18,O$5,"Y")))))</f>
        <v>-</v>
      </c>
      <c r="P27" s="92" t="str">
        <f ca="1">IF(P$5&gt;='Rent Roll'!$M49,('Rent Roll'!$G49*'Rent Roll'!$D23/12)*((1+'Rent Roll'!$X49)^DATEDIF('Rent Roll'!$M49,P$5,"Y")),
IF(P$5&gt;'Rent Roll'!$L23,"-",
IF('Rent Roll'!$P23&gt;0,
IF(AND('Rent Roll'!$P23&gt;0,EDATE('Rent Roll'!$K23,'Rent Roll'!$P23*12)&gt;='Commercial Lease'!P$5),
('Rent Roll'!$H23*'Rent Roll'!$D23/12)*((1+'Rent Roll'!$N23)^DATEDIF('Control | Sensitivity'!$C$18,P$5,"Y")),
OFFSET(O27,0,-DATEDIF(EDATE('Rent Roll'!$K23,'Rent Roll'!$P23*12),P$5,"M"))*((1+'Rent Roll'!$O23)^(DATEDIF(EDATE('Rent Roll'!$K23,'Rent Roll'!$P23*12),P$5,"Y")+1))),('Rent Roll'!$H23*'Rent Roll'!$D23/12)*((1+'Rent Roll'!$N23)^DATEDIF('Control | Sensitivity'!$C$18,P$5,"Y")))))</f>
        <v>-</v>
      </c>
      <c r="Q27" s="92" t="str">
        <f ca="1">IF(Q$5&gt;='Rent Roll'!$M49,('Rent Roll'!$G49*'Rent Roll'!$D23/12)*((1+'Rent Roll'!$X49)^DATEDIF('Rent Roll'!$M49,Q$5,"Y")),
IF(Q$5&gt;'Rent Roll'!$L23,"-",
IF('Rent Roll'!$P23&gt;0,
IF(AND('Rent Roll'!$P23&gt;0,EDATE('Rent Roll'!$K23,'Rent Roll'!$P23*12)&gt;='Commercial Lease'!Q$5),
('Rent Roll'!$H23*'Rent Roll'!$D23/12)*((1+'Rent Roll'!$N23)^DATEDIF('Control | Sensitivity'!$C$18,Q$5,"Y")),
OFFSET(P27,0,-DATEDIF(EDATE('Rent Roll'!$K23,'Rent Roll'!$P23*12),Q$5,"M"))*((1+'Rent Roll'!$O23)^(DATEDIF(EDATE('Rent Roll'!$K23,'Rent Roll'!$P23*12),Q$5,"Y")+1))),('Rent Roll'!$H23*'Rent Roll'!$D23/12)*((1+'Rent Roll'!$N23)^DATEDIF('Control | Sensitivity'!$C$18,Q$5,"Y")))))</f>
        <v>-</v>
      </c>
      <c r="R27" s="92" t="str">
        <f ca="1">IF(R$5&gt;='Rent Roll'!$M49,('Rent Roll'!$G49*'Rent Roll'!$D23/12)*((1+'Rent Roll'!$X49)^DATEDIF('Rent Roll'!$M49,R$5,"Y")),
IF(R$5&gt;'Rent Roll'!$L23,"-",
IF('Rent Roll'!$P23&gt;0,
IF(AND('Rent Roll'!$P23&gt;0,EDATE('Rent Roll'!$K23,'Rent Roll'!$P23*12)&gt;='Commercial Lease'!R$5),
('Rent Roll'!$H23*'Rent Roll'!$D23/12)*((1+'Rent Roll'!$N23)^DATEDIF('Control | Sensitivity'!$C$18,R$5,"Y")),
OFFSET(Q27,0,-DATEDIF(EDATE('Rent Roll'!$K23,'Rent Roll'!$P23*12),R$5,"M"))*((1+'Rent Roll'!$O23)^(DATEDIF(EDATE('Rent Roll'!$K23,'Rent Roll'!$P23*12),R$5,"Y")+1))),('Rent Roll'!$H23*'Rent Roll'!$D23/12)*((1+'Rent Roll'!$N23)^DATEDIF('Control | Sensitivity'!$C$18,R$5,"Y")))))</f>
        <v>-</v>
      </c>
      <c r="S27" s="92" t="str">
        <f ca="1">IF(S$5&gt;='Rent Roll'!$M49,('Rent Roll'!$G49*'Rent Roll'!$D23/12)*((1+'Rent Roll'!$X49)^DATEDIF('Rent Roll'!$M49,S$5,"Y")),
IF(S$5&gt;'Rent Roll'!$L23,"-",
IF('Rent Roll'!$P23&gt;0,
IF(AND('Rent Roll'!$P23&gt;0,EDATE('Rent Roll'!$K23,'Rent Roll'!$P23*12)&gt;='Commercial Lease'!S$5),
('Rent Roll'!$H23*'Rent Roll'!$D23/12)*((1+'Rent Roll'!$N23)^DATEDIF('Control | Sensitivity'!$C$18,S$5,"Y")),
OFFSET(R27,0,-DATEDIF(EDATE('Rent Roll'!$K23,'Rent Roll'!$P23*12),S$5,"M"))*((1+'Rent Roll'!$O23)^(DATEDIF(EDATE('Rent Roll'!$K23,'Rent Roll'!$P23*12),S$5,"Y")+1))),('Rent Roll'!$H23*'Rent Roll'!$D23/12)*((1+'Rent Roll'!$N23)^DATEDIF('Control | Sensitivity'!$C$18,S$5,"Y")))))</f>
        <v>-</v>
      </c>
      <c r="T27" s="92" t="str">
        <f ca="1">IF(T$5&gt;='Rent Roll'!$M49,('Rent Roll'!$G49*'Rent Roll'!$D23/12)*((1+'Rent Roll'!$X49)^DATEDIF('Rent Roll'!$M49,T$5,"Y")),
IF(T$5&gt;'Rent Roll'!$L23,"-",
IF('Rent Roll'!$P23&gt;0,
IF(AND('Rent Roll'!$P23&gt;0,EDATE('Rent Roll'!$K23,'Rent Roll'!$P23*12)&gt;='Commercial Lease'!T$5),
('Rent Roll'!$H23*'Rent Roll'!$D23/12)*((1+'Rent Roll'!$N23)^DATEDIF('Control | Sensitivity'!$C$18,T$5,"Y")),
OFFSET(S27,0,-DATEDIF(EDATE('Rent Roll'!$K23,'Rent Roll'!$P23*12),T$5,"M"))*((1+'Rent Roll'!$O23)^(DATEDIF(EDATE('Rent Roll'!$K23,'Rent Roll'!$P23*12),T$5,"Y")+1))),('Rent Roll'!$H23*'Rent Roll'!$D23/12)*((1+'Rent Roll'!$N23)^DATEDIF('Control | Sensitivity'!$C$18,T$5,"Y")))))</f>
        <v>-</v>
      </c>
      <c r="U27" s="92" t="str">
        <f ca="1">IF(U$5&gt;='Rent Roll'!$M49,('Rent Roll'!$G49*'Rent Roll'!$D23/12)*((1+'Rent Roll'!$X49)^DATEDIF('Rent Roll'!$M49,U$5,"Y")),
IF(U$5&gt;'Rent Roll'!$L23,"-",
IF('Rent Roll'!$P23&gt;0,
IF(AND('Rent Roll'!$P23&gt;0,EDATE('Rent Roll'!$K23,'Rent Roll'!$P23*12)&gt;='Commercial Lease'!U$5),
('Rent Roll'!$H23*'Rent Roll'!$D23/12)*((1+'Rent Roll'!$N23)^DATEDIF('Control | Sensitivity'!$C$18,U$5,"Y")),
OFFSET(T27,0,-DATEDIF(EDATE('Rent Roll'!$K23,'Rent Roll'!$P23*12),U$5,"M"))*((1+'Rent Roll'!$O23)^(DATEDIF(EDATE('Rent Roll'!$K23,'Rent Roll'!$P23*12),U$5,"Y")+1))),('Rent Roll'!$H23*'Rent Roll'!$D23/12)*((1+'Rent Roll'!$N23)^DATEDIF('Control | Sensitivity'!$C$18,U$5,"Y")))))</f>
        <v>-</v>
      </c>
      <c r="V27" s="92" t="str">
        <f ca="1">IF(V$5&gt;='Rent Roll'!$M49,('Rent Roll'!$G49*'Rent Roll'!$D23/12)*((1+'Rent Roll'!$X49)^DATEDIF('Rent Roll'!$M49,V$5,"Y")),
IF(V$5&gt;'Rent Roll'!$L23,"-",
IF('Rent Roll'!$P23&gt;0,
IF(AND('Rent Roll'!$P23&gt;0,EDATE('Rent Roll'!$K23,'Rent Roll'!$P23*12)&gt;='Commercial Lease'!V$5),
('Rent Roll'!$H23*'Rent Roll'!$D23/12)*((1+'Rent Roll'!$N23)^DATEDIF('Control | Sensitivity'!$C$18,V$5,"Y")),
OFFSET(U27,0,-DATEDIF(EDATE('Rent Roll'!$K23,'Rent Roll'!$P23*12),V$5,"M"))*((1+'Rent Roll'!$O23)^(DATEDIF(EDATE('Rent Roll'!$K23,'Rent Roll'!$P23*12),V$5,"Y")+1))),('Rent Roll'!$H23*'Rent Roll'!$D23/12)*((1+'Rent Roll'!$N23)^DATEDIF('Control | Sensitivity'!$C$18,V$5,"Y")))))</f>
        <v>-</v>
      </c>
      <c r="W27" s="92" t="str">
        <f ca="1">IF(W$5&gt;='Rent Roll'!$M49,('Rent Roll'!$G49*'Rent Roll'!$D23/12)*((1+'Rent Roll'!$X49)^DATEDIF('Rent Roll'!$M49,W$5,"Y")),
IF(W$5&gt;'Rent Roll'!$L23,"-",
IF('Rent Roll'!$P23&gt;0,
IF(AND('Rent Roll'!$P23&gt;0,EDATE('Rent Roll'!$K23,'Rent Roll'!$P23*12)&gt;='Commercial Lease'!W$5),
('Rent Roll'!$H23*'Rent Roll'!$D23/12)*((1+'Rent Roll'!$N23)^DATEDIF('Control | Sensitivity'!$C$18,W$5,"Y")),
OFFSET(V27,0,-DATEDIF(EDATE('Rent Roll'!$K23,'Rent Roll'!$P23*12),W$5,"M"))*((1+'Rent Roll'!$O23)^(DATEDIF(EDATE('Rent Roll'!$K23,'Rent Roll'!$P23*12),W$5,"Y")+1))),('Rent Roll'!$H23*'Rent Roll'!$D23/12)*((1+'Rent Roll'!$N23)^DATEDIF('Control | Sensitivity'!$C$18,W$5,"Y")))))</f>
        <v>-</v>
      </c>
      <c r="X27" s="92" t="str">
        <f ca="1">IF(X$5&gt;='Rent Roll'!$M49,('Rent Roll'!$G49*'Rent Roll'!$D23/12)*((1+'Rent Roll'!$X49)^DATEDIF('Rent Roll'!$M49,X$5,"Y")),
IF(X$5&gt;'Rent Roll'!$L23,"-",
IF('Rent Roll'!$P23&gt;0,
IF(AND('Rent Roll'!$P23&gt;0,EDATE('Rent Roll'!$K23,'Rent Roll'!$P23*12)&gt;='Commercial Lease'!X$5),
('Rent Roll'!$H23*'Rent Roll'!$D23/12)*((1+'Rent Roll'!$N23)^DATEDIF('Control | Sensitivity'!$C$18,X$5,"Y")),
OFFSET(W27,0,-DATEDIF(EDATE('Rent Roll'!$K23,'Rent Roll'!$P23*12),X$5,"M"))*((1+'Rent Roll'!$O23)^(DATEDIF(EDATE('Rent Roll'!$K23,'Rent Roll'!$P23*12),X$5,"Y")+1))),('Rent Roll'!$H23*'Rent Roll'!$D23/12)*((1+'Rent Roll'!$N23)^DATEDIF('Control | Sensitivity'!$C$18,X$5,"Y")))))</f>
        <v>-</v>
      </c>
      <c r="Y27" s="92" t="str">
        <f ca="1">IF(Y$5&gt;='Rent Roll'!$M49,('Rent Roll'!$G49*'Rent Roll'!$D23/12)*((1+'Rent Roll'!$X49)^DATEDIF('Rent Roll'!$M49,Y$5,"Y")),
IF(Y$5&gt;'Rent Roll'!$L23,"-",
IF('Rent Roll'!$P23&gt;0,
IF(AND('Rent Roll'!$P23&gt;0,EDATE('Rent Roll'!$K23,'Rent Roll'!$P23*12)&gt;='Commercial Lease'!Y$5),
('Rent Roll'!$H23*'Rent Roll'!$D23/12)*((1+'Rent Roll'!$N23)^DATEDIF('Control | Sensitivity'!$C$18,Y$5,"Y")),
OFFSET(X27,0,-DATEDIF(EDATE('Rent Roll'!$K23,'Rent Roll'!$P23*12),Y$5,"M"))*((1+'Rent Roll'!$O23)^(DATEDIF(EDATE('Rent Roll'!$K23,'Rent Roll'!$P23*12),Y$5,"Y")+1))),('Rent Roll'!$H23*'Rent Roll'!$D23/12)*((1+'Rent Roll'!$N23)^DATEDIF('Control | Sensitivity'!$C$18,Y$5,"Y")))))</f>
        <v>-</v>
      </c>
      <c r="Z27" s="92" t="str">
        <f ca="1">IF(Z$5&gt;='Rent Roll'!$M49,('Rent Roll'!$G49*'Rent Roll'!$D23/12)*((1+'Rent Roll'!$X49)^DATEDIF('Rent Roll'!$M49,Z$5,"Y")),
IF(Z$5&gt;'Rent Roll'!$L23,"-",
IF('Rent Roll'!$P23&gt;0,
IF(AND('Rent Roll'!$P23&gt;0,EDATE('Rent Roll'!$K23,'Rent Roll'!$P23*12)&gt;='Commercial Lease'!Z$5),
('Rent Roll'!$H23*'Rent Roll'!$D23/12)*((1+'Rent Roll'!$N23)^DATEDIF('Control | Sensitivity'!$C$18,Z$5,"Y")),
OFFSET(Y27,0,-DATEDIF(EDATE('Rent Roll'!$K23,'Rent Roll'!$P23*12),Z$5,"M"))*((1+'Rent Roll'!$O23)^(DATEDIF(EDATE('Rent Roll'!$K23,'Rent Roll'!$P23*12),Z$5,"Y")+1))),('Rent Roll'!$H23*'Rent Roll'!$D23/12)*((1+'Rent Roll'!$N23)^DATEDIF('Control | Sensitivity'!$C$18,Z$5,"Y")))))</f>
        <v>-</v>
      </c>
      <c r="AA27" s="92" t="str">
        <f ca="1">IF(AA$5&gt;='Rent Roll'!$M49,('Rent Roll'!$G49*'Rent Roll'!$D23/12)*((1+'Rent Roll'!$X49)^DATEDIF('Rent Roll'!$M49,AA$5,"Y")),
IF(AA$5&gt;'Rent Roll'!$L23,"-",
IF('Rent Roll'!$P23&gt;0,
IF(AND('Rent Roll'!$P23&gt;0,EDATE('Rent Roll'!$K23,'Rent Roll'!$P23*12)&gt;='Commercial Lease'!AA$5),
('Rent Roll'!$H23*'Rent Roll'!$D23/12)*((1+'Rent Roll'!$N23)^DATEDIF('Control | Sensitivity'!$C$18,AA$5,"Y")),
OFFSET(Z27,0,-DATEDIF(EDATE('Rent Roll'!$K23,'Rent Roll'!$P23*12),AA$5,"M"))*((1+'Rent Roll'!$O23)^(DATEDIF(EDATE('Rent Roll'!$K23,'Rent Roll'!$P23*12),AA$5,"Y")+1))),('Rent Roll'!$H23*'Rent Roll'!$D23/12)*((1+'Rent Roll'!$N23)^DATEDIF('Control | Sensitivity'!$C$18,AA$5,"Y")))))</f>
        <v>-</v>
      </c>
      <c r="AB27" s="92" t="str">
        <f ca="1">IF(AB$5&gt;='Rent Roll'!$M49,('Rent Roll'!$G49*'Rent Roll'!$D23/12)*((1+'Rent Roll'!$X49)^DATEDIF('Rent Roll'!$M49,AB$5,"Y")),
IF(AB$5&gt;'Rent Roll'!$L23,"-",
IF('Rent Roll'!$P23&gt;0,
IF(AND('Rent Roll'!$P23&gt;0,EDATE('Rent Roll'!$K23,'Rent Roll'!$P23*12)&gt;='Commercial Lease'!AB$5),
('Rent Roll'!$H23*'Rent Roll'!$D23/12)*((1+'Rent Roll'!$N23)^DATEDIF('Control | Sensitivity'!$C$18,AB$5,"Y")),
OFFSET(AA27,0,-DATEDIF(EDATE('Rent Roll'!$K23,'Rent Roll'!$P23*12),AB$5,"M"))*((1+'Rent Roll'!$O23)^(DATEDIF(EDATE('Rent Roll'!$K23,'Rent Roll'!$P23*12),AB$5,"Y")+1))),('Rent Roll'!$H23*'Rent Roll'!$D23/12)*((1+'Rent Roll'!$N23)^DATEDIF('Control | Sensitivity'!$C$18,AB$5,"Y")))))</f>
        <v>-</v>
      </c>
      <c r="AC27" s="92" t="str">
        <f ca="1">IF(AC$5&gt;='Rent Roll'!$M49,('Rent Roll'!$G49*'Rent Roll'!$D23/12)*((1+'Rent Roll'!$X49)^DATEDIF('Rent Roll'!$M49,AC$5,"Y")),
IF(AC$5&gt;'Rent Roll'!$L23,"-",
IF('Rent Roll'!$P23&gt;0,
IF(AND('Rent Roll'!$P23&gt;0,EDATE('Rent Roll'!$K23,'Rent Roll'!$P23*12)&gt;='Commercial Lease'!AC$5),
('Rent Roll'!$H23*'Rent Roll'!$D23/12)*((1+'Rent Roll'!$N23)^DATEDIF('Control | Sensitivity'!$C$18,AC$5,"Y")),
OFFSET(AB27,0,-DATEDIF(EDATE('Rent Roll'!$K23,'Rent Roll'!$P23*12),AC$5,"M"))*((1+'Rent Roll'!$O23)^(DATEDIF(EDATE('Rent Roll'!$K23,'Rent Roll'!$P23*12),AC$5,"Y")+1))),('Rent Roll'!$H23*'Rent Roll'!$D23/12)*((1+'Rent Roll'!$N23)^DATEDIF('Control | Sensitivity'!$C$18,AC$5,"Y")))))</f>
        <v>-</v>
      </c>
      <c r="AD27" s="92" t="str">
        <f ca="1">IF(AD$5&gt;='Rent Roll'!$M49,('Rent Roll'!$G49*'Rent Roll'!$D23/12)*((1+'Rent Roll'!$X49)^DATEDIF('Rent Roll'!$M49,AD$5,"Y")),
IF(AD$5&gt;'Rent Roll'!$L23,"-",
IF('Rent Roll'!$P23&gt;0,
IF(AND('Rent Roll'!$P23&gt;0,EDATE('Rent Roll'!$K23,'Rent Roll'!$P23*12)&gt;='Commercial Lease'!AD$5),
('Rent Roll'!$H23*'Rent Roll'!$D23/12)*((1+'Rent Roll'!$N23)^DATEDIF('Control | Sensitivity'!$C$18,AD$5,"Y")),
OFFSET(AC27,0,-DATEDIF(EDATE('Rent Roll'!$K23,'Rent Roll'!$P23*12),AD$5,"M"))*((1+'Rent Roll'!$O23)^(DATEDIF(EDATE('Rent Roll'!$K23,'Rent Roll'!$P23*12),AD$5,"Y")+1))),('Rent Roll'!$H23*'Rent Roll'!$D23/12)*((1+'Rent Roll'!$N23)^DATEDIF('Control | Sensitivity'!$C$18,AD$5,"Y")))))</f>
        <v>-</v>
      </c>
      <c r="AE27" s="92" t="str">
        <f ca="1">IF(AE$5&gt;='Rent Roll'!$M49,('Rent Roll'!$G49*'Rent Roll'!$D23/12)*((1+'Rent Roll'!$X49)^DATEDIF('Rent Roll'!$M49,AE$5,"Y")),
IF(AE$5&gt;'Rent Roll'!$L23,"-",
IF('Rent Roll'!$P23&gt;0,
IF(AND('Rent Roll'!$P23&gt;0,EDATE('Rent Roll'!$K23,'Rent Roll'!$P23*12)&gt;='Commercial Lease'!AE$5),
('Rent Roll'!$H23*'Rent Roll'!$D23/12)*((1+'Rent Roll'!$N23)^DATEDIF('Control | Sensitivity'!$C$18,AE$5,"Y")),
OFFSET(AD27,0,-DATEDIF(EDATE('Rent Roll'!$K23,'Rent Roll'!$P23*12),AE$5,"M"))*((1+'Rent Roll'!$O23)^(DATEDIF(EDATE('Rent Roll'!$K23,'Rent Roll'!$P23*12),AE$5,"Y")+1))),('Rent Roll'!$H23*'Rent Roll'!$D23/12)*((1+'Rent Roll'!$N23)^DATEDIF('Control | Sensitivity'!$C$18,AE$5,"Y")))))</f>
        <v>-</v>
      </c>
      <c r="AF27" s="92" t="str">
        <f ca="1">IF(AF$5&gt;='Rent Roll'!$M49,('Rent Roll'!$G49*'Rent Roll'!$D23/12)*((1+'Rent Roll'!$X49)^DATEDIF('Rent Roll'!$M49,AF$5,"Y")),
IF(AF$5&gt;'Rent Roll'!$L23,"-",
IF('Rent Roll'!$P23&gt;0,
IF(AND('Rent Roll'!$P23&gt;0,EDATE('Rent Roll'!$K23,'Rent Roll'!$P23*12)&gt;='Commercial Lease'!AF$5),
('Rent Roll'!$H23*'Rent Roll'!$D23/12)*((1+'Rent Roll'!$N23)^DATEDIF('Control | Sensitivity'!$C$18,AF$5,"Y")),
OFFSET(AE27,0,-DATEDIF(EDATE('Rent Roll'!$K23,'Rent Roll'!$P23*12),AF$5,"M"))*((1+'Rent Roll'!$O23)^(DATEDIF(EDATE('Rent Roll'!$K23,'Rent Roll'!$P23*12),AF$5,"Y")+1))),('Rent Roll'!$H23*'Rent Roll'!$D23/12)*((1+'Rent Roll'!$N23)^DATEDIF('Control | Sensitivity'!$C$18,AF$5,"Y")))))</f>
        <v>-</v>
      </c>
      <c r="AG27" s="92" t="str">
        <f ca="1">IF(AG$5&gt;='Rent Roll'!$M49,('Rent Roll'!$G49*'Rent Roll'!$D23/12)*((1+'Rent Roll'!$X49)^DATEDIF('Rent Roll'!$M49,AG$5,"Y")),
IF(AG$5&gt;'Rent Roll'!$L23,"-",
IF('Rent Roll'!$P23&gt;0,
IF(AND('Rent Roll'!$P23&gt;0,EDATE('Rent Roll'!$K23,'Rent Roll'!$P23*12)&gt;='Commercial Lease'!AG$5),
('Rent Roll'!$H23*'Rent Roll'!$D23/12)*((1+'Rent Roll'!$N23)^DATEDIF('Control | Sensitivity'!$C$18,AG$5,"Y")),
OFFSET(AF27,0,-DATEDIF(EDATE('Rent Roll'!$K23,'Rent Roll'!$P23*12),AG$5,"M"))*((1+'Rent Roll'!$O23)^(DATEDIF(EDATE('Rent Roll'!$K23,'Rent Roll'!$P23*12),AG$5,"Y")+1))),('Rent Roll'!$H23*'Rent Roll'!$D23/12)*((1+'Rent Roll'!$N23)^DATEDIF('Control | Sensitivity'!$C$18,AG$5,"Y")))))</f>
        <v>-</v>
      </c>
      <c r="AH27" s="92" t="str">
        <f ca="1">IF(AH$5&gt;='Rent Roll'!$M49,('Rent Roll'!$G49*'Rent Roll'!$D23/12)*((1+'Rent Roll'!$X49)^DATEDIF('Rent Roll'!$M49,AH$5,"Y")),
IF(AH$5&gt;'Rent Roll'!$L23,"-",
IF('Rent Roll'!$P23&gt;0,
IF(AND('Rent Roll'!$P23&gt;0,EDATE('Rent Roll'!$K23,'Rent Roll'!$P23*12)&gt;='Commercial Lease'!AH$5),
('Rent Roll'!$H23*'Rent Roll'!$D23/12)*((1+'Rent Roll'!$N23)^DATEDIF('Control | Sensitivity'!$C$18,AH$5,"Y")),
OFFSET(AG27,0,-DATEDIF(EDATE('Rent Roll'!$K23,'Rent Roll'!$P23*12),AH$5,"M"))*((1+'Rent Roll'!$O23)^(DATEDIF(EDATE('Rent Roll'!$K23,'Rent Roll'!$P23*12),AH$5,"Y")+1))),('Rent Roll'!$H23*'Rent Roll'!$D23/12)*((1+'Rent Roll'!$N23)^DATEDIF('Control | Sensitivity'!$C$18,AH$5,"Y")))))</f>
        <v>-</v>
      </c>
      <c r="AI27" s="92" t="str">
        <f ca="1">IF(AI$5&gt;='Rent Roll'!$M49,('Rent Roll'!$G49*'Rent Roll'!$D23/12)*((1+'Rent Roll'!$X49)^DATEDIF('Rent Roll'!$M49,AI$5,"Y")),
IF(AI$5&gt;'Rent Roll'!$L23,"-",
IF('Rent Roll'!$P23&gt;0,
IF(AND('Rent Roll'!$P23&gt;0,EDATE('Rent Roll'!$K23,'Rent Roll'!$P23*12)&gt;='Commercial Lease'!AI$5),
('Rent Roll'!$H23*'Rent Roll'!$D23/12)*((1+'Rent Roll'!$N23)^DATEDIF('Control | Sensitivity'!$C$18,AI$5,"Y")),
OFFSET(AH27,0,-DATEDIF(EDATE('Rent Roll'!$K23,'Rent Roll'!$P23*12),AI$5,"M"))*((1+'Rent Roll'!$O23)^(DATEDIF(EDATE('Rent Roll'!$K23,'Rent Roll'!$P23*12),AI$5,"Y")+1))),('Rent Roll'!$H23*'Rent Roll'!$D23/12)*((1+'Rent Roll'!$N23)^DATEDIF('Control | Sensitivity'!$C$18,AI$5,"Y")))))</f>
        <v>-</v>
      </c>
      <c r="AJ27" s="92" t="str">
        <f ca="1">IF(AJ$5&gt;='Rent Roll'!$M49,('Rent Roll'!$G49*'Rent Roll'!$D23/12)*((1+'Rent Roll'!$X49)^DATEDIF('Rent Roll'!$M49,AJ$5,"Y")),
IF(AJ$5&gt;'Rent Roll'!$L23,"-",
IF('Rent Roll'!$P23&gt;0,
IF(AND('Rent Roll'!$P23&gt;0,EDATE('Rent Roll'!$K23,'Rent Roll'!$P23*12)&gt;='Commercial Lease'!AJ$5),
('Rent Roll'!$H23*'Rent Roll'!$D23/12)*((1+'Rent Roll'!$N23)^DATEDIF('Control | Sensitivity'!$C$18,AJ$5,"Y")),
OFFSET(AI27,0,-DATEDIF(EDATE('Rent Roll'!$K23,'Rent Roll'!$P23*12),AJ$5,"M"))*((1+'Rent Roll'!$O23)^(DATEDIF(EDATE('Rent Roll'!$K23,'Rent Roll'!$P23*12),AJ$5,"Y")+1))),('Rent Roll'!$H23*'Rent Roll'!$D23/12)*((1+'Rent Roll'!$N23)^DATEDIF('Control | Sensitivity'!$C$18,AJ$5,"Y")))))</f>
        <v>-</v>
      </c>
      <c r="AK27" s="92" t="str">
        <f ca="1">IF(AK$5&gt;='Rent Roll'!$M49,('Rent Roll'!$G49*'Rent Roll'!$D23/12)*((1+'Rent Roll'!$X49)^DATEDIF('Rent Roll'!$M49,AK$5,"Y")),
IF(AK$5&gt;'Rent Roll'!$L23,"-",
IF('Rent Roll'!$P23&gt;0,
IF(AND('Rent Roll'!$P23&gt;0,EDATE('Rent Roll'!$K23,'Rent Roll'!$P23*12)&gt;='Commercial Lease'!AK$5),
('Rent Roll'!$H23*'Rent Roll'!$D23/12)*((1+'Rent Roll'!$N23)^DATEDIF('Control | Sensitivity'!$C$18,AK$5,"Y")),
OFFSET(AJ27,0,-DATEDIF(EDATE('Rent Roll'!$K23,'Rent Roll'!$P23*12),AK$5,"M"))*((1+'Rent Roll'!$O23)^(DATEDIF(EDATE('Rent Roll'!$K23,'Rent Roll'!$P23*12),AK$5,"Y")+1))),('Rent Roll'!$H23*'Rent Roll'!$D23/12)*((1+'Rent Roll'!$N23)^DATEDIF('Control | Sensitivity'!$C$18,AK$5,"Y")))))</f>
        <v>-</v>
      </c>
      <c r="AL27" s="92" t="str">
        <f ca="1">IF(AL$5&gt;='Rent Roll'!$M49,('Rent Roll'!$G49*'Rent Roll'!$D23/12)*((1+'Rent Roll'!$X49)^DATEDIF('Rent Roll'!$M49,AL$5,"Y")),
IF(AL$5&gt;'Rent Roll'!$L23,"-",
IF('Rent Roll'!$P23&gt;0,
IF(AND('Rent Roll'!$P23&gt;0,EDATE('Rent Roll'!$K23,'Rent Roll'!$P23*12)&gt;='Commercial Lease'!AL$5),
('Rent Roll'!$H23*'Rent Roll'!$D23/12)*((1+'Rent Roll'!$N23)^DATEDIF('Control | Sensitivity'!$C$18,AL$5,"Y")),
OFFSET(AK27,0,-DATEDIF(EDATE('Rent Roll'!$K23,'Rent Roll'!$P23*12),AL$5,"M"))*((1+'Rent Roll'!$O23)^(DATEDIF(EDATE('Rent Roll'!$K23,'Rent Roll'!$P23*12),AL$5,"Y")+1))),('Rent Roll'!$H23*'Rent Roll'!$D23/12)*((1+'Rent Roll'!$N23)^DATEDIF('Control | Sensitivity'!$C$18,AL$5,"Y")))))</f>
        <v>-</v>
      </c>
      <c r="AM27" s="92" t="str">
        <f ca="1">IF(AM$5&gt;='Rent Roll'!$M49,('Rent Roll'!$G49*'Rent Roll'!$D23/12)*((1+'Rent Roll'!$X49)^DATEDIF('Rent Roll'!$M49,AM$5,"Y")),
IF(AM$5&gt;'Rent Roll'!$L23,"-",
IF('Rent Roll'!$P23&gt;0,
IF(AND('Rent Roll'!$P23&gt;0,EDATE('Rent Roll'!$K23,'Rent Roll'!$P23*12)&gt;='Commercial Lease'!AM$5),
('Rent Roll'!$H23*'Rent Roll'!$D23/12)*((1+'Rent Roll'!$N23)^DATEDIF('Control | Sensitivity'!$C$18,AM$5,"Y")),
OFFSET(AL27,0,-DATEDIF(EDATE('Rent Roll'!$K23,'Rent Roll'!$P23*12),AM$5,"M"))*((1+'Rent Roll'!$O23)^(DATEDIF(EDATE('Rent Roll'!$K23,'Rent Roll'!$P23*12),AM$5,"Y")+1))),('Rent Roll'!$H23*'Rent Roll'!$D23/12)*((1+'Rent Roll'!$N23)^DATEDIF('Control | Sensitivity'!$C$18,AM$5,"Y")))))</f>
        <v>-</v>
      </c>
      <c r="AN27" s="92" t="str">
        <f ca="1">IF(AN$5&gt;='Rent Roll'!$M49,('Rent Roll'!$G49*'Rent Roll'!$D23/12)*((1+'Rent Roll'!$X49)^DATEDIF('Rent Roll'!$M49,AN$5,"Y")),
IF(AN$5&gt;'Rent Roll'!$L23,"-",
IF('Rent Roll'!$P23&gt;0,
IF(AND('Rent Roll'!$P23&gt;0,EDATE('Rent Roll'!$K23,'Rent Roll'!$P23*12)&gt;='Commercial Lease'!AN$5),
('Rent Roll'!$H23*'Rent Roll'!$D23/12)*((1+'Rent Roll'!$N23)^DATEDIF('Control | Sensitivity'!$C$18,AN$5,"Y")),
OFFSET(AM27,0,-DATEDIF(EDATE('Rent Roll'!$K23,'Rent Roll'!$P23*12),AN$5,"M"))*((1+'Rent Roll'!$O23)^(DATEDIF(EDATE('Rent Roll'!$K23,'Rent Roll'!$P23*12),AN$5,"Y")+1))),('Rent Roll'!$H23*'Rent Roll'!$D23/12)*((1+'Rent Roll'!$N23)^DATEDIF('Control | Sensitivity'!$C$18,AN$5,"Y")))))</f>
        <v>-</v>
      </c>
      <c r="AO27" s="92" t="str">
        <f ca="1">IF(AO$5&gt;='Rent Roll'!$M49,('Rent Roll'!$G49*'Rent Roll'!$D23/12)*((1+'Rent Roll'!$X49)^DATEDIF('Rent Roll'!$M49,AO$5,"Y")),
IF(AO$5&gt;'Rent Roll'!$L23,"-",
IF('Rent Roll'!$P23&gt;0,
IF(AND('Rent Roll'!$P23&gt;0,EDATE('Rent Roll'!$K23,'Rent Roll'!$P23*12)&gt;='Commercial Lease'!AO$5),
('Rent Roll'!$H23*'Rent Roll'!$D23/12)*((1+'Rent Roll'!$N23)^DATEDIF('Control | Sensitivity'!$C$18,AO$5,"Y")),
OFFSET(AN27,0,-DATEDIF(EDATE('Rent Roll'!$K23,'Rent Roll'!$P23*12),AO$5,"M"))*((1+'Rent Roll'!$O23)^(DATEDIF(EDATE('Rent Roll'!$K23,'Rent Roll'!$P23*12),AO$5,"Y")+1))),('Rent Roll'!$H23*'Rent Roll'!$D23/12)*((1+'Rent Roll'!$N23)^DATEDIF('Control | Sensitivity'!$C$18,AO$5,"Y")))))</f>
        <v>-</v>
      </c>
      <c r="AP27" s="92" t="str">
        <f ca="1">IF(AP$5&gt;='Rent Roll'!$M49,('Rent Roll'!$G49*'Rent Roll'!$D23/12)*((1+'Rent Roll'!$X49)^DATEDIF('Rent Roll'!$M49,AP$5,"Y")),
IF(AP$5&gt;'Rent Roll'!$L23,"-",
IF('Rent Roll'!$P23&gt;0,
IF(AND('Rent Roll'!$P23&gt;0,EDATE('Rent Roll'!$K23,'Rent Roll'!$P23*12)&gt;='Commercial Lease'!AP$5),
('Rent Roll'!$H23*'Rent Roll'!$D23/12)*((1+'Rent Roll'!$N23)^DATEDIF('Control | Sensitivity'!$C$18,AP$5,"Y")),
OFFSET(AO27,0,-DATEDIF(EDATE('Rent Roll'!$K23,'Rent Roll'!$P23*12),AP$5,"M"))*((1+'Rent Roll'!$O23)^(DATEDIF(EDATE('Rent Roll'!$K23,'Rent Roll'!$P23*12),AP$5,"Y")+1))),('Rent Roll'!$H23*'Rent Roll'!$D23/12)*((1+'Rent Roll'!$N23)^DATEDIF('Control | Sensitivity'!$C$18,AP$5,"Y")))))</f>
        <v>-</v>
      </c>
      <c r="AQ27" s="92" t="str">
        <f ca="1">IF(AQ$5&gt;='Rent Roll'!$M49,('Rent Roll'!$G49*'Rent Roll'!$D23/12)*((1+'Rent Roll'!$X49)^DATEDIF('Rent Roll'!$M49,AQ$5,"Y")),
IF(AQ$5&gt;'Rent Roll'!$L23,"-",
IF('Rent Roll'!$P23&gt;0,
IF(AND('Rent Roll'!$P23&gt;0,EDATE('Rent Roll'!$K23,'Rent Roll'!$P23*12)&gt;='Commercial Lease'!AQ$5),
('Rent Roll'!$H23*'Rent Roll'!$D23/12)*((1+'Rent Roll'!$N23)^DATEDIF('Control | Sensitivity'!$C$18,AQ$5,"Y")),
OFFSET(AP27,0,-DATEDIF(EDATE('Rent Roll'!$K23,'Rent Roll'!$P23*12),AQ$5,"M"))*((1+'Rent Roll'!$O23)^(DATEDIF(EDATE('Rent Roll'!$K23,'Rent Roll'!$P23*12),AQ$5,"Y")+1))),('Rent Roll'!$H23*'Rent Roll'!$D23/12)*((1+'Rent Roll'!$N23)^DATEDIF('Control | Sensitivity'!$C$18,AQ$5,"Y")))))</f>
        <v>-</v>
      </c>
      <c r="AR27" s="92" t="str">
        <f ca="1">IF(AR$5&gt;='Rent Roll'!$M49,('Rent Roll'!$G49*'Rent Roll'!$D23/12)*((1+'Rent Roll'!$X49)^DATEDIF('Rent Roll'!$M49,AR$5,"Y")),
IF(AR$5&gt;'Rent Roll'!$L23,"-",
IF('Rent Roll'!$P23&gt;0,
IF(AND('Rent Roll'!$P23&gt;0,EDATE('Rent Roll'!$K23,'Rent Roll'!$P23*12)&gt;='Commercial Lease'!AR$5),
('Rent Roll'!$H23*'Rent Roll'!$D23/12)*((1+'Rent Roll'!$N23)^DATEDIF('Control | Sensitivity'!$C$18,AR$5,"Y")),
OFFSET(AQ27,0,-DATEDIF(EDATE('Rent Roll'!$K23,'Rent Roll'!$P23*12),AR$5,"M"))*((1+'Rent Roll'!$O23)^(DATEDIF(EDATE('Rent Roll'!$K23,'Rent Roll'!$P23*12),AR$5,"Y")+1))),('Rent Roll'!$H23*'Rent Roll'!$D23/12)*((1+'Rent Roll'!$N23)^DATEDIF('Control | Sensitivity'!$C$18,AR$5,"Y")))))</f>
        <v>-</v>
      </c>
      <c r="AS27" s="92" t="str">
        <f ca="1">IF(AS$5&gt;='Rent Roll'!$M49,('Rent Roll'!$G49*'Rent Roll'!$D23/12)*((1+'Rent Roll'!$X49)^DATEDIF('Rent Roll'!$M49,AS$5,"Y")),
IF(AS$5&gt;'Rent Roll'!$L23,"-",
IF('Rent Roll'!$P23&gt;0,
IF(AND('Rent Roll'!$P23&gt;0,EDATE('Rent Roll'!$K23,'Rent Roll'!$P23*12)&gt;='Commercial Lease'!AS$5),
('Rent Roll'!$H23*'Rent Roll'!$D23/12)*((1+'Rent Roll'!$N23)^DATEDIF('Control | Sensitivity'!$C$18,AS$5,"Y")),
OFFSET(AR27,0,-DATEDIF(EDATE('Rent Roll'!$K23,'Rent Roll'!$P23*12),AS$5,"M"))*((1+'Rent Roll'!$O23)^(DATEDIF(EDATE('Rent Roll'!$K23,'Rent Roll'!$P23*12),AS$5,"Y")+1))),('Rent Roll'!$H23*'Rent Roll'!$D23/12)*((1+'Rent Roll'!$N23)^DATEDIF('Control | Sensitivity'!$C$18,AS$5,"Y")))))</f>
        <v>-</v>
      </c>
      <c r="AT27" s="92" t="str">
        <f ca="1">IF(AT$5&gt;='Rent Roll'!$M49,('Rent Roll'!$G49*'Rent Roll'!$D23/12)*((1+'Rent Roll'!$X49)^DATEDIF('Rent Roll'!$M49,AT$5,"Y")),
IF(AT$5&gt;'Rent Roll'!$L23,"-",
IF('Rent Roll'!$P23&gt;0,
IF(AND('Rent Roll'!$P23&gt;0,EDATE('Rent Roll'!$K23,'Rent Roll'!$P23*12)&gt;='Commercial Lease'!AT$5),
('Rent Roll'!$H23*'Rent Roll'!$D23/12)*((1+'Rent Roll'!$N23)^DATEDIF('Control | Sensitivity'!$C$18,AT$5,"Y")),
OFFSET(AS27,0,-DATEDIF(EDATE('Rent Roll'!$K23,'Rent Roll'!$P23*12),AT$5,"M"))*((1+'Rent Roll'!$O23)^(DATEDIF(EDATE('Rent Roll'!$K23,'Rent Roll'!$P23*12),AT$5,"Y")+1))),('Rent Roll'!$H23*'Rent Roll'!$D23/12)*((1+'Rent Roll'!$N23)^DATEDIF('Control | Sensitivity'!$C$18,AT$5,"Y")))))</f>
        <v>-</v>
      </c>
      <c r="AU27" s="92" t="str">
        <f ca="1">IF(AU$5&gt;='Rent Roll'!$M49,('Rent Roll'!$G49*'Rent Roll'!$D23/12)*((1+'Rent Roll'!$X49)^DATEDIF('Rent Roll'!$M49,AU$5,"Y")),
IF(AU$5&gt;'Rent Roll'!$L23,"-",
IF('Rent Roll'!$P23&gt;0,
IF(AND('Rent Roll'!$P23&gt;0,EDATE('Rent Roll'!$K23,'Rent Roll'!$P23*12)&gt;='Commercial Lease'!AU$5),
('Rent Roll'!$H23*'Rent Roll'!$D23/12)*((1+'Rent Roll'!$N23)^DATEDIF('Control | Sensitivity'!$C$18,AU$5,"Y")),
OFFSET(AT27,0,-DATEDIF(EDATE('Rent Roll'!$K23,'Rent Roll'!$P23*12),AU$5,"M"))*((1+'Rent Roll'!$O23)^(DATEDIF(EDATE('Rent Roll'!$K23,'Rent Roll'!$P23*12),AU$5,"Y")+1))),('Rent Roll'!$H23*'Rent Roll'!$D23/12)*((1+'Rent Roll'!$N23)^DATEDIF('Control | Sensitivity'!$C$18,AU$5,"Y")))))</f>
        <v>-</v>
      </c>
      <c r="AV27" s="92" t="str">
        <f ca="1">IF(AV$5&gt;='Rent Roll'!$M49,('Rent Roll'!$G49*'Rent Roll'!$D23/12)*((1+'Rent Roll'!$X49)^DATEDIF('Rent Roll'!$M49,AV$5,"Y")),
IF(AV$5&gt;'Rent Roll'!$L23,"-",
IF('Rent Roll'!$P23&gt;0,
IF(AND('Rent Roll'!$P23&gt;0,EDATE('Rent Roll'!$K23,'Rent Roll'!$P23*12)&gt;='Commercial Lease'!AV$5),
('Rent Roll'!$H23*'Rent Roll'!$D23/12)*((1+'Rent Roll'!$N23)^DATEDIF('Control | Sensitivity'!$C$18,AV$5,"Y")),
OFFSET(AU27,0,-DATEDIF(EDATE('Rent Roll'!$K23,'Rent Roll'!$P23*12),AV$5,"M"))*((1+'Rent Roll'!$O23)^(DATEDIF(EDATE('Rent Roll'!$K23,'Rent Roll'!$P23*12),AV$5,"Y")+1))),('Rent Roll'!$H23*'Rent Roll'!$D23/12)*((1+'Rent Roll'!$N23)^DATEDIF('Control | Sensitivity'!$C$18,AV$5,"Y")))))</f>
        <v>-</v>
      </c>
      <c r="AW27" s="92" t="str">
        <f ca="1">IF(AW$5&gt;='Rent Roll'!$M49,('Rent Roll'!$G49*'Rent Roll'!$D23/12)*((1+'Rent Roll'!$X49)^DATEDIF('Rent Roll'!$M49,AW$5,"Y")),
IF(AW$5&gt;'Rent Roll'!$L23,"-",
IF('Rent Roll'!$P23&gt;0,
IF(AND('Rent Roll'!$P23&gt;0,EDATE('Rent Roll'!$K23,'Rent Roll'!$P23*12)&gt;='Commercial Lease'!AW$5),
('Rent Roll'!$H23*'Rent Roll'!$D23/12)*((1+'Rent Roll'!$N23)^DATEDIF('Control | Sensitivity'!$C$18,AW$5,"Y")),
OFFSET(AV27,0,-DATEDIF(EDATE('Rent Roll'!$K23,'Rent Roll'!$P23*12),AW$5,"M"))*((1+'Rent Roll'!$O23)^(DATEDIF(EDATE('Rent Roll'!$K23,'Rent Roll'!$P23*12),AW$5,"Y")+1))),('Rent Roll'!$H23*'Rent Roll'!$D23/12)*((1+'Rent Roll'!$N23)^DATEDIF('Control | Sensitivity'!$C$18,AW$5,"Y")))))</f>
        <v>-</v>
      </c>
      <c r="AX27" s="92" t="str">
        <f ca="1">IF(AX$5&gt;='Rent Roll'!$M49,('Rent Roll'!$G49*'Rent Roll'!$D23/12)*((1+'Rent Roll'!$X49)^DATEDIF('Rent Roll'!$M49,AX$5,"Y")),
IF(AX$5&gt;'Rent Roll'!$L23,"-",
IF('Rent Roll'!$P23&gt;0,
IF(AND('Rent Roll'!$P23&gt;0,EDATE('Rent Roll'!$K23,'Rent Roll'!$P23*12)&gt;='Commercial Lease'!AX$5),
('Rent Roll'!$H23*'Rent Roll'!$D23/12)*((1+'Rent Roll'!$N23)^DATEDIF('Control | Sensitivity'!$C$18,AX$5,"Y")),
OFFSET(AW27,0,-DATEDIF(EDATE('Rent Roll'!$K23,'Rent Roll'!$P23*12),AX$5,"M"))*((1+'Rent Roll'!$O23)^(DATEDIF(EDATE('Rent Roll'!$K23,'Rent Roll'!$P23*12),AX$5,"Y")+1))),('Rent Roll'!$H23*'Rent Roll'!$D23/12)*((1+'Rent Roll'!$N23)^DATEDIF('Control | Sensitivity'!$C$18,AX$5,"Y")))))</f>
        <v>-</v>
      </c>
      <c r="AY27" s="92" t="str">
        <f ca="1">IF(AY$5&gt;='Rent Roll'!$M49,('Rent Roll'!$G49*'Rent Roll'!$D23/12)*((1+'Rent Roll'!$X49)^DATEDIF('Rent Roll'!$M49,AY$5,"Y")),
IF(AY$5&gt;'Rent Roll'!$L23,"-",
IF('Rent Roll'!$P23&gt;0,
IF(AND('Rent Roll'!$P23&gt;0,EDATE('Rent Roll'!$K23,'Rent Roll'!$P23*12)&gt;='Commercial Lease'!AY$5),
('Rent Roll'!$H23*'Rent Roll'!$D23/12)*((1+'Rent Roll'!$N23)^DATEDIF('Control | Sensitivity'!$C$18,AY$5,"Y")),
OFFSET(AX27,0,-DATEDIF(EDATE('Rent Roll'!$K23,'Rent Roll'!$P23*12),AY$5,"M"))*((1+'Rent Roll'!$O23)^(DATEDIF(EDATE('Rent Roll'!$K23,'Rent Roll'!$P23*12),AY$5,"Y")+1))),('Rent Roll'!$H23*'Rent Roll'!$D23/12)*((1+'Rent Roll'!$N23)^DATEDIF('Control | Sensitivity'!$C$18,AY$5,"Y")))))</f>
        <v>-</v>
      </c>
      <c r="AZ27" s="92" t="str">
        <f ca="1">IF(AZ$5&gt;='Rent Roll'!$M49,('Rent Roll'!$G49*'Rent Roll'!$D23/12)*((1+'Rent Roll'!$X49)^DATEDIF('Rent Roll'!$M49,AZ$5,"Y")),
IF(AZ$5&gt;'Rent Roll'!$L23,"-",
IF('Rent Roll'!$P23&gt;0,
IF(AND('Rent Roll'!$P23&gt;0,EDATE('Rent Roll'!$K23,'Rent Roll'!$P23*12)&gt;='Commercial Lease'!AZ$5),
('Rent Roll'!$H23*'Rent Roll'!$D23/12)*((1+'Rent Roll'!$N23)^DATEDIF('Control | Sensitivity'!$C$18,AZ$5,"Y")),
OFFSET(AY27,0,-DATEDIF(EDATE('Rent Roll'!$K23,'Rent Roll'!$P23*12),AZ$5,"M"))*((1+'Rent Roll'!$O23)^(DATEDIF(EDATE('Rent Roll'!$K23,'Rent Roll'!$P23*12),AZ$5,"Y")+1))),('Rent Roll'!$H23*'Rent Roll'!$D23/12)*((1+'Rent Roll'!$N23)^DATEDIF('Control | Sensitivity'!$C$18,AZ$5,"Y")))))</f>
        <v>-</v>
      </c>
      <c r="BA27" s="92" t="str">
        <f ca="1">IF(BA$5&gt;='Rent Roll'!$M49,('Rent Roll'!$G49*'Rent Roll'!$D23/12)*((1+'Rent Roll'!$X49)^DATEDIF('Rent Roll'!$M49,BA$5,"Y")),
IF(BA$5&gt;'Rent Roll'!$L23,"-",
IF('Rent Roll'!$P23&gt;0,
IF(AND('Rent Roll'!$P23&gt;0,EDATE('Rent Roll'!$K23,'Rent Roll'!$P23*12)&gt;='Commercial Lease'!BA$5),
('Rent Roll'!$H23*'Rent Roll'!$D23/12)*((1+'Rent Roll'!$N23)^DATEDIF('Control | Sensitivity'!$C$18,BA$5,"Y")),
OFFSET(AZ27,0,-DATEDIF(EDATE('Rent Roll'!$K23,'Rent Roll'!$P23*12),BA$5,"M"))*((1+'Rent Roll'!$O23)^(DATEDIF(EDATE('Rent Roll'!$K23,'Rent Roll'!$P23*12),BA$5,"Y")+1))),('Rent Roll'!$H23*'Rent Roll'!$D23/12)*((1+'Rent Roll'!$N23)^DATEDIF('Control | Sensitivity'!$C$18,BA$5,"Y")))))</f>
        <v>-</v>
      </c>
      <c r="BB27" s="92" t="str">
        <f ca="1">IF(BB$5&gt;='Rent Roll'!$M49,('Rent Roll'!$G49*'Rent Roll'!$D23/12)*((1+'Rent Roll'!$X49)^DATEDIF('Rent Roll'!$M49,BB$5,"Y")),
IF(BB$5&gt;'Rent Roll'!$L23,"-",
IF('Rent Roll'!$P23&gt;0,
IF(AND('Rent Roll'!$P23&gt;0,EDATE('Rent Roll'!$K23,'Rent Roll'!$P23*12)&gt;='Commercial Lease'!BB$5),
('Rent Roll'!$H23*'Rent Roll'!$D23/12)*((1+'Rent Roll'!$N23)^DATEDIF('Control | Sensitivity'!$C$18,BB$5,"Y")),
OFFSET(BA27,0,-DATEDIF(EDATE('Rent Roll'!$K23,'Rent Roll'!$P23*12),BB$5,"M"))*((1+'Rent Roll'!$O23)^(DATEDIF(EDATE('Rent Roll'!$K23,'Rent Roll'!$P23*12),BB$5,"Y")+1))),('Rent Roll'!$H23*'Rent Roll'!$D23/12)*((1+'Rent Roll'!$N23)^DATEDIF('Control | Sensitivity'!$C$18,BB$5,"Y")))))</f>
        <v>-</v>
      </c>
      <c r="BC27" s="92" t="str">
        <f ca="1">IF(BC$5&gt;='Rent Roll'!$M49,('Rent Roll'!$G49*'Rent Roll'!$D23/12)*((1+'Rent Roll'!$X49)^DATEDIF('Rent Roll'!$M49,BC$5,"Y")),
IF(BC$5&gt;'Rent Roll'!$L23,"-",
IF('Rent Roll'!$P23&gt;0,
IF(AND('Rent Roll'!$P23&gt;0,EDATE('Rent Roll'!$K23,'Rent Roll'!$P23*12)&gt;='Commercial Lease'!BC$5),
('Rent Roll'!$H23*'Rent Roll'!$D23/12)*((1+'Rent Roll'!$N23)^DATEDIF('Control | Sensitivity'!$C$18,BC$5,"Y")),
OFFSET(BB27,0,-DATEDIF(EDATE('Rent Roll'!$K23,'Rent Roll'!$P23*12),BC$5,"M"))*((1+'Rent Roll'!$O23)^(DATEDIF(EDATE('Rent Roll'!$K23,'Rent Roll'!$P23*12),BC$5,"Y")+1))),('Rent Roll'!$H23*'Rent Roll'!$D23/12)*((1+'Rent Roll'!$N23)^DATEDIF('Control | Sensitivity'!$C$18,BC$5,"Y")))))</f>
        <v>-</v>
      </c>
      <c r="BD27" s="92" t="str">
        <f ca="1">IF(BD$5&gt;='Rent Roll'!$M49,('Rent Roll'!$G49*'Rent Roll'!$D23/12)*((1+'Rent Roll'!$X49)^DATEDIF('Rent Roll'!$M49,BD$5,"Y")),
IF(BD$5&gt;'Rent Roll'!$L23,"-",
IF('Rent Roll'!$P23&gt;0,
IF(AND('Rent Roll'!$P23&gt;0,EDATE('Rent Roll'!$K23,'Rent Roll'!$P23*12)&gt;='Commercial Lease'!BD$5),
('Rent Roll'!$H23*'Rent Roll'!$D23/12)*((1+'Rent Roll'!$N23)^DATEDIF('Control | Sensitivity'!$C$18,BD$5,"Y")),
OFFSET(BC27,0,-DATEDIF(EDATE('Rent Roll'!$K23,'Rent Roll'!$P23*12),BD$5,"M"))*((1+'Rent Roll'!$O23)^(DATEDIF(EDATE('Rent Roll'!$K23,'Rent Roll'!$P23*12),BD$5,"Y")+1))),('Rent Roll'!$H23*'Rent Roll'!$D23/12)*((1+'Rent Roll'!$N23)^DATEDIF('Control | Sensitivity'!$C$18,BD$5,"Y")))))</f>
        <v>-</v>
      </c>
      <c r="BE27" s="92" t="str">
        <f ca="1">IF(BE$5&gt;='Rent Roll'!$M49,('Rent Roll'!$G49*'Rent Roll'!$D23/12)*((1+'Rent Roll'!$X49)^DATEDIF('Rent Roll'!$M49,BE$5,"Y")),
IF(BE$5&gt;'Rent Roll'!$L23,"-",
IF('Rent Roll'!$P23&gt;0,
IF(AND('Rent Roll'!$P23&gt;0,EDATE('Rent Roll'!$K23,'Rent Roll'!$P23*12)&gt;='Commercial Lease'!BE$5),
('Rent Roll'!$H23*'Rent Roll'!$D23/12)*((1+'Rent Roll'!$N23)^DATEDIF('Control | Sensitivity'!$C$18,BE$5,"Y")),
OFFSET(BD27,0,-DATEDIF(EDATE('Rent Roll'!$K23,'Rent Roll'!$P23*12),BE$5,"M"))*((1+'Rent Roll'!$O23)^(DATEDIF(EDATE('Rent Roll'!$K23,'Rent Roll'!$P23*12),BE$5,"Y")+1))),('Rent Roll'!$H23*'Rent Roll'!$D23/12)*((1+'Rent Roll'!$N23)^DATEDIF('Control | Sensitivity'!$C$18,BE$5,"Y")))))</f>
        <v>-</v>
      </c>
      <c r="BF27" s="92" t="str">
        <f ca="1">IF(BF$5&gt;='Rent Roll'!$M49,('Rent Roll'!$G49*'Rent Roll'!$D23/12)*((1+'Rent Roll'!$X49)^DATEDIF('Rent Roll'!$M49,BF$5,"Y")),
IF(BF$5&gt;'Rent Roll'!$L23,"-",
IF('Rent Roll'!$P23&gt;0,
IF(AND('Rent Roll'!$P23&gt;0,EDATE('Rent Roll'!$K23,'Rent Roll'!$P23*12)&gt;='Commercial Lease'!BF$5),
('Rent Roll'!$H23*'Rent Roll'!$D23/12)*((1+'Rent Roll'!$N23)^DATEDIF('Control | Sensitivity'!$C$18,BF$5,"Y")),
OFFSET(BE27,0,-DATEDIF(EDATE('Rent Roll'!$K23,'Rent Roll'!$P23*12),BF$5,"M"))*((1+'Rent Roll'!$O23)^(DATEDIF(EDATE('Rent Roll'!$K23,'Rent Roll'!$P23*12),BF$5,"Y")+1))),('Rent Roll'!$H23*'Rent Roll'!$D23/12)*((1+'Rent Roll'!$N23)^DATEDIF('Control | Sensitivity'!$C$18,BF$5,"Y")))))</f>
        <v>-</v>
      </c>
      <c r="BG27" s="92" t="str">
        <f ca="1">IF(BG$5&gt;='Rent Roll'!$M49,('Rent Roll'!$G49*'Rent Roll'!$D23/12)*((1+'Rent Roll'!$X49)^DATEDIF('Rent Roll'!$M49,BG$5,"Y")),
IF(BG$5&gt;'Rent Roll'!$L23,"-",
IF('Rent Roll'!$P23&gt;0,
IF(AND('Rent Roll'!$P23&gt;0,EDATE('Rent Roll'!$K23,'Rent Roll'!$P23*12)&gt;='Commercial Lease'!BG$5),
('Rent Roll'!$H23*'Rent Roll'!$D23/12)*((1+'Rent Roll'!$N23)^DATEDIF('Control | Sensitivity'!$C$18,BG$5,"Y")),
OFFSET(BF27,0,-DATEDIF(EDATE('Rent Roll'!$K23,'Rent Roll'!$P23*12),BG$5,"M"))*((1+'Rent Roll'!$O23)^(DATEDIF(EDATE('Rent Roll'!$K23,'Rent Roll'!$P23*12),BG$5,"Y")+1))),('Rent Roll'!$H23*'Rent Roll'!$D23/12)*((1+'Rent Roll'!$N23)^DATEDIF('Control | Sensitivity'!$C$18,BG$5,"Y")))))</f>
        <v>-</v>
      </c>
      <c r="BH27" s="92" t="str">
        <f ca="1">IF(BH$5&gt;='Rent Roll'!$M49,('Rent Roll'!$G49*'Rent Roll'!$D23/12)*((1+'Rent Roll'!$X49)^DATEDIF('Rent Roll'!$M49,BH$5,"Y")),
IF(BH$5&gt;'Rent Roll'!$L23,"-",
IF('Rent Roll'!$P23&gt;0,
IF(AND('Rent Roll'!$P23&gt;0,EDATE('Rent Roll'!$K23,'Rent Roll'!$P23*12)&gt;='Commercial Lease'!BH$5),
('Rent Roll'!$H23*'Rent Roll'!$D23/12)*((1+'Rent Roll'!$N23)^DATEDIF('Control | Sensitivity'!$C$18,BH$5,"Y")),
OFFSET(BG27,0,-DATEDIF(EDATE('Rent Roll'!$K23,'Rent Roll'!$P23*12),BH$5,"M"))*((1+'Rent Roll'!$O23)^(DATEDIF(EDATE('Rent Roll'!$K23,'Rent Roll'!$P23*12),BH$5,"Y")+1))),('Rent Roll'!$H23*'Rent Roll'!$D23/12)*((1+'Rent Roll'!$N23)^DATEDIF('Control | Sensitivity'!$C$18,BH$5,"Y")))))</f>
        <v>-</v>
      </c>
      <c r="BI27" s="92" t="str">
        <f ca="1">IF(BI$5&gt;='Rent Roll'!$M49,('Rent Roll'!$G49*'Rent Roll'!$D23/12)*((1+'Rent Roll'!$X49)^DATEDIF('Rent Roll'!$M49,BI$5,"Y")),
IF(BI$5&gt;'Rent Roll'!$L23,"-",
IF('Rent Roll'!$P23&gt;0,
IF(AND('Rent Roll'!$P23&gt;0,EDATE('Rent Roll'!$K23,'Rent Roll'!$P23*12)&gt;='Commercial Lease'!BI$5),
('Rent Roll'!$H23*'Rent Roll'!$D23/12)*((1+'Rent Roll'!$N23)^DATEDIF('Control | Sensitivity'!$C$18,BI$5,"Y")),
OFFSET(BH27,0,-DATEDIF(EDATE('Rent Roll'!$K23,'Rent Roll'!$P23*12),BI$5,"M"))*((1+'Rent Roll'!$O23)^(DATEDIF(EDATE('Rent Roll'!$K23,'Rent Roll'!$P23*12),BI$5,"Y")+1))),('Rent Roll'!$H23*'Rent Roll'!$D23/12)*((1+'Rent Roll'!$N23)^DATEDIF('Control | Sensitivity'!$C$18,BI$5,"Y")))))</f>
        <v>-</v>
      </c>
      <c r="BJ27" s="92" t="str">
        <f ca="1">IF(BJ$5&gt;='Rent Roll'!$M49,('Rent Roll'!$G49*'Rent Roll'!$D23/12)*((1+'Rent Roll'!$X49)^DATEDIF('Rent Roll'!$M49,BJ$5,"Y")),
IF(BJ$5&gt;'Rent Roll'!$L23,"-",
IF('Rent Roll'!$P23&gt;0,
IF(AND('Rent Roll'!$P23&gt;0,EDATE('Rent Roll'!$K23,'Rent Roll'!$P23*12)&gt;='Commercial Lease'!BJ$5),
('Rent Roll'!$H23*'Rent Roll'!$D23/12)*((1+'Rent Roll'!$N23)^DATEDIF('Control | Sensitivity'!$C$18,BJ$5,"Y")),
OFFSET(BI27,0,-DATEDIF(EDATE('Rent Roll'!$K23,'Rent Roll'!$P23*12),BJ$5,"M"))*((1+'Rent Roll'!$O23)^(DATEDIF(EDATE('Rent Roll'!$K23,'Rent Roll'!$P23*12),BJ$5,"Y")+1))),('Rent Roll'!$H23*'Rent Roll'!$D23/12)*((1+'Rent Roll'!$N23)^DATEDIF('Control | Sensitivity'!$C$18,BJ$5,"Y")))))</f>
        <v>-</v>
      </c>
      <c r="BK27" s="92" t="str">
        <f ca="1">IF(BK$5&gt;='Rent Roll'!$M49,('Rent Roll'!$G49*'Rent Roll'!$D23/12)*((1+'Rent Roll'!$X49)^DATEDIF('Rent Roll'!$M49,BK$5,"Y")),
IF(BK$5&gt;'Rent Roll'!$L23,"-",
IF('Rent Roll'!$P23&gt;0,
IF(AND('Rent Roll'!$P23&gt;0,EDATE('Rent Roll'!$K23,'Rent Roll'!$P23*12)&gt;='Commercial Lease'!BK$5),
('Rent Roll'!$H23*'Rent Roll'!$D23/12)*((1+'Rent Roll'!$N23)^DATEDIF('Control | Sensitivity'!$C$18,BK$5,"Y")),
OFFSET(BJ27,0,-DATEDIF(EDATE('Rent Roll'!$K23,'Rent Roll'!$P23*12),BK$5,"M"))*((1+'Rent Roll'!$O23)^(DATEDIF(EDATE('Rent Roll'!$K23,'Rent Roll'!$P23*12),BK$5,"Y")+1))),('Rent Roll'!$H23*'Rent Roll'!$D23/12)*((1+'Rent Roll'!$N23)^DATEDIF('Control | Sensitivity'!$C$18,BK$5,"Y")))))</f>
        <v>-</v>
      </c>
      <c r="BL27" s="92" t="str">
        <f ca="1">IF(BL$5&gt;='Rent Roll'!$M49,('Rent Roll'!$G49*'Rent Roll'!$D23/12)*((1+'Rent Roll'!$X49)^DATEDIF('Rent Roll'!$M49,BL$5,"Y")),
IF(BL$5&gt;'Rent Roll'!$L23,"-",
IF('Rent Roll'!$P23&gt;0,
IF(AND('Rent Roll'!$P23&gt;0,EDATE('Rent Roll'!$K23,'Rent Roll'!$P23*12)&gt;='Commercial Lease'!BL$5),
('Rent Roll'!$H23*'Rent Roll'!$D23/12)*((1+'Rent Roll'!$N23)^DATEDIF('Control | Sensitivity'!$C$18,BL$5,"Y")),
OFFSET(BK27,0,-DATEDIF(EDATE('Rent Roll'!$K23,'Rent Roll'!$P23*12),BL$5,"M"))*((1+'Rent Roll'!$O23)^(DATEDIF(EDATE('Rent Roll'!$K23,'Rent Roll'!$P23*12),BL$5,"Y")+1))),('Rent Roll'!$H23*'Rent Roll'!$D23/12)*((1+'Rent Roll'!$N23)^DATEDIF('Control | Sensitivity'!$C$18,BL$5,"Y")))))</f>
        <v>-</v>
      </c>
      <c r="BM27" s="92" t="str">
        <f ca="1">IF(BM$5&gt;='Rent Roll'!$M49,('Rent Roll'!$G49*'Rent Roll'!$D23/12)*((1+'Rent Roll'!$X49)^DATEDIF('Rent Roll'!$M49,BM$5,"Y")),
IF(BM$5&gt;'Rent Roll'!$L23,"-",
IF('Rent Roll'!$P23&gt;0,
IF(AND('Rent Roll'!$P23&gt;0,EDATE('Rent Roll'!$K23,'Rent Roll'!$P23*12)&gt;='Commercial Lease'!BM$5),
('Rent Roll'!$H23*'Rent Roll'!$D23/12)*((1+'Rent Roll'!$N23)^DATEDIF('Control | Sensitivity'!$C$18,BM$5,"Y")),
OFFSET(BL27,0,-DATEDIF(EDATE('Rent Roll'!$K23,'Rent Roll'!$P23*12),BM$5,"M"))*((1+'Rent Roll'!$O23)^(DATEDIF(EDATE('Rent Roll'!$K23,'Rent Roll'!$P23*12),BM$5,"Y")+1))),('Rent Roll'!$H23*'Rent Roll'!$D23/12)*((1+'Rent Roll'!$N23)^DATEDIF('Control | Sensitivity'!$C$18,BM$5,"Y")))))</f>
        <v>-</v>
      </c>
      <c r="BN27" s="92" t="str">
        <f ca="1">IF(BN$5&gt;='Rent Roll'!$M49,('Rent Roll'!$G49*'Rent Roll'!$D23/12)*((1+'Rent Roll'!$X49)^DATEDIF('Rent Roll'!$M49,BN$5,"Y")),
IF(BN$5&gt;'Rent Roll'!$L23,"-",
IF('Rent Roll'!$P23&gt;0,
IF(AND('Rent Roll'!$P23&gt;0,EDATE('Rent Roll'!$K23,'Rent Roll'!$P23*12)&gt;='Commercial Lease'!BN$5),
('Rent Roll'!$H23*'Rent Roll'!$D23/12)*((1+'Rent Roll'!$N23)^DATEDIF('Control | Sensitivity'!$C$18,BN$5,"Y")),
OFFSET(BM27,0,-DATEDIF(EDATE('Rent Roll'!$K23,'Rent Roll'!$P23*12),BN$5,"M"))*((1+'Rent Roll'!$O23)^(DATEDIF(EDATE('Rent Roll'!$K23,'Rent Roll'!$P23*12),BN$5,"Y")+1))),('Rent Roll'!$H23*'Rent Roll'!$D23/12)*((1+'Rent Roll'!$N23)^DATEDIF('Control | Sensitivity'!$C$18,BN$5,"Y")))))</f>
        <v>-</v>
      </c>
      <c r="BO27" s="92" t="str">
        <f ca="1">IF(BO$5&gt;='Rent Roll'!$M49,('Rent Roll'!$G49*'Rent Roll'!$D23/12)*((1+'Rent Roll'!$X49)^DATEDIF('Rent Roll'!$M49,BO$5,"Y")),
IF(BO$5&gt;'Rent Roll'!$L23,"-",
IF('Rent Roll'!$P23&gt;0,
IF(AND('Rent Roll'!$P23&gt;0,EDATE('Rent Roll'!$K23,'Rent Roll'!$P23*12)&gt;='Commercial Lease'!BO$5),
('Rent Roll'!$H23*'Rent Roll'!$D23/12)*((1+'Rent Roll'!$N23)^DATEDIF('Control | Sensitivity'!$C$18,BO$5,"Y")),
OFFSET(BN27,0,-DATEDIF(EDATE('Rent Roll'!$K23,'Rent Roll'!$P23*12),BO$5,"M"))*((1+'Rent Roll'!$O23)^(DATEDIF(EDATE('Rent Roll'!$K23,'Rent Roll'!$P23*12),BO$5,"Y")+1))),('Rent Roll'!$H23*'Rent Roll'!$D23/12)*((1+'Rent Roll'!$N23)^DATEDIF('Control | Sensitivity'!$C$18,BO$5,"Y")))))</f>
        <v>-</v>
      </c>
      <c r="BP27" s="92" t="str">
        <f ca="1">IF(BP$5&gt;='Rent Roll'!$M49,('Rent Roll'!$G49*'Rent Roll'!$D23/12)*((1+'Rent Roll'!$X49)^DATEDIF('Rent Roll'!$M49,BP$5,"Y")),
IF(BP$5&gt;'Rent Roll'!$L23,"-",
IF('Rent Roll'!$P23&gt;0,
IF(AND('Rent Roll'!$P23&gt;0,EDATE('Rent Roll'!$K23,'Rent Roll'!$P23*12)&gt;='Commercial Lease'!BP$5),
('Rent Roll'!$H23*'Rent Roll'!$D23/12)*((1+'Rent Roll'!$N23)^DATEDIF('Control | Sensitivity'!$C$18,BP$5,"Y")),
OFFSET(BO27,0,-DATEDIF(EDATE('Rent Roll'!$K23,'Rent Roll'!$P23*12),BP$5,"M"))*((1+'Rent Roll'!$O23)^(DATEDIF(EDATE('Rent Roll'!$K23,'Rent Roll'!$P23*12),BP$5,"Y")+1))),('Rent Roll'!$H23*'Rent Roll'!$D23/12)*((1+'Rent Roll'!$N23)^DATEDIF('Control | Sensitivity'!$C$18,BP$5,"Y")))))</f>
        <v>-</v>
      </c>
      <c r="BQ27" s="92" t="str">
        <f ca="1">IF(BQ$5&gt;='Rent Roll'!$M49,('Rent Roll'!$G49*'Rent Roll'!$D23/12)*((1+'Rent Roll'!$X49)^DATEDIF('Rent Roll'!$M49,BQ$5,"Y")),
IF(BQ$5&gt;'Rent Roll'!$L23,"-",
IF('Rent Roll'!$P23&gt;0,
IF(AND('Rent Roll'!$P23&gt;0,EDATE('Rent Roll'!$K23,'Rent Roll'!$P23*12)&gt;='Commercial Lease'!BQ$5),
('Rent Roll'!$H23*'Rent Roll'!$D23/12)*((1+'Rent Roll'!$N23)^DATEDIF('Control | Sensitivity'!$C$18,BQ$5,"Y")),
OFFSET(BP27,0,-DATEDIF(EDATE('Rent Roll'!$K23,'Rent Roll'!$P23*12),BQ$5,"M"))*((1+'Rent Roll'!$O23)^(DATEDIF(EDATE('Rent Roll'!$K23,'Rent Roll'!$P23*12),BQ$5,"Y")+1))),('Rent Roll'!$H23*'Rent Roll'!$D23/12)*((1+'Rent Roll'!$N23)^DATEDIF('Control | Sensitivity'!$C$18,BQ$5,"Y")))))</f>
        <v>-</v>
      </c>
      <c r="BR27" s="92" t="str">
        <f ca="1">IF(BR$5&gt;='Rent Roll'!$M49,('Rent Roll'!$G49*'Rent Roll'!$D23/12)*((1+'Rent Roll'!$X49)^DATEDIF('Rent Roll'!$M49,BR$5,"Y")),
IF(BR$5&gt;'Rent Roll'!$L23,"-",
IF('Rent Roll'!$P23&gt;0,
IF(AND('Rent Roll'!$P23&gt;0,EDATE('Rent Roll'!$K23,'Rent Roll'!$P23*12)&gt;='Commercial Lease'!BR$5),
('Rent Roll'!$H23*'Rent Roll'!$D23/12)*((1+'Rent Roll'!$N23)^DATEDIF('Control | Sensitivity'!$C$18,BR$5,"Y")),
OFFSET(BQ27,0,-DATEDIF(EDATE('Rent Roll'!$K23,'Rent Roll'!$P23*12),BR$5,"M"))*((1+'Rent Roll'!$O23)^(DATEDIF(EDATE('Rent Roll'!$K23,'Rent Roll'!$P23*12),BR$5,"Y")+1))),('Rent Roll'!$H23*'Rent Roll'!$D23/12)*((1+'Rent Roll'!$N23)^DATEDIF('Control | Sensitivity'!$C$18,BR$5,"Y")))))</f>
        <v>-</v>
      </c>
      <c r="BS27" s="92" t="str">
        <f ca="1">IF(BS$5&gt;='Rent Roll'!$M49,('Rent Roll'!$G49*'Rent Roll'!$D23/12)*((1+'Rent Roll'!$X49)^DATEDIF('Rent Roll'!$M49,BS$5,"Y")),
IF(BS$5&gt;'Rent Roll'!$L23,"-",
IF('Rent Roll'!$P23&gt;0,
IF(AND('Rent Roll'!$P23&gt;0,EDATE('Rent Roll'!$K23,'Rent Roll'!$P23*12)&gt;='Commercial Lease'!BS$5),
('Rent Roll'!$H23*'Rent Roll'!$D23/12)*((1+'Rent Roll'!$N23)^DATEDIF('Control | Sensitivity'!$C$18,BS$5,"Y")),
OFFSET(BR27,0,-DATEDIF(EDATE('Rent Roll'!$K23,'Rent Roll'!$P23*12),BS$5,"M"))*((1+'Rent Roll'!$O23)^(DATEDIF(EDATE('Rent Roll'!$K23,'Rent Roll'!$P23*12),BS$5,"Y")+1))),('Rent Roll'!$H23*'Rent Roll'!$D23/12)*((1+'Rent Roll'!$N23)^DATEDIF('Control | Sensitivity'!$C$18,BS$5,"Y")))))</f>
        <v>-</v>
      </c>
      <c r="BT27" s="92" t="str">
        <f ca="1">IF(BT$5&gt;='Rent Roll'!$M49,('Rent Roll'!$G49*'Rent Roll'!$D23/12)*((1+'Rent Roll'!$X49)^DATEDIF('Rent Roll'!$M49,BT$5,"Y")),
IF(BT$5&gt;'Rent Roll'!$L23,"-",
IF('Rent Roll'!$P23&gt;0,
IF(AND('Rent Roll'!$P23&gt;0,EDATE('Rent Roll'!$K23,'Rent Roll'!$P23*12)&gt;='Commercial Lease'!BT$5),
('Rent Roll'!$H23*'Rent Roll'!$D23/12)*((1+'Rent Roll'!$N23)^DATEDIF('Control | Sensitivity'!$C$18,BT$5,"Y")),
OFFSET(BS27,0,-DATEDIF(EDATE('Rent Roll'!$K23,'Rent Roll'!$P23*12),BT$5,"M"))*((1+'Rent Roll'!$O23)^(DATEDIF(EDATE('Rent Roll'!$K23,'Rent Roll'!$P23*12),BT$5,"Y")+1))),('Rent Roll'!$H23*'Rent Roll'!$D23/12)*((1+'Rent Roll'!$N23)^DATEDIF('Control | Sensitivity'!$C$18,BT$5,"Y")))))</f>
        <v>-</v>
      </c>
      <c r="BU27" s="92" t="str">
        <f ca="1">IF(BU$5&gt;='Rent Roll'!$M49,('Rent Roll'!$G49*'Rent Roll'!$D23/12)*((1+'Rent Roll'!$X49)^DATEDIF('Rent Roll'!$M49,BU$5,"Y")),
IF(BU$5&gt;'Rent Roll'!$L23,"-",
IF('Rent Roll'!$P23&gt;0,
IF(AND('Rent Roll'!$P23&gt;0,EDATE('Rent Roll'!$K23,'Rent Roll'!$P23*12)&gt;='Commercial Lease'!BU$5),
('Rent Roll'!$H23*'Rent Roll'!$D23/12)*((1+'Rent Roll'!$N23)^DATEDIF('Control | Sensitivity'!$C$18,BU$5,"Y")),
OFFSET(BT27,0,-DATEDIF(EDATE('Rent Roll'!$K23,'Rent Roll'!$P23*12),BU$5,"M"))*((1+'Rent Roll'!$O23)^(DATEDIF(EDATE('Rent Roll'!$K23,'Rent Roll'!$P23*12),BU$5,"Y")+1))),('Rent Roll'!$H23*'Rent Roll'!$D23/12)*((1+'Rent Roll'!$N23)^DATEDIF('Control | Sensitivity'!$C$18,BU$5,"Y")))))</f>
        <v>-</v>
      </c>
      <c r="BV27" s="92" t="str">
        <f ca="1">IF(BV$5&gt;='Rent Roll'!$M49,('Rent Roll'!$G49*'Rent Roll'!$D23/12)*((1+'Rent Roll'!$X49)^DATEDIF('Rent Roll'!$M49,BV$5,"Y")),
IF(BV$5&gt;'Rent Roll'!$L23,"-",
IF('Rent Roll'!$P23&gt;0,
IF(AND('Rent Roll'!$P23&gt;0,EDATE('Rent Roll'!$K23,'Rent Roll'!$P23*12)&gt;='Commercial Lease'!BV$5),
('Rent Roll'!$H23*'Rent Roll'!$D23/12)*((1+'Rent Roll'!$N23)^DATEDIF('Control | Sensitivity'!$C$18,BV$5,"Y")),
OFFSET(BU27,0,-DATEDIF(EDATE('Rent Roll'!$K23,'Rent Roll'!$P23*12),BV$5,"M"))*((1+'Rent Roll'!$O23)^(DATEDIF(EDATE('Rent Roll'!$K23,'Rent Roll'!$P23*12),BV$5,"Y")+1))),('Rent Roll'!$H23*'Rent Roll'!$D23/12)*((1+'Rent Roll'!$N23)^DATEDIF('Control | Sensitivity'!$C$18,BV$5,"Y")))))</f>
        <v>-</v>
      </c>
      <c r="BW27" s="92" t="str">
        <f ca="1">IF(BW$5&gt;='Rent Roll'!$M49,('Rent Roll'!$G49*'Rent Roll'!$D23/12)*((1+'Rent Roll'!$X49)^DATEDIF('Rent Roll'!$M49,BW$5,"Y")),
IF(BW$5&gt;'Rent Roll'!$L23,"-",
IF('Rent Roll'!$P23&gt;0,
IF(AND('Rent Roll'!$P23&gt;0,EDATE('Rent Roll'!$K23,'Rent Roll'!$P23*12)&gt;='Commercial Lease'!BW$5),
('Rent Roll'!$H23*'Rent Roll'!$D23/12)*((1+'Rent Roll'!$N23)^DATEDIF('Control | Sensitivity'!$C$18,BW$5,"Y")),
OFFSET(BV27,0,-DATEDIF(EDATE('Rent Roll'!$K23,'Rent Roll'!$P23*12),BW$5,"M"))*((1+'Rent Roll'!$O23)^(DATEDIF(EDATE('Rent Roll'!$K23,'Rent Roll'!$P23*12),BW$5,"Y")+1))),('Rent Roll'!$H23*'Rent Roll'!$D23/12)*((1+'Rent Roll'!$N23)^DATEDIF('Control | Sensitivity'!$C$18,BW$5,"Y")))))</f>
        <v>-</v>
      </c>
      <c r="BX27" s="92" t="str">
        <f ca="1">IF(BX$5&gt;='Rent Roll'!$M49,('Rent Roll'!$G49*'Rent Roll'!$D23/12)*((1+'Rent Roll'!$X49)^DATEDIF('Rent Roll'!$M49,BX$5,"Y")),
IF(BX$5&gt;'Rent Roll'!$L23,"-",
IF('Rent Roll'!$P23&gt;0,
IF(AND('Rent Roll'!$P23&gt;0,EDATE('Rent Roll'!$K23,'Rent Roll'!$P23*12)&gt;='Commercial Lease'!BX$5),
('Rent Roll'!$H23*'Rent Roll'!$D23/12)*((1+'Rent Roll'!$N23)^DATEDIF('Control | Sensitivity'!$C$18,BX$5,"Y")),
OFFSET(BW27,0,-DATEDIF(EDATE('Rent Roll'!$K23,'Rent Roll'!$P23*12),BX$5,"M"))*((1+'Rent Roll'!$O23)^(DATEDIF(EDATE('Rent Roll'!$K23,'Rent Roll'!$P23*12),BX$5,"Y")+1))),('Rent Roll'!$H23*'Rent Roll'!$D23/12)*((1+'Rent Roll'!$N23)^DATEDIF('Control | Sensitivity'!$C$18,BX$5,"Y")))))</f>
        <v>-</v>
      </c>
      <c r="BY27" s="92" t="str">
        <f ca="1">IF(BY$5&gt;='Rent Roll'!$M49,('Rent Roll'!$G49*'Rent Roll'!$D23/12)*((1+'Rent Roll'!$X49)^DATEDIF('Rent Roll'!$M49,BY$5,"Y")),
IF(BY$5&gt;'Rent Roll'!$L23,"-",
IF('Rent Roll'!$P23&gt;0,
IF(AND('Rent Roll'!$P23&gt;0,EDATE('Rent Roll'!$K23,'Rent Roll'!$P23*12)&gt;='Commercial Lease'!BY$5),
('Rent Roll'!$H23*'Rent Roll'!$D23/12)*((1+'Rent Roll'!$N23)^DATEDIF('Control | Sensitivity'!$C$18,BY$5,"Y")),
OFFSET(BX27,0,-DATEDIF(EDATE('Rent Roll'!$K23,'Rent Roll'!$P23*12),BY$5,"M"))*((1+'Rent Roll'!$O23)^(DATEDIF(EDATE('Rent Roll'!$K23,'Rent Roll'!$P23*12),BY$5,"Y")+1))),('Rent Roll'!$H23*'Rent Roll'!$D23/12)*((1+'Rent Roll'!$N23)^DATEDIF('Control | Sensitivity'!$C$18,BY$5,"Y")))))</f>
        <v>-</v>
      </c>
      <c r="BZ27" s="92" t="str">
        <f ca="1">IF(BZ$5&gt;='Rent Roll'!$M49,('Rent Roll'!$G49*'Rent Roll'!$D23/12)*((1+'Rent Roll'!$X49)^DATEDIF('Rent Roll'!$M49,BZ$5,"Y")),
IF(BZ$5&gt;'Rent Roll'!$L23,"-",
IF('Rent Roll'!$P23&gt;0,
IF(AND('Rent Roll'!$P23&gt;0,EDATE('Rent Roll'!$K23,'Rent Roll'!$P23*12)&gt;='Commercial Lease'!BZ$5),
('Rent Roll'!$H23*'Rent Roll'!$D23/12)*((1+'Rent Roll'!$N23)^DATEDIF('Control | Sensitivity'!$C$18,BZ$5,"Y")),
OFFSET(BY27,0,-DATEDIF(EDATE('Rent Roll'!$K23,'Rent Roll'!$P23*12),BZ$5,"M"))*((1+'Rent Roll'!$O23)^(DATEDIF(EDATE('Rent Roll'!$K23,'Rent Roll'!$P23*12),BZ$5,"Y")+1))),('Rent Roll'!$H23*'Rent Roll'!$D23/12)*((1+'Rent Roll'!$N23)^DATEDIF('Control | Sensitivity'!$C$18,BZ$5,"Y")))))</f>
        <v>-</v>
      </c>
      <c r="CA27" s="92" t="str">
        <f ca="1">IF(CA$5&gt;='Rent Roll'!$M49,('Rent Roll'!$G49*'Rent Roll'!$D23/12)*((1+'Rent Roll'!$X49)^DATEDIF('Rent Roll'!$M49,CA$5,"Y")),
IF(CA$5&gt;'Rent Roll'!$L23,"-",
IF('Rent Roll'!$P23&gt;0,
IF(AND('Rent Roll'!$P23&gt;0,EDATE('Rent Roll'!$K23,'Rent Roll'!$P23*12)&gt;='Commercial Lease'!CA$5),
('Rent Roll'!$H23*'Rent Roll'!$D23/12)*((1+'Rent Roll'!$N23)^DATEDIF('Control | Sensitivity'!$C$18,CA$5,"Y")),
OFFSET(BZ27,0,-DATEDIF(EDATE('Rent Roll'!$K23,'Rent Roll'!$P23*12),CA$5,"M"))*((1+'Rent Roll'!$O23)^(DATEDIF(EDATE('Rent Roll'!$K23,'Rent Roll'!$P23*12),CA$5,"Y")+1))),('Rent Roll'!$H23*'Rent Roll'!$D23/12)*((1+'Rent Roll'!$N23)^DATEDIF('Control | Sensitivity'!$C$18,CA$5,"Y")))))</f>
        <v>-</v>
      </c>
      <c r="CB27" s="92" t="str">
        <f ca="1">IF(CB$5&gt;='Rent Roll'!$M49,('Rent Roll'!$G49*'Rent Roll'!$D23/12)*((1+'Rent Roll'!$X49)^DATEDIF('Rent Roll'!$M49,CB$5,"Y")),
IF(CB$5&gt;'Rent Roll'!$L23,"-",
IF('Rent Roll'!$P23&gt;0,
IF(AND('Rent Roll'!$P23&gt;0,EDATE('Rent Roll'!$K23,'Rent Roll'!$P23*12)&gt;='Commercial Lease'!CB$5),
('Rent Roll'!$H23*'Rent Roll'!$D23/12)*((1+'Rent Roll'!$N23)^DATEDIF('Control | Sensitivity'!$C$18,CB$5,"Y")),
OFFSET(CA27,0,-DATEDIF(EDATE('Rent Roll'!$K23,'Rent Roll'!$P23*12),CB$5,"M"))*((1+'Rent Roll'!$O23)^(DATEDIF(EDATE('Rent Roll'!$K23,'Rent Roll'!$P23*12),CB$5,"Y")+1))),('Rent Roll'!$H23*'Rent Roll'!$D23/12)*((1+'Rent Roll'!$N23)^DATEDIF('Control | Sensitivity'!$C$18,CB$5,"Y")))))</f>
        <v>-</v>
      </c>
      <c r="CC27" s="92" t="str">
        <f ca="1">IF(CC$5&gt;='Rent Roll'!$M49,('Rent Roll'!$G49*'Rent Roll'!$D23/12)*((1+'Rent Roll'!$X49)^DATEDIF('Rent Roll'!$M49,CC$5,"Y")),
IF(CC$5&gt;'Rent Roll'!$L23,"-",
IF('Rent Roll'!$P23&gt;0,
IF(AND('Rent Roll'!$P23&gt;0,EDATE('Rent Roll'!$K23,'Rent Roll'!$P23*12)&gt;='Commercial Lease'!CC$5),
('Rent Roll'!$H23*'Rent Roll'!$D23/12)*((1+'Rent Roll'!$N23)^DATEDIF('Control | Sensitivity'!$C$18,CC$5,"Y")),
OFFSET(CB27,0,-DATEDIF(EDATE('Rent Roll'!$K23,'Rent Roll'!$P23*12),CC$5,"M"))*((1+'Rent Roll'!$O23)^(DATEDIF(EDATE('Rent Roll'!$K23,'Rent Roll'!$P23*12),CC$5,"Y")+1))),('Rent Roll'!$H23*'Rent Roll'!$D23/12)*((1+'Rent Roll'!$N23)^DATEDIF('Control | Sensitivity'!$C$18,CC$5,"Y")))))</f>
        <v>-</v>
      </c>
      <c r="CD27" s="92" t="str">
        <f ca="1">IF(CD$5&gt;='Rent Roll'!$M49,('Rent Roll'!$G49*'Rent Roll'!$D23/12)*((1+'Rent Roll'!$X49)^DATEDIF('Rent Roll'!$M49,CD$5,"Y")),
IF(CD$5&gt;'Rent Roll'!$L23,"-",
IF('Rent Roll'!$P23&gt;0,
IF(AND('Rent Roll'!$P23&gt;0,EDATE('Rent Roll'!$K23,'Rent Roll'!$P23*12)&gt;='Commercial Lease'!CD$5),
('Rent Roll'!$H23*'Rent Roll'!$D23/12)*((1+'Rent Roll'!$N23)^DATEDIF('Control | Sensitivity'!$C$18,CD$5,"Y")),
OFFSET(CC27,0,-DATEDIF(EDATE('Rent Roll'!$K23,'Rent Roll'!$P23*12),CD$5,"M"))*((1+'Rent Roll'!$O23)^(DATEDIF(EDATE('Rent Roll'!$K23,'Rent Roll'!$P23*12),CD$5,"Y")+1))),('Rent Roll'!$H23*'Rent Roll'!$D23/12)*((1+'Rent Roll'!$N23)^DATEDIF('Control | Sensitivity'!$C$18,CD$5,"Y")))))</f>
        <v>-</v>
      </c>
      <c r="CE27" s="92" t="str">
        <f ca="1">IF(CE$5&gt;='Rent Roll'!$M49,('Rent Roll'!$G49*'Rent Roll'!$D23/12)*((1+'Rent Roll'!$X49)^DATEDIF('Rent Roll'!$M49,CE$5,"Y")),
IF(CE$5&gt;'Rent Roll'!$L23,"-",
IF('Rent Roll'!$P23&gt;0,
IF(AND('Rent Roll'!$P23&gt;0,EDATE('Rent Roll'!$K23,'Rent Roll'!$P23*12)&gt;='Commercial Lease'!CE$5),
('Rent Roll'!$H23*'Rent Roll'!$D23/12)*((1+'Rent Roll'!$N23)^DATEDIF('Control | Sensitivity'!$C$18,CE$5,"Y")),
OFFSET(CD27,0,-DATEDIF(EDATE('Rent Roll'!$K23,'Rent Roll'!$P23*12),CE$5,"M"))*((1+'Rent Roll'!$O23)^(DATEDIF(EDATE('Rent Roll'!$K23,'Rent Roll'!$P23*12),CE$5,"Y")+1))),('Rent Roll'!$H23*'Rent Roll'!$D23/12)*((1+'Rent Roll'!$N23)^DATEDIF('Control | Sensitivity'!$C$18,CE$5,"Y")))))</f>
        <v>-</v>
      </c>
      <c r="CF27" s="92" t="str">
        <f ca="1">IF(CF$5&gt;='Rent Roll'!$M49,('Rent Roll'!$G49*'Rent Roll'!$D23/12)*((1+'Rent Roll'!$X49)^DATEDIF('Rent Roll'!$M49,CF$5,"Y")),
IF(CF$5&gt;'Rent Roll'!$L23,"-",
IF('Rent Roll'!$P23&gt;0,
IF(AND('Rent Roll'!$P23&gt;0,EDATE('Rent Roll'!$K23,'Rent Roll'!$P23*12)&gt;='Commercial Lease'!CF$5),
('Rent Roll'!$H23*'Rent Roll'!$D23/12)*((1+'Rent Roll'!$N23)^DATEDIF('Control | Sensitivity'!$C$18,CF$5,"Y")),
OFFSET(CE27,0,-DATEDIF(EDATE('Rent Roll'!$K23,'Rent Roll'!$P23*12),CF$5,"M"))*((1+'Rent Roll'!$O23)^(DATEDIF(EDATE('Rent Roll'!$K23,'Rent Roll'!$P23*12),CF$5,"Y")+1))),('Rent Roll'!$H23*'Rent Roll'!$D23/12)*((1+'Rent Roll'!$N23)^DATEDIF('Control | Sensitivity'!$C$18,CF$5,"Y")))))</f>
        <v>-</v>
      </c>
      <c r="CG27" s="92" t="str">
        <f ca="1">IF(CG$5&gt;='Rent Roll'!$M49,('Rent Roll'!$G49*'Rent Roll'!$D23/12)*((1+'Rent Roll'!$X49)^DATEDIF('Rent Roll'!$M49,CG$5,"Y")),
IF(CG$5&gt;'Rent Roll'!$L23,"-",
IF('Rent Roll'!$P23&gt;0,
IF(AND('Rent Roll'!$P23&gt;0,EDATE('Rent Roll'!$K23,'Rent Roll'!$P23*12)&gt;='Commercial Lease'!CG$5),
('Rent Roll'!$H23*'Rent Roll'!$D23/12)*((1+'Rent Roll'!$N23)^DATEDIF('Control | Sensitivity'!$C$18,CG$5,"Y")),
OFFSET(CF27,0,-DATEDIF(EDATE('Rent Roll'!$K23,'Rent Roll'!$P23*12),CG$5,"M"))*((1+'Rent Roll'!$O23)^(DATEDIF(EDATE('Rent Roll'!$K23,'Rent Roll'!$P23*12),CG$5,"Y")+1))),('Rent Roll'!$H23*'Rent Roll'!$D23/12)*((1+'Rent Roll'!$N23)^DATEDIF('Control | Sensitivity'!$C$18,CG$5,"Y")))))</f>
        <v>-</v>
      </c>
      <c r="CH27" s="92" t="str">
        <f ca="1">IF(CH$5&gt;='Rent Roll'!$M49,('Rent Roll'!$G49*'Rent Roll'!$D23/12)*((1+'Rent Roll'!$X49)^DATEDIF('Rent Roll'!$M49,CH$5,"Y")),
IF(CH$5&gt;'Rent Roll'!$L23,"-",
IF('Rent Roll'!$P23&gt;0,
IF(AND('Rent Roll'!$P23&gt;0,EDATE('Rent Roll'!$K23,'Rent Roll'!$P23*12)&gt;='Commercial Lease'!CH$5),
('Rent Roll'!$H23*'Rent Roll'!$D23/12)*((1+'Rent Roll'!$N23)^DATEDIF('Control | Sensitivity'!$C$18,CH$5,"Y")),
OFFSET(CG27,0,-DATEDIF(EDATE('Rent Roll'!$K23,'Rent Roll'!$P23*12),CH$5,"M"))*((1+'Rent Roll'!$O23)^(DATEDIF(EDATE('Rent Roll'!$K23,'Rent Roll'!$P23*12),CH$5,"Y")+1))),('Rent Roll'!$H23*'Rent Roll'!$D23/12)*((1+'Rent Roll'!$N23)^DATEDIF('Control | Sensitivity'!$C$18,CH$5,"Y")))))</f>
        <v>-</v>
      </c>
      <c r="CI27" s="92" t="str">
        <f ca="1">IF(CI$5&gt;='Rent Roll'!$M49,('Rent Roll'!$G49*'Rent Roll'!$D23/12)*((1+'Rent Roll'!$X49)^DATEDIF('Rent Roll'!$M49,CI$5,"Y")),
IF(CI$5&gt;'Rent Roll'!$L23,"-",
IF('Rent Roll'!$P23&gt;0,
IF(AND('Rent Roll'!$P23&gt;0,EDATE('Rent Roll'!$K23,'Rent Roll'!$P23*12)&gt;='Commercial Lease'!CI$5),
('Rent Roll'!$H23*'Rent Roll'!$D23/12)*((1+'Rent Roll'!$N23)^DATEDIF('Control | Sensitivity'!$C$18,CI$5,"Y")),
OFFSET(CH27,0,-DATEDIF(EDATE('Rent Roll'!$K23,'Rent Roll'!$P23*12),CI$5,"M"))*((1+'Rent Roll'!$O23)^(DATEDIF(EDATE('Rent Roll'!$K23,'Rent Roll'!$P23*12),CI$5,"Y")+1))),('Rent Roll'!$H23*'Rent Roll'!$D23/12)*((1+'Rent Roll'!$N23)^DATEDIF('Control | Sensitivity'!$C$18,CI$5,"Y")))))</f>
        <v>-</v>
      </c>
      <c r="CJ27" s="92" t="str">
        <f ca="1">IF(CJ$5&gt;='Rent Roll'!$M49,('Rent Roll'!$G49*'Rent Roll'!$D23/12)*((1+'Rent Roll'!$X49)^DATEDIF('Rent Roll'!$M49,CJ$5,"Y")),
IF(CJ$5&gt;'Rent Roll'!$L23,"-",
IF('Rent Roll'!$P23&gt;0,
IF(AND('Rent Roll'!$P23&gt;0,EDATE('Rent Roll'!$K23,'Rent Roll'!$P23*12)&gt;='Commercial Lease'!CJ$5),
('Rent Roll'!$H23*'Rent Roll'!$D23/12)*((1+'Rent Roll'!$N23)^DATEDIF('Control | Sensitivity'!$C$18,CJ$5,"Y")),
OFFSET(CI27,0,-DATEDIF(EDATE('Rent Roll'!$K23,'Rent Roll'!$P23*12),CJ$5,"M"))*((1+'Rent Roll'!$O23)^(DATEDIF(EDATE('Rent Roll'!$K23,'Rent Roll'!$P23*12),CJ$5,"Y")+1))),('Rent Roll'!$H23*'Rent Roll'!$D23/12)*((1+'Rent Roll'!$N23)^DATEDIF('Control | Sensitivity'!$C$18,CJ$5,"Y")))))</f>
        <v>-</v>
      </c>
      <c r="CK27" s="92" t="str">
        <f ca="1">IF(CK$5&gt;='Rent Roll'!$M49,('Rent Roll'!$G49*'Rent Roll'!$D23/12)*((1+'Rent Roll'!$X49)^DATEDIF('Rent Roll'!$M49,CK$5,"Y")),
IF(CK$5&gt;'Rent Roll'!$L23,"-",
IF('Rent Roll'!$P23&gt;0,
IF(AND('Rent Roll'!$P23&gt;0,EDATE('Rent Roll'!$K23,'Rent Roll'!$P23*12)&gt;='Commercial Lease'!CK$5),
('Rent Roll'!$H23*'Rent Roll'!$D23/12)*((1+'Rent Roll'!$N23)^DATEDIF('Control | Sensitivity'!$C$18,CK$5,"Y")),
OFFSET(CJ27,0,-DATEDIF(EDATE('Rent Roll'!$K23,'Rent Roll'!$P23*12),CK$5,"M"))*((1+'Rent Roll'!$O23)^(DATEDIF(EDATE('Rent Roll'!$K23,'Rent Roll'!$P23*12),CK$5,"Y")+1))),('Rent Roll'!$H23*'Rent Roll'!$D23/12)*((1+'Rent Roll'!$N23)^DATEDIF('Control | Sensitivity'!$C$18,CK$5,"Y")))))</f>
        <v>-</v>
      </c>
      <c r="CL27" s="92" t="str">
        <f ca="1">IF(CL$5&gt;='Rent Roll'!$M49,('Rent Roll'!$G49*'Rent Roll'!$D23/12)*((1+'Rent Roll'!$X49)^DATEDIF('Rent Roll'!$M49,CL$5,"Y")),
IF(CL$5&gt;'Rent Roll'!$L23,"-",
IF('Rent Roll'!$P23&gt;0,
IF(AND('Rent Roll'!$P23&gt;0,EDATE('Rent Roll'!$K23,'Rent Roll'!$P23*12)&gt;='Commercial Lease'!CL$5),
('Rent Roll'!$H23*'Rent Roll'!$D23/12)*((1+'Rent Roll'!$N23)^DATEDIF('Control | Sensitivity'!$C$18,CL$5,"Y")),
OFFSET(CK27,0,-DATEDIF(EDATE('Rent Roll'!$K23,'Rent Roll'!$P23*12),CL$5,"M"))*((1+'Rent Roll'!$O23)^(DATEDIF(EDATE('Rent Roll'!$K23,'Rent Roll'!$P23*12),CL$5,"Y")+1))),('Rent Roll'!$H23*'Rent Roll'!$D23/12)*((1+'Rent Roll'!$N23)^DATEDIF('Control | Sensitivity'!$C$18,CL$5,"Y")))))</f>
        <v>-</v>
      </c>
      <c r="CM27" s="92" t="str">
        <f ca="1">IF(CM$5&gt;='Rent Roll'!$M49,('Rent Roll'!$G49*'Rent Roll'!$D23/12)*((1+'Rent Roll'!$X49)^DATEDIF('Rent Roll'!$M49,CM$5,"Y")),
IF(CM$5&gt;'Rent Roll'!$L23,"-",
IF('Rent Roll'!$P23&gt;0,
IF(AND('Rent Roll'!$P23&gt;0,EDATE('Rent Roll'!$K23,'Rent Roll'!$P23*12)&gt;='Commercial Lease'!CM$5),
('Rent Roll'!$H23*'Rent Roll'!$D23/12)*((1+'Rent Roll'!$N23)^DATEDIF('Control | Sensitivity'!$C$18,CM$5,"Y")),
OFFSET(CL27,0,-DATEDIF(EDATE('Rent Roll'!$K23,'Rent Roll'!$P23*12),CM$5,"M"))*((1+'Rent Roll'!$O23)^(DATEDIF(EDATE('Rent Roll'!$K23,'Rent Roll'!$P23*12),CM$5,"Y")+1))),('Rent Roll'!$H23*'Rent Roll'!$D23/12)*((1+'Rent Roll'!$N23)^DATEDIF('Control | Sensitivity'!$C$18,CM$5,"Y")))))</f>
        <v>-</v>
      </c>
      <c r="CN27" s="92" t="str">
        <f ca="1">IF(CN$5&gt;='Rent Roll'!$M49,('Rent Roll'!$G49*'Rent Roll'!$D23/12)*((1+'Rent Roll'!$X49)^DATEDIF('Rent Roll'!$M49,CN$5,"Y")),
IF(CN$5&gt;'Rent Roll'!$L23,"-",
IF('Rent Roll'!$P23&gt;0,
IF(AND('Rent Roll'!$P23&gt;0,EDATE('Rent Roll'!$K23,'Rent Roll'!$P23*12)&gt;='Commercial Lease'!CN$5),
('Rent Roll'!$H23*'Rent Roll'!$D23/12)*((1+'Rent Roll'!$N23)^DATEDIF('Control | Sensitivity'!$C$18,CN$5,"Y")),
OFFSET(CM27,0,-DATEDIF(EDATE('Rent Roll'!$K23,'Rent Roll'!$P23*12),CN$5,"M"))*((1+'Rent Roll'!$O23)^(DATEDIF(EDATE('Rent Roll'!$K23,'Rent Roll'!$P23*12),CN$5,"Y")+1))),('Rent Roll'!$H23*'Rent Roll'!$D23/12)*((1+'Rent Roll'!$N23)^DATEDIF('Control | Sensitivity'!$C$18,CN$5,"Y")))))</f>
        <v>-</v>
      </c>
      <c r="CO27" s="92" t="str">
        <f ca="1">IF(CO$5&gt;='Rent Roll'!$M49,('Rent Roll'!$G49*'Rent Roll'!$D23/12)*((1+'Rent Roll'!$X49)^DATEDIF('Rent Roll'!$M49,CO$5,"Y")),
IF(CO$5&gt;'Rent Roll'!$L23,"-",
IF('Rent Roll'!$P23&gt;0,
IF(AND('Rent Roll'!$P23&gt;0,EDATE('Rent Roll'!$K23,'Rent Roll'!$P23*12)&gt;='Commercial Lease'!CO$5),
('Rent Roll'!$H23*'Rent Roll'!$D23/12)*((1+'Rent Roll'!$N23)^DATEDIF('Control | Sensitivity'!$C$18,CO$5,"Y")),
OFFSET(CN27,0,-DATEDIF(EDATE('Rent Roll'!$K23,'Rent Roll'!$P23*12),CO$5,"M"))*((1+'Rent Roll'!$O23)^(DATEDIF(EDATE('Rent Roll'!$K23,'Rent Roll'!$P23*12),CO$5,"Y")+1))),('Rent Roll'!$H23*'Rent Roll'!$D23/12)*((1+'Rent Roll'!$N23)^DATEDIF('Control | Sensitivity'!$C$18,CO$5,"Y")))))</f>
        <v>-</v>
      </c>
      <c r="CP27" s="92" t="str">
        <f ca="1">IF(CP$5&gt;='Rent Roll'!$M49,('Rent Roll'!$G49*'Rent Roll'!$D23/12)*((1+'Rent Roll'!$X49)^DATEDIF('Rent Roll'!$M49,CP$5,"Y")),
IF(CP$5&gt;'Rent Roll'!$L23,"-",
IF('Rent Roll'!$P23&gt;0,
IF(AND('Rent Roll'!$P23&gt;0,EDATE('Rent Roll'!$K23,'Rent Roll'!$P23*12)&gt;='Commercial Lease'!CP$5),
('Rent Roll'!$H23*'Rent Roll'!$D23/12)*((1+'Rent Roll'!$N23)^DATEDIF('Control | Sensitivity'!$C$18,CP$5,"Y")),
OFFSET(CO27,0,-DATEDIF(EDATE('Rent Roll'!$K23,'Rent Roll'!$P23*12),CP$5,"M"))*((1+'Rent Roll'!$O23)^(DATEDIF(EDATE('Rent Roll'!$K23,'Rent Roll'!$P23*12),CP$5,"Y")+1))),('Rent Roll'!$H23*'Rent Roll'!$D23/12)*((1+'Rent Roll'!$N23)^DATEDIF('Control | Sensitivity'!$C$18,CP$5,"Y")))))</f>
        <v>-</v>
      </c>
      <c r="CQ27" s="92" t="str">
        <f ca="1">IF(CQ$5&gt;='Rent Roll'!$M49,('Rent Roll'!$G49*'Rent Roll'!$D23/12)*((1+'Rent Roll'!$X49)^DATEDIF('Rent Roll'!$M49,CQ$5,"Y")),
IF(CQ$5&gt;'Rent Roll'!$L23,"-",
IF('Rent Roll'!$P23&gt;0,
IF(AND('Rent Roll'!$P23&gt;0,EDATE('Rent Roll'!$K23,'Rent Roll'!$P23*12)&gt;='Commercial Lease'!CQ$5),
('Rent Roll'!$H23*'Rent Roll'!$D23/12)*((1+'Rent Roll'!$N23)^DATEDIF('Control | Sensitivity'!$C$18,CQ$5,"Y")),
OFFSET(CP27,0,-DATEDIF(EDATE('Rent Roll'!$K23,'Rent Roll'!$P23*12),CQ$5,"M"))*((1+'Rent Roll'!$O23)^(DATEDIF(EDATE('Rent Roll'!$K23,'Rent Roll'!$P23*12),CQ$5,"Y")+1))),('Rent Roll'!$H23*'Rent Roll'!$D23/12)*((1+'Rent Roll'!$N23)^DATEDIF('Control | Sensitivity'!$C$18,CQ$5,"Y")))))</f>
        <v>-</v>
      </c>
      <c r="CR27" s="92" t="str">
        <f ca="1">IF(CR$5&gt;='Rent Roll'!$M49,('Rent Roll'!$G49*'Rent Roll'!$D23/12)*((1+'Rent Roll'!$X49)^DATEDIF('Rent Roll'!$M49,CR$5,"Y")),
IF(CR$5&gt;'Rent Roll'!$L23,"-",
IF('Rent Roll'!$P23&gt;0,
IF(AND('Rent Roll'!$P23&gt;0,EDATE('Rent Roll'!$K23,'Rent Roll'!$P23*12)&gt;='Commercial Lease'!CR$5),
('Rent Roll'!$H23*'Rent Roll'!$D23/12)*((1+'Rent Roll'!$N23)^DATEDIF('Control | Sensitivity'!$C$18,CR$5,"Y")),
OFFSET(CQ27,0,-DATEDIF(EDATE('Rent Roll'!$K23,'Rent Roll'!$P23*12),CR$5,"M"))*((1+'Rent Roll'!$O23)^(DATEDIF(EDATE('Rent Roll'!$K23,'Rent Roll'!$P23*12),CR$5,"Y")+1))),('Rent Roll'!$H23*'Rent Roll'!$D23/12)*((1+'Rent Roll'!$N23)^DATEDIF('Control | Sensitivity'!$C$18,CR$5,"Y")))))</f>
        <v>-</v>
      </c>
      <c r="CS27" s="92" t="str">
        <f ca="1">IF(CS$5&gt;='Rent Roll'!$M49,('Rent Roll'!$G49*'Rent Roll'!$D23/12)*((1+'Rent Roll'!$X49)^DATEDIF('Rent Roll'!$M49,CS$5,"Y")),
IF(CS$5&gt;'Rent Roll'!$L23,"-",
IF('Rent Roll'!$P23&gt;0,
IF(AND('Rent Roll'!$P23&gt;0,EDATE('Rent Roll'!$K23,'Rent Roll'!$P23*12)&gt;='Commercial Lease'!CS$5),
('Rent Roll'!$H23*'Rent Roll'!$D23/12)*((1+'Rent Roll'!$N23)^DATEDIF('Control | Sensitivity'!$C$18,CS$5,"Y")),
OFFSET(CR27,0,-DATEDIF(EDATE('Rent Roll'!$K23,'Rent Roll'!$P23*12),CS$5,"M"))*((1+'Rent Roll'!$O23)^(DATEDIF(EDATE('Rent Roll'!$K23,'Rent Roll'!$P23*12),CS$5,"Y")+1))),('Rent Roll'!$H23*'Rent Roll'!$D23/12)*((1+'Rent Roll'!$N23)^DATEDIF('Control | Sensitivity'!$C$18,CS$5,"Y")))))</f>
        <v>-</v>
      </c>
      <c r="CT27" s="92" t="str">
        <f ca="1">IF(CT$5&gt;='Rent Roll'!$M49,('Rent Roll'!$G49*'Rent Roll'!$D23/12)*((1+'Rent Roll'!$X49)^DATEDIF('Rent Roll'!$M49,CT$5,"Y")),
IF(CT$5&gt;'Rent Roll'!$L23,"-",
IF('Rent Roll'!$P23&gt;0,
IF(AND('Rent Roll'!$P23&gt;0,EDATE('Rent Roll'!$K23,'Rent Roll'!$P23*12)&gt;='Commercial Lease'!CT$5),
('Rent Roll'!$H23*'Rent Roll'!$D23/12)*((1+'Rent Roll'!$N23)^DATEDIF('Control | Sensitivity'!$C$18,CT$5,"Y")),
OFFSET(CS27,0,-DATEDIF(EDATE('Rent Roll'!$K23,'Rent Roll'!$P23*12),CT$5,"M"))*((1+'Rent Roll'!$O23)^(DATEDIF(EDATE('Rent Roll'!$K23,'Rent Roll'!$P23*12),CT$5,"Y")+1))),('Rent Roll'!$H23*'Rent Roll'!$D23/12)*((1+'Rent Roll'!$N23)^DATEDIF('Control | Sensitivity'!$C$18,CT$5,"Y")))))</f>
        <v>-</v>
      </c>
      <c r="CU27" s="92" t="str">
        <f ca="1">IF(CU$5&gt;='Rent Roll'!$M49,('Rent Roll'!$G49*'Rent Roll'!$D23/12)*((1+'Rent Roll'!$X49)^DATEDIF('Rent Roll'!$M49,CU$5,"Y")),
IF(CU$5&gt;'Rent Roll'!$L23,"-",
IF('Rent Roll'!$P23&gt;0,
IF(AND('Rent Roll'!$P23&gt;0,EDATE('Rent Roll'!$K23,'Rent Roll'!$P23*12)&gt;='Commercial Lease'!CU$5),
('Rent Roll'!$H23*'Rent Roll'!$D23/12)*((1+'Rent Roll'!$N23)^DATEDIF('Control | Sensitivity'!$C$18,CU$5,"Y")),
OFFSET(CT27,0,-DATEDIF(EDATE('Rent Roll'!$K23,'Rent Roll'!$P23*12),CU$5,"M"))*((1+'Rent Roll'!$O23)^(DATEDIF(EDATE('Rent Roll'!$K23,'Rent Roll'!$P23*12),CU$5,"Y")+1))),('Rent Roll'!$H23*'Rent Roll'!$D23/12)*((1+'Rent Roll'!$N23)^DATEDIF('Control | Sensitivity'!$C$18,CU$5,"Y")))))</f>
        <v>-</v>
      </c>
      <c r="CV27" s="92" t="str">
        <f ca="1">IF(CV$5&gt;='Rent Roll'!$M49,('Rent Roll'!$G49*'Rent Roll'!$D23/12)*((1+'Rent Roll'!$X49)^DATEDIF('Rent Roll'!$M49,CV$5,"Y")),
IF(CV$5&gt;'Rent Roll'!$L23,"-",
IF('Rent Roll'!$P23&gt;0,
IF(AND('Rent Roll'!$P23&gt;0,EDATE('Rent Roll'!$K23,'Rent Roll'!$P23*12)&gt;='Commercial Lease'!CV$5),
('Rent Roll'!$H23*'Rent Roll'!$D23/12)*((1+'Rent Roll'!$N23)^DATEDIF('Control | Sensitivity'!$C$18,CV$5,"Y")),
OFFSET(CU27,0,-DATEDIF(EDATE('Rent Roll'!$K23,'Rent Roll'!$P23*12),CV$5,"M"))*((1+'Rent Roll'!$O23)^(DATEDIF(EDATE('Rent Roll'!$K23,'Rent Roll'!$P23*12),CV$5,"Y")+1))),('Rent Roll'!$H23*'Rent Roll'!$D23/12)*((1+'Rent Roll'!$N23)^DATEDIF('Control | Sensitivity'!$C$18,CV$5,"Y")))))</f>
        <v>-</v>
      </c>
      <c r="CW27" s="92" t="str">
        <f ca="1">IF(CW$5&gt;='Rent Roll'!$M49,('Rent Roll'!$G49*'Rent Roll'!$D23/12)*((1+'Rent Roll'!$X49)^DATEDIF('Rent Roll'!$M49,CW$5,"Y")),
IF(CW$5&gt;'Rent Roll'!$L23,"-",
IF('Rent Roll'!$P23&gt;0,
IF(AND('Rent Roll'!$P23&gt;0,EDATE('Rent Roll'!$K23,'Rent Roll'!$P23*12)&gt;='Commercial Lease'!CW$5),
('Rent Roll'!$H23*'Rent Roll'!$D23/12)*((1+'Rent Roll'!$N23)^DATEDIF('Control | Sensitivity'!$C$18,CW$5,"Y")),
OFFSET(CV27,0,-DATEDIF(EDATE('Rent Roll'!$K23,'Rent Roll'!$P23*12),CW$5,"M"))*((1+'Rent Roll'!$O23)^(DATEDIF(EDATE('Rent Roll'!$K23,'Rent Roll'!$P23*12),CW$5,"Y")+1))),('Rent Roll'!$H23*'Rent Roll'!$D23/12)*((1+'Rent Roll'!$N23)^DATEDIF('Control | Sensitivity'!$C$18,CW$5,"Y")))))</f>
        <v>-</v>
      </c>
      <c r="CX27" s="92" t="str">
        <f ca="1">IF(CX$5&gt;='Rent Roll'!$M49,('Rent Roll'!$G49*'Rent Roll'!$D23/12)*((1+'Rent Roll'!$X49)^DATEDIF('Rent Roll'!$M49,CX$5,"Y")),
IF(CX$5&gt;'Rent Roll'!$L23,"-",
IF('Rent Roll'!$P23&gt;0,
IF(AND('Rent Roll'!$P23&gt;0,EDATE('Rent Roll'!$K23,'Rent Roll'!$P23*12)&gt;='Commercial Lease'!CX$5),
('Rent Roll'!$H23*'Rent Roll'!$D23/12)*((1+'Rent Roll'!$N23)^DATEDIF('Control | Sensitivity'!$C$18,CX$5,"Y")),
OFFSET(CW27,0,-DATEDIF(EDATE('Rent Roll'!$K23,'Rent Roll'!$P23*12),CX$5,"M"))*((1+'Rent Roll'!$O23)^(DATEDIF(EDATE('Rent Roll'!$K23,'Rent Roll'!$P23*12),CX$5,"Y")+1))),('Rent Roll'!$H23*'Rent Roll'!$D23/12)*((1+'Rent Roll'!$N23)^DATEDIF('Control | Sensitivity'!$C$18,CX$5,"Y")))))</f>
        <v>-</v>
      </c>
      <c r="CY27" s="92" t="str">
        <f ca="1">IF(CY$5&gt;='Rent Roll'!$M49,('Rent Roll'!$G49*'Rent Roll'!$D23/12)*((1+'Rent Roll'!$X49)^DATEDIF('Rent Roll'!$M49,CY$5,"Y")),
IF(CY$5&gt;'Rent Roll'!$L23,"-",
IF('Rent Roll'!$P23&gt;0,
IF(AND('Rent Roll'!$P23&gt;0,EDATE('Rent Roll'!$K23,'Rent Roll'!$P23*12)&gt;='Commercial Lease'!CY$5),
('Rent Roll'!$H23*'Rent Roll'!$D23/12)*((1+'Rent Roll'!$N23)^DATEDIF('Control | Sensitivity'!$C$18,CY$5,"Y")),
OFFSET(CX27,0,-DATEDIF(EDATE('Rent Roll'!$K23,'Rent Roll'!$P23*12),CY$5,"M"))*((1+'Rent Roll'!$O23)^(DATEDIF(EDATE('Rent Roll'!$K23,'Rent Roll'!$P23*12),CY$5,"Y")+1))),('Rent Roll'!$H23*'Rent Roll'!$D23/12)*((1+'Rent Roll'!$N23)^DATEDIF('Control | Sensitivity'!$C$18,CY$5,"Y")))))</f>
        <v>-</v>
      </c>
      <c r="CZ27" s="92" t="str">
        <f ca="1">IF(CZ$5&gt;='Rent Roll'!$M49,('Rent Roll'!$G49*'Rent Roll'!$D23/12)*((1+'Rent Roll'!$X49)^DATEDIF('Rent Roll'!$M49,CZ$5,"Y")),
IF(CZ$5&gt;'Rent Roll'!$L23,"-",
IF('Rent Roll'!$P23&gt;0,
IF(AND('Rent Roll'!$P23&gt;0,EDATE('Rent Roll'!$K23,'Rent Roll'!$P23*12)&gt;='Commercial Lease'!CZ$5),
('Rent Roll'!$H23*'Rent Roll'!$D23/12)*((1+'Rent Roll'!$N23)^DATEDIF('Control | Sensitivity'!$C$18,CZ$5,"Y")),
OFFSET(CY27,0,-DATEDIF(EDATE('Rent Roll'!$K23,'Rent Roll'!$P23*12),CZ$5,"M"))*((1+'Rent Roll'!$O23)^(DATEDIF(EDATE('Rent Roll'!$K23,'Rent Roll'!$P23*12),CZ$5,"Y")+1))),('Rent Roll'!$H23*'Rent Roll'!$D23/12)*((1+'Rent Roll'!$N23)^DATEDIF('Control | Sensitivity'!$C$18,CZ$5,"Y")))))</f>
        <v>-</v>
      </c>
      <c r="DA27" s="92" t="str">
        <f ca="1">IF(DA$5&gt;='Rent Roll'!$M49,('Rent Roll'!$G49*'Rent Roll'!$D23/12)*((1+'Rent Roll'!$X49)^DATEDIF('Rent Roll'!$M49,DA$5,"Y")),
IF(DA$5&gt;'Rent Roll'!$L23,"-",
IF('Rent Roll'!$P23&gt;0,
IF(AND('Rent Roll'!$P23&gt;0,EDATE('Rent Roll'!$K23,'Rent Roll'!$P23*12)&gt;='Commercial Lease'!DA$5),
('Rent Roll'!$H23*'Rent Roll'!$D23/12)*((1+'Rent Roll'!$N23)^DATEDIF('Control | Sensitivity'!$C$18,DA$5,"Y")),
OFFSET(CZ27,0,-DATEDIF(EDATE('Rent Roll'!$K23,'Rent Roll'!$P23*12),DA$5,"M"))*((1+'Rent Roll'!$O23)^(DATEDIF(EDATE('Rent Roll'!$K23,'Rent Roll'!$P23*12),DA$5,"Y")+1))),('Rent Roll'!$H23*'Rent Roll'!$D23/12)*((1+'Rent Roll'!$N23)^DATEDIF('Control | Sensitivity'!$C$18,DA$5,"Y")))))</f>
        <v>-</v>
      </c>
      <c r="DB27" s="92" t="str">
        <f ca="1">IF(DB$5&gt;='Rent Roll'!$M49,('Rent Roll'!$G49*'Rent Roll'!$D23/12)*((1+'Rent Roll'!$X49)^DATEDIF('Rent Roll'!$M49,DB$5,"Y")),
IF(DB$5&gt;'Rent Roll'!$L23,"-",
IF('Rent Roll'!$P23&gt;0,
IF(AND('Rent Roll'!$P23&gt;0,EDATE('Rent Roll'!$K23,'Rent Roll'!$P23*12)&gt;='Commercial Lease'!DB$5),
('Rent Roll'!$H23*'Rent Roll'!$D23/12)*((1+'Rent Roll'!$N23)^DATEDIF('Control | Sensitivity'!$C$18,DB$5,"Y")),
OFFSET(DA27,0,-DATEDIF(EDATE('Rent Roll'!$K23,'Rent Roll'!$P23*12),DB$5,"M"))*((1+'Rent Roll'!$O23)^(DATEDIF(EDATE('Rent Roll'!$K23,'Rent Roll'!$P23*12),DB$5,"Y")+1))),('Rent Roll'!$H23*'Rent Roll'!$D23/12)*((1+'Rent Roll'!$N23)^DATEDIF('Control | Sensitivity'!$C$18,DB$5,"Y")))))</f>
        <v>-</v>
      </c>
      <c r="DC27" s="92" t="str">
        <f ca="1">IF(DC$5&gt;='Rent Roll'!$M49,('Rent Roll'!$G49*'Rent Roll'!$D23/12)*((1+'Rent Roll'!$X49)^DATEDIF('Rent Roll'!$M49,DC$5,"Y")),
IF(DC$5&gt;'Rent Roll'!$L23,"-",
IF('Rent Roll'!$P23&gt;0,
IF(AND('Rent Roll'!$P23&gt;0,EDATE('Rent Roll'!$K23,'Rent Roll'!$P23*12)&gt;='Commercial Lease'!DC$5),
('Rent Roll'!$H23*'Rent Roll'!$D23/12)*((1+'Rent Roll'!$N23)^DATEDIF('Control | Sensitivity'!$C$18,DC$5,"Y")),
OFFSET(DB27,0,-DATEDIF(EDATE('Rent Roll'!$K23,'Rent Roll'!$P23*12),DC$5,"M"))*((1+'Rent Roll'!$O23)^(DATEDIF(EDATE('Rent Roll'!$K23,'Rent Roll'!$P23*12),DC$5,"Y")+1))),('Rent Roll'!$H23*'Rent Roll'!$D23/12)*((1+'Rent Roll'!$N23)^DATEDIF('Control | Sensitivity'!$C$18,DC$5,"Y")))))</f>
        <v>-</v>
      </c>
      <c r="DD27" s="92" t="str">
        <f ca="1">IF(DD$5&gt;='Rent Roll'!$M49,('Rent Roll'!$G49*'Rent Roll'!$D23/12)*((1+'Rent Roll'!$X49)^DATEDIF('Rent Roll'!$M49,DD$5,"Y")),
IF(DD$5&gt;'Rent Roll'!$L23,"-",
IF('Rent Roll'!$P23&gt;0,
IF(AND('Rent Roll'!$P23&gt;0,EDATE('Rent Roll'!$K23,'Rent Roll'!$P23*12)&gt;='Commercial Lease'!DD$5),
('Rent Roll'!$H23*'Rent Roll'!$D23/12)*((1+'Rent Roll'!$N23)^DATEDIF('Control | Sensitivity'!$C$18,DD$5,"Y")),
OFFSET(DC27,0,-DATEDIF(EDATE('Rent Roll'!$K23,'Rent Roll'!$P23*12),DD$5,"M"))*((1+'Rent Roll'!$O23)^(DATEDIF(EDATE('Rent Roll'!$K23,'Rent Roll'!$P23*12),DD$5,"Y")+1))),('Rent Roll'!$H23*'Rent Roll'!$D23/12)*((1+'Rent Roll'!$N23)^DATEDIF('Control | Sensitivity'!$C$18,DD$5,"Y")))))</f>
        <v>-</v>
      </c>
      <c r="DE27" s="92" t="str">
        <f ca="1">IF(DE$5&gt;='Rent Roll'!$M49,('Rent Roll'!$G49*'Rent Roll'!$D23/12)*((1+'Rent Roll'!$X49)^DATEDIF('Rent Roll'!$M49,DE$5,"Y")),
IF(DE$5&gt;'Rent Roll'!$L23,"-",
IF('Rent Roll'!$P23&gt;0,
IF(AND('Rent Roll'!$P23&gt;0,EDATE('Rent Roll'!$K23,'Rent Roll'!$P23*12)&gt;='Commercial Lease'!DE$5),
('Rent Roll'!$H23*'Rent Roll'!$D23/12)*((1+'Rent Roll'!$N23)^DATEDIF('Control | Sensitivity'!$C$18,DE$5,"Y")),
OFFSET(DD27,0,-DATEDIF(EDATE('Rent Roll'!$K23,'Rent Roll'!$P23*12),DE$5,"M"))*((1+'Rent Roll'!$O23)^(DATEDIF(EDATE('Rent Roll'!$K23,'Rent Roll'!$P23*12),DE$5,"Y")+1))),('Rent Roll'!$H23*'Rent Roll'!$D23/12)*((1+'Rent Roll'!$N23)^DATEDIF('Control | Sensitivity'!$C$18,DE$5,"Y")))))</f>
        <v>-</v>
      </c>
      <c r="DF27" s="92" t="str">
        <f ca="1">IF(DF$5&gt;='Rent Roll'!$M49,('Rent Roll'!$G49*'Rent Roll'!$D23/12)*((1+'Rent Roll'!$X49)^DATEDIF('Rent Roll'!$M49,DF$5,"Y")),
IF(DF$5&gt;'Rent Roll'!$L23,"-",
IF('Rent Roll'!$P23&gt;0,
IF(AND('Rent Roll'!$P23&gt;0,EDATE('Rent Roll'!$K23,'Rent Roll'!$P23*12)&gt;='Commercial Lease'!DF$5),
('Rent Roll'!$H23*'Rent Roll'!$D23/12)*((1+'Rent Roll'!$N23)^DATEDIF('Control | Sensitivity'!$C$18,DF$5,"Y")),
OFFSET(DE27,0,-DATEDIF(EDATE('Rent Roll'!$K23,'Rent Roll'!$P23*12),DF$5,"M"))*((1+'Rent Roll'!$O23)^(DATEDIF(EDATE('Rent Roll'!$K23,'Rent Roll'!$P23*12),DF$5,"Y")+1))),('Rent Roll'!$H23*'Rent Roll'!$D23/12)*((1+'Rent Roll'!$N23)^DATEDIF('Control | Sensitivity'!$C$18,DF$5,"Y")))))</f>
        <v>-</v>
      </c>
      <c r="DG27" s="92" t="str">
        <f ca="1">IF(DG$5&gt;='Rent Roll'!$M49,('Rent Roll'!$G49*'Rent Roll'!$D23/12)*((1+'Rent Roll'!$X49)^DATEDIF('Rent Roll'!$M49,DG$5,"Y")),
IF(DG$5&gt;'Rent Roll'!$L23,"-",
IF('Rent Roll'!$P23&gt;0,
IF(AND('Rent Roll'!$P23&gt;0,EDATE('Rent Roll'!$K23,'Rent Roll'!$P23*12)&gt;='Commercial Lease'!DG$5),
('Rent Roll'!$H23*'Rent Roll'!$D23/12)*((1+'Rent Roll'!$N23)^DATEDIF('Control | Sensitivity'!$C$18,DG$5,"Y")),
OFFSET(DF27,0,-DATEDIF(EDATE('Rent Roll'!$K23,'Rent Roll'!$P23*12),DG$5,"M"))*((1+'Rent Roll'!$O23)^(DATEDIF(EDATE('Rent Roll'!$K23,'Rent Roll'!$P23*12),DG$5,"Y")+1))),('Rent Roll'!$H23*'Rent Roll'!$D23/12)*((1+'Rent Roll'!$N23)^DATEDIF('Control | Sensitivity'!$C$18,DG$5,"Y")))))</f>
        <v>-</v>
      </c>
      <c r="DH27" s="92" t="str">
        <f ca="1">IF(DH$5&gt;='Rent Roll'!$M49,('Rent Roll'!$G49*'Rent Roll'!$D23/12)*((1+'Rent Roll'!$X49)^DATEDIF('Rent Roll'!$M49,DH$5,"Y")),
IF(DH$5&gt;'Rent Roll'!$L23,"-",
IF('Rent Roll'!$P23&gt;0,
IF(AND('Rent Roll'!$P23&gt;0,EDATE('Rent Roll'!$K23,'Rent Roll'!$P23*12)&gt;='Commercial Lease'!DH$5),
('Rent Roll'!$H23*'Rent Roll'!$D23/12)*((1+'Rent Roll'!$N23)^DATEDIF('Control | Sensitivity'!$C$18,DH$5,"Y")),
OFFSET(DG27,0,-DATEDIF(EDATE('Rent Roll'!$K23,'Rent Roll'!$P23*12),DH$5,"M"))*((1+'Rent Roll'!$O23)^(DATEDIF(EDATE('Rent Roll'!$K23,'Rent Roll'!$P23*12),DH$5,"Y")+1))),('Rent Roll'!$H23*'Rent Roll'!$D23/12)*((1+'Rent Roll'!$N23)^DATEDIF('Control | Sensitivity'!$C$18,DH$5,"Y")))))</f>
        <v>-</v>
      </c>
      <c r="DI27" s="92" t="str">
        <f ca="1">IF(DI$5&gt;='Rent Roll'!$M49,('Rent Roll'!$G49*'Rent Roll'!$D23/12)*((1+'Rent Roll'!$X49)^DATEDIF('Rent Roll'!$M49,DI$5,"Y")),
IF(DI$5&gt;'Rent Roll'!$L23,"-",
IF('Rent Roll'!$P23&gt;0,
IF(AND('Rent Roll'!$P23&gt;0,EDATE('Rent Roll'!$K23,'Rent Roll'!$P23*12)&gt;='Commercial Lease'!DI$5),
('Rent Roll'!$H23*'Rent Roll'!$D23/12)*((1+'Rent Roll'!$N23)^DATEDIF('Control | Sensitivity'!$C$18,DI$5,"Y")),
OFFSET(DH27,0,-DATEDIF(EDATE('Rent Roll'!$K23,'Rent Roll'!$P23*12),DI$5,"M"))*((1+'Rent Roll'!$O23)^(DATEDIF(EDATE('Rent Roll'!$K23,'Rent Roll'!$P23*12),DI$5,"Y")+1))),('Rent Roll'!$H23*'Rent Roll'!$D23/12)*((1+'Rent Roll'!$N23)^DATEDIF('Control | Sensitivity'!$C$18,DI$5,"Y")))))</f>
        <v>-</v>
      </c>
      <c r="DJ27" s="92" t="str">
        <f ca="1">IF(DJ$5&gt;='Rent Roll'!$M49,('Rent Roll'!$G49*'Rent Roll'!$D23/12)*((1+'Rent Roll'!$X49)^DATEDIF('Rent Roll'!$M49,DJ$5,"Y")),
IF(DJ$5&gt;'Rent Roll'!$L23,"-",
IF('Rent Roll'!$P23&gt;0,
IF(AND('Rent Roll'!$P23&gt;0,EDATE('Rent Roll'!$K23,'Rent Roll'!$P23*12)&gt;='Commercial Lease'!DJ$5),
('Rent Roll'!$H23*'Rent Roll'!$D23/12)*((1+'Rent Roll'!$N23)^DATEDIF('Control | Sensitivity'!$C$18,DJ$5,"Y")),
OFFSET(DI27,0,-DATEDIF(EDATE('Rent Roll'!$K23,'Rent Roll'!$P23*12),DJ$5,"M"))*((1+'Rent Roll'!$O23)^(DATEDIF(EDATE('Rent Roll'!$K23,'Rent Roll'!$P23*12),DJ$5,"Y")+1))),('Rent Roll'!$H23*'Rent Roll'!$D23/12)*((1+'Rent Roll'!$N23)^DATEDIF('Control | Sensitivity'!$C$18,DJ$5,"Y")))))</f>
        <v>-</v>
      </c>
      <c r="DK27" s="92" t="str">
        <f ca="1">IF(DK$5&gt;='Rent Roll'!$M49,('Rent Roll'!$G49*'Rent Roll'!$D23/12)*((1+'Rent Roll'!$X49)^DATEDIF('Rent Roll'!$M49,DK$5,"Y")),
IF(DK$5&gt;'Rent Roll'!$L23,"-",
IF('Rent Roll'!$P23&gt;0,
IF(AND('Rent Roll'!$P23&gt;0,EDATE('Rent Roll'!$K23,'Rent Roll'!$P23*12)&gt;='Commercial Lease'!DK$5),
('Rent Roll'!$H23*'Rent Roll'!$D23/12)*((1+'Rent Roll'!$N23)^DATEDIF('Control | Sensitivity'!$C$18,DK$5,"Y")),
OFFSET(DJ27,0,-DATEDIF(EDATE('Rent Roll'!$K23,'Rent Roll'!$P23*12),DK$5,"M"))*((1+'Rent Roll'!$O23)^(DATEDIF(EDATE('Rent Roll'!$K23,'Rent Roll'!$P23*12),DK$5,"Y")+1))),('Rent Roll'!$H23*'Rent Roll'!$D23/12)*((1+'Rent Roll'!$N23)^DATEDIF('Control | Sensitivity'!$C$18,DK$5,"Y")))))</f>
        <v>-</v>
      </c>
      <c r="DL27" s="92" t="str">
        <f ca="1">IF(DL$5&gt;='Rent Roll'!$M49,('Rent Roll'!$G49*'Rent Roll'!$D23/12)*((1+'Rent Roll'!$X49)^DATEDIF('Rent Roll'!$M49,DL$5,"Y")),
IF(DL$5&gt;'Rent Roll'!$L23,"-",
IF('Rent Roll'!$P23&gt;0,
IF(AND('Rent Roll'!$P23&gt;0,EDATE('Rent Roll'!$K23,'Rent Roll'!$P23*12)&gt;='Commercial Lease'!DL$5),
('Rent Roll'!$H23*'Rent Roll'!$D23/12)*((1+'Rent Roll'!$N23)^DATEDIF('Control | Sensitivity'!$C$18,DL$5,"Y")),
OFFSET(DK27,0,-DATEDIF(EDATE('Rent Roll'!$K23,'Rent Roll'!$P23*12),DL$5,"M"))*((1+'Rent Roll'!$O23)^(DATEDIF(EDATE('Rent Roll'!$K23,'Rent Roll'!$P23*12),DL$5,"Y")+1))),('Rent Roll'!$H23*'Rent Roll'!$D23/12)*((1+'Rent Roll'!$N23)^DATEDIF('Control | Sensitivity'!$C$18,DL$5,"Y")))))</f>
        <v>-</v>
      </c>
      <c r="DM27" s="92" t="str">
        <f ca="1">IF(DM$5&gt;='Rent Roll'!$M49,('Rent Roll'!$G49*'Rent Roll'!$D23/12)*((1+'Rent Roll'!$X49)^DATEDIF('Rent Roll'!$M49,DM$5,"Y")),
IF(DM$5&gt;'Rent Roll'!$L23,"-",
IF('Rent Roll'!$P23&gt;0,
IF(AND('Rent Roll'!$P23&gt;0,EDATE('Rent Roll'!$K23,'Rent Roll'!$P23*12)&gt;='Commercial Lease'!DM$5),
('Rent Roll'!$H23*'Rent Roll'!$D23/12)*((1+'Rent Roll'!$N23)^DATEDIF('Control | Sensitivity'!$C$18,DM$5,"Y")),
OFFSET(DL27,0,-DATEDIF(EDATE('Rent Roll'!$K23,'Rent Roll'!$P23*12),DM$5,"M"))*((1+'Rent Roll'!$O23)^(DATEDIF(EDATE('Rent Roll'!$K23,'Rent Roll'!$P23*12),DM$5,"Y")+1))),('Rent Roll'!$H23*'Rent Roll'!$D23/12)*((1+'Rent Roll'!$N23)^DATEDIF('Control | Sensitivity'!$C$18,DM$5,"Y")))))</f>
        <v>-</v>
      </c>
      <c r="DN27" s="92" t="str">
        <f ca="1">IF(DN$5&gt;='Rent Roll'!$M49,('Rent Roll'!$G49*'Rent Roll'!$D23/12)*((1+'Rent Roll'!$X49)^DATEDIF('Rent Roll'!$M49,DN$5,"Y")),
IF(DN$5&gt;'Rent Roll'!$L23,"-",
IF('Rent Roll'!$P23&gt;0,
IF(AND('Rent Roll'!$P23&gt;0,EDATE('Rent Roll'!$K23,'Rent Roll'!$P23*12)&gt;='Commercial Lease'!DN$5),
('Rent Roll'!$H23*'Rent Roll'!$D23/12)*((1+'Rent Roll'!$N23)^DATEDIF('Control | Sensitivity'!$C$18,DN$5,"Y")),
OFFSET(DM27,0,-DATEDIF(EDATE('Rent Roll'!$K23,'Rent Roll'!$P23*12),DN$5,"M"))*((1+'Rent Roll'!$O23)^(DATEDIF(EDATE('Rent Roll'!$K23,'Rent Roll'!$P23*12),DN$5,"Y")+1))),('Rent Roll'!$H23*'Rent Roll'!$D23/12)*((1+'Rent Roll'!$N23)^DATEDIF('Control | Sensitivity'!$C$18,DN$5,"Y")))))</f>
        <v>-</v>
      </c>
      <c r="DO27" s="92" t="str">
        <f ca="1">IF(DO$5&gt;='Rent Roll'!$M49,('Rent Roll'!$G49*'Rent Roll'!$D23/12)*((1+'Rent Roll'!$X49)^DATEDIF('Rent Roll'!$M49,DO$5,"Y")),
IF(DO$5&gt;'Rent Roll'!$L23,"-",
IF('Rent Roll'!$P23&gt;0,
IF(AND('Rent Roll'!$P23&gt;0,EDATE('Rent Roll'!$K23,'Rent Roll'!$P23*12)&gt;='Commercial Lease'!DO$5),
('Rent Roll'!$H23*'Rent Roll'!$D23/12)*((1+'Rent Roll'!$N23)^DATEDIF('Control | Sensitivity'!$C$18,DO$5,"Y")),
OFFSET(DN27,0,-DATEDIF(EDATE('Rent Roll'!$K23,'Rent Roll'!$P23*12),DO$5,"M"))*((1+'Rent Roll'!$O23)^(DATEDIF(EDATE('Rent Roll'!$K23,'Rent Roll'!$P23*12),DO$5,"Y")+1))),('Rent Roll'!$H23*'Rent Roll'!$D23/12)*((1+'Rent Roll'!$N23)^DATEDIF('Control | Sensitivity'!$C$18,DO$5,"Y")))))</f>
        <v>-</v>
      </c>
      <c r="DP27" s="92" t="str">
        <f ca="1">IF(DP$5&gt;='Rent Roll'!$M49,('Rent Roll'!$G49*'Rent Roll'!$D23/12)*((1+'Rent Roll'!$X49)^DATEDIF('Rent Roll'!$M49,DP$5,"Y")),
IF(DP$5&gt;'Rent Roll'!$L23,"-",
IF('Rent Roll'!$P23&gt;0,
IF(AND('Rent Roll'!$P23&gt;0,EDATE('Rent Roll'!$K23,'Rent Roll'!$P23*12)&gt;='Commercial Lease'!DP$5),
('Rent Roll'!$H23*'Rent Roll'!$D23/12)*((1+'Rent Roll'!$N23)^DATEDIF('Control | Sensitivity'!$C$18,DP$5,"Y")),
OFFSET(DO27,0,-DATEDIF(EDATE('Rent Roll'!$K23,'Rent Roll'!$P23*12),DP$5,"M"))*((1+'Rent Roll'!$O23)^(DATEDIF(EDATE('Rent Roll'!$K23,'Rent Roll'!$P23*12),DP$5,"Y")+1))),('Rent Roll'!$H23*'Rent Roll'!$D23/12)*((1+'Rent Roll'!$N23)^DATEDIF('Control | Sensitivity'!$C$18,DP$5,"Y")))))</f>
        <v>-</v>
      </c>
      <c r="DQ27" s="92" t="str">
        <f ca="1">IF(DQ$5&gt;='Rent Roll'!$M49,('Rent Roll'!$G49*'Rent Roll'!$D23/12)*((1+'Rent Roll'!$X49)^DATEDIF('Rent Roll'!$M49,DQ$5,"Y")),
IF(DQ$5&gt;'Rent Roll'!$L23,"-",
IF('Rent Roll'!$P23&gt;0,
IF(AND('Rent Roll'!$P23&gt;0,EDATE('Rent Roll'!$K23,'Rent Roll'!$P23*12)&gt;='Commercial Lease'!DQ$5),
('Rent Roll'!$H23*'Rent Roll'!$D23/12)*((1+'Rent Roll'!$N23)^DATEDIF('Control | Sensitivity'!$C$18,DQ$5,"Y")),
OFFSET(DP27,0,-DATEDIF(EDATE('Rent Roll'!$K23,'Rent Roll'!$P23*12),DQ$5,"M"))*((1+'Rent Roll'!$O23)^(DATEDIF(EDATE('Rent Roll'!$K23,'Rent Roll'!$P23*12),DQ$5,"Y")+1))),('Rent Roll'!$H23*'Rent Roll'!$D23/12)*((1+'Rent Roll'!$N23)^DATEDIF('Control | Sensitivity'!$C$18,DQ$5,"Y")))))</f>
        <v>-</v>
      </c>
      <c r="DR27" s="92" t="str">
        <f ca="1">IF(DR$5&gt;='Rent Roll'!$M49,('Rent Roll'!$G49*'Rent Roll'!$D23/12)*((1+'Rent Roll'!$X49)^DATEDIF('Rent Roll'!$M49,DR$5,"Y")),
IF(DR$5&gt;'Rent Roll'!$L23,"-",
IF('Rent Roll'!$P23&gt;0,
IF(AND('Rent Roll'!$P23&gt;0,EDATE('Rent Roll'!$K23,'Rent Roll'!$P23*12)&gt;='Commercial Lease'!DR$5),
('Rent Roll'!$H23*'Rent Roll'!$D23/12)*((1+'Rent Roll'!$N23)^DATEDIF('Control | Sensitivity'!$C$18,DR$5,"Y")),
OFFSET(DQ27,0,-DATEDIF(EDATE('Rent Roll'!$K23,'Rent Roll'!$P23*12),DR$5,"M"))*((1+'Rent Roll'!$O23)^(DATEDIF(EDATE('Rent Roll'!$K23,'Rent Roll'!$P23*12),DR$5,"Y")+1))),('Rent Roll'!$H23*'Rent Roll'!$D23/12)*((1+'Rent Roll'!$N23)^DATEDIF('Control | Sensitivity'!$C$18,DR$5,"Y")))))</f>
        <v>-</v>
      </c>
      <c r="DS27" s="92" t="str">
        <f ca="1">IF(DS$5&gt;='Rent Roll'!$M49,('Rent Roll'!$G49*'Rent Roll'!$D23/12)*((1+'Rent Roll'!$X49)^DATEDIF('Rent Roll'!$M49,DS$5,"Y")),
IF(DS$5&gt;'Rent Roll'!$L23,"-",
IF('Rent Roll'!$P23&gt;0,
IF(AND('Rent Roll'!$P23&gt;0,EDATE('Rent Roll'!$K23,'Rent Roll'!$P23*12)&gt;='Commercial Lease'!DS$5),
('Rent Roll'!$H23*'Rent Roll'!$D23/12)*((1+'Rent Roll'!$N23)^DATEDIF('Control | Sensitivity'!$C$18,DS$5,"Y")),
OFFSET(DR27,0,-DATEDIF(EDATE('Rent Roll'!$K23,'Rent Roll'!$P23*12),DS$5,"M"))*((1+'Rent Roll'!$O23)^(DATEDIF(EDATE('Rent Roll'!$K23,'Rent Roll'!$P23*12),DS$5,"Y")+1))),('Rent Roll'!$H23*'Rent Roll'!$D23/12)*((1+'Rent Roll'!$N23)^DATEDIF('Control | Sensitivity'!$C$18,DS$5,"Y")))))</f>
        <v>-</v>
      </c>
      <c r="DT27" s="92" t="str">
        <f ca="1">IF(DT$5&gt;='Rent Roll'!$M49,('Rent Roll'!$G49*'Rent Roll'!$D23/12)*((1+'Rent Roll'!$X49)^DATEDIF('Rent Roll'!$M49,DT$5,"Y")),
IF(DT$5&gt;'Rent Roll'!$L23,"-",
IF('Rent Roll'!$P23&gt;0,
IF(AND('Rent Roll'!$P23&gt;0,EDATE('Rent Roll'!$K23,'Rent Roll'!$P23*12)&gt;='Commercial Lease'!DT$5),
('Rent Roll'!$H23*'Rent Roll'!$D23/12)*((1+'Rent Roll'!$N23)^DATEDIF('Control | Sensitivity'!$C$18,DT$5,"Y")),
OFFSET(DS27,0,-DATEDIF(EDATE('Rent Roll'!$K23,'Rent Roll'!$P23*12),DT$5,"M"))*((1+'Rent Roll'!$O23)^(DATEDIF(EDATE('Rent Roll'!$K23,'Rent Roll'!$P23*12),DT$5,"Y")+1))),('Rent Roll'!$H23*'Rent Roll'!$D23/12)*((1+'Rent Roll'!$N23)^DATEDIF('Control | Sensitivity'!$C$18,DT$5,"Y")))))</f>
        <v>-</v>
      </c>
      <c r="DU27" s="92" t="str">
        <f ca="1">IF(DU$5&gt;='Rent Roll'!$M49,('Rent Roll'!$G49*'Rent Roll'!$D23/12)*((1+'Rent Roll'!$X49)^DATEDIF('Rent Roll'!$M49,DU$5,"Y")),
IF(DU$5&gt;'Rent Roll'!$L23,"-",
IF('Rent Roll'!$P23&gt;0,
IF(AND('Rent Roll'!$P23&gt;0,EDATE('Rent Roll'!$K23,'Rent Roll'!$P23*12)&gt;='Commercial Lease'!DU$5),
('Rent Roll'!$H23*'Rent Roll'!$D23/12)*((1+'Rent Roll'!$N23)^DATEDIF('Control | Sensitivity'!$C$18,DU$5,"Y")),
OFFSET(DT27,0,-DATEDIF(EDATE('Rent Roll'!$K23,'Rent Roll'!$P23*12),DU$5,"M"))*((1+'Rent Roll'!$O23)^(DATEDIF(EDATE('Rent Roll'!$K23,'Rent Roll'!$P23*12),DU$5,"Y")+1))),('Rent Roll'!$H23*'Rent Roll'!$D23/12)*((1+'Rent Roll'!$N23)^DATEDIF('Control | Sensitivity'!$C$18,DU$5,"Y")))))</f>
        <v>-</v>
      </c>
      <c r="DV27" s="92" t="str">
        <f ca="1">IF(DV$5&gt;='Rent Roll'!$M49,('Rent Roll'!$G49*'Rent Roll'!$D23/12)*((1+'Rent Roll'!$X49)^DATEDIF('Rent Roll'!$M49,DV$5,"Y")),
IF(DV$5&gt;'Rent Roll'!$L23,"-",
IF('Rent Roll'!$P23&gt;0,
IF(AND('Rent Roll'!$P23&gt;0,EDATE('Rent Roll'!$K23,'Rent Roll'!$P23*12)&gt;='Commercial Lease'!DV$5),
('Rent Roll'!$H23*'Rent Roll'!$D23/12)*((1+'Rent Roll'!$N23)^DATEDIF('Control | Sensitivity'!$C$18,DV$5,"Y")),
OFFSET(DU27,0,-DATEDIF(EDATE('Rent Roll'!$K23,'Rent Roll'!$P23*12),DV$5,"M"))*((1+'Rent Roll'!$O23)^(DATEDIF(EDATE('Rent Roll'!$K23,'Rent Roll'!$P23*12),DV$5,"Y")+1))),('Rent Roll'!$H23*'Rent Roll'!$D23/12)*((1+'Rent Roll'!$N23)^DATEDIF('Control | Sensitivity'!$C$18,DV$5,"Y")))))</f>
        <v>-</v>
      </c>
      <c r="DW27" s="92" t="str">
        <f ca="1">IF(DW$5&gt;='Rent Roll'!$M49,('Rent Roll'!$G49*'Rent Roll'!$D23/12)*((1+'Rent Roll'!$X49)^DATEDIF('Rent Roll'!$M49,DW$5,"Y")),
IF(DW$5&gt;'Rent Roll'!$L23,"-",
IF('Rent Roll'!$P23&gt;0,
IF(AND('Rent Roll'!$P23&gt;0,EDATE('Rent Roll'!$K23,'Rent Roll'!$P23*12)&gt;='Commercial Lease'!DW$5),
('Rent Roll'!$H23*'Rent Roll'!$D23/12)*((1+'Rent Roll'!$N23)^DATEDIF('Control | Sensitivity'!$C$18,DW$5,"Y")),
OFFSET(DV27,0,-DATEDIF(EDATE('Rent Roll'!$K23,'Rent Roll'!$P23*12),DW$5,"M"))*((1+'Rent Roll'!$O23)^(DATEDIF(EDATE('Rent Roll'!$K23,'Rent Roll'!$P23*12),DW$5,"Y")+1))),('Rent Roll'!$H23*'Rent Roll'!$D23/12)*((1+'Rent Roll'!$N23)^DATEDIF('Control | Sensitivity'!$C$18,DW$5,"Y")))))</f>
        <v>-</v>
      </c>
      <c r="DX27" s="92" t="str">
        <f ca="1">IF(DX$5&gt;='Rent Roll'!$M49,('Rent Roll'!$G49*'Rent Roll'!$D23/12)*((1+'Rent Roll'!$X49)^DATEDIF('Rent Roll'!$M49,DX$5,"Y")),
IF(DX$5&gt;'Rent Roll'!$L23,"-",
IF('Rent Roll'!$P23&gt;0,
IF(AND('Rent Roll'!$P23&gt;0,EDATE('Rent Roll'!$K23,'Rent Roll'!$P23*12)&gt;='Commercial Lease'!DX$5),
('Rent Roll'!$H23*'Rent Roll'!$D23/12)*((1+'Rent Roll'!$N23)^DATEDIF('Control | Sensitivity'!$C$18,DX$5,"Y")),
OFFSET(DW27,0,-DATEDIF(EDATE('Rent Roll'!$K23,'Rent Roll'!$P23*12),DX$5,"M"))*((1+'Rent Roll'!$O23)^(DATEDIF(EDATE('Rent Roll'!$K23,'Rent Roll'!$P23*12),DX$5,"Y")+1))),('Rent Roll'!$H23*'Rent Roll'!$D23/12)*((1+'Rent Roll'!$N23)^DATEDIF('Control | Sensitivity'!$C$18,DX$5,"Y")))))</f>
        <v>-</v>
      </c>
      <c r="DY27" s="92" t="str">
        <f ca="1">IF(DY$5&gt;='Rent Roll'!$M49,('Rent Roll'!$G49*'Rent Roll'!$D23/12)*((1+'Rent Roll'!$X49)^DATEDIF('Rent Roll'!$M49,DY$5,"Y")),
IF(DY$5&gt;'Rent Roll'!$L23,"-",
IF('Rent Roll'!$P23&gt;0,
IF(AND('Rent Roll'!$P23&gt;0,EDATE('Rent Roll'!$K23,'Rent Roll'!$P23*12)&gt;='Commercial Lease'!DY$5),
('Rent Roll'!$H23*'Rent Roll'!$D23/12)*((1+'Rent Roll'!$N23)^DATEDIF('Control | Sensitivity'!$C$18,DY$5,"Y")),
OFFSET(DX27,0,-DATEDIF(EDATE('Rent Roll'!$K23,'Rent Roll'!$P23*12),DY$5,"M"))*((1+'Rent Roll'!$O23)^(DATEDIF(EDATE('Rent Roll'!$K23,'Rent Roll'!$P23*12),DY$5,"Y")+1))),('Rent Roll'!$H23*'Rent Roll'!$D23/12)*((1+'Rent Roll'!$N23)^DATEDIF('Control | Sensitivity'!$C$18,DY$5,"Y")))))</f>
        <v>-</v>
      </c>
      <c r="DZ27" s="92" t="str">
        <f ca="1">IF(DZ$5&gt;='Rent Roll'!$M49,('Rent Roll'!$G49*'Rent Roll'!$D23/12)*((1+'Rent Roll'!$X49)^DATEDIF('Rent Roll'!$M49,DZ$5,"Y")),
IF(DZ$5&gt;'Rent Roll'!$L23,"-",
IF('Rent Roll'!$P23&gt;0,
IF(AND('Rent Roll'!$P23&gt;0,EDATE('Rent Roll'!$K23,'Rent Roll'!$P23*12)&gt;='Commercial Lease'!DZ$5),
('Rent Roll'!$H23*'Rent Roll'!$D23/12)*((1+'Rent Roll'!$N23)^DATEDIF('Control | Sensitivity'!$C$18,DZ$5,"Y")),
OFFSET(DY27,0,-DATEDIF(EDATE('Rent Roll'!$K23,'Rent Roll'!$P23*12),DZ$5,"M"))*((1+'Rent Roll'!$O23)^(DATEDIF(EDATE('Rent Roll'!$K23,'Rent Roll'!$P23*12),DZ$5,"Y")+1))),('Rent Roll'!$H23*'Rent Roll'!$D23/12)*((1+'Rent Roll'!$N23)^DATEDIF('Control | Sensitivity'!$C$18,DZ$5,"Y")))))</f>
        <v>-</v>
      </c>
      <c r="EA27" s="92" t="str">
        <f ca="1">IF(EA$5&gt;='Rent Roll'!$M49,('Rent Roll'!$G49*'Rent Roll'!$D23/12)*((1+'Rent Roll'!$X49)^DATEDIF('Rent Roll'!$M49,EA$5,"Y")),
IF(EA$5&gt;'Rent Roll'!$L23,"-",
IF('Rent Roll'!$P23&gt;0,
IF(AND('Rent Roll'!$P23&gt;0,EDATE('Rent Roll'!$K23,'Rent Roll'!$P23*12)&gt;='Commercial Lease'!EA$5),
('Rent Roll'!$H23*'Rent Roll'!$D23/12)*((1+'Rent Roll'!$N23)^DATEDIF('Control | Sensitivity'!$C$18,EA$5,"Y")),
OFFSET(DZ27,0,-DATEDIF(EDATE('Rent Roll'!$K23,'Rent Roll'!$P23*12),EA$5,"M"))*((1+'Rent Roll'!$O23)^(DATEDIF(EDATE('Rent Roll'!$K23,'Rent Roll'!$P23*12),EA$5,"Y")+1))),('Rent Roll'!$H23*'Rent Roll'!$D23/12)*((1+'Rent Roll'!$N23)^DATEDIF('Control | Sensitivity'!$C$18,EA$5,"Y")))))</f>
        <v>-</v>
      </c>
      <c r="EB27" s="92" t="str">
        <f ca="1">IF(EB$5&gt;='Rent Roll'!$M49,('Rent Roll'!$G49*'Rent Roll'!$D23/12)*((1+'Rent Roll'!$X49)^DATEDIF('Rent Roll'!$M49,EB$5,"Y")),
IF(EB$5&gt;'Rent Roll'!$L23,"-",
IF('Rent Roll'!$P23&gt;0,
IF(AND('Rent Roll'!$P23&gt;0,EDATE('Rent Roll'!$K23,'Rent Roll'!$P23*12)&gt;='Commercial Lease'!EB$5),
('Rent Roll'!$H23*'Rent Roll'!$D23/12)*((1+'Rent Roll'!$N23)^DATEDIF('Control | Sensitivity'!$C$18,EB$5,"Y")),
OFFSET(EA27,0,-DATEDIF(EDATE('Rent Roll'!$K23,'Rent Roll'!$P23*12),EB$5,"M"))*((1+'Rent Roll'!$O23)^(DATEDIF(EDATE('Rent Roll'!$K23,'Rent Roll'!$P23*12),EB$5,"Y")+1))),('Rent Roll'!$H23*'Rent Roll'!$D23/12)*((1+'Rent Roll'!$N23)^DATEDIF('Control | Sensitivity'!$C$18,EB$5,"Y")))))</f>
        <v>-</v>
      </c>
      <c r="EC27" s="92" t="str">
        <f ca="1">IF(EC$5&gt;='Rent Roll'!$M49,('Rent Roll'!$G49*'Rent Roll'!$D23/12)*((1+'Rent Roll'!$X49)^DATEDIF('Rent Roll'!$M49,EC$5,"Y")),
IF(EC$5&gt;'Rent Roll'!$L23,"-",
IF('Rent Roll'!$P23&gt;0,
IF(AND('Rent Roll'!$P23&gt;0,EDATE('Rent Roll'!$K23,'Rent Roll'!$P23*12)&gt;='Commercial Lease'!EC$5),
('Rent Roll'!$H23*'Rent Roll'!$D23/12)*((1+'Rent Roll'!$N23)^DATEDIF('Control | Sensitivity'!$C$18,EC$5,"Y")),
OFFSET(EB27,0,-DATEDIF(EDATE('Rent Roll'!$K23,'Rent Roll'!$P23*12),EC$5,"M"))*((1+'Rent Roll'!$O23)^(DATEDIF(EDATE('Rent Roll'!$K23,'Rent Roll'!$P23*12),EC$5,"Y")+1))),('Rent Roll'!$H23*'Rent Roll'!$D23/12)*((1+'Rent Roll'!$N23)^DATEDIF('Control | Sensitivity'!$C$18,EC$5,"Y")))))</f>
        <v>-</v>
      </c>
      <c r="ED27" s="92" t="str">
        <f ca="1">IF(ED$5&gt;='Rent Roll'!$M49,('Rent Roll'!$G49*'Rent Roll'!$D23/12)*((1+'Rent Roll'!$X49)^DATEDIF('Rent Roll'!$M49,ED$5,"Y")),
IF(ED$5&gt;'Rent Roll'!$L23,"-",
IF('Rent Roll'!$P23&gt;0,
IF(AND('Rent Roll'!$P23&gt;0,EDATE('Rent Roll'!$K23,'Rent Roll'!$P23*12)&gt;='Commercial Lease'!ED$5),
('Rent Roll'!$H23*'Rent Roll'!$D23/12)*((1+'Rent Roll'!$N23)^DATEDIF('Control | Sensitivity'!$C$18,ED$5,"Y")),
OFFSET(EC27,0,-DATEDIF(EDATE('Rent Roll'!$K23,'Rent Roll'!$P23*12),ED$5,"M"))*((1+'Rent Roll'!$O23)^(DATEDIF(EDATE('Rent Roll'!$K23,'Rent Roll'!$P23*12),ED$5,"Y")+1))),('Rent Roll'!$H23*'Rent Roll'!$D23/12)*((1+'Rent Roll'!$N23)^DATEDIF('Control | Sensitivity'!$C$18,ED$5,"Y")))))</f>
        <v>-</v>
      </c>
      <c r="EE27" s="92" t="str">
        <f ca="1">IF(EE$5&gt;='Rent Roll'!$M49,('Rent Roll'!$G49*'Rent Roll'!$D23/12)*((1+'Rent Roll'!$X49)^DATEDIF('Rent Roll'!$M49,EE$5,"Y")),
IF(EE$5&gt;'Rent Roll'!$L23,"-",
IF('Rent Roll'!$P23&gt;0,
IF(AND('Rent Roll'!$P23&gt;0,EDATE('Rent Roll'!$K23,'Rent Roll'!$P23*12)&gt;='Commercial Lease'!EE$5),
('Rent Roll'!$H23*'Rent Roll'!$D23/12)*((1+'Rent Roll'!$N23)^DATEDIF('Control | Sensitivity'!$C$18,EE$5,"Y")),
OFFSET(ED27,0,-DATEDIF(EDATE('Rent Roll'!$K23,'Rent Roll'!$P23*12),EE$5,"M"))*((1+'Rent Roll'!$O23)^(DATEDIF(EDATE('Rent Roll'!$K23,'Rent Roll'!$P23*12),EE$5,"Y")+1))),('Rent Roll'!$H23*'Rent Roll'!$D23/12)*((1+'Rent Roll'!$N23)^DATEDIF('Control | Sensitivity'!$C$18,EE$5,"Y")))))</f>
        <v>-</v>
      </c>
      <c r="EF27" s="214" t="str">
        <f ca="1">IF(EF$5&gt;='Rent Roll'!$M49,('Rent Roll'!$G49*'Rent Roll'!$D23/12)*((1+'Rent Roll'!$X49)^DATEDIF('Rent Roll'!$M49,EF$5,"Y")),
IF(EF$5&gt;'Rent Roll'!$L23,"-",
IF('Rent Roll'!$P23&gt;0,
IF(AND('Rent Roll'!$P23&gt;0,EDATE('Rent Roll'!$K23,'Rent Roll'!$P23*12)&gt;='Commercial Lease'!EF$5),
('Rent Roll'!$H23*'Rent Roll'!$D23/12)*((1+'Rent Roll'!$N23)^DATEDIF('Control | Sensitivity'!$C$18,EF$5,"Y")),
OFFSET(EE27,0,-DATEDIF(EDATE('Rent Roll'!$K23,'Rent Roll'!$P23*12),EF$5,"M"))*((1+'Rent Roll'!$O23)^(DATEDIF(EDATE('Rent Roll'!$K23,'Rent Roll'!$P23*12),EF$5,"Y")+1))),('Rent Roll'!$H23*'Rent Roll'!$D23/12)*((1+'Rent Roll'!$N23)^DATEDIF('Control | Sensitivity'!$C$18,EF$5,"Y")))))</f>
        <v>-</v>
      </c>
      <c r="EG27" s="72" t="s">
        <v>109</v>
      </c>
    </row>
    <row r="28" spans="2:137" x14ac:dyDescent="0.2">
      <c r="B28" s="75"/>
      <c r="C28" s="287" t="str">
        <f>CONCATENATE('Rent Roll'!B24&amp;" - "&amp;'Rent Roll'!C24)</f>
        <v xml:space="preserve"> - </v>
      </c>
      <c r="D28" s="214">
        <f t="shared" ca="1" si="13"/>
        <v>0</v>
      </c>
      <c r="E28" s="92" t="str">
        <f>IF('Rent Roll'!$E24='Data Validation'!$E$2,'Rent Roll'!$I24,"-")</f>
        <v>-</v>
      </c>
      <c r="F28" s="92" t="str">
        <f ca="1">IF(F$5&gt;='Rent Roll'!$M50,('Rent Roll'!$G50*'Rent Roll'!$D24/12)*((1+'Rent Roll'!$X50)^DATEDIF('Rent Roll'!$M50,F$5,"Y")),
IF(F$5&gt;'Rent Roll'!$L24,"-",
IF('Rent Roll'!$P24&gt;0,
IF(AND('Rent Roll'!$P24&gt;0,EDATE('Rent Roll'!$K24,'Rent Roll'!$P24*12)&gt;='Commercial Lease'!F$5),
('Rent Roll'!$H24*'Rent Roll'!$D24/12)*((1+'Rent Roll'!$N24)^DATEDIF('Control | Sensitivity'!$C$18,F$5,"Y")),
OFFSET(E28,0,-DATEDIF(EDATE('Rent Roll'!$K24,'Rent Roll'!$P24*12),F$5,"M"))*((1+'Rent Roll'!$O24)^(DATEDIF(EDATE('Rent Roll'!$K24,'Rent Roll'!$P24*12),F$5,"Y")+1))),('Rent Roll'!$H24*'Rent Roll'!$D24/12)*((1+'Rent Roll'!$N24)^DATEDIF('Control | Sensitivity'!$C$18,F$5,"Y")))))</f>
        <v>-</v>
      </c>
      <c r="G28" s="92" t="str">
        <f ca="1">IF(G$5&gt;='Rent Roll'!$M50,('Rent Roll'!$G50*'Rent Roll'!$D24/12)*((1+'Rent Roll'!$X50)^DATEDIF('Rent Roll'!$M50,G$5,"Y")),
IF(G$5&gt;'Rent Roll'!$L24,"-",
IF('Rent Roll'!$P24&gt;0,
IF(AND('Rent Roll'!$P24&gt;0,EDATE('Rent Roll'!$K24,'Rent Roll'!$P24*12)&gt;='Commercial Lease'!G$5),
('Rent Roll'!$H24*'Rent Roll'!$D24/12)*((1+'Rent Roll'!$N24)^DATEDIF('Control | Sensitivity'!$C$18,G$5,"Y")),
OFFSET(F28,0,-DATEDIF(EDATE('Rent Roll'!$K24,'Rent Roll'!$P24*12),G$5,"M"))*((1+'Rent Roll'!$O24)^(DATEDIF(EDATE('Rent Roll'!$K24,'Rent Roll'!$P24*12),G$5,"Y")+1))),('Rent Roll'!$H24*'Rent Roll'!$D24/12)*((1+'Rent Roll'!$N24)^DATEDIF('Control | Sensitivity'!$C$18,G$5,"Y")))))</f>
        <v>-</v>
      </c>
      <c r="H28" s="92" t="str">
        <f ca="1">IF(H$5&gt;='Rent Roll'!$M50,('Rent Roll'!$G50*'Rent Roll'!$D24/12)*((1+'Rent Roll'!$X50)^DATEDIF('Rent Roll'!$M50,H$5,"Y")),
IF(H$5&gt;'Rent Roll'!$L24,"-",
IF('Rent Roll'!$P24&gt;0,
IF(AND('Rent Roll'!$P24&gt;0,EDATE('Rent Roll'!$K24,'Rent Roll'!$P24*12)&gt;='Commercial Lease'!H$5),
('Rent Roll'!$H24*'Rent Roll'!$D24/12)*((1+'Rent Roll'!$N24)^DATEDIF('Control | Sensitivity'!$C$18,H$5,"Y")),
OFFSET(G28,0,-DATEDIF(EDATE('Rent Roll'!$K24,'Rent Roll'!$P24*12),H$5,"M"))*((1+'Rent Roll'!$O24)^(DATEDIF(EDATE('Rent Roll'!$K24,'Rent Roll'!$P24*12),H$5,"Y")+1))),('Rent Roll'!$H24*'Rent Roll'!$D24/12)*((1+'Rent Roll'!$N24)^DATEDIF('Control | Sensitivity'!$C$18,H$5,"Y")))))</f>
        <v>-</v>
      </c>
      <c r="I28" s="92" t="str">
        <f ca="1">IF(I$5&gt;='Rent Roll'!$M50,('Rent Roll'!$G50*'Rent Roll'!$D24/12)*((1+'Rent Roll'!$X50)^DATEDIF('Rent Roll'!$M50,I$5,"Y")),
IF(I$5&gt;'Rent Roll'!$L24,"-",
IF('Rent Roll'!$P24&gt;0,
IF(AND('Rent Roll'!$P24&gt;0,EDATE('Rent Roll'!$K24,'Rent Roll'!$P24*12)&gt;='Commercial Lease'!I$5),
('Rent Roll'!$H24*'Rent Roll'!$D24/12)*((1+'Rent Roll'!$N24)^DATEDIF('Control | Sensitivity'!$C$18,I$5,"Y")),
OFFSET(H28,0,-DATEDIF(EDATE('Rent Roll'!$K24,'Rent Roll'!$P24*12),I$5,"M"))*((1+'Rent Roll'!$O24)^(DATEDIF(EDATE('Rent Roll'!$K24,'Rent Roll'!$P24*12),I$5,"Y")+1))),('Rent Roll'!$H24*'Rent Roll'!$D24/12)*((1+'Rent Roll'!$N24)^DATEDIF('Control | Sensitivity'!$C$18,I$5,"Y")))))</f>
        <v>-</v>
      </c>
      <c r="J28" s="92" t="str">
        <f ca="1">IF(J$5&gt;='Rent Roll'!$M50,('Rent Roll'!$G50*'Rent Roll'!$D24/12)*((1+'Rent Roll'!$X50)^DATEDIF('Rent Roll'!$M50,J$5,"Y")),
IF(J$5&gt;'Rent Roll'!$L24,"-",
IF('Rent Roll'!$P24&gt;0,
IF(AND('Rent Roll'!$P24&gt;0,EDATE('Rent Roll'!$K24,'Rent Roll'!$P24*12)&gt;='Commercial Lease'!J$5),
('Rent Roll'!$H24*'Rent Roll'!$D24/12)*((1+'Rent Roll'!$N24)^DATEDIF('Control | Sensitivity'!$C$18,J$5,"Y")),
OFFSET(I28,0,-DATEDIF(EDATE('Rent Roll'!$K24,'Rent Roll'!$P24*12),J$5,"M"))*((1+'Rent Roll'!$O24)^(DATEDIF(EDATE('Rent Roll'!$K24,'Rent Roll'!$P24*12),J$5,"Y")+1))),('Rent Roll'!$H24*'Rent Roll'!$D24/12)*((1+'Rent Roll'!$N24)^DATEDIF('Control | Sensitivity'!$C$18,J$5,"Y")))))</f>
        <v>-</v>
      </c>
      <c r="K28" s="92" t="str">
        <f ca="1">IF(K$5&gt;='Rent Roll'!$M50,('Rent Roll'!$G50*'Rent Roll'!$D24/12)*((1+'Rent Roll'!$X50)^DATEDIF('Rent Roll'!$M50,K$5,"Y")),
IF(K$5&gt;'Rent Roll'!$L24,"-",
IF('Rent Roll'!$P24&gt;0,
IF(AND('Rent Roll'!$P24&gt;0,EDATE('Rent Roll'!$K24,'Rent Roll'!$P24*12)&gt;='Commercial Lease'!K$5),
('Rent Roll'!$H24*'Rent Roll'!$D24/12)*((1+'Rent Roll'!$N24)^DATEDIF('Control | Sensitivity'!$C$18,K$5,"Y")),
OFFSET(J28,0,-DATEDIF(EDATE('Rent Roll'!$K24,'Rent Roll'!$P24*12),K$5,"M"))*((1+'Rent Roll'!$O24)^(DATEDIF(EDATE('Rent Roll'!$K24,'Rent Roll'!$P24*12),K$5,"Y")+1))),('Rent Roll'!$H24*'Rent Roll'!$D24/12)*((1+'Rent Roll'!$N24)^DATEDIF('Control | Sensitivity'!$C$18,K$5,"Y")))))</f>
        <v>-</v>
      </c>
      <c r="L28" s="92" t="str">
        <f ca="1">IF(L$5&gt;='Rent Roll'!$M50,('Rent Roll'!$G50*'Rent Roll'!$D24/12)*((1+'Rent Roll'!$X50)^DATEDIF('Rent Roll'!$M50,L$5,"Y")),
IF(L$5&gt;'Rent Roll'!$L24,"-",
IF('Rent Roll'!$P24&gt;0,
IF(AND('Rent Roll'!$P24&gt;0,EDATE('Rent Roll'!$K24,'Rent Roll'!$P24*12)&gt;='Commercial Lease'!L$5),
('Rent Roll'!$H24*'Rent Roll'!$D24/12)*((1+'Rent Roll'!$N24)^DATEDIF('Control | Sensitivity'!$C$18,L$5,"Y")),
OFFSET(K28,0,-DATEDIF(EDATE('Rent Roll'!$K24,'Rent Roll'!$P24*12),L$5,"M"))*((1+'Rent Roll'!$O24)^(DATEDIF(EDATE('Rent Roll'!$K24,'Rent Roll'!$P24*12),L$5,"Y")+1))),('Rent Roll'!$H24*'Rent Roll'!$D24/12)*((1+'Rent Roll'!$N24)^DATEDIF('Control | Sensitivity'!$C$18,L$5,"Y")))))</f>
        <v>-</v>
      </c>
      <c r="M28" s="92" t="str">
        <f ca="1">IF(M$5&gt;='Rent Roll'!$M50,('Rent Roll'!$G50*'Rent Roll'!$D24/12)*((1+'Rent Roll'!$X50)^DATEDIF('Rent Roll'!$M50,M$5,"Y")),
IF(M$5&gt;'Rent Roll'!$L24,"-",
IF('Rent Roll'!$P24&gt;0,
IF(AND('Rent Roll'!$P24&gt;0,EDATE('Rent Roll'!$K24,'Rent Roll'!$P24*12)&gt;='Commercial Lease'!M$5),
('Rent Roll'!$H24*'Rent Roll'!$D24/12)*((1+'Rent Roll'!$N24)^DATEDIF('Control | Sensitivity'!$C$18,M$5,"Y")),
OFFSET(L28,0,-DATEDIF(EDATE('Rent Roll'!$K24,'Rent Roll'!$P24*12),M$5,"M"))*((1+'Rent Roll'!$O24)^(DATEDIF(EDATE('Rent Roll'!$K24,'Rent Roll'!$P24*12),M$5,"Y")+1))),('Rent Roll'!$H24*'Rent Roll'!$D24/12)*((1+'Rent Roll'!$N24)^DATEDIF('Control | Sensitivity'!$C$18,M$5,"Y")))))</f>
        <v>-</v>
      </c>
      <c r="N28" s="92" t="str">
        <f ca="1">IF(N$5&gt;='Rent Roll'!$M50,('Rent Roll'!$G50*'Rent Roll'!$D24/12)*((1+'Rent Roll'!$X50)^DATEDIF('Rent Roll'!$M50,N$5,"Y")),
IF(N$5&gt;'Rent Roll'!$L24,"-",
IF('Rent Roll'!$P24&gt;0,
IF(AND('Rent Roll'!$P24&gt;0,EDATE('Rent Roll'!$K24,'Rent Roll'!$P24*12)&gt;='Commercial Lease'!N$5),
('Rent Roll'!$H24*'Rent Roll'!$D24/12)*((1+'Rent Roll'!$N24)^DATEDIF('Control | Sensitivity'!$C$18,N$5,"Y")),
OFFSET(M28,0,-DATEDIF(EDATE('Rent Roll'!$K24,'Rent Roll'!$P24*12),N$5,"M"))*((1+'Rent Roll'!$O24)^(DATEDIF(EDATE('Rent Roll'!$K24,'Rent Roll'!$P24*12),N$5,"Y")+1))),('Rent Roll'!$H24*'Rent Roll'!$D24/12)*((1+'Rent Roll'!$N24)^DATEDIF('Control | Sensitivity'!$C$18,N$5,"Y")))))</f>
        <v>-</v>
      </c>
      <c r="O28" s="92" t="str">
        <f ca="1">IF(O$5&gt;='Rent Roll'!$M50,('Rent Roll'!$G50*'Rent Roll'!$D24/12)*((1+'Rent Roll'!$X50)^DATEDIF('Rent Roll'!$M50,O$5,"Y")),
IF(O$5&gt;'Rent Roll'!$L24,"-",
IF('Rent Roll'!$P24&gt;0,
IF(AND('Rent Roll'!$P24&gt;0,EDATE('Rent Roll'!$K24,'Rent Roll'!$P24*12)&gt;='Commercial Lease'!O$5),
('Rent Roll'!$H24*'Rent Roll'!$D24/12)*((1+'Rent Roll'!$N24)^DATEDIF('Control | Sensitivity'!$C$18,O$5,"Y")),
OFFSET(N28,0,-DATEDIF(EDATE('Rent Roll'!$K24,'Rent Roll'!$P24*12),O$5,"M"))*((1+'Rent Roll'!$O24)^(DATEDIF(EDATE('Rent Roll'!$K24,'Rent Roll'!$P24*12),O$5,"Y")+1))),('Rent Roll'!$H24*'Rent Roll'!$D24/12)*((1+'Rent Roll'!$N24)^DATEDIF('Control | Sensitivity'!$C$18,O$5,"Y")))))</f>
        <v>-</v>
      </c>
      <c r="P28" s="92" t="str">
        <f ca="1">IF(P$5&gt;='Rent Roll'!$M50,('Rent Roll'!$G50*'Rent Roll'!$D24/12)*((1+'Rent Roll'!$X50)^DATEDIF('Rent Roll'!$M50,P$5,"Y")),
IF(P$5&gt;'Rent Roll'!$L24,"-",
IF('Rent Roll'!$P24&gt;0,
IF(AND('Rent Roll'!$P24&gt;0,EDATE('Rent Roll'!$K24,'Rent Roll'!$P24*12)&gt;='Commercial Lease'!P$5),
('Rent Roll'!$H24*'Rent Roll'!$D24/12)*((1+'Rent Roll'!$N24)^DATEDIF('Control | Sensitivity'!$C$18,P$5,"Y")),
OFFSET(O28,0,-DATEDIF(EDATE('Rent Roll'!$K24,'Rent Roll'!$P24*12),P$5,"M"))*((1+'Rent Roll'!$O24)^(DATEDIF(EDATE('Rent Roll'!$K24,'Rent Roll'!$P24*12),P$5,"Y")+1))),('Rent Roll'!$H24*'Rent Roll'!$D24/12)*((1+'Rent Roll'!$N24)^DATEDIF('Control | Sensitivity'!$C$18,P$5,"Y")))))</f>
        <v>-</v>
      </c>
      <c r="Q28" s="92" t="str">
        <f ca="1">IF(Q$5&gt;='Rent Roll'!$M50,('Rent Roll'!$G50*'Rent Roll'!$D24/12)*((1+'Rent Roll'!$X50)^DATEDIF('Rent Roll'!$M50,Q$5,"Y")),
IF(Q$5&gt;'Rent Roll'!$L24,"-",
IF('Rent Roll'!$P24&gt;0,
IF(AND('Rent Roll'!$P24&gt;0,EDATE('Rent Roll'!$K24,'Rent Roll'!$P24*12)&gt;='Commercial Lease'!Q$5),
('Rent Roll'!$H24*'Rent Roll'!$D24/12)*((1+'Rent Roll'!$N24)^DATEDIF('Control | Sensitivity'!$C$18,Q$5,"Y")),
OFFSET(P28,0,-DATEDIF(EDATE('Rent Roll'!$K24,'Rent Roll'!$P24*12),Q$5,"M"))*((1+'Rent Roll'!$O24)^(DATEDIF(EDATE('Rent Roll'!$K24,'Rent Roll'!$P24*12),Q$5,"Y")+1))),('Rent Roll'!$H24*'Rent Roll'!$D24/12)*((1+'Rent Roll'!$N24)^DATEDIF('Control | Sensitivity'!$C$18,Q$5,"Y")))))</f>
        <v>-</v>
      </c>
      <c r="R28" s="92" t="str">
        <f ca="1">IF(R$5&gt;='Rent Roll'!$M50,('Rent Roll'!$G50*'Rent Roll'!$D24/12)*((1+'Rent Roll'!$X50)^DATEDIF('Rent Roll'!$M50,R$5,"Y")),
IF(R$5&gt;'Rent Roll'!$L24,"-",
IF('Rent Roll'!$P24&gt;0,
IF(AND('Rent Roll'!$P24&gt;0,EDATE('Rent Roll'!$K24,'Rent Roll'!$P24*12)&gt;='Commercial Lease'!R$5),
('Rent Roll'!$H24*'Rent Roll'!$D24/12)*((1+'Rent Roll'!$N24)^DATEDIF('Control | Sensitivity'!$C$18,R$5,"Y")),
OFFSET(Q28,0,-DATEDIF(EDATE('Rent Roll'!$K24,'Rent Roll'!$P24*12),R$5,"M"))*((1+'Rent Roll'!$O24)^(DATEDIF(EDATE('Rent Roll'!$K24,'Rent Roll'!$P24*12),R$5,"Y")+1))),('Rent Roll'!$H24*'Rent Roll'!$D24/12)*((1+'Rent Roll'!$N24)^DATEDIF('Control | Sensitivity'!$C$18,R$5,"Y")))))</f>
        <v>-</v>
      </c>
      <c r="S28" s="92" t="str">
        <f ca="1">IF(S$5&gt;='Rent Roll'!$M50,('Rent Roll'!$G50*'Rent Roll'!$D24/12)*((1+'Rent Roll'!$X50)^DATEDIF('Rent Roll'!$M50,S$5,"Y")),
IF(S$5&gt;'Rent Roll'!$L24,"-",
IF('Rent Roll'!$P24&gt;0,
IF(AND('Rent Roll'!$P24&gt;0,EDATE('Rent Roll'!$K24,'Rent Roll'!$P24*12)&gt;='Commercial Lease'!S$5),
('Rent Roll'!$H24*'Rent Roll'!$D24/12)*((1+'Rent Roll'!$N24)^DATEDIF('Control | Sensitivity'!$C$18,S$5,"Y")),
OFFSET(R28,0,-DATEDIF(EDATE('Rent Roll'!$K24,'Rent Roll'!$P24*12),S$5,"M"))*((1+'Rent Roll'!$O24)^(DATEDIF(EDATE('Rent Roll'!$K24,'Rent Roll'!$P24*12),S$5,"Y")+1))),('Rent Roll'!$H24*'Rent Roll'!$D24/12)*((1+'Rent Roll'!$N24)^DATEDIF('Control | Sensitivity'!$C$18,S$5,"Y")))))</f>
        <v>-</v>
      </c>
      <c r="T28" s="92" t="str">
        <f ca="1">IF(T$5&gt;='Rent Roll'!$M50,('Rent Roll'!$G50*'Rent Roll'!$D24/12)*((1+'Rent Roll'!$X50)^DATEDIF('Rent Roll'!$M50,T$5,"Y")),
IF(T$5&gt;'Rent Roll'!$L24,"-",
IF('Rent Roll'!$P24&gt;0,
IF(AND('Rent Roll'!$P24&gt;0,EDATE('Rent Roll'!$K24,'Rent Roll'!$P24*12)&gt;='Commercial Lease'!T$5),
('Rent Roll'!$H24*'Rent Roll'!$D24/12)*((1+'Rent Roll'!$N24)^DATEDIF('Control | Sensitivity'!$C$18,T$5,"Y")),
OFFSET(S28,0,-DATEDIF(EDATE('Rent Roll'!$K24,'Rent Roll'!$P24*12),T$5,"M"))*((1+'Rent Roll'!$O24)^(DATEDIF(EDATE('Rent Roll'!$K24,'Rent Roll'!$P24*12),T$5,"Y")+1))),('Rent Roll'!$H24*'Rent Roll'!$D24/12)*((1+'Rent Roll'!$N24)^DATEDIF('Control | Sensitivity'!$C$18,T$5,"Y")))))</f>
        <v>-</v>
      </c>
      <c r="U28" s="92" t="str">
        <f ca="1">IF(U$5&gt;='Rent Roll'!$M50,('Rent Roll'!$G50*'Rent Roll'!$D24/12)*((1+'Rent Roll'!$X50)^DATEDIF('Rent Roll'!$M50,U$5,"Y")),
IF(U$5&gt;'Rent Roll'!$L24,"-",
IF('Rent Roll'!$P24&gt;0,
IF(AND('Rent Roll'!$P24&gt;0,EDATE('Rent Roll'!$K24,'Rent Roll'!$P24*12)&gt;='Commercial Lease'!U$5),
('Rent Roll'!$H24*'Rent Roll'!$D24/12)*((1+'Rent Roll'!$N24)^DATEDIF('Control | Sensitivity'!$C$18,U$5,"Y")),
OFFSET(T28,0,-DATEDIF(EDATE('Rent Roll'!$K24,'Rent Roll'!$P24*12),U$5,"M"))*((1+'Rent Roll'!$O24)^(DATEDIF(EDATE('Rent Roll'!$K24,'Rent Roll'!$P24*12),U$5,"Y")+1))),('Rent Roll'!$H24*'Rent Roll'!$D24/12)*((1+'Rent Roll'!$N24)^DATEDIF('Control | Sensitivity'!$C$18,U$5,"Y")))))</f>
        <v>-</v>
      </c>
      <c r="V28" s="92" t="str">
        <f ca="1">IF(V$5&gt;='Rent Roll'!$M50,('Rent Roll'!$G50*'Rent Roll'!$D24/12)*((1+'Rent Roll'!$X50)^DATEDIF('Rent Roll'!$M50,V$5,"Y")),
IF(V$5&gt;'Rent Roll'!$L24,"-",
IF('Rent Roll'!$P24&gt;0,
IF(AND('Rent Roll'!$P24&gt;0,EDATE('Rent Roll'!$K24,'Rent Roll'!$P24*12)&gt;='Commercial Lease'!V$5),
('Rent Roll'!$H24*'Rent Roll'!$D24/12)*((1+'Rent Roll'!$N24)^DATEDIF('Control | Sensitivity'!$C$18,V$5,"Y")),
OFFSET(U28,0,-DATEDIF(EDATE('Rent Roll'!$K24,'Rent Roll'!$P24*12),V$5,"M"))*((1+'Rent Roll'!$O24)^(DATEDIF(EDATE('Rent Roll'!$K24,'Rent Roll'!$P24*12),V$5,"Y")+1))),('Rent Roll'!$H24*'Rent Roll'!$D24/12)*((1+'Rent Roll'!$N24)^DATEDIF('Control | Sensitivity'!$C$18,V$5,"Y")))))</f>
        <v>-</v>
      </c>
      <c r="W28" s="92" t="str">
        <f ca="1">IF(W$5&gt;='Rent Roll'!$M50,('Rent Roll'!$G50*'Rent Roll'!$D24/12)*((1+'Rent Roll'!$X50)^DATEDIF('Rent Roll'!$M50,W$5,"Y")),
IF(W$5&gt;'Rent Roll'!$L24,"-",
IF('Rent Roll'!$P24&gt;0,
IF(AND('Rent Roll'!$P24&gt;0,EDATE('Rent Roll'!$K24,'Rent Roll'!$P24*12)&gt;='Commercial Lease'!W$5),
('Rent Roll'!$H24*'Rent Roll'!$D24/12)*((1+'Rent Roll'!$N24)^DATEDIF('Control | Sensitivity'!$C$18,W$5,"Y")),
OFFSET(V28,0,-DATEDIF(EDATE('Rent Roll'!$K24,'Rent Roll'!$P24*12),W$5,"M"))*((1+'Rent Roll'!$O24)^(DATEDIF(EDATE('Rent Roll'!$K24,'Rent Roll'!$P24*12),W$5,"Y")+1))),('Rent Roll'!$H24*'Rent Roll'!$D24/12)*((1+'Rent Roll'!$N24)^DATEDIF('Control | Sensitivity'!$C$18,W$5,"Y")))))</f>
        <v>-</v>
      </c>
      <c r="X28" s="92" t="str">
        <f ca="1">IF(X$5&gt;='Rent Roll'!$M50,('Rent Roll'!$G50*'Rent Roll'!$D24/12)*((1+'Rent Roll'!$X50)^DATEDIF('Rent Roll'!$M50,X$5,"Y")),
IF(X$5&gt;'Rent Roll'!$L24,"-",
IF('Rent Roll'!$P24&gt;0,
IF(AND('Rent Roll'!$P24&gt;0,EDATE('Rent Roll'!$K24,'Rent Roll'!$P24*12)&gt;='Commercial Lease'!X$5),
('Rent Roll'!$H24*'Rent Roll'!$D24/12)*((1+'Rent Roll'!$N24)^DATEDIF('Control | Sensitivity'!$C$18,X$5,"Y")),
OFFSET(W28,0,-DATEDIF(EDATE('Rent Roll'!$K24,'Rent Roll'!$P24*12),X$5,"M"))*((1+'Rent Roll'!$O24)^(DATEDIF(EDATE('Rent Roll'!$K24,'Rent Roll'!$P24*12),X$5,"Y")+1))),('Rent Roll'!$H24*'Rent Roll'!$D24/12)*((1+'Rent Roll'!$N24)^DATEDIF('Control | Sensitivity'!$C$18,X$5,"Y")))))</f>
        <v>-</v>
      </c>
      <c r="Y28" s="92" t="str">
        <f ca="1">IF(Y$5&gt;='Rent Roll'!$M50,('Rent Roll'!$G50*'Rent Roll'!$D24/12)*((1+'Rent Roll'!$X50)^DATEDIF('Rent Roll'!$M50,Y$5,"Y")),
IF(Y$5&gt;'Rent Roll'!$L24,"-",
IF('Rent Roll'!$P24&gt;0,
IF(AND('Rent Roll'!$P24&gt;0,EDATE('Rent Roll'!$K24,'Rent Roll'!$P24*12)&gt;='Commercial Lease'!Y$5),
('Rent Roll'!$H24*'Rent Roll'!$D24/12)*((1+'Rent Roll'!$N24)^DATEDIF('Control | Sensitivity'!$C$18,Y$5,"Y")),
OFFSET(X28,0,-DATEDIF(EDATE('Rent Roll'!$K24,'Rent Roll'!$P24*12),Y$5,"M"))*((1+'Rent Roll'!$O24)^(DATEDIF(EDATE('Rent Roll'!$K24,'Rent Roll'!$P24*12),Y$5,"Y")+1))),('Rent Roll'!$H24*'Rent Roll'!$D24/12)*((1+'Rent Roll'!$N24)^DATEDIF('Control | Sensitivity'!$C$18,Y$5,"Y")))))</f>
        <v>-</v>
      </c>
      <c r="Z28" s="92" t="str">
        <f ca="1">IF(Z$5&gt;='Rent Roll'!$M50,('Rent Roll'!$G50*'Rent Roll'!$D24/12)*((1+'Rent Roll'!$X50)^DATEDIF('Rent Roll'!$M50,Z$5,"Y")),
IF(Z$5&gt;'Rent Roll'!$L24,"-",
IF('Rent Roll'!$P24&gt;0,
IF(AND('Rent Roll'!$P24&gt;0,EDATE('Rent Roll'!$K24,'Rent Roll'!$P24*12)&gt;='Commercial Lease'!Z$5),
('Rent Roll'!$H24*'Rent Roll'!$D24/12)*((1+'Rent Roll'!$N24)^DATEDIF('Control | Sensitivity'!$C$18,Z$5,"Y")),
OFFSET(Y28,0,-DATEDIF(EDATE('Rent Roll'!$K24,'Rent Roll'!$P24*12),Z$5,"M"))*((1+'Rent Roll'!$O24)^(DATEDIF(EDATE('Rent Roll'!$K24,'Rent Roll'!$P24*12),Z$5,"Y")+1))),('Rent Roll'!$H24*'Rent Roll'!$D24/12)*((1+'Rent Roll'!$N24)^DATEDIF('Control | Sensitivity'!$C$18,Z$5,"Y")))))</f>
        <v>-</v>
      </c>
      <c r="AA28" s="92" t="str">
        <f ca="1">IF(AA$5&gt;='Rent Roll'!$M50,('Rent Roll'!$G50*'Rent Roll'!$D24/12)*((1+'Rent Roll'!$X50)^DATEDIF('Rent Roll'!$M50,AA$5,"Y")),
IF(AA$5&gt;'Rent Roll'!$L24,"-",
IF('Rent Roll'!$P24&gt;0,
IF(AND('Rent Roll'!$P24&gt;0,EDATE('Rent Roll'!$K24,'Rent Roll'!$P24*12)&gt;='Commercial Lease'!AA$5),
('Rent Roll'!$H24*'Rent Roll'!$D24/12)*((1+'Rent Roll'!$N24)^DATEDIF('Control | Sensitivity'!$C$18,AA$5,"Y")),
OFFSET(Z28,0,-DATEDIF(EDATE('Rent Roll'!$K24,'Rent Roll'!$P24*12),AA$5,"M"))*((1+'Rent Roll'!$O24)^(DATEDIF(EDATE('Rent Roll'!$K24,'Rent Roll'!$P24*12),AA$5,"Y")+1))),('Rent Roll'!$H24*'Rent Roll'!$D24/12)*((1+'Rent Roll'!$N24)^DATEDIF('Control | Sensitivity'!$C$18,AA$5,"Y")))))</f>
        <v>-</v>
      </c>
      <c r="AB28" s="92" t="str">
        <f ca="1">IF(AB$5&gt;='Rent Roll'!$M50,('Rent Roll'!$G50*'Rent Roll'!$D24/12)*((1+'Rent Roll'!$X50)^DATEDIF('Rent Roll'!$M50,AB$5,"Y")),
IF(AB$5&gt;'Rent Roll'!$L24,"-",
IF('Rent Roll'!$P24&gt;0,
IF(AND('Rent Roll'!$P24&gt;0,EDATE('Rent Roll'!$K24,'Rent Roll'!$P24*12)&gt;='Commercial Lease'!AB$5),
('Rent Roll'!$H24*'Rent Roll'!$D24/12)*((1+'Rent Roll'!$N24)^DATEDIF('Control | Sensitivity'!$C$18,AB$5,"Y")),
OFFSET(AA28,0,-DATEDIF(EDATE('Rent Roll'!$K24,'Rent Roll'!$P24*12),AB$5,"M"))*((1+'Rent Roll'!$O24)^(DATEDIF(EDATE('Rent Roll'!$K24,'Rent Roll'!$P24*12),AB$5,"Y")+1))),('Rent Roll'!$H24*'Rent Roll'!$D24/12)*((1+'Rent Roll'!$N24)^DATEDIF('Control | Sensitivity'!$C$18,AB$5,"Y")))))</f>
        <v>-</v>
      </c>
      <c r="AC28" s="92" t="str">
        <f ca="1">IF(AC$5&gt;='Rent Roll'!$M50,('Rent Roll'!$G50*'Rent Roll'!$D24/12)*((1+'Rent Roll'!$X50)^DATEDIF('Rent Roll'!$M50,AC$5,"Y")),
IF(AC$5&gt;'Rent Roll'!$L24,"-",
IF('Rent Roll'!$P24&gt;0,
IF(AND('Rent Roll'!$P24&gt;0,EDATE('Rent Roll'!$K24,'Rent Roll'!$P24*12)&gt;='Commercial Lease'!AC$5),
('Rent Roll'!$H24*'Rent Roll'!$D24/12)*((1+'Rent Roll'!$N24)^DATEDIF('Control | Sensitivity'!$C$18,AC$5,"Y")),
OFFSET(AB28,0,-DATEDIF(EDATE('Rent Roll'!$K24,'Rent Roll'!$P24*12),AC$5,"M"))*((1+'Rent Roll'!$O24)^(DATEDIF(EDATE('Rent Roll'!$K24,'Rent Roll'!$P24*12),AC$5,"Y")+1))),('Rent Roll'!$H24*'Rent Roll'!$D24/12)*((1+'Rent Roll'!$N24)^DATEDIF('Control | Sensitivity'!$C$18,AC$5,"Y")))))</f>
        <v>-</v>
      </c>
      <c r="AD28" s="92" t="str">
        <f ca="1">IF(AD$5&gt;='Rent Roll'!$M50,('Rent Roll'!$G50*'Rent Roll'!$D24/12)*((1+'Rent Roll'!$X50)^DATEDIF('Rent Roll'!$M50,AD$5,"Y")),
IF(AD$5&gt;'Rent Roll'!$L24,"-",
IF('Rent Roll'!$P24&gt;0,
IF(AND('Rent Roll'!$P24&gt;0,EDATE('Rent Roll'!$K24,'Rent Roll'!$P24*12)&gt;='Commercial Lease'!AD$5),
('Rent Roll'!$H24*'Rent Roll'!$D24/12)*((1+'Rent Roll'!$N24)^DATEDIF('Control | Sensitivity'!$C$18,AD$5,"Y")),
OFFSET(AC28,0,-DATEDIF(EDATE('Rent Roll'!$K24,'Rent Roll'!$P24*12),AD$5,"M"))*((1+'Rent Roll'!$O24)^(DATEDIF(EDATE('Rent Roll'!$K24,'Rent Roll'!$P24*12),AD$5,"Y")+1))),('Rent Roll'!$H24*'Rent Roll'!$D24/12)*((1+'Rent Roll'!$N24)^DATEDIF('Control | Sensitivity'!$C$18,AD$5,"Y")))))</f>
        <v>-</v>
      </c>
      <c r="AE28" s="92" t="str">
        <f ca="1">IF(AE$5&gt;='Rent Roll'!$M50,('Rent Roll'!$G50*'Rent Roll'!$D24/12)*((1+'Rent Roll'!$X50)^DATEDIF('Rent Roll'!$M50,AE$5,"Y")),
IF(AE$5&gt;'Rent Roll'!$L24,"-",
IF('Rent Roll'!$P24&gt;0,
IF(AND('Rent Roll'!$P24&gt;0,EDATE('Rent Roll'!$K24,'Rent Roll'!$P24*12)&gt;='Commercial Lease'!AE$5),
('Rent Roll'!$H24*'Rent Roll'!$D24/12)*((1+'Rent Roll'!$N24)^DATEDIF('Control | Sensitivity'!$C$18,AE$5,"Y")),
OFFSET(AD28,0,-DATEDIF(EDATE('Rent Roll'!$K24,'Rent Roll'!$P24*12),AE$5,"M"))*((1+'Rent Roll'!$O24)^(DATEDIF(EDATE('Rent Roll'!$K24,'Rent Roll'!$P24*12),AE$5,"Y")+1))),('Rent Roll'!$H24*'Rent Roll'!$D24/12)*((1+'Rent Roll'!$N24)^DATEDIF('Control | Sensitivity'!$C$18,AE$5,"Y")))))</f>
        <v>-</v>
      </c>
      <c r="AF28" s="92" t="str">
        <f ca="1">IF(AF$5&gt;='Rent Roll'!$M50,('Rent Roll'!$G50*'Rent Roll'!$D24/12)*((1+'Rent Roll'!$X50)^DATEDIF('Rent Roll'!$M50,AF$5,"Y")),
IF(AF$5&gt;'Rent Roll'!$L24,"-",
IF('Rent Roll'!$P24&gt;0,
IF(AND('Rent Roll'!$P24&gt;0,EDATE('Rent Roll'!$K24,'Rent Roll'!$P24*12)&gt;='Commercial Lease'!AF$5),
('Rent Roll'!$H24*'Rent Roll'!$D24/12)*((1+'Rent Roll'!$N24)^DATEDIF('Control | Sensitivity'!$C$18,AF$5,"Y")),
OFFSET(AE28,0,-DATEDIF(EDATE('Rent Roll'!$K24,'Rent Roll'!$P24*12),AF$5,"M"))*((1+'Rent Roll'!$O24)^(DATEDIF(EDATE('Rent Roll'!$K24,'Rent Roll'!$P24*12),AF$5,"Y")+1))),('Rent Roll'!$H24*'Rent Roll'!$D24/12)*((1+'Rent Roll'!$N24)^DATEDIF('Control | Sensitivity'!$C$18,AF$5,"Y")))))</f>
        <v>-</v>
      </c>
      <c r="AG28" s="92" t="str">
        <f ca="1">IF(AG$5&gt;='Rent Roll'!$M50,('Rent Roll'!$G50*'Rent Roll'!$D24/12)*((1+'Rent Roll'!$X50)^DATEDIF('Rent Roll'!$M50,AG$5,"Y")),
IF(AG$5&gt;'Rent Roll'!$L24,"-",
IF('Rent Roll'!$P24&gt;0,
IF(AND('Rent Roll'!$P24&gt;0,EDATE('Rent Roll'!$K24,'Rent Roll'!$P24*12)&gt;='Commercial Lease'!AG$5),
('Rent Roll'!$H24*'Rent Roll'!$D24/12)*((1+'Rent Roll'!$N24)^DATEDIF('Control | Sensitivity'!$C$18,AG$5,"Y")),
OFFSET(AF28,0,-DATEDIF(EDATE('Rent Roll'!$K24,'Rent Roll'!$P24*12),AG$5,"M"))*((1+'Rent Roll'!$O24)^(DATEDIF(EDATE('Rent Roll'!$K24,'Rent Roll'!$P24*12),AG$5,"Y")+1))),('Rent Roll'!$H24*'Rent Roll'!$D24/12)*((1+'Rent Roll'!$N24)^DATEDIF('Control | Sensitivity'!$C$18,AG$5,"Y")))))</f>
        <v>-</v>
      </c>
      <c r="AH28" s="92" t="str">
        <f ca="1">IF(AH$5&gt;='Rent Roll'!$M50,('Rent Roll'!$G50*'Rent Roll'!$D24/12)*((1+'Rent Roll'!$X50)^DATEDIF('Rent Roll'!$M50,AH$5,"Y")),
IF(AH$5&gt;'Rent Roll'!$L24,"-",
IF('Rent Roll'!$P24&gt;0,
IF(AND('Rent Roll'!$P24&gt;0,EDATE('Rent Roll'!$K24,'Rent Roll'!$P24*12)&gt;='Commercial Lease'!AH$5),
('Rent Roll'!$H24*'Rent Roll'!$D24/12)*((1+'Rent Roll'!$N24)^DATEDIF('Control | Sensitivity'!$C$18,AH$5,"Y")),
OFFSET(AG28,0,-DATEDIF(EDATE('Rent Roll'!$K24,'Rent Roll'!$P24*12),AH$5,"M"))*((1+'Rent Roll'!$O24)^(DATEDIF(EDATE('Rent Roll'!$K24,'Rent Roll'!$P24*12),AH$5,"Y")+1))),('Rent Roll'!$H24*'Rent Roll'!$D24/12)*((1+'Rent Roll'!$N24)^DATEDIF('Control | Sensitivity'!$C$18,AH$5,"Y")))))</f>
        <v>-</v>
      </c>
      <c r="AI28" s="92" t="str">
        <f ca="1">IF(AI$5&gt;='Rent Roll'!$M50,('Rent Roll'!$G50*'Rent Roll'!$D24/12)*((1+'Rent Roll'!$X50)^DATEDIF('Rent Roll'!$M50,AI$5,"Y")),
IF(AI$5&gt;'Rent Roll'!$L24,"-",
IF('Rent Roll'!$P24&gt;0,
IF(AND('Rent Roll'!$P24&gt;0,EDATE('Rent Roll'!$K24,'Rent Roll'!$P24*12)&gt;='Commercial Lease'!AI$5),
('Rent Roll'!$H24*'Rent Roll'!$D24/12)*((1+'Rent Roll'!$N24)^DATEDIF('Control | Sensitivity'!$C$18,AI$5,"Y")),
OFFSET(AH28,0,-DATEDIF(EDATE('Rent Roll'!$K24,'Rent Roll'!$P24*12),AI$5,"M"))*((1+'Rent Roll'!$O24)^(DATEDIF(EDATE('Rent Roll'!$K24,'Rent Roll'!$P24*12),AI$5,"Y")+1))),('Rent Roll'!$H24*'Rent Roll'!$D24/12)*((1+'Rent Roll'!$N24)^DATEDIF('Control | Sensitivity'!$C$18,AI$5,"Y")))))</f>
        <v>-</v>
      </c>
      <c r="AJ28" s="92" t="str">
        <f ca="1">IF(AJ$5&gt;='Rent Roll'!$M50,('Rent Roll'!$G50*'Rent Roll'!$D24/12)*((1+'Rent Roll'!$X50)^DATEDIF('Rent Roll'!$M50,AJ$5,"Y")),
IF(AJ$5&gt;'Rent Roll'!$L24,"-",
IF('Rent Roll'!$P24&gt;0,
IF(AND('Rent Roll'!$P24&gt;0,EDATE('Rent Roll'!$K24,'Rent Roll'!$P24*12)&gt;='Commercial Lease'!AJ$5),
('Rent Roll'!$H24*'Rent Roll'!$D24/12)*((1+'Rent Roll'!$N24)^DATEDIF('Control | Sensitivity'!$C$18,AJ$5,"Y")),
OFFSET(AI28,0,-DATEDIF(EDATE('Rent Roll'!$K24,'Rent Roll'!$P24*12),AJ$5,"M"))*((1+'Rent Roll'!$O24)^(DATEDIF(EDATE('Rent Roll'!$K24,'Rent Roll'!$P24*12),AJ$5,"Y")+1))),('Rent Roll'!$H24*'Rent Roll'!$D24/12)*((1+'Rent Roll'!$N24)^DATEDIF('Control | Sensitivity'!$C$18,AJ$5,"Y")))))</f>
        <v>-</v>
      </c>
      <c r="AK28" s="92" t="str">
        <f ca="1">IF(AK$5&gt;='Rent Roll'!$M50,('Rent Roll'!$G50*'Rent Roll'!$D24/12)*((1+'Rent Roll'!$X50)^DATEDIF('Rent Roll'!$M50,AK$5,"Y")),
IF(AK$5&gt;'Rent Roll'!$L24,"-",
IF('Rent Roll'!$P24&gt;0,
IF(AND('Rent Roll'!$P24&gt;0,EDATE('Rent Roll'!$K24,'Rent Roll'!$P24*12)&gt;='Commercial Lease'!AK$5),
('Rent Roll'!$H24*'Rent Roll'!$D24/12)*((1+'Rent Roll'!$N24)^DATEDIF('Control | Sensitivity'!$C$18,AK$5,"Y")),
OFFSET(AJ28,0,-DATEDIF(EDATE('Rent Roll'!$K24,'Rent Roll'!$P24*12),AK$5,"M"))*((1+'Rent Roll'!$O24)^(DATEDIF(EDATE('Rent Roll'!$K24,'Rent Roll'!$P24*12),AK$5,"Y")+1))),('Rent Roll'!$H24*'Rent Roll'!$D24/12)*((1+'Rent Roll'!$N24)^DATEDIF('Control | Sensitivity'!$C$18,AK$5,"Y")))))</f>
        <v>-</v>
      </c>
      <c r="AL28" s="92" t="str">
        <f ca="1">IF(AL$5&gt;='Rent Roll'!$M50,('Rent Roll'!$G50*'Rent Roll'!$D24/12)*((1+'Rent Roll'!$X50)^DATEDIF('Rent Roll'!$M50,AL$5,"Y")),
IF(AL$5&gt;'Rent Roll'!$L24,"-",
IF('Rent Roll'!$P24&gt;0,
IF(AND('Rent Roll'!$P24&gt;0,EDATE('Rent Roll'!$K24,'Rent Roll'!$P24*12)&gt;='Commercial Lease'!AL$5),
('Rent Roll'!$H24*'Rent Roll'!$D24/12)*((1+'Rent Roll'!$N24)^DATEDIF('Control | Sensitivity'!$C$18,AL$5,"Y")),
OFFSET(AK28,0,-DATEDIF(EDATE('Rent Roll'!$K24,'Rent Roll'!$P24*12),AL$5,"M"))*((1+'Rent Roll'!$O24)^(DATEDIF(EDATE('Rent Roll'!$K24,'Rent Roll'!$P24*12),AL$5,"Y")+1))),('Rent Roll'!$H24*'Rent Roll'!$D24/12)*((1+'Rent Roll'!$N24)^DATEDIF('Control | Sensitivity'!$C$18,AL$5,"Y")))))</f>
        <v>-</v>
      </c>
      <c r="AM28" s="92" t="str">
        <f ca="1">IF(AM$5&gt;='Rent Roll'!$M50,('Rent Roll'!$G50*'Rent Roll'!$D24/12)*((1+'Rent Roll'!$X50)^DATEDIF('Rent Roll'!$M50,AM$5,"Y")),
IF(AM$5&gt;'Rent Roll'!$L24,"-",
IF('Rent Roll'!$P24&gt;0,
IF(AND('Rent Roll'!$P24&gt;0,EDATE('Rent Roll'!$K24,'Rent Roll'!$P24*12)&gt;='Commercial Lease'!AM$5),
('Rent Roll'!$H24*'Rent Roll'!$D24/12)*((1+'Rent Roll'!$N24)^DATEDIF('Control | Sensitivity'!$C$18,AM$5,"Y")),
OFFSET(AL28,0,-DATEDIF(EDATE('Rent Roll'!$K24,'Rent Roll'!$P24*12),AM$5,"M"))*((1+'Rent Roll'!$O24)^(DATEDIF(EDATE('Rent Roll'!$K24,'Rent Roll'!$P24*12),AM$5,"Y")+1))),('Rent Roll'!$H24*'Rent Roll'!$D24/12)*((1+'Rent Roll'!$N24)^DATEDIF('Control | Sensitivity'!$C$18,AM$5,"Y")))))</f>
        <v>-</v>
      </c>
      <c r="AN28" s="92" t="str">
        <f ca="1">IF(AN$5&gt;='Rent Roll'!$M50,('Rent Roll'!$G50*'Rent Roll'!$D24/12)*((1+'Rent Roll'!$X50)^DATEDIF('Rent Roll'!$M50,AN$5,"Y")),
IF(AN$5&gt;'Rent Roll'!$L24,"-",
IF('Rent Roll'!$P24&gt;0,
IF(AND('Rent Roll'!$P24&gt;0,EDATE('Rent Roll'!$K24,'Rent Roll'!$P24*12)&gt;='Commercial Lease'!AN$5),
('Rent Roll'!$H24*'Rent Roll'!$D24/12)*((1+'Rent Roll'!$N24)^DATEDIF('Control | Sensitivity'!$C$18,AN$5,"Y")),
OFFSET(AM28,0,-DATEDIF(EDATE('Rent Roll'!$K24,'Rent Roll'!$P24*12),AN$5,"M"))*((1+'Rent Roll'!$O24)^(DATEDIF(EDATE('Rent Roll'!$K24,'Rent Roll'!$P24*12),AN$5,"Y")+1))),('Rent Roll'!$H24*'Rent Roll'!$D24/12)*((1+'Rent Roll'!$N24)^DATEDIF('Control | Sensitivity'!$C$18,AN$5,"Y")))))</f>
        <v>-</v>
      </c>
      <c r="AO28" s="92" t="str">
        <f ca="1">IF(AO$5&gt;='Rent Roll'!$M50,('Rent Roll'!$G50*'Rent Roll'!$D24/12)*((1+'Rent Roll'!$X50)^DATEDIF('Rent Roll'!$M50,AO$5,"Y")),
IF(AO$5&gt;'Rent Roll'!$L24,"-",
IF('Rent Roll'!$P24&gt;0,
IF(AND('Rent Roll'!$P24&gt;0,EDATE('Rent Roll'!$K24,'Rent Roll'!$P24*12)&gt;='Commercial Lease'!AO$5),
('Rent Roll'!$H24*'Rent Roll'!$D24/12)*((1+'Rent Roll'!$N24)^DATEDIF('Control | Sensitivity'!$C$18,AO$5,"Y")),
OFFSET(AN28,0,-DATEDIF(EDATE('Rent Roll'!$K24,'Rent Roll'!$P24*12),AO$5,"M"))*((1+'Rent Roll'!$O24)^(DATEDIF(EDATE('Rent Roll'!$K24,'Rent Roll'!$P24*12),AO$5,"Y")+1))),('Rent Roll'!$H24*'Rent Roll'!$D24/12)*((1+'Rent Roll'!$N24)^DATEDIF('Control | Sensitivity'!$C$18,AO$5,"Y")))))</f>
        <v>-</v>
      </c>
      <c r="AP28" s="92" t="str">
        <f ca="1">IF(AP$5&gt;='Rent Roll'!$M50,('Rent Roll'!$G50*'Rent Roll'!$D24/12)*((1+'Rent Roll'!$X50)^DATEDIF('Rent Roll'!$M50,AP$5,"Y")),
IF(AP$5&gt;'Rent Roll'!$L24,"-",
IF('Rent Roll'!$P24&gt;0,
IF(AND('Rent Roll'!$P24&gt;0,EDATE('Rent Roll'!$K24,'Rent Roll'!$P24*12)&gt;='Commercial Lease'!AP$5),
('Rent Roll'!$H24*'Rent Roll'!$D24/12)*((1+'Rent Roll'!$N24)^DATEDIF('Control | Sensitivity'!$C$18,AP$5,"Y")),
OFFSET(AO28,0,-DATEDIF(EDATE('Rent Roll'!$K24,'Rent Roll'!$P24*12),AP$5,"M"))*((1+'Rent Roll'!$O24)^(DATEDIF(EDATE('Rent Roll'!$K24,'Rent Roll'!$P24*12),AP$5,"Y")+1))),('Rent Roll'!$H24*'Rent Roll'!$D24/12)*((1+'Rent Roll'!$N24)^DATEDIF('Control | Sensitivity'!$C$18,AP$5,"Y")))))</f>
        <v>-</v>
      </c>
      <c r="AQ28" s="92" t="str">
        <f ca="1">IF(AQ$5&gt;='Rent Roll'!$M50,('Rent Roll'!$G50*'Rent Roll'!$D24/12)*((1+'Rent Roll'!$X50)^DATEDIF('Rent Roll'!$M50,AQ$5,"Y")),
IF(AQ$5&gt;'Rent Roll'!$L24,"-",
IF('Rent Roll'!$P24&gt;0,
IF(AND('Rent Roll'!$P24&gt;0,EDATE('Rent Roll'!$K24,'Rent Roll'!$P24*12)&gt;='Commercial Lease'!AQ$5),
('Rent Roll'!$H24*'Rent Roll'!$D24/12)*((1+'Rent Roll'!$N24)^DATEDIF('Control | Sensitivity'!$C$18,AQ$5,"Y")),
OFFSET(AP28,0,-DATEDIF(EDATE('Rent Roll'!$K24,'Rent Roll'!$P24*12),AQ$5,"M"))*((1+'Rent Roll'!$O24)^(DATEDIF(EDATE('Rent Roll'!$K24,'Rent Roll'!$P24*12),AQ$5,"Y")+1))),('Rent Roll'!$H24*'Rent Roll'!$D24/12)*((1+'Rent Roll'!$N24)^DATEDIF('Control | Sensitivity'!$C$18,AQ$5,"Y")))))</f>
        <v>-</v>
      </c>
      <c r="AR28" s="92" t="str">
        <f ca="1">IF(AR$5&gt;='Rent Roll'!$M50,('Rent Roll'!$G50*'Rent Roll'!$D24/12)*((1+'Rent Roll'!$X50)^DATEDIF('Rent Roll'!$M50,AR$5,"Y")),
IF(AR$5&gt;'Rent Roll'!$L24,"-",
IF('Rent Roll'!$P24&gt;0,
IF(AND('Rent Roll'!$P24&gt;0,EDATE('Rent Roll'!$K24,'Rent Roll'!$P24*12)&gt;='Commercial Lease'!AR$5),
('Rent Roll'!$H24*'Rent Roll'!$D24/12)*((1+'Rent Roll'!$N24)^DATEDIF('Control | Sensitivity'!$C$18,AR$5,"Y")),
OFFSET(AQ28,0,-DATEDIF(EDATE('Rent Roll'!$K24,'Rent Roll'!$P24*12),AR$5,"M"))*((1+'Rent Roll'!$O24)^(DATEDIF(EDATE('Rent Roll'!$K24,'Rent Roll'!$P24*12),AR$5,"Y")+1))),('Rent Roll'!$H24*'Rent Roll'!$D24/12)*((1+'Rent Roll'!$N24)^DATEDIF('Control | Sensitivity'!$C$18,AR$5,"Y")))))</f>
        <v>-</v>
      </c>
      <c r="AS28" s="92" t="str">
        <f ca="1">IF(AS$5&gt;='Rent Roll'!$M50,('Rent Roll'!$G50*'Rent Roll'!$D24/12)*((1+'Rent Roll'!$X50)^DATEDIF('Rent Roll'!$M50,AS$5,"Y")),
IF(AS$5&gt;'Rent Roll'!$L24,"-",
IF('Rent Roll'!$P24&gt;0,
IF(AND('Rent Roll'!$P24&gt;0,EDATE('Rent Roll'!$K24,'Rent Roll'!$P24*12)&gt;='Commercial Lease'!AS$5),
('Rent Roll'!$H24*'Rent Roll'!$D24/12)*((1+'Rent Roll'!$N24)^DATEDIF('Control | Sensitivity'!$C$18,AS$5,"Y")),
OFFSET(AR28,0,-DATEDIF(EDATE('Rent Roll'!$K24,'Rent Roll'!$P24*12),AS$5,"M"))*((1+'Rent Roll'!$O24)^(DATEDIF(EDATE('Rent Roll'!$K24,'Rent Roll'!$P24*12),AS$5,"Y")+1))),('Rent Roll'!$H24*'Rent Roll'!$D24/12)*((1+'Rent Roll'!$N24)^DATEDIF('Control | Sensitivity'!$C$18,AS$5,"Y")))))</f>
        <v>-</v>
      </c>
      <c r="AT28" s="92" t="str">
        <f ca="1">IF(AT$5&gt;='Rent Roll'!$M50,('Rent Roll'!$G50*'Rent Roll'!$D24/12)*((1+'Rent Roll'!$X50)^DATEDIF('Rent Roll'!$M50,AT$5,"Y")),
IF(AT$5&gt;'Rent Roll'!$L24,"-",
IF('Rent Roll'!$P24&gt;0,
IF(AND('Rent Roll'!$P24&gt;0,EDATE('Rent Roll'!$K24,'Rent Roll'!$P24*12)&gt;='Commercial Lease'!AT$5),
('Rent Roll'!$H24*'Rent Roll'!$D24/12)*((1+'Rent Roll'!$N24)^DATEDIF('Control | Sensitivity'!$C$18,AT$5,"Y")),
OFFSET(AS28,0,-DATEDIF(EDATE('Rent Roll'!$K24,'Rent Roll'!$P24*12),AT$5,"M"))*((1+'Rent Roll'!$O24)^(DATEDIF(EDATE('Rent Roll'!$K24,'Rent Roll'!$P24*12),AT$5,"Y")+1))),('Rent Roll'!$H24*'Rent Roll'!$D24/12)*((1+'Rent Roll'!$N24)^DATEDIF('Control | Sensitivity'!$C$18,AT$5,"Y")))))</f>
        <v>-</v>
      </c>
      <c r="AU28" s="92" t="str">
        <f ca="1">IF(AU$5&gt;='Rent Roll'!$M50,('Rent Roll'!$G50*'Rent Roll'!$D24/12)*((1+'Rent Roll'!$X50)^DATEDIF('Rent Roll'!$M50,AU$5,"Y")),
IF(AU$5&gt;'Rent Roll'!$L24,"-",
IF('Rent Roll'!$P24&gt;0,
IF(AND('Rent Roll'!$P24&gt;0,EDATE('Rent Roll'!$K24,'Rent Roll'!$P24*12)&gt;='Commercial Lease'!AU$5),
('Rent Roll'!$H24*'Rent Roll'!$D24/12)*((1+'Rent Roll'!$N24)^DATEDIF('Control | Sensitivity'!$C$18,AU$5,"Y")),
OFFSET(AT28,0,-DATEDIF(EDATE('Rent Roll'!$K24,'Rent Roll'!$P24*12),AU$5,"M"))*((1+'Rent Roll'!$O24)^(DATEDIF(EDATE('Rent Roll'!$K24,'Rent Roll'!$P24*12),AU$5,"Y")+1))),('Rent Roll'!$H24*'Rent Roll'!$D24/12)*((1+'Rent Roll'!$N24)^DATEDIF('Control | Sensitivity'!$C$18,AU$5,"Y")))))</f>
        <v>-</v>
      </c>
      <c r="AV28" s="92" t="str">
        <f ca="1">IF(AV$5&gt;='Rent Roll'!$M50,('Rent Roll'!$G50*'Rent Roll'!$D24/12)*((1+'Rent Roll'!$X50)^DATEDIF('Rent Roll'!$M50,AV$5,"Y")),
IF(AV$5&gt;'Rent Roll'!$L24,"-",
IF('Rent Roll'!$P24&gt;0,
IF(AND('Rent Roll'!$P24&gt;0,EDATE('Rent Roll'!$K24,'Rent Roll'!$P24*12)&gt;='Commercial Lease'!AV$5),
('Rent Roll'!$H24*'Rent Roll'!$D24/12)*((1+'Rent Roll'!$N24)^DATEDIF('Control | Sensitivity'!$C$18,AV$5,"Y")),
OFFSET(AU28,0,-DATEDIF(EDATE('Rent Roll'!$K24,'Rent Roll'!$P24*12),AV$5,"M"))*((1+'Rent Roll'!$O24)^(DATEDIF(EDATE('Rent Roll'!$K24,'Rent Roll'!$P24*12),AV$5,"Y")+1))),('Rent Roll'!$H24*'Rent Roll'!$D24/12)*((1+'Rent Roll'!$N24)^DATEDIF('Control | Sensitivity'!$C$18,AV$5,"Y")))))</f>
        <v>-</v>
      </c>
      <c r="AW28" s="92" t="str">
        <f ca="1">IF(AW$5&gt;='Rent Roll'!$M50,('Rent Roll'!$G50*'Rent Roll'!$D24/12)*((1+'Rent Roll'!$X50)^DATEDIF('Rent Roll'!$M50,AW$5,"Y")),
IF(AW$5&gt;'Rent Roll'!$L24,"-",
IF('Rent Roll'!$P24&gt;0,
IF(AND('Rent Roll'!$P24&gt;0,EDATE('Rent Roll'!$K24,'Rent Roll'!$P24*12)&gt;='Commercial Lease'!AW$5),
('Rent Roll'!$H24*'Rent Roll'!$D24/12)*((1+'Rent Roll'!$N24)^DATEDIF('Control | Sensitivity'!$C$18,AW$5,"Y")),
OFFSET(AV28,0,-DATEDIF(EDATE('Rent Roll'!$K24,'Rent Roll'!$P24*12),AW$5,"M"))*((1+'Rent Roll'!$O24)^(DATEDIF(EDATE('Rent Roll'!$K24,'Rent Roll'!$P24*12),AW$5,"Y")+1))),('Rent Roll'!$H24*'Rent Roll'!$D24/12)*((1+'Rent Roll'!$N24)^DATEDIF('Control | Sensitivity'!$C$18,AW$5,"Y")))))</f>
        <v>-</v>
      </c>
      <c r="AX28" s="92" t="str">
        <f ca="1">IF(AX$5&gt;='Rent Roll'!$M50,('Rent Roll'!$G50*'Rent Roll'!$D24/12)*((1+'Rent Roll'!$X50)^DATEDIF('Rent Roll'!$M50,AX$5,"Y")),
IF(AX$5&gt;'Rent Roll'!$L24,"-",
IF('Rent Roll'!$P24&gt;0,
IF(AND('Rent Roll'!$P24&gt;0,EDATE('Rent Roll'!$K24,'Rent Roll'!$P24*12)&gt;='Commercial Lease'!AX$5),
('Rent Roll'!$H24*'Rent Roll'!$D24/12)*((1+'Rent Roll'!$N24)^DATEDIF('Control | Sensitivity'!$C$18,AX$5,"Y")),
OFFSET(AW28,0,-DATEDIF(EDATE('Rent Roll'!$K24,'Rent Roll'!$P24*12),AX$5,"M"))*((1+'Rent Roll'!$O24)^(DATEDIF(EDATE('Rent Roll'!$K24,'Rent Roll'!$P24*12),AX$5,"Y")+1))),('Rent Roll'!$H24*'Rent Roll'!$D24/12)*((1+'Rent Roll'!$N24)^DATEDIF('Control | Sensitivity'!$C$18,AX$5,"Y")))))</f>
        <v>-</v>
      </c>
      <c r="AY28" s="92" t="str">
        <f ca="1">IF(AY$5&gt;='Rent Roll'!$M50,('Rent Roll'!$G50*'Rent Roll'!$D24/12)*((1+'Rent Roll'!$X50)^DATEDIF('Rent Roll'!$M50,AY$5,"Y")),
IF(AY$5&gt;'Rent Roll'!$L24,"-",
IF('Rent Roll'!$P24&gt;0,
IF(AND('Rent Roll'!$P24&gt;0,EDATE('Rent Roll'!$K24,'Rent Roll'!$P24*12)&gt;='Commercial Lease'!AY$5),
('Rent Roll'!$H24*'Rent Roll'!$D24/12)*((1+'Rent Roll'!$N24)^DATEDIF('Control | Sensitivity'!$C$18,AY$5,"Y")),
OFFSET(AX28,0,-DATEDIF(EDATE('Rent Roll'!$K24,'Rent Roll'!$P24*12),AY$5,"M"))*((1+'Rent Roll'!$O24)^(DATEDIF(EDATE('Rent Roll'!$K24,'Rent Roll'!$P24*12),AY$5,"Y")+1))),('Rent Roll'!$H24*'Rent Roll'!$D24/12)*((1+'Rent Roll'!$N24)^DATEDIF('Control | Sensitivity'!$C$18,AY$5,"Y")))))</f>
        <v>-</v>
      </c>
      <c r="AZ28" s="92" t="str">
        <f ca="1">IF(AZ$5&gt;='Rent Roll'!$M50,('Rent Roll'!$G50*'Rent Roll'!$D24/12)*((1+'Rent Roll'!$X50)^DATEDIF('Rent Roll'!$M50,AZ$5,"Y")),
IF(AZ$5&gt;'Rent Roll'!$L24,"-",
IF('Rent Roll'!$P24&gt;0,
IF(AND('Rent Roll'!$P24&gt;0,EDATE('Rent Roll'!$K24,'Rent Roll'!$P24*12)&gt;='Commercial Lease'!AZ$5),
('Rent Roll'!$H24*'Rent Roll'!$D24/12)*((1+'Rent Roll'!$N24)^DATEDIF('Control | Sensitivity'!$C$18,AZ$5,"Y")),
OFFSET(AY28,0,-DATEDIF(EDATE('Rent Roll'!$K24,'Rent Roll'!$P24*12),AZ$5,"M"))*((1+'Rent Roll'!$O24)^(DATEDIF(EDATE('Rent Roll'!$K24,'Rent Roll'!$P24*12),AZ$5,"Y")+1))),('Rent Roll'!$H24*'Rent Roll'!$D24/12)*((1+'Rent Roll'!$N24)^DATEDIF('Control | Sensitivity'!$C$18,AZ$5,"Y")))))</f>
        <v>-</v>
      </c>
      <c r="BA28" s="92" t="str">
        <f ca="1">IF(BA$5&gt;='Rent Roll'!$M50,('Rent Roll'!$G50*'Rent Roll'!$D24/12)*((1+'Rent Roll'!$X50)^DATEDIF('Rent Roll'!$M50,BA$5,"Y")),
IF(BA$5&gt;'Rent Roll'!$L24,"-",
IF('Rent Roll'!$P24&gt;0,
IF(AND('Rent Roll'!$P24&gt;0,EDATE('Rent Roll'!$K24,'Rent Roll'!$P24*12)&gt;='Commercial Lease'!BA$5),
('Rent Roll'!$H24*'Rent Roll'!$D24/12)*((1+'Rent Roll'!$N24)^DATEDIF('Control | Sensitivity'!$C$18,BA$5,"Y")),
OFFSET(AZ28,0,-DATEDIF(EDATE('Rent Roll'!$K24,'Rent Roll'!$P24*12),BA$5,"M"))*((1+'Rent Roll'!$O24)^(DATEDIF(EDATE('Rent Roll'!$K24,'Rent Roll'!$P24*12),BA$5,"Y")+1))),('Rent Roll'!$H24*'Rent Roll'!$D24/12)*((1+'Rent Roll'!$N24)^DATEDIF('Control | Sensitivity'!$C$18,BA$5,"Y")))))</f>
        <v>-</v>
      </c>
      <c r="BB28" s="92" t="str">
        <f ca="1">IF(BB$5&gt;='Rent Roll'!$M50,('Rent Roll'!$G50*'Rent Roll'!$D24/12)*((1+'Rent Roll'!$X50)^DATEDIF('Rent Roll'!$M50,BB$5,"Y")),
IF(BB$5&gt;'Rent Roll'!$L24,"-",
IF('Rent Roll'!$P24&gt;0,
IF(AND('Rent Roll'!$P24&gt;0,EDATE('Rent Roll'!$K24,'Rent Roll'!$P24*12)&gt;='Commercial Lease'!BB$5),
('Rent Roll'!$H24*'Rent Roll'!$D24/12)*((1+'Rent Roll'!$N24)^DATEDIF('Control | Sensitivity'!$C$18,BB$5,"Y")),
OFFSET(BA28,0,-DATEDIF(EDATE('Rent Roll'!$K24,'Rent Roll'!$P24*12),BB$5,"M"))*((1+'Rent Roll'!$O24)^(DATEDIF(EDATE('Rent Roll'!$K24,'Rent Roll'!$P24*12),BB$5,"Y")+1))),('Rent Roll'!$H24*'Rent Roll'!$D24/12)*((1+'Rent Roll'!$N24)^DATEDIF('Control | Sensitivity'!$C$18,BB$5,"Y")))))</f>
        <v>-</v>
      </c>
      <c r="BC28" s="92" t="str">
        <f ca="1">IF(BC$5&gt;='Rent Roll'!$M50,('Rent Roll'!$G50*'Rent Roll'!$D24/12)*((1+'Rent Roll'!$X50)^DATEDIF('Rent Roll'!$M50,BC$5,"Y")),
IF(BC$5&gt;'Rent Roll'!$L24,"-",
IF('Rent Roll'!$P24&gt;0,
IF(AND('Rent Roll'!$P24&gt;0,EDATE('Rent Roll'!$K24,'Rent Roll'!$P24*12)&gt;='Commercial Lease'!BC$5),
('Rent Roll'!$H24*'Rent Roll'!$D24/12)*((1+'Rent Roll'!$N24)^DATEDIF('Control | Sensitivity'!$C$18,BC$5,"Y")),
OFFSET(BB28,0,-DATEDIF(EDATE('Rent Roll'!$K24,'Rent Roll'!$P24*12),BC$5,"M"))*((1+'Rent Roll'!$O24)^(DATEDIF(EDATE('Rent Roll'!$K24,'Rent Roll'!$P24*12),BC$5,"Y")+1))),('Rent Roll'!$H24*'Rent Roll'!$D24/12)*((1+'Rent Roll'!$N24)^DATEDIF('Control | Sensitivity'!$C$18,BC$5,"Y")))))</f>
        <v>-</v>
      </c>
      <c r="BD28" s="92" t="str">
        <f ca="1">IF(BD$5&gt;='Rent Roll'!$M50,('Rent Roll'!$G50*'Rent Roll'!$D24/12)*((1+'Rent Roll'!$X50)^DATEDIF('Rent Roll'!$M50,BD$5,"Y")),
IF(BD$5&gt;'Rent Roll'!$L24,"-",
IF('Rent Roll'!$P24&gt;0,
IF(AND('Rent Roll'!$P24&gt;0,EDATE('Rent Roll'!$K24,'Rent Roll'!$P24*12)&gt;='Commercial Lease'!BD$5),
('Rent Roll'!$H24*'Rent Roll'!$D24/12)*((1+'Rent Roll'!$N24)^DATEDIF('Control | Sensitivity'!$C$18,BD$5,"Y")),
OFFSET(BC28,0,-DATEDIF(EDATE('Rent Roll'!$K24,'Rent Roll'!$P24*12),BD$5,"M"))*((1+'Rent Roll'!$O24)^(DATEDIF(EDATE('Rent Roll'!$K24,'Rent Roll'!$P24*12),BD$5,"Y")+1))),('Rent Roll'!$H24*'Rent Roll'!$D24/12)*((1+'Rent Roll'!$N24)^DATEDIF('Control | Sensitivity'!$C$18,BD$5,"Y")))))</f>
        <v>-</v>
      </c>
      <c r="BE28" s="92" t="str">
        <f ca="1">IF(BE$5&gt;='Rent Roll'!$M50,('Rent Roll'!$G50*'Rent Roll'!$D24/12)*((1+'Rent Roll'!$X50)^DATEDIF('Rent Roll'!$M50,BE$5,"Y")),
IF(BE$5&gt;'Rent Roll'!$L24,"-",
IF('Rent Roll'!$P24&gt;0,
IF(AND('Rent Roll'!$P24&gt;0,EDATE('Rent Roll'!$K24,'Rent Roll'!$P24*12)&gt;='Commercial Lease'!BE$5),
('Rent Roll'!$H24*'Rent Roll'!$D24/12)*((1+'Rent Roll'!$N24)^DATEDIF('Control | Sensitivity'!$C$18,BE$5,"Y")),
OFFSET(BD28,0,-DATEDIF(EDATE('Rent Roll'!$K24,'Rent Roll'!$P24*12),BE$5,"M"))*((1+'Rent Roll'!$O24)^(DATEDIF(EDATE('Rent Roll'!$K24,'Rent Roll'!$P24*12),BE$5,"Y")+1))),('Rent Roll'!$H24*'Rent Roll'!$D24/12)*((1+'Rent Roll'!$N24)^DATEDIF('Control | Sensitivity'!$C$18,BE$5,"Y")))))</f>
        <v>-</v>
      </c>
      <c r="BF28" s="92" t="str">
        <f ca="1">IF(BF$5&gt;='Rent Roll'!$M50,('Rent Roll'!$G50*'Rent Roll'!$D24/12)*((1+'Rent Roll'!$X50)^DATEDIF('Rent Roll'!$M50,BF$5,"Y")),
IF(BF$5&gt;'Rent Roll'!$L24,"-",
IF('Rent Roll'!$P24&gt;0,
IF(AND('Rent Roll'!$P24&gt;0,EDATE('Rent Roll'!$K24,'Rent Roll'!$P24*12)&gt;='Commercial Lease'!BF$5),
('Rent Roll'!$H24*'Rent Roll'!$D24/12)*((1+'Rent Roll'!$N24)^DATEDIF('Control | Sensitivity'!$C$18,BF$5,"Y")),
OFFSET(BE28,0,-DATEDIF(EDATE('Rent Roll'!$K24,'Rent Roll'!$P24*12),BF$5,"M"))*((1+'Rent Roll'!$O24)^(DATEDIF(EDATE('Rent Roll'!$K24,'Rent Roll'!$P24*12),BF$5,"Y")+1))),('Rent Roll'!$H24*'Rent Roll'!$D24/12)*((1+'Rent Roll'!$N24)^DATEDIF('Control | Sensitivity'!$C$18,BF$5,"Y")))))</f>
        <v>-</v>
      </c>
      <c r="BG28" s="92" t="str">
        <f ca="1">IF(BG$5&gt;='Rent Roll'!$M50,('Rent Roll'!$G50*'Rent Roll'!$D24/12)*((1+'Rent Roll'!$X50)^DATEDIF('Rent Roll'!$M50,BG$5,"Y")),
IF(BG$5&gt;'Rent Roll'!$L24,"-",
IF('Rent Roll'!$P24&gt;0,
IF(AND('Rent Roll'!$P24&gt;0,EDATE('Rent Roll'!$K24,'Rent Roll'!$P24*12)&gt;='Commercial Lease'!BG$5),
('Rent Roll'!$H24*'Rent Roll'!$D24/12)*((1+'Rent Roll'!$N24)^DATEDIF('Control | Sensitivity'!$C$18,BG$5,"Y")),
OFFSET(BF28,0,-DATEDIF(EDATE('Rent Roll'!$K24,'Rent Roll'!$P24*12),BG$5,"M"))*((1+'Rent Roll'!$O24)^(DATEDIF(EDATE('Rent Roll'!$K24,'Rent Roll'!$P24*12),BG$5,"Y")+1))),('Rent Roll'!$H24*'Rent Roll'!$D24/12)*((1+'Rent Roll'!$N24)^DATEDIF('Control | Sensitivity'!$C$18,BG$5,"Y")))))</f>
        <v>-</v>
      </c>
      <c r="BH28" s="92" t="str">
        <f ca="1">IF(BH$5&gt;='Rent Roll'!$M50,('Rent Roll'!$G50*'Rent Roll'!$D24/12)*((1+'Rent Roll'!$X50)^DATEDIF('Rent Roll'!$M50,BH$5,"Y")),
IF(BH$5&gt;'Rent Roll'!$L24,"-",
IF('Rent Roll'!$P24&gt;0,
IF(AND('Rent Roll'!$P24&gt;0,EDATE('Rent Roll'!$K24,'Rent Roll'!$P24*12)&gt;='Commercial Lease'!BH$5),
('Rent Roll'!$H24*'Rent Roll'!$D24/12)*((1+'Rent Roll'!$N24)^DATEDIF('Control | Sensitivity'!$C$18,BH$5,"Y")),
OFFSET(BG28,0,-DATEDIF(EDATE('Rent Roll'!$K24,'Rent Roll'!$P24*12),BH$5,"M"))*((1+'Rent Roll'!$O24)^(DATEDIF(EDATE('Rent Roll'!$K24,'Rent Roll'!$P24*12),BH$5,"Y")+1))),('Rent Roll'!$H24*'Rent Roll'!$D24/12)*((1+'Rent Roll'!$N24)^DATEDIF('Control | Sensitivity'!$C$18,BH$5,"Y")))))</f>
        <v>-</v>
      </c>
      <c r="BI28" s="92" t="str">
        <f ca="1">IF(BI$5&gt;='Rent Roll'!$M50,('Rent Roll'!$G50*'Rent Roll'!$D24/12)*((1+'Rent Roll'!$X50)^DATEDIF('Rent Roll'!$M50,BI$5,"Y")),
IF(BI$5&gt;'Rent Roll'!$L24,"-",
IF('Rent Roll'!$P24&gt;0,
IF(AND('Rent Roll'!$P24&gt;0,EDATE('Rent Roll'!$K24,'Rent Roll'!$P24*12)&gt;='Commercial Lease'!BI$5),
('Rent Roll'!$H24*'Rent Roll'!$D24/12)*((1+'Rent Roll'!$N24)^DATEDIF('Control | Sensitivity'!$C$18,BI$5,"Y")),
OFFSET(BH28,0,-DATEDIF(EDATE('Rent Roll'!$K24,'Rent Roll'!$P24*12),BI$5,"M"))*((1+'Rent Roll'!$O24)^(DATEDIF(EDATE('Rent Roll'!$K24,'Rent Roll'!$P24*12),BI$5,"Y")+1))),('Rent Roll'!$H24*'Rent Roll'!$D24/12)*((1+'Rent Roll'!$N24)^DATEDIF('Control | Sensitivity'!$C$18,BI$5,"Y")))))</f>
        <v>-</v>
      </c>
      <c r="BJ28" s="92" t="str">
        <f ca="1">IF(BJ$5&gt;='Rent Roll'!$M50,('Rent Roll'!$G50*'Rent Roll'!$D24/12)*((1+'Rent Roll'!$X50)^DATEDIF('Rent Roll'!$M50,BJ$5,"Y")),
IF(BJ$5&gt;'Rent Roll'!$L24,"-",
IF('Rent Roll'!$P24&gt;0,
IF(AND('Rent Roll'!$P24&gt;0,EDATE('Rent Roll'!$K24,'Rent Roll'!$P24*12)&gt;='Commercial Lease'!BJ$5),
('Rent Roll'!$H24*'Rent Roll'!$D24/12)*((1+'Rent Roll'!$N24)^DATEDIF('Control | Sensitivity'!$C$18,BJ$5,"Y")),
OFFSET(BI28,0,-DATEDIF(EDATE('Rent Roll'!$K24,'Rent Roll'!$P24*12),BJ$5,"M"))*((1+'Rent Roll'!$O24)^(DATEDIF(EDATE('Rent Roll'!$K24,'Rent Roll'!$P24*12),BJ$5,"Y")+1))),('Rent Roll'!$H24*'Rent Roll'!$D24/12)*((1+'Rent Roll'!$N24)^DATEDIF('Control | Sensitivity'!$C$18,BJ$5,"Y")))))</f>
        <v>-</v>
      </c>
      <c r="BK28" s="92" t="str">
        <f ca="1">IF(BK$5&gt;='Rent Roll'!$M50,('Rent Roll'!$G50*'Rent Roll'!$D24/12)*((1+'Rent Roll'!$X50)^DATEDIF('Rent Roll'!$M50,BK$5,"Y")),
IF(BK$5&gt;'Rent Roll'!$L24,"-",
IF('Rent Roll'!$P24&gt;0,
IF(AND('Rent Roll'!$P24&gt;0,EDATE('Rent Roll'!$K24,'Rent Roll'!$P24*12)&gt;='Commercial Lease'!BK$5),
('Rent Roll'!$H24*'Rent Roll'!$D24/12)*((1+'Rent Roll'!$N24)^DATEDIF('Control | Sensitivity'!$C$18,BK$5,"Y")),
OFFSET(BJ28,0,-DATEDIF(EDATE('Rent Roll'!$K24,'Rent Roll'!$P24*12),BK$5,"M"))*((1+'Rent Roll'!$O24)^(DATEDIF(EDATE('Rent Roll'!$K24,'Rent Roll'!$P24*12),BK$5,"Y")+1))),('Rent Roll'!$H24*'Rent Roll'!$D24/12)*((1+'Rent Roll'!$N24)^DATEDIF('Control | Sensitivity'!$C$18,BK$5,"Y")))))</f>
        <v>-</v>
      </c>
      <c r="BL28" s="92" t="str">
        <f ca="1">IF(BL$5&gt;='Rent Roll'!$M50,('Rent Roll'!$G50*'Rent Roll'!$D24/12)*((1+'Rent Roll'!$X50)^DATEDIF('Rent Roll'!$M50,BL$5,"Y")),
IF(BL$5&gt;'Rent Roll'!$L24,"-",
IF('Rent Roll'!$P24&gt;0,
IF(AND('Rent Roll'!$P24&gt;0,EDATE('Rent Roll'!$K24,'Rent Roll'!$P24*12)&gt;='Commercial Lease'!BL$5),
('Rent Roll'!$H24*'Rent Roll'!$D24/12)*((1+'Rent Roll'!$N24)^DATEDIF('Control | Sensitivity'!$C$18,BL$5,"Y")),
OFFSET(BK28,0,-DATEDIF(EDATE('Rent Roll'!$K24,'Rent Roll'!$P24*12),BL$5,"M"))*((1+'Rent Roll'!$O24)^(DATEDIF(EDATE('Rent Roll'!$K24,'Rent Roll'!$P24*12),BL$5,"Y")+1))),('Rent Roll'!$H24*'Rent Roll'!$D24/12)*((1+'Rent Roll'!$N24)^DATEDIF('Control | Sensitivity'!$C$18,BL$5,"Y")))))</f>
        <v>-</v>
      </c>
      <c r="BM28" s="92" t="str">
        <f ca="1">IF(BM$5&gt;='Rent Roll'!$M50,('Rent Roll'!$G50*'Rent Roll'!$D24/12)*((1+'Rent Roll'!$X50)^DATEDIF('Rent Roll'!$M50,BM$5,"Y")),
IF(BM$5&gt;'Rent Roll'!$L24,"-",
IF('Rent Roll'!$P24&gt;0,
IF(AND('Rent Roll'!$P24&gt;0,EDATE('Rent Roll'!$K24,'Rent Roll'!$P24*12)&gt;='Commercial Lease'!BM$5),
('Rent Roll'!$H24*'Rent Roll'!$D24/12)*((1+'Rent Roll'!$N24)^DATEDIF('Control | Sensitivity'!$C$18,BM$5,"Y")),
OFFSET(BL28,0,-DATEDIF(EDATE('Rent Roll'!$K24,'Rent Roll'!$P24*12),BM$5,"M"))*((1+'Rent Roll'!$O24)^(DATEDIF(EDATE('Rent Roll'!$K24,'Rent Roll'!$P24*12),BM$5,"Y")+1))),('Rent Roll'!$H24*'Rent Roll'!$D24/12)*((1+'Rent Roll'!$N24)^DATEDIF('Control | Sensitivity'!$C$18,BM$5,"Y")))))</f>
        <v>-</v>
      </c>
      <c r="BN28" s="92" t="str">
        <f ca="1">IF(BN$5&gt;='Rent Roll'!$M50,('Rent Roll'!$G50*'Rent Roll'!$D24/12)*((1+'Rent Roll'!$X50)^DATEDIF('Rent Roll'!$M50,BN$5,"Y")),
IF(BN$5&gt;'Rent Roll'!$L24,"-",
IF('Rent Roll'!$P24&gt;0,
IF(AND('Rent Roll'!$P24&gt;0,EDATE('Rent Roll'!$K24,'Rent Roll'!$P24*12)&gt;='Commercial Lease'!BN$5),
('Rent Roll'!$H24*'Rent Roll'!$D24/12)*((1+'Rent Roll'!$N24)^DATEDIF('Control | Sensitivity'!$C$18,BN$5,"Y")),
OFFSET(BM28,0,-DATEDIF(EDATE('Rent Roll'!$K24,'Rent Roll'!$P24*12),BN$5,"M"))*((1+'Rent Roll'!$O24)^(DATEDIF(EDATE('Rent Roll'!$K24,'Rent Roll'!$P24*12),BN$5,"Y")+1))),('Rent Roll'!$H24*'Rent Roll'!$D24/12)*((1+'Rent Roll'!$N24)^DATEDIF('Control | Sensitivity'!$C$18,BN$5,"Y")))))</f>
        <v>-</v>
      </c>
      <c r="BO28" s="92" t="str">
        <f ca="1">IF(BO$5&gt;='Rent Roll'!$M50,('Rent Roll'!$G50*'Rent Roll'!$D24/12)*((1+'Rent Roll'!$X50)^DATEDIF('Rent Roll'!$M50,BO$5,"Y")),
IF(BO$5&gt;'Rent Roll'!$L24,"-",
IF('Rent Roll'!$P24&gt;0,
IF(AND('Rent Roll'!$P24&gt;0,EDATE('Rent Roll'!$K24,'Rent Roll'!$P24*12)&gt;='Commercial Lease'!BO$5),
('Rent Roll'!$H24*'Rent Roll'!$D24/12)*((1+'Rent Roll'!$N24)^DATEDIF('Control | Sensitivity'!$C$18,BO$5,"Y")),
OFFSET(BN28,0,-DATEDIF(EDATE('Rent Roll'!$K24,'Rent Roll'!$P24*12),BO$5,"M"))*((1+'Rent Roll'!$O24)^(DATEDIF(EDATE('Rent Roll'!$K24,'Rent Roll'!$P24*12),BO$5,"Y")+1))),('Rent Roll'!$H24*'Rent Roll'!$D24/12)*((1+'Rent Roll'!$N24)^DATEDIF('Control | Sensitivity'!$C$18,BO$5,"Y")))))</f>
        <v>-</v>
      </c>
      <c r="BP28" s="92" t="str">
        <f ca="1">IF(BP$5&gt;='Rent Roll'!$M50,('Rent Roll'!$G50*'Rent Roll'!$D24/12)*((1+'Rent Roll'!$X50)^DATEDIF('Rent Roll'!$M50,BP$5,"Y")),
IF(BP$5&gt;'Rent Roll'!$L24,"-",
IF('Rent Roll'!$P24&gt;0,
IF(AND('Rent Roll'!$P24&gt;0,EDATE('Rent Roll'!$K24,'Rent Roll'!$P24*12)&gt;='Commercial Lease'!BP$5),
('Rent Roll'!$H24*'Rent Roll'!$D24/12)*((1+'Rent Roll'!$N24)^DATEDIF('Control | Sensitivity'!$C$18,BP$5,"Y")),
OFFSET(BO28,0,-DATEDIF(EDATE('Rent Roll'!$K24,'Rent Roll'!$P24*12),BP$5,"M"))*((1+'Rent Roll'!$O24)^(DATEDIF(EDATE('Rent Roll'!$K24,'Rent Roll'!$P24*12),BP$5,"Y")+1))),('Rent Roll'!$H24*'Rent Roll'!$D24/12)*((1+'Rent Roll'!$N24)^DATEDIF('Control | Sensitivity'!$C$18,BP$5,"Y")))))</f>
        <v>-</v>
      </c>
      <c r="BQ28" s="92" t="str">
        <f ca="1">IF(BQ$5&gt;='Rent Roll'!$M50,('Rent Roll'!$G50*'Rent Roll'!$D24/12)*((1+'Rent Roll'!$X50)^DATEDIF('Rent Roll'!$M50,BQ$5,"Y")),
IF(BQ$5&gt;'Rent Roll'!$L24,"-",
IF('Rent Roll'!$P24&gt;0,
IF(AND('Rent Roll'!$P24&gt;0,EDATE('Rent Roll'!$K24,'Rent Roll'!$P24*12)&gt;='Commercial Lease'!BQ$5),
('Rent Roll'!$H24*'Rent Roll'!$D24/12)*((1+'Rent Roll'!$N24)^DATEDIF('Control | Sensitivity'!$C$18,BQ$5,"Y")),
OFFSET(BP28,0,-DATEDIF(EDATE('Rent Roll'!$K24,'Rent Roll'!$P24*12),BQ$5,"M"))*((1+'Rent Roll'!$O24)^(DATEDIF(EDATE('Rent Roll'!$K24,'Rent Roll'!$P24*12),BQ$5,"Y")+1))),('Rent Roll'!$H24*'Rent Roll'!$D24/12)*((1+'Rent Roll'!$N24)^DATEDIF('Control | Sensitivity'!$C$18,BQ$5,"Y")))))</f>
        <v>-</v>
      </c>
      <c r="BR28" s="92" t="str">
        <f ca="1">IF(BR$5&gt;='Rent Roll'!$M50,('Rent Roll'!$G50*'Rent Roll'!$D24/12)*((1+'Rent Roll'!$X50)^DATEDIF('Rent Roll'!$M50,BR$5,"Y")),
IF(BR$5&gt;'Rent Roll'!$L24,"-",
IF('Rent Roll'!$P24&gt;0,
IF(AND('Rent Roll'!$P24&gt;0,EDATE('Rent Roll'!$K24,'Rent Roll'!$P24*12)&gt;='Commercial Lease'!BR$5),
('Rent Roll'!$H24*'Rent Roll'!$D24/12)*((1+'Rent Roll'!$N24)^DATEDIF('Control | Sensitivity'!$C$18,BR$5,"Y")),
OFFSET(BQ28,0,-DATEDIF(EDATE('Rent Roll'!$K24,'Rent Roll'!$P24*12),BR$5,"M"))*((1+'Rent Roll'!$O24)^(DATEDIF(EDATE('Rent Roll'!$K24,'Rent Roll'!$P24*12),BR$5,"Y")+1))),('Rent Roll'!$H24*'Rent Roll'!$D24/12)*((1+'Rent Roll'!$N24)^DATEDIF('Control | Sensitivity'!$C$18,BR$5,"Y")))))</f>
        <v>-</v>
      </c>
      <c r="BS28" s="92" t="str">
        <f ca="1">IF(BS$5&gt;='Rent Roll'!$M50,('Rent Roll'!$G50*'Rent Roll'!$D24/12)*((1+'Rent Roll'!$X50)^DATEDIF('Rent Roll'!$M50,BS$5,"Y")),
IF(BS$5&gt;'Rent Roll'!$L24,"-",
IF('Rent Roll'!$P24&gt;0,
IF(AND('Rent Roll'!$P24&gt;0,EDATE('Rent Roll'!$K24,'Rent Roll'!$P24*12)&gt;='Commercial Lease'!BS$5),
('Rent Roll'!$H24*'Rent Roll'!$D24/12)*((1+'Rent Roll'!$N24)^DATEDIF('Control | Sensitivity'!$C$18,BS$5,"Y")),
OFFSET(BR28,0,-DATEDIF(EDATE('Rent Roll'!$K24,'Rent Roll'!$P24*12),BS$5,"M"))*((1+'Rent Roll'!$O24)^(DATEDIF(EDATE('Rent Roll'!$K24,'Rent Roll'!$P24*12),BS$5,"Y")+1))),('Rent Roll'!$H24*'Rent Roll'!$D24/12)*((1+'Rent Roll'!$N24)^DATEDIF('Control | Sensitivity'!$C$18,BS$5,"Y")))))</f>
        <v>-</v>
      </c>
      <c r="BT28" s="92" t="str">
        <f ca="1">IF(BT$5&gt;='Rent Roll'!$M50,('Rent Roll'!$G50*'Rent Roll'!$D24/12)*((1+'Rent Roll'!$X50)^DATEDIF('Rent Roll'!$M50,BT$5,"Y")),
IF(BT$5&gt;'Rent Roll'!$L24,"-",
IF('Rent Roll'!$P24&gt;0,
IF(AND('Rent Roll'!$P24&gt;0,EDATE('Rent Roll'!$K24,'Rent Roll'!$P24*12)&gt;='Commercial Lease'!BT$5),
('Rent Roll'!$H24*'Rent Roll'!$D24/12)*((1+'Rent Roll'!$N24)^DATEDIF('Control | Sensitivity'!$C$18,BT$5,"Y")),
OFFSET(BS28,0,-DATEDIF(EDATE('Rent Roll'!$K24,'Rent Roll'!$P24*12),BT$5,"M"))*((1+'Rent Roll'!$O24)^(DATEDIF(EDATE('Rent Roll'!$K24,'Rent Roll'!$P24*12),BT$5,"Y")+1))),('Rent Roll'!$H24*'Rent Roll'!$D24/12)*((1+'Rent Roll'!$N24)^DATEDIF('Control | Sensitivity'!$C$18,BT$5,"Y")))))</f>
        <v>-</v>
      </c>
      <c r="BU28" s="92" t="str">
        <f ca="1">IF(BU$5&gt;='Rent Roll'!$M50,('Rent Roll'!$G50*'Rent Roll'!$D24/12)*((1+'Rent Roll'!$X50)^DATEDIF('Rent Roll'!$M50,BU$5,"Y")),
IF(BU$5&gt;'Rent Roll'!$L24,"-",
IF('Rent Roll'!$P24&gt;0,
IF(AND('Rent Roll'!$P24&gt;0,EDATE('Rent Roll'!$K24,'Rent Roll'!$P24*12)&gt;='Commercial Lease'!BU$5),
('Rent Roll'!$H24*'Rent Roll'!$D24/12)*((1+'Rent Roll'!$N24)^DATEDIF('Control | Sensitivity'!$C$18,BU$5,"Y")),
OFFSET(BT28,0,-DATEDIF(EDATE('Rent Roll'!$K24,'Rent Roll'!$P24*12),BU$5,"M"))*((1+'Rent Roll'!$O24)^(DATEDIF(EDATE('Rent Roll'!$K24,'Rent Roll'!$P24*12),BU$5,"Y")+1))),('Rent Roll'!$H24*'Rent Roll'!$D24/12)*((1+'Rent Roll'!$N24)^DATEDIF('Control | Sensitivity'!$C$18,BU$5,"Y")))))</f>
        <v>-</v>
      </c>
      <c r="BV28" s="92" t="str">
        <f ca="1">IF(BV$5&gt;='Rent Roll'!$M50,('Rent Roll'!$G50*'Rent Roll'!$D24/12)*((1+'Rent Roll'!$X50)^DATEDIF('Rent Roll'!$M50,BV$5,"Y")),
IF(BV$5&gt;'Rent Roll'!$L24,"-",
IF('Rent Roll'!$P24&gt;0,
IF(AND('Rent Roll'!$P24&gt;0,EDATE('Rent Roll'!$K24,'Rent Roll'!$P24*12)&gt;='Commercial Lease'!BV$5),
('Rent Roll'!$H24*'Rent Roll'!$D24/12)*((1+'Rent Roll'!$N24)^DATEDIF('Control | Sensitivity'!$C$18,BV$5,"Y")),
OFFSET(BU28,0,-DATEDIF(EDATE('Rent Roll'!$K24,'Rent Roll'!$P24*12),BV$5,"M"))*((1+'Rent Roll'!$O24)^(DATEDIF(EDATE('Rent Roll'!$K24,'Rent Roll'!$P24*12),BV$5,"Y")+1))),('Rent Roll'!$H24*'Rent Roll'!$D24/12)*((1+'Rent Roll'!$N24)^DATEDIF('Control | Sensitivity'!$C$18,BV$5,"Y")))))</f>
        <v>-</v>
      </c>
      <c r="BW28" s="92" t="str">
        <f ca="1">IF(BW$5&gt;='Rent Roll'!$M50,('Rent Roll'!$G50*'Rent Roll'!$D24/12)*((1+'Rent Roll'!$X50)^DATEDIF('Rent Roll'!$M50,BW$5,"Y")),
IF(BW$5&gt;'Rent Roll'!$L24,"-",
IF('Rent Roll'!$P24&gt;0,
IF(AND('Rent Roll'!$P24&gt;0,EDATE('Rent Roll'!$K24,'Rent Roll'!$P24*12)&gt;='Commercial Lease'!BW$5),
('Rent Roll'!$H24*'Rent Roll'!$D24/12)*((1+'Rent Roll'!$N24)^DATEDIF('Control | Sensitivity'!$C$18,BW$5,"Y")),
OFFSET(BV28,0,-DATEDIF(EDATE('Rent Roll'!$K24,'Rent Roll'!$P24*12),BW$5,"M"))*((1+'Rent Roll'!$O24)^(DATEDIF(EDATE('Rent Roll'!$K24,'Rent Roll'!$P24*12),BW$5,"Y")+1))),('Rent Roll'!$H24*'Rent Roll'!$D24/12)*((1+'Rent Roll'!$N24)^DATEDIF('Control | Sensitivity'!$C$18,BW$5,"Y")))))</f>
        <v>-</v>
      </c>
      <c r="BX28" s="92" t="str">
        <f ca="1">IF(BX$5&gt;='Rent Roll'!$M50,('Rent Roll'!$G50*'Rent Roll'!$D24/12)*((1+'Rent Roll'!$X50)^DATEDIF('Rent Roll'!$M50,BX$5,"Y")),
IF(BX$5&gt;'Rent Roll'!$L24,"-",
IF('Rent Roll'!$P24&gt;0,
IF(AND('Rent Roll'!$P24&gt;0,EDATE('Rent Roll'!$K24,'Rent Roll'!$P24*12)&gt;='Commercial Lease'!BX$5),
('Rent Roll'!$H24*'Rent Roll'!$D24/12)*((1+'Rent Roll'!$N24)^DATEDIF('Control | Sensitivity'!$C$18,BX$5,"Y")),
OFFSET(BW28,0,-DATEDIF(EDATE('Rent Roll'!$K24,'Rent Roll'!$P24*12),BX$5,"M"))*((1+'Rent Roll'!$O24)^(DATEDIF(EDATE('Rent Roll'!$K24,'Rent Roll'!$P24*12),BX$5,"Y")+1))),('Rent Roll'!$H24*'Rent Roll'!$D24/12)*((1+'Rent Roll'!$N24)^DATEDIF('Control | Sensitivity'!$C$18,BX$5,"Y")))))</f>
        <v>-</v>
      </c>
      <c r="BY28" s="92" t="str">
        <f ca="1">IF(BY$5&gt;='Rent Roll'!$M50,('Rent Roll'!$G50*'Rent Roll'!$D24/12)*((1+'Rent Roll'!$X50)^DATEDIF('Rent Roll'!$M50,BY$5,"Y")),
IF(BY$5&gt;'Rent Roll'!$L24,"-",
IF('Rent Roll'!$P24&gt;0,
IF(AND('Rent Roll'!$P24&gt;0,EDATE('Rent Roll'!$K24,'Rent Roll'!$P24*12)&gt;='Commercial Lease'!BY$5),
('Rent Roll'!$H24*'Rent Roll'!$D24/12)*((1+'Rent Roll'!$N24)^DATEDIF('Control | Sensitivity'!$C$18,BY$5,"Y")),
OFFSET(BX28,0,-DATEDIF(EDATE('Rent Roll'!$K24,'Rent Roll'!$P24*12),BY$5,"M"))*((1+'Rent Roll'!$O24)^(DATEDIF(EDATE('Rent Roll'!$K24,'Rent Roll'!$P24*12),BY$5,"Y")+1))),('Rent Roll'!$H24*'Rent Roll'!$D24/12)*((1+'Rent Roll'!$N24)^DATEDIF('Control | Sensitivity'!$C$18,BY$5,"Y")))))</f>
        <v>-</v>
      </c>
      <c r="BZ28" s="92" t="str">
        <f ca="1">IF(BZ$5&gt;='Rent Roll'!$M50,('Rent Roll'!$G50*'Rent Roll'!$D24/12)*((1+'Rent Roll'!$X50)^DATEDIF('Rent Roll'!$M50,BZ$5,"Y")),
IF(BZ$5&gt;'Rent Roll'!$L24,"-",
IF('Rent Roll'!$P24&gt;0,
IF(AND('Rent Roll'!$P24&gt;0,EDATE('Rent Roll'!$K24,'Rent Roll'!$P24*12)&gt;='Commercial Lease'!BZ$5),
('Rent Roll'!$H24*'Rent Roll'!$D24/12)*((1+'Rent Roll'!$N24)^DATEDIF('Control | Sensitivity'!$C$18,BZ$5,"Y")),
OFFSET(BY28,0,-DATEDIF(EDATE('Rent Roll'!$K24,'Rent Roll'!$P24*12),BZ$5,"M"))*((1+'Rent Roll'!$O24)^(DATEDIF(EDATE('Rent Roll'!$K24,'Rent Roll'!$P24*12),BZ$5,"Y")+1))),('Rent Roll'!$H24*'Rent Roll'!$D24/12)*((1+'Rent Roll'!$N24)^DATEDIF('Control | Sensitivity'!$C$18,BZ$5,"Y")))))</f>
        <v>-</v>
      </c>
      <c r="CA28" s="92" t="str">
        <f ca="1">IF(CA$5&gt;='Rent Roll'!$M50,('Rent Roll'!$G50*'Rent Roll'!$D24/12)*((1+'Rent Roll'!$X50)^DATEDIF('Rent Roll'!$M50,CA$5,"Y")),
IF(CA$5&gt;'Rent Roll'!$L24,"-",
IF('Rent Roll'!$P24&gt;0,
IF(AND('Rent Roll'!$P24&gt;0,EDATE('Rent Roll'!$K24,'Rent Roll'!$P24*12)&gt;='Commercial Lease'!CA$5),
('Rent Roll'!$H24*'Rent Roll'!$D24/12)*((1+'Rent Roll'!$N24)^DATEDIF('Control | Sensitivity'!$C$18,CA$5,"Y")),
OFFSET(BZ28,0,-DATEDIF(EDATE('Rent Roll'!$K24,'Rent Roll'!$P24*12),CA$5,"M"))*((1+'Rent Roll'!$O24)^(DATEDIF(EDATE('Rent Roll'!$K24,'Rent Roll'!$P24*12),CA$5,"Y")+1))),('Rent Roll'!$H24*'Rent Roll'!$D24/12)*((1+'Rent Roll'!$N24)^DATEDIF('Control | Sensitivity'!$C$18,CA$5,"Y")))))</f>
        <v>-</v>
      </c>
      <c r="CB28" s="92" t="str">
        <f ca="1">IF(CB$5&gt;='Rent Roll'!$M50,('Rent Roll'!$G50*'Rent Roll'!$D24/12)*((1+'Rent Roll'!$X50)^DATEDIF('Rent Roll'!$M50,CB$5,"Y")),
IF(CB$5&gt;'Rent Roll'!$L24,"-",
IF('Rent Roll'!$P24&gt;0,
IF(AND('Rent Roll'!$P24&gt;0,EDATE('Rent Roll'!$K24,'Rent Roll'!$P24*12)&gt;='Commercial Lease'!CB$5),
('Rent Roll'!$H24*'Rent Roll'!$D24/12)*((1+'Rent Roll'!$N24)^DATEDIF('Control | Sensitivity'!$C$18,CB$5,"Y")),
OFFSET(CA28,0,-DATEDIF(EDATE('Rent Roll'!$K24,'Rent Roll'!$P24*12),CB$5,"M"))*((1+'Rent Roll'!$O24)^(DATEDIF(EDATE('Rent Roll'!$K24,'Rent Roll'!$P24*12),CB$5,"Y")+1))),('Rent Roll'!$H24*'Rent Roll'!$D24/12)*((1+'Rent Roll'!$N24)^DATEDIF('Control | Sensitivity'!$C$18,CB$5,"Y")))))</f>
        <v>-</v>
      </c>
      <c r="CC28" s="92" t="str">
        <f ca="1">IF(CC$5&gt;='Rent Roll'!$M50,('Rent Roll'!$G50*'Rent Roll'!$D24/12)*((1+'Rent Roll'!$X50)^DATEDIF('Rent Roll'!$M50,CC$5,"Y")),
IF(CC$5&gt;'Rent Roll'!$L24,"-",
IF('Rent Roll'!$P24&gt;0,
IF(AND('Rent Roll'!$P24&gt;0,EDATE('Rent Roll'!$K24,'Rent Roll'!$P24*12)&gt;='Commercial Lease'!CC$5),
('Rent Roll'!$H24*'Rent Roll'!$D24/12)*((1+'Rent Roll'!$N24)^DATEDIF('Control | Sensitivity'!$C$18,CC$5,"Y")),
OFFSET(CB28,0,-DATEDIF(EDATE('Rent Roll'!$K24,'Rent Roll'!$P24*12),CC$5,"M"))*((1+'Rent Roll'!$O24)^(DATEDIF(EDATE('Rent Roll'!$K24,'Rent Roll'!$P24*12),CC$5,"Y")+1))),('Rent Roll'!$H24*'Rent Roll'!$D24/12)*((1+'Rent Roll'!$N24)^DATEDIF('Control | Sensitivity'!$C$18,CC$5,"Y")))))</f>
        <v>-</v>
      </c>
      <c r="CD28" s="92" t="str">
        <f ca="1">IF(CD$5&gt;='Rent Roll'!$M50,('Rent Roll'!$G50*'Rent Roll'!$D24/12)*((1+'Rent Roll'!$X50)^DATEDIF('Rent Roll'!$M50,CD$5,"Y")),
IF(CD$5&gt;'Rent Roll'!$L24,"-",
IF('Rent Roll'!$P24&gt;0,
IF(AND('Rent Roll'!$P24&gt;0,EDATE('Rent Roll'!$K24,'Rent Roll'!$P24*12)&gt;='Commercial Lease'!CD$5),
('Rent Roll'!$H24*'Rent Roll'!$D24/12)*((1+'Rent Roll'!$N24)^DATEDIF('Control | Sensitivity'!$C$18,CD$5,"Y")),
OFFSET(CC28,0,-DATEDIF(EDATE('Rent Roll'!$K24,'Rent Roll'!$P24*12),CD$5,"M"))*((1+'Rent Roll'!$O24)^(DATEDIF(EDATE('Rent Roll'!$K24,'Rent Roll'!$P24*12),CD$5,"Y")+1))),('Rent Roll'!$H24*'Rent Roll'!$D24/12)*((1+'Rent Roll'!$N24)^DATEDIF('Control | Sensitivity'!$C$18,CD$5,"Y")))))</f>
        <v>-</v>
      </c>
      <c r="CE28" s="92" t="str">
        <f ca="1">IF(CE$5&gt;='Rent Roll'!$M50,('Rent Roll'!$G50*'Rent Roll'!$D24/12)*((1+'Rent Roll'!$X50)^DATEDIF('Rent Roll'!$M50,CE$5,"Y")),
IF(CE$5&gt;'Rent Roll'!$L24,"-",
IF('Rent Roll'!$P24&gt;0,
IF(AND('Rent Roll'!$P24&gt;0,EDATE('Rent Roll'!$K24,'Rent Roll'!$P24*12)&gt;='Commercial Lease'!CE$5),
('Rent Roll'!$H24*'Rent Roll'!$D24/12)*((1+'Rent Roll'!$N24)^DATEDIF('Control | Sensitivity'!$C$18,CE$5,"Y")),
OFFSET(CD28,0,-DATEDIF(EDATE('Rent Roll'!$K24,'Rent Roll'!$P24*12),CE$5,"M"))*((1+'Rent Roll'!$O24)^(DATEDIF(EDATE('Rent Roll'!$K24,'Rent Roll'!$P24*12),CE$5,"Y")+1))),('Rent Roll'!$H24*'Rent Roll'!$D24/12)*((1+'Rent Roll'!$N24)^DATEDIF('Control | Sensitivity'!$C$18,CE$5,"Y")))))</f>
        <v>-</v>
      </c>
      <c r="CF28" s="92" t="str">
        <f ca="1">IF(CF$5&gt;='Rent Roll'!$M50,('Rent Roll'!$G50*'Rent Roll'!$D24/12)*((1+'Rent Roll'!$X50)^DATEDIF('Rent Roll'!$M50,CF$5,"Y")),
IF(CF$5&gt;'Rent Roll'!$L24,"-",
IF('Rent Roll'!$P24&gt;0,
IF(AND('Rent Roll'!$P24&gt;0,EDATE('Rent Roll'!$K24,'Rent Roll'!$P24*12)&gt;='Commercial Lease'!CF$5),
('Rent Roll'!$H24*'Rent Roll'!$D24/12)*((1+'Rent Roll'!$N24)^DATEDIF('Control | Sensitivity'!$C$18,CF$5,"Y")),
OFFSET(CE28,0,-DATEDIF(EDATE('Rent Roll'!$K24,'Rent Roll'!$P24*12),CF$5,"M"))*((1+'Rent Roll'!$O24)^(DATEDIF(EDATE('Rent Roll'!$K24,'Rent Roll'!$P24*12),CF$5,"Y")+1))),('Rent Roll'!$H24*'Rent Roll'!$D24/12)*((1+'Rent Roll'!$N24)^DATEDIF('Control | Sensitivity'!$C$18,CF$5,"Y")))))</f>
        <v>-</v>
      </c>
      <c r="CG28" s="92" t="str">
        <f ca="1">IF(CG$5&gt;='Rent Roll'!$M50,('Rent Roll'!$G50*'Rent Roll'!$D24/12)*((1+'Rent Roll'!$X50)^DATEDIF('Rent Roll'!$M50,CG$5,"Y")),
IF(CG$5&gt;'Rent Roll'!$L24,"-",
IF('Rent Roll'!$P24&gt;0,
IF(AND('Rent Roll'!$P24&gt;0,EDATE('Rent Roll'!$K24,'Rent Roll'!$P24*12)&gt;='Commercial Lease'!CG$5),
('Rent Roll'!$H24*'Rent Roll'!$D24/12)*((1+'Rent Roll'!$N24)^DATEDIF('Control | Sensitivity'!$C$18,CG$5,"Y")),
OFFSET(CF28,0,-DATEDIF(EDATE('Rent Roll'!$K24,'Rent Roll'!$P24*12),CG$5,"M"))*((1+'Rent Roll'!$O24)^(DATEDIF(EDATE('Rent Roll'!$K24,'Rent Roll'!$P24*12),CG$5,"Y")+1))),('Rent Roll'!$H24*'Rent Roll'!$D24/12)*((1+'Rent Roll'!$N24)^DATEDIF('Control | Sensitivity'!$C$18,CG$5,"Y")))))</f>
        <v>-</v>
      </c>
      <c r="CH28" s="92" t="str">
        <f ca="1">IF(CH$5&gt;='Rent Roll'!$M50,('Rent Roll'!$G50*'Rent Roll'!$D24/12)*((1+'Rent Roll'!$X50)^DATEDIF('Rent Roll'!$M50,CH$5,"Y")),
IF(CH$5&gt;'Rent Roll'!$L24,"-",
IF('Rent Roll'!$P24&gt;0,
IF(AND('Rent Roll'!$P24&gt;0,EDATE('Rent Roll'!$K24,'Rent Roll'!$P24*12)&gt;='Commercial Lease'!CH$5),
('Rent Roll'!$H24*'Rent Roll'!$D24/12)*((1+'Rent Roll'!$N24)^DATEDIF('Control | Sensitivity'!$C$18,CH$5,"Y")),
OFFSET(CG28,0,-DATEDIF(EDATE('Rent Roll'!$K24,'Rent Roll'!$P24*12),CH$5,"M"))*((1+'Rent Roll'!$O24)^(DATEDIF(EDATE('Rent Roll'!$K24,'Rent Roll'!$P24*12),CH$5,"Y")+1))),('Rent Roll'!$H24*'Rent Roll'!$D24/12)*((1+'Rent Roll'!$N24)^DATEDIF('Control | Sensitivity'!$C$18,CH$5,"Y")))))</f>
        <v>-</v>
      </c>
      <c r="CI28" s="92" t="str">
        <f ca="1">IF(CI$5&gt;='Rent Roll'!$M50,('Rent Roll'!$G50*'Rent Roll'!$D24/12)*((1+'Rent Roll'!$X50)^DATEDIF('Rent Roll'!$M50,CI$5,"Y")),
IF(CI$5&gt;'Rent Roll'!$L24,"-",
IF('Rent Roll'!$P24&gt;0,
IF(AND('Rent Roll'!$P24&gt;0,EDATE('Rent Roll'!$K24,'Rent Roll'!$P24*12)&gt;='Commercial Lease'!CI$5),
('Rent Roll'!$H24*'Rent Roll'!$D24/12)*((1+'Rent Roll'!$N24)^DATEDIF('Control | Sensitivity'!$C$18,CI$5,"Y")),
OFFSET(CH28,0,-DATEDIF(EDATE('Rent Roll'!$K24,'Rent Roll'!$P24*12),CI$5,"M"))*((1+'Rent Roll'!$O24)^(DATEDIF(EDATE('Rent Roll'!$K24,'Rent Roll'!$P24*12),CI$5,"Y")+1))),('Rent Roll'!$H24*'Rent Roll'!$D24/12)*((1+'Rent Roll'!$N24)^DATEDIF('Control | Sensitivity'!$C$18,CI$5,"Y")))))</f>
        <v>-</v>
      </c>
      <c r="CJ28" s="92" t="str">
        <f ca="1">IF(CJ$5&gt;='Rent Roll'!$M50,('Rent Roll'!$G50*'Rent Roll'!$D24/12)*((1+'Rent Roll'!$X50)^DATEDIF('Rent Roll'!$M50,CJ$5,"Y")),
IF(CJ$5&gt;'Rent Roll'!$L24,"-",
IF('Rent Roll'!$P24&gt;0,
IF(AND('Rent Roll'!$P24&gt;0,EDATE('Rent Roll'!$K24,'Rent Roll'!$P24*12)&gt;='Commercial Lease'!CJ$5),
('Rent Roll'!$H24*'Rent Roll'!$D24/12)*((1+'Rent Roll'!$N24)^DATEDIF('Control | Sensitivity'!$C$18,CJ$5,"Y")),
OFFSET(CI28,0,-DATEDIF(EDATE('Rent Roll'!$K24,'Rent Roll'!$P24*12),CJ$5,"M"))*((1+'Rent Roll'!$O24)^(DATEDIF(EDATE('Rent Roll'!$K24,'Rent Roll'!$P24*12),CJ$5,"Y")+1))),('Rent Roll'!$H24*'Rent Roll'!$D24/12)*((1+'Rent Roll'!$N24)^DATEDIF('Control | Sensitivity'!$C$18,CJ$5,"Y")))))</f>
        <v>-</v>
      </c>
      <c r="CK28" s="92" t="str">
        <f ca="1">IF(CK$5&gt;='Rent Roll'!$M50,('Rent Roll'!$G50*'Rent Roll'!$D24/12)*((1+'Rent Roll'!$X50)^DATEDIF('Rent Roll'!$M50,CK$5,"Y")),
IF(CK$5&gt;'Rent Roll'!$L24,"-",
IF('Rent Roll'!$P24&gt;0,
IF(AND('Rent Roll'!$P24&gt;0,EDATE('Rent Roll'!$K24,'Rent Roll'!$P24*12)&gt;='Commercial Lease'!CK$5),
('Rent Roll'!$H24*'Rent Roll'!$D24/12)*((1+'Rent Roll'!$N24)^DATEDIF('Control | Sensitivity'!$C$18,CK$5,"Y")),
OFFSET(CJ28,0,-DATEDIF(EDATE('Rent Roll'!$K24,'Rent Roll'!$P24*12),CK$5,"M"))*((1+'Rent Roll'!$O24)^(DATEDIF(EDATE('Rent Roll'!$K24,'Rent Roll'!$P24*12),CK$5,"Y")+1))),('Rent Roll'!$H24*'Rent Roll'!$D24/12)*((1+'Rent Roll'!$N24)^DATEDIF('Control | Sensitivity'!$C$18,CK$5,"Y")))))</f>
        <v>-</v>
      </c>
      <c r="CL28" s="92" t="str">
        <f ca="1">IF(CL$5&gt;='Rent Roll'!$M50,('Rent Roll'!$G50*'Rent Roll'!$D24/12)*((1+'Rent Roll'!$X50)^DATEDIF('Rent Roll'!$M50,CL$5,"Y")),
IF(CL$5&gt;'Rent Roll'!$L24,"-",
IF('Rent Roll'!$P24&gt;0,
IF(AND('Rent Roll'!$P24&gt;0,EDATE('Rent Roll'!$K24,'Rent Roll'!$P24*12)&gt;='Commercial Lease'!CL$5),
('Rent Roll'!$H24*'Rent Roll'!$D24/12)*((1+'Rent Roll'!$N24)^DATEDIF('Control | Sensitivity'!$C$18,CL$5,"Y")),
OFFSET(CK28,0,-DATEDIF(EDATE('Rent Roll'!$K24,'Rent Roll'!$P24*12),CL$5,"M"))*((1+'Rent Roll'!$O24)^(DATEDIF(EDATE('Rent Roll'!$K24,'Rent Roll'!$P24*12),CL$5,"Y")+1))),('Rent Roll'!$H24*'Rent Roll'!$D24/12)*((1+'Rent Roll'!$N24)^DATEDIF('Control | Sensitivity'!$C$18,CL$5,"Y")))))</f>
        <v>-</v>
      </c>
      <c r="CM28" s="92" t="str">
        <f ca="1">IF(CM$5&gt;='Rent Roll'!$M50,('Rent Roll'!$G50*'Rent Roll'!$D24/12)*((1+'Rent Roll'!$X50)^DATEDIF('Rent Roll'!$M50,CM$5,"Y")),
IF(CM$5&gt;'Rent Roll'!$L24,"-",
IF('Rent Roll'!$P24&gt;0,
IF(AND('Rent Roll'!$P24&gt;0,EDATE('Rent Roll'!$K24,'Rent Roll'!$P24*12)&gt;='Commercial Lease'!CM$5),
('Rent Roll'!$H24*'Rent Roll'!$D24/12)*((1+'Rent Roll'!$N24)^DATEDIF('Control | Sensitivity'!$C$18,CM$5,"Y")),
OFFSET(CL28,0,-DATEDIF(EDATE('Rent Roll'!$K24,'Rent Roll'!$P24*12),CM$5,"M"))*((1+'Rent Roll'!$O24)^(DATEDIF(EDATE('Rent Roll'!$K24,'Rent Roll'!$P24*12),CM$5,"Y")+1))),('Rent Roll'!$H24*'Rent Roll'!$D24/12)*((1+'Rent Roll'!$N24)^DATEDIF('Control | Sensitivity'!$C$18,CM$5,"Y")))))</f>
        <v>-</v>
      </c>
      <c r="CN28" s="92" t="str">
        <f ca="1">IF(CN$5&gt;='Rent Roll'!$M50,('Rent Roll'!$G50*'Rent Roll'!$D24/12)*((1+'Rent Roll'!$X50)^DATEDIF('Rent Roll'!$M50,CN$5,"Y")),
IF(CN$5&gt;'Rent Roll'!$L24,"-",
IF('Rent Roll'!$P24&gt;0,
IF(AND('Rent Roll'!$P24&gt;0,EDATE('Rent Roll'!$K24,'Rent Roll'!$P24*12)&gt;='Commercial Lease'!CN$5),
('Rent Roll'!$H24*'Rent Roll'!$D24/12)*((1+'Rent Roll'!$N24)^DATEDIF('Control | Sensitivity'!$C$18,CN$5,"Y")),
OFFSET(CM28,0,-DATEDIF(EDATE('Rent Roll'!$K24,'Rent Roll'!$P24*12),CN$5,"M"))*((1+'Rent Roll'!$O24)^(DATEDIF(EDATE('Rent Roll'!$K24,'Rent Roll'!$P24*12),CN$5,"Y")+1))),('Rent Roll'!$H24*'Rent Roll'!$D24/12)*((1+'Rent Roll'!$N24)^DATEDIF('Control | Sensitivity'!$C$18,CN$5,"Y")))))</f>
        <v>-</v>
      </c>
      <c r="CO28" s="92" t="str">
        <f ca="1">IF(CO$5&gt;='Rent Roll'!$M50,('Rent Roll'!$G50*'Rent Roll'!$D24/12)*((1+'Rent Roll'!$X50)^DATEDIF('Rent Roll'!$M50,CO$5,"Y")),
IF(CO$5&gt;'Rent Roll'!$L24,"-",
IF('Rent Roll'!$P24&gt;0,
IF(AND('Rent Roll'!$P24&gt;0,EDATE('Rent Roll'!$K24,'Rent Roll'!$P24*12)&gt;='Commercial Lease'!CO$5),
('Rent Roll'!$H24*'Rent Roll'!$D24/12)*((1+'Rent Roll'!$N24)^DATEDIF('Control | Sensitivity'!$C$18,CO$5,"Y")),
OFFSET(CN28,0,-DATEDIF(EDATE('Rent Roll'!$K24,'Rent Roll'!$P24*12),CO$5,"M"))*((1+'Rent Roll'!$O24)^(DATEDIF(EDATE('Rent Roll'!$K24,'Rent Roll'!$P24*12),CO$5,"Y")+1))),('Rent Roll'!$H24*'Rent Roll'!$D24/12)*((1+'Rent Roll'!$N24)^DATEDIF('Control | Sensitivity'!$C$18,CO$5,"Y")))))</f>
        <v>-</v>
      </c>
      <c r="CP28" s="92" t="str">
        <f ca="1">IF(CP$5&gt;='Rent Roll'!$M50,('Rent Roll'!$G50*'Rent Roll'!$D24/12)*((1+'Rent Roll'!$X50)^DATEDIF('Rent Roll'!$M50,CP$5,"Y")),
IF(CP$5&gt;'Rent Roll'!$L24,"-",
IF('Rent Roll'!$P24&gt;0,
IF(AND('Rent Roll'!$P24&gt;0,EDATE('Rent Roll'!$K24,'Rent Roll'!$P24*12)&gt;='Commercial Lease'!CP$5),
('Rent Roll'!$H24*'Rent Roll'!$D24/12)*((1+'Rent Roll'!$N24)^DATEDIF('Control | Sensitivity'!$C$18,CP$5,"Y")),
OFFSET(CO28,0,-DATEDIF(EDATE('Rent Roll'!$K24,'Rent Roll'!$P24*12),CP$5,"M"))*((1+'Rent Roll'!$O24)^(DATEDIF(EDATE('Rent Roll'!$K24,'Rent Roll'!$P24*12),CP$5,"Y")+1))),('Rent Roll'!$H24*'Rent Roll'!$D24/12)*((1+'Rent Roll'!$N24)^DATEDIF('Control | Sensitivity'!$C$18,CP$5,"Y")))))</f>
        <v>-</v>
      </c>
      <c r="CQ28" s="92" t="str">
        <f ca="1">IF(CQ$5&gt;='Rent Roll'!$M50,('Rent Roll'!$G50*'Rent Roll'!$D24/12)*((1+'Rent Roll'!$X50)^DATEDIF('Rent Roll'!$M50,CQ$5,"Y")),
IF(CQ$5&gt;'Rent Roll'!$L24,"-",
IF('Rent Roll'!$P24&gt;0,
IF(AND('Rent Roll'!$P24&gt;0,EDATE('Rent Roll'!$K24,'Rent Roll'!$P24*12)&gt;='Commercial Lease'!CQ$5),
('Rent Roll'!$H24*'Rent Roll'!$D24/12)*((1+'Rent Roll'!$N24)^DATEDIF('Control | Sensitivity'!$C$18,CQ$5,"Y")),
OFFSET(CP28,0,-DATEDIF(EDATE('Rent Roll'!$K24,'Rent Roll'!$P24*12),CQ$5,"M"))*((1+'Rent Roll'!$O24)^(DATEDIF(EDATE('Rent Roll'!$K24,'Rent Roll'!$P24*12),CQ$5,"Y")+1))),('Rent Roll'!$H24*'Rent Roll'!$D24/12)*((1+'Rent Roll'!$N24)^DATEDIF('Control | Sensitivity'!$C$18,CQ$5,"Y")))))</f>
        <v>-</v>
      </c>
      <c r="CR28" s="92" t="str">
        <f ca="1">IF(CR$5&gt;='Rent Roll'!$M50,('Rent Roll'!$G50*'Rent Roll'!$D24/12)*((1+'Rent Roll'!$X50)^DATEDIF('Rent Roll'!$M50,CR$5,"Y")),
IF(CR$5&gt;'Rent Roll'!$L24,"-",
IF('Rent Roll'!$P24&gt;0,
IF(AND('Rent Roll'!$P24&gt;0,EDATE('Rent Roll'!$K24,'Rent Roll'!$P24*12)&gt;='Commercial Lease'!CR$5),
('Rent Roll'!$H24*'Rent Roll'!$D24/12)*((1+'Rent Roll'!$N24)^DATEDIF('Control | Sensitivity'!$C$18,CR$5,"Y")),
OFFSET(CQ28,0,-DATEDIF(EDATE('Rent Roll'!$K24,'Rent Roll'!$P24*12),CR$5,"M"))*((1+'Rent Roll'!$O24)^(DATEDIF(EDATE('Rent Roll'!$K24,'Rent Roll'!$P24*12),CR$5,"Y")+1))),('Rent Roll'!$H24*'Rent Roll'!$D24/12)*((1+'Rent Roll'!$N24)^DATEDIF('Control | Sensitivity'!$C$18,CR$5,"Y")))))</f>
        <v>-</v>
      </c>
      <c r="CS28" s="92" t="str">
        <f ca="1">IF(CS$5&gt;='Rent Roll'!$M50,('Rent Roll'!$G50*'Rent Roll'!$D24/12)*((1+'Rent Roll'!$X50)^DATEDIF('Rent Roll'!$M50,CS$5,"Y")),
IF(CS$5&gt;'Rent Roll'!$L24,"-",
IF('Rent Roll'!$P24&gt;0,
IF(AND('Rent Roll'!$P24&gt;0,EDATE('Rent Roll'!$K24,'Rent Roll'!$P24*12)&gt;='Commercial Lease'!CS$5),
('Rent Roll'!$H24*'Rent Roll'!$D24/12)*((1+'Rent Roll'!$N24)^DATEDIF('Control | Sensitivity'!$C$18,CS$5,"Y")),
OFFSET(CR28,0,-DATEDIF(EDATE('Rent Roll'!$K24,'Rent Roll'!$P24*12),CS$5,"M"))*((1+'Rent Roll'!$O24)^(DATEDIF(EDATE('Rent Roll'!$K24,'Rent Roll'!$P24*12),CS$5,"Y")+1))),('Rent Roll'!$H24*'Rent Roll'!$D24/12)*((1+'Rent Roll'!$N24)^DATEDIF('Control | Sensitivity'!$C$18,CS$5,"Y")))))</f>
        <v>-</v>
      </c>
      <c r="CT28" s="92" t="str">
        <f ca="1">IF(CT$5&gt;='Rent Roll'!$M50,('Rent Roll'!$G50*'Rent Roll'!$D24/12)*((1+'Rent Roll'!$X50)^DATEDIF('Rent Roll'!$M50,CT$5,"Y")),
IF(CT$5&gt;'Rent Roll'!$L24,"-",
IF('Rent Roll'!$P24&gt;0,
IF(AND('Rent Roll'!$P24&gt;0,EDATE('Rent Roll'!$K24,'Rent Roll'!$P24*12)&gt;='Commercial Lease'!CT$5),
('Rent Roll'!$H24*'Rent Roll'!$D24/12)*((1+'Rent Roll'!$N24)^DATEDIF('Control | Sensitivity'!$C$18,CT$5,"Y")),
OFFSET(CS28,0,-DATEDIF(EDATE('Rent Roll'!$K24,'Rent Roll'!$P24*12),CT$5,"M"))*((1+'Rent Roll'!$O24)^(DATEDIF(EDATE('Rent Roll'!$K24,'Rent Roll'!$P24*12),CT$5,"Y")+1))),('Rent Roll'!$H24*'Rent Roll'!$D24/12)*((1+'Rent Roll'!$N24)^DATEDIF('Control | Sensitivity'!$C$18,CT$5,"Y")))))</f>
        <v>-</v>
      </c>
      <c r="CU28" s="92" t="str">
        <f ca="1">IF(CU$5&gt;='Rent Roll'!$M50,('Rent Roll'!$G50*'Rent Roll'!$D24/12)*((1+'Rent Roll'!$X50)^DATEDIF('Rent Roll'!$M50,CU$5,"Y")),
IF(CU$5&gt;'Rent Roll'!$L24,"-",
IF('Rent Roll'!$P24&gt;0,
IF(AND('Rent Roll'!$P24&gt;0,EDATE('Rent Roll'!$K24,'Rent Roll'!$P24*12)&gt;='Commercial Lease'!CU$5),
('Rent Roll'!$H24*'Rent Roll'!$D24/12)*((1+'Rent Roll'!$N24)^DATEDIF('Control | Sensitivity'!$C$18,CU$5,"Y")),
OFFSET(CT28,0,-DATEDIF(EDATE('Rent Roll'!$K24,'Rent Roll'!$P24*12),CU$5,"M"))*((1+'Rent Roll'!$O24)^(DATEDIF(EDATE('Rent Roll'!$K24,'Rent Roll'!$P24*12),CU$5,"Y")+1))),('Rent Roll'!$H24*'Rent Roll'!$D24/12)*((1+'Rent Roll'!$N24)^DATEDIF('Control | Sensitivity'!$C$18,CU$5,"Y")))))</f>
        <v>-</v>
      </c>
      <c r="CV28" s="92" t="str">
        <f ca="1">IF(CV$5&gt;='Rent Roll'!$M50,('Rent Roll'!$G50*'Rent Roll'!$D24/12)*((1+'Rent Roll'!$X50)^DATEDIF('Rent Roll'!$M50,CV$5,"Y")),
IF(CV$5&gt;'Rent Roll'!$L24,"-",
IF('Rent Roll'!$P24&gt;0,
IF(AND('Rent Roll'!$P24&gt;0,EDATE('Rent Roll'!$K24,'Rent Roll'!$P24*12)&gt;='Commercial Lease'!CV$5),
('Rent Roll'!$H24*'Rent Roll'!$D24/12)*((1+'Rent Roll'!$N24)^DATEDIF('Control | Sensitivity'!$C$18,CV$5,"Y")),
OFFSET(CU28,0,-DATEDIF(EDATE('Rent Roll'!$K24,'Rent Roll'!$P24*12),CV$5,"M"))*((1+'Rent Roll'!$O24)^(DATEDIF(EDATE('Rent Roll'!$K24,'Rent Roll'!$P24*12),CV$5,"Y")+1))),('Rent Roll'!$H24*'Rent Roll'!$D24/12)*((1+'Rent Roll'!$N24)^DATEDIF('Control | Sensitivity'!$C$18,CV$5,"Y")))))</f>
        <v>-</v>
      </c>
      <c r="CW28" s="92" t="str">
        <f ca="1">IF(CW$5&gt;='Rent Roll'!$M50,('Rent Roll'!$G50*'Rent Roll'!$D24/12)*((1+'Rent Roll'!$X50)^DATEDIF('Rent Roll'!$M50,CW$5,"Y")),
IF(CW$5&gt;'Rent Roll'!$L24,"-",
IF('Rent Roll'!$P24&gt;0,
IF(AND('Rent Roll'!$P24&gt;0,EDATE('Rent Roll'!$K24,'Rent Roll'!$P24*12)&gt;='Commercial Lease'!CW$5),
('Rent Roll'!$H24*'Rent Roll'!$D24/12)*((1+'Rent Roll'!$N24)^DATEDIF('Control | Sensitivity'!$C$18,CW$5,"Y")),
OFFSET(CV28,0,-DATEDIF(EDATE('Rent Roll'!$K24,'Rent Roll'!$P24*12),CW$5,"M"))*((1+'Rent Roll'!$O24)^(DATEDIF(EDATE('Rent Roll'!$K24,'Rent Roll'!$P24*12),CW$5,"Y")+1))),('Rent Roll'!$H24*'Rent Roll'!$D24/12)*((1+'Rent Roll'!$N24)^DATEDIF('Control | Sensitivity'!$C$18,CW$5,"Y")))))</f>
        <v>-</v>
      </c>
      <c r="CX28" s="92" t="str">
        <f ca="1">IF(CX$5&gt;='Rent Roll'!$M50,('Rent Roll'!$G50*'Rent Roll'!$D24/12)*((1+'Rent Roll'!$X50)^DATEDIF('Rent Roll'!$M50,CX$5,"Y")),
IF(CX$5&gt;'Rent Roll'!$L24,"-",
IF('Rent Roll'!$P24&gt;0,
IF(AND('Rent Roll'!$P24&gt;0,EDATE('Rent Roll'!$K24,'Rent Roll'!$P24*12)&gt;='Commercial Lease'!CX$5),
('Rent Roll'!$H24*'Rent Roll'!$D24/12)*((1+'Rent Roll'!$N24)^DATEDIF('Control | Sensitivity'!$C$18,CX$5,"Y")),
OFFSET(CW28,0,-DATEDIF(EDATE('Rent Roll'!$K24,'Rent Roll'!$P24*12),CX$5,"M"))*((1+'Rent Roll'!$O24)^(DATEDIF(EDATE('Rent Roll'!$K24,'Rent Roll'!$P24*12),CX$5,"Y")+1))),('Rent Roll'!$H24*'Rent Roll'!$D24/12)*((1+'Rent Roll'!$N24)^DATEDIF('Control | Sensitivity'!$C$18,CX$5,"Y")))))</f>
        <v>-</v>
      </c>
      <c r="CY28" s="92" t="str">
        <f ca="1">IF(CY$5&gt;='Rent Roll'!$M50,('Rent Roll'!$G50*'Rent Roll'!$D24/12)*((1+'Rent Roll'!$X50)^DATEDIF('Rent Roll'!$M50,CY$5,"Y")),
IF(CY$5&gt;'Rent Roll'!$L24,"-",
IF('Rent Roll'!$P24&gt;0,
IF(AND('Rent Roll'!$P24&gt;0,EDATE('Rent Roll'!$K24,'Rent Roll'!$P24*12)&gt;='Commercial Lease'!CY$5),
('Rent Roll'!$H24*'Rent Roll'!$D24/12)*((1+'Rent Roll'!$N24)^DATEDIF('Control | Sensitivity'!$C$18,CY$5,"Y")),
OFFSET(CX28,0,-DATEDIF(EDATE('Rent Roll'!$K24,'Rent Roll'!$P24*12),CY$5,"M"))*((1+'Rent Roll'!$O24)^(DATEDIF(EDATE('Rent Roll'!$K24,'Rent Roll'!$P24*12),CY$5,"Y")+1))),('Rent Roll'!$H24*'Rent Roll'!$D24/12)*((1+'Rent Roll'!$N24)^DATEDIF('Control | Sensitivity'!$C$18,CY$5,"Y")))))</f>
        <v>-</v>
      </c>
      <c r="CZ28" s="92" t="str">
        <f ca="1">IF(CZ$5&gt;='Rent Roll'!$M50,('Rent Roll'!$G50*'Rent Roll'!$D24/12)*((1+'Rent Roll'!$X50)^DATEDIF('Rent Roll'!$M50,CZ$5,"Y")),
IF(CZ$5&gt;'Rent Roll'!$L24,"-",
IF('Rent Roll'!$P24&gt;0,
IF(AND('Rent Roll'!$P24&gt;0,EDATE('Rent Roll'!$K24,'Rent Roll'!$P24*12)&gt;='Commercial Lease'!CZ$5),
('Rent Roll'!$H24*'Rent Roll'!$D24/12)*((1+'Rent Roll'!$N24)^DATEDIF('Control | Sensitivity'!$C$18,CZ$5,"Y")),
OFFSET(CY28,0,-DATEDIF(EDATE('Rent Roll'!$K24,'Rent Roll'!$P24*12),CZ$5,"M"))*((1+'Rent Roll'!$O24)^(DATEDIF(EDATE('Rent Roll'!$K24,'Rent Roll'!$P24*12),CZ$5,"Y")+1))),('Rent Roll'!$H24*'Rent Roll'!$D24/12)*((1+'Rent Roll'!$N24)^DATEDIF('Control | Sensitivity'!$C$18,CZ$5,"Y")))))</f>
        <v>-</v>
      </c>
      <c r="DA28" s="92" t="str">
        <f ca="1">IF(DA$5&gt;='Rent Roll'!$M50,('Rent Roll'!$G50*'Rent Roll'!$D24/12)*((1+'Rent Roll'!$X50)^DATEDIF('Rent Roll'!$M50,DA$5,"Y")),
IF(DA$5&gt;'Rent Roll'!$L24,"-",
IF('Rent Roll'!$P24&gt;0,
IF(AND('Rent Roll'!$P24&gt;0,EDATE('Rent Roll'!$K24,'Rent Roll'!$P24*12)&gt;='Commercial Lease'!DA$5),
('Rent Roll'!$H24*'Rent Roll'!$D24/12)*((1+'Rent Roll'!$N24)^DATEDIF('Control | Sensitivity'!$C$18,DA$5,"Y")),
OFFSET(CZ28,0,-DATEDIF(EDATE('Rent Roll'!$K24,'Rent Roll'!$P24*12),DA$5,"M"))*((1+'Rent Roll'!$O24)^(DATEDIF(EDATE('Rent Roll'!$K24,'Rent Roll'!$P24*12),DA$5,"Y")+1))),('Rent Roll'!$H24*'Rent Roll'!$D24/12)*((1+'Rent Roll'!$N24)^DATEDIF('Control | Sensitivity'!$C$18,DA$5,"Y")))))</f>
        <v>-</v>
      </c>
      <c r="DB28" s="92" t="str">
        <f ca="1">IF(DB$5&gt;='Rent Roll'!$M50,('Rent Roll'!$G50*'Rent Roll'!$D24/12)*((1+'Rent Roll'!$X50)^DATEDIF('Rent Roll'!$M50,DB$5,"Y")),
IF(DB$5&gt;'Rent Roll'!$L24,"-",
IF('Rent Roll'!$P24&gt;0,
IF(AND('Rent Roll'!$P24&gt;0,EDATE('Rent Roll'!$K24,'Rent Roll'!$P24*12)&gt;='Commercial Lease'!DB$5),
('Rent Roll'!$H24*'Rent Roll'!$D24/12)*((1+'Rent Roll'!$N24)^DATEDIF('Control | Sensitivity'!$C$18,DB$5,"Y")),
OFFSET(DA28,0,-DATEDIF(EDATE('Rent Roll'!$K24,'Rent Roll'!$P24*12),DB$5,"M"))*((1+'Rent Roll'!$O24)^(DATEDIF(EDATE('Rent Roll'!$K24,'Rent Roll'!$P24*12),DB$5,"Y")+1))),('Rent Roll'!$H24*'Rent Roll'!$D24/12)*((1+'Rent Roll'!$N24)^DATEDIF('Control | Sensitivity'!$C$18,DB$5,"Y")))))</f>
        <v>-</v>
      </c>
      <c r="DC28" s="92" t="str">
        <f ca="1">IF(DC$5&gt;='Rent Roll'!$M50,('Rent Roll'!$G50*'Rent Roll'!$D24/12)*((1+'Rent Roll'!$X50)^DATEDIF('Rent Roll'!$M50,DC$5,"Y")),
IF(DC$5&gt;'Rent Roll'!$L24,"-",
IF('Rent Roll'!$P24&gt;0,
IF(AND('Rent Roll'!$P24&gt;0,EDATE('Rent Roll'!$K24,'Rent Roll'!$P24*12)&gt;='Commercial Lease'!DC$5),
('Rent Roll'!$H24*'Rent Roll'!$D24/12)*((1+'Rent Roll'!$N24)^DATEDIF('Control | Sensitivity'!$C$18,DC$5,"Y")),
OFFSET(DB28,0,-DATEDIF(EDATE('Rent Roll'!$K24,'Rent Roll'!$P24*12),DC$5,"M"))*((1+'Rent Roll'!$O24)^(DATEDIF(EDATE('Rent Roll'!$K24,'Rent Roll'!$P24*12),DC$5,"Y")+1))),('Rent Roll'!$H24*'Rent Roll'!$D24/12)*((1+'Rent Roll'!$N24)^DATEDIF('Control | Sensitivity'!$C$18,DC$5,"Y")))))</f>
        <v>-</v>
      </c>
      <c r="DD28" s="92" t="str">
        <f ca="1">IF(DD$5&gt;='Rent Roll'!$M50,('Rent Roll'!$G50*'Rent Roll'!$D24/12)*((1+'Rent Roll'!$X50)^DATEDIF('Rent Roll'!$M50,DD$5,"Y")),
IF(DD$5&gt;'Rent Roll'!$L24,"-",
IF('Rent Roll'!$P24&gt;0,
IF(AND('Rent Roll'!$P24&gt;0,EDATE('Rent Roll'!$K24,'Rent Roll'!$P24*12)&gt;='Commercial Lease'!DD$5),
('Rent Roll'!$H24*'Rent Roll'!$D24/12)*((1+'Rent Roll'!$N24)^DATEDIF('Control | Sensitivity'!$C$18,DD$5,"Y")),
OFFSET(DC28,0,-DATEDIF(EDATE('Rent Roll'!$K24,'Rent Roll'!$P24*12),DD$5,"M"))*((1+'Rent Roll'!$O24)^(DATEDIF(EDATE('Rent Roll'!$K24,'Rent Roll'!$P24*12),DD$5,"Y")+1))),('Rent Roll'!$H24*'Rent Roll'!$D24/12)*((1+'Rent Roll'!$N24)^DATEDIF('Control | Sensitivity'!$C$18,DD$5,"Y")))))</f>
        <v>-</v>
      </c>
      <c r="DE28" s="92" t="str">
        <f ca="1">IF(DE$5&gt;='Rent Roll'!$M50,('Rent Roll'!$G50*'Rent Roll'!$D24/12)*((1+'Rent Roll'!$X50)^DATEDIF('Rent Roll'!$M50,DE$5,"Y")),
IF(DE$5&gt;'Rent Roll'!$L24,"-",
IF('Rent Roll'!$P24&gt;0,
IF(AND('Rent Roll'!$P24&gt;0,EDATE('Rent Roll'!$K24,'Rent Roll'!$P24*12)&gt;='Commercial Lease'!DE$5),
('Rent Roll'!$H24*'Rent Roll'!$D24/12)*((1+'Rent Roll'!$N24)^DATEDIF('Control | Sensitivity'!$C$18,DE$5,"Y")),
OFFSET(DD28,0,-DATEDIF(EDATE('Rent Roll'!$K24,'Rent Roll'!$P24*12),DE$5,"M"))*((1+'Rent Roll'!$O24)^(DATEDIF(EDATE('Rent Roll'!$K24,'Rent Roll'!$P24*12),DE$5,"Y")+1))),('Rent Roll'!$H24*'Rent Roll'!$D24/12)*((1+'Rent Roll'!$N24)^DATEDIF('Control | Sensitivity'!$C$18,DE$5,"Y")))))</f>
        <v>-</v>
      </c>
      <c r="DF28" s="92" t="str">
        <f ca="1">IF(DF$5&gt;='Rent Roll'!$M50,('Rent Roll'!$G50*'Rent Roll'!$D24/12)*((1+'Rent Roll'!$X50)^DATEDIF('Rent Roll'!$M50,DF$5,"Y")),
IF(DF$5&gt;'Rent Roll'!$L24,"-",
IF('Rent Roll'!$P24&gt;0,
IF(AND('Rent Roll'!$P24&gt;0,EDATE('Rent Roll'!$K24,'Rent Roll'!$P24*12)&gt;='Commercial Lease'!DF$5),
('Rent Roll'!$H24*'Rent Roll'!$D24/12)*((1+'Rent Roll'!$N24)^DATEDIF('Control | Sensitivity'!$C$18,DF$5,"Y")),
OFFSET(DE28,0,-DATEDIF(EDATE('Rent Roll'!$K24,'Rent Roll'!$P24*12),DF$5,"M"))*((1+'Rent Roll'!$O24)^(DATEDIF(EDATE('Rent Roll'!$K24,'Rent Roll'!$P24*12),DF$5,"Y")+1))),('Rent Roll'!$H24*'Rent Roll'!$D24/12)*((1+'Rent Roll'!$N24)^DATEDIF('Control | Sensitivity'!$C$18,DF$5,"Y")))))</f>
        <v>-</v>
      </c>
      <c r="DG28" s="92" t="str">
        <f ca="1">IF(DG$5&gt;='Rent Roll'!$M50,('Rent Roll'!$G50*'Rent Roll'!$D24/12)*((1+'Rent Roll'!$X50)^DATEDIF('Rent Roll'!$M50,DG$5,"Y")),
IF(DG$5&gt;'Rent Roll'!$L24,"-",
IF('Rent Roll'!$P24&gt;0,
IF(AND('Rent Roll'!$P24&gt;0,EDATE('Rent Roll'!$K24,'Rent Roll'!$P24*12)&gt;='Commercial Lease'!DG$5),
('Rent Roll'!$H24*'Rent Roll'!$D24/12)*((1+'Rent Roll'!$N24)^DATEDIF('Control | Sensitivity'!$C$18,DG$5,"Y")),
OFFSET(DF28,0,-DATEDIF(EDATE('Rent Roll'!$K24,'Rent Roll'!$P24*12),DG$5,"M"))*((1+'Rent Roll'!$O24)^(DATEDIF(EDATE('Rent Roll'!$K24,'Rent Roll'!$P24*12),DG$5,"Y")+1))),('Rent Roll'!$H24*'Rent Roll'!$D24/12)*((1+'Rent Roll'!$N24)^DATEDIF('Control | Sensitivity'!$C$18,DG$5,"Y")))))</f>
        <v>-</v>
      </c>
      <c r="DH28" s="92" t="str">
        <f ca="1">IF(DH$5&gt;='Rent Roll'!$M50,('Rent Roll'!$G50*'Rent Roll'!$D24/12)*((1+'Rent Roll'!$X50)^DATEDIF('Rent Roll'!$M50,DH$5,"Y")),
IF(DH$5&gt;'Rent Roll'!$L24,"-",
IF('Rent Roll'!$P24&gt;0,
IF(AND('Rent Roll'!$P24&gt;0,EDATE('Rent Roll'!$K24,'Rent Roll'!$P24*12)&gt;='Commercial Lease'!DH$5),
('Rent Roll'!$H24*'Rent Roll'!$D24/12)*((1+'Rent Roll'!$N24)^DATEDIF('Control | Sensitivity'!$C$18,DH$5,"Y")),
OFFSET(DG28,0,-DATEDIF(EDATE('Rent Roll'!$K24,'Rent Roll'!$P24*12),DH$5,"M"))*((1+'Rent Roll'!$O24)^(DATEDIF(EDATE('Rent Roll'!$K24,'Rent Roll'!$P24*12),DH$5,"Y")+1))),('Rent Roll'!$H24*'Rent Roll'!$D24/12)*((1+'Rent Roll'!$N24)^DATEDIF('Control | Sensitivity'!$C$18,DH$5,"Y")))))</f>
        <v>-</v>
      </c>
      <c r="DI28" s="92" t="str">
        <f ca="1">IF(DI$5&gt;='Rent Roll'!$M50,('Rent Roll'!$G50*'Rent Roll'!$D24/12)*((1+'Rent Roll'!$X50)^DATEDIF('Rent Roll'!$M50,DI$5,"Y")),
IF(DI$5&gt;'Rent Roll'!$L24,"-",
IF('Rent Roll'!$P24&gt;0,
IF(AND('Rent Roll'!$P24&gt;0,EDATE('Rent Roll'!$K24,'Rent Roll'!$P24*12)&gt;='Commercial Lease'!DI$5),
('Rent Roll'!$H24*'Rent Roll'!$D24/12)*((1+'Rent Roll'!$N24)^DATEDIF('Control | Sensitivity'!$C$18,DI$5,"Y")),
OFFSET(DH28,0,-DATEDIF(EDATE('Rent Roll'!$K24,'Rent Roll'!$P24*12),DI$5,"M"))*((1+'Rent Roll'!$O24)^(DATEDIF(EDATE('Rent Roll'!$K24,'Rent Roll'!$P24*12),DI$5,"Y")+1))),('Rent Roll'!$H24*'Rent Roll'!$D24/12)*((1+'Rent Roll'!$N24)^DATEDIF('Control | Sensitivity'!$C$18,DI$5,"Y")))))</f>
        <v>-</v>
      </c>
      <c r="DJ28" s="92" t="str">
        <f ca="1">IF(DJ$5&gt;='Rent Roll'!$M50,('Rent Roll'!$G50*'Rent Roll'!$D24/12)*((1+'Rent Roll'!$X50)^DATEDIF('Rent Roll'!$M50,DJ$5,"Y")),
IF(DJ$5&gt;'Rent Roll'!$L24,"-",
IF('Rent Roll'!$P24&gt;0,
IF(AND('Rent Roll'!$P24&gt;0,EDATE('Rent Roll'!$K24,'Rent Roll'!$P24*12)&gt;='Commercial Lease'!DJ$5),
('Rent Roll'!$H24*'Rent Roll'!$D24/12)*((1+'Rent Roll'!$N24)^DATEDIF('Control | Sensitivity'!$C$18,DJ$5,"Y")),
OFFSET(DI28,0,-DATEDIF(EDATE('Rent Roll'!$K24,'Rent Roll'!$P24*12),DJ$5,"M"))*((1+'Rent Roll'!$O24)^(DATEDIF(EDATE('Rent Roll'!$K24,'Rent Roll'!$P24*12),DJ$5,"Y")+1))),('Rent Roll'!$H24*'Rent Roll'!$D24/12)*((1+'Rent Roll'!$N24)^DATEDIF('Control | Sensitivity'!$C$18,DJ$5,"Y")))))</f>
        <v>-</v>
      </c>
      <c r="DK28" s="92" t="str">
        <f ca="1">IF(DK$5&gt;='Rent Roll'!$M50,('Rent Roll'!$G50*'Rent Roll'!$D24/12)*((1+'Rent Roll'!$X50)^DATEDIF('Rent Roll'!$M50,DK$5,"Y")),
IF(DK$5&gt;'Rent Roll'!$L24,"-",
IF('Rent Roll'!$P24&gt;0,
IF(AND('Rent Roll'!$P24&gt;0,EDATE('Rent Roll'!$K24,'Rent Roll'!$P24*12)&gt;='Commercial Lease'!DK$5),
('Rent Roll'!$H24*'Rent Roll'!$D24/12)*((1+'Rent Roll'!$N24)^DATEDIF('Control | Sensitivity'!$C$18,DK$5,"Y")),
OFFSET(DJ28,0,-DATEDIF(EDATE('Rent Roll'!$K24,'Rent Roll'!$P24*12),DK$5,"M"))*((1+'Rent Roll'!$O24)^(DATEDIF(EDATE('Rent Roll'!$K24,'Rent Roll'!$P24*12),DK$5,"Y")+1))),('Rent Roll'!$H24*'Rent Roll'!$D24/12)*((1+'Rent Roll'!$N24)^DATEDIF('Control | Sensitivity'!$C$18,DK$5,"Y")))))</f>
        <v>-</v>
      </c>
      <c r="DL28" s="92" t="str">
        <f ca="1">IF(DL$5&gt;='Rent Roll'!$M50,('Rent Roll'!$G50*'Rent Roll'!$D24/12)*((1+'Rent Roll'!$X50)^DATEDIF('Rent Roll'!$M50,DL$5,"Y")),
IF(DL$5&gt;'Rent Roll'!$L24,"-",
IF('Rent Roll'!$P24&gt;0,
IF(AND('Rent Roll'!$P24&gt;0,EDATE('Rent Roll'!$K24,'Rent Roll'!$P24*12)&gt;='Commercial Lease'!DL$5),
('Rent Roll'!$H24*'Rent Roll'!$D24/12)*((1+'Rent Roll'!$N24)^DATEDIF('Control | Sensitivity'!$C$18,DL$5,"Y")),
OFFSET(DK28,0,-DATEDIF(EDATE('Rent Roll'!$K24,'Rent Roll'!$P24*12),DL$5,"M"))*((1+'Rent Roll'!$O24)^(DATEDIF(EDATE('Rent Roll'!$K24,'Rent Roll'!$P24*12),DL$5,"Y")+1))),('Rent Roll'!$H24*'Rent Roll'!$D24/12)*((1+'Rent Roll'!$N24)^DATEDIF('Control | Sensitivity'!$C$18,DL$5,"Y")))))</f>
        <v>-</v>
      </c>
      <c r="DM28" s="92" t="str">
        <f ca="1">IF(DM$5&gt;='Rent Roll'!$M50,('Rent Roll'!$G50*'Rent Roll'!$D24/12)*((1+'Rent Roll'!$X50)^DATEDIF('Rent Roll'!$M50,DM$5,"Y")),
IF(DM$5&gt;'Rent Roll'!$L24,"-",
IF('Rent Roll'!$P24&gt;0,
IF(AND('Rent Roll'!$P24&gt;0,EDATE('Rent Roll'!$K24,'Rent Roll'!$P24*12)&gt;='Commercial Lease'!DM$5),
('Rent Roll'!$H24*'Rent Roll'!$D24/12)*((1+'Rent Roll'!$N24)^DATEDIF('Control | Sensitivity'!$C$18,DM$5,"Y")),
OFFSET(DL28,0,-DATEDIF(EDATE('Rent Roll'!$K24,'Rent Roll'!$P24*12),DM$5,"M"))*((1+'Rent Roll'!$O24)^(DATEDIF(EDATE('Rent Roll'!$K24,'Rent Roll'!$P24*12),DM$5,"Y")+1))),('Rent Roll'!$H24*'Rent Roll'!$D24/12)*((1+'Rent Roll'!$N24)^DATEDIF('Control | Sensitivity'!$C$18,DM$5,"Y")))))</f>
        <v>-</v>
      </c>
      <c r="DN28" s="92" t="str">
        <f ca="1">IF(DN$5&gt;='Rent Roll'!$M50,('Rent Roll'!$G50*'Rent Roll'!$D24/12)*((1+'Rent Roll'!$X50)^DATEDIF('Rent Roll'!$M50,DN$5,"Y")),
IF(DN$5&gt;'Rent Roll'!$L24,"-",
IF('Rent Roll'!$P24&gt;0,
IF(AND('Rent Roll'!$P24&gt;0,EDATE('Rent Roll'!$K24,'Rent Roll'!$P24*12)&gt;='Commercial Lease'!DN$5),
('Rent Roll'!$H24*'Rent Roll'!$D24/12)*((1+'Rent Roll'!$N24)^DATEDIF('Control | Sensitivity'!$C$18,DN$5,"Y")),
OFFSET(DM28,0,-DATEDIF(EDATE('Rent Roll'!$K24,'Rent Roll'!$P24*12),DN$5,"M"))*((1+'Rent Roll'!$O24)^(DATEDIF(EDATE('Rent Roll'!$K24,'Rent Roll'!$P24*12),DN$5,"Y")+1))),('Rent Roll'!$H24*'Rent Roll'!$D24/12)*((1+'Rent Roll'!$N24)^DATEDIF('Control | Sensitivity'!$C$18,DN$5,"Y")))))</f>
        <v>-</v>
      </c>
      <c r="DO28" s="92" t="str">
        <f ca="1">IF(DO$5&gt;='Rent Roll'!$M50,('Rent Roll'!$G50*'Rent Roll'!$D24/12)*((1+'Rent Roll'!$X50)^DATEDIF('Rent Roll'!$M50,DO$5,"Y")),
IF(DO$5&gt;'Rent Roll'!$L24,"-",
IF('Rent Roll'!$P24&gt;0,
IF(AND('Rent Roll'!$P24&gt;0,EDATE('Rent Roll'!$K24,'Rent Roll'!$P24*12)&gt;='Commercial Lease'!DO$5),
('Rent Roll'!$H24*'Rent Roll'!$D24/12)*((1+'Rent Roll'!$N24)^DATEDIF('Control | Sensitivity'!$C$18,DO$5,"Y")),
OFFSET(DN28,0,-DATEDIF(EDATE('Rent Roll'!$K24,'Rent Roll'!$P24*12),DO$5,"M"))*((1+'Rent Roll'!$O24)^(DATEDIF(EDATE('Rent Roll'!$K24,'Rent Roll'!$P24*12),DO$5,"Y")+1))),('Rent Roll'!$H24*'Rent Roll'!$D24/12)*((1+'Rent Roll'!$N24)^DATEDIF('Control | Sensitivity'!$C$18,DO$5,"Y")))))</f>
        <v>-</v>
      </c>
      <c r="DP28" s="92" t="str">
        <f ca="1">IF(DP$5&gt;='Rent Roll'!$M50,('Rent Roll'!$G50*'Rent Roll'!$D24/12)*((1+'Rent Roll'!$X50)^DATEDIF('Rent Roll'!$M50,DP$5,"Y")),
IF(DP$5&gt;'Rent Roll'!$L24,"-",
IF('Rent Roll'!$P24&gt;0,
IF(AND('Rent Roll'!$P24&gt;0,EDATE('Rent Roll'!$K24,'Rent Roll'!$P24*12)&gt;='Commercial Lease'!DP$5),
('Rent Roll'!$H24*'Rent Roll'!$D24/12)*((1+'Rent Roll'!$N24)^DATEDIF('Control | Sensitivity'!$C$18,DP$5,"Y")),
OFFSET(DO28,0,-DATEDIF(EDATE('Rent Roll'!$K24,'Rent Roll'!$P24*12),DP$5,"M"))*((1+'Rent Roll'!$O24)^(DATEDIF(EDATE('Rent Roll'!$K24,'Rent Roll'!$P24*12),DP$5,"Y")+1))),('Rent Roll'!$H24*'Rent Roll'!$D24/12)*((1+'Rent Roll'!$N24)^DATEDIF('Control | Sensitivity'!$C$18,DP$5,"Y")))))</f>
        <v>-</v>
      </c>
      <c r="DQ28" s="92" t="str">
        <f ca="1">IF(DQ$5&gt;='Rent Roll'!$M50,('Rent Roll'!$G50*'Rent Roll'!$D24/12)*((1+'Rent Roll'!$X50)^DATEDIF('Rent Roll'!$M50,DQ$5,"Y")),
IF(DQ$5&gt;'Rent Roll'!$L24,"-",
IF('Rent Roll'!$P24&gt;0,
IF(AND('Rent Roll'!$P24&gt;0,EDATE('Rent Roll'!$K24,'Rent Roll'!$P24*12)&gt;='Commercial Lease'!DQ$5),
('Rent Roll'!$H24*'Rent Roll'!$D24/12)*((1+'Rent Roll'!$N24)^DATEDIF('Control | Sensitivity'!$C$18,DQ$5,"Y")),
OFFSET(DP28,0,-DATEDIF(EDATE('Rent Roll'!$K24,'Rent Roll'!$P24*12),DQ$5,"M"))*((1+'Rent Roll'!$O24)^(DATEDIF(EDATE('Rent Roll'!$K24,'Rent Roll'!$P24*12),DQ$5,"Y")+1))),('Rent Roll'!$H24*'Rent Roll'!$D24/12)*((1+'Rent Roll'!$N24)^DATEDIF('Control | Sensitivity'!$C$18,DQ$5,"Y")))))</f>
        <v>-</v>
      </c>
      <c r="DR28" s="92" t="str">
        <f ca="1">IF(DR$5&gt;='Rent Roll'!$M50,('Rent Roll'!$G50*'Rent Roll'!$D24/12)*((1+'Rent Roll'!$X50)^DATEDIF('Rent Roll'!$M50,DR$5,"Y")),
IF(DR$5&gt;'Rent Roll'!$L24,"-",
IF('Rent Roll'!$P24&gt;0,
IF(AND('Rent Roll'!$P24&gt;0,EDATE('Rent Roll'!$K24,'Rent Roll'!$P24*12)&gt;='Commercial Lease'!DR$5),
('Rent Roll'!$H24*'Rent Roll'!$D24/12)*((1+'Rent Roll'!$N24)^DATEDIF('Control | Sensitivity'!$C$18,DR$5,"Y")),
OFFSET(DQ28,0,-DATEDIF(EDATE('Rent Roll'!$K24,'Rent Roll'!$P24*12),DR$5,"M"))*((1+'Rent Roll'!$O24)^(DATEDIF(EDATE('Rent Roll'!$K24,'Rent Roll'!$P24*12),DR$5,"Y")+1))),('Rent Roll'!$H24*'Rent Roll'!$D24/12)*((1+'Rent Roll'!$N24)^DATEDIF('Control | Sensitivity'!$C$18,DR$5,"Y")))))</f>
        <v>-</v>
      </c>
      <c r="DS28" s="92" t="str">
        <f ca="1">IF(DS$5&gt;='Rent Roll'!$M50,('Rent Roll'!$G50*'Rent Roll'!$D24/12)*((1+'Rent Roll'!$X50)^DATEDIF('Rent Roll'!$M50,DS$5,"Y")),
IF(DS$5&gt;'Rent Roll'!$L24,"-",
IF('Rent Roll'!$P24&gt;0,
IF(AND('Rent Roll'!$P24&gt;0,EDATE('Rent Roll'!$K24,'Rent Roll'!$P24*12)&gt;='Commercial Lease'!DS$5),
('Rent Roll'!$H24*'Rent Roll'!$D24/12)*((1+'Rent Roll'!$N24)^DATEDIF('Control | Sensitivity'!$C$18,DS$5,"Y")),
OFFSET(DR28,0,-DATEDIF(EDATE('Rent Roll'!$K24,'Rent Roll'!$P24*12),DS$5,"M"))*((1+'Rent Roll'!$O24)^(DATEDIF(EDATE('Rent Roll'!$K24,'Rent Roll'!$P24*12),DS$5,"Y")+1))),('Rent Roll'!$H24*'Rent Roll'!$D24/12)*((1+'Rent Roll'!$N24)^DATEDIF('Control | Sensitivity'!$C$18,DS$5,"Y")))))</f>
        <v>-</v>
      </c>
      <c r="DT28" s="92" t="str">
        <f ca="1">IF(DT$5&gt;='Rent Roll'!$M50,('Rent Roll'!$G50*'Rent Roll'!$D24/12)*((1+'Rent Roll'!$X50)^DATEDIF('Rent Roll'!$M50,DT$5,"Y")),
IF(DT$5&gt;'Rent Roll'!$L24,"-",
IF('Rent Roll'!$P24&gt;0,
IF(AND('Rent Roll'!$P24&gt;0,EDATE('Rent Roll'!$K24,'Rent Roll'!$P24*12)&gt;='Commercial Lease'!DT$5),
('Rent Roll'!$H24*'Rent Roll'!$D24/12)*((1+'Rent Roll'!$N24)^DATEDIF('Control | Sensitivity'!$C$18,DT$5,"Y")),
OFFSET(DS28,0,-DATEDIF(EDATE('Rent Roll'!$K24,'Rent Roll'!$P24*12),DT$5,"M"))*((1+'Rent Roll'!$O24)^(DATEDIF(EDATE('Rent Roll'!$K24,'Rent Roll'!$P24*12),DT$5,"Y")+1))),('Rent Roll'!$H24*'Rent Roll'!$D24/12)*((1+'Rent Roll'!$N24)^DATEDIF('Control | Sensitivity'!$C$18,DT$5,"Y")))))</f>
        <v>-</v>
      </c>
      <c r="DU28" s="92" t="str">
        <f ca="1">IF(DU$5&gt;='Rent Roll'!$M50,('Rent Roll'!$G50*'Rent Roll'!$D24/12)*((1+'Rent Roll'!$X50)^DATEDIF('Rent Roll'!$M50,DU$5,"Y")),
IF(DU$5&gt;'Rent Roll'!$L24,"-",
IF('Rent Roll'!$P24&gt;0,
IF(AND('Rent Roll'!$P24&gt;0,EDATE('Rent Roll'!$K24,'Rent Roll'!$P24*12)&gt;='Commercial Lease'!DU$5),
('Rent Roll'!$H24*'Rent Roll'!$D24/12)*((1+'Rent Roll'!$N24)^DATEDIF('Control | Sensitivity'!$C$18,DU$5,"Y")),
OFFSET(DT28,0,-DATEDIF(EDATE('Rent Roll'!$K24,'Rent Roll'!$P24*12),DU$5,"M"))*((1+'Rent Roll'!$O24)^(DATEDIF(EDATE('Rent Roll'!$K24,'Rent Roll'!$P24*12),DU$5,"Y")+1))),('Rent Roll'!$H24*'Rent Roll'!$D24/12)*((1+'Rent Roll'!$N24)^DATEDIF('Control | Sensitivity'!$C$18,DU$5,"Y")))))</f>
        <v>-</v>
      </c>
      <c r="DV28" s="92" t="str">
        <f ca="1">IF(DV$5&gt;='Rent Roll'!$M50,('Rent Roll'!$G50*'Rent Roll'!$D24/12)*((1+'Rent Roll'!$X50)^DATEDIF('Rent Roll'!$M50,DV$5,"Y")),
IF(DV$5&gt;'Rent Roll'!$L24,"-",
IF('Rent Roll'!$P24&gt;0,
IF(AND('Rent Roll'!$P24&gt;0,EDATE('Rent Roll'!$K24,'Rent Roll'!$P24*12)&gt;='Commercial Lease'!DV$5),
('Rent Roll'!$H24*'Rent Roll'!$D24/12)*((1+'Rent Roll'!$N24)^DATEDIF('Control | Sensitivity'!$C$18,DV$5,"Y")),
OFFSET(DU28,0,-DATEDIF(EDATE('Rent Roll'!$K24,'Rent Roll'!$P24*12),DV$5,"M"))*((1+'Rent Roll'!$O24)^(DATEDIF(EDATE('Rent Roll'!$K24,'Rent Roll'!$P24*12),DV$5,"Y")+1))),('Rent Roll'!$H24*'Rent Roll'!$D24/12)*((1+'Rent Roll'!$N24)^DATEDIF('Control | Sensitivity'!$C$18,DV$5,"Y")))))</f>
        <v>-</v>
      </c>
      <c r="DW28" s="92" t="str">
        <f ca="1">IF(DW$5&gt;='Rent Roll'!$M50,('Rent Roll'!$G50*'Rent Roll'!$D24/12)*((1+'Rent Roll'!$X50)^DATEDIF('Rent Roll'!$M50,DW$5,"Y")),
IF(DW$5&gt;'Rent Roll'!$L24,"-",
IF('Rent Roll'!$P24&gt;0,
IF(AND('Rent Roll'!$P24&gt;0,EDATE('Rent Roll'!$K24,'Rent Roll'!$P24*12)&gt;='Commercial Lease'!DW$5),
('Rent Roll'!$H24*'Rent Roll'!$D24/12)*((1+'Rent Roll'!$N24)^DATEDIF('Control | Sensitivity'!$C$18,DW$5,"Y")),
OFFSET(DV28,0,-DATEDIF(EDATE('Rent Roll'!$K24,'Rent Roll'!$P24*12),DW$5,"M"))*((1+'Rent Roll'!$O24)^(DATEDIF(EDATE('Rent Roll'!$K24,'Rent Roll'!$P24*12),DW$5,"Y")+1))),('Rent Roll'!$H24*'Rent Roll'!$D24/12)*((1+'Rent Roll'!$N24)^DATEDIF('Control | Sensitivity'!$C$18,DW$5,"Y")))))</f>
        <v>-</v>
      </c>
      <c r="DX28" s="92" t="str">
        <f ca="1">IF(DX$5&gt;='Rent Roll'!$M50,('Rent Roll'!$G50*'Rent Roll'!$D24/12)*((1+'Rent Roll'!$X50)^DATEDIF('Rent Roll'!$M50,DX$5,"Y")),
IF(DX$5&gt;'Rent Roll'!$L24,"-",
IF('Rent Roll'!$P24&gt;0,
IF(AND('Rent Roll'!$P24&gt;0,EDATE('Rent Roll'!$K24,'Rent Roll'!$P24*12)&gt;='Commercial Lease'!DX$5),
('Rent Roll'!$H24*'Rent Roll'!$D24/12)*((1+'Rent Roll'!$N24)^DATEDIF('Control | Sensitivity'!$C$18,DX$5,"Y")),
OFFSET(DW28,0,-DATEDIF(EDATE('Rent Roll'!$K24,'Rent Roll'!$P24*12),DX$5,"M"))*((1+'Rent Roll'!$O24)^(DATEDIF(EDATE('Rent Roll'!$K24,'Rent Roll'!$P24*12),DX$5,"Y")+1))),('Rent Roll'!$H24*'Rent Roll'!$D24/12)*((1+'Rent Roll'!$N24)^DATEDIF('Control | Sensitivity'!$C$18,DX$5,"Y")))))</f>
        <v>-</v>
      </c>
      <c r="DY28" s="92" t="str">
        <f ca="1">IF(DY$5&gt;='Rent Roll'!$M50,('Rent Roll'!$G50*'Rent Roll'!$D24/12)*((1+'Rent Roll'!$X50)^DATEDIF('Rent Roll'!$M50,DY$5,"Y")),
IF(DY$5&gt;'Rent Roll'!$L24,"-",
IF('Rent Roll'!$P24&gt;0,
IF(AND('Rent Roll'!$P24&gt;0,EDATE('Rent Roll'!$K24,'Rent Roll'!$P24*12)&gt;='Commercial Lease'!DY$5),
('Rent Roll'!$H24*'Rent Roll'!$D24/12)*((1+'Rent Roll'!$N24)^DATEDIF('Control | Sensitivity'!$C$18,DY$5,"Y")),
OFFSET(DX28,0,-DATEDIF(EDATE('Rent Roll'!$K24,'Rent Roll'!$P24*12),DY$5,"M"))*((1+'Rent Roll'!$O24)^(DATEDIF(EDATE('Rent Roll'!$K24,'Rent Roll'!$P24*12),DY$5,"Y")+1))),('Rent Roll'!$H24*'Rent Roll'!$D24/12)*((1+'Rent Roll'!$N24)^DATEDIF('Control | Sensitivity'!$C$18,DY$5,"Y")))))</f>
        <v>-</v>
      </c>
      <c r="DZ28" s="92" t="str">
        <f ca="1">IF(DZ$5&gt;='Rent Roll'!$M50,('Rent Roll'!$G50*'Rent Roll'!$D24/12)*((1+'Rent Roll'!$X50)^DATEDIF('Rent Roll'!$M50,DZ$5,"Y")),
IF(DZ$5&gt;'Rent Roll'!$L24,"-",
IF('Rent Roll'!$P24&gt;0,
IF(AND('Rent Roll'!$P24&gt;0,EDATE('Rent Roll'!$K24,'Rent Roll'!$P24*12)&gt;='Commercial Lease'!DZ$5),
('Rent Roll'!$H24*'Rent Roll'!$D24/12)*((1+'Rent Roll'!$N24)^DATEDIF('Control | Sensitivity'!$C$18,DZ$5,"Y")),
OFFSET(DY28,0,-DATEDIF(EDATE('Rent Roll'!$K24,'Rent Roll'!$P24*12),DZ$5,"M"))*((1+'Rent Roll'!$O24)^(DATEDIF(EDATE('Rent Roll'!$K24,'Rent Roll'!$P24*12),DZ$5,"Y")+1))),('Rent Roll'!$H24*'Rent Roll'!$D24/12)*((1+'Rent Roll'!$N24)^DATEDIF('Control | Sensitivity'!$C$18,DZ$5,"Y")))))</f>
        <v>-</v>
      </c>
      <c r="EA28" s="92" t="str">
        <f ca="1">IF(EA$5&gt;='Rent Roll'!$M50,('Rent Roll'!$G50*'Rent Roll'!$D24/12)*((1+'Rent Roll'!$X50)^DATEDIF('Rent Roll'!$M50,EA$5,"Y")),
IF(EA$5&gt;'Rent Roll'!$L24,"-",
IF('Rent Roll'!$P24&gt;0,
IF(AND('Rent Roll'!$P24&gt;0,EDATE('Rent Roll'!$K24,'Rent Roll'!$P24*12)&gt;='Commercial Lease'!EA$5),
('Rent Roll'!$H24*'Rent Roll'!$D24/12)*((1+'Rent Roll'!$N24)^DATEDIF('Control | Sensitivity'!$C$18,EA$5,"Y")),
OFFSET(DZ28,0,-DATEDIF(EDATE('Rent Roll'!$K24,'Rent Roll'!$P24*12),EA$5,"M"))*((1+'Rent Roll'!$O24)^(DATEDIF(EDATE('Rent Roll'!$K24,'Rent Roll'!$P24*12),EA$5,"Y")+1))),('Rent Roll'!$H24*'Rent Roll'!$D24/12)*((1+'Rent Roll'!$N24)^DATEDIF('Control | Sensitivity'!$C$18,EA$5,"Y")))))</f>
        <v>-</v>
      </c>
      <c r="EB28" s="92" t="str">
        <f ca="1">IF(EB$5&gt;='Rent Roll'!$M50,('Rent Roll'!$G50*'Rent Roll'!$D24/12)*((1+'Rent Roll'!$X50)^DATEDIF('Rent Roll'!$M50,EB$5,"Y")),
IF(EB$5&gt;'Rent Roll'!$L24,"-",
IF('Rent Roll'!$P24&gt;0,
IF(AND('Rent Roll'!$P24&gt;0,EDATE('Rent Roll'!$K24,'Rent Roll'!$P24*12)&gt;='Commercial Lease'!EB$5),
('Rent Roll'!$H24*'Rent Roll'!$D24/12)*((1+'Rent Roll'!$N24)^DATEDIF('Control | Sensitivity'!$C$18,EB$5,"Y")),
OFFSET(EA28,0,-DATEDIF(EDATE('Rent Roll'!$K24,'Rent Roll'!$P24*12),EB$5,"M"))*((1+'Rent Roll'!$O24)^(DATEDIF(EDATE('Rent Roll'!$K24,'Rent Roll'!$P24*12),EB$5,"Y")+1))),('Rent Roll'!$H24*'Rent Roll'!$D24/12)*((1+'Rent Roll'!$N24)^DATEDIF('Control | Sensitivity'!$C$18,EB$5,"Y")))))</f>
        <v>-</v>
      </c>
      <c r="EC28" s="92" t="str">
        <f ca="1">IF(EC$5&gt;='Rent Roll'!$M50,('Rent Roll'!$G50*'Rent Roll'!$D24/12)*((1+'Rent Roll'!$X50)^DATEDIF('Rent Roll'!$M50,EC$5,"Y")),
IF(EC$5&gt;'Rent Roll'!$L24,"-",
IF('Rent Roll'!$P24&gt;0,
IF(AND('Rent Roll'!$P24&gt;0,EDATE('Rent Roll'!$K24,'Rent Roll'!$P24*12)&gt;='Commercial Lease'!EC$5),
('Rent Roll'!$H24*'Rent Roll'!$D24/12)*((1+'Rent Roll'!$N24)^DATEDIF('Control | Sensitivity'!$C$18,EC$5,"Y")),
OFFSET(EB28,0,-DATEDIF(EDATE('Rent Roll'!$K24,'Rent Roll'!$P24*12),EC$5,"M"))*((1+'Rent Roll'!$O24)^(DATEDIF(EDATE('Rent Roll'!$K24,'Rent Roll'!$P24*12),EC$5,"Y")+1))),('Rent Roll'!$H24*'Rent Roll'!$D24/12)*((1+'Rent Roll'!$N24)^DATEDIF('Control | Sensitivity'!$C$18,EC$5,"Y")))))</f>
        <v>-</v>
      </c>
      <c r="ED28" s="92" t="str">
        <f ca="1">IF(ED$5&gt;='Rent Roll'!$M50,('Rent Roll'!$G50*'Rent Roll'!$D24/12)*((1+'Rent Roll'!$X50)^DATEDIF('Rent Roll'!$M50,ED$5,"Y")),
IF(ED$5&gt;'Rent Roll'!$L24,"-",
IF('Rent Roll'!$P24&gt;0,
IF(AND('Rent Roll'!$P24&gt;0,EDATE('Rent Roll'!$K24,'Rent Roll'!$P24*12)&gt;='Commercial Lease'!ED$5),
('Rent Roll'!$H24*'Rent Roll'!$D24/12)*((1+'Rent Roll'!$N24)^DATEDIF('Control | Sensitivity'!$C$18,ED$5,"Y")),
OFFSET(EC28,0,-DATEDIF(EDATE('Rent Roll'!$K24,'Rent Roll'!$P24*12),ED$5,"M"))*((1+'Rent Roll'!$O24)^(DATEDIF(EDATE('Rent Roll'!$K24,'Rent Roll'!$P24*12),ED$5,"Y")+1))),('Rent Roll'!$H24*'Rent Roll'!$D24/12)*((1+'Rent Roll'!$N24)^DATEDIF('Control | Sensitivity'!$C$18,ED$5,"Y")))))</f>
        <v>-</v>
      </c>
      <c r="EE28" s="92" t="str">
        <f ca="1">IF(EE$5&gt;='Rent Roll'!$M50,('Rent Roll'!$G50*'Rent Roll'!$D24/12)*((1+'Rent Roll'!$X50)^DATEDIF('Rent Roll'!$M50,EE$5,"Y")),
IF(EE$5&gt;'Rent Roll'!$L24,"-",
IF('Rent Roll'!$P24&gt;0,
IF(AND('Rent Roll'!$P24&gt;0,EDATE('Rent Roll'!$K24,'Rent Roll'!$P24*12)&gt;='Commercial Lease'!EE$5),
('Rent Roll'!$H24*'Rent Roll'!$D24/12)*((1+'Rent Roll'!$N24)^DATEDIF('Control | Sensitivity'!$C$18,EE$5,"Y")),
OFFSET(ED28,0,-DATEDIF(EDATE('Rent Roll'!$K24,'Rent Roll'!$P24*12),EE$5,"M"))*((1+'Rent Roll'!$O24)^(DATEDIF(EDATE('Rent Roll'!$K24,'Rent Roll'!$P24*12),EE$5,"Y")+1))),('Rent Roll'!$H24*'Rent Roll'!$D24/12)*((1+'Rent Roll'!$N24)^DATEDIF('Control | Sensitivity'!$C$18,EE$5,"Y")))))</f>
        <v>-</v>
      </c>
      <c r="EF28" s="214" t="str">
        <f ca="1">IF(EF$5&gt;='Rent Roll'!$M50,('Rent Roll'!$G50*'Rent Roll'!$D24/12)*((1+'Rent Roll'!$X50)^DATEDIF('Rent Roll'!$M50,EF$5,"Y")),
IF(EF$5&gt;'Rent Roll'!$L24,"-",
IF('Rent Roll'!$P24&gt;0,
IF(AND('Rent Roll'!$P24&gt;0,EDATE('Rent Roll'!$K24,'Rent Roll'!$P24*12)&gt;='Commercial Lease'!EF$5),
('Rent Roll'!$H24*'Rent Roll'!$D24/12)*((1+'Rent Roll'!$N24)^DATEDIF('Control | Sensitivity'!$C$18,EF$5,"Y")),
OFFSET(EE28,0,-DATEDIF(EDATE('Rent Roll'!$K24,'Rent Roll'!$P24*12),EF$5,"M"))*((1+'Rent Roll'!$O24)^(DATEDIF(EDATE('Rent Roll'!$K24,'Rent Roll'!$P24*12),EF$5,"Y")+1))),('Rent Roll'!$H24*'Rent Roll'!$D24/12)*((1+'Rent Roll'!$N24)^DATEDIF('Control | Sensitivity'!$C$18,EF$5,"Y")))))</f>
        <v>-</v>
      </c>
      <c r="EG28" s="72" t="s">
        <v>109</v>
      </c>
    </row>
    <row r="29" spans="2:137" x14ac:dyDescent="0.2">
      <c r="B29" s="75"/>
      <c r="C29" s="287" t="str">
        <f>CONCATENATE('Rent Roll'!B25&amp;" - "&amp;'Rent Roll'!C25)</f>
        <v xml:space="preserve"> - </v>
      </c>
      <c r="D29" s="214">
        <f t="shared" ca="1" si="13"/>
        <v>0</v>
      </c>
      <c r="E29" s="92" t="str">
        <f>IF('Rent Roll'!$E25='Data Validation'!$E$2,'Rent Roll'!$I25,"-")</f>
        <v>-</v>
      </c>
      <c r="F29" s="92" t="str">
        <f ca="1">IF(F$5&gt;='Rent Roll'!$M51,('Rent Roll'!$G51*'Rent Roll'!$D25/12)*((1+'Rent Roll'!$X51)^DATEDIF('Rent Roll'!$M51,F$5,"Y")),
IF(F$5&gt;'Rent Roll'!$L25,"-",
IF('Rent Roll'!$P25&gt;0,
IF(AND('Rent Roll'!$P25&gt;0,EDATE('Rent Roll'!$K25,'Rent Roll'!$P25*12)&gt;='Commercial Lease'!F$5),
('Rent Roll'!$H25*'Rent Roll'!$D25/12)*((1+'Rent Roll'!$N25)^DATEDIF('Control | Sensitivity'!$C$18,F$5,"Y")),
OFFSET(E29,0,-DATEDIF(EDATE('Rent Roll'!$K25,'Rent Roll'!$P25*12),F$5,"M"))*((1+'Rent Roll'!$O25)^(DATEDIF(EDATE('Rent Roll'!$K25,'Rent Roll'!$P25*12),F$5,"Y")+1))),('Rent Roll'!$H25*'Rent Roll'!$D25/12)*((1+'Rent Roll'!$N25)^DATEDIF('Control | Sensitivity'!$C$18,F$5,"Y")))))</f>
        <v>-</v>
      </c>
      <c r="G29" s="92" t="str">
        <f ca="1">IF(G$5&gt;='Rent Roll'!$M51,('Rent Roll'!$G51*'Rent Roll'!$D25/12)*((1+'Rent Roll'!$X51)^DATEDIF('Rent Roll'!$M51,G$5,"Y")),
IF(G$5&gt;'Rent Roll'!$L25,"-",
IF('Rent Roll'!$P25&gt;0,
IF(AND('Rent Roll'!$P25&gt;0,EDATE('Rent Roll'!$K25,'Rent Roll'!$P25*12)&gt;='Commercial Lease'!G$5),
('Rent Roll'!$H25*'Rent Roll'!$D25/12)*((1+'Rent Roll'!$N25)^DATEDIF('Control | Sensitivity'!$C$18,G$5,"Y")),
OFFSET(F29,0,-DATEDIF(EDATE('Rent Roll'!$K25,'Rent Roll'!$P25*12),G$5,"M"))*((1+'Rent Roll'!$O25)^(DATEDIF(EDATE('Rent Roll'!$K25,'Rent Roll'!$P25*12),G$5,"Y")+1))),('Rent Roll'!$H25*'Rent Roll'!$D25/12)*((1+'Rent Roll'!$N25)^DATEDIF('Control | Sensitivity'!$C$18,G$5,"Y")))))</f>
        <v>-</v>
      </c>
      <c r="H29" s="92" t="str">
        <f ca="1">IF(H$5&gt;='Rent Roll'!$M51,('Rent Roll'!$G51*'Rent Roll'!$D25/12)*((1+'Rent Roll'!$X51)^DATEDIF('Rent Roll'!$M51,H$5,"Y")),
IF(H$5&gt;'Rent Roll'!$L25,"-",
IF('Rent Roll'!$P25&gt;0,
IF(AND('Rent Roll'!$P25&gt;0,EDATE('Rent Roll'!$K25,'Rent Roll'!$P25*12)&gt;='Commercial Lease'!H$5),
('Rent Roll'!$H25*'Rent Roll'!$D25/12)*((1+'Rent Roll'!$N25)^DATEDIF('Control | Sensitivity'!$C$18,H$5,"Y")),
OFFSET(G29,0,-DATEDIF(EDATE('Rent Roll'!$K25,'Rent Roll'!$P25*12),H$5,"M"))*((1+'Rent Roll'!$O25)^(DATEDIF(EDATE('Rent Roll'!$K25,'Rent Roll'!$P25*12),H$5,"Y")+1))),('Rent Roll'!$H25*'Rent Roll'!$D25/12)*((1+'Rent Roll'!$N25)^DATEDIF('Control | Sensitivity'!$C$18,H$5,"Y")))))</f>
        <v>-</v>
      </c>
      <c r="I29" s="92" t="str">
        <f ca="1">IF(I$5&gt;='Rent Roll'!$M51,('Rent Roll'!$G51*'Rent Roll'!$D25/12)*((1+'Rent Roll'!$X51)^DATEDIF('Rent Roll'!$M51,I$5,"Y")),
IF(I$5&gt;'Rent Roll'!$L25,"-",
IF('Rent Roll'!$P25&gt;0,
IF(AND('Rent Roll'!$P25&gt;0,EDATE('Rent Roll'!$K25,'Rent Roll'!$P25*12)&gt;='Commercial Lease'!I$5),
('Rent Roll'!$H25*'Rent Roll'!$D25/12)*((1+'Rent Roll'!$N25)^DATEDIF('Control | Sensitivity'!$C$18,I$5,"Y")),
OFFSET(H29,0,-DATEDIF(EDATE('Rent Roll'!$K25,'Rent Roll'!$P25*12),I$5,"M"))*((1+'Rent Roll'!$O25)^(DATEDIF(EDATE('Rent Roll'!$K25,'Rent Roll'!$P25*12),I$5,"Y")+1))),('Rent Roll'!$H25*'Rent Roll'!$D25/12)*((1+'Rent Roll'!$N25)^DATEDIF('Control | Sensitivity'!$C$18,I$5,"Y")))))</f>
        <v>-</v>
      </c>
      <c r="J29" s="92" t="str">
        <f ca="1">IF(J$5&gt;='Rent Roll'!$M51,('Rent Roll'!$G51*'Rent Roll'!$D25/12)*((1+'Rent Roll'!$X51)^DATEDIF('Rent Roll'!$M51,J$5,"Y")),
IF(J$5&gt;'Rent Roll'!$L25,"-",
IF('Rent Roll'!$P25&gt;0,
IF(AND('Rent Roll'!$P25&gt;0,EDATE('Rent Roll'!$K25,'Rent Roll'!$P25*12)&gt;='Commercial Lease'!J$5),
('Rent Roll'!$H25*'Rent Roll'!$D25/12)*((1+'Rent Roll'!$N25)^DATEDIF('Control | Sensitivity'!$C$18,J$5,"Y")),
OFFSET(I29,0,-DATEDIF(EDATE('Rent Roll'!$K25,'Rent Roll'!$P25*12),J$5,"M"))*((1+'Rent Roll'!$O25)^(DATEDIF(EDATE('Rent Roll'!$K25,'Rent Roll'!$P25*12),J$5,"Y")+1))),('Rent Roll'!$H25*'Rent Roll'!$D25/12)*((1+'Rent Roll'!$N25)^DATEDIF('Control | Sensitivity'!$C$18,J$5,"Y")))))</f>
        <v>-</v>
      </c>
      <c r="K29" s="92" t="str">
        <f ca="1">IF(K$5&gt;='Rent Roll'!$M51,('Rent Roll'!$G51*'Rent Roll'!$D25/12)*((1+'Rent Roll'!$X51)^DATEDIF('Rent Roll'!$M51,K$5,"Y")),
IF(K$5&gt;'Rent Roll'!$L25,"-",
IF('Rent Roll'!$P25&gt;0,
IF(AND('Rent Roll'!$P25&gt;0,EDATE('Rent Roll'!$K25,'Rent Roll'!$P25*12)&gt;='Commercial Lease'!K$5),
('Rent Roll'!$H25*'Rent Roll'!$D25/12)*((1+'Rent Roll'!$N25)^DATEDIF('Control | Sensitivity'!$C$18,K$5,"Y")),
OFFSET(J29,0,-DATEDIF(EDATE('Rent Roll'!$K25,'Rent Roll'!$P25*12),K$5,"M"))*((1+'Rent Roll'!$O25)^(DATEDIF(EDATE('Rent Roll'!$K25,'Rent Roll'!$P25*12),K$5,"Y")+1))),('Rent Roll'!$H25*'Rent Roll'!$D25/12)*((1+'Rent Roll'!$N25)^DATEDIF('Control | Sensitivity'!$C$18,K$5,"Y")))))</f>
        <v>-</v>
      </c>
      <c r="L29" s="92" t="str">
        <f ca="1">IF(L$5&gt;='Rent Roll'!$M51,('Rent Roll'!$G51*'Rent Roll'!$D25/12)*((1+'Rent Roll'!$X51)^DATEDIF('Rent Roll'!$M51,L$5,"Y")),
IF(L$5&gt;'Rent Roll'!$L25,"-",
IF('Rent Roll'!$P25&gt;0,
IF(AND('Rent Roll'!$P25&gt;0,EDATE('Rent Roll'!$K25,'Rent Roll'!$P25*12)&gt;='Commercial Lease'!L$5),
('Rent Roll'!$H25*'Rent Roll'!$D25/12)*((1+'Rent Roll'!$N25)^DATEDIF('Control | Sensitivity'!$C$18,L$5,"Y")),
OFFSET(K29,0,-DATEDIF(EDATE('Rent Roll'!$K25,'Rent Roll'!$P25*12),L$5,"M"))*((1+'Rent Roll'!$O25)^(DATEDIF(EDATE('Rent Roll'!$K25,'Rent Roll'!$P25*12),L$5,"Y")+1))),('Rent Roll'!$H25*'Rent Roll'!$D25/12)*((1+'Rent Roll'!$N25)^DATEDIF('Control | Sensitivity'!$C$18,L$5,"Y")))))</f>
        <v>-</v>
      </c>
      <c r="M29" s="92" t="str">
        <f ca="1">IF(M$5&gt;='Rent Roll'!$M51,('Rent Roll'!$G51*'Rent Roll'!$D25/12)*((1+'Rent Roll'!$X51)^DATEDIF('Rent Roll'!$M51,M$5,"Y")),
IF(M$5&gt;'Rent Roll'!$L25,"-",
IF('Rent Roll'!$P25&gt;0,
IF(AND('Rent Roll'!$P25&gt;0,EDATE('Rent Roll'!$K25,'Rent Roll'!$P25*12)&gt;='Commercial Lease'!M$5),
('Rent Roll'!$H25*'Rent Roll'!$D25/12)*((1+'Rent Roll'!$N25)^DATEDIF('Control | Sensitivity'!$C$18,M$5,"Y")),
OFFSET(L29,0,-DATEDIF(EDATE('Rent Roll'!$K25,'Rent Roll'!$P25*12),M$5,"M"))*((1+'Rent Roll'!$O25)^(DATEDIF(EDATE('Rent Roll'!$K25,'Rent Roll'!$P25*12),M$5,"Y")+1))),('Rent Roll'!$H25*'Rent Roll'!$D25/12)*((1+'Rent Roll'!$N25)^DATEDIF('Control | Sensitivity'!$C$18,M$5,"Y")))))</f>
        <v>-</v>
      </c>
      <c r="N29" s="92" t="str">
        <f ca="1">IF(N$5&gt;='Rent Roll'!$M51,('Rent Roll'!$G51*'Rent Roll'!$D25/12)*((1+'Rent Roll'!$X51)^DATEDIF('Rent Roll'!$M51,N$5,"Y")),
IF(N$5&gt;'Rent Roll'!$L25,"-",
IF('Rent Roll'!$P25&gt;0,
IF(AND('Rent Roll'!$P25&gt;0,EDATE('Rent Roll'!$K25,'Rent Roll'!$P25*12)&gt;='Commercial Lease'!N$5),
('Rent Roll'!$H25*'Rent Roll'!$D25/12)*((1+'Rent Roll'!$N25)^DATEDIF('Control | Sensitivity'!$C$18,N$5,"Y")),
OFFSET(M29,0,-DATEDIF(EDATE('Rent Roll'!$K25,'Rent Roll'!$P25*12),N$5,"M"))*((1+'Rent Roll'!$O25)^(DATEDIF(EDATE('Rent Roll'!$K25,'Rent Roll'!$P25*12),N$5,"Y")+1))),('Rent Roll'!$H25*'Rent Roll'!$D25/12)*((1+'Rent Roll'!$N25)^DATEDIF('Control | Sensitivity'!$C$18,N$5,"Y")))))</f>
        <v>-</v>
      </c>
      <c r="O29" s="92" t="str">
        <f ca="1">IF(O$5&gt;='Rent Roll'!$M51,('Rent Roll'!$G51*'Rent Roll'!$D25/12)*((1+'Rent Roll'!$X51)^DATEDIF('Rent Roll'!$M51,O$5,"Y")),
IF(O$5&gt;'Rent Roll'!$L25,"-",
IF('Rent Roll'!$P25&gt;0,
IF(AND('Rent Roll'!$P25&gt;0,EDATE('Rent Roll'!$K25,'Rent Roll'!$P25*12)&gt;='Commercial Lease'!O$5),
('Rent Roll'!$H25*'Rent Roll'!$D25/12)*((1+'Rent Roll'!$N25)^DATEDIF('Control | Sensitivity'!$C$18,O$5,"Y")),
OFFSET(N29,0,-DATEDIF(EDATE('Rent Roll'!$K25,'Rent Roll'!$P25*12),O$5,"M"))*((1+'Rent Roll'!$O25)^(DATEDIF(EDATE('Rent Roll'!$K25,'Rent Roll'!$P25*12),O$5,"Y")+1))),('Rent Roll'!$H25*'Rent Roll'!$D25/12)*((1+'Rent Roll'!$N25)^DATEDIF('Control | Sensitivity'!$C$18,O$5,"Y")))))</f>
        <v>-</v>
      </c>
      <c r="P29" s="92" t="str">
        <f ca="1">IF(P$5&gt;='Rent Roll'!$M51,('Rent Roll'!$G51*'Rent Roll'!$D25/12)*((1+'Rent Roll'!$X51)^DATEDIF('Rent Roll'!$M51,P$5,"Y")),
IF(P$5&gt;'Rent Roll'!$L25,"-",
IF('Rent Roll'!$P25&gt;0,
IF(AND('Rent Roll'!$P25&gt;0,EDATE('Rent Roll'!$K25,'Rent Roll'!$P25*12)&gt;='Commercial Lease'!P$5),
('Rent Roll'!$H25*'Rent Roll'!$D25/12)*((1+'Rent Roll'!$N25)^DATEDIF('Control | Sensitivity'!$C$18,P$5,"Y")),
OFFSET(O29,0,-DATEDIF(EDATE('Rent Roll'!$K25,'Rent Roll'!$P25*12),P$5,"M"))*((1+'Rent Roll'!$O25)^(DATEDIF(EDATE('Rent Roll'!$K25,'Rent Roll'!$P25*12),P$5,"Y")+1))),('Rent Roll'!$H25*'Rent Roll'!$D25/12)*((1+'Rent Roll'!$N25)^DATEDIF('Control | Sensitivity'!$C$18,P$5,"Y")))))</f>
        <v>-</v>
      </c>
      <c r="Q29" s="92" t="str">
        <f ca="1">IF(Q$5&gt;='Rent Roll'!$M51,('Rent Roll'!$G51*'Rent Roll'!$D25/12)*((1+'Rent Roll'!$X51)^DATEDIF('Rent Roll'!$M51,Q$5,"Y")),
IF(Q$5&gt;'Rent Roll'!$L25,"-",
IF('Rent Roll'!$P25&gt;0,
IF(AND('Rent Roll'!$P25&gt;0,EDATE('Rent Roll'!$K25,'Rent Roll'!$P25*12)&gt;='Commercial Lease'!Q$5),
('Rent Roll'!$H25*'Rent Roll'!$D25/12)*((1+'Rent Roll'!$N25)^DATEDIF('Control | Sensitivity'!$C$18,Q$5,"Y")),
OFFSET(P29,0,-DATEDIF(EDATE('Rent Roll'!$K25,'Rent Roll'!$P25*12),Q$5,"M"))*((1+'Rent Roll'!$O25)^(DATEDIF(EDATE('Rent Roll'!$K25,'Rent Roll'!$P25*12),Q$5,"Y")+1))),('Rent Roll'!$H25*'Rent Roll'!$D25/12)*((1+'Rent Roll'!$N25)^DATEDIF('Control | Sensitivity'!$C$18,Q$5,"Y")))))</f>
        <v>-</v>
      </c>
      <c r="R29" s="92" t="str">
        <f ca="1">IF(R$5&gt;='Rent Roll'!$M51,('Rent Roll'!$G51*'Rent Roll'!$D25/12)*((1+'Rent Roll'!$X51)^DATEDIF('Rent Roll'!$M51,R$5,"Y")),
IF(R$5&gt;'Rent Roll'!$L25,"-",
IF('Rent Roll'!$P25&gt;0,
IF(AND('Rent Roll'!$P25&gt;0,EDATE('Rent Roll'!$K25,'Rent Roll'!$P25*12)&gt;='Commercial Lease'!R$5),
('Rent Roll'!$H25*'Rent Roll'!$D25/12)*((1+'Rent Roll'!$N25)^DATEDIF('Control | Sensitivity'!$C$18,R$5,"Y")),
OFFSET(Q29,0,-DATEDIF(EDATE('Rent Roll'!$K25,'Rent Roll'!$P25*12),R$5,"M"))*((1+'Rent Roll'!$O25)^(DATEDIF(EDATE('Rent Roll'!$K25,'Rent Roll'!$P25*12),R$5,"Y")+1))),('Rent Roll'!$H25*'Rent Roll'!$D25/12)*((1+'Rent Roll'!$N25)^DATEDIF('Control | Sensitivity'!$C$18,R$5,"Y")))))</f>
        <v>-</v>
      </c>
      <c r="S29" s="92" t="str">
        <f ca="1">IF(S$5&gt;='Rent Roll'!$M51,('Rent Roll'!$G51*'Rent Roll'!$D25/12)*((1+'Rent Roll'!$X51)^DATEDIF('Rent Roll'!$M51,S$5,"Y")),
IF(S$5&gt;'Rent Roll'!$L25,"-",
IF('Rent Roll'!$P25&gt;0,
IF(AND('Rent Roll'!$P25&gt;0,EDATE('Rent Roll'!$K25,'Rent Roll'!$P25*12)&gt;='Commercial Lease'!S$5),
('Rent Roll'!$H25*'Rent Roll'!$D25/12)*((1+'Rent Roll'!$N25)^DATEDIF('Control | Sensitivity'!$C$18,S$5,"Y")),
OFFSET(R29,0,-DATEDIF(EDATE('Rent Roll'!$K25,'Rent Roll'!$P25*12),S$5,"M"))*((1+'Rent Roll'!$O25)^(DATEDIF(EDATE('Rent Roll'!$K25,'Rent Roll'!$P25*12),S$5,"Y")+1))),('Rent Roll'!$H25*'Rent Roll'!$D25/12)*((1+'Rent Roll'!$N25)^DATEDIF('Control | Sensitivity'!$C$18,S$5,"Y")))))</f>
        <v>-</v>
      </c>
      <c r="T29" s="92" t="str">
        <f ca="1">IF(T$5&gt;='Rent Roll'!$M51,('Rent Roll'!$G51*'Rent Roll'!$D25/12)*((1+'Rent Roll'!$X51)^DATEDIF('Rent Roll'!$M51,T$5,"Y")),
IF(T$5&gt;'Rent Roll'!$L25,"-",
IF('Rent Roll'!$P25&gt;0,
IF(AND('Rent Roll'!$P25&gt;0,EDATE('Rent Roll'!$K25,'Rent Roll'!$P25*12)&gt;='Commercial Lease'!T$5),
('Rent Roll'!$H25*'Rent Roll'!$D25/12)*((1+'Rent Roll'!$N25)^DATEDIF('Control | Sensitivity'!$C$18,T$5,"Y")),
OFFSET(S29,0,-DATEDIF(EDATE('Rent Roll'!$K25,'Rent Roll'!$P25*12),T$5,"M"))*((1+'Rent Roll'!$O25)^(DATEDIF(EDATE('Rent Roll'!$K25,'Rent Roll'!$P25*12),T$5,"Y")+1))),('Rent Roll'!$H25*'Rent Roll'!$D25/12)*((1+'Rent Roll'!$N25)^DATEDIF('Control | Sensitivity'!$C$18,T$5,"Y")))))</f>
        <v>-</v>
      </c>
      <c r="U29" s="92" t="str">
        <f ca="1">IF(U$5&gt;='Rent Roll'!$M51,('Rent Roll'!$G51*'Rent Roll'!$D25/12)*((1+'Rent Roll'!$X51)^DATEDIF('Rent Roll'!$M51,U$5,"Y")),
IF(U$5&gt;'Rent Roll'!$L25,"-",
IF('Rent Roll'!$P25&gt;0,
IF(AND('Rent Roll'!$P25&gt;0,EDATE('Rent Roll'!$K25,'Rent Roll'!$P25*12)&gt;='Commercial Lease'!U$5),
('Rent Roll'!$H25*'Rent Roll'!$D25/12)*((1+'Rent Roll'!$N25)^DATEDIF('Control | Sensitivity'!$C$18,U$5,"Y")),
OFFSET(T29,0,-DATEDIF(EDATE('Rent Roll'!$K25,'Rent Roll'!$P25*12),U$5,"M"))*((1+'Rent Roll'!$O25)^(DATEDIF(EDATE('Rent Roll'!$K25,'Rent Roll'!$P25*12),U$5,"Y")+1))),('Rent Roll'!$H25*'Rent Roll'!$D25/12)*((1+'Rent Roll'!$N25)^DATEDIF('Control | Sensitivity'!$C$18,U$5,"Y")))))</f>
        <v>-</v>
      </c>
      <c r="V29" s="92" t="str">
        <f ca="1">IF(V$5&gt;='Rent Roll'!$M51,('Rent Roll'!$G51*'Rent Roll'!$D25/12)*((1+'Rent Roll'!$X51)^DATEDIF('Rent Roll'!$M51,V$5,"Y")),
IF(V$5&gt;'Rent Roll'!$L25,"-",
IF('Rent Roll'!$P25&gt;0,
IF(AND('Rent Roll'!$P25&gt;0,EDATE('Rent Roll'!$K25,'Rent Roll'!$P25*12)&gt;='Commercial Lease'!V$5),
('Rent Roll'!$H25*'Rent Roll'!$D25/12)*((1+'Rent Roll'!$N25)^DATEDIF('Control | Sensitivity'!$C$18,V$5,"Y")),
OFFSET(U29,0,-DATEDIF(EDATE('Rent Roll'!$K25,'Rent Roll'!$P25*12),V$5,"M"))*((1+'Rent Roll'!$O25)^(DATEDIF(EDATE('Rent Roll'!$K25,'Rent Roll'!$P25*12),V$5,"Y")+1))),('Rent Roll'!$H25*'Rent Roll'!$D25/12)*((1+'Rent Roll'!$N25)^DATEDIF('Control | Sensitivity'!$C$18,V$5,"Y")))))</f>
        <v>-</v>
      </c>
      <c r="W29" s="92" t="str">
        <f ca="1">IF(W$5&gt;='Rent Roll'!$M51,('Rent Roll'!$G51*'Rent Roll'!$D25/12)*((1+'Rent Roll'!$X51)^DATEDIF('Rent Roll'!$M51,W$5,"Y")),
IF(W$5&gt;'Rent Roll'!$L25,"-",
IF('Rent Roll'!$P25&gt;0,
IF(AND('Rent Roll'!$P25&gt;0,EDATE('Rent Roll'!$K25,'Rent Roll'!$P25*12)&gt;='Commercial Lease'!W$5),
('Rent Roll'!$H25*'Rent Roll'!$D25/12)*((1+'Rent Roll'!$N25)^DATEDIF('Control | Sensitivity'!$C$18,W$5,"Y")),
OFFSET(V29,0,-DATEDIF(EDATE('Rent Roll'!$K25,'Rent Roll'!$P25*12),W$5,"M"))*((1+'Rent Roll'!$O25)^(DATEDIF(EDATE('Rent Roll'!$K25,'Rent Roll'!$P25*12),W$5,"Y")+1))),('Rent Roll'!$H25*'Rent Roll'!$D25/12)*((1+'Rent Roll'!$N25)^DATEDIF('Control | Sensitivity'!$C$18,W$5,"Y")))))</f>
        <v>-</v>
      </c>
      <c r="X29" s="92" t="str">
        <f ca="1">IF(X$5&gt;='Rent Roll'!$M51,('Rent Roll'!$G51*'Rent Roll'!$D25/12)*((1+'Rent Roll'!$X51)^DATEDIF('Rent Roll'!$M51,X$5,"Y")),
IF(X$5&gt;'Rent Roll'!$L25,"-",
IF('Rent Roll'!$P25&gt;0,
IF(AND('Rent Roll'!$P25&gt;0,EDATE('Rent Roll'!$K25,'Rent Roll'!$P25*12)&gt;='Commercial Lease'!X$5),
('Rent Roll'!$H25*'Rent Roll'!$D25/12)*((1+'Rent Roll'!$N25)^DATEDIF('Control | Sensitivity'!$C$18,X$5,"Y")),
OFFSET(W29,0,-DATEDIF(EDATE('Rent Roll'!$K25,'Rent Roll'!$P25*12),X$5,"M"))*((1+'Rent Roll'!$O25)^(DATEDIF(EDATE('Rent Roll'!$K25,'Rent Roll'!$P25*12),X$5,"Y")+1))),('Rent Roll'!$H25*'Rent Roll'!$D25/12)*((1+'Rent Roll'!$N25)^DATEDIF('Control | Sensitivity'!$C$18,X$5,"Y")))))</f>
        <v>-</v>
      </c>
      <c r="Y29" s="92" t="str">
        <f ca="1">IF(Y$5&gt;='Rent Roll'!$M51,('Rent Roll'!$G51*'Rent Roll'!$D25/12)*((1+'Rent Roll'!$X51)^DATEDIF('Rent Roll'!$M51,Y$5,"Y")),
IF(Y$5&gt;'Rent Roll'!$L25,"-",
IF('Rent Roll'!$P25&gt;0,
IF(AND('Rent Roll'!$P25&gt;0,EDATE('Rent Roll'!$K25,'Rent Roll'!$P25*12)&gt;='Commercial Lease'!Y$5),
('Rent Roll'!$H25*'Rent Roll'!$D25/12)*((1+'Rent Roll'!$N25)^DATEDIF('Control | Sensitivity'!$C$18,Y$5,"Y")),
OFFSET(X29,0,-DATEDIF(EDATE('Rent Roll'!$K25,'Rent Roll'!$P25*12),Y$5,"M"))*((1+'Rent Roll'!$O25)^(DATEDIF(EDATE('Rent Roll'!$K25,'Rent Roll'!$P25*12),Y$5,"Y")+1))),('Rent Roll'!$H25*'Rent Roll'!$D25/12)*((1+'Rent Roll'!$N25)^DATEDIF('Control | Sensitivity'!$C$18,Y$5,"Y")))))</f>
        <v>-</v>
      </c>
      <c r="Z29" s="92" t="str">
        <f ca="1">IF(Z$5&gt;='Rent Roll'!$M51,('Rent Roll'!$G51*'Rent Roll'!$D25/12)*((1+'Rent Roll'!$X51)^DATEDIF('Rent Roll'!$M51,Z$5,"Y")),
IF(Z$5&gt;'Rent Roll'!$L25,"-",
IF('Rent Roll'!$P25&gt;0,
IF(AND('Rent Roll'!$P25&gt;0,EDATE('Rent Roll'!$K25,'Rent Roll'!$P25*12)&gt;='Commercial Lease'!Z$5),
('Rent Roll'!$H25*'Rent Roll'!$D25/12)*((1+'Rent Roll'!$N25)^DATEDIF('Control | Sensitivity'!$C$18,Z$5,"Y")),
OFFSET(Y29,0,-DATEDIF(EDATE('Rent Roll'!$K25,'Rent Roll'!$P25*12),Z$5,"M"))*((1+'Rent Roll'!$O25)^(DATEDIF(EDATE('Rent Roll'!$K25,'Rent Roll'!$P25*12),Z$5,"Y")+1))),('Rent Roll'!$H25*'Rent Roll'!$D25/12)*((1+'Rent Roll'!$N25)^DATEDIF('Control | Sensitivity'!$C$18,Z$5,"Y")))))</f>
        <v>-</v>
      </c>
      <c r="AA29" s="92" t="str">
        <f ca="1">IF(AA$5&gt;='Rent Roll'!$M51,('Rent Roll'!$G51*'Rent Roll'!$D25/12)*((1+'Rent Roll'!$X51)^DATEDIF('Rent Roll'!$M51,AA$5,"Y")),
IF(AA$5&gt;'Rent Roll'!$L25,"-",
IF('Rent Roll'!$P25&gt;0,
IF(AND('Rent Roll'!$P25&gt;0,EDATE('Rent Roll'!$K25,'Rent Roll'!$P25*12)&gt;='Commercial Lease'!AA$5),
('Rent Roll'!$H25*'Rent Roll'!$D25/12)*((1+'Rent Roll'!$N25)^DATEDIF('Control | Sensitivity'!$C$18,AA$5,"Y")),
OFFSET(Z29,0,-DATEDIF(EDATE('Rent Roll'!$K25,'Rent Roll'!$P25*12),AA$5,"M"))*((1+'Rent Roll'!$O25)^(DATEDIF(EDATE('Rent Roll'!$K25,'Rent Roll'!$P25*12),AA$5,"Y")+1))),('Rent Roll'!$H25*'Rent Roll'!$D25/12)*((1+'Rent Roll'!$N25)^DATEDIF('Control | Sensitivity'!$C$18,AA$5,"Y")))))</f>
        <v>-</v>
      </c>
      <c r="AB29" s="92" t="str">
        <f ca="1">IF(AB$5&gt;='Rent Roll'!$M51,('Rent Roll'!$G51*'Rent Roll'!$D25/12)*((1+'Rent Roll'!$X51)^DATEDIF('Rent Roll'!$M51,AB$5,"Y")),
IF(AB$5&gt;'Rent Roll'!$L25,"-",
IF('Rent Roll'!$P25&gt;0,
IF(AND('Rent Roll'!$P25&gt;0,EDATE('Rent Roll'!$K25,'Rent Roll'!$P25*12)&gt;='Commercial Lease'!AB$5),
('Rent Roll'!$H25*'Rent Roll'!$D25/12)*((1+'Rent Roll'!$N25)^DATEDIF('Control | Sensitivity'!$C$18,AB$5,"Y")),
OFFSET(AA29,0,-DATEDIF(EDATE('Rent Roll'!$K25,'Rent Roll'!$P25*12),AB$5,"M"))*((1+'Rent Roll'!$O25)^(DATEDIF(EDATE('Rent Roll'!$K25,'Rent Roll'!$P25*12),AB$5,"Y")+1))),('Rent Roll'!$H25*'Rent Roll'!$D25/12)*((1+'Rent Roll'!$N25)^DATEDIF('Control | Sensitivity'!$C$18,AB$5,"Y")))))</f>
        <v>-</v>
      </c>
      <c r="AC29" s="92" t="str">
        <f ca="1">IF(AC$5&gt;='Rent Roll'!$M51,('Rent Roll'!$G51*'Rent Roll'!$D25/12)*((1+'Rent Roll'!$X51)^DATEDIF('Rent Roll'!$M51,AC$5,"Y")),
IF(AC$5&gt;'Rent Roll'!$L25,"-",
IF('Rent Roll'!$P25&gt;0,
IF(AND('Rent Roll'!$P25&gt;0,EDATE('Rent Roll'!$K25,'Rent Roll'!$P25*12)&gt;='Commercial Lease'!AC$5),
('Rent Roll'!$H25*'Rent Roll'!$D25/12)*((1+'Rent Roll'!$N25)^DATEDIF('Control | Sensitivity'!$C$18,AC$5,"Y")),
OFFSET(AB29,0,-DATEDIF(EDATE('Rent Roll'!$K25,'Rent Roll'!$P25*12),AC$5,"M"))*((1+'Rent Roll'!$O25)^(DATEDIF(EDATE('Rent Roll'!$K25,'Rent Roll'!$P25*12),AC$5,"Y")+1))),('Rent Roll'!$H25*'Rent Roll'!$D25/12)*((1+'Rent Roll'!$N25)^DATEDIF('Control | Sensitivity'!$C$18,AC$5,"Y")))))</f>
        <v>-</v>
      </c>
      <c r="AD29" s="92" t="str">
        <f ca="1">IF(AD$5&gt;='Rent Roll'!$M51,('Rent Roll'!$G51*'Rent Roll'!$D25/12)*((1+'Rent Roll'!$X51)^DATEDIF('Rent Roll'!$M51,AD$5,"Y")),
IF(AD$5&gt;'Rent Roll'!$L25,"-",
IF('Rent Roll'!$P25&gt;0,
IF(AND('Rent Roll'!$P25&gt;0,EDATE('Rent Roll'!$K25,'Rent Roll'!$P25*12)&gt;='Commercial Lease'!AD$5),
('Rent Roll'!$H25*'Rent Roll'!$D25/12)*((1+'Rent Roll'!$N25)^DATEDIF('Control | Sensitivity'!$C$18,AD$5,"Y")),
OFFSET(AC29,0,-DATEDIF(EDATE('Rent Roll'!$K25,'Rent Roll'!$P25*12),AD$5,"M"))*((1+'Rent Roll'!$O25)^(DATEDIF(EDATE('Rent Roll'!$K25,'Rent Roll'!$P25*12),AD$5,"Y")+1))),('Rent Roll'!$H25*'Rent Roll'!$D25/12)*((1+'Rent Roll'!$N25)^DATEDIF('Control | Sensitivity'!$C$18,AD$5,"Y")))))</f>
        <v>-</v>
      </c>
      <c r="AE29" s="92" t="str">
        <f ca="1">IF(AE$5&gt;='Rent Roll'!$M51,('Rent Roll'!$G51*'Rent Roll'!$D25/12)*((1+'Rent Roll'!$X51)^DATEDIF('Rent Roll'!$M51,AE$5,"Y")),
IF(AE$5&gt;'Rent Roll'!$L25,"-",
IF('Rent Roll'!$P25&gt;0,
IF(AND('Rent Roll'!$P25&gt;0,EDATE('Rent Roll'!$K25,'Rent Roll'!$P25*12)&gt;='Commercial Lease'!AE$5),
('Rent Roll'!$H25*'Rent Roll'!$D25/12)*((1+'Rent Roll'!$N25)^DATEDIF('Control | Sensitivity'!$C$18,AE$5,"Y")),
OFFSET(AD29,0,-DATEDIF(EDATE('Rent Roll'!$K25,'Rent Roll'!$P25*12),AE$5,"M"))*((1+'Rent Roll'!$O25)^(DATEDIF(EDATE('Rent Roll'!$K25,'Rent Roll'!$P25*12),AE$5,"Y")+1))),('Rent Roll'!$H25*'Rent Roll'!$D25/12)*((1+'Rent Roll'!$N25)^DATEDIF('Control | Sensitivity'!$C$18,AE$5,"Y")))))</f>
        <v>-</v>
      </c>
      <c r="AF29" s="92" t="str">
        <f ca="1">IF(AF$5&gt;='Rent Roll'!$M51,('Rent Roll'!$G51*'Rent Roll'!$D25/12)*((1+'Rent Roll'!$X51)^DATEDIF('Rent Roll'!$M51,AF$5,"Y")),
IF(AF$5&gt;'Rent Roll'!$L25,"-",
IF('Rent Roll'!$P25&gt;0,
IF(AND('Rent Roll'!$P25&gt;0,EDATE('Rent Roll'!$K25,'Rent Roll'!$P25*12)&gt;='Commercial Lease'!AF$5),
('Rent Roll'!$H25*'Rent Roll'!$D25/12)*((1+'Rent Roll'!$N25)^DATEDIF('Control | Sensitivity'!$C$18,AF$5,"Y")),
OFFSET(AE29,0,-DATEDIF(EDATE('Rent Roll'!$K25,'Rent Roll'!$P25*12),AF$5,"M"))*((1+'Rent Roll'!$O25)^(DATEDIF(EDATE('Rent Roll'!$K25,'Rent Roll'!$P25*12),AF$5,"Y")+1))),('Rent Roll'!$H25*'Rent Roll'!$D25/12)*((1+'Rent Roll'!$N25)^DATEDIF('Control | Sensitivity'!$C$18,AF$5,"Y")))))</f>
        <v>-</v>
      </c>
      <c r="AG29" s="92" t="str">
        <f ca="1">IF(AG$5&gt;='Rent Roll'!$M51,('Rent Roll'!$G51*'Rent Roll'!$D25/12)*((1+'Rent Roll'!$X51)^DATEDIF('Rent Roll'!$M51,AG$5,"Y")),
IF(AG$5&gt;'Rent Roll'!$L25,"-",
IF('Rent Roll'!$P25&gt;0,
IF(AND('Rent Roll'!$P25&gt;0,EDATE('Rent Roll'!$K25,'Rent Roll'!$P25*12)&gt;='Commercial Lease'!AG$5),
('Rent Roll'!$H25*'Rent Roll'!$D25/12)*((1+'Rent Roll'!$N25)^DATEDIF('Control | Sensitivity'!$C$18,AG$5,"Y")),
OFFSET(AF29,0,-DATEDIF(EDATE('Rent Roll'!$K25,'Rent Roll'!$P25*12),AG$5,"M"))*((1+'Rent Roll'!$O25)^(DATEDIF(EDATE('Rent Roll'!$K25,'Rent Roll'!$P25*12),AG$5,"Y")+1))),('Rent Roll'!$H25*'Rent Roll'!$D25/12)*((1+'Rent Roll'!$N25)^DATEDIF('Control | Sensitivity'!$C$18,AG$5,"Y")))))</f>
        <v>-</v>
      </c>
      <c r="AH29" s="92" t="str">
        <f ca="1">IF(AH$5&gt;='Rent Roll'!$M51,('Rent Roll'!$G51*'Rent Roll'!$D25/12)*((1+'Rent Roll'!$X51)^DATEDIF('Rent Roll'!$M51,AH$5,"Y")),
IF(AH$5&gt;'Rent Roll'!$L25,"-",
IF('Rent Roll'!$P25&gt;0,
IF(AND('Rent Roll'!$P25&gt;0,EDATE('Rent Roll'!$K25,'Rent Roll'!$P25*12)&gt;='Commercial Lease'!AH$5),
('Rent Roll'!$H25*'Rent Roll'!$D25/12)*((1+'Rent Roll'!$N25)^DATEDIF('Control | Sensitivity'!$C$18,AH$5,"Y")),
OFFSET(AG29,0,-DATEDIF(EDATE('Rent Roll'!$K25,'Rent Roll'!$P25*12),AH$5,"M"))*((1+'Rent Roll'!$O25)^(DATEDIF(EDATE('Rent Roll'!$K25,'Rent Roll'!$P25*12),AH$5,"Y")+1))),('Rent Roll'!$H25*'Rent Roll'!$D25/12)*((1+'Rent Roll'!$N25)^DATEDIF('Control | Sensitivity'!$C$18,AH$5,"Y")))))</f>
        <v>-</v>
      </c>
      <c r="AI29" s="92" t="str">
        <f ca="1">IF(AI$5&gt;='Rent Roll'!$M51,('Rent Roll'!$G51*'Rent Roll'!$D25/12)*((1+'Rent Roll'!$X51)^DATEDIF('Rent Roll'!$M51,AI$5,"Y")),
IF(AI$5&gt;'Rent Roll'!$L25,"-",
IF('Rent Roll'!$P25&gt;0,
IF(AND('Rent Roll'!$P25&gt;0,EDATE('Rent Roll'!$K25,'Rent Roll'!$P25*12)&gt;='Commercial Lease'!AI$5),
('Rent Roll'!$H25*'Rent Roll'!$D25/12)*((1+'Rent Roll'!$N25)^DATEDIF('Control | Sensitivity'!$C$18,AI$5,"Y")),
OFFSET(AH29,0,-DATEDIF(EDATE('Rent Roll'!$K25,'Rent Roll'!$P25*12),AI$5,"M"))*((1+'Rent Roll'!$O25)^(DATEDIF(EDATE('Rent Roll'!$K25,'Rent Roll'!$P25*12),AI$5,"Y")+1))),('Rent Roll'!$H25*'Rent Roll'!$D25/12)*((1+'Rent Roll'!$N25)^DATEDIF('Control | Sensitivity'!$C$18,AI$5,"Y")))))</f>
        <v>-</v>
      </c>
      <c r="AJ29" s="92" t="str">
        <f ca="1">IF(AJ$5&gt;='Rent Roll'!$M51,('Rent Roll'!$G51*'Rent Roll'!$D25/12)*((1+'Rent Roll'!$X51)^DATEDIF('Rent Roll'!$M51,AJ$5,"Y")),
IF(AJ$5&gt;'Rent Roll'!$L25,"-",
IF('Rent Roll'!$P25&gt;0,
IF(AND('Rent Roll'!$P25&gt;0,EDATE('Rent Roll'!$K25,'Rent Roll'!$P25*12)&gt;='Commercial Lease'!AJ$5),
('Rent Roll'!$H25*'Rent Roll'!$D25/12)*((1+'Rent Roll'!$N25)^DATEDIF('Control | Sensitivity'!$C$18,AJ$5,"Y")),
OFFSET(AI29,0,-DATEDIF(EDATE('Rent Roll'!$K25,'Rent Roll'!$P25*12),AJ$5,"M"))*((1+'Rent Roll'!$O25)^(DATEDIF(EDATE('Rent Roll'!$K25,'Rent Roll'!$P25*12),AJ$5,"Y")+1))),('Rent Roll'!$H25*'Rent Roll'!$D25/12)*((1+'Rent Roll'!$N25)^DATEDIF('Control | Sensitivity'!$C$18,AJ$5,"Y")))))</f>
        <v>-</v>
      </c>
      <c r="AK29" s="92" t="str">
        <f ca="1">IF(AK$5&gt;='Rent Roll'!$M51,('Rent Roll'!$G51*'Rent Roll'!$D25/12)*((1+'Rent Roll'!$X51)^DATEDIF('Rent Roll'!$M51,AK$5,"Y")),
IF(AK$5&gt;'Rent Roll'!$L25,"-",
IF('Rent Roll'!$P25&gt;0,
IF(AND('Rent Roll'!$P25&gt;0,EDATE('Rent Roll'!$K25,'Rent Roll'!$P25*12)&gt;='Commercial Lease'!AK$5),
('Rent Roll'!$H25*'Rent Roll'!$D25/12)*((1+'Rent Roll'!$N25)^DATEDIF('Control | Sensitivity'!$C$18,AK$5,"Y")),
OFFSET(AJ29,0,-DATEDIF(EDATE('Rent Roll'!$K25,'Rent Roll'!$P25*12),AK$5,"M"))*((1+'Rent Roll'!$O25)^(DATEDIF(EDATE('Rent Roll'!$K25,'Rent Roll'!$P25*12),AK$5,"Y")+1))),('Rent Roll'!$H25*'Rent Roll'!$D25/12)*((1+'Rent Roll'!$N25)^DATEDIF('Control | Sensitivity'!$C$18,AK$5,"Y")))))</f>
        <v>-</v>
      </c>
      <c r="AL29" s="92" t="str">
        <f ca="1">IF(AL$5&gt;='Rent Roll'!$M51,('Rent Roll'!$G51*'Rent Roll'!$D25/12)*((1+'Rent Roll'!$X51)^DATEDIF('Rent Roll'!$M51,AL$5,"Y")),
IF(AL$5&gt;'Rent Roll'!$L25,"-",
IF('Rent Roll'!$P25&gt;0,
IF(AND('Rent Roll'!$P25&gt;0,EDATE('Rent Roll'!$K25,'Rent Roll'!$P25*12)&gt;='Commercial Lease'!AL$5),
('Rent Roll'!$H25*'Rent Roll'!$D25/12)*((1+'Rent Roll'!$N25)^DATEDIF('Control | Sensitivity'!$C$18,AL$5,"Y")),
OFFSET(AK29,0,-DATEDIF(EDATE('Rent Roll'!$K25,'Rent Roll'!$P25*12),AL$5,"M"))*((1+'Rent Roll'!$O25)^(DATEDIF(EDATE('Rent Roll'!$K25,'Rent Roll'!$P25*12),AL$5,"Y")+1))),('Rent Roll'!$H25*'Rent Roll'!$D25/12)*((1+'Rent Roll'!$N25)^DATEDIF('Control | Sensitivity'!$C$18,AL$5,"Y")))))</f>
        <v>-</v>
      </c>
      <c r="AM29" s="92" t="str">
        <f ca="1">IF(AM$5&gt;='Rent Roll'!$M51,('Rent Roll'!$G51*'Rent Roll'!$D25/12)*((1+'Rent Roll'!$X51)^DATEDIF('Rent Roll'!$M51,AM$5,"Y")),
IF(AM$5&gt;'Rent Roll'!$L25,"-",
IF('Rent Roll'!$P25&gt;0,
IF(AND('Rent Roll'!$P25&gt;0,EDATE('Rent Roll'!$K25,'Rent Roll'!$P25*12)&gt;='Commercial Lease'!AM$5),
('Rent Roll'!$H25*'Rent Roll'!$D25/12)*((1+'Rent Roll'!$N25)^DATEDIF('Control | Sensitivity'!$C$18,AM$5,"Y")),
OFFSET(AL29,0,-DATEDIF(EDATE('Rent Roll'!$K25,'Rent Roll'!$P25*12),AM$5,"M"))*((1+'Rent Roll'!$O25)^(DATEDIF(EDATE('Rent Roll'!$K25,'Rent Roll'!$P25*12),AM$5,"Y")+1))),('Rent Roll'!$H25*'Rent Roll'!$D25/12)*((1+'Rent Roll'!$N25)^DATEDIF('Control | Sensitivity'!$C$18,AM$5,"Y")))))</f>
        <v>-</v>
      </c>
      <c r="AN29" s="92" t="str">
        <f ca="1">IF(AN$5&gt;='Rent Roll'!$M51,('Rent Roll'!$G51*'Rent Roll'!$D25/12)*((1+'Rent Roll'!$X51)^DATEDIF('Rent Roll'!$M51,AN$5,"Y")),
IF(AN$5&gt;'Rent Roll'!$L25,"-",
IF('Rent Roll'!$P25&gt;0,
IF(AND('Rent Roll'!$P25&gt;0,EDATE('Rent Roll'!$K25,'Rent Roll'!$P25*12)&gt;='Commercial Lease'!AN$5),
('Rent Roll'!$H25*'Rent Roll'!$D25/12)*((1+'Rent Roll'!$N25)^DATEDIF('Control | Sensitivity'!$C$18,AN$5,"Y")),
OFFSET(AM29,0,-DATEDIF(EDATE('Rent Roll'!$K25,'Rent Roll'!$P25*12),AN$5,"M"))*((1+'Rent Roll'!$O25)^(DATEDIF(EDATE('Rent Roll'!$K25,'Rent Roll'!$P25*12),AN$5,"Y")+1))),('Rent Roll'!$H25*'Rent Roll'!$D25/12)*((1+'Rent Roll'!$N25)^DATEDIF('Control | Sensitivity'!$C$18,AN$5,"Y")))))</f>
        <v>-</v>
      </c>
      <c r="AO29" s="92" t="str">
        <f ca="1">IF(AO$5&gt;='Rent Roll'!$M51,('Rent Roll'!$G51*'Rent Roll'!$D25/12)*((1+'Rent Roll'!$X51)^DATEDIF('Rent Roll'!$M51,AO$5,"Y")),
IF(AO$5&gt;'Rent Roll'!$L25,"-",
IF('Rent Roll'!$P25&gt;0,
IF(AND('Rent Roll'!$P25&gt;0,EDATE('Rent Roll'!$K25,'Rent Roll'!$P25*12)&gt;='Commercial Lease'!AO$5),
('Rent Roll'!$H25*'Rent Roll'!$D25/12)*((1+'Rent Roll'!$N25)^DATEDIF('Control | Sensitivity'!$C$18,AO$5,"Y")),
OFFSET(AN29,0,-DATEDIF(EDATE('Rent Roll'!$K25,'Rent Roll'!$P25*12),AO$5,"M"))*((1+'Rent Roll'!$O25)^(DATEDIF(EDATE('Rent Roll'!$K25,'Rent Roll'!$P25*12),AO$5,"Y")+1))),('Rent Roll'!$H25*'Rent Roll'!$D25/12)*((1+'Rent Roll'!$N25)^DATEDIF('Control | Sensitivity'!$C$18,AO$5,"Y")))))</f>
        <v>-</v>
      </c>
      <c r="AP29" s="92" t="str">
        <f ca="1">IF(AP$5&gt;='Rent Roll'!$M51,('Rent Roll'!$G51*'Rent Roll'!$D25/12)*((1+'Rent Roll'!$X51)^DATEDIF('Rent Roll'!$M51,AP$5,"Y")),
IF(AP$5&gt;'Rent Roll'!$L25,"-",
IF('Rent Roll'!$P25&gt;0,
IF(AND('Rent Roll'!$P25&gt;0,EDATE('Rent Roll'!$K25,'Rent Roll'!$P25*12)&gt;='Commercial Lease'!AP$5),
('Rent Roll'!$H25*'Rent Roll'!$D25/12)*((1+'Rent Roll'!$N25)^DATEDIF('Control | Sensitivity'!$C$18,AP$5,"Y")),
OFFSET(AO29,0,-DATEDIF(EDATE('Rent Roll'!$K25,'Rent Roll'!$P25*12),AP$5,"M"))*((1+'Rent Roll'!$O25)^(DATEDIF(EDATE('Rent Roll'!$K25,'Rent Roll'!$P25*12),AP$5,"Y")+1))),('Rent Roll'!$H25*'Rent Roll'!$D25/12)*((1+'Rent Roll'!$N25)^DATEDIF('Control | Sensitivity'!$C$18,AP$5,"Y")))))</f>
        <v>-</v>
      </c>
      <c r="AQ29" s="92" t="str">
        <f ca="1">IF(AQ$5&gt;='Rent Roll'!$M51,('Rent Roll'!$G51*'Rent Roll'!$D25/12)*((1+'Rent Roll'!$X51)^DATEDIF('Rent Roll'!$M51,AQ$5,"Y")),
IF(AQ$5&gt;'Rent Roll'!$L25,"-",
IF('Rent Roll'!$P25&gt;0,
IF(AND('Rent Roll'!$P25&gt;0,EDATE('Rent Roll'!$K25,'Rent Roll'!$P25*12)&gt;='Commercial Lease'!AQ$5),
('Rent Roll'!$H25*'Rent Roll'!$D25/12)*((1+'Rent Roll'!$N25)^DATEDIF('Control | Sensitivity'!$C$18,AQ$5,"Y")),
OFFSET(AP29,0,-DATEDIF(EDATE('Rent Roll'!$K25,'Rent Roll'!$P25*12),AQ$5,"M"))*((1+'Rent Roll'!$O25)^(DATEDIF(EDATE('Rent Roll'!$K25,'Rent Roll'!$P25*12),AQ$5,"Y")+1))),('Rent Roll'!$H25*'Rent Roll'!$D25/12)*((1+'Rent Roll'!$N25)^DATEDIF('Control | Sensitivity'!$C$18,AQ$5,"Y")))))</f>
        <v>-</v>
      </c>
      <c r="AR29" s="92" t="str">
        <f ca="1">IF(AR$5&gt;='Rent Roll'!$M51,('Rent Roll'!$G51*'Rent Roll'!$D25/12)*((1+'Rent Roll'!$X51)^DATEDIF('Rent Roll'!$M51,AR$5,"Y")),
IF(AR$5&gt;'Rent Roll'!$L25,"-",
IF('Rent Roll'!$P25&gt;0,
IF(AND('Rent Roll'!$P25&gt;0,EDATE('Rent Roll'!$K25,'Rent Roll'!$P25*12)&gt;='Commercial Lease'!AR$5),
('Rent Roll'!$H25*'Rent Roll'!$D25/12)*((1+'Rent Roll'!$N25)^DATEDIF('Control | Sensitivity'!$C$18,AR$5,"Y")),
OFFSET(AQ29,0,-DATEDIF(EDATE('Rent Roll'!$K25,'Rent Roll'!$P25*12),AR$5,"M"))*((1+'Rent Roll'!$O25)^(DATEDIF(EDATE('Rent Roll'!$K25,'Rent Roll'!$P25*12),AR$5,"Y")+1))),('Rent Roll'!$H25*'Rent Roll'!$D25/12)*((1+'Rent Roll'!$N25)^DATEDIF('Control | Sensitivity'!$C$18,AR$5,"Y")))))</f>
        <v>-</v>
      </c>
      <c r="AS29" s="92" t="str">
        <f ca="1">IF(AS$5&gt;='Rent Roll'!$M51,('Rent Roll'!$G51*'Rent Roll'!$D25/12)*((1+'Rent Roll'!$X51)^DATEDIF('Rent Roll'!$M51,AS$5,"Y")),
IF(AS$5&gt;'Rent Roll'!$L25,"-",
IF('Rent Roll'!$P25&gt;0,
IF(AND('Rent Roll'!$P25&gt;0,EDATE('Rent Roll'!$K25,'Rent Roll'!$P25*12)&gt;='Commercial Lease'!AS$5),
('Rent Roll'!$H25*'Rent Roll'!$D25/12)*((1+'Rent Roll'!$N25)^DATEDIF('Control | Sensitivity'!$C$18,AS$5,"Y")),
OFFSET(AR29,0,-DATEDIF(EDATE('Rent Roll'!$K25,'Rent Roll'!$P25*12),AS$5,"M"))*((1+'Rent Roll'!$O25)^(DATEDIF(EDATE('Rent Roll'!$K25,'Rent Roll'!$P25*12),AS$5,"Y")+1))),('Rent Roll'!$H25*'Rent Roll'!$D25/12)*((1+'Rent Roll'!$N25)^DATEDIF('Control | Sensitivity'!$C$18,AS$5,"Y")))))</f>
        <v>-</v>
      </c>
      <c r="AT29" s="92" t="str">
        <f ca="1">IF(AT$5&gt;='Rent Roll'!$M51,('Rent Roll'!$G51*'Rent Roll'!$D25/12)*((1+'Rent Roll'!$X51)^DATEDIF('Rent Roll'!$M51,AT$5,"Y")),
IF(AT$5&gt;'Rent Roll'!$L25,"-",
IF('Rent Roll'!$P25&gt;0,
IF(AND('Rent Roll'!$P25&gt;0,EDATE('Rent Roll'!$K25,'Rent Roll'!$P25*12)&gt;='Commercial Lease'!AT$5),
('Rent Roll'!$H25*'Rent Roll'!$D25/12)*((1+'Rent Roll'!$N25)^DATEDIF('Control | Sensitivity'!$C$18,AT$5,"Y")),
OFFSET(AS29,0,-DATEDIF(EDATE('Rent Roll'!$K25,'Rent Roll'!$P25*12),AT$5,"M"))*((1+'Rent Roll'!$O25)^(DATEDIF(EDATE('Rent Roll'!$K25,'Rent Roll'!$P25*12),AT$5,"Y")+1))),('Rent Roll'!$H25*'Rent Roll'!$D25/12)*((1+'Rent Roll'!$N25)^DATEDIF('Control | Sensitivity'!$C$18,AT$5,"Y")))))</f>
        <v>-</v>
      </c>
      <c r="AU29" s="92" t="str">
        <f ca="1">IF(AU$5&gt;='Rent Roll'!$M51,('Rent Roll'!$G51*'Rent Roll'!$D25/12)*((1+'Rent Roll'!$X51)^DATEDIF('Rent Roll'!$M51,AU$5,"Y")),
IF(AU$5&gt;'Rent Roll'!$L25,"-",
IF('Rent Roll'!$P25&gt;0,
IF(AND('Rent Roll'!$P25&gt;0,EDATE('Rent Roll'!$K25,'Rent Roll'!$P25*12)&gt;='Commercial Lease'!AU$5),
('Rent Roll'!$H25*'Rent Roll'!$D25/12)*((1+'Rent Roll'!$N25)^DATEDIF('Control | Sensitivity'!$C$18,AU$5,"Y")),
OFFSET(AT29,0,-DATEDIF(EDATE('Rent Roll'!$K25,'Rent Roll'!$P25*12),AU$5,"M"))*((1+'Rent Roll'!$O25)^(DATEDIF(EDATE('Rent Roll'!$K25,'Rent Roll'!$P25*12),AU$5,"Y")+1))),('Rent Roll'!$H25*'Rent Roll'!$D25/12)*((1+'Rent Roll'!$N25)^DATEDIF('Control | Sensitivity'!$C$18,AU$5,"Y")))))</f>
        <v>-</v>
      </c>
      <c r="AV29" s="92" t="str">
        <f ca="1">IF(AV$5&gt;='Rent Roll'!$M51,('Rent Roll'!$G51*'Rent Roll'!$D25/12)*((1+'Rent Roll'!$X51)^DATEDIF('Rent Roll'!$M51,AV$5,"Y")),
IF(AV$5&gt;'Rent Roll'!$L25,"-",
IF('Rent Roll'!$P25&gt;0,
IF(AND('Rent Roll'!$P25&gt;0,EDATE('Rent Roll'!$K25,'Rent Roll'!$P25*12)&gt;='Commercial Lease'!AV$5),
('Rent Roll'!$H25*'Rent Roll'!$D25/12)*((1+'Rent Roll'!$N25)^DATEDIF('Control | Sensitivity'!$C$18,AV$5,"Y")),
OFFSET(AU29,0,-DATEDIF(EDATE('Rent Roll'!$K25,'Rent Roll'!$P25*12),AV$5,"M"))*((1+'Rent Roll'!$O25)^(DATEDIF(EDATE('Rent Roll'!$K25,'Rent Roll'!$P25*12),AV$5,"Y")+1))),('Rent Roll'!$H25*'Rent Roll'!$D25/12)*((1+'Rent Roll'!$N25)^DATEDIF('Control | Sensitivity'!$C$18,AV$5,"Y")))))</f>
        <v>-</v>
      </c>
      <c r="AW29" s="92" t="str">
        <f ca="1">IF(AW$5&gt;='Rent Roll'!$M51,('Rent Roll'!$G51*'Rent Roll'!$D25/12)*((1+'Rent Roll'!$X51)^DATEDIF('Rent Roll'!$M51,AW$5,"Y")),
IF(AW$5&gt;'Rent Roll'!$L25,"-",
IF('Rent Roll'!$P25&gt;0,
IF(AND('Rent Roll'!$P25&gt;0,EDATE('Rent Roll'!$K25,'Rent Roll'!$P25*12)&gt;='Commercial Lease'!AW$5),
('Rent Roll'!$H25*'Rent Roll'!$D25/12)*((1+'Rent Roll'!$N25)^DATEDIF('Control | Sensitivity'!$C$18,AW$5,"Y")),
OFFSET(AV29,0,-DATEDIF(EDATE('Rent Roll'!$K25,'Rent Roll'!$P25*12),AW$5,"M"))*((1+'Rent Roll'!$O25)^(DATEDIF(EDATE('Rent Roll'!$K25,'Rent Roll'!$P25*12),AW$5,"Y")+1))),('Rent Roll'!$H25*'Rent Roll'!$D25/12)*((1+'Rent Roll'!$N25)^DATEDIF('Control | Sensitivity'!$C$18,AW$5,"Y")))))</f>
        <v>-</v>
      </c>
      <c r="AX29" s="92" t="str">
        <f ca="1">IF(AX$5&gt;='Rent Roll'!$M51,('Rent Roll'!$G51*'Rent Roll'!$D25/12)*((1+'Rent Roll'!$X51)^DATEDIF('Rent Roll'!$M51,AX$5,"Y")),
IF(AX$5&gt;'Rent Roll'!$L25,"-",
IF('Rent Roll'!$P25&gt;0,
IF(AND('Rent Roll'!$P25&gt;0,EDATE('Rent Roll'!$K25,'Rent Roll'!$P25*12)&gt;='Commercial Lease'!AX$5),
('Rent Roll'!$H25*'Rent Roll'!$D25/12)*((1+'Rent Roll'!$N25)^DATEDIF('Control | Sensitivity'!$C$18,AX$5,"Y")),
OFFSET(AW29,0,-DATEDIF(EDATE('Rent Roll'!$K25,'Rent Roll'!$P25*12),AX$5,"M"))*((1+'Rent Roll'!$O25)^(DATEDIF(EDATE('Rent Roll'!$K25,'Rent Roll'!$P25*12),AX$5,"Y")+1))),('Rent Roll'!$H25*'Rent Roll'!$D25/12)*((1+'Rent Roll'!$N25)^DATEDIF('Control | Sensitivity'!$C$18,AX$5,"Y")))))</f>
        <v>-</v>
      </c>
      <c r="AY29" s="92" t="str">
        <f ca="1">IF(AY$5&gt;='Rent Roll'!$M51,('Rent Roll'!$G51*'Rent Roll'!$D25/12)*((1+'Rent Roll'!$X51)^DATEDIF('Rent Roll'!$M51,AY$5,"Y")),
IF(AY$5&gt;'Rent Roll'!$L25,"-",
IF('Rent Roll'!$P25&gt;0,
IF(AND('Rent Roll'!$P25&gt;0,EDATE('Rent Roll'!$K25,'Rent Roll'!$P25*12)&gt;='Commercial Lease'!AY$5),
('Rent Roll'!$H25*'Rent Roll'!$D25/12)*((1+'Rent Roll'!$N25)^DATEDIF('Control | Sensitivity'!$C$18,AY$5,"Y")),
OFFSET(AX29,0,-DATEDIF(EDATE('Rent Roll'!$K25,'Rent Roll'!$P25*12),AY$5,"M"))*((1+'Rent Roll'!$O25)^(DATEDIF(EDATE('Rent Roll'!$K25,'Rent Roll'!$P25*12),AY$5,"Y")+1))),('Rent Roll'!$H25*'Rent Roll'!$D25/12)*((1+'Rent Roll'!$N25)^DATEDIF('Control | Sensitivity'!$C$18,AY$5,"Y")))))</f>
        <v>-</v>
      </c>
      <c r="AZ29" s="92" t="str">
        <f ca="1">IF(AZ$5&gt;='Rent Roll'!$M51,('Rent Roll'!$G51*'Rent Roll'!$D25/12)*((1+'Rent Roll'!$X51)^DATEDIF('Rent Roll'!$M51,AZ$5,"Y")),
IF(AZ$5&gt;'Rent Roll'!$L25,"-",
IF('Rent Roll'!$P25&gt;0,
IF(AND('Rent Roll'!$P25&gt;0,EDATE('Rent Roll'!$K25,'Rent Roll'!$P25*12)&gt;='Commercial Lease'!AZ$5),
('Rent Roll'!$H25*'Rent Roll'!$D25/12)*((1+'Rent Roll'!$N25)^DATEDIF('Control | Sensitivity'!$C$18,AZ$5,"Y")),
OFFSET(AY29,0,-DATEDIF(EDATE('Rent Roll'!$K25,'Rent Roll'!$P25*12),AZ$5,"M"))*((1+'Rent Roll'!$O25)^(DATEDIF(EDATE('Rent Roll'!$K25,'Rent Roll'!$P25*12),AZ$5,"Y")+1))),('Rent Roll'!$H25*'Rent Roll'!$D25/12)*((1+'Rent Roll'!$N25)^DATEDIF('Control | Sensitivity'!$C$18,AZ$5,"Y")))))</f>
        <v>-</v>
      </c>
      <c r="BA29" s="92" t="str">
        <f ca="1">IF(BA$5&gt;='Rent Roll'!$M51,('Rent Roll'!$G51*'Rent Roll'!$D25/12)*((1+'Rent Roll'!$X51)^DATEDIF('Rent Roll'!$M51,BA$5,"Y")),
IF(BA$5&gt;'Rent Roll'!$L25,"-",
IF('Rent Roll'!$P25&gt;0,
IF(AND('Rent Roll'!$P25&gt;0,EDATE('Rent Roll'!$K25,'Rent Roll'!$P25*12)&gt;='Commercial Lease'!BA$5),
('Rent Roll'!$H25*'Rent Roll'!$D25/12)*((1+'Rent Roll'!$N25)^DATEDIF('Control | Sensitivity'!$C$18,BA$5,"Y")),
OFFSET(AZ29,0,-DATEDIF(EDATE('Rent Roll'!$K25,'Rent Roll'!$P25*12),BA$5,"M"))*((1+'Rent Roll'!$O25)^(DATEDIF(EDATE('Rent Roll'!$K25,'Rent Roll'!$P25*12),BA$5,"Y")+1))),('Rent Roll'!$H25*'Rent Roll'!$D25/12)*((1+'Rent Roll'!$N25)^DATEDIF('Control | Sensitivity'!$C$18,BA$5,"Y")))))</f>
        <v>-</v>
      </c>
      <c r="BB29" s="92" t="str">
        <f ca="1">IF(BB$5&gt;='Rent Roll'!$M51,('Rent Roll'!$G51*'Rent Roll'!$D25/12)*((1+'Rent Roll'!$X51)^DATEDIF('Rent Roll'!$M51,BB$5,"Y")),
IF(BB$5&gt;'Rent Roll'!$L25,"-",
IF('Rent Roll'!$P25&gt;0,
IF(AND('Rent Roll'!$P25&gt;0,EDATE('Rent Roll'!$K25,'Rent Roll'!$P25*12)&gt;='Commercial Lease'!BB$5),
('Rent Roll'!$H25*'Rent Roll'!$D25/12)*((1+'Rent Roll'!$N25)^DATEDIF('Control | Sensitivity'!$C$18,BB$5,"Y")),
OFFSET(BA29,0,-DATEDIF(EDATE('Rent Roll'!$K25,'Rent Roll'!$P25*12),BB$5,"M"))*((1+'Rent Roll'!$O25)^(DATEDIF(EDATE('Rent Roll'!$K25,'Rent Roll'!$P25*12),BB$5,"Y")+1))),('Rent Roll'!$H25*'Rent Roll'!$D25/12)*((1+'Rent Roll'!$N25)^DATEDIF('Control | Sensitivity'!$C$18,BB$5,"Y")))))</f>
        <v>-</v>
      </c>
      <c r="BC29" s="92" t="str">
        <f ca="1">IF(BC$5&gt;='Rent Roll'!$M51,('Rent Roll'!$G51*'Rent Roll'!$D25/12)*((1+'Rent Roll'!$X51)^DATEDIF('Rent Roll'!$M51,BC$5,"Y")),
IF(BC$5&gt;'Rent Roll'!$L25,"-",
IF('Rent Roll'!$P25&gt;0,
IF(AND('Rent Roll'!$P25&gt;0,EDATE('Rent Roll'!$K25,'Rent Roll'!$P25*12)&gt;='Commercial Lease'!BC$5),
('Rent Roll'!$H25*'Rent Roll'!$D25/12)*((1+'Rent Roll'!$N25)^DATEDIF('Control | Sensitivity'!$C$18,BC$5,"Y")),
OFFSET(BB29,0,-DATEDIF(EDATE('Rent Roll'!$K25,'Rent Roll'!$P25*12),BC$5,"M"))*((1+'Rent Roll'!$O25)^(DATEDIF(EDATE('Rent Roll'!$K25,'Rent Roll'!$P25*12),BC$5,"Y")+1))),('Rent Roll'!$H25*'Rent Roll'!$D25/12)*((1+'Rent Roll'!$N25)^DATEDIF('Control | Sensitivity'!$C$18,BC$5,"Y")))))</f>
        <v>-</v>
      </c>
      <c r="BD29" s="92" t="str">
        <f ca="1">IF(BD$5&gt;='Rent Roll'!$M51,('Rent Roll'!$G51*'Rent Roll'!$D25/12)*((1+'Rent Roll'!$X51)^DATEDIF('Rent Roll'!$M51,BD$5,"Y")),
IF(BD$5&gt;'Rent Roll'!$L25,"-",
IF('Rent Roll'!$P25&gt;0,
IF(AND('Rent Roll'!$P25&gt;0,EDATE('Rent Roll'!$K25,'Rent Roll'!$P25*12)&gt;='Commercial Lease'!BD$5),
('Rent Roll'!$H25*'Rent Roll'!$D25/12)*((1+'Rent Roll'!$N25)^DATEDIF('Control | Sensitivity'!$C$18,BD$5,"Y")),
OFFSET(BC29,0,-DATEDIF(EDATE('Rent Roll'!$K25,'Rent Roll'!$P25*12),BD$5,"M"))*((1+'Rent Roll'!$O25)^(DATEDIF(EDATE('Rent Roll'!$K25,'Rent Roll'!$P25*12),BD$5,"Y")+1))),('Rent Roll'!$H25*'Rent Roll'!$D25/12)*((1+'Rent Roll'!$N25)^DATEDIF('Control | Sensitivity'!$C$18,BD$5,"Y")))))</f>
        <v>-</v>
      </c>
      <c r="BE29" s="92" t="str">
        <f ca="1">IF(BE$5&gt;='Rent Roll'!$M51,('Rent Roll'!$G51*'Rent Roll'!$D25/12)*((1+'Rent Roll'!$X51)^DATEDIF('Rent Roll'!$M51,BE$5,"Y")),
IF(BE$5&gt;'Rent Roll'!$L25,"-",
IF('Rent Roll'!$P25&gt;0,
IF(AND('Rent Roll'!$P25&gt;0,EDATE('Rent Roll'!$K25,'Rent Roll'!$P25*12)&gt;='Commercial Lease'!BE$5),
('Rent Roll'!$H25*'Rent Roll'!$D25/12)*((1+'Rent Roll'!$N25)^DATEDIF('Control | Sensitivity'!$C$18,BE$5,"Y")),
OFFSET(BD29,0,-DATEDIF(EDATE('Rent Roll'!$K25,'Rent Roll'!$P25*12),BE$5,"M"))*((1+'Rent Roll'!$O25)^(DATEDIF(EDATE('Rent Roll'!$K25,'Rent Roll'!$P25*12),BE$5,"Y")+1))),('Rent Roll'!$H25*'Rent Roll'!$D25/12)*((1+'Rent Roll'!$N25)^DATEDIF('Control | Sensitivity'!$C$18,BE$5,"Y")))))</f>
        <v>-</v>
      </c>
      <c r="BF29" s="92" t="str">
        <f ca="1">IF(BF$5&gt;='Rent Roll'!$M51,('Rent Roll'!$G51*'Rent Roll'!$D25/12)*((1+'Rent Roll'!$X51)^DATEDIF('Rent Roll'!$M51,BF$5,"Y")),
IF(BF$5&gt;'Rent Roll'!$L25,"-",
IF('Rent Roll'!$P25&gt;0,
IF(AND('Rent Roll'!$P25&gt;0,EDATE('Rent Roll'!$K25,'Rent Roll'!$P25*12)&gt;='Commercial Lease'!BF$5),
('Rent Roll'!$H25*'Rent Roll'!$D25/12)*((1+'Rent Roll'!$N25)^DATEDIF('Control | Sensitivity'!$C$18,BF$5,"Y")),
OFFSET(BE29,0,-DATEDIF(EDATE('Rent Roll'!$K25,'Rent Roll'!$P25*12),BF$5,"M"))*((1+'Rent Roll'!$O25)^(DATEDIF(EDATE('Rent Roll'!$K25,'Rent Roll'!$P25*12),BF$5,"Y")+1))),('Rent Roll'!$H25*'Rent Roll'!$D25/12)*((1+'Rent Roll'!$N25)^DATEDIF('Control | Sensitivity'!$C$18,BF$5,"Y")))))</f>
        <v>-</v>
      </c>
      <c r="BG29" s="92" t="str">
        <f ca="1">IF(BG$5&gt;='Rent Roll'!$M51,('Rent Roll'!$G51*'Rent Roll'!$D25/12)*((1+'Rent Roll'!$X51)^DATEDIF('Rent Roll'!$M51,BG$5,"Y")),
IF(BG$5&gt;'Rent Roll'!$L25,"-",
IF('Rent Roll'!$P25&gt;0,
IF(AND('Rent Roll'!$P25&gt;0,EDATE('Rent Roll'!$K25,'Rent Roll'!$P25*12)&gt;='Commercial Lease'!BG$5),
('Rent Roll'!$H25*'Rent Roll'!$D25/12)*((1+'Rent Roll'!$N25)^DATEDIF('Control | Sensitivity'!$C$18,BG$5,"Y")),
OFFSET(BF29,0,-DATEDIF(EDATE('Rent Roll'!$K25,'Rent Roll'!$P25*12),BG$5,"M"))*((1+'Rent Roll'!$O25)^(DATEDIF(EDATE('Rent Roll'!$K25,'Rent Roll'!$P25*12),BG$5,"Y")+1))),('Rent Roll'!$H25*'Rent Roll'!$D25/12)*((1+'Rent Roll'!$N25)^DATEDIF('Control | Sensitivity'!$C$18,BG$5,"Y")))))</f>
        <v>-</v>
      </c>
      <c r="BH29" s="92" t="str">
        <f ca="1">IF(BH$5&gt;='Rent Roll'!$M51,('Rent Roll'!$G51*'Rent Roll'!$D25/12)*((1+'Rent Roll'!$X51)^DATEDIF('Rent Roll'!$M51,BH$5,"Y")),
IF(BH$5&gt;'Rent Roll'!$L25,"-",
IF('Rent Roll'!$P25&gt;0,
IF(AND('Rent Roll'!$P25&gt;0,EDATE('Rent Roll'!$K25,'Rent Roll'!$P25*12)&gt;='Commercial Lease'!BH$5),
('Rent Roll'!$H25*'Rent Roll'!$D25/12)*((1+'Rent Roll'!$N25)^DATEDIF('Control | Sensitivity'!$C$18,BH$5,"Y")),
OFFSET(BG29,0,-DATEDIF(EDATE('Rent Roll'!$K25,'Rent Roll'!$P25*12),BH$5,"M"))*((1+'Rent Roll'!$O25)^(DATEDIF(EDATE('Rent Roll'!$K25,'Rent Roll'!$P25*12),BH$5,"Y")+1))),('Rent Roll'!$H25*'Rent Roll'!$D25/12)*((1+'Rent Roll'!$N25)^DATEDIF('Control | Sensitivity'!$C$18,BH$5,"Y")))))</f>
        <v>-</v>
      </c>
      <c r="BI29" s="92" t="str">
        <f ca="1">IF(BI$5&gt;='Rent Roll'!$M51,('Rent Roll'!$G51*'Rent Roll'!$D25/12)*((1+'Rent Roll'!$X51)^DATEDIF('Rent Roll'!$M51,BI$5,"Y")),
IF(BI$5&gt;'Rent Roll'!$L25,"-",
IF('Rent Roll'!$P25&gt;0,
IF(AND('Rent Roll'!$P25&gt;0,EDATE('Rent Roll'!$K25,'Rent Roll'!$P25*12)&gt;='Commercial Lease'!BI$5),
('Rent Roll'!$H25*'Rent Roll'!$D25/12)*((1+'Rent Roll'!$N25)^DATEDIF('Control | Sensitivity'!$C$18,BI$5,"Y")),
OFFSET(BH29,0,-DATEDIF(EDATE('Rent Roll'!$K25,'Rent Roll'!$P25*12),BI$5,"M"))*((1+'Rent Roll'!$O25)^(DATEDIF(EDATE('Rent Roll'!$K25,'Rent Roll'!$P25*12),BI$5,"Y")+1))),('Rent Roll'!$H25*'Rent Roll'!$D25/12)*((1+'Rent Roll'!$N25)^DATEDIF('Control | Sensitivity'!$C$18,BI$5,"Y")))))</f>
        <v>-</v>
      </c>
      <c r="BJ29" s="92" t="str">
        <f ca="1">IF(BJ$5&gt;='Rent Roll'!$M51,('Rent Roll'!$G51*'Rent Roll'!$D25/12)*((1+'Rent Roll'!$X51)^DATEDIF('Rent Roll'!$M51,BJ$5,"Y")),
IF(BJ$5&gt;'Rent Roll'!$L25,"-",
IF('Rent Roll'!$P25&gt;0,
IF(AND('Rent Roll'!$P25&gt;0,EDATE('Rent Roll'!$K25,'Rent Roll'!$P25*12)&gt;='Commercial Lease'!BJ$5),
('Rent Roll'!$H25*'Rent Roll'!$D25/12)*((1+'Rent Roll'!$N25)^DATEDIF('Control | Sensitivity'!$C$18,BJ$5,"Y")),
OFFSET(BI29,0,-DATEDIF(EDATE('Rent Roll'!$K25,'Rent Roll'!$P25*12),BJ$5,"M"))*((1+'Rent Roll'!$O25)^(DATEDIF(EDATE('Rent Roll'!$K25,'Rent Roll'!$P25*12),BJ$5,"Y")+1))),('Rent Roll'!$H25*'Rent Roll'!$D25/12)*((1+'Rent Roll'!$N25)^DATEDIF('Control | Sensitivity'!$C$18,BJ$5,"Y")))))</f>
        <v>-</v>
      </c>
      <c r="BK29" s="92" t="str">
        <f ca="1">IF(BK$5&gt;='Rent Roll'!$M51,('Rent Roll'!$G51*'Rent Roll'!$D25/12)*((1+'Rent Roll'!$X51)^DATEDIF('Rent Roll'!$M51,BK$5,"Y")),
IF(BK$5&gt;'Rent Roll'!$L25,"-",
IF('Rent Roll'!$P25&gt;0,
IF(AND('Rent Roll'!$P25&gt;0,EDATE('Rent Roll'!$K25,'Rent Roll'!$P25*12)&gt;='Commercial Lease'!BK$5),
('Rent Roll'!$H25*'Rent Roll'!$D25/12)*((1+'Rent Roll'!$N25)^DATEDIF('Control | Sensitivity'!$C$18,BK$5,"Y")),
OFFSET(BJ29,0,-DATEDIF(EDATE('Rent Roll'!$K25,'Rent Roll'!$P25*12),BK$5,"M"))*((1+'Rent Roll'!$O25)^(DATEDIF(EDATE('Rent Roll'!$K25,'Rent Roll'!$P25*12),BK$5,"Y")+1))),('Rent Roll'!$H25*'Rent Roll'!$D25/12)*((1+'Rent Roll'!$N25)^DATEDIF('Control | Sensitivity'!$C$18,BK$5,"Y")))))</f>
        <v>-</v>
      </c>
      <c r="BL29" s="92" t="str">
        <f ca="1">IF(BL$5&gt;='Rent Roll'!$M51,('Rent Roll'!$G51*'Rent Roll'!$D25/12)*((1+'Rent Roll'!$X51)^DATEDIF('Rent Roll'!$M51,BL$5,"Y")),
IF(BL$5&gt;'Rent Roll'!$L25,"-",
IF('Rent Roll'!$P25&gt;0,
IF(AND('Rent Roll'!$P25&gt;0,EDATE('Rent Roll'!$K25,'Rent Roll'!$P25*12)&gt;='Commercial Lease'!BL$5),
('Rent Roll'!$H25*'Rent Roll'!$D25/12)*((1+'Rent Roll'!$N25)^DATEDIF('Control | Sensitivity'!$C$18,BL$5,"Y")),
OFFSET(BK29,0,-DATEDIF(EDATE('Rent Roll'!$K25,'Rent Roll'!$P25*12),BL$5,"M"))*((1+'Rent Roll'!$O25)^(DATEDIF(EDATE('Rent Roll'!$K25,'Rent Roll'!$P25*12),BL$5,"Y")+1))),('Rent Roll'!$H25*'Rent Roll'!$D25/12)*((1+'Rent Roll'!$N25)^DATEDIF('Control | Sensitivity'!$C$18,BL$5,"Y")))))</f>
        <v>-</v>
      </c>
      <c r="BM29" s="92" t="str">
        <f ca="1">IF(BM$5&gt;='Rent Roll'!$M51,('Rent Roll'!$G51*'Rent Roll'!$D25/12)*((1+'Rent Roll'!$X51)^DATEDIF('Rent Roll'!$M51,BM$5,"Y")),
IF(BM$5&gt;'Rent Roll'!$L25,"-",
IF('Rent Roll'!$P25&gt;0,
IF(AND('Rent Roll'!$P25&gt;0,EDATE('Rent Roll'!$K25,'Rent Roll'!$P25*12)&gt;='Commercial Lease'!BM$5),
('Rent Roll'!$H25*'Rent Roll'!$D25/12)*((1+'Rent Roll'!$N25)^DATEDIF('Control | Sensitivity'!$C$18,BM$5,"Y")),
OFFSET(BL29,0,-DATEDIF(EDATE('Rent Roll'!$K25,'Rent Roll'!$P25*12),BM$5,"M"))*((1+'Rent Roll'!$O25)^(DATEDIF(EDATE('Rent Roll'!$K25,'Rent Roll'!$P25*12),BM$5,"Y")+1))),('Rent Roll'!$H25*'Rent Roll'!$D25/12)*((1+'Rent Roll'!$N25)^DATEDIF('Control | Sensitivity'!$C$18,BM$5,"Y")))))</f>
        <v>-</v>
      </c>
      <c r="BN29" s="92" t="str">
        <f ca="1">IF(BN$5&gt;='Rent Roll'!$M51,('Rent Roll'!$G51*'Rent Roll'!$D25/12)*((1+'Rent Roll'!$X51)^DATEDIF('Rent Roll'!$M51,BN$5,"Y")),
IF(BN$5&gt;'Rent Roll'!$L25,"-",
IF('Rent Roll'!$P25&gt;0,
IF(AND('Rent Roll'!$P25&gt;0,EDATE('Rent Roll'!$K25,'Rent Roll'!$P25*12)&gt;='Commercial Lease'!BN$5),
('Rent Roll'!$H25*'Rent Roll'!$D25/12)*((1+'Rent Roll'!$N25)^DATEDIF('Control | Sensitivity'!$C$18,BN$5,"Y")),
OFFSET(BM29,0,-DATEDIF(EDATE('Rent Roll'!$K25,'Rent Roll'!$P25*12),BN$5,"M"))*((1+'Rent Roll'!$O25)^(DATEDIF(EDATE('Rent Roll'!$K25,'Rent Roll'!$P25*12),BN$5,"Y")+1))),('Rent Roll'!$H25*'Rent Roll'!$D25/12)*((1+'Rent Roll'!$N25)^DATEDIF('Control | Sensitivity'!$C$18,BN$5,"Y")))))</f>
        <v>-</v>
      </c>
      <c r="BO29" s="92" t="str">
        <f ca="1">IF(BO$5&gt;='Rent Roll'!$M51,('Rent Roll'!$G51*'Rent Roll'!$D25/12)*((1+'Rent Roll'!$X51)^DATEDIF('Rent Roll'!$M51,BO$5,"Y")),
IF(BO$5&gt;'Rent Roll'!$L25,"-",
IF('Rent Roll'!$P25&gt;0,
IF(AND('Rent Roll'!$P25&gt;0,EDATE('Rent Roll'!$K25,'Rent Roll'!$P25*12)&gt;='Commercial Lease'!BO$5),
('Rent Roll'!$H25*'Rent Roll'!$D25/12)*((1+'Rent Roll'!$N25)^DATEDIF('Control | Sensitivity'!$C$18,BO$5,"Y")),
OFFSET(BN29,0,-DATEDIF(EDATE('Rent Roll'!$K25,'Rent Roll'!$P25*12),BO$5,"M"))*((1+'Rent Roll'!$O25)^(DATEDIF(EDATE('Rent Roll'!$K25,'Rent Roll'!$P25*12),BO$5,"Y")+1))),('Rent Roll'!$H25*'Rent Roll'!$D25/12)*((1+'Rent Roll'!$N25)^DATEDIF('Control | Sensitivity'!$C$18,BO$5,"Y")))))</f>
        <v>-</v>
      </c>
      <c r="BP29" s="92" t="str">
        <f ca="1">IF(BP$5&gt;='Rent Roll'!$M51,('Rent Roll'!$G51*'Rent Roll'!$D25/12)*((1+'Rent Roll'!$X51)^DATEDIF('Rent Roll'!$M51,BP$5,"Y")),
IF(BP$5&gt;'Rent Roll'!$L25,"-",
IF('Rent Roll'!$P25&gt;0,
IF(AND('Rent Roll'!$P25&gt;0,EDATE('Rent Roll'!$K25,'Rent Roll'!$P25*12)&gt;='Commercial Lease'!BP$5),
('Rent Roll'!$H25*'Rent Roll'!$D25/12)*((1+'Rent Roll'!$N25)^DATEDIF('Control | Sensitivity'!$C$18,BP$5,"Y")),
OFFSET(BO29,0,-DATEDIF(EDATE('Rent Roll'!$K25,'Rent Roll'!$P25*12),BP$5,"M"))*((1+'Rent Roll'!$O25)^(DATEDIF(EDATE('Rent Roll'!$K25,'Rent Roll'!$P25*12),BP$5,"Y")+1))),('Rent Roll'!$H25*'Rent Roll'!$D25/12)*((1+'Rent Roll'!$N25)^DATEDIF('Control | Sensitivity'!$C$18,BP$5,"Y")))))</f>
        <v>-</v>
      </c>
      <c r="BQ29" s="92" t="str">
        <f ca="1">IF(BQ$5&gt;='Rent Roll'!$M51,('Rent Roll'!$G51*'Rent Roll'!$D25/12)*((1+'Rent Roll'!$X51)^DATEDIF('Rent Roll'!$M51,BQ$5,"Y")),
IF(BQ$5&gt;'Rent Roll'!$L25,"-",
IF('Rent Roll'!$P25&gt;0,
IF(AND('Rent Roll'!$P25&gt;0,EDATE('Rent Roll'!$K25,'Rent Roll'!$P25*12)&gt;='Commercial Lease'!BQ$5),
('Rent Roll'!$H25*'Rent Roll'!$D25/12)*((1+'Rent Roll'!$N25)^DATEDIF('Control | Sensitivity'!$C$18,BQ$5,"Y")),
OFFSET(BP29,0,-DATEDIF(EDATE('Rent Roll'!$K25,'Rent Roll'!$P25*12),BQ$5,"M"))*((1+'Rent Roll'!$O25)^(DATEDIF(EDATE('Rent Roll'!$K25,'Rent Roll'!$P25*12),BQ$5,"Y")+1))),('Rent Roll'!$H25*'Rent Roll'!$D25/12)*((1+'Rent Roll'!$N25)^DATEDIF('Control | Sensitivity'!$C$18,BQ$5,"Y")))))</f>
        <v>-</v>
      </c>
      <c r="BR29" s="92" t="str">
        <f ca="1">IF(BR$5&gt;='Rent Roll'!$M51,('Rent Roll'!$G51*'Rent Roll'!$D25/12)*((1+'Rent Roll'!$X51)^DATEDIF('Rent Roll'!$M51,BR$5,"Y")),
IF(BR$5&gt;'Rent Roll'!$L25,"-",
IF('Rent Roll'!$P25&gt;0,
IF(AND('Rent Roll'!$P25&gt;0,EDATE('Rent Roll'!$K25,'Rent Roll'!$P25*12)&gt;='Commercial Lease'!BR$5),
('Rent Roll'!$H25*'Rent Roll'!$D25/12)*((1+'Rent Roll'!$N25)^DATEDIF('Control | Sensitivity'!$C$18,BR$5,"Y")),
OFFSET(BQ29,0,-DATEDIF(EDATE('Rent Roll'!$K25,'Rent Roll'!$P25*12),BR$5,"M"))*((1+'Rent Roll'!$O25)^(DATEDIF(EDATE('Rent Roll'!$K25,'Rent Roll'!$P25*12),BR$5,"Y")+1))),('Rent Roll'!$H25*'Rent Roll'!$D25/12)*((1+'Rent Roll'!$N25)^DATEDIF('Control | Sensitivity'!$C$18,BR$5,"Y")))))</f>
        <v>-</v>
      </c>
      <c r="BS29" s="92" t="str">
        <f ca="1">IF(BS$5&gt;='Rent Roll'!$M51,('Rent Roll'!$G51*'Rent Roll'!$D25/12)*((1+'Rent Roll'!$X51)^DATEDIF('Rent Roll'!$M51,BS$5,"Y")),
IF(BS$5&gt;'Rent Roll'!$L25,"-",
IF('Rent Roll'!$P25&gt;0,
IF(AND('Rent Roll'!$P25&gt;0,EDATE('Rent Roll'!$K25,'Rent Roll'!$P25*12)&gt;='Commercial Lease'!BS$5),
('Rent Roll'!$H25*'Rent Roll'!$D25/12)*((1+'Rent Roll'!$N25)^DATEDIF('Control | Sensitivity'!$C$18,BS$5,"Y")),
OFFSET(BR29,0,-DATEDIF(EDATE('Rent Roll'!$K25,'Rent Roll'!$P25*12),BS$5,"M"))*((1+'Rent Roll'!$O25)^(DATEDIF(EDATE('Rent Roll'!$K25,'Rent Roll'!$P25*12),BS$5,"Y")+1))),('Rent Roll'!$H25*'Rent Roll'!$D25/12)*((1+'Rent Roll'!$N25)^DATEDIF('Control | Sensitivity'!$C$18,BS$5,"Y")))))</f>
        <v>-</v>
      </c>
      <c r="BT29" s="92" t="str">
        <f ca="1">IF(BT$5&gt;='Rent Roll'!$M51,('Rent Roll'!$G51*'Rent Roll'!$D25/12)*((1+'Rent Roll'!$X51)^DATEDIF('Rent Roll'!$M51,BT$5,"Y")),
IF(BT$5&gt;'Rent Roll'!$L25,"-",
IF('Rent Roll'!$P25&gt;0,
IF(AND('Rent Roll'!$P25&gt;0,EDATE('Rent Roll'!$K25,'Rent Roll'!$P25*12)&gt;='Commercial Lease'!BT$5),
('Rent Roll'!$H25*'Rent Roll'!$D25/12)*((1+'Rent Roll'!$N25)^DATEDIF('Control | Sensitivity'!$C$18,BT$5,"Y")),
OFFSET(BS29,0,-DATEDIF(EDATE('Rent Roll'!$K25,'Rent Roll'!$P25*12),BT$5,"M"))*((1+'Rent Roll'!$O25)^(DATEDIF(EDATE('Rent Roll'!$K25,'Rent Roll'!$P25*12),BT$5,"Y")+1))),('Rent Roll'!$H25*'Rent Roll'!$D25/12)*((1+'Rent Roll'!$N25)^DATEDIF('Control | Sensitivity'!$C$18,BT$5,"Y")))))</f>
        <v>-</v>
      </c>
      <c r="BU29" s="92" t="str">
        <f ca="1">IF(BU$5&gt;='Rent Roll'!$M51,('Rent Roll'!$G51*'Rent Roll'!$D25/12)*((1+'Rent Roll'!$X51)^DATEDIF('Rent Roll'!$M51,BU$5,"Y")),
IF(BU$5&gt;'Rent Roll'!$L25,"-",
IF('Rent Roll'!$P25&gt;0,
IF(AND('Rent Roll'!$P25&gt;0,EDATE('Rent Roll'!$K25,'Rent Roll'!$P25*12)&gt;='Commercial Lease'!BU$5),
('Rent Roll'!$H25*'Rent Roll'!$D25/12)*((1+'Rent Roll'!$N25)^DATEDIF('Control | Sensitivity'!$C$18,BU$5,"Y")),
OFFSET(BT29,0,-DATEDIF(EDATE('Rent Roll'!$K25,'Rent Roll'!$P25*12),BU$5,"M"))*((1+'Rent Roll'!$O25)^(DATEDIF(EDATE('Rent Roll'!$K25,'Rent Roll'!$P25*12),BU$5,"Y")+1))),('Rent Roll'!$H25*'Rent Roll'!$D25/12)*((1+'Rent Roll'!$N25)^DATEDIF('Control | Sensitivity'!$C$18,BU$5,"Y")))))</f>
        <v>-</v>
      </c>
      <c r="BV29" s="92" t="str">
        <f ca="1">IF(BV$5&gt;='Rent Roll'!$M51,('Rent Roll'!$G51*'Rent Roll'!$D25/12)*((1+'Rent Roll'!$X51)^DATEDIF('Rent Roll'!$M51,BV$5,"Y")),
IF(BV$5&gt;'Rent Roll'!$L25,"-",
IF('Rent Roll'!$P25&gt;0,
IF(AND('Rent Roll'!$P25&gt;0,EDATE('Rent Roll'!$K25,'Rent Roll'!$P25*12)&gt;='Commercial Lease'!BV$5),
('Rent Roll'!$H25*'Rent Roll'!$D25/12)*((1+'Rent Roll'!$N25)^DATEDIF('Control | Sensitivity'!$C$18,BV$5,"Y")),
OFFSET(BU29,0,-DATEDIF(EDATE('Rent Roll'!$K25,'Rent Roll'!$P25*12),BV$5,"M"))*((1+'Rent Roll'!$O25)^(DATEDIF(EDATE('Rent Roll'!$K25,'Rent Roll'!$P25*12),BV$5,"Y")+1))),('Rent Roll'!$H25*'Rent Roll'!$D25/12)*((1+'Rent Roll'!$N25)^DATEDIF('Control | Sensitivity'!$C$18,BV$5,"Y")))))</f>
        <v>-</v>
      </c>
      <c r="BW29" s="92" t="str">
        <f ca="1">IF(BW$5&gt;='Rent Roll'!$M51,('Rent Roll'!$G51*'Rent Roll'!$D25/12)*((1+'Rent Roll'!$X51)^DATEDIF('Rent Roll'!$M51,BW$5,"Y")),
IF(BW$5&gt;'Rent Roll'!$L25,"-",
IF('Rent Roll'!$P25&gt;0,
IF(AND('Rent Roll'!$P25&gt;0,EDATE('Rent Roll'!$K25,'Rent Roll'!$P25*12)&gt;='Commercial Lease'!BW$5),
('Rent Roll'!$H25*'Rent Roll'!$D25/12)*((1+'Rent Roll'!$N25)^DATEDIF('Control | Sensitivity'!$C$18,BW$5,"Y")),
OFFSET(BV29,0,-DATEDIF(EDATE('Rent Roll'!$K25,'Rent Roll'!$P25*12),BW$5,"M"))*((1+'Rent Roll'!$O25)^(DATEDIF(EDATE('Rent Roll'!$K25,'Rent Roll'!$P25*12),BW$5,"Y")+1))),('Rent Roll'!$H25*'Rent Roll'!$D25/12)*((1+'Rent Roll'!$N25)^DATEDIF('Control | Sensitivity'!$C$18,BW$5,"Y")))))</f>
        <v>-</v>
      </c>
      <c r="BX29" s="92" t="str">
        <f ca="1">IF(BX$5&gt;='Rent Roll'!$M51,('Rent Roll'!$G51*'Rent Roll'!$D25/12)*((1+'Rent Roll'!$X51)^DATEDIF('Rent Roll'!$M51,BX$5,"Y")),
IF(BX$5&gt;'Rent Roll'!$L25,"-",
IF('Rent Roll'!$P25&gt;0,
IF(AND('Rent Roll'!$P25&gt;0,EDATE('Rent Roll'!$K25,'Rent Roll'!$P25*12)&gt;='Commercial Lease'!BX$5),
('Rent Roll'!$H25*'Rent Roll'!$D25/12)*((1+'Rent Roll'!$N25)^DATEDIF('Control | Sensitivity'!$C$18,BX$5,"Y")),
OFFSET(BW29,0,-DATEDIF(EDATE('Rent Roll'!$K25,'Rent Roll'!$P25*12),BX$5,"M"))*((1+'Rent Roll'!$O25)^(DATEDIF(EDATE('Rent Roll'!$K25,'Rent Roll'!$P25*12),BX$5,"Y")+1))),('Rent Roll'!$H25*'Rent Roll'!$D25/12)*((1+'Rent Roll'!$N25)^DATEDIF('Control | Sensitivity'!$C$18,BX$5,"Y")))))</f>
        <v>-</v>
      </c>
      <c r="BY29" s="92" t="str">
        <f ca="1">IF(BY$5&gt;='Rent Roll'!$M51,('Rent Roll'!$G51*'Rent Roll'!$D25/12)*((1+'Rent Roll'!$X51)^DATEDIF('Rent Roll'!$M51,BY$5,"Y")),
IF(BY$5&gt;'Rent Roll'!$L25,"-",
IF('Rent Roll'!$P25&gt;0,
IF(AND('Rent Roll'!$P25&gt;0,EDATE('Rent Roll'!$K25,'Rent Roll'!$P25*12)&gt;='Commercial Lease'!BY$5),
('Rent Roll'!$H25*'Rent Roll'!$D25/12)*((1+'Rent Roll'!$N25)^DATEDIF('Control | Sensitivity'!$C$18,BY$5,"Y")),
OFFSET(BX29,0,-DATEDIF(EDATE('Rent Roll'!$K25,'Rent Roll'!$P25*12),BY$5,"M"))*((1+'Rent Roll'!$O25)^(DATEDIF(EDATE('Rent Roll'!$K25,'Rent Roll'!$P25*12),BY$5,"Y")+1))),('Rent Roll'!$H25*'Rent Roll'!$D25/12)*((1+'Rent Roll'!$N25)^DATEDIF('Control | Sensitivity'!$C$18,BY$5,"Y")))))</f>
        <v>-</v>
      </c>
      <c r="BZ29" s="92" t="str">
        <f ca="1">IF(BZ$5&gt;='Rent Roll'!$M51,('Rent Roll'!$G51*'Rent Roll'!$D25/12)*((1+'Rent Roll'!$X51)^DATEDIF('Rent Roll'!$M51,BZ$5,"Y")),
IF(BZ$5&gt;'Rent Roll'!$L25,"-",
IF('Rent Roll'!$P25&gt;0,
IF(AND('Rent Roll'!$P25&gt;0,EDATE('Rent Roll'!$K25,'Rent Roll'!$P25*12)&gt;='Commercial Lease'!BZ$5),
('Rent Roll'!$H25*'Rent Roll'!$D25/12)*((1+'Rent Roll'!$N25)^DATEDIF('Control | Sensitivity'!$C$18,BZ$5,"Y")),
OFFSET(BY29,0,-DATEDIF(EDATE('Rent Roll'!$K25,'Rent Roll'!$P25*12),BZ$5,"M"))*((1+'Rent Roll'!$O25)^(DATEDIF(EDATE('Rent Roll'!$K25,'Rent Roll'!$P25*12),BZ$5,"Y")+1))),('Rent Roll'!$H25*'Rent Roll'!$D25/12)*((1+'Rent Roll'!$N25)^DATEDIF('Control | Sensitivity'!$C$18,BZ$5,"Y")))))</f>
        <v>-</v>
      </c>
      <c r="CA29" s="92" t="str">
        <f ca="1">IF(CA$5&gt;='Rent Roll'!$M51,('Rent Roll'!$G51*'Rent Roll'!$D25/12)*((1+'Rent Roll'!$X51)^DATEDIF('Rent Roll'!$M51,CA$5,"Y")),
IF(CA$5&gt;'Rent Roll'!$L25,"-",
IF('Rent Roll'!$P25&gt;0,
IF(AND('Rent Roll'!$P25&gt;0,EDATE('Rent Roll'!$K25,'Rent Roll'!$P25*12)&gt;='Commercial Lease'!CA$5),
('Rent Roll'!$H25*'Rent Roll'!$D25/12)*((1+'Rent Roll'!$N25)^DATEDIF('Control | Sensitivity'!$C$18,CA$5,"Y")),
OFFSET(BZ29,0,-DATEDIF(EDATE('Rent Roll'!$K25,'Rent Roll'!$P25*12),CA$5,"M"))*((1+'Rent Roll'!$O25)^(DATEDIF(EDATE('Rent Roll'!$K25,'Rent Roll'!$P25*12),CA$5,"Y")+1))),('Rent Roll'!$H25*'Rent Roll'!$D25/12)*((1+'Rent Roll'!$N25)^DATEDIF('Control | Sensitivity'!$C$18,CA$5,"Y")))))</f>
        <v>-</v>
      </c>
      <c r="CB29" s="92" t="str">
        <f ca="1">IF(CB$5&gt;='Rent Roll'!$M51,('Rent Roll'!$G51*'Rent Roll'!$D25/12)*((1+'Rent Roll'!$X51)^DATEDIF('Rent Roll'!$M51,CB$5,"Y")),
IF(CB$5&gt;'Rent Roll'!$L25,"-",
IF('Rent Roll'!$P25&gt;0,
IF(AND('Rent Roll'!$P25&gt;0,EDATE('Rent Roll'!$K25,'Rent Roll'!$P25*12)&gt;='Commercial Lease'!CB$5),
('Rent Roll'!$H25*'Rent Roll'!$D25/12)*((1+'Rent Roll'!$N25)^DATEDIF('Control | Sensitivity'!$C$18,CB$5,"Y")),
OFFSET(CA29,0,-DATEDIF(EDATE('Rent Roll'!$K25,'Rent Roll'!$P25*12),CB$5,"M"))*((1+'Rent Roll'!$O25)^(DATEDIF(EDATE('Rent Roll'!$K25,'Rent Roll'!$P25*12),CB$5,"Y")+1))),('Rent Roll'!$H25*'Rent Roll'!$D25/12)*((1+'Rent Roll'!$N25)^DATEDIF('Control | Sensitivity'!$C$18,CB$5,"Y")))))</f>
        <v>-</v>
      </c>
      <c r="CC29" s="92" t="str">
        <f ca="1">IF(CC$5&gt;='Rent Roll'!$M51,('Rent Roll'!$G51*'Rent Roll'!$D25/12)*((1+'Rent Roll'!$X51)^DATEDIF('Rent Roll'!$M51,CC$5,"Y")),
IF(CC$5&gt;'Rent Roll'!$L25,"-",
IF('Rent Roll'!$P25&gt;0,
IF(AND('Rent Roll'!$P25&gt;0,EDATE('Rent Roll'!$K25,'Rent Roll'!$P25*12)&gt;='Commercial Lease'!CC$5),
('Rent Roll'!$H25*'Rent Roll'!$D25/12)*((1+'Rent Roll'!$N25)^DATEDIF('Control | Sensitivity'!$C$18,CC$5,"Y")),
OFFSET(CB29,0,-DATEDIF(EDATE('Rent Roll'!$K25,'Rent Roll'!$P25*12),CC$5,"M"))*((1+'Rent Roll'!$O25)^(DATEDIF(EDATE('Rent Roll'!$K25,'Rent Roll'!$P25*12),CC$5,"Y")+1))),('Rent Roll'!$H25*'Rent Roll'!$D25/12)*((1+'Rent Roll'!$N25)^DATEDIF('Control | Sensitivity'!$C$18,CC$5,"Y")))))</f>
        <v>-</v>
      </c>
      <c r="CD29" s="92" t="str">
        <f ca="1">IF(CD$5&gt;='Rent Roll'!$M51,('Rent Roll'!$G51*'Rent Roll'!$D25/12)*((1+'Rent Roll'!$X51)^DATEDIF('Rent Roll'!$M51,CD$5,"Y")),
IF(CD$5&gt;'Rent Roll'!$L25,"-",
IF('Rent Roll'!$P25&gt;0,
IF(AND('Rent Roll'!$P25&gt;0,EDATE('Rent Roll'!$K25,'Rent Roll'!$P25*12)&gt;='Commercial Lease'!CD$5),
('Rent Roll'!$H25*'Rent Roll'!$D25/12)*((1+'Rent Roll'!$N25)^DATEDIF('Control | Sensitivity'!$C$18,CD$5,"Y")),
OFFSET(CC29,0,-DATEDIF(EDATE('Rent Roll'!$K25,'Rent Roll'!$P25*12),CD$5,"M"))*((1+'Rent Roll'!$O25)^(DATEDIF(EDATE('Rent Roll'!$K25,'Rent Roll'!$P25*12),CD$5,"Y")+1))),('Rent Roll'!$H25*'Rent Roll'!$D25/12)*((1+'Rent Roll'!$N25)^DATEDIF('Control | Sensitivity'!$C$18,CD$5,"Y")))))</f>
        <v>-</v>
      </c>
      <c r="CE29" s="92" t="str">
        <f ca="1">IF(CE$5&gt;='Rent Roll'!$M51,('Rent Roll'!$G51*'Rent Roll'!$D25/12)*((1+'Rent Roll'!$X51)^DATEDIF('Rent Roll'!$M51,CE$5,"Y")),
IF(CE$5&gt;'Rent Roll'!$L25,"-",
IF('Rent Roll'!$P25&gt;0,
IF(AND('Rent Roll'!$P25&gt;0,EDATE('Rent Roll'!$K25,'Rent Roll'!$P25*12)&gt;='Commercial Lease'!CE$5),
('Rent Roll'!$H25*'Rent Roll'!$D25/12)*((1+'Rent Roll'!$N25)^DATEDIF('Control | Sensitivity'!$C$18,CE$5,"Y")),
OFFSET(CD29,0,-DATEDIF(EDATE('Rent Roll'!$K25,'Rent Roll'!$P25*12),CE$5,"M"))*((1+'Rent Roll'!$O25)^(DATEDIF(EDATE('Rent Roll'!$K25,'Rent Roll'!$P25*12),CE$5,"Y")+1))),('Rent Roll'!$H25*'Rent Roll'!$D25/12)*((1+'Rent Roll'!$N25)^DATEDIF('Control | Sensitivity'!$C$18,CE$5,"Y")))))</f>
        <v>-</v>
      </c>
      <c r="CF29" s="92" t="str">
        <f ca="1">IF(CF$5&gt;='Rent Roll'!$M51,('Rent Roll'!$G51*'Rent Roll'!$D25/12)*((1+'Rent Roll'!$X51)^DATEDIF('Rent Roll'!$M51,CF$5,"Y")),
IF(CF$5&gt;'Rent Roll'!$L25,"-",
IF('Rent Roll'!$P25&gt;0,
IF(AND('Rent Roll'!$P25&gt;0,EDATE('Rent Roll'!$K25,'Rent Roll'!$P25*12)&gt;='Commercial Lease'!CF$5),
('Rent Roll'!$H25*'Rent Roll'!$D25/12)*((1+'Rent Roll'!$N25)^DATEDIF('Control | Sensitivity'!$C$18,CF$5,"Y")),
OFFSET(CE29,0,-DATEDIF(EDATE('Rent Roll'!$K25,'Rent Roll'!$P25*12),CF$5,"M"))*((1+'Rent Roll'!$O25)^(DATEDIF(EDATE('Rent Roll'!$K25,'Rent Roll'!$P25*12),CF$5,"Y")+1))),('Rent Roll'!$H25*'Rent Roll'!$D25/12)*((1+'Rent Roll'!$N25)^DATEDIF('Control | Sensitivity'!$C$18,CF$5,"Y")))))</f>
        <v>-</v>
      </c>
      <c r="CG29" s="92" t="str">
        <f ca="1">IF(CG$5&gt;='Rent Roll'!$M51,('Rent Roll'!$G51*'Rent Roll'!$D25/12)*((1+'Rent Roll'!$X51)^DATEDIF('Rent Roll'!$M51,CG$5,"Y")),
IF(CG$5&gt;'Rent Roll'!$L25,"-",
IF('Rent Roll'!$P25&gt;0,
IF(AND('Rent Roll'!$P25&gt;0,EDATE('Rent Roll'!$K25,'Rent Roll'!$P25*12)&gt;='Commercial Lease'!CG$5),
('Rent Roll'!$H25*'Rent Roll'!$D25/12)*((1+'Rent Roll'!$N25)^DATEDIF('Control | Sensitivity'!$C$18,CG$5,"Y")),
OFFSET(CF29,0,-DATEDIF(EDATE('Rent Roll'!$K25,'Rent Roll'!$P25*12),CG$5,"M"))*((1+'Rent Roll'!$O25)^(DATEDIF(EDATE('Rent Roll'!$K25,'Rent Roll'!$P25*12),CG$5,"Y")+1))),('Rent Roll'!$H25*'Rent Roll'!$D25/12)*((1+'Rent Roll'!$N25)^DATEDIF('Control | Sensitivity'!$C$18,CG$5,"Y")))))</f>
        <v>-</v>
      </c>
      <c r="CH29" s="92" t="str">
        <f ca="1">IF(CH$5&gt;='Rent Roll'!$M51,('Rent Roll'!$G51*'Rent Roll'!$D25/12)*((1+'Rent Roll'!$X51)^DATEDIF('Rent Roll'!$M51,CH$5,"Y")),
IF(CH$5&gt;'Rent Roll'!$L25,"-",
IF('Rent Roll'!$P25&gt;0,
IF(AND('Rent Roll'!$P25&gt;0,EDATE('Rent Roll'!$K25,'Rent Roll'!$P25*12)&gt;='Commercial Lease'!CH$5),
('Rent Roll'!$H25*'Rent Roll'!$D25/12)*((1+'Rent Roll'!$N25)^DATEDIF('Control | Sensitivity'!$C$18,CH$5,"Y")),
OFFSET(CG29,0,-DATEDIF(EDATE('Rent Roll'!$K25,'Rent Roll'!$P25*12),CH$5,"M"))*((1+'Rent Roll'!$O25)^(DATEDIF(EDATE('Rent Roll'!$K25,'Rent Roll'!$P25*12),CH$5,"Y")+1))),('Rent Roll'!$H25*'Rent Roll'!$D25/12)*((1+'Rent Roll'!$N25)^DATEDIF('Control | Sensitivity'!$C$18,CH$5,"Y")))))</f>
        <v>-</v>
      </c>
      <c r="CI29" s="92" t="str">
        <f ca="1">IF(CI$5&gt;='Rent Roll'!$M51,('Rent Roll'!$G51*'Rent Roll'!$D25/12)*((1+'Rent Roll'!$X51)^DATEDIF('Rent Roll'!$M51,CI$5,"Y")),
IF(CI$5&gt;'Rent Roll'!$L25,"-",
IF('Rent Roll'!$P25&gt;0,
IF(AND('Rent Roll'!$P25&gt;0,EDATE('Rent Roll'!$K25,'Rent Roll'!$P25*12)&gt;='Commercial Lease'!CI$5),
('Rent Roll'!$H25*'Rent Roll'!$D25/12)*((1+'Rent Roll'!$N25)^DATEDIF('Control | Sensitivity'!$C$18,CI$5,"Y")),
OFFSET(CH29,0,-DATEDIF(EDATE('Rent Roll'!$K25,'Rent Roll'!$P25*12),CI$5,"M"))*((1+'Rent Roll'!$O25)^(DATEDIF(EDATE('Rent Roll'!$K25,'Rent Roll'!$P25*12),CI$5,"Y")+1))),('Rent Roll'!$H25*'Rent Roll'!$D25/12)*((1+'Rent Roll'!$N25)^DATEDIF('Control | Sensitivity'!$C$18,CI$5,"Y")))))</f>
        <v>-</v>
      </c>
      <c r="CJ29" s="92" t="str">
        <f ca="1">IF(CJ$5&gt;='Rent Roll'!$M51,('Rent Roll'!$G51*'Rent Roll'!$D25/12)*((1+'Rent Roll'!$X51)^DATEDIF('Rent Roll'!$M51,CJ$5,"Y")),
IF(CJ$5&gt;'Rent Roll'!$L25,"-",
IF('Rent Roll'!$P25&gt;0,
IF(AND('Rent Roll'!$P25&gt;0,EDATE('Rent Roll'!$K25,'Rent Roll'!$P25*12)&gt;='Commercial Lease'!CJ$5),
('Rent Roll'!$H25*'Rent Roll'!$D25/12)*((1+'Rent Roll'!$N25)^DATEDIF('Control | Sensitivity'!$C$18,CJ$5,"Y")),
OFFSET(CI29,0,-DATEDIF(EDATE('Rent Roll'!$K25,'Rent Roll'!$P25*12),CJ$5,"M"))*((1+'Rent Roll'!$O25)^(DATEDIF(EDATE('Rent Roll'!$K25,'Rent Roll'!$P25*12),CJ$5,"Y")+1))),('Rent Roll'!$H25*'Rent Roll'!$D25/12)*((1+'Rent Roll'!$N25)^DATEDIF('Control | Sensitivity'!$C$18,CJ$5,"Y")))))</f>
        <v>-</v>
      </c>
      <c r="CK29" s="92" t="str">
        <f ca="1">IF(CK$5&gt;='Rent Roll'!$M51,('Rent Roll'!$G51*'Rent Roll'!$D25/12)*((1+'Rent Roll'!$X51)^DATEDIF('Rent Roll'!$M51,CK$5,"Y")),
IF(CK$5&gt;'Rent Roll'!$L25,"-",
IF('Rent Roll'!$P25&gt;0,
IF(AND('Rent Roll'!$P25&gt;0,EDATE('Rent Roll'!$K25,'Rent Roll'!$P25*12)&gt;='Commercial Lease'!CK$5),
('Rent Roll'!$H25*'Rent Roll'!$D25/12)*((1+'Rent Roll'!$N25)^DATEDIF('Control | Sensitivity'!$C$18,CK$5,"Y")),
OFFSET(CJ29,0,-DATEDIF(EDATE('Rent Roll'!$K25,'Rent Roll'!$P25*12),CK$5,"M"))*((1+'Rent Roll'!$O25)^(DATEDIF(EDATE('Rent Roll'!$K25,'Rent Roll'!$P25*12),CK$5,"Y")+1))),('Rent Roll'!$H25*'Rent Roll'!$D25/12)*((1+'Rent Roll'!$N25)^DATEDIF('Control | Sensitivity'!$C$18,CK$5,"Y")))))</f>
        <v>-</v>
      </c>
      <c r="CL29" s="92" t="str">
        <f ca="1">IF(CL$5&gt;='Rent Roll'!$M51,('Rent Roll'!$G51*'Rent Roll'!$D25/12)*((1+'Rent Roll'!$X51)^DATEDIF('Rent Roll'!$M51,CL$5,"Y")),
IF(CL$5&gt;'Rent Roll'!$L25,"-",
IF('Rent Roll'!$P25&gt;0,
IF(AND('Rent Roll'!$P25&gt;0,EDATE('Rent Roll'!$K25,'Rent Roll'!$P25*12)&gt;='Commercial Lease'!CL$5),
('Rent Roll'!$H25*'Rent Roll'!$D25/12)*((1+'Rent Roll'!$N25)^DATEDIF('Control | Sensitivity'!$C$18,CL$5,"Y")),
OFFSET(CK29,0,-DATEDIF(EDATE('Rent Roll'!$K25,'Rent Roll'!$P25*12),CL$5,"M"))*((1+'Rent Roll'!$O25)^(DATEDIF(EDATE('Rent Roll'!$K25,'Rent Roll'!$P25*12),CL$5,"Y")+1))),('Rent Roll'!$H25*'Rent Roll'!$D25/12)*((1+'Rent Roll'!$N25)^DATEDIF('Control | Sensitivity'!$C$18,CL$5,"Y")))))</f>
        <v>-</v>
      </c>
      <c r="CM29" s="92" t="str">
        <f ca="1">IF(CM$5&gt;='Rent Roll'!$M51,('Rent Roll'!$G51*'Rent Roll'!$D25/12)*((1+'Rent Roll'!$X51)^DATEDIF('Rent Roll'!$M51,CM$5,"Y")),
IF(CM$5&gt;'Rent Roll'!$L25,"-",
IF('Rent Roll'!$P25&gt;0,
IF(AND('Rent Roll'!$P25&gt;0,EDATE('Rent Roll'!$K25,'Rent Roll'!$P25*12)&gt;='Commercial Lease'!CM$5),
('Rent Roll'!$H25*'Rent Roll'!$D25/12)*((1+'Rent Roll'!$N25)^DATEDIF('Control | Sensitivity'!$C$18,CM$5,"Y")),
OFFSET(CL29,0,-DATEDIF(EDATE('Rent Roll'!$K25,'Rent Roll'!$P25*12),CM$5,"M"))*((1+'Rent Roll'!$O25)^(DATEDIF(EDATE('Rent Roll'!$K25,'Rent Roll'!$P25*12),CM$5,"Y")+1))),('Rent Roll'!$H25*'Rent Roll'!$D25/12)*((1+'Rent Roll'!$N25)^DATEDIF('Control | Sensitivity'!$C$18,CM$5,"Y")))))</f>
        <v>-</v>
      </c>
      <c r="CN29" s="92" t="str">
        <f ca="1">IF(CN$5&gt;='Rent Roll'!$M51,('Rent Roll'!$G51*'Rent Roll'!$D25/12)*((1+'Rent Roll'!$X51)^DATEDIF('Rent Roll'!$M51,CN$5,"Y")),
IF(CN$5&gt;'Rent Roll'!$L25,"-",
IF('Rent Roll'!$P25&gt;0,
IF(AND('Rent Roll'!$P25&gt;0,EDATE('Rent Roll'!$K25,'Rent Roll'!$P25*12)&gt;='Commercial Lease'!CN$5),
('Rent Roll'!$H25*'Rent Roll'!$D25/12)*((1+'Rent Roll'!$N25)^DATEDIF('Control | Sensitivity'!$C$18,CN$5,"Y")),
OFFSET(CM29,0,-DATEDIF(EDATE('Rent Roll'!$K25,'Rent Roll'!$P25*12),CN$5,"M"))*((1+'Rent Roll'!$O25)^(DATEDIF(EDATE('Rent Roll'!$K25,'Rent Roll'!$P25*12),CN$5,"Y")+1))),('Rent Roll'!$H25*'Rent Roll'!$D25/12)*((1+'Rent Roll'!$N25)^DATEDIF('Control | Sensitivity'!$C$18,CN$5,"Y")))))</f>
        <v>-</v>
      </c>
      <c r="CO29" s="92" t="str">
        <f ca="1">IF(CO$5&gt;='Rent Roll'!$M51,('Rent Roll'!$G51*'Rent Roll'!$D25/12)*((1+'Rent Roll'!$X51)^DATEDIF('Rent Roll'!$M51,CO$5,"Y")),
IF(CO$5&gt;'Rent Roll'!$L25,"-",
IF('Rent Roll'!$P25&gt;0,
IF(AND('Rent Roll'!$P25&gt;0,EDATE('Rent Roll'!$K25,'Rent Roll'!$P25*12)&gt;='Commercial Lease'!CO$5),
('Rent Roll'!$H25*'Rent Roll'!$D25/12)*((1+'Rent Roll'!$N25)^DATEDIF('Control | Sensitivity'!$C$18,CO$5,"Y")),
OFFSET(CN29,0,-DATEDIF(EDATE('Rent Roll'!$K25,'Rent Roll'!$P25*12),CO$5,"M"))*((1+'Rent Roll'!$O25)^(DATEDIF(EDATE('Rent Roll'!$K25,'Rent Roll'!$P25*12),CO$5,"Y")+1))),('Rent Roll'!$H25*'Rent Roll'!$D25/12)*((1+'Rent Roll'!$N25)^DATEDIF('Control | Sensitivity'!$C$18,CO$5,"Y")))))</f>
        <v>-</v>
      </c>
      <c r="CP29" s="92" t="str">
        <f ca="1">IF(CP$5&gt;='Rent Roll'!$M51,('Rent Roll'!$G51*'Rent Roll'!$D25/12)*((1+'Rent Roll'!$X51)^DATEDIF('Rent Roll'!$M51,CP$5,"Y")),
IF(CP$5&gt;'Rent Roll'!$L25,"-",
IF('Rent Roll'!$P25&gt;0,
IF(AND('Rent Roll'!$P25&gt;0,EDATE('Rent Roll'!$K25,'Rent Roll'!$P25*12)&gt;='Commercial Lease'!CP$5),
('Rent Roll'!$H25*'Rent Roll'!$D25/12)*((1+'Rent Roll'!$N25)^DATEDIF('Control | Sensitivity'!$C$18,CP$5,"Y")),
OFFSET(CO29,0,-DATEDIF(EDATE('Rent Roll'!$K25,'Rent Roll'!$P25*12),CP$5,"M"))*((1+'Rent Roll'!$O25)^(DATEDIF(EDATE('Rent Roll'!$K25,'Rent Roll'!$P25*12),CP$5,"Y")+1))),('Rent Roll'!$H25*'Rent Roll'!$D25/12)*((1+'Rent Roll'!$N25)^DATEDIF('Control | Sensitivity'!$C$18,CP$5,"Y")))))</f>
        <v>-</v>
      </c>
      <c r="CQ29" s="92" t="str">
        <f ca="1">IF(CQ$5&gt;='Rent Roll'!$M51,('Rent Roll'!$G51*'Rent Roll'!$D25/12)*((1+'Rent Roll'!$X51)^DATEDIF('Rent Roll'!$M51,CQ$5,"Y")),
IF(CQ$5&gt;'Rent Roll'!$L25,"-",
IF('Rent Roll'!$P25&gt;0,
IF(AND('Rent Roll'!$P25&gt;0,EDATE('Rent Roll'!$K25,'Rent Roll'!$P25*12)&gt;='Commercial Lease'!CQ$5),
('Rent Roll'!$H25*'Rent Roll'!$D25/12)*((1+'Rent Roll'!$N25)^DATEDIF('Control | Sensitivity'!$C$18,CQ$5,"Y")),
OFFSET(CP29,0,-DATEDIF(EDATE('Rent Roll'!$K25,'Rent Roll'!$P25*12),CQ$5,"M"))*((1+'Rent Roll'!$O25)^(DATEDIF(EDATE('Rent Roll'!$K25,'Rent Roll'!$P25*12),CQ$5,"Y")+1))),('Rent Roll'!$H25*'Rent Roll'!$D25/12)*((1+'Rent Roll'!$N25)^DATEDIF('Control | Sensitivity'!$C$18,CQ$5,"Y")))))</f>
        <v>-</v>
      </c>
      <c r="CR29" s="92" t="str">
        <f ca="1">IF(CR$5&gt;='Rent Roll'!$M51,('Rent Roll'!$G51*'Rent Roll'!$D25/12)*((1+'Rent Roll'!$X51)^DATEDIF('Rent Roll'!$M51,CR$5,"Y")),
IF(CR$5&gt;'Rent Roll'!$L25,"-",
IF('Rent Roll'!$P25&gt;0,
IF(AND('Rent Roll'!$P25&gt;0,EDATE('Rent Roll'!$K25,'Rent Roll'!$P25*12)&gt;='Commercial Lease'!CR$5),
('Rent Roll'!$H25*'Rent Roll'!$D25/12)*((1+'Rent Roll'!$N25)^DATEDIF('Control | Sensitivity'!$C$18,CR$5,"Y")),
OFFSET(CQ29,0,-DATEDIF(EDATE('Rent Roll'!$K25,'Rent Roll'!$P25*12),CR$5,"M"))*((1+'Rent Roll'!$O25)^(DATEDIF(EDATE('Rent Roll'!$K25,'Rent Roll'!$P25*12),CR$5,"Y")+1))),('Rent Roll'!$H25*'Rent Roll'!$D25/12)*((1+'Rent Roll'!$N25)^DATEDIF('Control | Sensitivity'!$C$18,CR$5,"Y")))))</f>
        <v>-</v>
      </c>
      <c r="CS29" s="92" t="str">
        <f ca="1">IF(CS$5&gt;='Rent Roll'!$M51,('Rent Roll'!$G51*'Rent Roll'!$D25/12)*((1+'Rent Roll'!$X51)^DATEDIF('Rent Roll'!$M51,CS$5,"Y")),
IF(CS$5&gt;'Rent Roll'!$L25,"-",
IF('Rent Roll'!$P25&gt;0,
IF(AND('Rent Roll'!$P25&gt;0,EDATE('Rent Roll'!$K25,'Rent Roll'!$P25*12)&gt;='Commercial Lease'!CS$5),
('Rent Roll'!$H25*'Rent Roll'!$D25/12)*((1+'Rent Roll'!$N25)^DATEDIF('Control | Sensitivity'!$C$18,CS$5,"Y")),
OFFSET(CR29,0,-DATEDIF(EDATE('Rent Roll'!$K25,'Rent Roll'!$P25*12),CS$5,"M"))*((1+'Rent Roll'!$O25)^(DATEDIF(EDATE('Rent Roll'!$K25,'Rent Roll'!$P25*12),CS$5,"Y")+1))),('Rent Roll'!$H25*'Rent Roll'!$D25/12)*((1+'Rent Roll'!$N25)^DATEDIF('Control | Sensitivity'!$C$18,CS$5,"Y")))))</f>
        <v>-</v>
      </c>
      <c r="CT29" s="92" t="str">
        <f ca="1">IF(CT$5&gt;='Rent Roll'!$M51,('Rent Roll'!$G51*'Rent Roll'!$D25/12)*((1+'Rent Roll'!$X51)^DATEDIF('Rent Roll'!$M51,CT$5,"Y")),
IF(CT$5&gt;'Rent Roll'!$L25,"-",
IF('Rent Roll'!$P25&gt;0,
IF(AND('Rent Roll'!$P25&gt;0,EDATE('Rent Roll'!$K25,'Rent Roll'!$P25*12)&gt;='Commercial Lease'!CT$5),
('Rent Roll'!$H25*'Rent Roll'!$D25/12)*((1+'Rent Roll'!$N25)^DATEDIF('Control | Sensitivity'!$C$18,CT$5,"Y")),
OFFSET(CS29,0,-DATEDIF(EDATE('Rent Roll'!$K25,'Rent Roll'!$P25*12),CT$5,"M"))*((1+'Rent Roll'!$O25)^(DATEDIF(EDATE('Rent Roll'!$K25,'Rent Roll'!$P25*12),CT$5,"Y")+1))),('Rent Roll'!$H25*'Rent Roll'!$D25/12)*((1+'Rent Roll'!$N25)^DATEDIF('Control | Sensitivity'!$C$18,CT$5,"Y")))))</f>
        <v>-</v>
      </c>
      <c r="CU29" s="92" t="str">
        <f ca="1">IF(CU$5&gt;='Rent Roll'!$M51,('Rent Roll'!$G51*'Rent Roll'!$D25/12)*((1+'Rent Roll'!$X51)^DATEDIF('Rent Roll'!$M51,CU$5,"Y")),
IF(CU$5&gt;'Rent Roll'!$L25,"-",
IF('Rent Roll'!$P25&gt;0,
IF(AND('Rent Roll'!$P25&gt;0,EDATE('Rent Roll'!$K25,'Rent Roll'!$P25*12)&gt;='Commercial Lease'!CU$5),
('Rent Roll'!$H25*'Rent Roll'!$D25/12)*((1+'Rent Roll'!$N25)^DATEDIF('Control | Sensitivity'!$C$18,CU$5,"Y")),
OFFSET(CT29,0,-DATEDIF(EDATE('Rent Roll'!$K25,'Rent Roll'!$P25*12),CU$5,"M"))*((1+'Rent Roll'!$O25)^(DATEDIF(EDATE('Rent Roll'!$K25,'Rent Roll'!$P25*12),CU$5,"Y")+1))),('Rent Roll'!$H25*'Rent Roll'!$D25/12)*((1+'Rent Roll'!$N25)^DATEDIF('Control | Sensitivity'!$C$18,CU$5,"Y")))))</f>
        <v>-</v>
      </c>
      <c r="CV29" s="92" t="str">
        <f ca="1">IF(CV$5&gt;='Rent Roll'!$M51,('Rent Roll'!$G51*'Rent Roll'!$D25/12)*((1+'Rent Roll'!$X51)^DATEDIF('Rent Roll'!$M51,CV$5,"Y")),
IF(CV$5&gt;'Rent Roll'!$L25,"-",
IF('Rent Roll'!$P25&gt;0,
IF(AND('Rent Roll'!$P25&gt;0,EDATE('Rent Roll'!$K25,'Rent Roll'!$P25*12)&gt;='Commercial Lease'!CV$5),
('Rent Roll'!$H25*'Rent Roll'!$D25/12)*((1+'Rent Roll'!$N25)^DATEDIF('Control | Sensitivity'!$C$18,CV$5,"Y")),
OFFSET(CU29,0,-DATEDIF(EDATE('Rent Roll'!$K25,'Rent Roll'!$P25*12),CV$5,"M"))*((1+'Rent Roll'!$O25)^(DATEDIF(EDATE('Rent Roll'!$K25,'Rent Roll'!$P25*12),CV$5,"Y")+1))),('Rent Roll'!$H25*'Rent Roll'!$D25/12)*((1+'Rent Roll'!$N25)^DATEDIF('Control | Sensitivity'!$C$18,CV$5,"Y")))))</f>
        <v>-</v>
      </c>
      <c r="CW29" s="92" t="str">
        <f ca="1">IF(CW$5&gt;='Rent Roll'!$M51,('Rent Roll'!$G51*'Rent Roll'!$D25/12)*((1+'Rent Roll'!$X51)^DATEDIF('Rent Roll'!$M51,CW$5,"Y")),
IF(CW$5&gt;'Rent Roll'!$L25,"-",
IF('Rent Roll'!$P25&gt;0,
IF(AND('Rent Roll'!$P25&gt;0,EDATE('Rent Roll'!$K25,'Rent Roll'!$P25*12)&gt;='Commercial Lease'!CW$5),
('Rent Roll'!$H25*'Rent Roll'!$D25/12)*((1+'Rent Roll'!$N25)^DATEDIF('Control | Sensitivity'!$C$18,CW$5,"Y")),
OFFSET(CV29,0,-DATEDIF(EDATE('Rent Roll'!$K25,'Rent Roll'!$P25*12),CW$5,"M"))*((1+'Rent Roll'!$O25)^(DATEDIF(EDATE('Rent Roll'!$K25,'Rent Roll'!$P25*12),CW$5,"Y")+1))),('Rent Roll'!$H25*'Rent Roll'!$D25/12)*((1+'Rent Roll'!$N25)^DATEDIF('Control | Sensitivity'!$C$18,CW$5,"Y")))))</f>
        <v>-</v>
      </c>
      <c r="CX29" s="92" t="str">
        <f ca="1">IF(CX$5&gt;='Rent Roll'!$M51,('Rent Roll'!$G51*'Rent Roll'!$D25/12)*((1+'Rent Roll'!$X51)^DATEDIF('Rent Roll'!$M51,CX$5,"Y")),
IF(CX$5&gt;'Rent Roll'!$L25,"-",
IF('Rent Roll'!$P25&gt;0,
IF(AND('Rent Roll'!$P25&gt;0,EDATE('Rent Roll'!$K25,'Rent Roll'!$P25*12)&gt;='Commercial Lease'!CX$5),
('Rent Roll'!$H25*'Rent Roll'!$D25/12)*((1+'Rent Roll'!$N25)^DATEDIF('Control | Sensitivity'!$C$18,CX$5,"Y")),
OFFSET(CW29,0,-DATEDIF(EDATE('Rent Roll'!$K25,'Rent Roll'!$P25*12),CX$5,"M"))*((1+'Rent Roll'!$O25)^(DATEDIF(EDATE('Rent Roll'!$K25,'Rent Roll'!$P25*12),CX$5,"Y")+1))),('Rent Roll'!$H25*'Rent Roll'!$D25/12)*((1+'Rent Roll'!$N25)^DATEDIF('Control | Sensitivity'!$C$18,CX$5,"Y")))))</f>
        <v>-</v>
      </c>
      <c r="CY29" s="92" t="str">
        <f ca="1">IF(CY$5&gt;='Rent Roll'!$M51,('Rent Roll'!$G51*'Rent Roll'!$D25/12)*((1+'Rent Roll'!$X51)^DATEDIF('Rent Roll'!$M51,CY$5,"Y")),
IF(CY$5&gt;'Rent Roll'!$L25,"-",
IF('Rent Roll'!$P25&gt;0,
IF(AND('Rent Roll'!$P25&gt;0,EDATE('Rent Roll'!$K25,'Rent Roll'!$P25*12)&gt;='Commercial Lease'!CY$5),
('Rent Roll'!$H25*'Rent Roll'!$D25/12)*((1+'Rent Roll'!$N25)^DATEDIF('Control | Sensitivity'!$C$18,CY$5,"Y")),
OFFSET(CX29,0,-DATEDIF(EDATE('Rent Roll'!$K25,'Rent Roll'!$P25*12),CY$5,"M"))*((1+'Rent Roll'!$O25)^(DATEDIF(EDATE('Rent Roll'!$K25,'Rent Roll'!$P25*12),CY$5,"Y")+1))),('Rent Roll'!$H25*'Rent Roll'!$D25/12)*((1+'Rent Roll'!$N25)^DATEDIF('Control | Sensitivity'!$C$18,CY$5,"Y")))))</f>
        <v>-</v>
      </c>
      <c r="CZ29" s="92" t="str">
        <f ca="1">IF(CZ$5&gt;='Rent Roll'!$M51,('Rent Roll'!$G51*'Rent Roll'!$D25/12)*((1+'Rent Roll'!$X51)^DATEDIF('Rent Roll'!$M51,CZ$5,"Y")),
IF(CZ$5&gt;'Rent Roll'!$L25,"-",
IF('Rent Roll'!$P25&gt;0,
IF(AND('Rent Roll'!$P25&gt;0,EDATE('Rent Roll'!$K25,'Rent Roll'!$P25*12)&gt;='Commercial Lease'!CZ$5),
('Rent Roll'!$H25*'Rent Roll'!$D25/12)*((1+'Rent Roll'!$N25)^DATEDIF('Control | Sensitivity'!$C$18,CZ$5,"Y")),
OFFSET(CY29,0,-DATEDIF(EDATE('Rent Roll'!$K25,'Rent Roll'!$P25*12),CZ$5,"M"))*((1+'Rent Roll'!$O25)^(DATEDIF(EDATE('Rent Roll'!$K25,'Rent Roll'!$P25*12),CZ$5,"Y")+1))),('Rent Roll'!$H25*'Rent Roll'!$D25/12)*((1+'Rent Roll'!$N25)^DATEDIF('Control | Sensitivity'!$C$18,CZ$5,"Y")))))</f>
        <v>-</v>
      </c>
      <c r="DA29" s="92" t="str">
        <f ca="1">IF(DA$5&gt;='Rent Roll'!$M51,('Rent Roll'!$G51*'Rent Roll'!$D25/12)*((1+'Rent Roll'!$X51)^DATEDIF('Rent Roll'!$M51,DA$5,"Y")),
IF(DA$5&gt;'Rent Roll'!$L25,"-",
IF('Rent Roll'!$P25&gt;0,
IF(AND('Rent Roll'!$P25&gt;0,EDATE('Rent Roll'!$K25,'Rent Roll'!$P25*12)&gt;='Commercial Lease'!DA$5),
('Rent Roll'!$H25*'Rent Roll'!$D25/12)*((1+'Rent Roll'!$N25)^DATEDIF('Control | Sensitivity'!$C$18,DA$5,"Y")),
OFFSET(CZ29,0,-DATEDIF(EDATE('Rent Roll'!$K25,'Rent Roll'!$P25*12),DA$5,"M"))*((1+'Rent Roll'!$O25)^(DATEDIF(EDATE('Rent Roll'!$K25,'Rent Roll'!$P25*12),DA$5,"Y")+1))),('Rent Roll'!$H25*'Rent Roll'!$D25/12)*((1+'Rent Roll'!$N25)^DATEDIF('Control | Sensitivity'!$C$18,DA$5,"Y")))))</f>
        <v>-</v>
      </c>
      <c r="DB29" s="92" t="str">
        <f ca="1">IF(DB$5&gt;='Rent Roll'!$M51,('Rent Roll'!$G51*'Rent Roll'!$D25/12)*((1+'Rent Roll'!$X51)^DATEDIF('Rent Roll'!$M51,DB$5,"Y")),
IF(DB$5&gt;'Rent Roll'!$L25,"-",
IF('Rent Roll'!$P25&gt;0,
IF(AND('Rent Roll'!$P25&gt;0,EDATE('Rent Roll'!$K25,'Rent Roll'!$P25*12)&gt;='Commercial Lease'!DB$5),
('Rent Roll'!$H25*'Rent Roll'!$D25/12)*((1+'Rent Roll'!$N25)^DATEDIF('Control | Sensitivity'!$C$18,DB$5,"Y")),
OFFSET(DA29,0,-DATEDIF(EDATE('Rent Roll'!$K25,'Rent Roll'!$P25*12),DB$5,"M"))*((1+'Rent Roll'!$O25)^(DATEDIF(EDATE('Rent Roll'!$K25,'Rent Roll'!$P25*12),DB$5,"Y")+1))),('Rent Roll'!$H25*'Rent Roll'!$D25/12)*((1+'Rent Roll'!$N25)^DATEDIF('Control | Sensitivity'!$C$18,DB$5,"Y")))))</f>
        <v>-</v>
      </c>
      <c r="DC29" s="92" t="str">
        <f ca="1">IF(DC$5&gt;='Rent Roll'!$M51,('Rent Roll'!$G51*'Rent Roll'!$D25/12)*((1+'Rent Roll'!$X51)^DATEDIF('Rent Roll'!$M51,DC$5,"Y")),
IF(DC$5&gt;'Rent Roll'!$L25,"-",
IF('Rent Roll'!$P25&gt;0,
IF(AND('Rent Roll'!$P25&gt;0,EDATE('Rent Roll'!$K25,'Rent Roll'!$P25*12)&gt;='Commercial Lease'!DC$5),
('Rent Roll'!$H25*'Rent Roll'!$D25/12)*((1+'Rent Roll'!$N25)^DATEDIF('Control | Sensitivity'!$C$18,DC$5,"Y")),
OFFSET(DB29,0,-DATEDIF(EDATE('Rent Roll'!$K25,'Rent Roll'!$P25*12),DC$5,"M"))*((1+'Rent Roll'!$O25)^(DATEDIF(EDATE('Rent Roll'!$K25,'Rent Roll'!$P25*12),DC$5,"Y")+1))),('Rent Roll'!$H25*'Rent Roll'!$D25/12)*((1+'Rent Roll'!$N25)^DATEDIF('Control | Sensitivity'!$C$18,DC$5,"Y")))))</f>
        <v>-</v>
      </c>
      <c r="DD29" s="92" t="str">
        <f ca="1">IF(DD$5&gt;='Rent Roll'!$M51,('Rent Roll'!$G51*'Rent Roll'!$D25/12)*((1+'Rent Roll'!$X51)^DATEDIF('Rent Roll'!$M51,DD$5,"Y")),
IF(DD$5&gt;'Rent Roll'!$L25,"-",
IF('Rent Roll'!$P25&gt;0,
IF(AND('Rent Roll'!$P25&gt;0,EDATE('Rent Roll'!$K25,'Rent Roll'!$P25*12)&gt;='Commercial Lease'!DD$5),
('Rent Roll'!$H25*'Rent Roll'!$D25/12)*((1+'Rent Roll'!$N25)^DATEDIF('Control | Sensitivity'!$C$18,DD$5,"Y")),
OFFSET(DC29,0,-DATEDIF(EDATE('Rent Roll'!$K25,'Rent Roll'!$P25*12),DD$5,"M"))*((1+'Rent Roll'!$O25)^(DATEDIF(EDATE('Rent Roll'!$K25,'Rent Roll'!$P25*12),DD$5,"Y")+1))),('Rent Roll'!$H25*'Rent Roll'!$D25/12)*((1+'Rent Roll'!$N25)^DATEDIF('Control | Sensitivity'!$C$18,DD$5,"Y")))))</f>
        <v>-</v>
      </c>
      <c r="DE29" s="92" t="str">
        <f ca="1">IF(DE$5&gt;='Rent Roll'!$M51,('Rent Roll'!$G51*'Rent Roll'!$D25/12)*((1+'Rent Roll'!$X51)^DATEDIF('Rent Roll'!$M51,DE$5,"Y")),
IF(DE$5&gt;'Rent Roll'!$L25,"-",
IF('Rent Roll'!$P25&gt;0,
IF(AND('Rent Roll'!$P25&gt;0,EDATE('Rent Roll'!$K25,'Rent Roll'!$P25*12)&gt;='Commercial Lease'!DE$5),
('Rent Roll'!$H25*'Rent Roll'!$D25/12)*((1+'Rent Roll'!$N25)^DATEDIF('Control | Sensitivity'!$C$18,DE$5,"Y")),
OFFSET(DD29,0,-DATEDIF(EDATE('Rent Roll'!$K25,'Rent Roll'!$P25*12),DE$5,"M"))*((1+'Rent Roll'!$O25)^(DATEDIF(EDATE('Rent Roll'!$K25,'Rent Roll'!$P25*12),DE$5,"Y")+1))),('Rent Roll'!$H25*'Rent Roll'!$D25/12)*((1+'Rent Roll'!$N25)^DATEDIF('Control | Sensitivity'!$C$18,DE$5,"Y")))))</f>
        <v>-</v>
      </c>
      <c r="DF29" s="92" t="str">
        <f ca="1">IF(DF$5&gt;='Rent Roll'!$M51,('Rent Roll'!$G51*'Rent Roll'!$D25/12)*((1+'Rent Roll'!$X51)^DATEDIF('Rent Roll'!$M51,DF$5,"Y")),
IF(DF$5&gt;'Rent Roll'!$L25,"-",
IF('Rent Roll'!$P25&gt;0,
IF(AND('Rent Roll'!$P25&gt;0,EDATE('Rent Roll'!$K25,'Rent Roll'!$P25*12)&gt;='Commercial Lease'!DF$5),
('Rent Roll'!$H25*'Rent Roll'!$D25/12)*((1+'Rent Roll'!$N25)^DATEDIF('Control | Sensitivity'!$C$18,DF$5,"Y")),
OFFSET(DE29,0,-DATEDIF(EDATE('Rent Roll'!$K25,'Rent Roll'!$P25*12),DF$5,"M"))*((1+'Rent Roll'!$O25)^(DATEDIF(EDATE('Rent Roll'!$K25,'Rent Roll'!$P25*12),DF$5,"Y")+1))),('Rent Roll'!$H25*'Rent Roll'!$D25/12)*((1+'Rent Roll'!$N25)^DATEDIF('Control | Sensitivity'!$C$18,DF$5,"Y")))))</f>
        <v>-</v>
      </c>
      <c r="DG29" s="92" t="str">
        <f ca="1">IF(DG$5&gt;='Rent Roll'!$M51,('Rent Roll'!$G51*'Rent Roll'!$D25/12)*((1+'Rent Roll'!$X51)^DATEDIF('Rent Roll'!$M51,DG$5,"Y")),
IF(DG$5&gt;'Rent Roll'!$L25,"-",
IF('Rent Roll'!$P25&gt;0,
IF(AND('Rent Roll'!$P25&gt;0,EDATE('Rent Roll'!$K25,'Rent Roll'!$P25*12)&gt;='Commercial Lease'!DG$5),
('Rent Roll'!$H25*'Rent Roll'!$D25/12)*((1+'Rent Roll'!$N25)^DATEDIF('Control | Sensitivity'!$C$18,DG$5,"Y")),
OFFSET(DF29,0,-DATEDIF(EDATE('Rent Roll'!$K25,'Rent Roll'!$P25*12),DG$5,"M"))*((1+'Rent Roll'!$O25)^(DATEDIF(EDATE('Rent Roll'!$K25,'Rent Roll'!$P25*12),DG$5,"Y")+1))),('Rent Roll'!$H25*'Rent Roll'!$D25/12)*((1+'Rent Roll'!$N25)^DATEDIF('Control | Sensitivity'!$C$18,DG$5,"Y")))))</f>
        <v>-</v>
      </c>
      <c r="DH29" s="92" t="str">
        <f ca="1">IF(DH$5&gt;='Rent Roll'!$M51,('Rent Roll'!$G51*'Rent Roll'!$D25/12)*((1+'Rent Roll'!$X51)^DATEDIF('Rent Roll'!$M51,DH$5,"Y")),
IF(DH$5&gt;'Rent Roll'!$L25,"-",
IF('Rent Roll'!$P25&gt;0,
IF(AND('Rent Roll'!$P25&gt;0,EDATE('Rent Roll'!$K25,'Rent Roll'!$P25*12)&gt;='Commercial Lease'!DH$5),
('Rent Roll'!$H25*'Rent Roll'!$D25/12)*((1+'Rent Roll'!$N25)^DATEDIF('Control | Sensitivity'!$C$18,DH$5,"Y")),
OFFSET(DG29,0,-DATEDIF(EDATE('Rent Roll'!$K25,'Rent Roll'!$P25*12),DH$5,"M"))*((1+'Rent Roll'!$O25)^(DATEDIF(EDATE('Rent Roll'!$K25,'Rent Roll'!$P25*12),DH$5,"Y")+1))),('Rent Roll'!$H25*'Rent Roll'!$D25/12)*((1+'Rent Roll'!$N25)^DATEDIF('Control | Sensitivity'!$C$18,DH$5,"Y")))))</f>
        <v>-</v>
      </c>
      <c r="DI29" s="92" t="str">
        <f ca="1">IF(DI$5&gt;='Rent Roll'!$M51,('Rent Roll'!$G51*'Rent Roll'!$D25/12)*((1+'Rent Roll'!$X51)^DATEDIF('Rent Roll'!$M51,DI$5,"Y")),
IF(DI$5&gt;'Rent Roll'!$L25,"-",
IF('Rent Roll'!$P25&gt;0,
IF(AND('Rent Roll'!$P25&gt;0,EDATE('Rent Roll'!$K25,'Rent Roll'!$P25*12)&gt;='Commercial Lease'!DI$5),
('Rent Roll'!$H25*'Rent Roll'!$D25/12)*((1+'Rent Roll'!$N25)^DATEDIF('Control | Sensitivity'!$C$18,DI$5,"Y")),
OFFSET(DH29,0,-DATEDIF(EDATE('Rent Roll'!$K25,'Rent Roll'!$P25*12),DI$5,"M"))*((1+'Rent Roll'!$O25)^(DATEDIF(EDATE('Rent Roll'!$K25,'Rent Roll'!$P25*12),DI$5,"Y")+1))),('Rent Roll'!$H25*'Rent Roll'!$D25/12)*((1+'Rent Roll'!$N25)^DATEDIF('Control | Sensitivity'!$C$18,DI$5,"Y")))))</f>
        <v>-</v>
      </c>
      <c r="DJ29" s="92" t="str">
        <f ca="1">IF(DJ$5&gt;='Rent Roll'!$M51,('Rent Roll'!$G51*'Rent Roll'!$D25/12)*((1+'Rent Roll'!$X51)^DATEDIF('Rent Roll'!$M51,DJ$5,"Y")),
IF(DJ$5&gt;'Rent Roll'!$L25,"-",
IF('Rent Roll'!$P25&gt;0,
IF(AND('Rent Roll'!$P25&gt;0,EDATE('Rent Roll'!$K25,'Rent Roll'!$P25*12)&gt;='Commercial Lease'!DJ$5),
('Rent Roll'!$H25*'Rent Roll'!$D25/12)*((1+'Rent Roll'!$N25)^DATEDIF('Control | Sensitivity'!$C$18,DJ$5,"Y")),
OFFSET(DI29,0,-DATEDIF(EDATE('Rent Roll'!$K25,'Rent Roll'!$P25*12),DJ$5,"M"))*((1+'Rent Roll'!$O25)^(DATEDIF(EDATE('Rent Roll'!$K25,'Rent Roll'!$P25*12),DJ$5,"Y")+1))),('Rent Roll'!$H25*'Rent Roll'!$D25/12)*((1+'Rent Roll'!$N25)^DATEDIF('Control | Sensitivity'!$C$18,DJ$5,"Y")))))</f>
        <v>-</v>
      </c>
      <c r="DK29" s="92" t="str">
        <f ca="1">IF(DK$5&gt;='Rent Roll'!$M51,('Rent Roll'!$G51*'Rent Roll'!$D25/12)*((1+'Rent Roll'!$X51)^DATEDIF('Rent Roll'!$M51,DK$5,"Y")),
IF(DK$5&gt;'Rent Roll'!$L25,"-",
IF('Rent Roll'!$P25&gt;0,
IF(AND('Rent Roll'!$P25&gt;0,EDATE('Rent Roll'!$K25,'Rent Roll'!$P25*12)&gt;='Commercial Lease'!DK$5),
('Rent Roll'!$H25*'Rent Roll'!$D25/12)*((1+'Rent Roll'!$N25)^DATEDIF('Control | Sensitivity'!$C$18,DK$5,"Y")),
OFFSET(DJ29,0,-DATEDIF(EDATE('Rent Roll'!$K25,'Rent Roll'!$P25*12),DK$5,"M"))*((1+'Rent Roll'!$O25)^(DATEDIF(EDATE('Rent Roll'!$K25,'Rent Roll'!$P25*12),DK$5,"Y")+1))),('Rent Roll'!$H25*'Rent Roll'!$D25/12)*((1+'Rent Roll'!$N25)^DATEDIF('Control | Sensitivity'!$C$18,DK$5,"Y")))))</f>
        <v>-</v>
      </c>
      <c r="DL29" s="92" t="str">
        <f ca="1">IF(DL$5&gt;='Rent Roll'!$M51,('Rent Roll'!$G51*'Rent Roll'!$D25/12)*((1+'Rent Roll'!$X51)^DATEDIF('Rent Roll'!$M51,DL$5,"Y")),
IF(DL$5&gt;'Rent Roll'!$L25,"-",
IF('Rent Roll'!$P25&gt;0,
IF(AND('Rent Roll'!$P25&gt;0,EDATE('Rent Roll'!$K25,'Rent Roll'!$P25*12)&gt;='Commercial Lease'!DL$5),
('Rent Roll'!$H25*'Rent Roll'!$D25/12)*((1+'Rent Roll'!$N25)^DATEDIF('Control | Sensitivity'!$C$18,DL$5,"Y")),
OFFSET(DK29,0,-DATEDIF(EDATE('Rent Roll'!$K25,'Rent Roll'!$P25*12),DL$5,"M"))*((1+'Rent Roll'!$O25)^(DATEDIF(EDATE('Rent Roll'!$K25,'Rent Roll'!$P25*12),DL$5,"Y")+1))),('Rent Roll'!$H25*'Rent Roll'!$D25/12)*((1+'Rent Roll'!$N25)^DATEDIF('Control | Sensitivity'!$C$18,DL$5,"Y")))))</f>
        <v>-</v>
      </c>
      <c r="DM29" s="92" t="str">
        <f ca="1">IF(DM$5&gt;='Rent Roll'!$M51,('Rent Roll'!$G51*'Rent Roll'!$D25/12)*((1+'Rent Roll'!$X51)^DATEDIF('Rent Roll'!$M51,DM$5,"Y")),
IF(DM$5&gt;'Rent Roll'!$L25,"-",
IF('Rent Roll'!$P25&gt;0,
IF(AND('Rent Roll'!$P25&gt;0,EDATE('Rent Roll'!$K25,'Rent Roll'!$P25*12)&gt;='Commercial Lease'!DM$5),
('Rent Roll'!$H25*'Rent Roll'!$D25/12)*((1+'Rent Roll'!$N25)^DATEDIF('Control | Sensitivity'!$C$18,DM$5,"Y")),
OFFSET(DL29,0,-DATEDIF(EDATE('Rent Roll'!$K25,'Rent Roll'!$P25*12),DM$5,"M"))*((1+'Rent Roll'!$O25)^(DATEDIF(EDATE('Rent Roll'!$K25,'Rent Roll'!$P25*12),DM$5,"Y")+1))),('Rent Roll'!$H25*'Rent Roll'!$D25/12)*((1+'Rent Roll'!$N25)^DATEDIF('Control | Sensitivity'!$C$18,DM$5,"Y")))))</f>
        <v>-</v>
      </c>
      <c r="DN29" s="92" t="str">
        <f ca="1">IF(DN$5&gt;='Rent Roll'!$M51,('Rent Roll'!$G51*'Rent Roll'!$D25/12)*((1+'Rent Roll'!$X51)^DATEDIF('Rent Roll'!$M51,DN$5,"Y")),
IF(DN$5&gt;'Rent Roll'!$L25,"-",
IF('Rent Roll'!$P25&gt;0,
IF(AND('Rent Roll'!$P25&gt;0,EDATE('Rent Roll'!$K25,'Rent Roll'!$P25*12)&gt;='Commercial Lease'!DN$5),
('Rent Roll'!$H25*'Rent Roll'!$D25/12)*((1+'Rent Roll'!$N25)^DATEDIF('Control | Sensitivity'!$C$18,DN$5,"Y")),
OFFSET(DM29,0,-DATEDIF(EDATE('Rent Roll'!$K25,'Rent Roll'!$P25*12),DN$5,"M"))*((1+'Rent Roll'!$O25)^(DATEDIF(EDATE('Rent Roll'!$K25,'Rent Roll'!$P25*12),DN$5,"Y")+1))),('Rent Roll'!$H25*'Rent Roll'!$D25/12)*((1+'Rent Roll'!$N25)^DATEDIF('Control | Sensitivity'!$C$18,DN$5,"Y")))))</f>
        <v>-</v>
      </c>
      <c r="DO29" s="92" t="str">
        <f ca="1">IF(DO$5&gt;='Rent Roll'!$M51,('Rent Roll'!$G51*'Rent Roll'!$D25/12)*((1+'Rent Roll'!$X51)^DATEDIF('Rent Roll'!$M51,DO$5,"Y")),
IF(DO$5&gt;'Rent Roll'!$L25,"-",
IF('Rent Roll'!$P25&gt;0,
IF(AND('Rent Roll'!$P25&gt;0,EDATE('Rent Roll'!$K25,'Rent Roll'!$P25*12)&gt;='Commercial Lease'!DO$5),
('Rent Roll'!$H25*'Rent Roll'!$D25/12)*((1+'Rent Roll'!$N25)^DATEDIF('Control | Sensitivity'!$C$18,DO$5,"Y")),
OFFSET(DN29,0,-DATEDIF(EDATE('Rent Roll'!$K25,'Rent Roll'!$P25*12),DO$5,"M"))*((1+'Rent Roll'!$O25)^(DATEDIF(EDATE('Rent Roll'!$K25,'Rent Roll'!$P25*12),DO$5,"Y")+1))),('Rent Roll'!$H25*'Rent Roll'!$D25/12)*((1+'Rent Roll'!$N25)^DATEDIF('Control | Sensitivity'!$C$18,DO$5,"Y")))))</f>
        <v>-</v>
      </c>
      <c r="DP29" s="92" t="str">
        <f ca="1">IF(DP$5&gt;='Rent Roll'!$M51,('Rent Roll'!$G51*'Rent Roll'!$D25/12)*((1+'Rent Roll'!$X51)^DATEDIF('Rent Roll'!$M51,DP$5,"Y")),
IF(DP$5&gt;'Rent Roll'!$L25,"-",
IF('Rent Roll'!$P25&gt;0,
IF(AND('Rent Roll'!$P25&gt;0,EDATE('Rent Roll'!$K25,'Rent Roll'!$P25*12)&gt;='Commercial Lease'!DP$5),
('Rent Roll'!$H25*'Rent Roll'!$D25/12)*((1+'Rent Roll'!$N25)^DATEDIF('Control | Sensitivity'!$C$18,DP$5,"Y")),
OFFSET(DO29,0,-DATEDIF(EDATE('Rent Roll'!$K25,'Rent Roll'!$P25*12),DP$5,"M"))*((1+'Rent Roll'!$O25)^(DATEDIF(EDATE('Rent Roll'!$K25,'Rent Roll'!$P25*12),DP$5,"Y")+1))),('Rent Roll'!$H25*'Rent Roll'!$D25/12)*((1+'Rent Roll'!$N25)^DATEDIF('Control | Sensitivity'!$C$18,DP$5,"Y")))))</f>
        <v>-</v>
      </c>
      <c r="DQ29" s="92" t="str">
        <f ca="1">IF(DQ$5&gt;='Rent Roll'!$M51,('Rent Roll'!$G51*'Rent Roll'!$D25/12)*((1+'Rent Roll'!$X51)^DATEDIF('Rent Roll'!$M51,DQ$5,"Y")),
IF(DQ$5&gt;'Rent Roll'!$L25,"-",
IF('Rent Roll'!$P25&gt;0,
IF(AND('Rent Roll'!$P25&gt;0,EDATE('Rent Roll'!$K25,'Rent Roll'!$P25*12)&gt;='Commercial Lease'!DQ$5),
('Rent Roll'!$H25*'Rent Roll'!$D25/12)*((1+'Rent Roll'!$N25)^DATEDIF('Control | Sensitivity'!$C$18,DQ$5,"Y")),
OFFSET(DP29,0,-DATEDIF(EDATE('Rent Roll'!$K25,'Rent Roll'!$P25*12),DQ$5,"M"))*((1+'Rent Roll'!$O25)^(DATEDIF(EDATE('Rent Roll'!$K25,'Rent Roll'!$P25*12),DQ$5,"Y")+1))),('Rent Roll'!$H25*'Rent Roll'!$D25/12)*((1+'Rent Roll'!$N25)^DATEDIF('Control | Sensitivity'!$C$18,DQ$5,"Y")))))</f>
        <v>-</v>
      </c>
      <c r="DR29" s="92" t="str">
        <f ca="1">IF(DR$5&gt;='Rent Roll'!$M51,('Rent Roll'!$G51*'Rent Roll'!$D25/12)*((1+'Rent Roll'!$X51)^DATEDIF('Rent Roll'!$M51,DR$5,"Y")),
IF(DR$5&gt;'Rent Roll'!$L25,"-",
IF('Rent Roll'!$P25&gt;0,
IF(AND('Rent Roll'!$P25&gt;0,EDATE('Rent Roll'!$K25,'Rent Roll'!$P25*12)&gt;='Commercial Lease'!DR$5),
('Rent Roll'!$H25*'Rent Roll'!$D25/12)*((1+'Rent Roll'!$N25)^DATEDIF('Control | Sensitivity'!$C$18,DR$5,"Y")),
OFFSET(DQ29,0,-DATEDIF(EDATE('Rent Roll'!$K25,'Rent Roll'!$P25*12),DR$5,"M"))*((1+'Rent Roll'!$O25)^(DATEDIF(EDATE('Rent Roll'!$K25,'Rent Roll'!$P25*12),DR$5,"Y")+1))),('Rent Roll'!$H25*'Rent Roll'!$D25/12)*((1+'Rent Roll'!$N25)^DATEDIF('Control | Sensitivity'!$C$18,DR$5,"Y")))))</f>
        <v>-</v>
      </c>
      <c r="DS29" s="92" t="str">
        <f ca="1">IF(DS$5&gt;='Rent Roll'!$M51,('Rent Roll'!$G51*'Rent Roll'!$D25/12)*((1+'Rent Roll'!$X51)^DATEDIF('Rent Roll'!$M51,DS$5,"Y")),
IF(DS$5&gt;'Rent Roll'!$L25,"-",
IF('Rent Roll'!$P25&gt;0,
IF(AND('Rent Roll'!$P25&gt;0,EDATE('Rent Roll'!$K25,'Rent Roll'!$P25*12)&gt;='Commercial Lease'!DS$5),
('Rent Roll'!$H25*'Rent Roll'!$D25/12)*((1+'Rent Roll'!$N25)^DATEDIF('Control | Sensitivity'!$C$18,DS$5,"Y")),
OFFSET(DR29,0,-DATEDIF(EDATE('Rent Roll'!$K25,'Rent Roll'!$P25*12),DS$5,"M"))*((1+'Rent Roll'!$O25)^(DATEDIF(EDATE('Rent Roll'!$K25,'Rent Roll'!$P25*12),DS$5,"Y")+1))),('Rent Roll'!$H25*'Rent Roll'!$D25/12)*((1+'Rent Roll'!$N25)^DATEDIF('Control | Sensitivity'!$C$18,DS$5,"Y")))))</f>
        <v>-</v>
      </c>
      <c r="DT29" s="92" t="str">
        <f ca="1">IF(DT$5&gt;='Rent Roll'!$M51,('Rent Roll'!$G51*'Rent Roll'!$D25/12)*((1+'Rent Roll'!$X51)^DATEDIF('Rent Roll'!$M51,DT$5,"Y")),
IF(DT$5&gt;'Rent Roll'!$L25,"-",
IF('Rent Roll'!$P25&gt;0,
IF(AND('Rent Roll'!$P25&gt;0,EDATE('Rent Roll'!$K25,'Rent Roll'!$P25*12)&gt;='Commercial Lease'!DT$5),
('Rent Roll'!$H25*'Rent Roll'!$D25/12)*((1+'Rent Roll'!$N25)^DATEDIF('Control | Sensitivity'!$C$18,DT$5,"Y")),
OFFSET(DS29,0,-DATEDIF(EDATE('Rent Roll'!$K25,'Rent Roll'!$P25*12),DT$5,"M"))*((1+'Rent Roll'!$O25)^(DATEDIF(EDATE('Rent Roll'!$K25,'Rent Roll'!$P25*12),DT$5,"Y")+1))),('Rent Roll'!$H25*'Rent Roll'!$D25/12)*((1+'Rent Roll'!$N25)^DATEDIF('Control | Sensitivity'!$C$18,DT$5,"Y")))))</f>
        <v>-</v>
      </c>
      <c r="DU29" s="92" t="str">
        <f ca="1">IF(DU$5&gt;='Rent Roll'!$M51,('Rent Roll'!$G51*'Rent Roll'!$D25/12)*((1+'Rent Roll'!$X51)^DATEDIF('Rent Roll'!$M51,DU$5,"Y")),
IF(DU$5&gt;'Rent Roll'!$L25,"-",
IF('Rent Roll'!$P25&gt;0,
IF(AND('Rent Roll'!$P25&gt;0,EDATE('Rent Roll'!$K25,'Rent Roll'!$P25*12)&gt;='Commercial Lease'!DU$5),
('Rent Roll'!$H25*'Rent Roll'!$D25/12)*((1+'Rent Roll'!$N25)^DATEDIF('Control | Sensitivity'!$C$18,DU$5,"Y")),
OFFSET(DT29,0,-DATEDIF(EDATE('Rent Roll'!$K25,'Rent Roll'!$P25*12),DU$5,"M"))*((1+'Rent Roll'!$O25)^(DATEDIF(EDATE('Rent Roll'!$K25,'Rent Roll'!$P25*12),DU$5,"Y")+1))),('Rent Roll'!$H25*'Rent Roll'!$D25/12)*((1+'Rent Roll'!$N25)^DATEDIF('Control | Sensitivity'!$C$18,DU$5,"Y")))))</f>
        <v>-</v>
      </c>
      <c r="DV29" s="92" t="str">
        <f ca="1">IF(DV$5&gt;='Rent Roll'!$M51,('Rent Roll'!$G51*'Rent Roll'!$D25/12)*((1+'Rent Roll'!$X51)^DATEDIF('Rent Roll'!$M51,DV$5,"Y")),
IF(DV$5&gt;'Rent Roll'!$L25,"-",
IF('Rent Roll'!$P25&gt;0,
IF(AND('Rent Roll'!$P25&gt;0,EDATE('Rent Roll'!$K25,'Rent Roll'!$P25*12)&gt;='Commercial Lease'!DV$5),
('Rent Roll'!$H25*'Rent Roll'!$D25/12)*((1+'Rent Roll'!$N25)^DATEDIF('Control | Sensitivity'!$C$18,DV$5,"Y")),
OFFSET(DU29,0,-DATEDIF(EDATE('Rent Roll'!$K25,'Rent Roll'!$P25*12),DV$5,"M"))*((1+'Rent Roll'!$O25)^(DATEDIF(EDATE('Rent Roll'!$K25,'Rent Roll'!$P25*12),DV$5,"Y")+1))),('Rent Roll'!$H25*'Rent Roll'!$D25/12)*((1+'Rent Roll'!$N25)^DATEDIF('Control | Sensitivity'!$C$18,DV$5,"Y")))))</f>
        <v>-</v>
      </c>
      <c r="DW29" s="92" t="str">
        <f ca="1">IF(DW$5&gt;='Rent Roll'!$M51,('Rent Roll'!$G51*'Rent Roll'!$D25/12)*((1+'Rent Roll'!$X51)^DATEDIF('Rent Roll'!$M51,DW$5,"Y")),
IF(DW$5&gt;'Rent Roll'!$L25,"-",
IF('Rent Roll'!$P25&gt;0,
IF(AND('Rent Roll'!$P25&gt;0,EDATE('Rent Roll'!$K25,'Rent Roll'!$P25*12)&gt;='Commercial Lease'!DW$5),
('Rent Roll'!$H25*'Rent Roll'!$D25/12)*((1+'Rent Roll'!$N25)^DATEDIF('Control | Sensitivity'!$C$18,DW$5,"Y")),
OFFSET(DV29,0,-DATEDIF(EDATE('Rent Roll'!$K25,'Rent Roll'!$P25*12),DW$5,"M"))*((1+'Rent Roll'!$O25)^(DATEDIF(EDATE('Rent Roll'!$K25,'Rent Roll'!$P25*12),DW$5,"Y")+1))),('Rent Roll'!$H25*'Rent Roll'!$D25/12)*((1+'Rent Roll'!$N25)^DATEDIF('Control | Sensitivity'!$C$18,DW$5,"Y")))))</f>
        <v>-</v>
      </c>
      <c r="DX29" s="92" t="str">
        <f ca="1">IF(DX$5&gt;='Rent Roll'!$M51,('Rent Roll'!$G51*'Rent Roll'!$D25/12)*((1+'Rent Roll'!$X51)^DATEDIF('Rent Roll'!$M51,DX$5,"Y")),
IF(DX$5&gt;'Rent Roll'!$L25,"-",
IF('Rent Roll'!$P25&gt;0,
IF(AND('Rent Roll'!$P25&gt;0,EDATE('Rent Roll'!$K25,'Rent Roll'!$P25*12)&gt;='Commercial Lease'!DX$5),
('Rent Roll'!$H25*'Rent Roll'!$D25/12)*((1+'Rent Roll'!$N25)^DATEDIF('Control | Sensitivity'!$C$18,DX$5,"Y")),
OFFSET(DW29,0,-DATEDIF(EDATE('Rent Roll'!$K25,'Rent Roll'!$P25*12),DX$5,"M"))*((1+'Rent Roll'!$O25)^(DATEDIF(EDATE('Rent Roll'!$K25,'Rent Roll'!$P25*12),DX$5,"Y")+1))),('Rent Roll'!$H25*'Rent Roll'!$D25/12)*((1+'Rent Roll'!$N25)^DATEDIF('Control | Sensitivity'!$C$18,DX$5,"Y")))))</f>
        <v>-</v>
      </c>
      <c r="DY29" s="92" t="str">
        <f ca="1">IF(DY$5&gt;='Rent Roll'!$M51,('Rent Roll'!$G51*'Rent Roll'!$D25/12)*((1+'Rent Roll'!$X51)^DATEDIF('Rent Roll'!$M51,DY$5,"Y")),
IF(DY$5&gt;'Rent Roll'!$L25,"-",
IF('Rent Roll'!$P25&gt;0,
IF(AND('Rent Roll'!$P25&gt;0,EDATE('Rent Roll'!$K25,'Rent Roll'!$P25*12)&gt;='Commercial Lease'!DY$5),
('Rent Roll'!$H25*'Rent Roll'!$D25/12)*((1+'Rent Roll'!$N25)^DATEDIF('Control | Sensitivity'!$C$18,DY$5,"Y")),
OFFSET(DX29,0,-DATEDIF(EDATE('Rent Roll'!$K25,'Rent Roll'!$P25*12),DY$5,"M"))*((1+'Rent Roll'!$O25)^(DATEDIF(EDATE('Rent Roll'!$K25,'Rent Roll'!$P25*12),DY$5,"Y")+1))),('Rent Roll'!$H25*'Rent Roll'!$D25/12)*((1+'Rent Roll'!$N25)^DATEDIF('Control | Sensitivity'!$C$18,DY$5,"Y")))))</f>
        <v>-</v>
      </c>
      <c r="DZ29" s="92" t="str">
        <f ca="1">IF(DZ$5&gt;='Rent Roll'!$M51,('Rent Roll'!$G51*'Rent Roll'!$D25/12)*((1+'Rent Roll'!$X51)^DATEDIF('Rent Roll'!$M51,DZ$5,"Y")),
IF(DZ$5&gt;'Rent Roll'!$L25,"-",
IF('Rent Roll'!$P25&gt;0,
IF(AND('Rent Roll'!$P25&gt;0,EDATE('Rent Roll'!$K25,'Rent Roll'!$P25*12)&gt;='Commercial Lease'!DZ$5),
('Rent Roll'!$H25*'Rent Roll'!$D25/12)*((1+'Rent Roll'!$N25)^DATEDIF('Control | Sensitivity'!$C$18,DZ$5,"Y")),
OFFSET(DY29,0,-DATEDIF(EDATE('Rent Roll'!$K25,'Rent Roll'!$P25*12),DZ$5,"M"))*((1+'Rent Roll'!$O25)^(DATEDIF(EDATE('Rent Roll'!$K25,'Rent Roll'!$P25*12),DZ$5,"Y")+1))),('Rent Roll'!$H25*'Rent Roll'!$D25/12)*((1+'Rent Roll'!$N25)^DATEDIF('Control | Sensitivity'!$C$18,DZ$5,"Y")))))</f>
        <v>-</v>
      </c>
      <c r="EA29" s="92" t="str">
        <f ca="1">IF(EA$5&gt;='Rent Roll'!$M51,('Rent Roll'!$G51*'Rent Roll'!$D25/12)*((1+'Rent Roll'!$X51)^DATEDIF('Rent Roll'!$M51,EA$5,"Y")),
IF(EA$5&gt;'Rent Roll'!$L25,"-",
IF('Rent Roll'!$P25&gt;0,
IF(AND('Rent Roll'!$P25&gt;0,EDATE('Rent Roll'!$K25,'Rent Roll'!$P25*12)&gt;='Commercial Lease'!EA$5),
('Rent Roll'!$H25*'Rent Roll'!$D25/12)*((1+'Rent Roll'!$N25)^DATEDIF('Control | Sensitivity'!$C$18,EA$5,"Y")),
OFFSET(DZ29,0,-DATEDIF(EDATE('Rent Roll'!$K25,'Rent Roll'!$P25*12),EA$5,"M"))*((1+'Rent Roll'!$O25)^(DATEDIF(EDATE('Rent Roll'!$K25,'Rent Roll'!$P25*12),EA$5,"Y")+1))),('Rent Roll'!$H25*'Rent Roll'!$D25/12)*((1+'Rent Roll'!$N25)^DATEDIF('Control | Sensitivity'!$C$18,EA$5,"Y")))))</f>
        <v>-</v>
      </c>
      <c r="EB29" s="92" t="str">
        <f ca="1">IF(EB$5&gt;='Rent Roll'!$M51,('Rent Roll'!$G51*'Rent Roll'!$D25/12)*((1+'Rent Roll'!$X51)^DATEDIF('Rent Roll'!$M51,EB$5,"Y")),
IF(EB$5&gt;'Rent Roll'!$L25,"-",
IF('Rent Roll'!$P25&gt;0,
IF(AND('Rent Roll'!$P25&gt;0,EDATE('Rent Roll'!$K25,'Rent Roll'!$P25*12)&gt;='Commercial Lease'!EB$5),
('Rent Roll'!$H25*'Rent Roll'!$D25/12)*((1+'Rent Roll'!$N25)^DATEDIF('Control | Sensitivity'!$C$18,EB$5,"Y")),
OFFSET(EA29,0,-DATEDIF(EDATE('Rent Roll'!$K25,'Rent Roll'!$P25*12),EB$5,"M"))*((1+'Rent Roll'!$O25)^(DATEDIF(EDATE('Rent Roll'!$K25,'Rent Roll'!$P25*12),EB$5,"Y")+1))),('Rent Roll'!$H25*'Rent Roll'!$D25/12)*((1+'Rent Roll'!$N25)^DATEDIF('Control | Sensitivity'!$C$18,EB$5,"Y")))))</f>
        <v>-</v>
      </c>
      <c r="EC29" s="92" t="str">
        <f ca="1">IF(EC$5&gt;='Rent Roll'!$M51,('Rent Roll'!$G51*'Rent Roll'!$D25/12)*((1+'Rent Roll'!$X51)^DATEDIF('Rent Roll'!$M51,EC$5,"Y")),
IF(EC$5&gt;'Rent Roll'!$L25,"-",
IF('Rent Roll'!$P25&gt;0,
IF(AND('Rent Roll'!$P25&gt;0,EDATE('Rent Roll'!$K25,'Rent Roll'!$P25*12)&gt;='Commercial Lease'!EC$5),
('Rent Roll'!$H25*'Rent Roll'!$D25/12)*((1+'Rent Roll'!$N25)^DATEDIF('Control | Sensitivity'!$C$18,EC$5,"Y")),
OFFSET(EB29,0,-DATEDIF(EDATE('Rent Roll'!$K25,'Rent Roll'!$P25*12),EC$5,"M"))*((1+'Rent Roll'!$O25)^(DATEDIF(EDATE('Rent Roll'!$K25,'Rent Roll'!$P25*12),EC$5,"Y")+1))),('Rent Roll'!$H25*'Rent Roll'!$D25/12)*((1+'Rent Roll'!$N25)^DATEDIF('Control | Sensitivity'!$C$18,EC$5,"Y")))))</f>
        <v>-</v>
      </c>
      <c r="ED29" s="92" t="str">
        <f ca="1">IF(ED$5&gt;='Rent Roll'!$M51,('Rent Roll'!$G51*'Rent Roll'!$D25/12)*((1+'Rent Roll'!$X51)^DATEDIF('Rent Roll'!$M51,ED$5,"Y")),
IF(ED$5&gt;'Rent Roll'!$L25,"-",
IF('Rent Roll'!$P25&gt;0,
IF(AND('Rent Roll'!$P25&gt;0,EDATE('Rent Roll'!$K25,'Rent Roll'!$P25*12)&gt;='Commercial Lease'!ED$5),
('Rent Roll'!$H25*'Rent Roll'!$D25/12)*((1+'Rent Roll'!$N25)^DATEDIF('Control | Sensitivity'!$C$18,ED$5,"Y")),
OFFSET(EC29,0,-DATEDIF(EDATE('Rent Roll'!$K25,'Rent Roll'!$P25*12),ED$5,"M"))*((1+'Rent Roll'!$O25)^(DATEDIF(EDATE('Rent Roll'!$K25,'Rent Roll'!$P25*12),ED$5,"Y")+1))),('Rent Roll'!$H25*'Rent Roll'!$D25/12)*((1+'Rent Roll'!$N25)^DATEDIF('Control | Sensitivity'!$C$18,ED$5,"Y")))))</f>
        <v>-</v>
      </c>
      <c r="EE29" s="92" t="str">
        <f ca="1">IF(EE$5&gt;='Rent Roll'!$M51,('Rent Roll'!$G51*'Rent Roll'!$D25/12)*((1+'Rent Roll'!$X51)^DATEDIF('Rent Roll'!$M51,EE$5,"Y")),
IF(EE$5&gt;'Rent Roll'!$L25,"-",
IF('Rent Roll'!$P25&gt;0,
IF(AND('Rent Roll'!$P25&gt;0,EDATE('Rent Roll'!$K25,'Rent Roll'!$P25*12)&gt;='Commercial Lease'!EE$5),
('Rent Roll'!$H25*'Rent Roll'!$D25/12)*((1+'Rent Roll'!$N25)^DATEDIF('Control | Sensitivity'!$C$18,EE$5,"Y")),
OFFSET(ED29,0,-DATEDIF(EDATE('Rent Roll'!$K25,'Rent Roll'!$P25*12),EE$5,"M"))*((1+'Rent Roll'!$O25)^(DATEDIF(EDATE('Rent Roll'!$K25,'Rent Roll'!$P25*12),EE$5,"Y")+1))),('Rent Roll'!$H25*'Rent Roll'!$D25/12)*((1+'Rent Roll'!$N25)^DATEDIF('Control | Sensitivity'!$C$18,EE$5,"Y")))))</f>
        <v>-</v>
      </c>
      <c r="EF29" s="214" t="str">
        <f ca="1">IF(EF$5&gt;='Rent Roll'!$M51,('Rent Roll'!$G51*'Rent Roll'!$D25/12)*((1+'Rent Roll'!$X51)^DATEDIF('Rent Roll'!$M51,EF$5,"Y")),
IF(EF$5&gt;'Rent Roll'!$L25,"-",
IF('Rent Roll'!$P25&gt;0,
IF(AND('Rent Roll'!$P25&gt;0,EDATE('Rent Roll'!$K25,'Rent Roll'!$P25*12)&gt;='Commercial Lease'!EF$5),
('Rent Roll'!$H25*'Rent Roll'!$D25/12)*((1+'Rent Roll'!$N25)^DATEDIF('Control | Sensitivity'!$C$18,EF$5,"Y")),
OFFSET(EE29,0,-DATEDIF(EDATE('Rent Roll'!$K25,'Rent Roll'!$P25*12),EF$5,"M"))*((1+'Rent Roll'!$O25)^(DATEDIF(EDATE('Rent Roll'!$K25,'Rent Roll'!$P25*12),EF$5,"Y")+1))),('Rent Roll'!$H25*'Rent Roll'!$D25/12)*((1+'Rent Roll'!$N25)^DATEDIF('Control | Sensitivity'!$C$18,EF$5,"Y")))))</f>
        <v>-</v>
      </c>
      <c r="EG29" s="72" t="s">
        <v>109</v>
      </c>
    </row>
    <row r="30" spans="2:137" x14ac:dyDescent="0.2">
      <c r="B30" s="75"/>
      <c r="C30" s="287" t="str">
        <f>CONCATENATE('Rent Roll'!B26&amp;" - "&amp;'Rent Roll'!C26)</f>
        <v xml:space="preserve"> - </v>
      </c>
      <c r="D30" s="298">
        <f t="shared" ca="1" si="13"/>
        <v>0</v>
      </c>
      <c r="E30" s="212" t="str">
        <f>IF('Rent Roll'!$E26='Data Validation'!$E$2,'Rent Roll'!$I26,"-")</f>
        <v>-</v>
      </c>
      <c r="F30" s="93" t="str">
        <f ca="1">IF(F$5&gt;='Rent Roll'!$M52,('Rent Roll'!$G52*'Rent Roll'!$D26/12)*((1+'Rent Roll'!$X52)^DATEDIF('Rent Roll'!$M52,F$5,"Y")),
IF(F$5&gt;'Rent Roll'!$L26,"-",
IF('Rent Roll'!$P26&gt;0,
IF(AND('Rent Roll'!$P26&gt;0,EDATE('Rent Roll'!$K26,'Rent Roll'!$P26*12)&gt;='Commercial Lease'!F$5),
('Rent Roll'!$H26*'Rent Roll'!$D26/12)*((1+'Rent Roll'!$N26)^DATEDIF('Control | Sensitivity'!$C$18,F$5,"Y")),
OFFSET(E30,0,-DATEDIF(EDATE('Rent Roll'!$K26,'Rent Roll'!$P26*12),F$5,"M"))*((1+'Rent Roll'!$O26)^(DATEDIF(EDATE('Rent Roll'!$K26,'Rent Roll'!$P26*12),F$5,"Y")+1))),('Rent Roll'!$H26*'Rent Roll'!$D26/12)*((1+'Rent Roll'!$N26)^DATEDIF('Control | Sensitivity'!$C$18,F$5,"Y")))))</f>
        <v>-</v>
      </c>
      <c r="G30" s="93" t="str">
        <f ca="1">IF(G$5&gt;='Rent Roll'!$M52,('Rent Roll'!$G52*'Rent Roll'!$D26/12)*((1+'Rent Roll'!$X52)^DATEDIF('Rent Roll'!$M52,G$5,"Y")),
IF(G$5&gt;'Rent Roll'!$L26,"-",
IF('Rent Roll'!$P26&gt;0,
IF(AND('Rent Roll'!$P26&gt;0,EDATE('Rent Roll'!$K26,'Rent Roll'!$P26*12)&gt;='Commercial Lease'!G$5),
('Rent Roll'!$H26*'Rent Roll'!$D26/12)*((1+'Rent Roll'!$N26)^DATEDIF('Control | Sensitivity'!$C$18,G$5,"Y")),
OFFSET(F30,0,-DATEDIF(EDATE('Rent Roll'!$K26,'Rent Roll'!$P26*12),G$5,"M"))*((1+'Rent Roll'!$O26)^(DATEDIF(EDATE('Rent Roll'!$K26,'Rent Roll'!$P26*12),G$5,"Y")+1))),('Rent Roll'!$H26*'Rent Roll'!$D26/12)*((1+'Rent Roll'!$N26)^DATEDIF('Control | Sensitivity'!$C$18,G$5,"Y")))))</f>
        <v>-</v>
      </c>
      <c r="H30" s="93" t="str">
        <f ca="1">IF(H$5&gt;='Rent Roll'!$M52,('Rent Roll'!$G52*'Rent Roll'!$D26/12)*((1+'Rent Roll'!$X52)^DATEDIF('Rent Roll'!$M52,H$5,"Y")),
IF(H$5&gt;'Rent Roll'!$L26,"-",
IF('Rent Roll'!$P26&gt;0,
IF(AND('Rent Roll'!$P26&gt;0,EDATE('Rent Roll'!$K26,'Rent Roll'!$P26*12)&gt;='Commercial Lease'!H$5),
('Rent Roll'!$H26*'Rent Roll'!$D26/12)*((1+'Rent Roll'!$N26)^DATEDIF('Control | Sensitivity'!$C$18,H$5,"Y")),
OFFSET(G30,0,-DATEDIF(EDATE('Rent Roll'!$K26,'Rent Roll'!$P26*12),H$5,"M"))*((1+'Rent Roll'!$O26)^(DATEDIF(EDATE('Rent Roll'!$K26,'Rent Roll'!$P26*12),H$5,"Y")+1))),('Rent Roll'!$H26*'Rent Roll'!$D26/12)*((1+'Rent Roll'!$N26)^DATEDIF('Control | Sensitivity'!$C$18,H$5,"Y")))))</f>
        <v>-</v>
      </c>
      <c r="I30" s="93" t="str">
        <f ca="1">IF(I$5&gt;='Rent Roll'!$M52,('Rent Roll'!$G52*'Rent Roll'!$D26/12)*((1+'Rent Roll'!$X52)^DATEDIF('Rent Roll'!$M52,I$5,"Y")),
IF(I$5&gt;'Rent Roll'!$L26,"-",
IF('Rent Roll'!$P26&gt;0,
IF(AND('Rent Roll'!$P26&gt;0,EDATE('Rent Roll'!$K26,'Rent Roll'!$P26*12)&gt;='Commercial Lease'!I$5),
('Rent Roll'!$H26*'Rent Roll'!$D26/12)*((1+'Rent Roll'!$N26)^DATEDIF('Control | Sensitivity'!$C$18,I$5,"Y")),
OFFSET(H30,0,-DATEDIF(EDATE('Rent Roll'!$K26,'Rent Roll'!$P26*12),I$5,"M"))*((1+'Rent Roll'!$O26)^(DATEDIF(EDATE('Rent Roll'!$K26,'Rent Roll'!$P26*12),I$5,"Y")+1))),('Rent Roll'!$H26*'Rent Roll'!$D26/12)*((1+'Rent Roll'!$N26)^DATEDIF('Control | Sensitivity'!$C$18,I$5,"Y")))))</f>
        <v>-</v>
      </c>
      <c r="J30" s="93" t="str">
        <f ca="1">IF(J$5&gt;='Rent Roll'!$M52,('Rent Roll'!$G52*'Rent Roll'!$D26/12)*((1+'Rent Roll'!$X52)^DATEDIF('Rent Roll'!$M52,J$5,"Y")),
IF(J$5&gt;'Rent Roll'!$L26,"-",
IF('Rent Roll'!$P26&gt;0,
IF(AND('Rent Roll'!$P26&gt;0,EDATE('Rent Roll'!$K26,'Rent Roll'!$P26*12)&gt;='Commercial Lease'!J$5),
('Rent Roll'!$H26*'Rent Roll'!$D26/12)*((1+'Rent Roll'!$N26)^DATEDIF('Control | Sensitivity'!$C$18,J$5,"Y")),
OFFSET(I30,0,-DATEDIF(EDATE('Rent Roll'!$K26,'Rent Roll'!$P26*12),J$5,"M"))*((1+'Rent Roll'!$O26)^(DATEDIF(EDATE('Rent Roll'!$K26,'Rent Roll'!$P26*12),J$5,"Y")+1))),('Rent Roll'!$H26*'Rent Roll'!$D26/12)*((1+'Rent Roll'!$N26)^DATEDIF('Control | Sensitivity'!$C$18,J$5,"Y")))))</f>
        <v>-</v>
      </c>
      <c r="K30" s="93" t="str">
        <f ca="1">IF(K$5&gt;='Rent Roll'!$M52,('Rent Roll'!$G52*'Rent Roll'!$D26/12)*((1+'Rent Roll'!$X52)^DATEDIF('Rent Roll'!$M52,K$5,"Y")),
IF(K$5&gt;'Rent Roll'!$L26,"-",
IF('Rent Roll'!$P26&gt;0,
IF(AND('Rent Roll'!$P26&gt;0,EDATE('Rent Roll'!$K26,'Rent Roll'!$P26*12)&gt;='Commercial Lease'!K$5),
('Rent Roll'!$H26*'Rent Roll'!$D26/12)*((1+'Rent Roll'!$N26)^DATEDIF('Control | Sensitivity'!$C$18,K$5,"Y")),
OFFSET(J30,0,-DATEDIF(EDATE('Rent Roll'!$K26,'Rent Roll'!$P26*12),K$5,"M"))*((1+'Rent Roll'!$O26)^(DATEDIF(EDATE('Rent Roll'!$K26,'Rent Roll'!$P26*12),K$5,"Y")+1))),('Rent Roll'!$H26*'Rent Roll'!$D26/12)*((1+'Rent Roll'!$N26)^DATEDIF('Control | Sensitivity'!$C$18,K$5,"Y")))))</f>
        <v>-</v>
      </c>
      <c r="L30" s="93" t="str">
        <f ca="1">IF(L$5&gt;='Rent Roll'!$M52,('Rent Roll'!$G52*'Rent Roll'!$D26/12)*((1+'Rent Roll'!$X52)^DATEDIF('Rent Roll'!$M52,L$5,"Y")),
IF(L$5&gt;'Rent Roll'!$L26,"-",
IF('Rent Roll'!$P26&gt;0,
IF(AND('Rent Roll'!$P26&gt;0,EDATE('Rent Roll'!$K26,'Rent Roll'!$P26*12)&gt;='Commercial Lease'!L$5),
('Rent Roll'!$H26*'Rent Roll'!$D26/12)*((1+'Rent Roll'!$N26)^DATEDIF('Control | Sensitivity'!$C$18,L$5,"Y")),
OFFSET(K30,0,-DATEDIF(EDATE('Rent Roll'!$K26,'Rent Roll'!$P26*12),L$5,"M"))*((1+'Rent Roll'!$O26)^(DATEDIF(EDATE('Rent Roll'!$K26,'Rent Roll'!$P26*12),L$5,"Y")+1))),('Rent Roll'!$H26*'Rent Roll'!$D26/12)*((1+'Rent Roll'!$N26)^DATEDIF('Control | Sensitivity'!$C$18,L$5,"Y")))))</f>
        <v>-</v>
      </c>
      <c r="M30" s="93" t="str">
        <f ca="1">IF(M$5&gt;='Rent Roll'!$M52,('Rent Roll'!$G52*'Rent Roll'!$D26/12)*((1+'Rent Roll'!$X52)^DATEDIF('Rent Roll'!$M52,M$5,"Y")),
IF(M$5&gt;'Rent Roll'!$L26,"-",
IF('Rent Roll'!$P26&gt;0,
IF(AND('Rent Roll'!$P26&gt;0,EDATE('Rent Roll'!$K26,'Rent Roll'!$P26*12)&gt;='Commercial Lease'!M$5),
('Rent Roll'!$H26*'Rent Roll'!$D26/12)*((1+'Rent Roll'!$N26)^DATEDIF('Control | Sensitivity'!$C$18,M$5,"Y")),
OFFSET(L30,0,-DATEDIF(EDATE('Rent Roll'!$K26,'Rent Roll'!$P26*12),M$5,"M"))*((1+'Rent Roll'!$O26)^(DATEDIF(EDATE('Rent Roll'!$K26,'Rent Roll'!$P26*12),M$5,"Y")+1))),('Rent Roll'!$H26*'Rent Roll'!$D26/12)*((1+'Rent Roll'!$N26)^DATEDIF('Control | Sensitivity'!$C$18,M$5,"Y")))))</f>
        <v>-</v>
      </c>
      <c r="N30" s="93" t="str">
        <f ca="1">IF(N$5&gt;='Rent Roll'!$M52,('Rent Roll'!$G52*'Rent Roll'!$D26/12)*((1+'Rent Roll'!$X52)^DATEDIF('Rent Roll'!$M52,N$5,"Y")),
IF(N$5&gt;'Rent Roll'!$L26,"-",
IF('Rent Roll'!$P26&gt;0,
IF(AND('Rent Roll'!$P26&gt;0,EDATE('Rent Roll'!$K26,'Rent Roll'!$P26*12)&gt;='Commercial Lease'!N$5),
('Rent Roll'!$H26*'Rent Roll'!$D26/12)*((1+'Rent Roll'!$N26)^DATEDIF('Control | Sensitivity'!$C$18,N$5,"Y")),
OFFSET(M30,0,-DATEDIF(EDATE('Rent Roll'!$K26,'Rent Roll'!$P26*12),N$5,"M"))*((1+'Rent Roll'!$O26)^(DATEDIF(EDATE('Rent Roll'!$K26,'Rent Roll'!$P26*12),N$5,"Y")+1))),('Rent Roll'!$H26*'Rent Roll'!$D26/12)*((1+'Rent Roll'!$N26)^DATEDIF('Control | Sensitivity'!$C$18,N$5,"Y")))))</f>
        <v>-</v>
      </c>
      <c r="O30" s="93" t="str">
        <f ca="1">IF(O$5&gt;='Rent Roll'!$M52,('Rent Roll'!$G52*'Rent Roll'!$D26/12)*((1+'Rent Roll'!$X52)^DATEDIF('Rent Roll'!$M52,O$5,"Y")),
IF(O$5&gt;'Rent Roll'!$L26,"-",
IF('Rent Roll'!$P26&gt;0,
IF(AND('Rent Roll'!$P26&gt;0,EDATE('Rent Roll'!$K26,'Rent Roll'!$P26*12)&gt;='Commercial Lease'!O$5),
('Rent Roll'!$H26*'Rent Roll'!$D26/12)*((1+'Rent Roll'!$N26)^DATEDIF('Control | Sensitivity'!$C$18,O$5,"Y")),
OFFSET(N30,0,-DATEDIF(EDATE('Rent Roll'!$K26,'Rent Roll'!$P26*12),O$5,"M"))*((1+'Rent Roll'!$O26)^(DATEDIF(EDATE('Rent Roll'!$K26,'Rent Roll'!$P26*12),O$5,"Y")+1))),('Rent Roll'!$H26*'Rent Roll'!$D26/12)*((1+'Rent Roll'!$N26)^DATEDIF('Control | Sensitivity'!$C$18,O$5,"Y")))))</f>
        <v>-</v>
      </c>
      <c r="P30" s="93" t="str">
        <f ca="1">IF(P$5&gt;='Rent Roll'!$M52,('Rent Roll'!$G52*'Rent Roll'!$D26/12)*((1+'Rent Roll'!$X52)^DATEDIF('Rent Roll'!$M52,P$5,"Y")),
IF(P$5&gt;'Rent Roll'!$L26,"-",
IF('Rent Roll'!$P26&gt;0,
IF(AND('Rent Roll'!$P26&gt;0,EDATE('Rent Roll'!$K26,'Rent Roll'!$P26*12)&gt;='Commercial Lease'!P$5),
('Rent Roll'!$H26*'Rent Roll'!$D26/12)*((1+'Rent Roll'!$N26)^DATEDIF('Control | Sensitivity'!$C$18,P$5,"Y")),
OFFSET(O30,0,-DATEDIF(EDATE('Rent Roll'!$K26,'Rent Roll'!$P26*12),P$5,"M"))*((1+'Rent Roll'!$O26)^(DATEDIF(EDATE('Rent Roll'!$K26,'Rent Roll'!$P26*12),P$5,"Y")+1))),('Rent Roll'!$H26*'Rent Roll'!$D26/12)*((1+'Rent Roll'!$N26)^DATEDIF('Control | Sensitivity'!$C$18,P$5,"Y")))))</f>
        <v>-</v>
      </c>
      <c r="Q30" s="93" t="str">
        <f ca="1">IF(Q$5&gt;='Rent Roll'!$M52,('Rent Roll'!$G52*'Rent Roll'!$D26/12)*((1+'Rent Roll'!$X52)^DATEDIF('Rent Roll'!$M52,Q$5,"Y")),
IF(Q$5&gt;'Rent Roll'!$L26,"-",
IF('Rent Roll'!$P26&gt;0,
IF(AND('Rent Roll'!$P26&gt;0,EDATE('Rent Roll'!$K26,'Rent Roll'!$P26*12)&gt;='Commercial Lease'!Q$5),
('Rent Roll'!$H26*'Rent Roll'!$D26/12)*((1+'Rent Roll'!$N26)^DATEDIF('Control | Sensitivity'!$C$18,Q$5,"Y")),
OFFSET(P30,0,-DATEDIF(EDATE('Rent Roll'!$K26,'Rent Roll'!$P26*12),Q$5,"M"))*((1+'Rent Roll'!$O26)^(DATEDIF(EDATE('Rent Roll'!$K26,'Rent Roll'!$P26*12),Q$5,"Y")+1))),('Rent Roll'!$H26*'Rent Roll'!$D26/12)*((1+'Rent Roll'!$N26)^DATEDIF('Control | Sensitivity'!$C$18,Q$5,"Y")))))</f>
        <v>-</v>
      </c>
      <c r="R30" s="93" t="str">
        <f ca="1">IF(R$5&gt;='Rent Roll'!$M52,('Rent Roll'!$G52*'Rent Roll'!$D26/12)*((1+'Rent Roll'!$X52)^DATEDIF('Rent Roll'!$M52,R$5,"Y")),
IF(R$5&gt;'Rent Roll'!$L26,"-",
IF('Rent Roll'!$P26&gt;0,
IF(AND('Rent Roll'!$P26&gt;0,EDATE('Rent Roll'!$K26,'Rent Roll'!$P26*12)&gt;='Commercial Lease'!R$5),
('Rent Roll'!$H26*'Rent Roll'!$D26/12)*((1+'Rent Roll'!$N26)^DATEDIF('Control | Sensitivity'!$C$18,R$5,"Y")),
OFFSET(Q30,0,-DATEDIF(EDATE('Rent Roll'!$K26,'Rent Roll'!$P26*12),R$5,"M"))*((1+'Rent Roll'!$O26)^(DATEDIF(EDATE('Rent Roll'!$K26,'Rent Roll'!$P26*12),R$5,"Y")+1))),('Rent Roll'!$H26*'Rent Roll'!$D26/12)*((1+'Rent Roll'!$N26)^DATEDIF('Control | Sensitivity'!$C$18,R$5,"Y")))))</f>
        <v>-</v>
      </c>
      <c r="S30" s="93" t="str">
        <f ca="1">IF(S$5&gt;='Rent Roll'!$M52,('Rent Roll'!$G52*'Rent Roll'!$D26/12)*((1+'Rent Roll'!$X52)^DATEDIF('Rent Roll'!$M52,S$5,"Y")),
IF(S$5&gt;'Rent Roll'!$L26,"-",
IF('Rent Roll'!$P26&gt;0,
IF(AND('Rent Roll'!$P26&gt;0,EDATE('Rent Roll'!$K26,'Rent Roll'!$P26*12)&gt;='Commercial Lease'!S$5),
('Rent Roll'!$H26*'Rent Roll'!$D26/12)*((1+'Rent Roll'!$N26)^DATEDIF('Control | Sensitivity'!$C$18,S$5,"Y")),
OFFSET(R30,0,-DATEDIF(EDATE('Rent Roll'!$K26,'Rent Roll'!$P26*12),S$5,"M"))*((1+'Rent Roll'!$O26)^(DATEDIF(EDATE('Rent Roll'!$K26,'Rent Roll'!$P26*12),S$5,"Y")+1))),('Rent Roll'!$H26*'Rent Roll'!$D26/12)*((1+'Rent Roll'!$N26)^DATEDIF('Control | Sensitivity'!$C$18,S$5,"Y")))))</f>
        <v>-</v>
      </c>
      <c r="T30" s="93" t="str">
        <f ca="1">IF(T$5&gt;='Rent Roll'!$M52,('Rent Roll'!$G52*'Rent Roll'!$D26/12)*((1+'Rent Roll'!$X52)^DATEDIF('Rent Roll'!$M52,T$5,"Y")),
IF(T$5&gt;'Rent Roll'!$L26,"-",
IF('Rent Roll'!$P26&gt;0,
IF(AND('Rent Roll'!$P26&gt;0,EDATE('Rent Roll'!$K26,'Rent Roll'!$P26*12)&gt;='Commercial Lease'!T$5),
('Rent Roll'!$H26*'Rent Roll'!$D26/12)*((1+'Rent Roll'!$N26)^DATEDIF('Control | Sensitivity'!$C$18,T$5,"Y")),
OFFSET(S30,0,-DATEDIF(EDATE('Rent Roll'!$K26,'Rent Roll'!$P26*12),T$5,"M"))*((1+'Rent Roll'!$O26)^(DATEDIF(EDATE('Rent Roll'!$K26,'Rent Roll'!$P26*12),T$5,"Y")+1))),('Rent Roll'!$H26*'Rent Roll'!$D26/12)*((1+'Rent Roll'!$N26)^DATEDIF('Control | Sensitivity'!$C$18,T$5,"Y")))))</f>
        <v>-</v>
      </c>
      <c r="U30" s="93" t="str">
        <f ca="1">IF(U$5&gt;='Rent Roll'!$M52,('Rent Roll'!$G52*'Rent Roll'!$D26/12)*((1+'Rent Roll'!$X52)^DATEDIF('Rent Roll'!$M52,U$5,"Y")),
IF(U$5&gt;'Rent Roll'!$L26,"-",
IF('Rent Roll'!$P26&gt;0,
IF(AND('Rent Roll'!$P26&gt;0,EDATE('Rent Roll'!$K26,'Rent Roll'!$P26*12)&gt;='Commercial Lease'!U$5),
('Rent Roll'!$H26*'Rent Roll'!$D26/12)*((1+'Rent Roll'!$N26)^DATEDIF('Control | Sensitivity'!$C$18,U$5,"Y")),
OFFSET(T30,0,-DATEDIF(EDATE('Rent Roll'!$K26,'Rent Roll'!$P26*12),U$5,"M"))*((1+'Rent Roll'!$O26)^(DATEDIF(EDATE('Rent Roll'!$K26,'Rent Roll'!$P26*12),U$5,"Y")+1))),('Rent Roll'!$H26*'Rent Roll'!$D26/12)*((1+'Rent Roll'!$N26)^DATEDIF('Control | Sensitivity'!$C$18,U$5,"Y")))))</f>
        <v>-</v>
      </c>
      <c r="V30" s="93" t="str">
        <f ca="1">IF(V$5&gt;='Rent Roll'!$M52,('Rent Roll'!$G52*'Rent Roll'!$D26/12)*((1+'Rent Roll'!$X52)^DATEDIF('Rent Roll'!$M52,V$5,"Y")),
IF(V$5&gt;'Rent Roll'!$L26,"-",
IF('Rent Roll'!$P26&gt;0,
IF(AND('Rent Roll'!$P26&gt;0,EDATE('Rent Roll'!$K26,'Rent Roll'!$P26*12)&gt;='Commercial Lease'!V$5),
('Rent Roll'!$H26*'Rent Roll'!$D26/12)*((1+'Rent Roll'!$N26)^DATEDIF('Control | Sensitivity'!$C$18,V$5,"Y")),
OFFSET(U30,0,-DATEDIF(EDATE('Rent Roll'!$K26,'Rent Roll'!$P26*12),V$5,"M"))*((1+'Rent Roll'!$O26)^(DATEDIF(EDATE('Rent Roll'!$K26,'Rent Roll'!$P26*12),V$5,"Y")+1))),('Rent Roll'!$H26*'Rent Roll'!$D26/12)*((1+'Rent Roll'!$N26)^DATEDIF('Control | Sensitivity'!$C$18,V$5,"Y")))))</f>
        <v>-</v>
      </c>
      <c r="W30" s="93" t="str">
        <f ca="1">IF(W$5&gt;='Rent Roll'!$M52,('Rent Roll'!$G52*'Rent Roll'!$D26/12)*((1+'Rent Roll'!$X52)^DATEDIF('Rent Roll'!$M52,W$5,"Y")),
IF(W$5&gt;'Rent Roll'!$L26,"-",
IF('Rent Roll'!$P26&gt;0,
IF(AND('Rent Roll'!$P26&gt;0,EDATE('Rent Roll'!$K26,'Rent Roll'!$P26*12)&gt;='Commercial Lease'!W$5),
('Rent Roll'!$H26*'Rent Roll'!$D26/12)*((1+'Rent Roll'!$N26)^DATEDIF('Control | Sensitivity'!$C$18,W$5,"Y")),
OFFSET(V30,0,-DATEDIF(EDATE('Rent Roll'!$K26,'Rent Roll'!$P26*12),W$5,"M"))*((1+'Rent Roll'!$O26)^(DATEDIF(EDATE('Rent Roll'!$K26,'Rent Roll'!$P26*12),W$5,"Y")+1))),('Rent Roll'!$H26*'Rent Roll'!$D26/12)*((1+'Rent Roll'!$N26)^DATEDIF('Control | Sensitivity'!$C$18,W$5,"Y")))))</f>
        <v>-</v>
      </c>
      <c r="X30" s="93" t="str">
        <f ca="1">IF(X$5&gt;='Rent Roll'!$M52,('Rent Roll'!$G52*'Rent Roll'!$D26/12)*((1+'Rent Roll'!$X52)^DATEDIF('Rent Roll'!$M52,X$5,"Y")),
IF(X$5&gt;'Rent Roll'!$L26,"-",
IF('Rent Roll'!$P26&gt;0,
IF(AND('Rent Roll'!$P26&gt;0,EDATE('Rent Roll'!$K26,'Rent Roll'!$P26*12)&gt;='Commercial Lease'!X$5),
('Rent Roll'!$H26*'Rent Roll'!$D26/12)*((1+'Rent Roll'!$N26)^DATEDIF('Control | Sensitivity'!$C$18,X$5,"Y")),
OFFSET(W30,0,-DATEDIF(EDATE('Rent Roll'!$K26,'Rent Roll'!$P26*12),X$5,"M"))*((1+'Rent Roll'!$O26)^(DATEDIF(EDATE('Rent Roll'!$K26,'Rent Roll'!$P26*12),X$5,"Y")+1))),('Rent Roll'!$H26*'Rent Roll'!$D26/12)*((1+'Rent Roll'!$N26)^DATEDIF('Control | Sensitivity'!$C$18,X$5,"Y")))))</f>
        <v>-</v>
      </c>
      <c r="Y30" s="93" t="str">
        <f ca="1">IF(Y$5&gt;='Rent Roll'!$M52,('Rent Roll'!$G52*'Rent Roll'!$D26/12)*((1+'Rent Roll'!$X52)^DATEDIF('Rent Roll'!$M52,Y$5,"Y")),
IF(Y$5&gt;'Rent Roll'!$L26,"-",
IF('Rent Roll'!$P26&gt;0,
IF(AND('Rent Roll'!$P26&gt;0,EDATE('Rent Roll'!$K26,'Rent Roll'!$P26*12)&gt;='Commercial Lease'!Y$5),
('Rent Roll'!$H26*'Rent Roll'!$D26/12)*((1+'Rent Roll'!$N26)^DATEDIF('Control | Sensitivity'!$C$18,Y$5,"Y")),
OFFSET(X30,0,-DATEDIF(EDATE('Rent Roll'!$K26,'Rent Roll'!$P26*12),Y$5,"M"))*((1+'Rent Roll'!$O26)^(DATEDIF(EDATE('Rent Roll'!$K26,'Rent Roll'!$P26*12),Y$5,"Y")+1))),('Rent Roll'!$H26*'Rent Roll'!$D26/12)*((1+'Rent Roll'!$N26)^DATEDIF('Control | Sensitivity'!$C$18,Y$5,"Y")))))</f>
        <v>-</v>
      </c>
      <c r="Z30" s="93" t="str">
        <f ca="1">IF(Z$5&gt;='Rent Roll'!$M52,('Rent Roll'!$G52*'Rent Roll'!$D26/12)*((1+'Rent Roll'!$X52)^DATEDIF('Rent Roll'!$M52,Z$5,"Y")),
IF(Z$5&gt;'Rent Roll'!$L26,"-",
IF('Rent Roll'!$P26&gt;0,
IF(AND('Rent Roll'!$P26&gt;0,EDATE('Rent Roll'!$K26,'Rent Roll'!$P26*12)&gt;='Commercial Lease'!Z$5),
('Rent Roll'!$H26*'Rent Roll'!$D26/12)*((1+'Rent Roll'!$N26)^DATEDIF('Control | Sensitivity'!$C$18,Z$5,"Y")),
OFFSET(Y30,0,-DATEDIF(EDATE('Rent Roll'!$K26,'Rent Roll'!$P26*12),Z$5,"M"))*((1+'Rent Roll'!$O26)^(DATEDIF(EDATE('Rent Roll'!$K26,'Rent Roll'!$P26*12),Z$5,"Y")+1))),('Rent Roll'!$H26*'Rent Roll'!$D26/12)*((1+'Rent Roll'!$N26)^DATEDIF('Control | Sensitivity'!$C$18,Z$5,"Y")))))</f>
        <v>-</v>
      </c>
      <c r="AA30" s="93" t="str">
        <f ca="1">IF(AA$5&gt;='Rent Roll'!$M52,('Rent Roll'!$G52*'Rent Roll'!$D26/12)*((1+'Rent Roll'!$X52)^DATEDIF('Rent Roll'!$M52,AA$5,"Y")),
IF(AA$5&gt;'Rent Roll'!$L26,"-",
IF('Rent Roll'!$P26&gt;0,
IF(AND('Rent Roll'!$P26&gt;0,EDATE('Rent Roll'!$K26,'Rent Roll'!$P26*12)&gt;='Commercial Lease'!AA$5),
('Rent Roll'!$H26*'Rent Roll'!$D26/12)*((1+'Rent Roll'!$N26)^DATEDIF('Control | Sensitivity'!$C$18,AA$5,"Y")),
OFFSET(Z30,0,-DATEDIF(EDATE('Rent Roll'!$K26,'Rent Roll'!$P26*12),AA$5,"M"))*((1+'Rent Roll'!$O26)^(DATEDIF(EDATE('Rent Roll'!$K26,'Rent Roll'!$P26*12),AA$5,"Y")+1))),('Rent Roll'!$H26*'Rent Roll'!$D26/12)*((1+'Rent Roll'!$N26)^DATEDIF('Control | Sensitivity'!$C$18,AA$5,"Y")))))</f>
        <v>-</v>
      </c>
      <c r="AB30" s="93" t="str">
        <f ca="1">IF(AB$5&gt;='Rent Roll'!$M52,('Rent Roll'!$G52*'Rent Roll'!$D26/12)*((1+'Rent Roll'!$X52)^DATEDIF('Rent Roll'!$M52,AB$5,"Y")),
IF(AB$5&gt;'Rent Roll'!$L26,"-",
IF('Rent Roll'!$P26&gt;0,
IF(AND('Rent Roll'!$P26&gt;0,EDATE('Rent Roll'!$K26,'Rent Roll'!$P26*12)&gt;='Commercial Lease'!AB$5),
('Rent Roll'!$H26*'Rent Roll'!$D26/12)*((1+'Rent Roll'!$N26)^DATEDIF('Control | Sensitivity'!$C$18,AB$5,"Y")),
OFFSET(AA30,0,-DATEDIF(EDATE('Rent Roll'!$K26,'Rent Roll'!$P26*12),AB$5,"M"))*((1+'Rent Roll'!$O26)^(DATEDIF(EDATE('Rent Roll'!$K26,'Rent Roll'!$P26*12),AB$5,"Y")+1))),('Rent Roll'!$H26*'Rent Roll'!$D26/12)*((1+'Rent Roll'!$N26)^DATEDIF('Control | Sensitivity'!$C$18,AB$5,"Y")))))</f>
        <v>-</v>
      </c>
      <c r="AC30" s="93" t="str">
        <f ca="1">IF(AC$5&gt;='Rent Roll'!$M52,('Rent Roll'!$G52*'Rent Roll'!$D26/12)*((1+'Rent Roll'!$X52)^DATEDIF('Rent Roll'!$M52,AC$5,"Y")),
IF(AC$5&gt;'Rent Roll'!$L26,"-",
IF('Rent Roll'!$P26&gt;0,
IF(AND('Rent Roll'!$P26&gt;0,EDATE('Rent Roll'!$K26,'Rent Roll'!$P26*12)&gt;='Commercial Lease'!AC$5),
('Rent Roll'!$H26*'Rent Roll'!$D26/12)*((1+'Rent Roll'!$N26)^DATEDIF('Control | Sensitivity'!$C$18,AC$5,"Y")),
OFFSET(AB30,0,-DATEDIF(EDATE('Rent Roll'!$K26,'Rent Roll'!$P26*12),AC$5,"M"))*((1+'Rent Roll'!$O26)^(DATEDIF(EDATE('Rent Roll'!$K26,'Rent Roll'!$P26*12),AC$5,"Y")+1))),('Rent Roll'!$H26*'Rent Roll'!$D26/12)*((1+'Rent Roll'!$N26)^DATEDIF('Control | Sensitivity'!$C$18,AC$5,"Y")))))</f>
        <v>-</v>
      </c>
      <c r="AD30" s="93" t="str">
        <f ca="1">IF(AD$5&gt;='Rent Roll'!$M52,('Rent Roll'!$G52*'Rent Roll'!$D26/12)*((1+'Rent Roll'!$X52)^DATEDIF('Rent Roll'!$M52,AD$5,"Y")),
IF(AD$5&gt;'Rent Roll'!$L26,"-",
IF('Rent Roll'!$P26&gt;0,
IF(AND('Rent Roll'!$P26&gt;0,EDATE('Rent Roll'!$K26,'Rent Roll'!$P26*12)&gt;='Commercial Lease'!AD$5),
('Rent Roll'!$H26*'Rent Roll'!$D26/12)*((1+'Rent Roll'!$N26)^DATEDIF('Control | Sensitivity'!$C$18,AD$5,"Y")),
OFFSET(AC30,0,-DATEDIF(EDATE('Rent Roll'!$K26,'Rent Roll'!$P26*12),AD$5,"M"))*((1+'Rent Roll'!$O26)^(DATEDIF(EDATE('Rent Roll'!$K26,'Rent Roll'!$P26*12),AD$5,"Y")+1))),('Rent Roll'!$H26*'Rent Roll'!$D26/12)*((1+'Rent Roll'!$N26)^DATEDIF('Control | Sensitivity'!$C$18,AD$5,"Y")))))</f>
        <v>-</v>
      </c>
      <c r="AE30" s="93" t="str">
        <f ca="1">IF(AE$5&gt;='Rent Roll'!$M52,('Rent Roll'!$G52*'Rent Roll'!$D26/12)*((1+'Rent Roll'!$X52)^DATEDIF('Rent Roll'!$M52,AE$5,"Y")),
IF(AE$5&gt;'Rent Roll'!$L26,"-",
IF('Rent Roll'!$P26&gt;0,
IF(AND('Rent Roll'!$P26&gt;0,EDATE('Rent Roll'!$K26,'Rent Roll'!$P26*12)&gt;='Commercial Lease'!AE$5),
('Rent Roll'!$H26*'Rent Roll'!$D26/12)*((1+'Rent Roll'!$N26)^DATEDIF('Control | Sensitivity'!$C$18,AE$5,"Y")),
OFFSET(AD30,0,-DATEDIF(EDATE('Rent Roll'!$K26,'Rent Roll'!$P26*12),AE$5,"M"))*((1+'Rent Roll'!$O26)^(DATEDIF(EDATE('Rent Roll'!$K26,'Rent Roll'!$P26*12),AE$5,"Y")+1))),('Rent Roll'!$H26*'Rent Roll'!$D26/12)*((1+'Rent Roll'!$N26)^DATEDIF('Control | Sensitivity'!$C$18,AE$5,"Y")))))</f>
        <v>-</v>
      </c>
      <c r="AF30" s="93" t="str">
        <f ca="1">IF(AF$5&gt;='Rent Roll'!$M52,('Rent Roll'!$G52*'Rent Roll'!$D26/12)*((1+'Rent Roll'!$X52)^DATEDIF('Rent Roll'!$M52,AF$5,"Y")),
IF(AF$5&gt;'Rent Roll'!$L26,"-",
IF('Rent Roll'!$P26&gt;0,
IF(AND('Rent Roll'!$P26&gt;0,EDATE('Rent Roll'!$K26,'Rent Roll'!$P26*12)&gt;='Commercial Lease'!AF$5),
('Rent Roll'!$H26*'Rent Roll'!$D26/12)*((1+'Rent Roll'!$N26)^DATEDIF('Control | Sensitivity'!$C$18,AF$5,"Y")),
OFFSET(AE30,0,-DATEDIF(EDATE('Rent Roll'!$K26,'Rent Roll'!$P26*12),AF$5,"M"))*((1+'Rent Roll'!$O26)^(DATEDIF(EDATE('Rent Roll'!$K26,'Rent Roll'!$P26*12),AF$5,"Y")+1))),('Rent Roll'!$H26*'Rent Roll'!$D26/12)*((1+'Rent Roll'!$N26)^DATEDIF('Control | Sensitivity'!$C$18,AF$5,"Y")))))</f>
        <v>-</v>
      </c>
      <c r="AG30" s="93" t="str">
        <f ca="1">IF(AG$5&gt;='Rent Roll'!$M52,('Rent Roll'!$G52*'Rent Roll'!$D26/12)*((1+'Rent Roll'!$X52)^DATEDIF('Rent Roll'!$M52,AG$5,"Y")),
IF(AG$5&gt;'Rent Roll'!$L26,"-",
IF('Rent Roll'!$P26&gt;0,
IF(AND('Rent Roll'!$P26&gt;0,EDATE('Rent Roll'!$K26,'Rent Roll'!$P26*12)&gt;='Commercial Lease'!AG$5),
('Rent Roll'!$H26*'Rent Roll'!$D26/12)*((1+'Rent Roll'!$N26)^DATEDIF('Control | Sensitivity'!$C$18,AG$5,"Y")),
OFFSET(AF30,0,-DATEDIF(EDATE('Rent Roll'!$K26,'Rent Roll'!$P26*12),AG$5,"M"))*((1+'Rent Roll'!$O26)^(DATEDIF(EDATE('Rent Roll'!$K26,'Rent Roll'!$P26*12),AG$5,"Y")+1))),('Rent Roll'!$H26*'Rent Roll'!$D26/12)*((1+'Rent Roll'!$N26)^DATEDIF('Control | Sensitivity'!$C$18,AG$5,"Y")))))</f>
        <v>-</v>
      </c>
      <c r="AH30" s="93" t="str">
        <f ca="1">IF(AH$5&gt;='Rent Roll'!$M52,('Rent Roll'!$G52*'Rent Roll'!$D26/12)*((1+'Rent Roll'!$X52)^DATEDIF('Rent Roll'!$M52,AH$5,"Y")),
IF(AH$5&gt;'Rent Roll'!$L26,"-",
IF('Rent Roll'!$P26&gt;0,
IF(AND('Rent Roll'!$P26&gt;0,EDATE('Rent Roll'!$K26,'Rent Roll'!$P26*12)&gt;='Commercial Lease'!AH$5),
('Rent Roll'!$H26*'Rent Roll'!$D26/12)*((1+'Rent Roll'!$N26)^DATEDIF('Control | Sensitivity'!$C$18,AH$5,"Y")),
OFFSET(AG30,0,-DATEDIF(EDATE('Rent Roll'!$K26,'Rent Roll'!$P26*12),AH$5,"M"))*((1+'Rent Roll'!$O26)^(DATEDIF(EDATE('Rent Roll'!$K26,'Rent Roll'!$P26*12),AH$5,"Y")+1))),('Rent Roll'!$H26*'Rent Roll'!$D26/12)*((1+'Rent Roll'!$N26)^DATEDIF('Control | Sensitivity'!$C$18,AH$5,"Y")))))</f>
        <v>-</v>
      </c>
      <c r="AI30" s="93" t="str">
        <f ca="1">IF(AI$5&gt;='Rent Roll'!$M52,('Rent Roll'!$G52*'Rent Roll'!$D26/12)*((1+'Rent Roll'!$X52)^DATEDIF('Rent Roll'!$M52,AI$5,"Y")),
IF(AI$5&gt;'Rent Roll'!$L26,"-",
IF('Rent Roll'!$P26&gt;0,
IF(AND('Rent Roll'!$P26&gt;0,EDATE('Rent Roll'!$K26,'Rent Roll'!$P26*12)&gt;='Commercial Lease'!AI$5),
('Rent Roll'!$H26*'Rent Roll'!$D26/12)*((1+'Rent Roll'!$N26)^DATEDIF('Control | Sensitivity'!$C$18,AI$5,"Y")),
OFFSET(AH30,0,-DATEDIF(EDATE('Rent Roll'!$K26,'Rent Roll'!$P26*12),AI$5,"M"))*((1+'Rent Roll'!$O26)^(DATEDIF(EDATE('Rent Roll'!$K26,'Rent Roll'!$P26*12),AI$5,"Y")+1))),('Rent Roll'!$H26*'Rent Roll'!$D26/12)*((1+'Rent Roll'!$N26)^DATEDIF('Control | Sensitivity'!$C$18,AI$5,"Y")))))</f>
        <v>-</v>
      </c>
      <c r="AJ30" s="93" t="str">
        <f ca="1">IF(AJ$5&gt;='Rent Roll'!$M52,('Rent Roll'!$G52*'Rent Roll'!$D26/12)*((1+'Rent Roll'!$X52)^DATEDIF('Rent Roll'!$M52,AJ$5,"Y")),
IF(AJ$5&gt;'Rent Roll'!$L26,"-",
IF('Rent Roll'!$P26&gt;0,
IF(AND('Rent Roll'!$P26&gt;0,EDATE('Rent Roll'!$K26,'Rent Roll'!$P26*12)&gt;='Commercial Lease'!AJ$5),
('Rent Roll'!$H26*'Rent Roll'!$D26/12)*((1+'Rent Roll'!$N26)^DATEDIF('Control | Sensitivity'!$C$18,AJ$5,"Y")),
OFFSET(AI30,0,-DATEDIF(EDATE('Rent Roll'!$K26,'Rent Roll'!$P26*12),AJ$5,"M"))*((1+'Rent Roll'!$O26)^(DATEDIF(EDATE('Rent Roll'!$K26,'Rent Roll'!$P26*12),AJ$5,"Y")+1))),('Rent Roll'!$H26*'Rent Roll'!$D26/12)*((1+'Rent Roll'!$N26)^DATEDIF('Control | Sensitivity'!$C$18,AJ$5,"Y")))))</f>
        <v>-</v>
      </c>
      <c r="AK30" s="93" t="str">
        <f ca="1">IF(AK$5&gt;='Rent Roll'!$M52,('Rent Roll'!$G52*'Rent Roll'!$D26/12)*((1+'Rent Roll'!$X52)^DATEDIF('Rent Roll'!$M52,AK$5,"Y")),
IF(AK$5&gt;'Rent Roll'!$L26,"-",
IF('Rent Roll'!$P26&gt;0,
IF(AND('Rent Roll'!$P26&gt;0,EDATE('Rent Roll'!$K26,'Rent Roll'!$P26*12)&gt;='Commercial Lease'!AK$5),
('Rent Roll'!$H26*'Rent Roll'!$D26/12)*((1+'Rent Roll'!$N26)^DATEDIF('Control | Sensitivity'!$C$18,AK$5,"Y")),
OFFSET(AJ30,0,-DATEDIF(EDATE('Rent Roll'!$K26,'Rent Roll'!$P26*12),AK$5,"M"))*((1+'Rent Roll'!$O26)^(DATEDIF(EDATE('Rent Roll'!$K26,'Rent Roll'!$P26*12),AK$5,"Y")+1))),('Rent Roll'!$H26*'Rent Roll'!$D26/12)*((1+'Rent Roll'!$N26)^DATEDIF('Control | Sensitivity'!$C$18,AK$5,"Y")))))</f>
        <v>-</v>
      </c>
      <c r="AL30" s="93" t="str">
        <f ca="1">IF(AL$5&gt;='Rent Roll'!$M52,('Rent Roll'!$G52*'Rent Roll'!$D26/12)*((1+'Rent Roll'!$X52)^DATEDIF('Rent Roll'!$M52,AL$5,"Y")),
IF(AL$5&gt;'Rent Roll'!$L26,"-",
IF('Rent Roll'!$P26&gt;0,
IF(AND('Rent Roll'!$P26&gt;0,EDATE('Rent Roll'!$K26,'Rent Roll'!$P26*12)&gt;='Commercial Lease'!AL$5),
('Rent Roll'!$H26*'Rent Roll'!$D26/12)*((1+'Rent Roll'!$N26)^DATEDIF('Control | Sensitivity'!$C$18,AL$5,"Y")),
OFFSET(AK30,0,-DATEDIF(EDATE('Rent Roll'!$K26,'Rent Roll'!$P26*12),AL$5,"M"))*((1+'Rent Roll'!$O26)^(DATEDIF(EDATE('Rent Roll'!$K26,'Rent Roll'!$P26*12),AL$5,"Y")+1))),('Rent Roll'!$H26*'Rent Roll'!$D26/12)*((1+'Rent Roll'!$N26)^DATEDIF('Control | Sensitivity'!$C$18,AL$5,"Y")))))</f>
        <v>-</v>
      </c>
      <c r="AM30" s="93" t="str">
        <f ca="1">IF(AM$5&gt;='Rent Roll'!$M52,('Rent Roll'!$G52*'Rent Roll'!$D26/12)*((1+'Rent Roll'!$X52)^DATEDIF('Rent Roll'!$M52,AM$5,"Y")),
IF(AM$5&gt;'Rent Roll'!$L26,"-",
IF('Rent Roll'!$P26&gt;0,
IF(AND('Rent Roll'!$P26&gt;0,EDATE('Rent Roll'!$K26,'Rent Roll'!$P26*12)&gt;='Commercial Lease'!AM$5),
('Rent Roll'!$H26*'Rent Roll'!$D26/12)*((1+'Rent Roll'!$N26)^DATEDIF('Control | Sensitivity'!$C$18,AM$5,"Y")),
OFFSET(AL30,0,-DATEDIF(EDATE('Rent Roll'!$K26,'Rent Roll'!$P26*12),AM$5,"M"))*((1+'Rent Roll'!$O26)^(DATEDIF(EDATE('Rent Roll'!$K26,'Rent Roll'!$P26*12),AM$5,"Y")+1))),('Rent Roll'!$H26*'Rent Roll'!$D26/12)*((1+'Rent Roll'!$N26)^DATEDIF('Control | Sensitivity'!$C$18,AM$5,"Y")))))</f>
        <v>-</v>
      </c>
      <c r="AN30" s="93" t="str">
        <f ca="1">IF(AN$5&gt;='Rent Roll'!$M52,('Rent Roll'!$G52*'Rent Roll'!$D26/12)*((1+'Rent Roll'!$X52)^DATEDIF('Rent Roll'!$M52,AN$5,"Y")),
IF(AN$5&gt;'Rent Roll'!$L26,"-",
IF('Rent Roll'!$P26&gt;0,
IF(AND('Rent Roll'!$P26&gt;0,EDATE('Rent Roll'!$K26,'Rent Roll'!$P26*12)&gt;='Commercial Lease'!AN$5),
('Rent Roll'!$H26*'Rent Roll'!$D26/12)*((1+'Rent Roll'!$N26)^DATEDIF('Control | Sensitivity'!$C$18,AN$5,"Y")),
OFFSET(AM30,0,-DATEDIF(EDATE('Rent Roll'!$K26,'Rent Roll'!$P26*12),AN$5,"M"))*((1+'Rent Roll'!$O26)^(DATEDIF(EDATE('Rent Roll'!$K26,'Rent Roll'!$P26*12),AN$5,"Y")+1))),('Rent Roll'!$H26*'Rent Roll'!$D26/12)*((1+'Rent Roll'!$N26)^DATEDIF('Control | Sensitivity'!$C$18,AN$5,"Y")))))</f>
        <v>-</v>
      </c>
      <c r="AO30" s="93" t="str">
        <f ca="1">IF(AO$5&gt;='Rent Roll'!$M52,('Rent Roll'!$G52*'Rent Roll'!$D26/12)*((1+'Rent Roll'!$X52)^DATEDIF('Rent Roll'!$M52,AO$5,"Y")),
IF(AO$5&gt;'Rent Roll'!$L26,"-",
IF('Rent Roll'!$P26&gt;0,
IF(AND('Rent Roll'!$P26&gt;0,EDATE('Rent Roll'!$K26,'Rent Roll'!$P26*12)&gt;='Commercial Lease'!AO$5),
('Rent Roll'!$H26*'Rent Roll'!$D26/12)*((1+'Rent Roll'!$N26)^DATEDIF('Control | Sensitivity'!$C$18,AO$5,"Y")),
OFFSET(AN30,0,-DATEDIF(EDATE('Rent Roll'!$K26,'Rent Roll'!$P26*12),AO$5,"M"))*((1+'Rent Roll'!$O26)^(DATEDIF(EDATE('Rent Roll'!$K26,'Rent Roll'!$P26*12),AO$5,"Y")+1))),('Rent Roll'!$H26*'Rent Roll'!$D26/12)*((1+'Rent Roll'!$N26)^DATEDIF('Control | Sensitivity'!$C$18,AO$5,"Y")))))</f>
        <v>-</v>
      </c>
      <c r="AP30" s="93" t="str">
        <f ca="1">IF(AP$5&gt;='Rent Roll'!$M52,('Rent Roll'!$G52*'Rent Roll'!$D26/12)*((1+'Rent Roll'!$X52)^DATEDIF('Rent Roll'!$M52,AP$5,"Y")),
IF(AP$5&gt;'Rent Roll'!$L26,"-",
IF('Rent Roll'!$P26&gt;0,
IF(AND('Rent Roll'!$P26&gt;0,EDATE('Rent Roll'!$K26,'Rent Roll'!$P26*12)&gt;='Commercial Lease'!AP$5),
('Rent Roll'!$H26*'Rent Roll'!$D26/12)*((1+'Rent Roll'!$N26)^DATEDIF('Control | Sensitivity'!$C$18,AP$5,"Y")),
OFFSET(AO30,0,-DATEDIF(EDATE('Rent Roll'!$K26,'Rent Roll'!$P26*12),AP$5,"M"))*((1+'Rent Roll'!$O26)^(DATEDIF(EDATE('Rent Roll'!$K26,'Rent Roll'!$P26*12),AP$5,"Y")+1))),('Rent Roll'!$H26*'Rent Roll'!$D26/12)*((1+'Rent Roll'!$N26)^DATEDIF('Control | Sensitivity'!$C$18,AP$5,"Y")))))</f>
        <v>-</v>
      </c>
      <c r="AQ30" s="93" t="str">
        <f ca="1">IF(AQ$5&gt;='Rent Roll'!$M52,('Rent Roll'!$G52*'Rent Roll'!$D26/12)*((1+'Rent Roll'!$X52)^DATEDIF('Rent Roll'!$M52,AQ$5,"Y")),
IF(AQ$5&gt;'Rent Roll'!$L26,"-",
IF('Rent Roll'!$P26&gt;0,
IF(AND('Rent Roll'!$P26&gt;0,EDATE('Rent Roll'!$K26,'Rent Roll'!$P26*12)&gt;='Commercial Lease'!AQ$5),
('Rent Roll'!$H26*'Rent Roll'!$D26/12)*((1+'Rent Roll'!$N26)^DATEDIF('Control | Sensitivity'!$C$18,AQ$5,"Y")),
OFFSET(AP30,0,-DATEDIF(EDATE('Rent Roll'!$K26,'Rent Roll'!$P26*12),AQ$5,"M"))*((1+'Rent Roll'!$O26)^(DATEDIF(EDATE('Rent Roll'!$K26,'Rent Roll'!$P26*12),AQ$5,"Y")+1))),('Rent Roll'!$H26*'Rent Roll'!$D26/12)*((1+'Rent Roll'!$N26)^DATEDIF('Control | Sensitivity'!$C$18,AQ$5,"Y")))))</f>
        <v>-</v>
      </c>
      <c r="AR30" s="93" t="str">
        <f ca="1">IF(AR$5&gt;='Rent Roll'!$M52,('Rent Roll'!$G52*'Rent Roll'!$D26/12)*((1+'Rent Roll'!$X52)^DATEDIF('Rent Roll'!$M52,AR$5,"Y")),
IF(AR$5&gt;'Rent Roll'!$L26,"-",
IF('Rent Roll'!$P26&gt;0,
IF(AND('Rent Roll'!$P26&gt;0,EDATE('Rent Roll'!$K26,'Rent Roll'!$P26*12)&gt;='Commercial Lease'!AR$5),
('Rent Roll'!$H26*'Rent Roll'!$D26/12)*((1+'Rent Roll'!$N26)^DATEDIF('Control | Sensitivity'!$C$18,AR$5,"Y")),
OFFSET(AQ30,0,-DATEDIF(EDATE('Rent Roll'!$K26,'Rent Roll'!$P26*12),AR$5,"M"))*((1+'Rent Roll'!$O26)^(DATEDIF(EDATE('Rent Roll'!$K26,'Rent Roll'!$P26*12),AR$5,"Y")+1))),('Rent Roll'!$H26*'Rent Roll'!$D26/12)*((1+'Rent Roll'!$N26)^DATEDIF('Control | Sensitivity'!$C$18,AR$5,"Y")))))</f>
        <v>-</v>
      </c>
      <c r="AS30" s="93" t="str">
        <f ca="1">IF(AS$5&gt;='Rent Roll'!$M52,('Rent Roll'!$G52*'Rent Roll'!$D26/12)*((1+'Rent Roll'!$X52)^DATEDIF('Rent Roll'!$M52,AS$5,"Y")),
IF(AS$5&gt;'Rent Roll'!$L26,"-",
IF('Rent Roll'!$P26&gt;0,
IF(AND('Rent Roll'!$P26&gt;0,EDATE('Rent Roll'!$K26,'Rent Roll'!$P26*12)&gt;='Commercial Lease'!AS$5),
('Rent Roll'!$H26*'Rent Roll'!$D26/12)*((1+'Rent Roll'!$N26)^DATEDIF('Control | Sensitivity'!$C$18,AS$5,"Y")),
OFFSET(AR30,0,-DATEDIF(EDATE('Rent Roll'!$K26,'Rent Roll'!$P26*12),AS$5,"M"))*((1+'Rent Roll'!$O26)^(DATEDIF(EDATE('Rent Roll'!$K26,'Rent Roll'!$P26*12),AS$5,"Y")+1))),('Rent Roll'!$H26*'Rent Roll'!$D26/12)*((1+'Rent Roll'!$N26)^DATEDIF('Control | Sensitivity'!$C$18,AS$5,"Y")))))</f>
        <v>-</v>
      </c>
      <c r="AT30" s="93" t="str">
        <f ca="1">IF(AT$5&gt;='Rent Roll'!$M52,('Rent Roll'!$G52*'Rent Roll'!$D26/12)*((1+'Rent Roll'!$X52)^DATEDIF('Rent Roll'!$M52,AT$5,"Y")),
IF(AT$5&gt;'Rent Roll'!$L26,"-",
IF('Rent Roll'!$P26&gt;0,
IF(AND('Rent Roll'!$P26&gt;0,EDATE('Rent Roll'!$K26,'Rent Roll'!$P26*12)&gt;='Commercial Lease'!AT$5),
('Rent Roll'!$H26*'Rent Roll'!$D26/12)*((1+'Rent Roll'!$N26)^DATEDIF('Control | Sensitivity'!$C$18,AT$5,"Y")),
OFFSET(AS30,0,-DATEDIF(EDATE('Rent Roll'!$K26,'Rent Roll'!$P26*12),AT$5,"M"))*((1+'Rent Roll'!$O26)^(DATEDIF(EDATE('Rent Roll'!$K26,'Rent Roll'!$P26*12),AT$5,"Y")+1))),('Rent Roll'!$H26*'Rent Roll'!$D26/12)*((1+'Rent Roll'!$N26)^DATEDIF('Control | Sensitivity'!$C$18,AT$5,"Y")))))</f>
        <v>-</v>
      </c>
      <c r="AU30" s="93" t="str">
        <f ca="1">IF(AU$5&gt;='Rent Roll'!$M52,('Rent Roll'!$G52*'Rent Roll'!$D26/12)*((1+'Rent Roll'!$X52)^DATEDIF('Rent Roll'!$M52,AU$5,"Y")),
IF(AU$5&gt;'Rent Roll'!$L26,"-",
IF('Rent Roll'!$P26&gt;0,
IF(AND('Rent Roll'!$P26&gt;0,EDATE('Rent Roll'!$K26,'Rent Roll'!$P26*12)&gt;='Commercial Lease'!AU$5),
('Rent Roll'!$H26*'Rent Roll'!$D26/12)*((1+'Rent Roll'!$N26)^DATEDIF('Control | Sensitivity'!$C$18,AU$5,"Y")),
OFFSET(AT30,0,-DATEDIF(EDATE('Rent Roll'!$K26,'Rent Roll'!$P26*12),AU$5,"M"))*((1+'Rent Roll'!$O26)^(DATEDIF(EDATE('Rent Roll'!$K26,'Rent Roll'!$P26*12),AU$5,"Y")+1))),('Rent Roll'!$H26*'Rent Roll'!$D26/12)*((1+'Rent Roll'!$N26)^DATEDIF('Control | Sensitivity'!$C$18,AU$5,"Y")))))</f>
        <v>-</v>
      </c>
      <c r="AV30" s="93" t="str">
        <f ca="1">IF(AV$5&gt;='Rent Roll'!$M52,('Rent Roll'!$G52*'Rent Roll'!$D26/12)*((1+'Rent Roll'!$X52)^DATEDIF('Rent Roll'!$M52,AV$5,"Y")),
IF(AV$5&gt;'Rent Roll'!$L26,"-",
IF('Rent Roll'!$P26&gt;0,
IF(AND('Rent Roll'!$P26&gt;0,EDATE('Rent Roll'!$K26,'Rent Roll'!$P26*12)&gt;='Commercial Lease'!AV$5),
('Rent Roll'!$H26*'Rent Roll'!$D26/12)*((1+'Rent Roll'!$N26)^DATEDIF('Control | Sensitivity'!$C$18,AV$5,"Y")),
OFFSET(AU30,0,-DATEDIF(EDATE('Rent Roll'!$K26,'Rent Roll'!$P26*12),AV$5,"M"))*((1+'Rent Roll'!$O26)^(DATEDIF(EDATE('Rent Roll'!$K26,'Rent Roll'!$P26*12),AV$5,"Y")+1))),('Rent Roll'!$H26*'Rent Roll'!$D26/12)*((1+'Rent Roll'!$N26)^DATEDIF('Control | Sensitivity'!$C$18,AV$5,"Y")))))</f>
        <v>-</v>
      </c>
      <c r="AW30" s="93" t="str">
        <f ca="1">IF(AW$5&gt;='Rent Roll'!$M52,('Rent Roll'!$G52*'Rent Roll'!$D26/12)*((1+'Rent Roll'!$X52)^DATEDIF('Rent Roll'!$M52,AW$5,"Y")),
IF(AW$5&gt;'Rent Roll'!$L26,"-",
IF('Rent Roll'!$P26&gt;0,
IF(AND('Rent Roll'!$P26&gt;0,EDATE('Rent Roll'!$K26,'Rent Roll'!$P26*12)&gt;='Commercial Lease'!AW$5),
('Rent Roll'!$H26*'Rent Roll'!$D26/12)*((1+'Rent Roll'!$N26)^DATEDIF('Control | Sensitivity'!$C$18,AW$5,"Y")),
OFFSET(AV30,0,-DATEDIF(EDATE('Rent Roll'!$K26,'Rent Roll'!$P26*12),AW$5,"M"))*((1+'Rent Roll'!$O26)^(DATEDIF(EDATE('Rent Roll'!$K26,'Rent Roll'!$P26*12),AW$5,"Y")+1))),('Rent Roll'!$H26*'Rent Roll'!$D26/12)*((1+'Rent Roll'!$N26)^DATEDIF('Control | Sensitivity'!$C$18,AW$5,"Y")))))</f>
        <v>-</v>
      </c>
      <c r="AX30" s="93" t="str">
        <f ca="1">IF(AX$5&gt;='Rent Roll'!$M52,('Rent Roll'!$G52*'Rent Roll'!$D26/12)*((1+'Rent Roll'!$X52)^DATEDIF('Rent Roll'!$M52,AX$5,"Y")),
IF(AX$5&gt;'Rent Roll'!$L26,"-",
IF('Rent Roll'!$P26&gt;0,
IF(AND('Rent Roll'!$P26&gt;0,EDATE('Rent Roll'!$K26,'Rent Roll'!$P26*12)&gt;='Commercial Lease'!AX$5),
('Rent Roll'!$H26*'Rent Roll'!$D26/12)*((1+'Rent Roll'!$N26)^DATEDIF('Control | Sensitivity'!$C$18,AX$5,"Y")),
OFFSET(AW30,0,-DATEDIF(EDATE('Rent Roll'!$K26,'Rent Roll'!$P26*12),AX$5,"M"))*((1+'Rent Roll'!$O26)^(DATEDIF(EDATE('Rent Roll'!$K26,'Rent Roll'!$P26*12),AX$5,"Y")+1))),('Rent Roll'!$H26*'Rent Roll'!$D26/12)*((1+'Rent Roll'!$N26)^DATEDIF('Control | Sensitivity'!$C$18,AX$5,"Y")))))</f>
        <v>-</v>
      </c>
      <c r="AY30" s="93" t="str">
        <f ca="1">IF(AY$5&gt;='Rent Roll'!$M52,('Rent Roll'!$G52*'Rent Roll'!$D26/12)*((1+'Rent Roll'!$X52)^DATEDIF('Rent Roll'!$M52,AY$5,"Y")),
IF(AY$5&gt;'Rent Roll'!$L26,"-",
IF('Rent Roll'!$P26&gt;0,
IF(AND('Rent Roll'!$P26&gt;0,EDATE('Rent Roll'!$K26,'Rent Roll'!$P26*12)&gt;='Commercial Lease'!AY$5),
('Rent Roll'!$H26*'Rent Roll'!$D26/12)*((1+'Rent Roll'!$N26)^DATEDIF('Control | Sensitivity'!$C$18,AY$5,"Y")),
OFFSET(AX30,0,-DATEDIF(EDATE('Rent Roll'!$K26,'Rent Roll'!$P26*12),AY$5,"M"))*((1+'Rent Roll'!$O26)^(DATEDIF(EDATE('Rent Roll'!$K26,'Rent Roll'!$P26*12),AY$5,"Y")+1))),('Rent Roll'!$H26*'Rent Roll'!$D26/12)*((1+'Rent Roll'!$N26)^DATEDIF('Control | Sensitivity'!$C$18,AY$5,"Y")))))</f>
        <v>-</v>
      </c>
      <c r="AZ30" s="93" t="str">
        <f ca="1">IF(AZ$5&gt;='Rent Roll'!$M52,('Rent Roll'!$G52*'Rent Roll'!$D26/12)*((1+'Rent Roll'!$X52)^DATEDIF('Rent Roll'!$M52,AZ$5,"Y")),
IF(AZ$5&gt;'Rent Roll'!$L26,"-",
IF('Rent Roll'!$P26&gt;0,
IF(AND('Rent Roll'!$P26&gt;0,EDATE('Rent Roll'!$K26,'Rent Roll'!$P26*12)&gt;='Commercial Lease'!AZ$5),
('Rent Roll'!$H26*'Rent Roll'!$D26/12)*((1+'Rent Roll'!$N26)^DATEDIF('Control | Sensitivity'!$C$18,AZ$5,"Y")),
OFFSET(AY30,0,-DATEDIF(EDATE('Rent Roll'!$K26,'Rent Roll'!$P26*12),AZ$5,"M"))*((1+'Rent Roll'!$O26)^(DATEDIF(EDATE('Rent Roll'!$K26,'Rent Roll'!$P26*12),AZ$5,"Y")+1))),('Rent Roll'!$H26*'Rent Roll'!$D26/12)*((1+'Rent Roll'!$N26)^DATEDIF('Control | Sensitivity'!$C$18,AZ$5,"Y")))))</f>
        <v>-</v>
      </c>
      <c r="BA30" s="93" t="str">
        <f ca="1">IF(BA$5&gt;='Rent Roll'!$M52,('Rent Roll'!$G52*'Rent Roll'!$D26/12)*((1+'Rent Roll'!$X52)^DATEDIF('Rent Roll'!$M52,BA$5,"Y")),
IF(BA$5&gt;'Rent Roll'!$L26,"-",
IF('Rent Roll'!$P26&gt;0,
IF(AND('Rent Roll'!$P26&gt;0,EDATE('Rent Roll'!$K26,'Rent Roll'!$P26*12)&gt;='Commercial Lease'!BA$5),
('Rent Roll'!$H26*'Rent Roll'!$D26/12)*((1+'Rent Roll'!$N26)^DATEDIF('Control | Sensitivity'!$C$18,BA$5,"Y")),
OFFSET(AZ30,0,-DATEDIF(EDATE('Rent Roll'!$K26,'Rent Roll'!$P26*12),BA$5,"M"))*((1+'Rent Roll'!$O26)^(DATEDIF(EDATE('Rent Roll'!$K26,'Rent Roll'!$P26*12),BA$5,"Y")+1))),('Rent Roll'!$H26*'Rent Roll'!$D26/12)*((1+'Rent Roll'!$N26)^DATEDIF('Control | Sensitivity'!$C$18,BA$5,"Y")))))</f>
        <v>-</v>
      </c>
      <c r="BB30" s="93" t="str">
        <f ca="1">IF(BB$5&gt;='Rent Roll'!$M52,('Rent Roll'!$G52*'Rent Roll'!$D26/12)*((1+'Rent Roll'!$X52)^DATEDIF('Rent Roll'!$M52,BB$5,"Y")),
IF(BB$5&gt;'Rent Roll'!$L26,"-",
IF('Rent Roll'!$P26&gt;0,
IF(AND('Rent Roll'!$P26&gt;0,EDATE('Rent Roll'!$K26,'Rent Roll'!$P26*12)&gt;='Commercial Lease'!BB$5),
('Rent Roll'!$H26*'Rent Roll'!$D26/12)*((1+'Rent Roll'!$N26)^DATEDIF('Control | Sensitivity'!$C$18,BB$5,"Y")),
OFFSET(BA30,0,-DATEDIF(EDATE('Rent Roll'!$K26,'Rent Roll'!$P26*12),BB$5,"M"))*((1+'Rent Roll'!$O26)^(DATEDIF(EDATE('Rent Roll'!$K26,'Rent Roll'!$P26*12),BB$5,"Y")+1))),('Rent Roll'!$H26*'Rent Roll'!$D26/12)*((1+'Rent Roll'!$N26)^DATEDIF('Control | Sensitivity'!$C$18,BB$5,"Y")))))</f>
        <v>-</v>
      </c>
      <c r="BC30" s="93" t="str">
        <f ca="1">IF(BC$5&gt;='Rent Roll'!$M52,('Rent Roll'!$G52*'Rent Roll'!$D26/12)*((1+'Rent Roll'!$X52)^DATEDIF('Rent Roll'!$M52,BC$5,"Y")),
IF(BC$5&gt;'Rent Roll'!$L26,"-",
IF('Rent Roll'!$P26&gt;0,
IF(AND('Rent Roll'!$P26&gt;0,EDATE('Rent Roll'!$K26,'Rent Roll'!$P26*12)&gt;='Commercial Lease'!BC$5),
('Rent Roll'!$H26*'Rent Roll'!$D26/12)*((1+'Rent Roll'!$N26)^DATEDIF('Control | Sensitivity'!$C$18,BC$5,"Y")),
OFFSET(BB30,0,-DATEDIF(EDATE('Rent Roll'!$K26,'Rent Roll'!$P26*12),BC$5,"M"))*((1+'Rent Roll'!$O26)^(DATEDIF(EDATE('Rent Roll'!$K26,'Rent Roll'!$P26*12),BC$5,"Y")+1))),('Rent Roll'!$H26*'Rent Roll'!$D26/12)*((1+'Rent Roll'!$N26)^DATEDIF('Control | Sensitivity'!$C$18,BC$5,"Y")))))</f>
        <v>-</v>
      </c>
      <c r="BD30" s="93" t="str">
        <f ca="1">IF(BD$5&gt;='Rent Roll'!$M52,('Rent Roll'!$G52*'Rent Roll'!$D26/12)*((1+'Rent Roll'!$X52)^DATEDIF('Rent Roll'!$M52,BD$5,"Y")),
IF(BD$5&gt;'Rent Roll'!$L26,"-",
IF('Rent Roll'!$P26&gt;0,
IF(AND('Rent Roll'!$P26&gt;0,EDATE('Rent Roll'!$K26,'Rent Roll'!$P26*12)&gt;='Commercial Lease'!BD$5),
('Rent Roll'!$H26*'Rent Roll'!$D26/12)*((1+'Rent Roll'!$N26)^DATEDIF('Control | Sensitivity'!$C$18,BD$5,"Y")),
OFFSET(BC30,0,-DATEDIF(EDATE('Rent Roll'!$K26,'Rent Roll'!$P26*12),BD$5,"M"))*((1+'Rent Roll'!$O26)^(DATEDIF(EDATE('Rent Roll'!$K26,'Rent Roll'!$P26*12),BD$5,"Y")+1))),('Rent Roll'!$H26*'Rent Roll'!$D26/12)*((1+'Rent Roll'!$N26)^DATEDIF('Control | Sensitivity'!$C$18,BD$5,"Y")))))</f>
        <v>-</v>
      </c>
      <c r="BE30" s="93" t="str">
        <f ca="1">IF(BE$5&gt;='Rent Roll'!$M52,('Rent Roll'!$G52*'Rent Roll'!$D26/12)*((1+'Rent Roll'!$X52)^DATEDIF('Rent Roll'!$M52,BE$5,"Y")),
IF(BE$5&gt;'Rent Roll'!$L26,"-",
IF('Rent Roll'!$P26&gt;0,
IF(AND('Rent Roll'!$P26&gt;0,EDATE('Rent Roll'!$K26,'Rent Roll'!$P26*12)&gt;='Commercial Lease'!BE$5),
('Rent Roll'!$H26*'Rent Roll'!$D26/12)*((1+'Rent Roll'!$N26)^DATEDIF('Control | Sensitivity'!$C$18,BE$5,"Y")),
OFFSET(BD30,0,-DATEDIF(EDATE('Rent Roll'!$K26,'Rent Roll'!$P26*12),BE$5,"M"))*((1+'Rent Roll'!$O26)^(DATEDIF(EDATE('Rent Roll'!$K26,'Rent Roll'!$P26*12),BE$5,"Y")+1))),('Rent Roll'!$H26*'Rent Roll'!$D26/12)*((1+'Rent Roll'!$N26)^DATEDIF('Control | Sensitivity'!$C$18,BE$5,"Y")))))</f>
        <v>-</v>
      </c>
      <c r="BF30" s="93" t="str">
        <f ca="1">IF(BF$5&gt;='Rent Roll'!$M52,('Rent Roll'!$G52*'Rent Roll'!$D26/12)*((1+'Rent Roll'!$X52)^DATEDIF('Rent Roll'!$M52,BF$5,"Y")),
IF(BF$5&gt;'Rent Roll'!$L26,"-",
IF('Rent Roll'!$P26&gt;0,
IF(AND('Rent Roll'!$P26&gt;0,EDATE('Rent Roll'!$K26,'Rent Roll'!$P26*12)&gt;='Commercial Lease'!BF$5),
('Rent Roll'!$H26*'Rent Roll'!$D26/12)*((1+'Rent Roll'!$N26)^DATEDIF('Control | Sensitivity'!$C$18,BF$5,"Y")),
OFFSET(BE30,0,-DATEDIF(EDATE('Rent Roll'!$K26,'Rent Roll'!$P26*12),BF$5,"M"))*((1+'Rent Roll'!$O26)^(DATEDIF(EDATE('Rent Roll'!$K26,'Rent Roll'!$P26*12),BF$5,"Y")+1))),('Rent Roll'!$H26*'Rent Roll'!$D26/12)*((1+'Rent Roll'!$N26)^DATEDIF('Control | Sensitivity'!$C$18,BF$5,"Y")))))</f>
        <v>-</v>
      </c>
      <c r="BG30" s="93" t="str">
        <f ca="1">IF(BG$5&gt;='Rent Roll'!$M52,('Rent Roll'!$G52*'Rent Roll'!$D26/12)*((1+'Rent Roll'!$X52)^DATEDIF('Rent Roll'!$M52,BG$5,"Y")),
IF(BG$5&gt;'Rent Roll'!$L26,"-",
IF('Rent Roll'!$P26&gt;0,
IF(AND('Rent Roll'!$P26&gt;0,EDATE('Rent Roll'!$K26,'Rent Roll'!$P26*12)&gt;='Commercial Lease'!BG$5),
('Rent Roll'!$H26*'Rent Roll'!$D26/12)*((1+'Rent Roll'!$N26)^DATEDIF('Control | Sensitivity'!$C$18,BG$5,"Y")),
OFFSET(BF30,0,-DATEDIF(EDATE('Rent Roll'!$K26,'Rent Roll'!$P26*12),BG$5,"M"))*((1+'Rent Roll'!$O26)^(DATEDIF(EDATE('Rent Roll'!$K26,'Rent Roll'!$P26*12),BG$5,"Y")+1))),('Rent Roll'!$H26*'Rent Roll'!$D26/12)*((1+'Rent Roll'!$N26)^DATEDIF('Control | Sensitivity'!$C$18,BG$5,"Y")))))</f>
        <v>-</v>
      </c>
      <c r="BH30" s="93" t="str">
        <f ca="1">IF(BH$5&gt;='Rent Roll'!$M52,('Rent Roll'!$G52*'Rent Roll'!$D26/12)*((1+'Rent Roll'!$X52)^DATEDIF('Rent Roll'!$M52,BH$5,"Y")),
IF(BH$5&gt;'Rent Roll'!$L26,"-",
IF('Rent Roll'!$P26&gt;0,
IF(AND('Rent Roll'!$P26&gt;0,EDATE('Rent Roll'!$K26,'Rent Roll'!$P26*12)&gt;='Commercial Lease'!BH$5),
('Rent Roll'!$H26*'Rent Roll'!$D26/12)*((1+'Rent Roll'!$N26)^DATEDIF('Control | Sensitivity'!$C$18,BH$5,"Y")),
OFFSET(BG30,0,-DATEDIF(EDATE('Rent Roll'!$K26,'Rent Roll'!$P26*12),BH$5,"M"))*((1+'Rent Roll'!$O26)^(DATEDIF(EDATE('Rent Roll'!$K26,'Rent Roll'!$P26*12),BH$5,"Y")+1))),('Rent Roll'!$H26*'Rent Roll'!$D26/12)*((1+'Rent Roll'!$N26)^DATEDIF('Control | Sensitivity'!$C$18,BH$5,"Y")))))</f>
        <v>-</v>
      </c>
      <c r="BI30" s="93" t="str">
        <f ca="1">IF(BI$5&gt;='Rent Roll'!$M52,('Rent Roll'!$G52*'Rent Roll'!$D26/12)*((1+'Rent Roll'!$X52)^DATEDIF('Rent Roll'!$M52,BI$5,"Y")),
IF(BI$5&gt;'Rent Roll'!$L26,"-",
IF('Rent Roll'!$P26&gt;0,
IF(AND('Rent Roll'!$P26&gt;0,EDATE('Rent Roll'!$K26,'Rent Roll'!$P26*12)&gt;='Commercial Lease'!BI$5),
('Rent Roll'!$H26*'Rent Roll'!$D26/12)*((1+'Rent Roll'!$N26)^DATEDIF('Control | Sensitivity'!$C$18,BI$5,"Y")),
OFFSET(BH30,0,-DATEDIF(EDATE('Rent Roll'!$K26,'Rent Roll'!$P26*12),BI$5,"M"))*((1+'Rent Roll'!$O26)^(DATEDIF(EDATE('Rent Roll'!$K26,'Rent Roll'!$P26*12),BI$5,"Y")+1))),('Rent Roll'!$H26*'Rent Roll'!$D26/12)*((1+'Rent Roll'!$N26)^DATEDIF('Control | Sensitivity'!$C$18,BI$5,"Y")))))</f>
        <v>-</v>
      </c>
      <c r="BJ30" s="93" t="str">
        <f ca="1">IF(BJ$5&gt;='Rent Roll'!$M52,('Rent Roll'!$G52*'Rent Roll'!$D26/12)*((1+'Rent Roll'!$X52)^DATEDIF('Rent Roll'!$M52,BJ$5,"Y")),
IF(BJ$5&gt;'Rent Roll'!$L26,"-",
IF('Rent Roll'!$P26&gt;0,
IF(AND('Rent Roll'!$P26&gt;0,EDATE('Rent Roll'!$K26,'Rent Roll'!$P26*12)&gt;='Commercial Lease'!BJ$5),
('Rent Roll'!$H26*'Rent Roll'!$D26/12)*((1+'Rent Roll'!$N26)^DATEDIF('Control | Sensitivity'!$C$18,BJ$5,"Y")),
OFFSET(BI30,0,-DATEDIF(EDATE('Rent Roll'!$K26,'Rent Roll'!$P26*12),BJ$5,"M"))*((1+'Rent Roll'!$O26)^(DATEDIF(EDATE('Rent Roll'!$K26,'Rent Roll'!$P26*12),BJ$5,"Y")+1))),('Rent Roll'!$H26*'Rent Roll'!$D26/12)*((1+'Rent Roll'!$N26)^DATEDIF('Control | Sensitivity'!$C$18,BJ$5,"Y")))))</f>
        <v>-</v>
      </c>
      <c r="BK30" s="93" t="str">
        <f ca="1">IF(BK$5&gt;='Rent Roll'!$M52,('Rent Roll'!$G52*'Rent Roll'!$D26/12)*((1+'Rent Roll'!$X52)^DATEDIF('Rent Roll'!$M52,BK$5,"Y")),
IF(BK$5&gt;'Rent Roll'!$L26,"-",
IF('Rent Roll'!$P26&gt;0,
IF(AND('Rent Roll'!$P26&gt;0,EDATE('Rent Roll'!$K26,'Rent Roll'!$P26*12)&gt;='Commercial Lease'!BK$5),
('Rent Roll'!$H26*'Rent Roll'!$D26/12)*((1+'Rent Roll'!$N26)^DATEDIF('Control | Sensitivity'!$C$18,BK$5,"Y")),
OFFSET(BJ30,0,-DATEDIF(EDATE('Rent Roll'!$K26,'Rent Roll'!$P26*12),BK$5,"M"))*((1+'Rent Roll'!$O26)^(DATEDIF(EDATE('Rent Roll'!$K26,'Rent Roll'!$P26*12),BK$5,"Y")+1))),('Rent Roll'!$H26*'Rent Roll'!$D26/12)*((1+'Rent Roll'!$N26)^DATEDIF('Control | Sensitivity'!$C$18,BK$5,"Y")))))</f>
        <v>-</v>
      </c>
      <c r="BL30" s="93" t="str">
        <f ca="1">IF(BL$5&gt;='Rent Roll'!$M52,('Rent Roll'!$G52*'Rent Roll'!$D26/12)*((1+'Rent Roll'!$X52)^DATEDIF('Rent Roll'!$M52,BL$5,"Y")),
IF(BL$5&gt;'Rent Roll'!$L26,"-",
IF('Rent Roll'!$P26&gt;0,
IF(AND('Rent Roll'!$P26&gt;0,EDATE('Rent Roll'!$K26,'Rent Roll'!$P26*12)&gt;='Commercial Lease'!BL$5),
('Rent Roll'!$H26*'Rent Roll'!$D26/12)*((1+'Rent Roll'!$N26)^DATEDIF('Control | Sensitivity'!$C$18,BL$5,"Y")),
OFFSET(BK30,0,-DATEDIF(EDATE('Rent Roll'!$K26,'Rent Roll'!$P26*12),BL$5,"M"))*((1+'Rent Roll'!$O26)^(DATEDIF(EDATE('Rent Roll'!$K26,'Rent Roll'!$P26*12),BL$5,"Y")+1))),('Rent Roll'!$H26*'Rent Roll'!$D26/12)*((1+'Rent Roll'!$N26)^DATEDIF('Control | Sensitivity'!$C$18,BL$5,"Y")))))</f>
        <v>-</v>
      </c>
      <c r="BM30" s="93" t="str">
        <f ca="1">IF(BM$5&gt;='Rent Roll'!$M52,('Rent Roll'!$G52*'Rent Roll'!$D26/12)*((1+'Rent Roll'!$X52)^DATEDIF('Rent Roll'!$M52,BM$5,"Y")),
IF(BM$5&gt;'Rent Roll'!$L26,"-",
IF('Rent Roll'!$P26&gt;0,
IF(AND('Rent Roll'!$P26&gt;0,EDATE('Rent Roll'!$K26,'Rent Roll'!$P26*12)&gt;='Commercial Lease'!BM$5),
('Rent Roll'!$H26*'Rent Roll'!$D26/12)*((1+'Rent Roll'!$N26)^DATEDIF('Control | Sensitivity'!$C$18,BM$5,"Y")),
OFFSET(BL30,0,-DATEDIF(EDATE('Rent Roll'!$K26,'Rent Roll'!$P26*12),BM$5,"M"))*((1+'Rent Roll'!$O26)^(DATEDIF(EDATE('Rent Roll'!$K26,'Rent Roll'!$P26*12),BM$5,"Y")+1))),('Rent Roll'!$H26*'Rent Roll'!$D26/12)*((1+'Rent Roll'!$N26)^DATEDIF('Control | Sensitivity'!$C$18,BM$5,"Y")))))</f>
        <v>-</v>
      </c>
      <c r="BN30" s="93" t="str">
        <f ca="1">IF(BN$5&gt;='Rent Roll'!$M52,('Rent Roll'!$G52*'Rent Roll'!$D26/12)*((1+'Rent Roll'!$X52)^DATEDIF('Rent Roll'!$M52,BN$5,"Y")),
IF(BN$5&gt;'Rent Roll'!$L26,"-",
IF('Rent Roll'!$P26&gt;0,
IF(AND('Rent Roll'!$P26&gt;0,EDATE('Rent Roll'!$K26,'Rent Roll'!$P26*12)&gt;='Commercial Lease'!BN$5),
('Rent Roll'!$H26*'Rent Roll'!$D26/12)*((1+'Rent Roll'!$N26)^DATEDIF('Control | Sensitivity'!$C$18,BN$5,"Y")),
OFFSET(BM30,0,-DATEDIF(EDATE('Rent Roll'!$K26,'Rent Roll'!$P26*12),BN$5,"M"))*((1+'Rent Roll'!$O26)^(DATEDIF(EDATE('Rent Roll'!$K26,'Rent Roll'!$P26*12),BN$5,"Y")+1))),('Rent Roll'!$H26*'Rent Roll'!$D26/12)*((1+'Rent Roll'!$N26)^DATEDIF('Control | Sensitivity'!$C$18,BN$5,"Y")))))</f>
        <v>-</v>
      </c>
      <c r="BO30" s="93" t="str">
        <f ca="1">IF(BO$5&gt;='Rent Roll'!$M52,('Rent Roll'!$G52*'Rent Roll'!$D26/12)*((1+'Rent Roll'!$X52)^DATEDIF('Rent Roll'!$M52,BO$5,"Y")),
IF(BO$5&gt;'Rent Roll'!$L26,"-",
IF('Rent Roll'!$P26&gt;0,
IF(AND('Rent Roll'!$P26&gt;0,EDATE('Rent Roll'!$K26,'Rent Roll'!$P26*12)&gt;='Commercial Lease'!BO$5),
('Rent Roll'!$H26*'Rent Roll'!$D26/12)*((1+'Rent Roll'!$N26)^DATEDIF('Control | Sensitivity'!$C$18,BO$5,"Y")),
OFFSET(BN30,0,-DATEDIF(EDATE('Rent Roll'!$K26,'Rent Roll'!$P26*12),BO$5,"M"))*((1+'Rent Roll'!$O26)^(DATEDIF(EDATE('Rent Roll'!$K26,'Rent Roll'!$P26*12),BO$5,"Y")+1))),('Rent Roll'!$H26*'Rent Roll'!$D26/12)*((1+'Rent Roll'!$N26)^DATEDIF('Control | Sensitivity'!$C$18,BO$5,"Y")))))</f>
        <v>-</v>
      </c>
      <c r="BP30" s="93" t="str">
        <f ca="1">IF(BP$5&gt;='Rent Roll'!$M52,('Rent Roll'!$G52*'Rent Roll'!$D26/12)*((1+'Rent Roll'!$X52)^DATEDIF('Rent Roll'!$M52,BP$5,"Y")),
IF(BP$5&gt;'Rent Roll'!$L26,"-",
IF('Rent Roll'!$P26&gt;0,
IF(AND('Rent Roll'!$P26&gt;0,EDATE('Rent Roll'!$K26,'Rent Roll'!$P26*12)&gt;='Commercial Lease'!BP$5),
('Rent Roll'!$H26*'Rent Roll'!$D26/12)*((1+'Rent Roll'!$N26)^DATEDIF('Control | Sensitivity'!$C$18,BP$5,"Y")),
OFFSET(BO30,0,-DATEDIF(EDATE('Rent Roll'!$K26,'Rent Roll'!$P26*12),BP$5,"M"))*((1+'Rent Roll'!$O26)^(DATEDIF(EDATE('Rent Roll'!$K26,'Rent Roll'!$P26*12),BP$5,"Y")+1))),('Rent Roll'!$H26*'Rent Roll'!$D26/12)*((1+'Rent Roll'!$N26)^DATEDIF('Control | Sensitivity'!$C$18,BP$5,"Y")))))</f>
        <v>-</v>
      </c>
      <c r="BQ30" s="93" t="str">
        <f ca="1">IF(BQ$5&gt;='Rent Roll'!$M52,('Rent Roll'!$G52*'Rent Roll'!$D26/12)*((1+'Rent Roll'!$X52)^DATEDIF('Rent Roll'!$M52,BQ$5,"Y")),
IF(BQ$5&gt;'Rent Roll'!$L26,"-",
IF('Rent Roll'!$P26&gt;0,
IF(AND('Rent Roll'!$P26&gt;0,EDATE('Rent Roll'!$K26,'Rent Roll'!$P26*12)&gt;='Commercial Lease'!BQ$5),
('Rent Roll'!$H26*'Rent Roll'!$D26/12)*((1+'Rent Roll'!$N26)^DATEDIF('Control | Sensitivity'!$C$18,BQ$5,"Y")),
OFFSET(BP30,0,-DATEDIF(EDATE('Rent Roll'!$K26,'Rent Roll'!$P26*12),BQ$5,"M"))*((1+'Rent Roll'!$O26)^(DATEDIF(EDATE('Rent Roll'!$K26,'Rent Roll'!$P26*12),BQ$5,"Y")+1))),('Rent Roll'!$H26*'Rent Roll'!$D26/12)*((1+'Rent Roll'!$N26)^DATEDIF('Control | Sensitivity'!$C$18,BQ$5,"Y")))))</f>
        <v>-</v>
      </c>
      <c r="BR30" s="93" t="str">
        <f ca="1">IF(BR$5&gt;='Rent Roll'!$M52,('Rent Roll'!$G52*'Rent Roll'!$D26/12)*((1+'Rent Roll'!$X52)^DATEDIF('Rent Roll'!$M52,BR$5,"Y")),
IF(BR$5&gt;'Rent Roll'!$L26,"-",
IF('Rent Roll'!$P26&gt;0,
IF(AND('Rent Roll'!$P26&gt;0,EDATE('Rent Roll'!$K26,'Rent Roll'!$P26*12)&gt;='Commercial Lease'!BR$5),
('Rent Roll'!$H26*'Rent Roll'!$D26/12)*((1+'Rent Roll'!$N26)^DATEDIF('Control | Sensitivity'!$C$18,BR$5,"Y")),
OFFSET(BQ30,0,-DATEDIF(EDATE('Rent Roll'!$K26,'Rent Roll'!$P26*12),BR$5,"M"))*((1+'Rent Roll'!$O26)^(DATEDIF(EDATE('Rent Roll'!$K26,'Rent Roll'!$P26*12),BR$5,"Y")+1))),('Rent Roll'!$H26*'Rent Roll'!$D26/12)*((1+'Rent Roll'!$N26)^DATEDIF('Control | Sensitivity'!$C$18,BR$5,"Y")))))</f>
        <v>-</v>
      </c>
      <c r="BS30" s="93" t="str">
        <f ca="1">IF(BS$5&gt;='Rent Roll'!$M52,('Rent Roll'!$G52*'Rent Roll'!$D26/12)*((1+'Rent Roll'!$X52)^DATEDIF('Rent Roll'!$M52,BS$5,"Y")),
IF(BS$5&gt;'Rent Roll'!$L26,"-",
IF('Rent Roll'!$P26&gt;0,
IF(AND('Rent Roll'!$P26&gt;0,EDATE('Rent Roll'!$K26,'Rent Roll'!$P26*12)&gt;='Commercial Lease'!BS$5),
('Rent Roll'!$H26*'Rent Roll'!$D26/12)*((1+'Rent Roll'!$N26)^DATEDIF('Control | Sensitivity'!$C$18,BS$5,"Y")),
OFFSET(BR30,0,-DATEDIF(EDATE('Rent Roll'!$K26,'Rent Roll'!$P26*12),BS$5,"M"))*((1+'Rent Roll'!$O26)^(DATEDIF(EDATE('Rent Roll'!$K26,'Rent Roll'!$P26*12),BS$5,"Y")+1))),('Rent Roll'!$H26*'Rent Roll'!$D26/12)*((1+'Rent Roll'!$N26)^DATEDIF('Control | Sensitivity'!$C$18,BS$5,"Y")))))</f>
        <v>-</v>
      </c>
      <c r="BT30" s="93" t="str">
        <f ca="1">IF(BT$5&gt;='Rent Roll'!$M52,('Rent Roll'!$G52*'Rent Roll'!$D26/12)*((1+'Rent Roll'!$X52)^DATEDIF('Rent Roll'!$M52,BT$5,"Y")),
IF(BT$5&gt;'Rent Roll'!$L26,"-",
IF('Rent Roll'!$P26&gt;0,
IF(AND('Rent Roll'!$P26&gt;0,EDATE('Rent Roll'!$K26,'Rent Roll'!$P26*12)&gt;='Commercial Lease'!BT$5),
('Rent Roll'!$H26*'Rent Roll'!$D26/12)*((1+'Rent Roll'!$N26)^DATEDIF('Control | Sensitivity'!$C$18,BT$5,"Y")),
OFFSET(BS30,0,-DATEDIF(EDATE('Rent Roll'!$K26,'Rent Roll'!$P26*12),BT$5,"M"))*((1+'Rent Roll'!$O26)^(DATEDIF(EDATE('Rent Roll'!$K26,'Rent Roll'!$P26*12),BT$5,"Y")+1))),('Rent Roll'!$H26*'Rent Roll'!$D26/12)*((1+'Rent Roll'!$N26)^DATEDIF('Control | Sensitivity'!$C$18,BT$5,"Y")))))</f>
        <v>-</v>
      </c>
      <c r="BU30" s="93" t="str">
        <f ca="1">IF(BU$5&gt;='Rent Roll'!$M52,('Rent Roll'!$G52*'Rent Roll'!$D26/12)*((1+'Rent Roll'!$X52)^DATEDIF('Rent Roll'!$M52,BU$5,"Y")),
IF(BU$5&gt;'Rent Roll'!$L26,"-",
IF('Rent Roll'!$P26&gt;0,
IF(AND('Rent Roll'!$P26&gt;0,EDATE('Rent Roll'!$K26,'Rent Roll'!$P26*12)&gt;='Commercial Lease'!BU$5),
('Rent Roll'!$H26*'Rent Roll'!$D26/12)*((1+'Rent Roll'!$N26)^DATEDIF('Control | Sensitivity'!$C$18,BU$5,"Y")),
OFFSET(BT30,0,-DATEDIF(EDATE('Rent Roll'!$K26,'Rent Roll'!$P26*12),BU$5,"M"))*((1+'Rent Roll'!$O26)^(DATEDIF(EDATE('Rent Roll'!$K26,'Rent Roll'!$P26*12),BU$5,"Y")+1))),('Rent Roll'!$H26*'Rent Roll'!$D26/12)*((1+'Rent Roll'!$N26)^DATEDIF('Control | Sensitivity'!$C$18,BU$5,"Y")))))</f>
        <v>-</v>
      </c>
      <c r="BV30" s="93" t="str">
        <f ca="1">IF(BV$5&gt;='Rent Roll'!$M52,('Rent Roll'!$G52*'Rent Roll'!$D26/12)*((1+'Rent Roll'!$X52)^DATEDIF('Rent Roll'!$M52,BV$5,"Y")),
IF(BV$5&gt;'Rent Roll'!$L26,"-",
IF('Rent Roll'!$P26&gt;0,
IF(AND('Rent Roll'!$P26&gt;0,EDATE('Rent Roll'!$K26,'Rent Roll'!$P26*12)&gt;='Commercial Lease'!BV$5),
('Rent Roll'!$H26*'Rent Roll'!$D26/12)*((1+'Rent Roll'!$N26)^DATEDIF('Control | Sensitivity'!$C$18,BV$5,"Y")),
OFFSET(BU30,0,-DATEDIF(EDATE('Rent Roll'!$K26,'Rent Roll'!$P26*12),BV$5,"M"))*((1+'Rent Roll'!$O26)^(DATEDIF(EDATE('Rent Roll'!$K26,'Rent Roll'!$P26*12),BV$5,"Y")+1))),('Rent Roll'!$H26*'Rent Roll'!$D26/12)*((1+'Rent Roll'!$N26)^DATEDIF('Control | Sensitivity'!$C$18,BV$5,"Y")))))</f>
        <v>-</v>
      </c>
      <c r="BW30" s="93" t="str">
        <f ca="1">IF(BW$5&gt;='Rent Roll'!$M52,('Rent Roll'!$G52*'Rent Roll'!$D26/12)*((1+'Rent Roll'!$X52)^DATEDIF('Rent Roll'!$M52,BW$5,"Y")),
IF(BW$5&gt;'Rent Roll'!$L26,"-",
IF('Rent Roll'!$P26&gt;0,
IF(AND('Rent Roll'!$P26&gt;0,EDATE('Rent Roll'!$K26,'Rent Roll'!$P26*12)&gt;='Commercial Lease'!BW$5),
('Rent Roll'!$H26*'Rent Roll'!$D26/12)*((1+'Rent Roll'!$N26)^DATEDIF('Control | Sensitivity'!$C$18,BW$5,"Y")),
OFFSET(BV30,0,-DATEDIF(EDATE('Rent Roll'!$K26,'Rent Roll'!$P26*12),BW$5,"M"))*((1+'Rent Roll'!$O26)^(DATEDIF(EDATE('Rent Roll'!$K26,'Rent Roll'!$P26*12),BW$5,"Y")+1))),('Rent Roll'!$H26*'Rent Roll'!$D26/12)*((1+'Rent Roll'!$N26)^DATEDIF('Control | Sensitivity'!$C$18,BW$5,"Y")))))</f>
        <v>-</v>
      </c>
      <c r="BX30" s="93" t="str">
        <f ca="1">IF(BX$5&gt;='Rent Roll'!$M52,('Rent Roll'!$G52*'Rent Roll'!$D26/12)*((1+'Rent Roll'!$X52)^DATEDIF('Rent Roll'!$M52,BX$5,"Y")),
IF(BX$5&gt;'Rent Roll'!$L26,"-",
IF('Rent Roll'!$P26&gt;0,
IF(AND('Rent Roll'!$P26&gt;0,EDATE('Rent Roll'!$K26,'Rent Roll'!$P26*12)&gt;='Commercial Lease'!BX$5),
('Rent Roll'!$H26*'Rent Roll'!$D26/12)*((1+'Rent Roll'!$N26)^DATEDIF('Control | Sensitivity'!$C$18,BX$5,"Y")),
OFFSET(BW30,0,-DATEDIF(EDATE('Rent Roll'!$K26,'Rent Roll'!$P26*12),BX$5,"M"))*((1+'Rent Roll'!$O26)^(DATEDIF(EDATE('Rent Roll'!$K26,'Rent Roll'!$P26*12),BX$5,"Y")+1))),('Rent Roll'!$H26*'Rent Roll'!$D26/12)*((1+'Rent Roll'!$N26)^DATEDIF('Control | Sensitivity'!$C$18,BX$5,"Y")))))</f>
        <v>-</v>
      </c>
      <c r="BY30" s="93" t="str">
        <f ca="1">IF(BY$5&gt;='Rent Roll'!$M52,('Rent Roll'!$G52*'Rent Roll'!$D26/12)*((1+'Rent Roll'!$X52)^DATEDIF('Rent Roll'!$M52,BY$5,"Y")),
IF(BY$5&gt;'Rent Roll'!$L26,"-",
IF('Rent Roll'!$P26&gt;0,
IF(AND('Rent Roll'!$P26&gt;0,EDATE('Rent Roll'!$K26,'Rent Roll'!$P26*12)&gt;='Commercial Lease'!BY$5),
('Rent Roll'!$H26*'Rent Roll'!$D26/12)*((1+'Rent Roll'!$N26)^DATEDIF('Control | Sensitivity'!$C$18,BY$5,"Y")),
OFFSET(BX30,0,-DATEDIF(EDATE('Rent Roll'!$K26,'Rent Roll'!$P26*12),BY$5,"M"))*((1+'Rent Roll'!$O26)^(DATEDIF(EDATE('Rent Roll'!$K26,'Rent Roll'!$P26*12),BY$5,"Y")+1))),('Rent Roll'!$H26*'Rent Roll'!$D26/12)*((1+'Rent Roll'!$N26)^DATEDIF('Control | Sensitivity'!$C$18,BY$5,"Y")))))</f>
        <v>-</v>
      </c>
      <c r="BZ30" s="93" t="str">
        <f ca="1">IF(BZ$5&gt;='Rent Roll'!$M52,('Rent Roll'!$G52*'Rent Roll'!$D26/12)*((1+'Rent Roll'!$X52)^DATEDIF('Rent Roll'!$M52,BZ$5,"Y")),
IF(BZ$5&gt;'Rent Roll'!$L26,"-",
IF('Rent Roll'!$P26&gt;0,
IF(AND('Rent Roll'!$P26&gt;0,EDATE('Rent Roll'!$K26,'Rent Roll'!$P26*12)&gt;='Commercial Lease'!BZ$5),
('Rent Roll'!$H26*'Rent Roll'!$D26/12)*((1+'Rent Roll'!$N26)^DATEDIF('Control | Sensitivity'!$C$18,BZ$5,"Y")),
OFFSET(BY30,0,-DATEDIF(EDATE('Rent Roll'!$K26,'Rent Roll'!$P26*12),BZ$5,"M"))*((1+'Rent Roll'!$O26)^(DATEDIF(EDATE('Rent Roll'!$K26,'Rent Roll'!$P26*12),BZ$5,"Y")+1))),('Rent Roll'!$H26*'Rent Roll'!$D26/12)*((1+'Rent Roll'!$N26)^DATEDIF('Control | Sensitivity'!$C$18,BZ$5,"Y")))))</f>
        <v>-</v>
      </c>
      <c r="CA30" s="93" t="str">
        <f ca="1">IF(CA$5&gt;='Rent Roll'!$M52,('Rent Roll'!$G52*'Rent Roll'!$D26/12)*((1+'Rent Roll'!$X52)^DATEDIF('Rent Roll'!$M52,CA$5,"Y")),
IF(CA$5&gt;'Rent Roll'!$L26,"-",
IF('Rent Roll'!$P26&gt;0,
IF(AND('Rent Roll'!$P26&gt;0,EDATE('Rent Roll'!$K26,'Rent Roll'!$P26*12)&gt;='Commercial Lease'!CA$5),
('Rent Roll'!$H26*'Rent Roll'!$D26/12)*((1+'Rent Roll'!$N26)^DATEDIF('Control | Sensitivity'!$C$18,CA$5,"Y")),
OFFSET(BZ30,0,-DATEDIF(EDATE('Rent Roll'!$K26,'Rent Roll'!$P26*12),CA$5,"M"))*((1+'Rent Roll'!$O26)^(DATEDIF(EDATE('Rent Roll'!$K26,'Rent Roll'!$P26*12),CA$5,"Y")+1))),('Rent Roll'!$H26*'Rent Roll'!$D26/12)*((1+'Rent Roll'!$N26)^DATEDIF('Control | Sensitivity'!$C$18,CA$5,"Y")))))</f>
        <v>-</v>
      </c>
      <c r="CB30" s="93" t="str">
        <f ca="1">IF(CB$5&gt;='Rent Roll'!$M52,('Rent Roll'!$G52*'Rent Roll'!$D26/12)*((1+'Rent Roll'!$X52)^DATEDIF('Rent Roll'!$M52,CB$5,"Y")),
IF(CB$5&gt;'Rent Roll'!$L26,"-",
IF('Rent Roll'!$P26&gt;0,
IF(AND('Rent Roll'!$P26&gt;0,EDATE('Rent Roll'!$K26,'Rent Roll'!$P26*12)&gt;='Commercial Lease'!CB$5),
('Rent Roll'!$H26*'Rent Roll'!$D26/12)*((1+'Rent Roll'!$N26)^DATEDIF('Control | Sensitivity'!$C$18,CB$5,"Y")),
OFFSET(CA30,0,-DATEDIF(EDATE('Rent Roll'!$K26,'Rent Roll'!$P26*12),CB$5,"M"))*((1+'Rent Roll'!$O26)^(DATEDIF(EDATE('Rent Roll'!$K26,'Rent Roll'!$P26*12),CB$5,"Y")+1))),('Rent Roll'!$H26*'Rent Roll'!$D26/12)*((1+'Rent Roll'!$N26)^DATEDIF('Control | Sensitivity'!$C$18,CB$5,"Y")))))</f>
        <v>-</v>
      </c>
      <c r="CC30" s="93" t="str">
        <f ca="1">IF(CC$5&gt;='Rent Roll'!$M52,('Rent Roll'!$G52*'Rent Roll'!$D26/12)*((1+'Rent Roll'!$X52)^DATEDIF('Rent Roll'!$M52,CC$5,"Y")),
IF(CC$5&gt;'Rent Roll'!$L26,"-",
IF('Rent Roll'!$P26&gt;0,
IF(AND('Rent Roll'!$P26&gt;0,EDATE('Rent Roll'!$K26,'Rent Roll'!$P26*12)&gt;='Commercial Lease'!CC$5),
('Rent Roll'!$H26*'Rent Roll'!$D26/12)*((1+'Rent Roll'!$N26)^DATEDIF('Control | Sensitivity'!$C$18,CC$5,"Y")),
OFFSET(CB30,0,-DATEDIF(EDATE('Rent Roll'!$K26,'Rent Roll'!$P26*12),CC$5,"M"))*((1+'Rent Roll'!$O26)^(DATEDIF(EDATE('Rent Roll'!$K26,'Rent Roll'!$P26*12),CC$5,"Y")+1))),('Rent Roll'!$H26*'Rent Roll'!$D26/12)*((1+'Rent Roll'!$N26)^DATEDIF('Control | Sensitivity'!$C$18,CC$5,"Y")))))</f>
        <v>-</v>
      </c>
      <c r="CD30" s="93" t="str">
        <f ca="1">IF(CD$5&gt;='Rent Roll'!$M52,('Rent Roll'!$G52*'Rent Roll'!$D26/12)*((1+'Rent Roll'!$X52)^DATEDIF('Rent Roll'!$M52,CD$5,"Y")),
IF(CD$5&gt;'Rent Roll'!$L26,"-",
IF('Rent Roll'!$P26&gt;0,
IF(AND('Rent Roll'!$P26&gt;0,EDATE('Rent Roll'!$K26,'Rent Roll'!$P26*12)&gt;='Commercial Lease'!CD$5),
('Rent Roll'!$H26*'Rent Roll'!$D26/12)*((1+'Rent Roll'!$N26)^DATEDIF('Control | Sensitivity'!$C$18,CD$5,"Y")),
OFFSET(CC30,0,-DATEDIF(EDATE('Rent Roll'!$K26,'Rent Roll'!$P26*12),CD$5,"M"))*((1+'Rent Roll'!$O26)^(DATEDIF(EDATE('Rent Roll'!$K26,'Rent Roll'!$P26*12),CD$5,"Y")+1))),('Rent Roll'!$H26*'Rent Roll'!$D26/12)*((1+'Rent Roll'!$N26)^DATEDIF('Control | Sensitivity'!$C$18,CD$5,"Y")))))</f>
        <v>-</v>
      </c>
      <c r="CE30" s="93" t="str">
        <f ca="1">IF(CE$5&gt;='Rent Roll'!$M52,('Rent Roll'!$G52*'Rent Roll'!$D26/12)*((1+'Rent Roll'!$X52)^DATEDIF('Rent Roll'!$M52,CE$5,"Y")),
IF(CE$5&gt;'Rent Roll'!$L26,"-",
IF('Rent Roll'!$P26&gt;0,
IF(AND('Rent Roll'!$P26&gt;0,EDATE('Rent Roll'!$K26,'Rent Roll'!$P26*12)&gt;='Commercial Lease'!CE$5),
('Rent Roll'!$H26*'Rent Roll'!$D26/12)*((1+'Rent Roll'!$N26)^DATEDIF('Control | Sensitivity'!$C$18,CE$5,"Y")),
OFFSET(CD30,0,-DATEDIF(EDATE('Rent Roll'!$K26,'Rent Roll'!$P26*12),CE$5,"M"))*((1+'Rent Roll'!$O26)^(DATEDIF(EDATE('Rent Roll'!$K26,'Rent Roll'!$P26*12),CE$5,"Y")+1))),('Rent Roll'!$H26*'Rent Roll'!$D26/12)*((1+'Rent Roll'!$N26)^DATEDIF('Control | Sensitivity'!$C$18,CE$5,"Y")))))</f>
        <v>-</v>
      </c>
      <c r="CF30" s="93" t="str">
        <f ca="1">IF(CF$5&gt;='Rent Roll'!$M52,('Rent Roll'!$G52*'Rent Roll'!$D26/12)*((1+'Rent Roll'!$X52)^DATEDIF('Rent Roll'!$M52,CF$5,"Y")),
IF(CF$5&gt;'Rent Roll'!$L26,"-",
IF('Rent Roll'!$P26&gt;0,
IF(AND('Rent Roll'!$P26&gt;0,EDATE('Rent Roll'!$K26,'Rent Roll'!$P26*12)&gt;='Commercial Lease'!CF$5),
('Rent Roll'!$H26*'Rent Roll'!$D26/12)*((1+'Rent Roll'!$N26)^DATEDIF('Control | Sensitivity'!$C$18,CF$5,"Y")),
OFFSET(CE30,0,-DATEDIF(EDATE('Rent Roll'!$K26,'Rent Roll'!$P26*12),CF$5,"M"))*((1+'Rent Roll'!$O26)^(DATEDIF(EDATE('Rent Roll'!$K26,'Rent Roll'!$P26*12),CF$5,"Y")+1))),('Rent Roll'!$H26*'Rent Roll'!$D26/12)*((1+'Rent Roll'!$N26)^DATEDIF('Control | Sensitivity'!$C$18,CF$5,"Y")))))</f>
        <v>-</v>
      </c>
      <c r="CG30" s="93" t="str">
        <f ca="1">IF(CG$5&gt;='Rent Roll'!$M52,('Rent Roll'!$G52*'Rent Roll'!$D26/12)*((1+'Rent Roll'!$X52)^DATEDIF('Rent Roll'!$M52,CG$5,"Y")),
IF(CG$5&gt;'Rent Roll'!$L26,"-",
IF('Rent Roll'!$P26&gt;0,
IF(AND('Rent Roll'!$P26&gt;0,EDATE('Rent Roll'!$K26,'Rent Roll'!$P26*12)&gt;='Commercial Lease'!CG$5),
('Rent Roll'!$H26*'Rent Roll'!$D26/12)*((1+'Rent Roll'!$N26)^DATEDIF('Control | Sensitivity'!$C$18,CG$5,"Y")),
OFFSET(CF30,0,-DATEDIF(EDATE('Rent Roll'!$K26,'Rent Roll'!$P26*12),CG$5,"M"))*((1+'Rent Roll'!$O26)^(DATEDIF(EDATE('Rent Roll'!$K26,'Rent Roll'!$P26*12),CG$5,"Y")+1))),('Rent Roll'!$H26*'Rent Roll'!$D26/12)*((1+'Rent Roll'!$N26)^DATEDIF('Control | Sensitivity'!$C$18,CG$5,"Y")))))</f>
        <v>-</v>
      </c>
      <c r="CH30" s="93" t="str">
        <f ca="1">IF(CH$5&gt;='Rent Roll'!$M52,('Rent Roll'!$G52*'Rent Roll'!$D26/12)*((1+'Rent Roll'!$X52)^DATEDIF('Rent Roll'!$M52,CH$5,"Y")),
IF(CH$5&gt;'Rent Roll'!$L26,"-",
IF('Rent Roll'!$P26&gt;0,
IF(AND('Rent Roll'!$P26&gt;0,EDATE('Rent Roll'!$K26,'Rent Roll'!$P26*12)&gt;='Commercial Lease'!CH$5),
('Rent Roll'!$H26*'Rent Roll'!$D26/12)*((1+'Rent Roll'!$N26)^DATEDIF('Control | Sensitivity'!$C$18,CH$5,"Y")),
OFFSET(CG30,0,-DATEDIF(EDATE('Rent Roll'!$K26,'Rent Roll'!$P26*12),CH$5,"M"))*((1+'Rent Roll'!$O26)^(DATEDIF(EDATE('Rent Roll'!$K26,'Rent Roll'!$P26*12),CH$5,"Y")+1))),('Rent Roll'!$H26*'Rent Roll'!$D26/12)*((1+'Rent Roll'!$N26)^DATEDIF('Control | Sensitivity'!$C$18,CH$5,"Y")))))</f>
        <v>-</v>
      </c>
      <c r="CI30" s="93" t="str">
        <f ca="1">IF(CI$5&gt;='Rent Roll'!$M52,('Rent Roll'!$G52*'Rent Roll'!$D26/12)*((1+'Rent Roll'!$X52)^DATEDIF('Rent Roll'!$M52,CI$5,"Y")),
IF(CI$5&gt;'Rent Roll'!$L26,"-",
IF('Rent Roll'!$P26&gt;0,
IF(AND('Rent Roll'!$P26&gt;0,EDATE('Rent Roll'!$K26,'Rent Roll'!$P26*12)&gt;='Commercial Lease'!CI$5),
('Rent Roll'!$H26*'Rent Roll'!$D26/12)*((1+'Rent Roll'!$N26)^DATEDIF('Control | Sensitivity'!$C$18,CI$5,"Y")),
OFFSET(CH30,0,-DATEDIF(EDATE('Rent Roll'!$K26,'Rent Roll'!$P26*12),CI$5,"M"))*((1+'Rent Roll'!$O26)^(DATEDIF(EDATE('Rent Roll'!$K26,'Rent Roll'!$P26*12),CI$5,"Y")+1))),('Rent Roll'!$H26*'Rent Roll'!$D26/12)*((1+'Rent Roll'!$N26)^DATEDIF('Control | Sensitivity'!$C$18,CI$5,"Y")))))</f>
        <v>-</v>
      </c>
      <c r="CJ30" s="93" t="str">
        <f ca="1">IF(CJ$5&gt;='Rent Roll'!$M52,('Rent Roll'!$G52*'Rent Roll'!$D26/12)*((1+'Rent Roll'!$X52)^DATEDIF('Rent Roll'!$M52,CJ$5,"Y")),
IF(CJ$5&gt;'Rent Roll'!$L26,"-",
IF('Rent Roll'!$P26&gt;0,
IF(AND('Rent Roll'!$P26&gt;0,EDATE('Rent Roll'!$K26,'Rent Roll'!$P26*12)&gt;='Commercial Lease'!CJ$5),
('Rent Roll'!$H26*'Rent Roll'!$D26/12)*((1+'Rent Roll'!$N26)^DATEDIF('Control | Sensitivity'!$C$18,CJ$5,"Y")),
OFFSET(CI30,0,-DATEDIF(EDATE('Rent Roll'!$K26,'Rent Roll'!$P26*12),CJ$5,"M"))*((1+'Rent Roll'!$O26)^(DATEDIF(EDATE('Rent Roll'!$K26,'Rent Roll'!$P26*12),CJ$5,"Y")+1))),('Rent Roll'!$H26*'Rent Roll'!$D26/12)*((1+'Rent Roll'!$N26)^DATEDIF('Control | Sensitivity'!$C$18,CJ$5,"Y")))))</f>
        <v>-</v>
      </c>
      <c r="CK30" s="93" t="str">
        <f ca="1">IF(CK$5&gt;='Rent Roll'!$M52,('Rent Roll'!$G52*'Rent Roll'!$D26/12)*((1+'Rent Roll'!$X52)^DATEDIF('Rent Roll'!$M52,CK$5,"Y")),
IF(CK$5&gt;'Rent Roll'!$L26,"-",
IF('Rent Roll'!$P26&gt;0,
IF(AND('Rent Roll'!$P26&gt;0,EDATE('Rent Roll'!$K26,'Rent Roll'!$P26*12)&gt;='Commercial Lease'!CK$5),
('Rent Roll'!$H26*'Rent Roll'!$D26/12)*((1+'Rent Roll'!$N26)^DATEDIF('Control | Sensitivity'!$C$18,CK$5,"Y")),
OFFSET(CJ30,0,-DATEDIF(EDATE('Rent Roll'!$K26,'Rent Roll'!$P26*12),CK$5,"M"))*((1+'Rent Roll'!$O26)^(DATEDIF(EDATE('Rent Roll'!$K26,'Rent Roll'!$P26*12),CK$5,"Y")+1))),('Rent Roll'!$H26*'Rent Roll'!$D26/12)*((1+'Rent Roll'!$N26)^DATEDIF('Control | Sensitivity'!$C$18,CK$5,"Y")))))</f>
        <v>-</v>
      </c>
      <c r="CL30" s="93" t="str">
        <f ca="1">IF(CL$5&gt;='Rent Roll'!$M52,('Rent Roll'!$G52*'Rent Roll'!$D26/12)*((1+'Rent Roll'!$X52)^DATEDIF('Rent Roll'!$M52,CL$5,"Y")),
IF(CL$5&gt;'Rent Roll'!$L26,"-",
IF('Rent Roll'!$P26&gt;0,
IF(AND('Rent Roll'!$P26&gt;0,EDATE('Rent Roll'!$K26,'Rent Roll'!$P26*12)&gt;='Commercial Lease'!CL$5),
('Rent Roll'!$H26*'Rent Roll'!$D26/12)*((1+'Rent Roll'!$N26)^DATEDIF('Control | Sensitivity'!$C$18,CL$5,"Y")),
OFFSET(CK30,0,-DATEDIF(EDATE('Rent Roll'!$K26,'Rent Roll'!$P26*12),CL$5,"M"))*((1+'Rent Roll'!$O26)^(DATEDIF(EDATE('Rent Roll'!$K26,'Rent Roll'!$P26*12),CL$5,"Y")+1))),('Rent Roll'!$H26*'Rent Roll'!$D26/12)*((1+'Rent Roll'!$N26)^DATEDIF('Control | Sensitivity'!$C$18,CL$5,"Y")))))</f>
        <v>-</v>
      </c>
      <c r="CM30" s="93" t="str">
        <f ca="1">IF(CM$5&gt;='Rent Roll'!$M52,('Rent Roll'!$G52*'Rent Roll'!$D26/12)*((1+'Rent Roll'!$X52)^DATEDIF('Rent Roll'!$M52,CM$5,"Y")),
IF(CM$5&gt;'Rent Roll'!$L26,"-",
IF('Rent Roll'!$P26&gt;0,
IF(AND('Rent Roll'!$P26&gt;0,EDATE('Rent Roll'!$K26,'Rent Roll'!$P26*12)&gt;='Commercial Lease'!CM$5),
('Rent Roll'!$H26*'Rent Roll'!$D26/12)*((1+'Rent Roll'!$N26)^DATEDIF('Control | Sensitivity'!$C$18,CM$5,"Y")),
OFFSET(CL30,0,-DATEDIF(EDATE('Rent Roll'!$K26,'Rent Roll'!$P26*12),CM$5,"M"))*((1+'Rent Roll'!$O26)^(DATEDIF(EDATE('Rent Roll'!$K26,'Rent Roll'!$P26*12),CM$5,"Y")+1))),('Rent Roll'!$H26*'Rent Roll'!$D26/12)*((1+'Rent Roll'!$N26)^DATEDIF('Control | Sensitivity'!$C$18,CM$5,"Y")))))</f>
        <v>-</v>
      </c>
      <c r="CN30" s="93" t="str">
        <f ca="1">IF(CN$5&gt;='Rent Roll'!$M52,('Rent Roll'!$G52*'Rent Roll'!$D26/12)*((1+'Rent Roll'!$X52)^DATEDIF('Rent Roll'!$M52,CN$5,"Y")),
IF(CN$5&gt;'Rent Roll'!$L26,"-",
IF('Rent Roll'!$P26&gt;0,
IF(AND('Rent Roll'!$P26&gt;0,EDATE('Rent Roll'!$K26,'Rent Roll'!$P26*12)&gt;='Commercial Lease'!CN$5),
('Rent Roll'!$H26*'Rent Roll'!$D26/12)*((1+'Rent Roll'!$N26)^DATEDIF('Control | Sensitivity'!$C$18,CN$5,"Y")),
OFFSET(CM30,0,-DATEDIF(EDATE('Rent Roll'!$K26,'Rent Roll'!$P26*12),CN$5,"M"))*((1+'Rent Roll'!$O26)^(DATEDIF(EDATE('Rent Roll'!$K26,'Rent Roll'!$P26*12),CN$5,"Y")+1))),('Rent Roll'!$H26*'Rent Roll'!$D26/12)*((1+'Rent Roll'!$N26)^DATEDIF('Control | Sensitivity'!$C$18,CN$5,"Y")))))</f>
        <v>-</v>
      </c>
      <c r="CO30" s="93" t="str">
        <f ca="1">IF(CO$5&gt;='Rent Roll'!$M52,('Rent Roll'!$G52*'Rent Roll'!$D26/12)*((1+'Rent Roll'!$X52)^DATEDIF('Rent Roll'!$M52,CO$5,"Y")),
IF(CO$5&gt;'Rent Roll'!$L26,"-",
IF('Rent Roll'!$P26&gt;0,
IF(AND('Rent Roll'!$P26&gt;0,EDATE('Rent Roll'!$K26,'Rent Roll'!$P26*12)&gt;='Commercial Lease'!CO$5),
('Rent Roll'!$H26*'Rent Roll'!$D26/12)*((1+'Rent Roll'!$N26)^DATEDIF('Control | Sensitivity'!$C$18,CO$5,"Y")),
OFFSET(CN30,0,-DATEDIF(EDATE('Rent Roll'!$K26,'Rent Roll'!$P26*12),CO$5,"M"))*((1+'Rent Roll'!$O26)^(DATEDIF(EDATE('Rent Roll'!$K26,'Rent Roll'!$P26*12),CO$5,"Y")+1))),('Rent Roll'!$H26*'Rent Roll'!$D26/12)*((1+'Rent Roll'!$N26)^DATEDIF('Control | Sensitivity'!$C$18,CO$5,"Y")))))</f>
        <v>-</v>
      </c>
      <c r="CP30" s="93" t="str">
        <f ca="1">IF(CP$5&gt;='Rent Roll'!$M52,('Rent Roll'!$G52*'Rent Roll'!$D26/12)*((1+'Rent Roll'!$X52)^DATEDIF('Rent Roll'!$M52,CP$5,"Y")),
IF(CP$5&gt;'Rent Roll'!$L26,"-",
IF('Rent Roll'!$P26&gt;0,
IF(AND('Rent Roll'!$P26&gt;0,EDATE('Rent Roll'!$K26,'Rent Roll'!$P26*12)&gt;='Commercial Lease'!CP$5),
('Rent Roll'!$H26*'Rent Roll'!$D26/12)*((1+'Rent Roll'!$N26)^DATEDIF('Control | Sensitivity'!$C$18,CP$5,"Y")),
OFFSET(CO30,0,-DATEDIF(EDATE('Rent Roll'!$K26,'Rent Roll'!$P26*12),CP$5,"M"))*((1+'Rent Roll'!$O26)^(DATEDIF(EDATE('Rent Roll'!$K26,'Rent Roll'!$P26*12),CP$5,"Y")+1))),('Rent Roll'!$H26*'Rent Roll'!$D26/12)*((1+'Rent Roll'!$N26)^DATEDIF('Control | Sensitivity'!$C$18,CP$5,"Y")))))</f>
        <v>-</v>
      </c>
      <c r="CQ30" s="93" t="str">
        <f ca="1">IF(CQ$5&gt;='Rent Roll'!$M52,('Rent Roll'!$G52*'Rent Roll'!$D26/12)*((1+'Rent Roll'!$X52)^DATEDIF('Rent Roll'!$M52,CQ$5,"Y")),
IF(CQ$5&gt;'Rent Roll'!$L26,"-",
IF('Rent Roll'!$P26&gt;0,
IF(AND('Rent Roll'!$P26&gt;0,EDATE('Rent Roll'!$K26,'Rent Roll'!$P26*12)&gt;='Commercial Lease'!CQ$5),
('Rent Roll'!$H26*'Rent Roll'!$D26/12)*((1+'Rent Roll'!$N26)^DATEDIF('Control | Sensitivity'!$C$18,CQ$5,"Y")),
OFFSET(CP30,0,-DATEDIF(EDATE('Rent Roll'!$K26,'Rent Roll'!$P26*12),CQ$5,"M"))*((1+'Rent Roll'!$O26)^(DATEDIF(EDATE('Rent Roll'!$K26,'Rent Roll'!$P26*12),CQ$5,"Y")+1))),('Rent Roll'!$H26*'Rent Roll'!$D26/12)*((1+'Rent Roll'!$N26)^DATEDIF('Control | Sensitivity'!$C$18,CQ$5,"Y")))))</f>
        <v>-</v>
      </c>
      <c r="CR30" s="93" t="str">
        <f ca="1">IF(CR$5&gt;='Rent Roll'!$M52,('Rent Roll'!$G52*'Rent Roll'!$D26/12)*((1+'Rent Roll'!$X52)^DATEDIF('Rent Roll'!$M52,CR$5,"Y")),
IF(CR$5&gt;'Rent Roll'!$L26,"-",
IF('Rent Roll'!$P26&gt;0,
IF(AND('Rent Roll'!$P26&gt;0,EDATE('Rent Roll'!$K26,'Rent Roll'!$P26*12)&gt;='Commercial Lease'!CR$5),
('Rent Roll'!$H26*'Rent Roll'!$D26/12)*((1+'Rent Roll'!$N26)^DATEDIF('Control | Sensitivity'!$C$18,CR$5,"Y")),
OFFSET(CQ30,0,-DATEDIF(EDATE('Rent Roll'!$K26,'Rent Roll'!$P26*12),CR$5,"M"))*((1+'Rent Roll'!$O26)^(DATEDIF(EDATE('Rent Roll'!$K26,'Rent Roll'!$P26*12),CR$5,"Y")+1))),('Rent Roll'!$H26*'Rent Roll'!$D26/12)*((1+'Rent Roll'!$N26)^DATEDIF('Control | Sensitivity'!$C$18,CR$5,"Y")))))</f>
        <v>-</v>
      </c>
      <c r="CS30" s="93" t="str">
        <f ca="1">IF(CS$5&gt;='Rent Roll'!$M52,('Rent Roll'!$G52*'Rent Roll'!$D26/12)*((1+'Rent Roll'!$X52)^DATEDIF('Rent Roll'!$M52,CS$5,"Y")),
IF(CS$5&gt;'Rent Roll'!$L26,"-",
IF('Rent Roll'!$P26&gt;0,
IF(AND('Rent Roll'!$P26&gt;0,EDATE('Rent Roll'!$K26,'Rent Roll'!$P26*12)&gt;='Commercial Lease'!CS$5),
('Rent Roll'!$H26*'Rent Roll'!$D26/12)*((1+'Rent Roll'!$N26)^DATEDIF('Control | Sensitivity'!$C$18,CS$5,"Y")),
OFFSET(CR30,0,-DATEDIF(EDATE('Rent Roll'!$K26,'Rent Roll'!$P26*12),CS$5,"M"))*((1+'Rent Roll'!$O26)^(DATEDIF(EDATE('Rent Roll'!$K26,'Rent Roll'!$P26*12),CS$5,"Y")+1))),('Rent Roll'!$H26*'Rent Roll'!$D26/12)*((1+'Rent Roll'!$N26)^DATEDIF('Control | Sensitivity'!$C$18,CS$5,"Y")))))</f>
        <v>-</v>
      </c>
      <c r="CT30" s="93" t="str">
        <f ca="1">IF(CT$5&gt;='Rent Roll'!$M52,('Rent Roll'!$G52*'Rent Roll'!$D26/12)*((1+'Rent Roll'!$X52)^DATEDIF('Rent Roll'!$M52,CT$5,"Y")),
IF(CT$5&gt;'Rent Roll'!$L26,"-",
IF('Rent Roll'!$P26&gt;0,
IF(AND('Rent Roll'!$P26&gt;0,EDATE('Rent Roll'!$K26,'Rent Roll'!$P26*12)&gt;='Commercial Lease'!CT$5),
('Rent Roll'!$H26*'Rent Roll'!$D26/12)*((1+'Rent Roll'!$N26)^DATEDIF('Control | Sensitivity'!$C$18,CT$5,"Y")),
OFFSET(CS30,0,-DATEDIF(EDATE('Rent Roll'!$K26,'Rent Roll'!$P26*12),CT$5,"M"))*((1+'Rent Roll'!$O26)^(DATEDIF(EDATE('Rent Roll'!$K26,'Rent Roll'!$P26*12),CT$5,"Y")+1))),('Rent Roll'!$H26*'Rent Roll'!$D26/12)*((1+'Rent Roll'!$N26)^DATEDIF('Control | Sensitivity'!$C$18,CT$5,"Y")))))</f>
        <v>-</v>
      </c>
      <c r="CU30" s="93" t="str">
        <f ca="1">IF(CU$5&gt;='Rent Roll'!$M52,('Rent Roll'!$G52*'Rent Roll'!$D26/12)*((1+'Rent Roll'!$X52)^DATEDIF('Rent Roll'!$M52,CU$5,"Y")),
IF(CU$5&gt;'Rent Roll'!$L26,"-",
IF('Rent Roll'!$P26&gt;0,
IF(AND('Rent Roll'!$P26&gt;0,EDATE('Rent Roll'!$K26,'Rent Roll'!$P26*12)&gt;='Commercial Lease'!CU$5),
('Rent Roll'!$H26*'Rent Roll'!$D26/12)*((1+'Rent Roll'!$N26)^DATEDIF('Control | Sensitivity'!$C$18,CU$5,"Y")),
OFFSET(CT30,0,-DATEDIF(EDATE('Rent Roll'!$K26,'Rent Roll'!$P26*12),CU$5,"M"))*((1+'Rent Roll'!$O26)^(DATEDIF(EDATE('Rent Roll'!$K26,'Rent Roll'!$P26*12),CU$5,"Y")+1))),('Rent Roll'!$H26*'Rent Roll'!$D26/12)*((1+'Rent Roll'!$N26)^DATEDIF('Control | Sensitivity'!$C$18,CU$5,"Y")))))</f>
        <v>-</v>
      </c>
      <c r="CV30" s="93" t="str">
        <f ca="1">IF(CV$5&gt;='Rent Roll'!$M52,('Rent Roll'!$G52*'Rent Roll'!$D26/12)*((1+'Rent Roll'!$X52)^DATEDIF('Rent Roll'!$M52,CV$5,"Y")),
IF(CV$5&gt;'Rent Roll'!$L26,"-",
IF('Rent Roll'!$P26&gt;0,
IF(AND('Rent Roll'!$P26&gt;0,EDATE('Rent Roll'!$K26,'Rent Roll'!$P26*12)&gt;='Commercial Lease'!CV$5),
('Rent Roll'!$H26*'Rent Roll'!$D26/12)*((1+'Rent Roll'!$N26)^DATEDIF('Control | Sensitivity'!$C$18,CV$5,"Y")),
OFFSET(CU30,0,-DATEDIF(EDATE('Rent Roll'!$K26,'Rent Roll'!$P26*12),CV$5,"M"))*((1+'Rent Roll'!$O26)^(DATEDIF(EDATE('Rent Roll'!$K26,'Rent Roll'!$P26*12),CV$5,"Y")+1))),('Rent Roll'!$H26*'Rent Roll'!$D26/12)*((1+'Rent Roll'!$N26)^DATEDIF('Control | Sensitivity'!$C$18,CV$5,"Y")))))</f>
        <v>-</v>
      </c>
      <c r="CW30" s="93" t="str">
        <f ca="1">IF(CW$5&gt;='Rent Roll'!$M52,('Rent Roll'!$G52*'Rent Roll'!$D26/12)*((1+'Rent Roll'!$X52)^DATEDIF('Rent Roll'!$M52,CW$5,"Y")),
IF(CW$5&gt;'Rent Roll'!$L26,"-",
IF('Rent Roll'!$P26&gt;0,
IF(AND('Rent Roll'!$P26&gt;0,EDATE('Rent Roll'!$K26,'Rent Roll'!$P26*12)&gt;='Commercial Lease'!CW$5),
('Rent Roll'!$H26*'Rent Roll'!$D26/12)*((1+'Rent Roll'!$N26)^DATEDIF('Control | Sensitivity'!$C$18,CW$5,"Y")),
OFFSET(CV30,0,-DATEDIF(EDATE('Rent Roll'!$K26,'Rent Roll'!$P26*12),CW$5,"M"))*((1+'Rent Roll'!$O26)^(DATEDIF(EDATE('Rent Roll'!$K26,'Rent Roll'!$P26*12),CW$5,"Y")+1))),('Rent Roll'!$H26*'Rent Roll'!$D26/12)*((1+'Rent Roll'!$N26)^DATEDIF('Control | Sensitivity'!$C$18,CW$5,"Y")))))</f>
        <v>-</v>
      </c>
      <c r="CX30" s="93" t="str">
        <f ca="1">IF(CX$5&gt;='Rent Roll'!$M52,('Rent Roll'!$G52*'Rent Roll'!$D26/12)*((1+'Rent Roll'!$X52)^DATEDIF('Rent Roll'!$M52,CX$5,"Y")),
IF(CX$5&gt;'Rent Roll'!$L26,"-",
IF('Rent Roll'!$P26&gt;0,
IF(AND('Rent Roll'!$P26&gt;0,EDATE('Rent Roll'!$K26,'Rent Roll'!$P26*12)&gt;='Commercial Lease'!CX$5),
('Rent Roll'!$H26*'Rent Roll'!$D26/12)*((1+'Rent Roll'!$N26)^DATEDIF('Control | Sensitivity'!$C$18,CX$5,"Y")),
OFFSET(CW30,0,-DATEDIF(EDATE('Rent Roll'!$K26,'Rent Roll'!$P26*12),CX$5,"M"))*((1+'Rent Roll'!$O26)^(DATEDIF(EDATE('Rent Roll'!$K26,'Rent Roll'!$P26*12),CX$5,"Y")+1))),('Rent Roll'!$H26*'Rent Roll'!$D26/12)*((1+'Rent Roll'!$N26)^DATEDIF('Control | Sensitivity'!$C$18,CX$5,"Y")))))</f>
        <v>-</v>
      </c>
      <c r="CY30" s="93" t="str">
        <f ca="1">IF(CY$5&gt;='Rent Roll'!$M52,('Rent Roll'!$G52*'Rent Roll'!$D26/12)*((1+'Rent Roll'!$X52)^DATEDIF('Rent Roll'!$M52,CY$5,"Y")),
IF(CY$5&gt;'Rent Roll'!$L26,"-",
IF('Rent Roll'!$P26&gt;0,
IF(AND('Rent Roll'!$P26&gt;0,EDATE('Rent Roll'!$K26,'Rent Roll'!$P26*12)&gt;='Commercial Lease'!CY$5),
('Rent Roll'!$H26*'Rent Roll'!$D26/12)*((1+'Rent Roll'!$N26)^DATEDIF('Control | Sensitivity'!$C$18,CY$5,"Y")),
OFFSET(CX30,0,-DATEDIF(EDATE('Rent Roll'!$K26,'Rent Roll'!$P26*12),CY$5,"M"))*((1+'Rent Roll'!$O26)^(DATEDIF(EDATE('Rent Roll'!$K26,'Rent Roll'!$P26*12),CY$5,"Y")+1))),('Rent Roll'!$H26*'Rent Roll'!$D26/12)*((1+'Rent Roll'!$N26)^DATEDIF('Control | Sensitivity'!$C$18,CY$5,"Y")))))</f>
        <v>-</v>
      </c>
      <c r="CZ30" s="93" t="str">
        <f ca="1">IF(CZ$5&gt;='Rent Roll'!$M52,('Rent Roll'!$G52*'Rent Roll'!$D26/12)*((1+'Rent Roll'!$X52)^DATEDIF('Rent Roll'!$M52,CZ$5,"Y")),
IF(CZ$5&gt;'Rent Roll'!$L26,"-",
IF('Rent Roll'!$P26&gt;0,
IF(AND('Rent Roll'!$P26&gt;0,EDATE('Rent Roll'!$K26,'Rent Roll'!$P26*12)&gt;='Commercial Lease'!CZ$5),
('Rent Roll'!$H26*'Rent Roll'!$D26/12)*((1+'Rent Roll'!$N26)^DATEDIF('Control | Sensitivity'!$C$18,CZ$5,"Y")),
OFFSET(CY30,0,-DATEDIF(EDATE('Rent Roll'!$K26,'Rent Roll'!$P26*12),CZ$5,"M"))*((1+'Rent Roll'!$O26)^(DATEDIF(EDATE('Rent Roll'!$K26,'Rent Roll'!$P26*12),CZ$5,"Y")+1))),('Rent Roll'!$H26*'Rent Roll'!$D26/12)*((1+'Rent Roll'!$N26)^DATEDIF('Control | Sensitivity'!$C$18,CZ$5,"Y")))))</f>
        <v>-</v>
      </c>
      <c r="DA30" s="93" t="str">
        <f ca="1">IF(DA$5&gt;='Rent Roll'!$M52,('Rent Roll'!$G52*'Rent Roll'!$D26/12)*((1+'Rent Roll'!$X52)^DATEDIF('Rent Roll'!$M52,DA$5,"Y")),
IF(DA$5&gt;'Rent Roll'!$L26,"-",
IF('Rent Roll'!$P26&gt;0,
IF(AND('Rent Roll'!$P26&gt;0,EDATE('Rent Roll'!$K26,'Rent Roll'!$P26*12)&gt;='Commercial Lease'!DA$5),
('Rent Roll'!$H26*'Rent Roll'!$D26/12)*((1+'Rent Roll'!$N26)^DATEDIF('Control | Sensitivity'!$C$18,DA$5,"Y")),
OFFSET(CZ30,0,-DATEDIF(EDATE('Rent Roll'!$K26,'Rent Roll'!$P26*12),DA$5,"M"))*((1+'Rent Roll'!$O26)^(DATEDIF(EDATE('Rent Roll'!$K26,'Rent Roll'!$P26*12),DA$5,"Y")+1))),('Rent Roll'!$H26*'Rent Roll'!$D26/12)*((1+'Rent Roll'!$N26)^DATEDIF('Control | Sensitivity'!$C$18,DA$5,"Y")))))</f>
        <v>-</v>
      </c>
      <c r="DB30" s="93" t="str">
        <f ca="1">IF(DB$5&gt;='Rent Roll'!$M52,('Rent Roll'!$G52*'Rent Roll'!$D26/12)*((1+'Rent Roll'!$X52)^DATEDIF('Rent Roll'!$M52,DB$5,"Y")),
IF(DB$5&gt;'Rent Roll'!$L26,"-",
IF('Rent Roll'!$P26&gt;0,
IF(AND('Rent Roll'!$P26&gt;0,EDATE('Rent Roll'!$K26,'Rent Roll'!$P26*12)&gt;='Commercial Lease'!DB$5),
('Rent Roll'!$H26*'Rent Roll'!$D26/12)*((1+'Rent Roll'!$N26)^DATEDIF('Control | Sensitivity'!$C$18,DB$5,"Y")),
OFFSET(DA30,0,-DATEDIF(EDATE('Rent Roll'!$K26,'Rent Roll'!$P26*12),DB$5,"M"))*((1+'Rent Roll'!$O26)^(DATEDIF(EDATE('Rent Roll'!$K26,'Rent Roll'!$P26*12),DB$5,"Y")+1))),('Rent Roll'!$H26*'Rent Roll'!$D26/12)*((1+'Rent Roll'!$N26)^DATEDIF('Control | Sensitivity'!$C$18,DB$5,"Y")))))</f>
        <v>-</v>
      </c>
      <c r="DC30" s="93" t="str">
        <f ca="1">IF(DC$5&gt;='Rent Roll'!$M52,('Rent Roll'!$G52*'Rent Roll'!$D26/12)*((1+'Rent Roll'!$X52)^DATEDIF('Rent Roll'!$M52,DC$5,"Y")),
IF(DC$5&gt;'Rent Roll'!$L26,"-",
IF('Rent Roll'!$P26&gt;0,
IF(AND('Rent Roll'!$P26&gt;0,EDATE('Rent Roll'!$K26,'Rent Roll'!$P26*12)&gt;='Commercial Lease'!DC$5),
('Rent Roll'!$H26*'Rent Roll'!$D26/12)*((1+'Rent Roll'!$N26)^DATEDIF('Control | Sensitivity'!$C$18,DC$5,"Y")),
OFFSET(DB30,0,-DATEDIF(EDATE('Rent Roll'!$K26,'Rent Roll'!$P26*12),DC$5,"M"))*((1+'Rent Roll'!$O26)^(DATEDIF(EDATE('Rent Roll'!$K26,'Rent Roll'!$P26*12),DC$5,"Y")+1))),('Rent Roll'!$H26*'Rent Roll'!$D26/12)*((1+'Rent Roll'!$N26)^DATEDIF('Control | Sensitivity'!$C$18,DC$5,"Y")))))</f>
        <v>-</v>
      </c>
      <c r="DD30" s="93" t="str">
        <f ca="1">IF(DD$5&gt;='Rent Roll'!$M52,('Rent Roll'!$G52*'Rent Roll'!$D26/12)*((1+'Rent Roll'!$X52)^DATEDIF('Rent Roll'!$M52,DD$5,"Y")),
IF(DD$5&gt;'Rent Roll'!$L26,"-",
IF('Rent Roll'!$P26&gt;0,
IF(AND('Rent Roll'!$P26&gt;0,EDATE('Rent Roll'!$K26,'Rent Roll'!$P26*12)&gt;='Commercial Lease'!DD$5),
('Rent Roll'!$H26*'Rent Roll'!$D26/12)*((1+'Rent Roll'!$N26)^DATEDIF('Control | Sensitivity'!$C$18,DD$5,"Y")),
OFFSET(DC30,0,-DATEDIF(EDATE('Rent Roll'!$K26,'Rent Roll'!$P26*12),DD$5,"M"))*((1+'Rent Roll'!$O26)^(DATEDIF(EDATE('Rent Roll'!$K26,'Rent Roll'!$P26*12),DD$5,"Y")+1))),('Rent Roll'!$H26*'Rent Roll'!$D26/12)*((1+'Rent Roll'!$N26)^DATEDIF('Control | Sensitivity'!$C$18,DD$5,"Y")))))</f>
        <v>-</v>
      </c>
      <c r="DE30" s="93" t="str">
        <f ca="1">IF(DE$5&gt;='Rent Roll'!$M52,('Rent Roll'!$G52*'Rent Roll'!$D26/12)*((1+'Rent Roll'!$X52)^DATEDIF('Rent Roll'!$M52,DE$5,"Y")),
IF(DE$5&gt;'Rent Roll'!$L26,"-",
IF('Rent Roll'!$P26&gt;0,
IF(AND('Rent Roll'!$P26&gt;0,EDATE('Rent Roll'!$K26,'Rent Roll'!$P26*12)&gt;='Commercial Lease'!DE$5),
('Rent Roll'!$H26*'Rent Roll'!$D26/12)*((1+'Rent Roll'!$N26)^DATEDIF('Control | Sensitivity'!$C$18,DE$5,"Y")),
OFFSET(DD30,0,-DATEDIF(EDATE('Rent Roll'!$K26,'Rent Roll'!$P26*12),DE$5,"M"))*((1+'Rent Roll'!$O26)^(DATEDIF(EDATE('Rent Roll'!$K26,'Rent Roll'!$P26*12),DE$5,"Y")+1))),('Rent Roll'!$H26*'Rent Roll'!$D26/12)*((1+'Rent Roll'!$N26)^DATEDIF('Control | Sensitivity'!$C$18,DE$5,"Y")))))</f>
        <v>-</v>
      </c>
      <c r="DF30" s="93" t="str">
        <f ca="1">IF(DF$5&gt;='Rent Roll'!$M52,('Rent Roll'!$G52*'Rent Roll'!$D26/12)*((1+'Rent Roll'!$X52)^DATEDIF('Rent Roll'!$M52,DF$5,"Y")),
IF(DF$5&gt;'Rent Roll'!$L26,"-",
IF('Rent Roll'!$P26&gt;0,
IF(AND('Rent Roll'!$P26&gt;0,EDATE('Rent Roll'!$K26,'Rent Roll'!$P26*12)&gt;='Commercial Lease'!DF$5),
('Rent Roll'!$H26*'Rent Roll'!$D26/12)*((1+'Rent Roll'!$N26)^DATEDIF('Control | Sensitivity'!$C$18,DF$5,"Y")),
OFFSET(DE30,0,-DATEDIF(EDATE('Rent Roll'!$K26,'Rent Roll'!$P26*12),DF$5,"M"))*((1+'Rent Roll'!$O26)^(DATEDIF(EDATE('Rent Roll'!$K26,'Rent Roll'!$P26*12),DF$5,"Y")+1))),('Rent Roll'!$H26*'Rent Roll'!$D26/12)*((1+'Rent Roll'!$N26)^DATEDIF('Control | Sensitivity'!$C$18,DF$5,"Y")))))</f>
        <v>-</v>
      </c>
      <c r="DG30" s="93" t="str">
        <f ca="1">IF(DG$5&gt;='Rent Roll'!$M52,('Rent Roll'!$G52*'Rent Roll'!$D26/12)*((1+'Rent Roll'!$X52)^DATEDIF('Rent Roll'!$M52,DG$5,"Y")),
IF(DG$5&gt;'Rent Roll'!$L26,"-",
IF('Rent Roll'!$P26&gt;0,
IF(AND('Rent Roll'!$P26&gt;0,EDATE('Rent Roll'!$K26,'Rent Roll'!$P26*12)&gt;='Commercial Lease'!DG$5),
('Rent Roll'!$H26*'Rent Roll'!$D26/12)*((1+'Rent Roll'!$N26)^DATEDIF('Control | Sensitivity'!$C$18,DG$5,"Y")),
OFFSET(DF30,0,-DATEDIF(EDATE('Rent Roll'!$K26,'Rent Roll'!$P26*12),DG$5,"M"))*((1+'Rent Roll'!$O26)^(DATEDIF(EDATE('Rent Roll'!$K26,'Rent Roll'!$P26*12),DG$5,"Y")+1))),('Rent Roll'!$H26*'Rent Roll'!$D26/12)*((1+'Rent Roll'!$N26)^DATEDIF('Control | Sensitivity'!$C$18,DG$5,"Y")))))</f>
        <v>-</v>
      </c>
      <c r="DH30" s="93" t="str">
        <f ca="1">IF(DH$5&gt;='Rent Roll'!$M52,('Rent Roll'!$G52*'Rent Roll'!$D26/12)*((1+'Rent Roll'!$X52)^DATEDIF('Rent Roll'!$M52,DH$5,"Y")),
IF(DH$5&gt;'Rent Roll'!$L26,"-",
IF('Rent Roll'!$P26&gt;0,
IF(AND('Rent Roll'!$P26&gt;0,EDATE('Rent Roll'!$K26,'Rent Roll'!$P26*12)&gt;='Commercial Lease'!DH$5),
('Rent Roll'!$H26*'Rent Roll'!$D26/12)*((1+'Rent Roll'!$N26)^DATEDIF('Control | Sensitivity'!$C$18,DH$5,"Y")),
OFFSET(DG30,0,-DATEDIF(EDATE('Rent Roll'!$K26,'Rent Roll'!$P26*12),DH$5,"M"))*((1+'Rent Roll'!$O26)^(DATEDIF(EDATE('Rent Roll'!$K26,'Rent Roll'!$P26*12),DH$5,"Y")+1))),('Rent Roll'!$H26*'Rent Roll'!$D26/12)*((1+'Rent Roll'!$N26)^DATEDIF('Control | Sensitivity'!$C$18,DH$5,"Y")))))</f>
        <v>-</v>
      </c>
      <c r="DI30" s="93" t="str">
        <f ca="1">IF(DI$5&gt;='Rent Roll'!$M52,('Rent Roll'!$G52*'Rent Roll'!$D26/12)*((1+'Rent Roll'!$X52)^DATEDIF('Rent Roll'!$M52,DI$5,"Y")),
IF(DI$5&gt;'Rent Roll'!$L26,"-",
IF('Rent Roll'!$P26&gt;0,
IF(AND('Rent Roll'!$P26&gt;0,EDATE('Rent Roll'!$K26,'Rent Roll'!$P26*12)&gt;='Commercial Lease'!DI$5),
('Rent Roll'!$H26*'Rent Roll'!$D26/12)*((1+'Rent Roll'!$N26)^DATEDIF('Control | Sensitivity'!$C$18,DI$5,"Y")),
OFFSET(DH30,0,-DATEDIF(EDATE('Rent Roll'!$K26,'Rent Roll'!$P26*12),DI$5,"M"))*((1+'Rent Roll'!$O26)^(DATEDIF(EDATE('Rent Roll'!$K26,'Rent Roll'!$P26*12),DI$5,"Y")+1))),('Rent Roll'!$H26*'Rent Roll'!$D26/12)*((1+'Rent Roll'!$N26)^DATEDIF('Control | Sensitivity'!$C$18,DI$5,"Y")))))</f>
        <v>-</v>
      </c>
      <c r="DJ30" s="93" t="str">
        <f ca="1">IF(DJ$5&gt;='Rent Roll'!$M52,('Rent Roll'!$G52*'Rent Roll'!$D26/12)*((1+'Rent Roll'!$X52)^DATEDIF('Rent Roll'!$M52,DJ$5,"Y")),
IF(DJ$5&gt;'Rent Roll'!$L26,"-",
IF('Rent Roll'!$P26&gt;0,
IF(AND('Rent Roll'!$P26&gt;0,EDATE('Rent Roll'!$K26,'Rent Roll'!$P26*12)&gt;='Commercial Lease'!DJ$5),
('Rent Roll'!$H26*'Rent Roll'!$D26/12)*((1+'Rent Roll'!$N26)^DATEDIF('Control | Sensitivity'!$C$18,DJ$5,"Y")),
OFFSET(DI30,0,-DATEDIF(EDATE('Rent Roll'!$K26,'Rent Roll'!$P26*12),DJ$5,"M"))*((1+'Rent Roll'!$O26)^(DATEDIF(EDATE('Rent Roll'!$K26,'Rent Roll'!$P26*12),DJ$5,"Y")+1))),('Rent Roll'!$H26*'Rent Roll'!$D26/12)*((1+'Rent Roll'!$N26)^DATEDIF('Control | Sensitivity'!$C$18,DJ$5,"Y")))))</f>
        <v>-</v>
      </c>
      <c r="DK30" s="93" t="str">
        <f ca="1">IF(DK$5&gt;='Rent Roll'!$M52,('Rent Roll'!$G52*'Rent Roll'!$D26/12)*((1+'Rent Roll'!$X52)^DATEDIF('Rent Roll'!$M52,DK$5,"Y")),
IF(DK$5&gt;'Rent Roll'!$L26,"-",
IF('Rent Roll'!$P26&gt;0,
IF(AND('Rent Roll'!$P26&gt;0,EDATE('Rent Roll'!$K26,'Rent Roll'!$P26*12)&gt;='Commercial Lease'!DK$5),
('Rent Roll'!$H26*'Rent Roll'!$D26/12)*((1+'Rent Roll'!$N26)^DATEDIF('Control | Sensitivity'!$C$18,DK$5,"Y")),
OFFSET(DJ30,0,-DATEDIF(EDATE('Rent Roll'!$K26,'Rent Roll'!$P26*12),DK$5,"M"))*((1+'Rent Roll'!$O26)^(DATEDIF(EDATE('Rent Roll'!$K26,'Rent Roll'!$P26*12),DK$5,"Y")+1))),('Rent Roll'!$H26*'Rent Roll'!$D26/12)*((1+'Rent Roll'!$N26)^DATEDIF('Control | Sensitivity'!$C$18,DK$5,"Y")))))</f>
        <v>-</v>
      </c>
      <c r="DL30" s="93" t="str">
        <f ca="1">IF(DL$5&gt;='Rent Roll'!$M52,('Rent Roll'!$G52*'Rent Roll'!$D26/12)*((1+'Rent Roll'!$X52)^DATEDIF('Rent Roll'!$M52,DL$5,"Y")),
IF(DL$5&gt;'Rent Roll'!$L26,"-",
IF('Rent Roll'!$P26&gt;0,
IF(AND('Rent Roll'!$P26&gt;0,EDATE('Rent Roll'!$K26,'Rent Roll'!$P26*12)&gt;='Commercial Lease'!DL$5),
('Rent Roll'!$H26*'Rent Roll'!$D26/12)*((1+'Rent Roll'!$N26)^DATEDIF('Control | Sensitivity'!$C$18,DL$5,"Y")),
OFFSET(DK30,0,-DATEDIF(EDATE('Rent Roll'!$K26,'Rent Roll'!$P26*12),DL$5,"M"))*((1+'Rent Roll'!$O26)^(DATEDIF(EDATE('Rent Roll'!$K26,'Rent Roll'!$P26*12),DL$5,"Y")+1))),('Rent Roll'!$H26*'Rent Roll'!$D26/12)*((1+'Rent Roll'!$N26)^DATEDIF('Control | Sensitivity'!$C$18,DL$5,"Y")))))</f>
        <v>-</v>
      </c>
      <c r="DM30" s="93" t="str">
        <f ca="1">IF(DM$5&gt;='Rent Roll'!$M52,('Rent Roll'!$G52*'Rent Roll'!$D26/12)*((1+'Rent Roll'!$X52)^DATEDIF('Rent Roll'!$M52,DM$5,"Y")),
IF(DM$5&gt;'Rent Roll'!$L26,"-",
IF('Rent Roll'!$P26&gt;0,
IF(AND('Rent Roll'!$P26&gt;0,EDATE('Rent Roll'!$K26,'Rent Roll'!$P26*12)&gt;='Commercial Lease'!DM$5),
('Rent Roll'!$H26*'Rent Roll'!$D26/12)*((1+'Rent Roll'!$N26)^DATEDIF('Control | Sensitivity'!$C$18,DM$5,"Y")),
OFFSET(DL30,0,-DATEDIF(EDATE('Rent Roll'!$K26,'Rent Roll'!$P26*12),DM$5,"M"))*((1+'Rent Roll'!$O26)^(DATEDIF(EDATE('Rent Roll'!$K26,'Rent Roll'!$P26*12),DM$5,"Y")+1))),('Rent Roll'!$H26*'Rent Roll'!$D26/12)*((1+'Rent Roll'!$N26)^DATEDIF('Control | Sensitivity'!$C$18,DM$5,"Y")))))</f>
        <v>-</v>
      </c>
      <c r="DN30" s="93" t="str">
        <f ca="1">IF(DN$5&gt;='Rent Roll'!$M52,('Rent Roll'!$G52*'Rent Roll'!$D26/12)*((1+'Rent Roll'!$X52)^DATEDIF('Rent Roll'!$M52,DN$5,"Y")),
IF(DN$5&gt;'Rent Roll'!$L26,"-",
IF('Rent Roll'!$P26&gt;0,
IF(AND('Rent Roll'!$P26&gt;0,EDATE('Rent Roll'!$K26,'Rent Roll'!$P26*12)&gt;='Commercial Lease'!DN$5),
('Rent Roll'!$H26*'Rent Roll'!$D26/12)*((1+'Rent Roll'!$N26)^DATEDIF('Control | Sensitivity'!$C$18,DN$5,"Y")),
OFFSET(DM30,0,-DATEDIF(EDATE('Rent Roll'!$K26,'Rent Roll'!$P26*12),DN$5,"M"))*((1+'Rent Roll'!$O26)^(DATEDIF(EDATE('Rent Roll'!$K26,'Rent Roll'!$P26*12),DN$5,"Y")+1))),('Rent Roll'!$H26*'Rent Roll'!$D26/12)*((1+'Rent Roll'!$N26)^DATEDIF('Control | Sensitivity'!$C$18,DN$5,"Y")))))</f>
        <v>-</v>
      </c>
      <c r="DO30" s="93" t="str">
        <f ca="1">IF(DO$5&gt;='Rent Roll'!$M52,('Rent Roll'!$G52*'Rent Roll'!$D26/12)*((1+'Rent Roll'!$X52)^DATEDIF('Rent Roll'!$M52,DO$5,"Y")),
IF(DO$5&gt;'Rent Roll'!$L26,"-",
IF('Rent Roll'!$P26&gt;0,
IF(AND('Rent Roll'!$P26&gt;0,EDATE('Rent Roll'!$K26,'Rent Roll'!$P26*12)&gt;='Commercial Lease'!DO$5),
('Rent Roll'!$H26*'Rent Roll'!$D26/12)*((1+'Rent Roll'!$N26)^DATEDIF('Control | Sensitivity'!$C$18,DO$5,"Y")),
OFFSET(DN30,0,-DATEDIF(EDATE('Rent Roll'!$K26,'Rent Roll'!$P26*12),DO$5,"M"))*((1+'Rent Roll'!$O26)^(DATEDIF(EDATE('Rent Roll'!$K26,'Rent Roll'!$P26*12),DO$5,"Y")+1))),('Rent Roll'!$H26*'Rent Roll'!$D26/12)*((1+'Rent Roll'!$N26)^DATEDIF('Control | Sensitivity'!$C$18,DO$5,"Y")))))</f>
        <v>-</v>
      </c>
      <c r="DP30" s="93" t="str">
        <f ca="1">IF(DP$5&gt;='Rent Roll'!$M52,('Rent Roll'!$G52*'Rent Roll'!$D26/12)*((1+'Rent Roll'!$X52)^DATEDIF('Rent Roll'!$M52,DP$5,"Y")),
IF(DP$5&gt;'Rent Roll'!$L26,"-",
IF('Rent Roll'!$P26&gt;0,
IF(AND('Rent Roll'!$P26&gt;0,EDATE('Rent Roll'!$K26,'Rent Roll'!$P26*12)&gt;='Commercial Lease'!DP$5),
('Rent Roll'!$H26*'Rent Roll'!$D26/12)*((1+'Rent Roll'!$N26)^DATEDIF('Control | Sensitivity'!$C$18,DP$5,"Y")),
OFFSET(DO30,0,-DATEDIF(EDATE('Rent Roll'!$K26,'Rent Roll'!$P26*12),DP$5,"M"))*((1+'Rent Roll'!$O26)^(DATEDIF(EDATE('Rent Roll'!$K26,'Rent Roll'!$P26*12),DP$5,"Y")+1))),('Rent Roll'!$H26*'Rent Roll'!$D26/12)*((1+'Rent Roll'!$N26)^DATEDIF('Control | Sensitivity'!$C$18,DP$5,"Y")))))</f>
        <v>-</v>
      </c>
      <c r="DQ30" s="93" t="str">
        <f ca="1">IF(DQ$5&gt;='Rent Roll'!$M52,('Rent Roll'!$G52*'Rent Roll'!$D26/12)*((1+'Rent Roll'!$X52)^DATEDIF('Rent Roll'!$M52,DQ$5,"Y")),
IF(DQ$5&gt;'Rent Roll'!$L26,"-",
IF('Rent Roll'!$P26&gt;0,
IF(AND('Rent Roll'!$P26&gt;0,EDATE('Rent Roll'!$K26,'Rent Roll'!$P26*12)&gt;='Commercial Lease'!DQ$5),
('Rent Roll'!$H26*'Rent Roll'!$D26/12)*((1+'Rent Roll'!$N26)^DATEDIF('Control | Sensitivity'!$C$18,DQ$5,"Y")),
OFFSET(DP30,0,-DATEDIF(EDATE('Rent Roll'!$K26,'Rent Roll'!$P26*12),DQ$5,"M"))*((1+'Rent Roll'!$O26)^(DATEDIF(EDATE('Rent Roll'!$K26,'Rent Roll'!$P26*12),DQ$5,"Y")+1))),('Rent Roll'!$H26*'Rent Roll'!$D26/12)*((1+'Rent Roll'!$N26)^DATEDIF('Control | Sensitivity'!$C$18,DQ$5,"Y")))))</f>
        <v>-</v>
      </c>
      <c r="DR30" s="93" t="str">
        <f ca="1">IF(DR$5&gt;='Rent Roll'!$M52,('Rent Roll'!$G52*'Rent Roll'!$D26/12)*((1+'Rent Roll'!$X52)^DATEDIF('Rent Roll'!$M52,DR$5,"Y")),
IF(DR$5&gt;'Rent Roll'!$L26,"-",
IF('Rent Roll'!$P26&gt;0,
IF(AND('Rent Roll'!$P26&gt;0,EDATE('Rent Roll'!$K26,'Rent Roll'!$P26*12)&gt;='Commercial Lease'!DR$5),
('Rent Roll'!$H26*'Rent Roll'!$D26/12)*((1+'Rent Roll'!$N26)^DATEDIF('Control | Sensitivity'!$C$18,DR$5,"Y")),
OFFSET(DQ30,0,-DATEDIF(EDATE('Rent Roll'!$K26,'Rent Roll'!$P26*12),DR$5,"M"))*((1+'Rent Roll'!$O26)^(DATEDIF(EDATE('Rent Roll'!$K26,'Rent Roll'!$P26*12),DR$5,"Y")+1))),('Rent Roll'!$H26*'Rent Roll'!$D26/12)*((1+'Rent Roll'!$N26)^DATEDIF('Control | Sensitivity'!$C$18,DR$5,"Y")))))</f>
        <v>-</v>
      </c>
      <c r="DS30" s="93" t="str">
        <f ca="1">IF(DS$5&gt;='Rent Roll'!$M52,('Rent Roll'!$G52*'Rent Roll'!$D26/12)*((1+'Rent Roll'!$X52)^DATEDIF('Rent Roll'!$M52,DS$5,"Y")),
IF(DS$5&gt;'Rent Roll'!$L26,"-",
IF('Rent Roll'!$P26&gt;0,
IF(AND('Rent Roll'!$P26&gt;0,EDATE('Rent Roll'!$K26,'Rent Roll'!$P26*12)&gt;='Commercial Lease'!DS$5),
('Rent Roll'!$H26*'Rent Roll'!$D26/12)*((1+'Rent Roll'!$N26)^DATEDIF('Control | Sensitivity'!$C$18,DS$5,"Y")),
OFFSET(DR30,0,-DATEDIF(EDATE('Rent Roll'!$K26,'Rent Roll'!$P26*12),DS$5,"M"))*((1+'Rent Roll'!$O26)^(DATEDIF(EDATE('Rent Roll'!$K26,'Rent Roll'!$P26*12),DS$5,"Y")+1))),('Rent Roll'!$H26*'Rent Roll'!$D26/12)*((1+'Rent Roll'!$N26)^DATEDIF('Control | Sensitivity'!$C$18,DS$5,"Y")))))</f>
        <v>-</v>
      </c>
      <c r="DT30" s="93" t="str">
        <f ca="1">IF(DT$5&gt;='Rent Roll'!$M52,('Rent Roll'!$G52*'Rent Roll'!$D26/12)*((1+'Rent Roll'!$X52)^DATEDIF('Rent Roll'!$M52,DT$5,"Y")),
IF(DT$5&gt;'Rent Roll'!$L26,"-",
IF('Rent Roll'!$P26&gt;0,
IF(AND('Rent Roll'!$P26&gt;0,EDATE('Rent Roll'!$K26,'Rent Roll'!$P26*12)&gt;='Commercial Lease'!DT$5),
('Rent Roll'!$H26*'Rent Roll'!$D26/12)*((1+'Rent Roll'!$N26)^DATEDIF('Control | Sensitivity'!$C$18,DT$5,"Y")),
OFFSET(DS30,0,-DATEDIF(EDATE('Rent Roll'!$K26,'Rent Roll'!$P26*12),DT$5,"M"))*((1+'Rent Roll'!$O26)^(DATEDIF(EDATE('Rent Roll'!$K26,'Rent Roll'!$P26*12),DT$5,"Y")+1))),('Rent Roll'!$H26*'Rent Roll'!$D26/12)*((1+'Rent Roll'!$N26)^DATEDIF('Control | Sensitivity'!$C$18,DT$5,"Y")))))</f>
        <v>-</v>
      </c>
      <c r="DU30" s="93" t="str">
        <f ca="1">IF(DU$5&gt;='Rent Roll'!$M52,('Rent Roll'!$G52*'Rent Roll'!$D26/12)*((1+'Rent Roll'!$X52)^DATEDIF('Rent Roll'!$M52,DU$5,"Y")),
IF(DU$5&gt;'Rent Roll'!$L26,"-",
IF('Rent Roll'!$P26&gt;0,
IF(AND('Rent Roll'!$P26&gt;0,EDATE('Rent Roll'!$K26,'Rent Roll'!$P26*12)&gt;='Commercial Lease'!DU$5),
('Rent Roll'!$H26*'Rent Roll'!$D26/12)*((1+'Rent Roll'!$N26)^DATEDIF('Control | Sensitivity'!$C$18,DU$5,"Y")),
OFFSET(DT30,0,-DATEDIF(EDATE('Rent Roll'!$K26,'Rent Roll'!$P26*12),DU$5,"M"))*((1+'Rent Roll'!$O26)^(DATEDIF(EDATE('Rent Roll'!$K26,'Rent Roll'!$P26*12),DU$5,"Y")+1))),('Rent Roll'!$H26*'Rent Roll'!$D26/12)*((1+'Rent Roll'!$N26)^DATEDIF('Control | Sensitivity'!$C$18,DU$5,"Y")))))</f>
        <v>-</v>
      </c>
      <c r="DV30" s="93" t="str">
        <f ca="1">IF(DV$5&gt;='Rent Roll'!$M52,('Rent Roll'!$G52*'Rent Roll'!$D26/12)*((1+'Rent Roll'!$X52)^DATEDIF('Rent Roll'!$M52,DV$5,"Y")),
IF(DV$5&gt;'Rent Roll'!$L26,"-",
IF('Rent Roll'!$P26&gt;0,
IF(AND('Rent Roll'!$P26&gt;0,EDATE('Rent Roll'!$K26,'Rent Roll'!$P26*12)&gt;='Commercial Lease'!DV$5),
('Rent Roll'!$H26*'Rent Roll'!$D26/12)*((1+'Rent Roll'!$N26)^DATEDIF('Control | Sensitivity'!$C$18,DV$5,"Y")),
OFFSET(DU30,0,-DATEDIF(EDATE('Rent Roll'!$K26,'Rent Roll'!$P26*12),DV$5,"M"))*((1+'Rent Roll'!$O26)^(DATEDIF(EDATE('Rent Roll'!$K26,'Rent Roll'!$P26*12),DV$5,"Y")+1))),('Rent Roll'!$H26*'Rent Roll'!$D26/12)*((1+'Rent Roll'!$N26)^DATEDIF('Control | Sensitivity'!$C$18,DV$5,"Y")))))</f>
        <v>-</v>
      </c>
      <c r="DW30" s="93" t="str">
        <f ca="1">IF(DW$5&gt;='Rent Roll'!$M52,('Rent Roll'!$G52*'Rent Roll'!$D26/12)*((1+'Rent Roll'!$X52)^DATEDIF('Rent Roll'!$M52,DW$5,"Y")),
IF(DW$5&gt;'Rent Roll'!$L26,"-",
IF('Rent Roll'!$P26&gt;0,
IF(AND('Rent Roll'!$P26&gt;0,EDATE('Rent Roll'!$K26,'Rent Roll'!$P26*12)&gt;='Commercial Lease'!DW$5),
('Rent Roll'!$H26*'Rent Roll'!$D26/12)*((1+'Rent Roll'!$N26)^DATEDIF('Control | Sensitivity'!$C$18,DW$5,"Y")),
OFFSET(DV30,0,-DATEDIF(EDATE('Rent Roll'!$K26,'Rent Roll'!$P26*12),DW$5,"M"))*((1+'Rent Roll'!$O26)^(DATEDIF(EDATE('Rent Roll'!$K26,'Rent Roll'!$P26*12),DW$5,"Y")+1))),('Rent Roll'!$H26*'Rent Roll'!$D26/12)*((1+'Rent Roll'!$N26)^DATEDIF('Control | Sensitivity'!$C$18,DW$5,"Y")))))</f>
        <v>-</v>
      </c>
      <c r="DX30" s="93" t="str">
        <f ca="1">IF(DX$5&gt;='Rent Roll'!$M52,('Rent Roll'!$G52*'Rent Roll'!$D26/12)*((1+'Rent Roll'!$X52)^DATEDIF('Rent Roll'!$M52,DX$5,"Y")),
IF(DX$5&gt;'Rent Roll'!$L26,"-",
IF('Rent Roll'!$P26&gt;0,
IF(AND('Rent Roll'!$P26&gt;0,EDATE('Rent Roll'!$K26,'Rent Roll'!$P26*12)&gt;='Commercial Lease'!DX$5),
('Rent Roll'!$H26*'Rent Roll'!$D26/12)*((1+'Rent Roll'!$N26)^DATEDIF('Control | Sensitivity'!$C$18,DX$5,"Y")),
OFFSET(DW30,0,-DATEDIF(EDATE('Rent Roll'!$K26,'Rent Roll'!$P26*12),DX$5,"M"))*((1+'Rent Roll'!$O26)^(DATEDIF(EDATE('Rent Roll'!$K26,'Rent Roll'!$P26*12),DX$5,"Y")+1))),('Rent Roll'!$H26*'Rent Roll'!$D26/12)*((1+'Rent Roll'!$N26)^DATEDIF('Control | Sensitivity'!$C$18,DX$5,"Y")))))</f>
        <v>-</v>
      </c>
      <c r="DY30" s="93" t="str">
        <f ca="1">IF(DY$5&gt;='Rent Roll'!$M52,('Rent Roll'!$G52*'Rent Roll'!$D26/12)*((1+'Rent Roll'!$X52)^DATEDIF('Rent Roll'!$M52,DY$5,"Y")),
IF(DY$5&gt;'Rent Roll'!$L26,"-",
IF('Rent Roll'!$P26&gt;0,
IF(AND('Rent Roll'!$P26&gt;0,EDATE('Rent Roll'!$K26,'Rent Roll'!$P26*12)&gt;='Commercial Lease'!DY$5),
('Rent Roll'!$H26*'Rent Roll'!$D26/12)*((1+'Rent Roll'!$N26)^DATEDIF('Control | Sensitivity'!$C$18,DY$5,"Y")),
OFFSET(DX30,0,-DATEDIF(EDATE('Rent Roll'!$K26,'Rent Roll'!$P26*12),DY$5,"M"))*((1+'Rent Roll'!$O26)^(DATEDIF(EDATE('Rent Roll'!$K26,'Rent Roll'!$P26*12),DY$5,"Y")+1))),('Rent Roll'!$H26*'Rent Roll'!$D26/12)*((1+'Rent Roll'!$N26)^DATEDIF('Control | Sensitivity'!$C$18,DY$5,"Y")))))</f>
        <v>-</v>
      </c>
      <c r="DZ30" s="93" t="str">
        <f ca="1">IF(DZ$5&gt;='Rent Roll'!$M52,('Rent Roll'!$G52*'Rent Roll'!$D26/12)*((1+'Rent Roll'!$X52)^DATEDIF('Rent Roll'!$M52,DZ$5,"Y")),
IF(DZ$5&gt;'Rent Roll'!$L26,"-",
IF('Rent Roll'!$P26&gt;0,
IF(AND('Rent Roll'!$P26&gt;0,EDATE('Rent Roll'!$K26,'Rent Roll'!$P26*12)&gt;='Commercial Lease'!DZ$5),
('Rent Roll'!$H26*'Rent Roll'!$D26/12)*((1+'Rent Roll'!$N26)^DATEDIF('Control | Sensitivity'!$C$18,DZ$5,"Y")),
OFFSET(DY30,0,-DATEDIF(EDATE('Rent Roll'!$K26,'Rent Roll'!$P26*12),DZ$5,"M"))*((1+'Rent Roll'!$O26)^(DATEDIF(EDATE('Rent Roll'!$K26,'Rent Roll'!$P26*12),DZ$5,"Y")+1))),('Rent Roll'!$H26*'Rent Roll'!$D26/12)*((1+'Rent Roll'!$N26)^DATEDIF('Control | Sensitivity'!$C$18,DZ$5,"Y")))))</f>
        <v>-</v>
      </c>
      <c r="EA30" s="93" t="str">
        <f ca="1">IF(EA$5&gt;='Rent Roll'!$M52,('Rent Roll'!$G52*'Rent Roll'!$D26/12)*((1+'Rent Roll'!$X52)^DATEDIF('Rent Roll'!$M52,EA$5,"Y")),
IF(EA$5&gt;'Rent Roll'!$L26,"-",
IF('Rent Roll'!$P26&gt;0,
IF(AND('Rent Roll'!$P26&gt;0,EDATE('Rent Roll'!$K26,'Rent Roll'!$P26*12)&gt;='Commercial Lease'!EA$5),
('Rent Roll'!$H26*'Rent Roll'!$D26/12)*((1+'Rent Roll'!$N26)^DATEDIF('Control | Sensitivity'!$C$18,EA$5,"Y")),
OFFSET(DZ30,0,-DATEDIF(EDATE('Rent Roll'!$K26,'Rent Roll'!$P26*12),EA$5,"M"))*((1+'Rent Roll'!$O26)^(DATEDIF(EDATE('Rent Roll'!$K26,'Rent Roll'!$P26*12),EA$5,"Y")+1))),('Rent Roll'!$H26*'Rent Roll'!$D26/12)*((1+'Rent Roll'!$N26)^DATEDIF('Control | Sensitivity'!$C$18,EA$5,"Y")))))</f>
        <v>-</v>
      </c>
      <c r="EB30" s="93" t="str">
        <f ca="1">IF(EB$5&gt;='Rent Roll'!$M52,('Rent Roll'!$G52*'Rent Roll'!$D26/12)*((1+'Rent Roll'!$X52)^DATEDIF('Rent Roll'!$M52,EB$5,"Y")),
IF(EB$5&gt;'Rent Roll'!$L26,"-",
IF('Rent Roll'!$P26&gt;0,
IF(AND('Rent Roll'!$P26&gt;0,EDATE('Rent Roll'!$K26,'Rent Roll'!$P26*12)&gt;='Commercial Lease'!EB$5),
('Rent Roll'!$H26*'Rent Roll'!$D26/12)*((1+'Rent Roll'!$N26)^DATEDIF('Control | Sensitivity'!$C$18,EB$5,"Y")),
OFFSET(EA30,0,-DATEDIF(EDATE('Rent Roll'!$K26,'Rent Roll'!$P26*12),EB$5,"M"))*((1+'Rent Roll'!$O26)^(DATEDIF(EDATE('Rent Roll'!$K26,'Rent Roll'!$P26*12),EB$5,"Y")+1))),('Rent Roll'!$H26*'Rent Roll'!$D26/12)*((1+'Rent Roll'!$N26)^DATEDIF('Control | Sensitivity'!$C$18,EB$5,"Y")))))</f>
        <v>-</v>
      </c>
      <c r="EC30" s="93" t="str">
        <f ca="1">IF(EC$5&gt;='Rent Roll'!$M52,('Rent Roll'!$G52*'Rent Roll'!$D26/12)*((1+'Rent Roll'!$X52)^DATEDIF('Rent Roll'!$M52,EC$5,"Y")),
IF(EC$5&gt;'Rent Roll'!$L26,"-",
IF('Rent Roll'!$P26&gt;0,
IF(AND('Rent Roll'!$P26&gt;0,EDATE('Rent Roll'!$K26,'Rent Roll'!$P26*12)&gt;='Commercial Lease'!EC$5),
('Rent Roll'!$H26*'Rent Roll'!$D26/12)*((1+'Rent Roll'!$N26)^DATEDIF('Control | Sensitivity'!$C$18,EC$5,"Y")),
OFFSET(EB30,0,-DATEDIF(EDATE('Rent Roll'!$K26,'Rent Roll'!$P26*12),EC$5,"M"))*((1+'Rent Roll'!$O26)^(DATEDIF(EDATE('Rent Roll'!$K26,'Rent Roll'!$P26*12),EC$5,"Y")+1))),('Rent Roll'!$H26*'Rent Roll'!$D26/12)*((1+'Rent Roll'!$N26)^DATEDIF('Control | Sensitivity'!$C$18,EC$5,"Y")))))</f>
        <v>-</v>
      </c>
      <c r="ED30" s="93" t="str">
        <f ca="1">IF(ED$5&gt;='Rent Roll'!$M52,('Rent Roll'!$G52*'Rent Roll'!$D26/12)*((1+'Rent Roll'!$X52)^DATEDIF('Rent Roll'!$M52,ED$5,"Y")),
IF(ED$5&gt;'Rent Roll'!$L26,"-",
IF('Rent Roll'!$P26&gt;0,
IF(AND('Rent Roll'!$P26&gt;0,EDATE('Rent Roll'!$K26,'Rent Roll'!$P26*12)&gt;='Commercial Lease'!ED$5),
('Rent Roll'!$H26*'Rent Roll'!$D26/12)*((1+'Rent Roll'!$N26)^DATEDIF('Control | Sensitivity'!$C$18,ED$5,"Y")),
OFFSET(EC30,0,-DATEDIF(EDATE('Rent Roll'!$K26,'Rent Roll'!$P26*12),ED$5,"M"))*((1+'Rent Roll'!$O26)^(DATEDIF(EDATE('Rent Roll'!$K26,'Rent Roll'!$P26*12),ED$5,"Y")+1))),('Rent Roll'!$H26*'Rent Roll'!$D26/12)*((1+'Rent Roll'!$N26)^DATEDIF('Control | Sensitivity'!$C$18,ED$5,"Y")))))</f>
        <v>-</v>
      </c>
      <c r="EE30" s="93" t="str">
        <f ca="1">IF(EE$5&gt;='Rent Roll'!$M52,('Rent Roll'!$G52*'Rent Roll'!$D26/12)*((1+'Rent Roll'!$X52)^DATEDIF('Rent Roll'!$M52,EE$5,"Y")),
IF(EE$5&gt;'Rent Roll'!$L26,"-",
IF('Rent Roll'!$P26&gt;0,
IF(AND('Rent Roll'!$P26&gt;0,EDATE('Rent Roll'!$K26,'Rent Roll'!$P26*12)&gt;='Commercial Lease'!EE$5),
('Rent Roll'!$H26*'Rent Roll'!$D26/12)*((1+'Rent Roll'!$N26)^DATEDIF('Control | Sensitivity'!$C$18,EE$5,"Y")),
OFFSET(ED30,0,-DATEDIF(EDATE('Rent Roll'!$K26,'Rent Roll'!$P26*12),EE$5,"M"))*((1+'Rent Roll'!$O26)^(DATEDIF(EDATE('Rent Roll'!$K26,'Rent Roll'!$P26*12),EE$5,"Y")+1))),('Rent Roll'!$H26*'Rent Roll'!$D26/12)*((1+'Rent Roll'!$N26)^DATEDIF('Control | Sensitivity'!$C$18,EE$5,"Y")))))</f>
        <v>-</v>
      </c>
      <c r="EF30" s="238" t="str">
        <f ca="1">IF(EF$5&gt;='Rent Roll'!$M52,('Rent Roll'!$G52*'Rent Roll'!$D26/12)*((1+'Rent Roll'!$X52)^DATEDIF('Rent Roll'!$M52,EF$5,"Y")),
IF(EF$5&gt;'Rent Roll'!$L26,"-",
IF('Rent Roll'!$P26&gt;0,
IF(AND('Rent Roll'!$P26&gt;0,EDATE('Rent Roll'!$K26,'Rent Roll'!$P26*12)&gt;='Commercial Lease'!EF$5),
('Rent Roll'!$H26*'Rent Roll'!$D26/12)*((1+'Rent Roll'!$N26)^DATEDIF('Control | Sensitivity'!$C$18,EF$5,"Y")),
OFFSET(EE30,0,-DATEDIF(EDATE('Rent Roll'!$K26,'Rent Roll'!$P26*12),EF$5,"M"))*((1+'Rent Roll'!$O26)^(DATEDIF(EDATE('Rent Roll'!$K26,'Rent Roll'!$P26*12),EF$5,"Y")+1))),('Rent Roll'!$H26*'Rent Roll'!$D26/12)*((1+'Rent Roll'!$N26)^DATEDIF('Control | Sensitivity'!$C$18,EF$5,"Y")))))</f>
        <v>-</v>
      </c>
      <c r="EG30" s="72" t="s">
        <v>109</v>
      </c>
    </row>
    <row r="31" spans="2:137" ht="15.75" thickBot="1" x14ac:dyDescent="0.3">
      <c r="B31" s="331"/>
      <c r="C31" s="332" t="s">
        <v>21</v>
      </c>
      <c r="D31" s="333">
        <f ca="1">SUM(D9:D30)</f>
        <v>1532972.2940916549</v>
      </c>
      <c r="E31" s="334">
        <f>SUM(E9:E30)</f>
        <v>10992</v>
      </c>
      <c r="F31" s="334">
        <f t="shared" ref="F31:BQ31" ca="1" si="14">SUM(F9:F30)</f>
        <v>10992</v>
      </c>
      <c r="G31" s="334">
        <f t="shared" ca="1" si="14"/>
        <v>10992</v>
      </c>
      <c r="H31" s="334">
        <f t="shared" ca="1" si="14"/>
        <v>10992</v>
      </c>
      <c r="I31" s="334">
        <f t="shared" ca="1" si="14"/>
        <v>10992</v>
      </c>
      <c r="J31" s="334">
        <f t="shared" ca="1" si="14"/>
        <v>10992</v>
      </c>
      <c r="K31" s="334">
        <f t="shared" ca="1" si="14"/>
        <v>10992</v>
      </c>
      <c r="L31" s="334">
        <f t="shared" ca="1" si="14"/>
        <v>10992</v>
      </c>
      <c r="M31" s="334">
        <f t="shared" ca="1" si="14"/>
        <v>10992</v>
      </c>
      <c r="N31" s="334">
        <f t="shared" ca="1" si="14"/>
        <v>10992</v>
      </c>
      <c r="O31" s="334">
        <f t="shared" ca="1" si="14"/>
        <v>10992</v>
      </c>
      <c r="P31" s="334">
        <f t="shared" ca="1" si="14"/>
        <v>10992</v>
      </c>
      <c r="Q31" s="334">
        <f t="shared" ca="1" si="14"/>
        <v>11321.76</v>
      </c>
      <c r="R31" s="334">
        <f t="shared" ca="1" si="14"/>
        <v>11321.76</v>
      </c>
      <c r="S31" s="334">
        <f t="shared" ca="1" si="14"/>
        <v>11321.76</v>
      </c>
      <c r="T31" s="334">
        <f t="shared" ca="1" si="14"/>
        <v>11321.76</v>
      </c>
      <c r="U31" s="334">
        <f t="shared" ca="1" si="14"/>
        <v>11321.76</v>
      </c>
      <c r="V31" s="334">
        <f t="shared" ca="1" si="14"/>
        <v>11321.76</v>
      </c>
      <c r="W31" s="334">
        <f t="shared" ca="1" si="14"/>
        <v>11321.76</v>
      </c>
      <c r="X31" s="334">
        <f t="shared" ca="1" si="14"/>
        <v>11321.76</v>
      </c>
      <c r="Y31" s="334">
        <f t="shared" ca="1" si="14"/>
        <v>11321.76</v>
      </c>
      <c r="Z31" s="334">
        <f t="shared" ca="1" si="14"/>
        <v>11321.76</v>
      </c>
      <c r="AA31" s="334">
        <f t="shared" ca="1" si="14"/>
        <v>11321.76</v>
      </c>
      <c r="AB31" s="334">
        <f t="shared" ca="1" si="14"/>
        <v>11321.76</v>
      </c>
      <c r="AC31" s="334">
        <f t="shared" ca="1" si="14"/>
        <v>11661.4128</v>
      </c>
      <c r="AD31" s="334">
        <f t="shared" ca="1" si="14"/>
        <v>11661.4128</v>
      </c>
      <c r="AE31" s="334">
        <f t="shared" ca="1" si="14"/>
        <v>11661.4128</v>
      </c>
      <c r="AF31" s="334">
        <f t="shared" ca="1" si="14"/>
        <v>11661.4128</v>
      </c>
      <c r="AG31" s="334">
        <f t="shared" ca="1" si="14"/>
        <v>11661.4128</v>
      </c>
      <c r="AH31" s="334">
        <f t="shared" ca="1" si="14"/>
        <v>11661.4128</v>
      </c>
      <c r="AI31" s="334">
        <f t="shared" ca="1" si="14"/>
        <v>11661.4128</v>
      </c>
      <c r="AJ31" s="334">
        <f t="shared" ca="1" si="14"/>
        <v>11661.4128</v>
      </c>
      <c r="AK31" s="334">
        <f t="shared" ca="1" si="14"/>
        <v>11661.4128</v>
      </c>
      <c r="AL31" s="334">
        <f t="shared" ca="1" si="14"/>
        <v>11661.4128</v>
      </c>
      <c r="AM31" s="334">
        <f t="shared" ca="1" si="14"/>
        <v>11661.4128</v>
      </c>
      <c r="AN31" s="334">
        <f t="shared" ca="1" si="14"/>
        <v>11661.4128</v>
      </c>
      <c r="AO31" s="334">
        <f t="shared" ca="1" si="14"/>
        <v>12011.255184</v>
      </c>
      <c r="AP31" s="334">
        <f t="shared" ca="1" si="14"/>
        <v>12011.255184</v>
      </c>
      <c r="AQ31" s="334">
        <f t="shared" ca="1" si="14"/>
        <v>12011.255184</v>
      </c>
      <c r="AR31" s="334">
        <f t="shared" ca="1" si="14"/>
        <v>12011.255184</v>
      </c>
      <c r="AS31" s="334">
        <f t="shared" ca="1" si="14"/>
        <v>12011.255184</v>
      </c>
      <c r="AT31" s="334">
        <f t="shared" ca="1" si="14"/>
        <v>12011.255184</v>
      </c>
      <c r="AU31" s="334">
        <f t="shared" ca="1" si="14"/>
        <v>12011.255184</v>
      </c>
      <c r="AV31" s="334">
        <f t="shared" ca="1" si="14"/>
        <v>12011.255184</v>
      </c>
      <c r="AW31" s="334">
        <f t="shared" ca="1" si="14"/>
        <v>12011.255184</v>
      </c>
      <c r="AX31" s="334">
        <f t="shared" ca="1" si="14"/>
        <v>12011.255184</v>
      </c>
      <c r="AY31" s="334">
        <f t="shared" ca="1" si="14"/>
        <v>12011.255184</v>
      </c>
      <c r="AZ31" s="334">
        <f t="shared" ca="1" si="14"/>
        <v>12011.255184</v>
      </c>
      <c r="BA31" s="334">
        <f t="shared" ca="1" si="14"/>
        <v>12371.592839519999</v>
      </c>
      <c r="BB31" s="334">
        <f t="shared" ca="1" si="14"/>
        <v>12371.592839519999</v>
      </c>
      <c r="BC31" s="334">
        <f t="shared" ca="1" si="14"/>
        <v>12371.592839519999</v>
      </c>
      <c r="BD31" s="334">
        <f t="shared" ca="1" si="14"/>
        <v>12371.592839519999</v>
      </c>
      <c r="BE31" s="334">
        <f t="shared" ca="1" si="14"/>
        <v>12371.592839519999</v>
      </c>
      <c r="BF31" s="334">
        <f t="shared" ca="1" si="14"/>
        <v>12371.592839519999</v>
      </c>
      <c r="BG31" s="334">
        <f t="shared" ca="1" si="14"/>
        <v>12371.592839519999</v>
      </c>
      <c r="BH31" s="334">
        <f t="shared" ca="1" si="14"/>
        <v>12371.592839519999</v>
      </c>
      <c r="BI31" s="334">
        <f t="shared" ca="1" si="14"/>
        <v>12371.592839519999</v>
      </c>
      <c r="BJ31" s="334">
        <f t="shared" ca="1" si="14"/>
        <v>12371.592839519999</v>
      </c>
      <c r="BK31" s="334">
        <f t="shared" ca="1" si="14"/>
        <v>12371.592839519999</v>
      </c>
      <c r="BL31" s="334">
        <f t="shared" ca="1" si="14"/>
        <v>12371.592839519999</v>
      </c>
      <c r="BM31" s="334">
        <f t="shared" ca="1" si="14"/>
        <v>12742.740624705599</v>
      </c>
      <c r="BN31" s="334">
        <f t="shared" ca="1" si="14"/>
        <v>12742.740624705599</v>
      </c>
      <c r="BO31" s="334">
        <f t="shared" ca="1" si="14"/>
        <v>12742.740624705599</v>
      </c>
      <c r="BP31" s="334">
        <f t="shared" ca="1" si="14"/>
        <v>12742.740624705599</v>
      </c>
      <c r="BQ31" s="334">
        <f t="shared" ca="1" si="14"/>
        <v>12742.740624705599</v>
      </c>
      <c r="BR31" s="334">
        <f t="shared" ref="BR31:EC31" ca="1" si="15">SUM(BR9:BR30)</f>
        <v>12742.740624705599</v>
      </c>
      <c r="BS31" s="334">
        <f t="shared" ca="1" si="15"/>
        <v>12742.740624705599</v>
      </c>
      <c r="BT31" s="334">
        <f t="shared" ca="1" si="15"/>
        <v>12742.740624705599</v>
      </c>
      <c r="BU31" s="334">
        <f t="shared" ca="1" si="15"/>
        <v>12742.740624705599</v>
      </c>
      <c r="BV31" s="334">
        <f t="shared" ca="1" si="15"/>
        <v>12742.740624705599</v>
      </c>
      <c r="BW31" s="334">
        <f t="shared" ca="1" si="15"/>
        <v>12742.740624705599</v>
      </c>
      <c r="BX31" s="334">
        <f t="shared" ca="1" si="15"/>
        <v>12742.740624705599</v>
      </c>
      <c r="BY31" s="334">
        <f t="shared" ca="1" si="15"/>
        <v>13125.022843446766</v>
      </c>
      <c r="BZ31" s="334">
        <f t="shared" ca="1" si="15"/>
        <v>13125.022843446766</v>
      </c>
      <c r="CA31" s="334">
        <f t="shared" ca="1" si="15"/>
        <v>13125.022843446766</v>
      </c>
      <c r="CB31" s="334">
        <f t="shared" ca="1" si="15"/>
        <v>13125.022843446766</v>
      </c>
      <c r="CC31" s="334">
        <f t="shared" ca="1" si="15"/>
        <v>13125.022843446766</v>
      </c>
      <c r="CD31" s="334">
        <f t="shared" ca="1" si="15"/>
        <v>13125.022843446766</v>
      </c>
      <c r="CE31" s="334">
        <f t="shared" ca="1" si="15"/>
        <v>13125.022843446766</v>
      </c>
      <c r="CF31" s="334">
        <f t="shared" ca="1" si="15"/>
        <v>13125.022843446766</v>
      </c>
      <c r="CG31" s="334">
        <f t="shared" ca="1" si="15"/>
        <v>13125.022843446766</v>
      </c>
      <c r="CH31" s="334">
        <f t="shared" ca="1" si="15"/>
        <v>13125.022843446766</v>
      </c>
      <c r="CI31" s="334">
        <f t="shared" ca="1" si="15"/>
        <v>13125.022843446766</v>
      </c>
      <c r="CJ31" s="334">
        <f t="shared" ca="1" si="15"/>
        <v>13125.022843446766</v>
      </c>
      <c r="CK31" s="334">
        <f t="shared" ca="1" si="15"/>
        <v>13518.773528750171</v>
      </c>
      <c r="CL31" s="334">
        <f t="shared" ca="1" si="15"/>
        <v>10359.109200830857</v>
      </c>
      <c r="CM31" s="334">
        <f t="shared" ca="1" si="15"/>
        <v>10359.109200830857</v>
      </c>
      <c r="CN31" s="334">
        <f t="shared" ca="1" si="15"/>
        <v>10359.109200830857</v>
      </c>
      <c r="CO31" s="334">
        <f t="shared" ca="1" si="15"/>
        <v>10359.109200830857</v>
      </c>
      <c r="CP31" s="334">
        <f t="shared" ca="1" si="15"/>
        <v>10359.109200830857</v>
      </c>
      <c r="CQ31" s="334">
        <f t="shared" ca="1" si="15"/>
        <v>10359.109200830857</v>
      </c>
      <c r="CR31" s="334">
        <f t="shared" ca="1" si="15"/>
        <v>10359.109200830857</v>
      </c>
      <c r="CS31" s="334">
        <f t="shared" ca="1" si="15"/>
        <v>10359.109200830857</v>
      </c>
      <c r="CT31" s="334">
        <f t="shared" ca="1" si="15"/>
        <v>10359.109200830857</v>
      </c>
      <c r="CU31" s="334">
        <f t="shared" ca="1" si="15"/>
        <v>10359.109200830857</v>
      </c>
      <c r="CV31" s="334">
        <f t="shared" ca="1" si="15"/>
        <v>10359.109200830857</v>
      </c>
      <c r="CW31" s="334">
        <f t="shared" ca="1" si="15"/>
        <v>10359.109200830857</v>
      </c>
      <c r="CX31" s="334">
        <f t="shared" ca="1" si="15"/>
        <v>10669.882476855782</v>
      </c>
      <c r="CY31" s="334">
        <f t="shared" ca="1" si="15"/>
        <v>10669.882476855782</v>
      </c>
      <c r="CZ31" s="334">
        <f t="shared" ca="1" si="15"/>
        <v>10669.882476855782</v>
      </c>
      <c r="DA31" s="334">
        <f t="shared" ca="1" si="15"/>
        <v>10669.882476855782</v>
      </c>
      <c r="DB31" s="334">
        <f t="shared" ca="1" si="15"/>
        <v>10669.882476855782</v>
      </c>
      <c r="DC31" s="334">
        <f t="shared" ca="1" si="15"/>
        <v>10669.882476855782</v>
      </c>
      <c r="DD31" s="334">
        <f t="shared" ca="1" si="15"/>
        <v>10669.882476855782</v>
      </c>
      <c r="DE31" s="334">
        <f t="shared" ca="1" si="15"/>
        <v>10669.882476855782</v>
      </c>
      <c r="DF31" s="334">
        <f t="shared" ca="1" si="15"/>
        <v>10669.882476855782</v>
      </c>
      <c r="DG31" s="334">
        <f t="shared" ca="1" si="15"/>
        <v>10669.882476855782</v>
      </c>
      <c r="DH31" s="334">
        <f t="shared" ca="1" si="15"/>
        <v>10669.882476855782</v>
      </c>
      <c r="DI31" s="334">
        <f t="shared" ca="1" si="15"/>
        <v>10669.882476855782</v>
      </c>
      <c r="DJ31" s="334">
        <f t="shared" ca="1" si="15"/>
        <v>10989.978951161456</v>
      </c>
      <c r="DK31" s="334">
        <f t="shared" ca="1" si="15"/>
        <v>10989.978951161456</v>
      </c>
      <c r="DL31" s="334">
        <f t="shared" ca="1" si="15"/>
        <v>10989.978951161456</v>
      </c>
      <c r="DM31" s="334">
        <f t="shared" ca="1" si="15"/>
        <v>10989.978951161456</v>
      </c>
      <c r="DN31" s="334">
        <f t="shared" ca="1" si="15"/>
        <v>10989.978951161456</v>
      </c>
      <c r="DO31" s="334">
        <f t="shared" ca="1" si="15"/>
        <v>10989.978951161456</v>
      </c>
      <c r="DP31" s="334">
        <f t="shared" ca="1" si="15"/>
        <v>10989.978951161456</v>
      </c>
      <c r="DQ31" s="334">
        <f t="shared" ca="1" si="15"/>
        <v>10989.978951161456</v>
      </c>
      <c r="DR31" s="334">
        <f t="shared" ca="1" si="15"/>
        <v>10989.978951161456</v>
      </c>
      <c r="DS31" s="334">
        <f t="shared" ca="1" si="15"/>
        <v>10989.978951161456</v>
      </c>
      <c r="DT31" s="334">
        <f t="shared" ca="1" si="15"/>
        <v>10989.978951161456</v>
      </c>
      <c r="DU31" s="334">
        <f t="shared" ca="1" si="15"/>
        <v>10989.978951161456</v>
      </c>
      <c r="DV31" s="334">
        <f t="shared" ca="1" si="15"/>
        <v>11319.678319696301</v>
      </c>
      <c r="DW31" s="334">
        <f t="shared" ca="1" si="15"/>
        <v>11319.678319696301</v>
      </c>
      <c r="DX31" s="334">
        <f t="shared" ca="1" si="15"/>
        <v>11319.678319696301</v>
      </c>
      <c r="DY31" s="334">
        <f t="shared" ca="1" si="15"/>
        <v>11319.678319696301</v>
      </c>
      <c r="DZ31" s="334">
        <f t="shared" ca="1" si="15"/>
        <v>11319.678319696301</v>
      </c>
      <c r="EA31" s="334">
        <f t="shared" ca="1" si="15"/>
        <v>11319.678319696301</v>
      </c>
      <c r="EB31" s="334">
        <f t="shared" ca="1" si="15"/>
        <v>11319.678319696301</v>
      </c>
      <c r="EC31" s="334">
        <f t="shared" ca="1" si="15"/>
        <v>11319.678319696301</v>
      </c>
      <c r="ED31" s="334">
        <f t="shared" ref="ED31:EF31" ca="1" si="16">SUM(ED9:ED30)</f>
        <v>11319.678319696301</v>
      </c>
      <c r="EE31" s="334">
        <f t="shared" ca="1" si="16"/>
        <v>11319.678319696301</v>
      </c>
      <c r="EF31" s="335">
        <f t="shared" ca="1" si="16"/>
        <v>11319.678319696301</v>
      </c>
      <c r="EG31" s="72" t="s">
        <v>109</v>
      </c>
    </row>
    <row r="32" spans="2:137" ht="15.75" thickTop="1" x14ac:dyDescent="0.25">
      <c r="B32" s="76"/>
      <c r="C32" s="327"/>
      <c r="D32" s="317"/>
      <c r="E32" s="318"/>
      <c r="F32" s="318"/>
      <c r="G32" s="318"/>
      <c r="H32" s="318"/>
      <c r="I32" s="318"/>
      <c r="J32" s="318"/>
      <c r="K32" s="318"/>
      <c r="L32" s="318"/>
      <c r="M32" s="318"/>
      <c r="N32" s="318"/>
      <c r="O32" s="318"/>
      <c r="P32" s="318"/>
      <c r="Q32" s="318"/>
      <c r="R32" s="318"/>
      <c r="S32" s="318"/>
      <c r="T32" s="318"/>
      <c r="U32" s="318"/>
      <c r="V32" s="318"/>
      <c r="W32" s="318"/>
      <c r="X32" s="318"/>
      <c r="Y32" s="318"/>
      <c r="Z32" s="318"/>
      <c r="AA32" s="318"/>
      <c r="AB32" s="318"/>
      <c r="AC32" s="318"/>
      <c r="AD32" s="318"/>
      <c r="AE32" s="318"/>
      <c r="AF32" s="318"/>
      <c r="AG32" s="318"/>
      <c r="AH32" s="318"/>
      <c r="AI32" s="318"/>
      <c r="AJ32" s="318"/>
      <c r="AK32" s="318"/>
      <c r="AL32" s="318"/>
      <c r="AM32" s="318"/>
      <c r="AN32" s="318"/>
      <c r="AO32" s="318"/>
      <c r="AP32" s="318"/>
      <c r="AQ32" s="318"/>
      <c r="AR32" s="318"/>
      <c r="AS32" s="318"/>
      <c r="AT32" s="318"/>
      <c r="AU32" s="318"/>
      <c r="AV32" s="318"/>
      <c r="AW32" s="318"/>
      <c r="AX32" s="318"/>
      <c r="AY32" s="318"/>
      <c r="AZ32" s="318"/>
      <c r="BA32" s="318"/>
      <c r="BB32" s="318"/>
      <c r="BC32" s="318"/>
      <c r="BD32" s="318"/>
      <c r="BE32" s="318"/>
      <c r="BF32" s="318"/>
      <c r="BG32" s="318"/>
      <c r="BH32" s="318"/>
      <c r="BI32" s="318"/>
      <c r="BJ32" s="318"/>
      <c r="BK32" s="318"/>
      <c r="BL32" s="318"/>
      <c r="BM32" s="318"/>
      <c r="BN32" s="318"/>
      <c r="BO32" s="318"/>
      <c r="BP32" s="318"/>
      <c r="BQ32" s="318"/>
      <c r="BR32" s="318"/>
      <c r="BS32" s="318"/>
      <c r="BT32" s="318"/>
      <c r="BU32" s="318"/>
      <c r="BV32" s="318"/>
      <c r="BW32" s="318"/>
      <c r="BX32" s="318"/>
      <c r="BY32" s="318"/>
      <c r="BZ32" s="318"/>
      <c r="CA32" s="318"/>
      <c r="CB32" s="318"/>
      <c r="CC32" s="318"/>
      <c r="CD32" s="318"/>
      <c r="CE32" s="318"/>
      <c r="CF32" s="318"/>
      <c r="CG32" s="318"/>
      <c r="CH32" s="318"/>
      <c r="CI32" s="318"/>
      <c r="CJ32" s="318"/>
      <c r="CK32" s="318"/>
      <c r="CL32" s="318"/>
      <c r="CM32" s="318"/>
      <c r="CN32" s="318"/>
      <c r="CO32" s="318"/>
      <c r="CP32" s="318"/>
      <c r="CQ32" s="318"/>
      <c r="CR32" s="318"/>
      <c r="CS32" s="318"/>
      <c r="CT32" s="318"/>
      <c r="CU32" s="318"/>
      <c r="CV32" s="318"/>
      <c r="CW32" s="318"/>
      <c r="CX32" s="318"/>
      <c r="CY32" s="318"/>
      <c r="CZ32" s="318"/>
      <c r="DA32" s="318"/>
      <c r="DB32" s="318"/>
      <c r="DC32" s="318"/>
      <c r="DD32" s="318"/>
      <c r="DE32" s="318"/>
      <c r="DF32" s="318"/>
      <c r="DG32" s="318"/>
      <c r="DH32" s="318"/>
      <c r="DI32" s="318"/>
      <c r="DJ32" s="318"/>
      <c r="DK32" s="318"/>
      <c r="DL32" s="318"/>
      <c r="DM32" s="318"/>
      <c r="DN32" s="318"/>
      <c r="DO32" s="318"/>
      <c r="DP32" s="318"/>
      <c r="DQ32" s="318"/>
      <c r="DR32" s="318"/>
      <c r="DS32" s="318"/>
      <c r="DT32" s="318"/>
      <c r="DU32" s="318"/>
      <c r="DV32" s="318"/>
      <c r="DW32" s="318"/>
      <c r="DX32" s="318"/>
      <c r="DY32" s="318"/>
      <c r="DZ32" s="318"/>
      <c r="EA32" s="318"/>
      <c r="EB32" s="318"/>
      <c r="EC32" s="318"/>
      <c r="ED32" s="318"/>
      <c r="EE32" s="318"/>
      <c r="EF32" s="317"/>
      <c r="EG32" s="72" t="s">
        <v>109</v>
      </c>
    </row>
    <row r="33" spans="2:137" ht="15" x14ac:dyDescent="0.25">
      <c r="B33" s="301" t="s">
        <v>110</v>
      </c>
      <c r="C33" s="328"/>
      <c r="D33" s="319"/>
      <c r="E33" s="320"/>
      <c r="F33" s="320"/>
      <c r="G33" s="320"/>
      <c r="H33" s="320"/>
      <c r="I33" s="320"/>
      <c r="J33" s="320"/>
      <c r="K33" s="320"/>
      <c r="L33" s="320"/>
      <c r="M33" s="320"/>
      <c r="N33" s="320"/>
      <c r="O33" s="320"/>
      <c r="P33" s="320"/>
      <c r="Q33" s="320"/>
      <c r="R33" s="320"/>
      <c r="S33" s="320"/>
      <c r="T33" s="320"/>
      <c r="U33" s="320"/>
      <c r="V33" s="320"/>
      <c r="W33" s="320"/>
      <c r="X33" s="320"/>
      <c r="Y33" s="320"/>
      <c r="Z33" s="320"/>
      <c r="AA33" s="320"/>
      <c r="AB33" s="320"/>
      <c r="AC33" s="320"/>
      <c r="AD33" s="320"/>
      <c r="AE33" s="320"/>
      <c r="AF33" s="320"/>
      <c r="AG33" s="320"/>
      <c r="AH33" s="320"/>
      <c r="AI33" s="320"/>
      <c r="AJ33" s="320"/>
      <c r="AK33" s="320"/>
      <c r="AL33" s="320"/>
      <c r="AM33" s="320"/>
      <c r="AN33" s="320"/>
      <c r="AO33" s="320"/>
      <c r="AP33" s="320"/>
      <c r="AQ33" s="320"/>
      <c r="AR33" s="320"/>
      <c r="AS33" s="320"/>
      <c r="AT33" s="320"/>
      <c r="AU33" s="320"/>
      <c r="AV33" s="320"/>
      <c r="AW33" s="320"/>
      <c r="AX33" s="320"/>
      <c r="AY33" s="320"/>
      <c r="AZ33" s="320"/>
      <c r="BA33" s="320"/>
      <c r="BB33" s="320"/>
      <c r="BC33" s="320"/>
      <c r="BD33" s="320"/>
      <c r="BE33" s="320"/>
      <c r="BF33" s="320"/>
      <c r="BG33" s="320"/>
      <c r="BH33" s="320"/>
      <c r="BI33" s="320"/>
      <c r="BJ33" s="320"/>
      <c r="BK33" s="320"/>
      <c r="BL33" s="320"/>
      <c r="BM33" s="320"/>
      <c r="BN33" s="320"/>
      <c r="BO33" s="320"/>
      <c r="BP33" s="320"/>
      <c r="BQ33" s="320"/>
      <c r="BR33" s="320"/>
      <c r="BS33" s="320"/>
      <c r="BT33" s="320"/>
      <c r="BU33" s="320"/>
      <c r="BV33" s="320"/>
      <c r="BW33" s="320"/>
      <c r="BX33" s="320"/>
      <c r="BY33" s="320"/>
      <c r="BZ33" s="320"/>
      <c r="CA33" s="320"/>
      <c r="CB33" s="320"/>
      <c r="CC33" s="320"/>
      <c r="CD33" s="320"/>
      <c r="CE33" s="320"/>
      <c r="CF33" s="320"/>
      <c r="CG33" s="320"/>
      <c r="CH33" s="320"/>
      <c r="CI33" s="320"/>
      <c r="CJ33" s="320"/>
      <c r="CK33" s="320"/>
      <c r="CL33" s="320"/>
      <c r="CM33" s="320"/>
      <c r="CN33" s="320"/>
      <c r="CO33" s="320"/>
      <c r="CP33" s="320"/>
      <c r="CQ33" s="320"/>
      <c r="CR33" s="320"/>
      <c r="CS33" s="320"/>
      <c r="CT33" s="320"/>
      <c r="CU33" s="320"/>
      <c r="CV33" s="320"/>
      <c r="CW33" s="320"/>
      <c r="CX33" s="320"/>
      <c r="CY33" s="320"/>
      <c r="CZ33" s="320"/>
      <c r="DA33" s="320"/>
      <c r="DB33" s="320"/>
      <c r="DC33" s="320"/>
      <c r="DD33" s="320"/>
      <c r="DE33" s="320"/>
      <c r="DF33" s="320"/>
      <c r="DG33" s="320"/>
      <c r="DH33" s="320"/>
      <c r="DI33" s="320"/>
      <c r="DJ33" s="320"/>
      <c r="DK33" s="320"/>
      <c r="DL33" s="320"/>
      <c r="DM33" s="320"/>
      <c r="DN33" s="320"/>
      <c r="DO33" s="320"/>
      <c r="DP33" s="320"/>
      <c r="DQ33" s="320"/>
      <c r="DR33" s="320"/>
      <c r="DS33" s="320"/>
      <c r="DT33" s="320"/>
      <c r="DU33" s="320"/>
      <c r="DV33" s="320"/>
      <c r="DW33" s="320"/>
      <c r="DX33" s="320"/>
      <c r="DY33" s="320"/>
      <c r="DZ33" s="320"/>
      <c r="EA33" s="320"/>
      <c r="EB33" s="320"/>
      <c r="EC33" s="320"/>
      <c r="ED33" s="320"/>
      <c r="EE33" s="320"/>
      <c r="EF33" s="319"/>
      <c r="EG33" s="72" t="s">
        <v>109</v>
      </c>
    </row>
    <row r="34" spans="2:137" ht="15" x14ac:dyDescent="0.25">
      <c r="B34" s="74"/>
      <c r="C34" s="287" t="str">
        <f>CONCATENATE('Rent Roll'!B5&amp;" - "&amp;'Rent Roll'!C5)</f>
        <v>LL - Ray Palmer Associates</v>
      </c>
      <c r="D34" s="214">
        <f t="shared" ref="D34:D44" si="17">SUM(E34:EF34)</f>
        <v>0</v>
      </c>
      <c r="E34" s="92" t="str">
        <f>IFERROR(
IF(AND(E$5&gt;='Rent Roll'!$M31,EDATE('Rent Roll'!$M31,ROUNDDOWN('Rent Roll'!$Q31,0))-1&gt;=E$5),-E9,
IF(AND(E$5&gt;='Rent Roll'!$K5,EDATE('Rent Roll'!$K5,ROUNDDOWN('Rent Roll'!$M5,0))-1&gt;=E$5),-E9,
"-")),"-")</f>
        <v>-</v>
      </c>
      <c r="F34" s="92" t="str">
        <f>IFERROR(
IF(AND(F$5&gt;='Rent Roll'!$M31,EDATE('Rent Roll'!$M31,ROUNDDOWN('Rent Roll'!$Q31,0))-1&gt;=F$5),-F9,
IF(AND(F$5&gt;='Rent Roll'!$K5,EDATE('Rent Roll'!$K5,ROUNDDOWN('Rent Roll'!$M5,0))-1&gt;=F$5),-F9,
"-")),"-")</f>
        <v>-</v>
      </c>
      <c r="G34" s="92" t="str">
        <f>IFERROR(
IF(AND(G$5&gt;='Rent Roll'!$M31,EDATE('Rent Roll'!$M31,ROUNDDOWN('Rent Roll'!$Q31,0))-1&gt;=G$5),-G9,
IF(AND(G$5&gt;='Rent Roll'!$K5,EDATE('Rent Roll'!$K5,ROUNDDOWN('Rent Roll'!$M5,0))-1&gt;=G$5),-G9,
"-")),"-")</f>
        <v>-</v>
      </c>
      <c r="H34" s="92" t="str">
        <f>IFERROR(
IF(AND(H$5&gt;='Rent Roll'!$M31,EDATE('Rent Roll'!$M31,ROUNDDOWN('Rent Roll'!$Q31,0))-1&gt;=H$5),-H9,
IF(AND(H$5&gt;='Rent Roll'!$K5,EDATE('Rent Roll'!$K5,ROUNDDOWN('Rent Roll'!$M5,0))-1&gt;=H$5),-H9,
"-")),"-")</f>
        <v>-</v>
      </c>
      <c r="I34" s="92" t="str">
        <f>IFERROR(
IF(AND(I$5&gt;='Rent Roll'!$M31,EDATE('Rent Roll'!$M31,ROUNDDOWN('Rent Roll'!$Q31,0))-1&gt;=I$5),-I9,
IF(AND(I$5&gt;='Rent Roll'!$K5,EDATE('Rent Roll'!$K5,ROUNDDOWN('Rent Roll'!$M5,0))-1&gt;=I$5),-I9,
"-")),"-")</f>
        <v>-</v>
      </c>
      <c r="J34" s="92" t="str">
        <f>IFERROR(
IF(AND(J$5&gt;='Rent Roll'!$M31,EDATE('Rent Roll'!$M31,ROUNDDOWN('Rent Roll'!$Q31,0))-1&gt;=J$5),-J9,
IF(AND(J$5&gt;='Rent Roll'!$K5,EDATE('Rent Roll'!$K5,ROUNDDOWN('Rent Roll'!$M5,0))-1&gt;=J$5),-J9,
"-")),"-")</f>
        <v>-</v>
      </c>
      <c r="K34" s="92" t="str">
        <f>IFERROR(
IF(AND(K$5&gt;='Rent Roll'!$M31,EDATE('Rent Roll'!$M31,ROUNDDOWN('Rent Roll'!$Q31,0))-1&gt;=K$5),-K9,
IF(AND(K$5&gt;='Rent Roll'!$K5,EDATE('Rent Roll'!$K5,ROUNDDOWN('Rent Roll'!$M5,0))-1&gt;=K$5),-K9,
"-")),"-")</f>
        <v>-</v>
      </c>
      <c r="L34" s="92" t="str">
        <f>IFERROR(
IF(AND(L$5&gt;='Rent Roll'!$M31,EDATE('Rent Roll'!$M31,ROUNDDOWN('Rent Roll'!$Q31,0))-1&gt;=L$5),-L9,
IF(AND(L$5&gt;='Rent Roll'!$K5,EDATE('Rent Roll'!$K5,ROUNDDOWN('Rent Roll'!$M5,0))-1&gt;=L$5),-L9,
"-")),"-")</f>
        <v>-</v>
      </c>
      <c r="M34" s="92" t="str">
        <f>IFERROR(
IF(AND(M$5&gt;='Rent Roll'!$M31,EDATE('Rent Roll'!$M31,ROUNDDOWN('Rent Roll'!$Q31,0))-1&gt;=M$5),-M9,
IF(AND(M$5&gt;='Rent Roll'!$K5,EDATE('Rent Roll'!$K5,ROUNDDOWN('Rent Roll'!$M5,0))-1&gt;=M$5),-M9,
"-")),"-")</f>
        <v>-</v>
      </c>
      <c r="N34" s="92" t="str">
        <f>IFERROR(
IF(AND(N$5&gt;='Rent Roll'!$M31,EDATE('Rent Roll'!$M31,ROUNDDOWN('Rent Roll'!$Q31,0))-1&gt;=N$5),-N9,
IF(AND(N$5&gt;='Rent Roll'!$K5,EDATE('Rent Roll'!$K5,ROUNDDOWN('Rent Roll'!$M5,0))-1&gt;=N$5),-N9,
"-")),"-")</f>
        <v>-</v>
      </c>
      <c r="O34" s="92" t="str">
        <f>IFERROR(
IF(AND(O$5&gt;='Rent Roll'!$M31,EDATE('Rent Roll'!$M31,ROUNDDOWN('Rent Roll'!$Q31,0))-1&gt;=O$5),-O9,
IF(AND(O$5&gt;='Rent Roll'!$K5,EDATE('Rent Roll'!$K5,ROUNDDOWN('Rent Roll'!$M5,0))-1&gt;=O$5),-O9,
"-")),"-")</f>
        <v>-</v>
      </c>
      <c r="P34" s="92" t="str">
        <f>IFERROR(
IF(AND(P$5&gt;='Rent Roll'!$M31,EDATE('Rent Roll'!$M31,ROUNDDOWN('Rent Roll'!$Q31,0))-1&gt;=P$5),-P9,
IF(AND(P$5&gt;='Rent Roll'!$K5,EDATE('Rent Roll'!$K5,ROUNDDOWN('Rent Roll'!$M5,0))-1&gt;=P$5),-P9,
"-")),"-")</f>
        <v>-</v>
      </c>
      <c r="Q34" s="92" t="str">
        <f>IFERROR(
IF(AND(Q$5&gt;='Rent Roll'!$M31,EDATE('Rent Roll'!$M31,ROUNDDOWN('Rent Roll'!$Q31,0))-1&gt;=Q$5),-Q9,
IF(AND(Q$5&gt;='Rent Roll'!$K5,EDATE('Rent Roll'!$K5,ROUNDDOWN('Rent Roll'!$M5,0))-1&gt;=Q$5),-Q9,
"-")),"-")</f>
        <v>-</v>
      </c>
      <c r="R34" s="92" t="str">
        <f>IFERROR(
IF(AND(R$5&gt;='Rent Roll'!$M31,EDATE('Rent Roll'!$M31,ROUNDDOWN('Rent Roll'!$Q31,0))-1&gt;=R$5),-R9,
IF(AND(R$5&gt;='Rent Roll'!$K5,EDATE('Rent Roll'!$K5,ROUNDDOWN('Rent Roll'!$M5,0))-1&gt;=R$5),-R9,
"-")),"-")</f>
        <v>-</v>
      </c>
      <c r="S34" s="92" t="str">
        <f>IFERROR(
IF(AND(S$5&gt;='Rent Roll'!$M31,EDATE('Rent Roll'!$M31,ROUNDDOWN('Rent Roll'!$Q31,0))-1&gt;=S$5),-S9,
IF(AND(S$5&gt;='Rent Roll'!$K5,EDATE('Rent Roll'!$K5,ROUNDDOWN('Rent Roll'!$M5,0))-1&gt;=S$5),-S9,
"-")),"-")</f>
        <v>-</v>
      </c>
      <c r="T34" s="92" t="str">
        <f>IFERROR(
IF(AND(T$5&gt;='Rent Roll'!$M31,EDATE('Rent Roll'!$M31,ROUNDDOWN('Rent Roll'!$Q31,0))-1&gt;=T$5),-T9,
IF(AND(T$5&gt;='Rent Roll'!$K5,EDATE('Rent Roll'!$K5,ROUNDDOWN('Rent Roll'!$M5,0))-1&gt;=T$5),-T9,
"-")),"-")</f>
        <v>-</v>
      </c>
      <c r="U34" s="92" t="str">
        <f>IFERROR(
IF(AND(U$5&gt;='Rent Roll'!$M31,EDATE('Rent Roll'!$M31,ROUNDDOWN('Rent Roll'!$Q31,0))-1&gt;=U$5),-U9,
IF(AND(U$5&gt;='Rent Roll'!$K5,EDATE('Rent Roll'!$K5,ROUNDDOWN('Rent Roll'!$M5,0))-1&gt;=U$5),-U9,
"-")),"-")</f>
        <v>-</v>
      </c>
      <c r="V34" s="92" t="str">
        <f>IFERROR(
IF(AND(V$5&gt;='Rent Roll'!$M31,EDATE('Rent Roll'!$M31,ROUNDDOWN('Rent Roll'!$Q31,0))-1&gt;=V$5),-V9,
IF(AND(V$5&gt;='Rent Roll'!$K5,EDATE('Rent Roll'!$K5,ROUNDDOWN('Rent Roll'!$M5,0))-1&gt;=V$5),-V9,
"-")),"-")</f>
        <v>-</v>
      </c>
      <c r="W34" s="92" t="str">
        <f>IFERROR(
IF(AND(W$5&gt;='Rent Roll'!$M31,EDATE('Rent Roll'!$M31,ROUNDDOWN('Rent Roll'!$Q31,0))-1&gt;=W$5),-W9,
IF(AND(W$5&gt;='Rent Roll'!$K5,EDATE('Rent Roll'!$K5,ROUNDDOWN('Rent Roll'!$M5,0))-1&gt;=W$5),-W9,
"-")),"-")</f>
        <v>-</v>
      </c>
      <c r="X34" s="92" t="str">
        <f>IFERROR(
IF(AND(X$5&gt;='Rent Roll'!$M31,EDATE('Rent Roll'!$M31,ROUNDDOWN('Rent Roll'!$Q31,0))-1&gt;=X$5),-X9,
IF(AND(X$5&gt;='Rent Roll'!$K5,EDATE('Rent Roll'!$K5,ROUNDDOWN('Rent Roll'!$M5,0))-1&gt;=X$5),-X9,
"-")),"-")</f>
        <v>-</v>
      </c>
      <c r="Y34" s="92" t="str">
        <f>IFERROR(
IF(AND(Y$5&gt;='Rent Roll'!$M31,EDATE('Rent Roll'!$M31,ROUNDDOWN('Rent Roll'!$Q31,0))-1&gt;=Y$5),-Y9,
IF(AND(Y$5&gt;='Rent Roll'!$K5,EDATE('Rent Roll'!$K5,ROUNDDOWN('Rent Roll'!$M5,0))-1&gt;=Y$5),-Y9,
"-")),"-")</f>
        <v>-</v>
      </c>
      <c r="Z34" s="92" t="str">
        <f>IFERROR(
IF(AND(Z$5&gt;='Rent Roll'!$M31,EDATE('Rent Roll'!$M31,ROUNDDOWN('Rent Roll'!$Q31,0))-1&gt;=Z$5),-Z9,
IF(AND(Z$5&gt;='Rent Roll'!$K5,EDATE('Rent Roll'!$K5,ROUNDDOWN('Rent Roll'!$M5,0))-1&gt;=Z$5),-Z9,
"-")),"-")</f>
        <v>-</v>
      </c>
      <c r="AA34" s="92" t="str">
        <f>IFERROR(
IF(AND(AA$5&gt;='Rent Roll'!$M31,EDATE('Rent Roll'!$M31,ROUNDDOWN('Rent Roll'!$Q31,0))-1&gt;=AA$5),-AA9,
IF(AND(AA$5&gt;='Rent Roll'!$K5,EDATE('Rent Roll'!$K5,ROUNDDOWN('Rent Roll'!$M5,0))-1&gt;=AA$5),-AA9,
"-")),"-")</f>
        <v>-</v>
      </c>
      <c r="AB34" s="92" t="str">
        <f>IFERROR(
IF(AND(AB$5&gt;='Rent Roll'!$M31,EDATE('Rent Roll'!$M31,ROUNDDOWN('Rent Roll'!$Q31,0))-1&gt;=AB$5),-AB9,
IF(AND(AB$5&gt;='Rent Roll'!$K5,EDATE('Rent Roll'!$K5,ROUNDDOWN('Rent Roll'!$M5,0))-1&gt;=AB$5),-AB9,
"-")),"-")</f>
        <v>-</v>
      </c>
      <c r="AC34" s="92" t="str">
        <f>IFERROR(
IF(AND(AC$5&gt;='Rent Roll'!$M31,EDATE('Rent Roll'!$M31,ROUNDDOWN('Rent Roll'!$Q31,0))-1&gt;=AC$5),-AC9,
IF(AND(AC$5&gt;='Rent Roll'!$K5,EDATE('Rent Roll'!$K5,ROUNDDOWN('Rent Roll'!$M5,0))-1&gt;=AC$5),-AC9,
"-")),"-")</f>
        <v>-</v>
      </c>
      <c r="AD34" s="92" t="str">
        <f>IFERROR(
IF(AND(AD$5&gt;='Rent Roll'!$M31,EDATE('Rent Roll'!$M31,ROUNDDOWN('Rent Roll'!$Q31,0))-1&gt;=AD$5),-AD9,
IF(AND(AD$5&gt;='Rent Roll'!$K5,EDATE('Rent Roll'!$K5,ROUNDDOWN('Rent Roll'!$M5,0))-1&gt;=AD$5),-AD9,
"-")),"-")</f>
        <v>-</v>
      </c>
      <c r="AE34" s="92" t="str">
        <f>IFERROR(
IF(AND(AE$5&gt;='Rent Roll'!$M31,EDATE('Rent Roll'!$M31,ROUNDDOWN('Rent Roll'!$Q31,0))-1&gt;=AE$5),-AE9,
IF(AND(AE$5&gt;='Rent Roll'!$K5,EDATE('Rent Roll'!$K5,ROUNDDOWN('Rent Roll'!$M5,0))-1&gt;=AE$5),-AE9,
"-")),"-")</f>
        <v>-</v>
      </c>
      <c r="AF34" s="92" t="str">
        <f>IFERROR(
IF(AND(AF$5&gt;='Rent Roll'!$M31,EDATE('Rent Roll'!$M31,ROUNDDOWN('Rent Roll'!$Q31,0))-1&gt;=AF$5),-AF9,
IF(AND(AF$5&gt;='Rent Roll'!$K5,EDATE('Rent Roll'!$K5,ROUNDDOWN('Rent Roll'!$M5,0))-1&gt;=AF$5),-AF9,
"-")),"-")</f>
        <v>-</v>
      </c>
      <c r="AG34" s="92" t="str">
        <f>IFERROR(
IF(AND(AG$5&gt;='Rent Roll'!$M31,EDATE('Rent Roll'!$M31,ROUNDDOWN('Rent Roll'!$Q31,0))-1&gt;=AG$5),-AG9,
IF(AND(AG$5&gt;='Rent Roll'!$K5,EDATE('Rent Roll'!$K5,ROUNDDOWN('Rent Roll'!$M5,0))-1&gt;=AG$5),-AG9,
"-")),"-")</f>
        <v>-</v>
      </c>
      <c r="AH34" s="92" t="str">
        <f>IFERROR(
IF(AND(AH$5&gt;='Rent Roll'!$M31,EDATE('Rent Roll'!$M31,ROUNDDOWN('Rent Roll'!$Q31,0))-1&gt;=AH$5),-AH9,
IF(AND(AH$5&gt;='Rent Roll'!$K5,EDATE('Rent Roll'!$K5,ROUNDDOWN('Rent Roll'!$M5,0))-1&gt;=AH$5),-AH9,
"-")),"-")</f>
        <v>-</v>
      </c>
      <c r="AI34" s="92" t="str">
        <f>IFERROR(
IF(AND(AI$5&gt;='Rent Roll'!$M31,EDATE('Rent Roll'!$M31,ROUNDDOWN('Rent Roll'!$Q31,0))-1&gt;=AI$5),-AI9,
IF(AND(AI$5&gt;='Rent Roll'!$K5,EDATE('Rent Roll'!$K5,ROUNDDOWN('Rent Roll'!$M5,0))-1&gt;=AI$5),-AI9,
"-")),"-")</f>
        <v>-</v>
      </c>
      <c r="AJ34" s="92" t="str">
        <f>IFERROR(
IF(AND(AJ$5&gt;='Rent Roll'!$M31,EDATE('Rent Roll'!$M31,ROUNDDOWN('Rent Roll'!$Q31,0))-1&gt;=AJ$5),-AJ9,
IF(AND(AJ$5&gt;='Rent Roll'!$K5,EDATE('Rent Roll'!$K5,ROUNDDOWN('Rent Roll'!$M5,0))-1&gt;=AJ$5),-AJ9,
"-")),"-")</f>
        <v>-</v>
      </c>
      <c r="AK34" s="92" t="str">
        <f>IFERROR(
IF(AND(AK$5&gt;='Rent Roll'!$M31,EDATE('Rent Roll'!$M31,ROUNDDOWN('Rent Roll'!$Q31,0))-1&gt;=AK$5),-AK9,
IF(AND(AK$5&gt;='Rent Roll'!$K5,EDATE('Rent Roll'!$K5,ROUNDDOWN('Rent Roll'!$M5,0))-1&gt;=AK$5),-AK9,
"-")),"-")</f>
        <v>-</v>
      </c>
      <c r="AL34" s="92" t="str">
        <f>IFERROR(
IF(AND(AL$5&gt;='Rent Roll'!$M31,EDATE('Rent Roll'!$M31,ROUNDDOWN('Rent Roll'!$Q31,0))-1&gt;=AL$5),-AL9,
IF(AND(AL$5&gt;='Rent Roll'!$K5,EDATE('Rent Roll'!$K5,ROUNDDOWN('Rent Roll'!$M5,0))-1&gt;=AL$5),-AL9,
"-")),"-")</f>
        <v>-</v>
      </c>
      <c r="AM34" s="92" t="str">
        <f>IFERROR(
IF(AND(AM$5&gt;='Rent Roll'!$M31,EDATE('Rent Roll'!$M31,ROUNDDOWN('Rent Roll'!$Q31,0))-1&gt;=AM$5),-AM9,
IF(AND(AM$5&gt;='Rent Roll'!$K5,EDATE('Rent Roll'!$K5,ROUNDDOWN('Rent Roll'!$M5,0))-1&gt;=AM$5),-AM9,
"-")),"-")</f>
        <v>-</v>
      </c>
      <c r="AN34" s="92" t="str">
        <f>IFERROR(
IF(AND(AN$5&gt;='Rent Roll'!$M31,EDATE('Rent Roll'!$M31,ROUNDDOWN('Rent Roll'!$Q31,0))-1&gt;=AN$5),-AN9,
IF(AND(AN$5&gt;='Rent Roll'!$K5,EDATE('Rent Roll'!$K5,ROUNDDOWN('Rent Roll'!$M5,0))-1&gt;=AN$5),-AN9,
"-")),"-")</f>
        <v>-</v>
      </c>
      <c r="AO34" s="92" t="str">
        <f>IFERROR(
IF(AND(AO$5&gt;='Rent Roll'!$M31,EDATE('Rent Roll'!$M31,ROUNDDOWN('Rent Roll'!$Q31,0))-1&gt;=AO$5),-AO9,
IF(AND(AO$5&gt;='Rent Roll'!$K5,EDATE('Rent Roll'!$K5,ROUNDDOWN('Rent Roll'!$M5,0))-1&gt;=AO$5),-AO9,
"-")),"-")</f>
        <v>-</v>
      </c>
      <c r="AP34" s="92" t="str">
        <f>IFERROR(
IF(AND(AP$5&gt;='Rent Roll'!$M31,EDATE('Rent Roll'!$M31,ROUNDDOWN('Rent Roll'!$Q31,0))-1&gt;=AP$5),-AP9,
IF(AND(AP$5&gt;='Rent Roll'!$K5,EDATE('Rent Roll'!$K5,ROUNDDOWN('Rent Roll'!$M5,0))-1&gt;=AP$5),-AP9,
"-")),"-")</f>
        <v>-</v>
      </c>
      <c r="AQ34" s="92" t="str">
        <f>IFERROR(
IF(AND(AQ$5&gt;='Rent Roll'!$M31,EDATE('Rent Roll'!$M31,ROUNDDOWN('Rent Roll'!$Q31,0))-1&gt;=AQ$5),-AQ9,
IF(AND(AQ$5&gt;='Rent Roll'!$K5,EDATE('Rent Roll'!$K5,ROUNDDOWN('Rent Roll'!$M5,0))-1&gt;=AQ$5),-AQ9,
"-")),"-")</f>
        <v>-</v>
      </c>
      <c r="AR34" s="92" t="str">
        <f>IFERROR(
IF(AND(AR$5&gt;='Rent Roll'!$M31,EDATE('Rent Roll'!$M31,ROUNDDOWN('Rent Roll'!$Q31,0))-1&gt;=AR$5),-AR9,
IF(AND(AR$5&gt;='Rent Roll'!$K5,EDATE('Rent Roll'!$K5,ROUNDDOWN('Rent Roll'!$M5,0))-1&gt;=AR$5),-AR9,
"-")),"-")</f>
        <v>-</v>
      </c>
      <c r="AS34" s="92" t="str">
        <f>IFERROR(
IF(AND(AS$5&gt;='Rent Roll'!$M31,EDATE('Rent Roll'!$M31,ROUNDDOWN('Rent Roll'!$Q31,0))-1&gt;=AS$5),-AS9,
IF(AND(AS$5&gt;='Rent Roll'!$K5,EDATE('Rent Roll'!$K5,ROUNDDOWN('Rent Roll'!$M5,0))-1&gt;=AS$5),-AS9,
"-")),"-")</f>
        <v>-</v>
      </c>
      <c r="AT34" s="92" t="str">
        <f>IFERROR(
IF(AND(AT$5&gt;='Rent Roll'!$M31,EDATE('Rent Roll'!$M31,ROUNDDOWN('Rent Roll'!$Q31,0))-1&gt;=AT$5),-AT9,
IF(AND(AT$5&gt;='Rent Roll'!$K5,EDATE('Rent Roll'!$K5,ROUNDDOWN('Rent Roll'!$M5,0))-1&gt;=AT$5),-AT9,
"-")),"-")</f>
        <v>-</v>
      </c>
      <c r="AU34" s="92" t="str">
        <f>IFERROR(
IF(AND(AU$5&gt;='Rent Roll'!$M31,EDATE('Rent Roll'!$M31,ROUNDDOWN('Rent Roll'!$Q31,0))-1&gt;=AU$5),-AU9,
IF(AND(AU$5&gt;='Rent Roll'!$K5,EDATE('Rent Roll'!$K5,ROUNDDOWN('Rent Roll'!$M5,0))-1&gt;=AU$5),-AU9,
"-")),"-")</f>
        <v>-</v>
      </c>
      <c r="AV34" s="92" t="str">
        <f>IFERROR(
IF(AND(AV$5&gt;='Rent Roll'!$M31,EDATE('Rent Roll'!$M31,ROUNDDOWN('Rent Roll'!$Q31,0))-1&gt;=AV$5),-AV9,
IF(AND(AV$5&gt;='Rent Roll'!$K5,EDATE('Rent Roll'!$K5,ROUNDDOWN('Rent Roll'!$M5,0))-1&gt;=AV$5),-AV9,
"-")),"-")</f>
        <v>-</v>
      </c>
      <c r="AW34" s="92" t="str">
        <f>IFERROR(
IF(AND(AW$5&gt;='Rent Roll'!$M31,EDATE('Rent Roll'!$M31,ROUNDDOWN('Rent Roll'!$Q31,0))-1&gt;=AW$5),-AW9,
IF(AND(AW$5&gt;='Rent Roll'!$K5,EDATE('Rent Roll'!$K5,ROUNDDOWN('Rent Roll'!$M5,0))-1&gt;=AW$5),-AW9,
"-")),"-")</f>
        <v>-</v>
      </c>
      <c r="AX34" s="92" t="str">
        <f>IFERROR(
IF(AND(AX$5&gt;='Rent Roll'!$M31,EDATE('Rent Roll'!$M31,ROUNDDOWN('Rent Roll'!$Q31,0))-1&gt;=AX$5),-AX9,
IF(AND(AX$5&gt;='Rent Roll'!$K5,EDATE('Rent Roll'!$K5,ROUNDDOWN('Rent Roll'!$M5,0))-1&gt;=AX$5),-AX9,
"-")),"-")</f>
        <v>-</v>
      </c>
      <c r="AY34" s="92" t="str">
        <f>IFERROR(
IF(AND(AY$5&gt;='Rent Roll'!$M31,EDATE('Rent Roll'!$M31,ROUNDDOWN('Rent Roll'!$Q31,0))-1&gt;=AY$5),-AY9,
IF(AND(AY$5&gt;='Rent Roll'!$K5,EDATE('Rent Roll'!$K5,ROUNDDOWN('Rent Roll'!$M5,0))-1&gt;=AY$5),-AY9,
"-")),"-")</f>
        <v>-</v>
      </c>
      <c r="AZ34" s="92" t="str">
        <f>IFERROR(
IF(AND(AZ$5&gt;='Rent Roll'!$M31,EDATE('Rent Roll'!$M31,ROUNDDOWN('Rent Roll'!$Q31,0))-1&gt;=AZ$5),-AZ9,
IF(AND(AZ$5&gt;='Rent Roll'!$K5,EDATE('Rent Roll'!$K5,ROUNDDOWN('Rent Roll'!$M5,0))-1&gt;=AZ$5),-AZ9,
"-")),"-")</f>
        <v>-</v>
      </c>
      <c r="BA34" s="92" t="str">
        <f>IFERROR(
IF(AND(BA$5&gt;='Rent Roll'!$M31,EDATE('Rent Roll'!$M31,ROUNDDOWN('Rent Roll'!$Q31,0))-1&gt;=BA$5),-BA9,
IF(AND(BA$5&gt;='Rent Roll'!$K5,EDATE('Rent Roll'!$K5,ROUNDDOWN('Rent Roll'!$M5,0))-1&gt;=BA$5),-BA9,
"-")),"-")</f>
        <v>-</v>
      </c>
      <c r="BB34" s="92" t="str">
        <f>IFERROR(
IF(AND(BB$5&gt;='Rent Roll'!$M31,EDATE('Rent Roll'!$M31,ROUNDDOWN('Rent Roll'!$Q31,0))-1&gt;=BB$5),-BB9,
IF(AND(BB$5&gt;='Rent Roll'!$K5,EDATE('Rent Roll'!$K5,ROUNDDOWN('Rent Roll'!$M5,0))-1&gt;=BB$5),-BB9,
"-")),"-")</f>
        <v>-</v>
      </c>
      <c r="BC34" s="92" t="str">
        <f>IFERROR(
IF(AND(BC$5&gt;='Rent Roll'!$M31,EDATE('Rent Roll'!$M31,ROUNDDOWN('Rent Roll'!$Q31,0))-1&gt;=BC$5),-BC9,
IF(AND(BC$5&gt;='Rent Roll'!$K5,EDATE('Rent Roll'!$K5,ROUNDDOWN('Rent Roll'!$M5,0))-1&gt;=BC$5),-BC9,
"-")),"-")</f>
        <v>-</v>
      </c>
      <c r="BD34" s="92" t="str">
        <f>IFERROR(
IF(AND(BD$5&gt;='Rent Roll'!$M31,EDATE('Rent Roll'!$M31,ROUNDDOWN('Rent Roll'!$Q31,0))-1&gt;=BD$5),-BD9,
IF(AND(BD$5&gt;='Rent Roll'!$K5,EDATE('Rent Roll'!$K5,ROUNDDOWN('Rent Roll'!$M5,0))-1&gt;=BD$5),-BD9,
"-")),"-")</f>
        <v>-</v>
      </c>
      <c r="BE34" s="92" t="str">
        <f>IFERROR(
IF(AND(BE$5&gt;='Rent Roll'!$M31,EDATE('Rent Roll'!$M31,ROUNDDOWN('Rent Roll'!$Q31,0))-1&gt;=BE$5),-BE9,
IF(AND(BE$5&gt;='Rent Roll'!$K5,EDATE('Rent Roll'!$K5,ROUNDDOWN('Rent Roll'!$M5,0))-1&gt;=BE$5),-BE9,
"-")),"-")</f>
        <v>-</v>
      </c>
      <c r="BF34" s="92" t="str">
        <f>IFERROR(
IF(AND(BF$5&gt;='Rent Roll'!$M31,EDATE('Rent Roll'!$M31,ROUNDDOWN('Rent Roll'!$Q31,0))-1&gt;=BF$5),-BF9,
IF(AND(BF$5&gt;='Rent Roll'!$K5,EDATE('Rent Roll'!$K5,ROUNDDOWN('Rent Roll'!$M5,0))-1&gt;=BF$5),-BF9,
"-")),"-")</f>
        <v>-</v>
      </c>
      <c r="BG34" s="92" t="str">
        <f>IFERROR(
IF(AND(BG$5&gt;='Rent Roll'!$M31,EDATE('Rent Roll'!$M31,ROUNDDOWN('Rent Roll'!$Q31,0))-1&gt;=BG$5),-BG9,
IF(AND(BG$5&gt;='Rent Roll'!$K5,EDATE('Rent Roll'!$K5,ROUNDDOWN('Rent Roll'!$M5,0))-1&gt;=BG$5),-BG9,
"-")),"-")</f>
        <v>-</v>
      </c>
      <c r="BH34" s="92" t="str">
        <f>IFERROR(
IF(AND(BH$5&gt;='Rent Roll'!$M31,EDATE('Rent Roll'!$M31,ROUNDDOWN('Rent Roll'!$Q31,0))-1&gt;=BH$5),-BH9,
IF(AND(BH$5&gt;='Rent Roll'!$K5,EDATE('Rent Roll'!$K5,ROUNDDOWN('Rent Roll'!$M5,0))-1&gt;=BH$5),-BH9,
"-")),"-")</f>
        <v>-</v>
      </c>
      <c r="BI34" s="92" t="str">
        <f>IFERROR(
IF(AND(BI$5&gt;='Rent Roll'!$M31,EDATE('Rent Roll'!$M31,ROUNDDOWN('Rent Roll'!$Q31,0))-1&gt;=BI$5),-BI9,
IF(AND(BI$5&gt;='Rent Roll'!$K5,EDATE('Rent Roll'!$K5,ROUNDDOWN('Rent Roll'!$M5,0))-1&gt;=BI$5),-BI9,
"-")),"-")</f>
        <v>-</v>
      </c>
      <c r="BJ34" s="92" t="str">
        <f>IFERROR(
IF(AND(BJ$5&gt;='Rent Roll'!$M31,EDATE('Rent Roll'!$M31,ROUNDDOWN('Rent Roll'!$Q31,0))-1&gt;=BJ$5),-BJ9,
IF(AND(BJ$5&gt;='Rent Roll'!$K5,EDATE('Rent Roll'!$K5,ROUNDDOWN('Rent Roll'!$M5,0))-1&gt;=BJ$5),-BJ9,
"-")),"-")</f>
        <v>-</v>
      </c>
      <c r="BK34" s="92" t="str">
        <f>IFERROR(
IF(AND(BK$5&gt;='Rent Roll'!$M31,EDATE('Rent Roll'!$M31,ROUNDDOWN('Rent Roll'!$Q31,0))-1&gt;=BK$5),-BK9,
IF(AND(BK$5&gt;='Rent Roll'!$K5,EDATE('Rent Roll'!$K5,ROUNDDOWN('Rent Roll'!$M5,0))-1&gt;=BK$5),-BK9,
"-")),"-")</f>
        <v>-</v>
      </c>
      <c r="BL34" s="92" t="str">
        <f>IFERROR(
IF(AND(BL$5&gt;='Rent Roll'!$M31,EDATE('Rent Roll'!$M31,ROUNDDOWN('Rent Roll'!$Q31,0))-1&gt;=BL$5),-BL9,
IF(AND(BL$5&gt;='Rent Roll'!$K5,EDATE('Rent Roll'!$K5,ROUNDDOWN('Rent Roll'!$M5,0))-1&gt;=BL$5),-BL9,
"-")),"-")</f>
        <v>-</v>
      </c>
      <c r="BM34" s="92" t="str">
        <f>IFERROR(
IF(AND(BM$5&gt;='Rent Roll'!$M31,EDATE('Rent Roll'!$M31,ROUNDDOWN('Rent Roll'!$Q31,0))-1&gt;=BM$5),-BM9,
IF(AND(BM$5&gt;='Rent Roll'!$K5,EDATE('Rent Roll'!$K5,ROUNDDOWN('Rent Roll'!$M5,0))-1&gt;=BM$5),-BM9,
"-")),"-")</f>
        <v>-</v>
      </c>
      <c r="BN34" s="92" t="str">
        <f>IFERROR(
IF(AND(BN$5&gt;='Rent Roll'!$M31,EDATE('Rent Roll'!$M31,ROUNDDOWN('Rent Roll'!$Q31,0))-1&gt;=BN$5),-BN9,
IF(AND(BN$5&gt;='Rent Roll'!$K5,EDATE('Rent Roll'!$K5,ROUNDDOWN('Rent Roll'!$M5,0))-1&gt;=BN$5),-BN9,
"-")),"-")</f>
        <v>-</v>
      </c>
      <c r="BO34" s="92" t="str">
        <f>IFERROR(
IF(AND(BO$5&gt;='Rent Roll'!$M31,EDATE('Rent Roll'!$M31,ROUNDDOWN('Rent Roll'!$Q31,0))-1&gt;=BO$5),-BO9,
IF(AND(BO$5&gt;='Rent Roll'!$K5,EDATE('Rent Roll'!$K5,ROUNDDOWN('Rent Roll'!$M5,0))-1&gt;=BO$5),-BO9,
"-")),"-")</f>
        <v>-</v>
      </c>
      <c r="BP34" s="92" t="str">
        <f>IFERROR(
IF(AND(BP$5&gt;='Rent Roll'!$M31,EDATE('Rent Roll'!$M31,ROUNDDOWN('Rent Roll'!$Q31,0))-1&gt;=BP$5),-BP9,
IF(AND(BP$5&gt;='Rent Roll'!$K5,EDATE('Rent Roll'!$K5,ROUNDDOWN('Rent Roll'!$M5,0))-1&gt;=BP$5),-BP9,
"-")),"-")</f>
        <v>-</v>
      </c>
      <c r="BQ34" s="92" t="str">
        <f>IFERROR(
IF(AND(BQ$5&gt;='Rent Roll'!$M31,EDATE('Rent Roll'!$M31,ROUNDDOWN('Rent Roll'!$Q31,0))-1&gt;=BQ$5),-BQ9,
IF(AND(BQ$5&gt;='Rent Roll'!$K5,EDATE('Rent Roll'!$K5,ROUNDDOWN('Rent Roll'!$M5,0))-1&gt;=BQ$5),-BQ9,
"-")),"-")</f>
        <v>-</v>
      </c>
      <c r="BR34" s="92" t="str">
        <f>IFERROR(
IF(AND(BR$5&gt;='Rent Roll'!$M31,EDATE('Rent Roll'!$M31,ROUNDDOWN('Rent Roll'!$Q31,0))-1&gt;=BR$5),-BR9,
IF(AND(BR$5&gt;='Rent Roll'!$K5,EDATE('Rent Roll'!$K5,ROUNDDOWN('Rent Roll'!$M5,0))-1&gt;=BR$5),-BR9,
"-")),"-")</f>
        <v>-</v>
      </c>
      <c r="BS34" s="92" t="str">
        <f>IFERROR(
IF(AND(BS$5&gt;='Rent Roll'!$M31,EDATE('Rent Roll'!$M31,ROUNDDOWN('Rent Roll'!$Q31,0))-1&gt;=BS$5),-BS9,
IF(AND(BS$5&gt;='Rent Roll'!$K5,EDATE('Rent Roll'!$K5,ROUNDDOWN('Rent Roll'!$M5,0))-1&gt;=BS$5),-BS9,
"-")),"-")</f>
        <v>-</v>
      </c>
      <c r="BT34" s="92" t="str">
        <f>IFERROR(
IF(AND(BT$5&gt;='Rent Roll'!$M31,EDATE('Rent Roll'!$M31,ROUNDDOWN('Rent Roll'!$Q31,0))-1&gt;=BT$5),-BT9,
IF(AND(BT$5&gt;='Rent Roll'!$K5,EDATE('Rent Roll'!$K5,ROUNDDOWN('Rent Roll'!$M5,0))-1&gt;=BT$5),-BT9,
"-")),"-")</f>
        <v>-</v>
      </c>
      <c r="BU34" s="92" t="str">
        <f>IFERROR(
IF(AND(BU$5&gt;='Rent Roll'!$M31,EDATE('Rent Roll'!$M31,ROUNDDOWN('Rent Roll'!$Q31,0))-1&gt;=BU$5),-BU9,
IF(AND(BU$5&gt;='Rent Roll'!$K5,EDATE('Rent Roll'!$K5,ROUNDDOWN('Rent Roll'!$M5,0))-1&gt;=BU$5),-BU9,
"-")),"-")</f>
        <v>-</v>
      </c>
      <c r="BV34" s="92" t="str">
        <f>IFERROR(
IF(AND(BV$5&gt;='Rent Roll'!$M31,EDATE('Rent Roll'!$M31,ROUNDDOWN('Rent Roll'!$Q31,0))-1&gt;=BV$5),-BV9,
IF(AND(BV$5&gt;='Rent Roll'!$K5,EDATE('Rent Roll'!$K5,ROUNDDOWN('Rent Roll'!$M5,0))-1&gt;=BV$5),-BV9,
"-")),"-")</f>
        <v>-</v>
      </c>
      <c r="BW34" s="92" t="str">
        <f>IFERROR(
IF(AND(BW$5&gt;='Rent Roll'!$M31,EDATE('Rent Roll'!$M31,ROUNDDOWN('Rent Roll'!$Q31,0))-1&gt;=BW$5),-BW9,
IF(AND(BW$5&gt;='Rent Roll'!$K5,EDATE('Rent Roll'!$K5,ROUNDDOWN('Rent Roll'!$M5,0))-1&gt;=BW$5),-BW9,
"-")),"-")</f>
        <v>-</v>
      </c>
      <c r="BX34" s="92" t="str">
        <f>IFERROR(
IF(AND(BX$5&gt;='Rent Roll'!$M31,EDATE('Rent Roll'!$M31,ROUNDDOWN('Rent Roll'!$Q31,0))-1&gt;=BX$5),-BX9,
IF(AND(BX$5&gt;='Rent Roll'!$K5,EDATE('Rent Roll'!$K5,ROUNDDOWN('Rent Roll'!$M5,0))-1&gt;=BX$5),-BX9,
"-")),"-")</f>
        <v>-</v>
      </c>
      <c r="BY34" s="92" t="str">
        <f>IFERROR(
IF(AND(BY$5&gt;='Rent Roll'!$M31,EDATE('Rent Roll'!$M31,ROUNDDOWN('Rent Roll'!$Q31,0))-1&gt;=BY$5),-BY9,
IF(AND(BY$5&gt;='Rent Roll'!$K5,EDATE('Rent Roll'!$K5,ROUNDDOWN('Rent Roll'!$M5,0))-1&gt;=BY$5),-BY9,
"-")),"-")</f>
        <v>-</v>
      </c>
      <c r="BZ34" s="92" t="str">
        <f>IFERROR(
IF(AND(BZ$5&gt;='Rent Roll'!$M31,EDATE('Rent Roll'!$M31,ROUNDDOWN('Rent Roll'!$Q31,0))-1&gt;=BZ$5),-BZ9,
IF(AND(BZ$5&gt;='Rent Roll'!$K5,EDATE('Rent Roll'!$K5,ROUNDDOWN('Rent Roll'!$M5,0))-1&gt;=BZ$5),-BZ9,
"-")),"-")</f>
        <v>-</v>
      </c>
      <c r="CA34" s="92" t="str">
        <f>IFERROR(
IF(AND(CA$5&gt;='Rent Roll'!$M31,EDATE('Rent Roll'!$M31,ROUNDDOWN('Rent Roll'!$Q31,0))-1&gt;=CA$5),-CA9,
IF(AND(CA$5&gt;='Rent Roll'!$K5,EDATE('Rent Roll'!$K5,ROUNDDOWN('Rent Roll'!$M5,0))-1&gt;=CA$5),-CA9,
"-")),"-")</f>
        <v>-</v>
      </c>
      <c r="CB34" s="92" t="str">
        <f>IFERROR(
IF(AND(CB$5&gt;='Rent Roll'!$M31,EDATE('Rent Roll'!$M31,ROUNDDOWN('Rent Roll'!$Q31,0))-1&gt;=CB$5),-CB9,
IF(AND(CB$5&gt;='Rent Roll'!$K5,EDATE('Rent Roll'!$K5,ROUNDDOWN('Rent Roll'!$M5,0))-1&gt;=CB$5),-CB9,
"-")),"-")</f>
        <v>-</v>
      </c>
      <c r="CC34" s="92" t="str">
        <f>IFERROR(
IF(AND(CC$5&gt;='Rent Roll'!$M31,EDATE('Rent Roll'!$M31,ROUNDDOWN('Rent Roll'!$Q31,0))-1&gt;=CC$5),-CC9,
IF(AND(CC$5&gt;='Rent Roll'!$K5,EDATE('Rent Roll'!$K5,ROUNDDOWN('Rent Roll'!$M5,0))-1&gt;=CC$5),-CC9,
"-")),"-")</f>
        <v>-</v>
      </c>
      <c r="CD34" s="92" t="str">
        <f>IFERROR(
IF(AND(CD$5&gt;='Rent Roll'!$M31,EDATE('Rent Roll'!$M31,ROUNDDOWN('Rent Roll'!$Q31,0))-1&gt;=CD$5),-CD9,
IF(AND(CD$5&gt;='Rent Roll'!$K5,EDATE('Rent Roll'!$K5,ROUNDDOWN('Rent Roll'!$M5,0))-1&gt;=CD$5),-CD9,
"-")),"-")</f>
        <v>-</v>
      </c>
      <c r="CE34" s="92" t="str">
        <f>IFERROR(
IF(AND(CE$5&gt;='Rent Roll'!$M31,EDATE('Rent Roll'!$M31,ROUNDDOWN('Rent Roll'!$Q31,0))-1&gt;=CE$5),-CE9,
IF(AND(CE$5&gt;='Rent Roll'!$K5,EDATE('Rent Roll'!$K5,ROUNDDOWN('Rent Roll'!$M5,0))-1&gt;=CE$5),-CE9,
"-")),"-")</f>
        <v>-</v>
      </c>
      <c r="CF34" s="92" t="str">
        <f>IFERROR(
IF(AND(CF$5&gt;='Rent Roll'!$M31,EDATE('Rent Roll'!$M31,ROUNDDOWN('Rent Roll'!$Q31,0))-1&gt;=CF$5),-CF9,
IF(AND(CF$5&gt;='Rent Roll'!$K5,EDATE('Rent Roll'!$K5,ROUNDDOWN('Rent Roll'!$M5,0))-1&gt;=CF$5),-CF9,
"-")),"-")</f>
        <v>-</v>
      </c>
      <c r="CG34" s="92" t="str">
        <f>IFERROR(
IF(AND(CG$5&gt;='Rent Roll'!$M31,EDATE('Rent Roll'!$M31,ROUNDDOWN('Rent Roll'!$Q31,0))-1&gt;=CG$5),-CG9,
IF(AND(CG$5&gt;='Rent Roll'!$K5,EDATE('Rent Roll'!$K5,ROUNDDOWN('Rent Roll'!$M5,0))-1&gt;=CG$5),-CG9,
"-")),"-")</f>
        <v>-</v>
      </c>
      <c r="CH34" s="92" t="str">
        <f>IFERROR(
IF(AND(CH$5&gt;='Rent Roll'!$M31,EDATE('Rent Roll'!$M31,ROUNDDOWN('Rent Roll'!$Q31,0))-1&gt;=CH$5),-CH9,
IF(AND(CH$5&gt;='Rent Roll'!$K5,EDATE('Rent Roll'!$K5,ROUNDDOWN('Rent Roll'!$M5,0))-1&gt;=CH$5),-CH9,
"-")),"-")</f>
        <v>-</v>
      </c>
      <c r="CI34" s="92" t="str">
        <f>IFERROR(
IF(AND(CI$5&gt;='Rent Roll'!$M31,EDATE('Rent Roll'!$M31,ROUNDDOWN('Rent Roll'!$Q31,0))-1&gt;=CI$5),-CI9,
IF(AND(CI$5&gt;='Rent Roll'!$K5,EDATE('Rent Roll'!$K5,ROUNDDOWN('Rent Roll'!$M5,0))-1&gt;=CI$5),-CI9,
"-")),"-")</f>
        <v>-</v>
      </c>
      <c r="CJ34" s="92" t="str">
        <f>IFERROR(
IF(AND(CJ$5&gt;='Rent Roll'!$M31,EDATE('Rent Roll'!$M31,ROUNDDOWN('Rent Roll'!$Q31,0))-1&gt;=CJ$5),-CJ9,
IF(AND(CJ$5&gt;='Rent Roll'!$K5,EDATE('Rent Roll'!$K5,ROUNDDOWN('Rent Roll'!$M5,0))-1&gt;=CJ$5),-CJ9,
"-")),"-")</f>
        <v>-</v>
      </c>
      <c r="CK34" s="92" t="str">
        <f>IFERROR(
IF(AND(CK$5&gt;='Rent Roll'!$M31,EDATE('Rent Roll'!$M31,ROUNDDOWN('Rent Roll'!$Q31,0))-1&gt;=CK$5),-CK9,
IF(AND(CK$5&gt;='Rent Roll'!$K5,EDATE('Rent Roll'!$K5,ROUNDDOWN('Rent Roll'!$M5,0))-1&gt;=CK$5),-CK9,
"-")),"-")</f>
        <v>-</v>
      </c>
      <c r="CL34" s="92" t="str">
        <f>IFERROR(
IF(AND(CL$5&gt;='Rent Roll'!$M31,EDATE('Rent Roll'!$M31,ROUNDDOWN('Rent Roll'!$Q31,0))-1&gt;=CL$5),-CL9,
IF(AND(CL$5&gt;='Rent Roll'!$K5,EDATE('Rent Roll'!$K5,ROUNDDOWN('Rent Roll'!$M5,0))-1&gt;=CL$5),-CL9,
"-")),"-")</f>
        <v>-</v>
      </c>
      <c r="CM34" s="92" t="str">
        <f>IFERROR(
IF(AND(CM$5&gt;='Rent Roll'!$M31,EDATE('Rent Roll'!$M31,ROUNDDOWN('Rent Roll'!$Q31,0))-1&gt;=CM$5),-CM9,
IF(AND(CM$5&gt;='Rent Roll'!$K5,EDATE('Rent Roll'!$K5,ROUNDDOWN('Rent Roll'!$M5,0))-1&gt;=CM$5),-CM9,
"-")),"-")</f>
        <v>-</v>
      </c>
      <c r="CN34" s="92" t="str">
        <f>IFERROR(
IF(AND(CN$5&gt;='Rent Roll'!$M31,EDATE('Rent Roll'!$M31,ROUNDDOWN('Rent Roll'!$Q31,0))-1&gt;=CN$5),-CN9,
IF(AND(CN$5&gt;='Rent Roll'!$K5,EDATE('Rent Roll'!$K5,ROUNDDOWN('Rent Roll'!$M5,0))-1&gt;=CN$5),-CN9,
"-")),"-")</f>
        <v>-</v>
      </c>
      <c r="CO34" s="92" t="str">
        <f>IFERROR(
IF(AND(CO$5&gt;='Rent Roll'!$M31,EDATE('Rent Roll'!$M31,ROUNDDOWN('Rent Roll'!$Q31,0))-1&gt;=CO$5),-CO9,
IF(AND(CO$5&gt;='Rent Roll'!$K5,EDATE('Rent Roll'!$K5,ROUNDDOWN('Rent Roll'!$M5,0))-1&gt;=CO$5),-CO9,
"-")),"-")</f>
        <v>-</v>
      </c>
      <c r="CP34" s="92" t="str">
        <f>IFERROR(
IF(AND(CP$5&gt;='Rent Roll'!$M31,EDATE('Rent Roll'!$M31,ROUNDDOWN('Rent Roll'!$Q31,0))-1&gt;=CP$5),-CP9,
IF(AND(CP$5&gt;='Rent Roll'!$K5,EDATE('Rent Roll'!$K5,ROUNDDOWN('Rent Roll'!$M5,0))-1&gt;=CP$5),-CP9,
"-")),"-")</f>
        <v>-</v>
      </c>
      <c r="CQ34" s="92" t="str">
        <f>IFERROR(
IF(AND(CQ$5&gt;='Rent Roll'!$M31,EDATE('Rent Roll'!$M31,ROUNDDOWN('Rent Roll'!$Q31,0))-1&gt;=CQ$5),-CQ9,
IF(AND(CQ$5&gt;='Rent Roll'!$K5,EDATE('Rent Roll'!$K5,ROUNDDOWN('Rent Roll'!$M5,0))-1&gt;=CQ$5),-CQ9,
"-")),"-")</f>
        <v>-</v>
      </c>
      <c r="CR34" s="92" t="str">
        <f>IFERROR(
IF(AND(CR$5&gt;='Rent Roll'!$M31,EDATE('Rent Roll'!$M31,ROUNDDOWN('Rent Roll'!$Q31,0))-1&gt;=CR$5),-CR9,
IF(AND(CR$5&gt;='Rent Roll'!$K5,EDATE('Rent Roll'!$K5,ROUNDDOWN('Rent Roll'!$M5,0))-1&gt;=CR$5),-CR9,
"-")),"-")</f>
        <v>-</v>
      </c>
      <c r="CS34" s="92" t="str">
        <f>IFERROR(
IF(AND(CS$5&gt;='Rent Roll'!$M31,EDATE('Rent Roll'!$M31,ROUNDDOWN('Rent Roll'!$Q31,0))-1&gt;=CS$5),-CS9,
IF(AND(CS$5&gt;='Rent Roll'!$K5,EDATE('Rent Roll'!$K5,ROUNDDOWN('Rent Roll'!$M5,0))-1&gt;=CS$5),-CS9,
"-")),"-")</f>
        <v>-</v>
      </c>
      <c r="CT34" s="92" t="str">
        <f>IFERROR(
IF(AND(CT$5&gt;='Rent Roll'!$M31,EDATE('Rent Roll'!$M31,ROUNDDOWN('Rent Roll'!$Q31,0))-1&gt;=CT$5),-CT9,
IF(AND(CT$5&gt;='Rent Roll'!$K5,EDATE('Rent Roll'!$K5,ROUNDDOWN('Rent Roll'!$M5,0))-1&gt;=CT$5),-CT9,
"-")),"-")</f>
        <v>-</v>
      </c>
      <c r="CU34" s="92" t="str">
        <f>IFERROR(
IF(AND(CU$5&gt;='Rent Roll'!$M31,EDATE('Rent Roll'!$M31,ROUNDDOWN('Rent Roll'!$Q31,0))-1&gt;=CU$5),-CU9,
IF(AND(CU$5&gt;='Rent Roll'!$K5,EDATE('Rent Roll'!$K5,ROUNDDOWN('Rent Roll'!$M5,0))-1&gt;=CU$5),-CU9,
"-")),"-")</f>
        <v>-</v>
      </c>
      <c r="CV34" s="92" t="str">
        <f>IFERROR(
IF(AND(CV$5&gt;='Rent Roll'!$M31,EDATE('Rent Roll'!$M31,ROUNDDOWN('Rent Roll'!$Q31,0))-1&gt;=CV$5),-CV9,
IF(AND(CV$5&gt;='Rent Roll'!$K5,EDATE('Rent Roll'!$K5,ROUNDDOWN('Rent Roll'!$M5,0))-1&gt;=CV$5),-CV9,
"-")),"-")</f>
        <v>-</v>
      </c>
      <c r="CW34" s="92" t="str">
        <f>IFERROR(
IF(AND(CW$5&gt;='Rent Roll'!$M31,EDATE('Rent Roll'!$M31,ROUNDDOWN('Rent Roll'!$Q31,0))-1&gt;=CW$5),-CW9,
IF(AND(CW$5&gt;='Rent Roll'!$K5,EDATE('Rent Roll'!$K5,ROUNDDOWN('Rent Roll'!$M5,0))-1&gt;=CW$5),-CW9,
"-")),"-")</f>
        <v>-</v>
      </c>
      <c r="CX34" s="92" t="str">
        <f>IFERROR(
IF(AND(CX$5&gt;='Rent Roll'!$M31,EDATE('Rent Roll'!$M31,ROUNDDOWN('Rent Roll'!$Q31,0))-1&gt;=CX$5),-CX9,
IF(AND(CX$5&gt;='Rent Roll'!$K5,EDATE('Rent Roll'!$K5,ROUNDDOWN('Rent Roll'!$M5,0))-1&gt;=CX$5),-CX9,
"-")),"-")</f>
        <v>-</v>
      </c>
      <c r="CY34" s="92" t="str">
        <f>IFERROR(
IF(AND(CY$5&gt;='Rent Roll'!$M31,EDATE('Rent Roll'!$M31,ROUNDDOWN('Rent Roll'!$Q31,0))-1&gt;=CY$5),-CY9,
IF(AND(CY$5&gt;='Rent Roll'!$K5,EDATE('Rent Roll'!$K5,ROUNDDOWN('Rent Roll'!$M5,0))-1&gt;=CY$5),-CY9,
"-")),"-")</f>
        <v>-</v>
      </c>
      <c r="CZ34" s="92" t="str">
        <f>IFERROR(
IF(AND(CZ$5&gt;='Rent Roll'!$M31,EDATE('Rent Roll'!$M31,ROUNDDOWN('Rent Roll'!$Q31,0))-1&gt;=CZ$5),-CZ9,
IF(AND(CZ$5&gt;='Rent Roll'!$K5,EDATE('Rent Roll'!$K5,ROUNDDOWN('Rent Roll'!$M5,0))-1&gt;=CZ$5),-CZ9,
"-")),"-")</f>
        <v>-</v>
      </c>
      <c r="DA34" s="92" t="str">
        <f>IFERROR(
IF(AND(DA$5&gt;='Rent Roll'!$M31,EDATE('Rent Roll'!$M31,ROUNDDOWN('Rent Roll'!$Q31,0))-1&gt;=DA$5),-DA9,
IF(AND(DA$5&gt;='Rent Roll'!$K5,EDATE('Rent Roll'!$K5,ROUNDDOWN('Rent Roll'!$M5,0))-1&gt;=DA$5),-DA9,
"-")),"-")</f>
        <v>-</v>
      </c>
      <c r="DB34" s="92" t="str">
        <f>IFERROR(
IF(AND(DB$5&gt;='Rent Roll'!$M31,EDATE('Rent Roll'!$M31,ROUNDDOWN('Rent Roll'!$Q31,0))-1&gt;=DB$5),-DB9,
IF(AND(DB$5&gt;='Rent Roll'!$K5,EDATE('Rent Roll'!$K5,ROUNDDOWN('Rent Roll'!$M5,0))-1&gt;=DB$5),-DB9,
"-")),"-")</f>
        <v>-</v>
      </c>
      <c r="DC34" s="92" t="str">
        <f>IFERROR(
IF(AND(DC$5&gt;='Rent Roll'!$M31,EDATE('Rent Roll'!$M31,ROUNDDOWN('Rent Roll'!$Q31,0))-1&gt;=DC$5),-DC9,
IF(AND(DC$5&gt;='Rent Roll'!$K5,EDATE('Rent Roll'!$K5,ROUNDDOWN('Rent Roll'!$M5,0))-1&gt;=DC$5),-DC9,
"-")),"-")</f>
        <v>-</v>
      </c>
      <c r="DD34" s="92" t="str">
        <f>IFERROR(
IF(AND(DD$5&gt;='Rent Roll'!$M31,EDATE('Rent Roll'!$M31,ROUNDDOWN('Rent Roll'!$Q31,0))-1&gt;=DD$5),-DD9,
IF(AND(DD$5&gt;='Rent Roll'!$K5,EDATE('Rent Roll'!$K5,ROUNDDOWN('Rent Roll'!$M5,0))-1&gt;=DD$5),-DD9,
"-")),"-")</f>
        <v>-</v>
      </c>
      <c r="DE34" s="92" t="str">
        <f>IFERROR(
IF(AND(DE$5&gt;='Rent Roll'!$M31,EDATE('Rent Roll'!$M31,ROUNDDOWN('Rent Roll'!$Q31,0))-1&gt;=DE$5),-DE9,
IF(AND(DE$5&gt;='Rent Roll'!$K5,EDATE('Rent Roll'!$K5,ROUNDDOWN('Rent Roll'!$M5,0))-1&gt;=DE$5),-DE9,
"-")),"-")</f>
        <v>-</v>
      </c>
      <c r="DF34" s="92" t="str">
        <f>IFERROR(
IF(AND(DF$5&gt;='Rent Roll'!$M31,EDATE('Rent Roll'!$M31,ROUNDDOWN('Rent Roll'!$Q31,0))-1&gt;=DF$5),-DF9,
IF(AND(DF$5&gt;='Rent Roll'!$K5,EDATE('Rent Roll'!$K5,ROUNDDOWN('Rent Roll'!$M5,0))-1&gt;=DF$5),-DF9,
"-")),"-")</f>
        <v>-</v>
      </c>
      <c r="DG34" s="92" t="str">
        <f>IFERROR(
IF(AND(DG$5&gt;='Rent Roll'!$M31,EDATE('Rent Roll'!$M31,ROUNDDOWN('Rent Roll'!$Q31,0))-1&gt;=DG$5),-DG9,
IF(AND(DG$5&gt;='Rent Roll'!$K5,EDATE('Rent Roll'!$K5,ROUNDDOWN('Rent Roll'!$M5,0))-1&gt;=DG$5),-DG9,
"-")),"-")</f>
        <v>-</v>
      </c>
      <c r="DH34" s="92" t="str">
        <f>IFERROR(
IF(AND(DH$5&gt;='Rent Roll'!$M31,EDATE('Rent Roll'!$M31,ROUNDDOWN('Rent Roll'!$Q31,0))-1&gt;=DH$5),-DH9,
IF(AND(DH$5&gt;='Rent Roll'!$K5,EDATE('Rent Roll'!$K5,ROUNDDOWN('Rent Roll'!$M5,0))-1&gt;=DH$5),-DH9,
"-")),"-")</f>
        <v>-</v>
      </c>
      <c r="DI34" s="92" t="str">
        <f>IFERROR(
IF(AND(DI$5&gt;='Rent Roll'!$M31,EDATE('Rent Roll'!$M31,ROUNDDOWN('Rent Roll'!$Q31,0))-1&gt;=DI$5),-DI9,
IF(AND(DI$5&gt;='Rent Roll'!$K5,EDATE('Rent Roll'!$K5,ROUNDDOWN('Rent Roll'!$M5,0))-1&gt;=DI$5),-DI9,
"-")),"-")</f>
        <v>-</v>
      </c>
      <c r="DJ34" s="92" t="str">
        <f>IFERROR(
IF(AND(DJ$5&gt;='Rent Roll'!$M31,EDATE('Rent Roll'!$M31,ROUNDDOWN('Rent Roll'!$Q31,0))-1&gt;=DJ$5),-DJ9,
IF(AND(DJ$5&gt;='Rent Roll'!$K5,EDATE('Rent Roll'!$K5,ROUNDDOWN('Rent Roll'!$M5,0))-1&gt;=DJ$5),-DJ9,
"-")),"-")</f>
        <v>-</v>
      </c>
      <c r="DK34" s="92" t="str">
        <f>IFERROR(
IF(AND(DK$5&gt;='Rent Roll'!$M31,EDATE('Rent Roll'!$M31,ROUNDDOWN('Rent Roll'!$Q31,0))-1&gt;=DK$5),-DK9,
IF(AND(DK$5&gt;='Rent Roll'!$K5,EDATE('Rent Roll'!$K5,ROUNDDOWN('Rent Roll'!$M5,0))-1&gt;=DK$5),-DK9,
"-")),"-")</f>
        <v>-</v>
      </c>
      <c r="DL34" s="92" t="str">
        <f>IFERROR(
IF(AND(DL$5&gt;='Rent Roll'!$M31,EDATE('Rent Roll'!$M31,ROUNDDOWN('Rent Roll'!$Q31,0))-1&gt;=DL$5),-DL9,
IF(AND(DL$5&gt;='Rent Roll'!$K5,EDATE('Rent Roll'!$K5,ROUNDDOWN('Rent Roll'!$M5,0))-1&gt;=DL$5),-DL9,
"-")),"-")</f>
        <v>-</v>
      </c>
      <c r="DM34" s="92" t="str">
        <f>IFERROR(
IF(AND(DM$5&gt;='Rent Roll'!$M31,EDATE('Rent Roll'!$M31,ROUNDDOWN('Rent Roll'!$Q31,0))-1&gt;=DM$5),-DM9,
IF(AND(DM$5&gt;='Rent Roll'!$K5,EDATE('Rent Roll'!$K5,ROUNDDOWN('Rent Roll'!$M5,0))-1&gt;=DM$5),-DM9,
"-")),"-")</f>
        <v>-</v>
      </c>
      <c r="DN34" s="92" t="str">
        <f>IFERROR(
IF(AND(DN$5&gt;='Rent Roll'!$M31,EDATE('Rent Roll'!$M31,ROUNDDOWN('Rent Roll'!$Q31,0))-1&gt;=DN$5),-DN9,
IF(AND(DN$5&gt;='Rent Roll'!$K5,EDATE('Rent Roll'!$K5,ROUNDDOWN('Rent Roll'!$M5,0))-1&gt;=DN$5),-DN9,
"-")),"-")</f>
        <v>-</v>
      </c>
      <c r="DO34" s="92" t="str">
        <f>IFERROR(
IF(AND(DO$5&gt;='Rent Roll'!$M31,EDATE('Rent Roll'!$M31,ROUNDDOWN('Rent Roll'!$Q31,0))-1&gt;=DO$5),-DO9,
IF(AND(DO$5&gt;='Rent Roll'!$K5,EDATE('Rent Roll'!$K5,ROUNDDOWN('Rent Roll'!$M5,0))-1&gt;=DO$5),-DO9,
"-")),"-")</f>
        <v>-</v>
      </c>
      <c r="DP34" s="92" t="str">
        <f>IFERROR(
IF(AND(DP$5&gt;='Rent Roll'!$M31,EDATE('Rent Roll'!$M31,ROUNDDOWN('Rent Roll'!$Q31,0))-1&gt;=DP$5),-DP9,
IF(AND(DP$5&gt;='Rent Roll'!$K5,EDATE('Rent Roll'!$K5,ROUNDDOWN('Rent Roll'!$M5,0))-1&gt;=DP$5),-DP9,
"-")),"-")</f>
        <v>-</v>
      </c>
      <c r="DQ34" s="92" t="str">
        <f>IFERROR(
IF(AND(DQ$5&gt;='Rent Roll'!$M31,EDATE('Rent Roll'!$M31,ROUNDDOWN('Rent Roll'!$Q31,0))-1&gt;=DQ$5),-DQ9,
IF(AND(DQ$5&gt;='Rent Roll'!$K5,EDATE('Rent Roll'!$K5,ROUNDDOWN('Rent Roll'!$M5,0))-1&gt;=DQ$5),-DQ9,
"-")),"-")</f>
        <v>-</v>
      </c>
      <c r="DR34" s="92" t="str">
        <f>IFERROR(
IF(AND(DR$5&gt;='Rent Roll'!$M31,EDATE('Rent Roll'!$M31,ROUNDDOWN('Rent Roll'!$Q31,0))-1&gt;=DR$5),-DR9,
IF(AND(DR$5&gt;='Rent Roll'!$K5,EDATE('Rent Roll'!$K5,ROUNDDOWN('Rent Roll'!$M5,0))-1&gt;=DR$5),-DR9,
"-")),"-")</f>
        <v>-</v>
      </c>
      <c r="DS34" s="92" t="str">
        <f>IFERROR(
IF(AND(DS$5&gt;='Rent Roll'!$M31,EDATE('Rent Roll'!$M31,ROUNDDOWN('Rent Roll'!$Q31,0))-1&gt;=DS$5),-DS9,
IF(AND(DS$5&gt;='Rent Roll'!$K5,EDATE('Rent Roll'!$K5,ROUNDDOWN('Rent Roll'!$M5,0))-1&gt;=DS$5),-DS9,
"-")),"-")</f>
        <v>-</v>
      </c>
      <c r="DT34" s="92" t="str">
        <f>IFERROR(
IF(AND(DT$5&gt;='Rent Roll'!$M31,EDATE('Rent Roll'!$M31,ROUNDDOWN('Rent Roll'!$Q31,0))-1&gt;=DT$5),-DT9,
IF(AND(DT$5&gt;='Rent Roll'!$K5,EDATE('Rent Roll'!$K5,ROUNDDOWN('Rent Roll'!$M5,0))-1&gt;=DT$5),-DT9,
"-")),"-")</f>
        <v>-</v>
      </c>
      <c r="DU34" s="92" t="str">
        <f>IFERROR(
IF(AND(DU$5&gt;='Rent Roll'!$M31,EDATE('Rent Roll'!$M31,ROUNDDOWN('Rent Roll'!$Q31,0))-1&gt;=DU$5),-DU9,
IF(AND(DU$5&gt;='Rent Roll'!$K5,EDATE('Rent Roll'!$K5,ROUNDDOWN('Rent Roll'!$M5,0))-1&gt;=DU$5),-DU9,
"-")),"-")</f>
        <v>-</v>
      </c>
      <c r="DV34" s="92" t="str">
        <f>IFERROR(
IF(AND(DV$5&gt;='Rent Roll'!$M31,EDATE('Rent Roll'!$M31,ROUNDDOWN('Rent Roll'!$Q31,0))-1&gt;=DV$5),-DV9,
IF(AND(DV$5&gt;='Rent Roll'!$K5,EDATE('Rent Roll'!$K5,ROUNDDOWN('Rent Roll'!$M5,0))-1&gt;=DV$5),-DV9,
"-")),"-")</f>
        <v>-</v>
      </c>
      <c r="DW34" s="92" t="str">
        <f>IFERROR(
IF(AND(DW$5&gt;='Rent Roll'!$M31,EDATE('Rent Roll'!$M31,ROUNDDOWN('Rent Roll'!$Q31,0))-1&gt;=DW$5),-DW9,
IF(AND(DW$5&gt;='Rent Roll'!$K5,EDATE('Rent Roll'!$K5,ROUNDDOWN('Rent Roll'!$M5,0))-1&gt;=DW$5),-DW9,
"-")),"-")</f>
        <v>-</v>
      </c>
      <c r="DX34" s="92" t="str">
        <f>IFERROR(
IF(AND(DX$5&gt;='Rent Roll'!$M31,EDATE('Rent Roll'!$M31,ROUNDDOWN('Rent Roll'!$Q31,0))-1&gt;=DX$5),-DX9,
IF(AND(DX$5&gt;='Rent Roll'!$K5,EDATE('Rent Roll'!$K5,ROUNDDOWN('Rent Roll'!$M5,0))-1&gt;=DX$5),-DX9,
"-")),"-")</f>
        <v>-</v>
      </c>
      <c r="DY34" s="92" t="str">
        <f>IFERROR(
IF(AND(DY$5&gt;='Rent Roll'!$M31,EDATE('Rent Roll'!$M31,ROUNDDOWN('Rent Roll'!$Q31,0))-1&gt;=DY$5),-DY9,
IF(AND(DY$5&gt;='Rent Roll'!$K5,EDATE('Rent Roll'!$K5,ROUNDDOWN('Rent Roll'!$M5,0))-1&gt;=DY$5),-DY9,
"-")),"-")</f>
        <v>-</v>
      </c>
      <c r="DZ34" s="92" t="str">
        <f>IFERROR(
IF(AND(DZ$5&gt;='Rent Roll'!$M31,EDATE('Rent Roll'!$M31,ROUNDDOWN('Rent Roll'!$Q31,0))-1&gt;=DZ$5),-DZ9,
IF(AND(DZ$5&gt;='Rent Roll'!$K5,EDATE('Rent Roll'!$K5,ROUNDDOWN('Rent Roll'!$M5,0))-1&gt;=DZ$5),-DZ9,
"-")),"-")</f>
        <v>-</v>
      </c>
      <c r="EA34" s="92" t="str">
        <f>IFERROR(
IF(AND(EA$5&gt;='Rent Roll'!$M31,EDATE('Rent Roll'!$M31,ROUNDDOWN('Rent Roll'!$Q31,0))-1&gt;=EA$5),-EA9,
IF(AND(EA$5&gt;='Rent Roll'!$K5,EDATE('Rent Roll'!$K5,ROUNDDOWN('Rent Roll'!$M5,0))-1&gt;=EA$5),-EA9,
"-")),"-")</f>
        <v>-</v>
      </c>
      <c r="EB34" s="92" t="str">
        <f>IFERROR(
IF(AND(EB$5&gt;='Rent Roll'!$M31,EDATE('Rent Roll'!$M31,ROUNDDOWN('Rent Roll'!$Q31,0))-1&gt;=EB$5),-EB9,
IF(AND(EB$5&gt;='Rent Roll'!$K5,EDATE('Rent Roll'!$K5,ROUNDDOWN('Rent Roll'!$M5,0))-1&gt;=EB$5),-EB9,
"-")),"-")</f>
        <v>-</v>
      </c>
      <c r="EC34" s="92" t="str">
        <f>IFERROR(
IF(AND(EC$5&gt;='Rent Roll'!$M31,EDATE('Rent Roll'!$M31,ROUNDDOWN('Rent Roll'!$Q31,0))-1&gt;=EC$5),-EC9,
IF(AND(EC$5&gt;='Rent Roll'!$K5,EDATE('Rent Roll'!$K5,ROUNDDOWN('Rent Roll'!$M5,0))-1&gt;=EC$5),-EC9,
"-")),"-")</f>
        <v>-</v>
      </c>
      <c r="ED34" s="92" t="str">
        <f>IFERROR(
IF(AND(ED$5&gt;='Rent Roll'!$M31,EDATE('Rent Roll'!$M31,ROUNDDOWN('Rent Roll'!$Q31,0))-1&gt;=ED$5),-ED9,
IF(AND(ED$5&gt;='Rent Roll'!$K5,EDATE('Rent Roll'!$K5,ROUNDDOWN('Rent Roll'!$M5,0))-1&gt;=ED$5),-ED9,
"-")),"-")</f>
        <v>-</v>
      </c>
      <c r="EE34" s="92" t="str">
        <f>IFERROR(
IF(AND(EE$5&gt;='Rent Roll'!$M31,EDATE('Rent Roll'!$M31,ROUNDDOWN('Rent Roll'!$Q31,0))-1&gt;=EE$5),-EE9,
IF(AND(EE$5&gt;='Rent Roll'!$K5,EDATE('Rent Roll'!$K5,ROUNDDOWN('Rent Roll'!$M5,0))-1&gt;=EE$5),-EE9,
"-")),"-")</f>
        <v>-</v>
      </c>
      <c r="EF34" s="214" t="str">
        <f>IFERROR(
IF(AND(EF$5&gt;='Rent Roll'!$M31,EDATE('Rent Roll'!$M31,ROUNDDOWN('Rent Roll'!$Q31,0))-1&gt;=EF$5),-EF9,
IF(AND(EF$5&gt;='Rent Roll'!$K5,EDATE('Rent Roll'!$K5,ROUNDDOWN('Rent Roll'!$M5,0))-1&gt;=EF$5),-EF9,
"-")),"-")</f>
        <v>-</v>
      </c>
      <c r="EG34" s="72" t="s">
        <v>109</v>
      </c>
    </row>
    <row r="35" spans="2:137" ht="15" x14ac:dyDescent="0.25">
      <c r="B35" s="74"/>
      <c r="C35" s="287" t="str">
        <f>CONCATENATE('Rent Roll'!B6&amp;" - "&amp;'Rent Roll'!C6)</f>
        <v xml:space="preserve"> - </v>
      </c>
      <c r="D35" s="214">
        <f t="shared" si="17"/>
        <v>0</v>
      </c>
      <c r="E35" s="92" t="str">
        <f>IFERROR(
IF(AND(E$5&gt;='Rent Roll'!$M32,EDATE('Rent Roll'!$M32,ROUNDDOWN('Rent Roll'!$Q32,0))-1&gt;=E$5),-E10,
IF(AND(E$5&gt;='Rent Roll'!$K6,EDATE('Rent Roll'!$K6,ROUNDDOWN('Rent Roll'!$M6,0))-1&gt;=E$5),-E10,
"-")),"-")</f>
        <v>-</v>
      </c>
      <c r="F35" s="92" t="str">
        <f>IFERROR(
IF(AND(F$5&gt;='Rent Roll'!$M32,EDATE('Rent Roll'!$M32,ROUNDDOWN('Rent Roll'!$Q32,0))-1&gt;=F$5),-F10,
IF(AND(F$5&gt;='Rent Roll'!$K6,EDATE('Rent Roll'!$K6,ROUNDDOWN('Rent Roll'!$M6,0))-1&gt;=F$5),-F10,
"-")),"-")</f>
        <v>-</v>
      </c>
      <c r="G35" s="92" t="str">
        <f>IFERROR(
IF(AND(G$5&gt;='Rent Roll'!$M32,EDATE('Rent Roll'!$M32,ROUNDDOWN('Rent Roll'!$Q32,0))-1&gt;=G$5),-G10,
IF(AND(G$5&gt;='Rent Roll'!$K6,EDATE('Rent Roll'!$K6,ROUNDDOWN('Rent Roll'!$M6,0))-1&gt;=G$5),-G10,
"-")),"-")</f>
        <v>-</v>
      </c>
      <c r="H35" s="92" t="str">
        <f>IFERROR(
IF(AND(H$5&gt;='Rent Roll'!$M32,EDATE('Rent Roll'!$M32,ROUNDDOWN('Rent Roll'!$Q32,0))-1&gt;=H$5),-H10,
IF(AND(H$5&gt;='Rent Roll'!$K6,EDATE('Rent Roll'!$K6,ROUNDDOWN('Rent Roll'!$M6,0))-1&gt;=H$5),-H10,
"-")),"-")</f>
        <v>-</v>
      </c>
      <c r="I35" s="92" t="str">
        <f>IFERROR(
IF(AND(I$5&gt;='Rent Roll'!$M32,EDATE('Rent Roll'!$M32,ROUNDDOWN('Rent Roll'!$Q32,0))-1&gt;=I$5),-I10,
IF(AND(I$5&gt;='Rent Roll'!$K6,EDATE('Rent Roll'!$K6,ROUNDDOWN('Rent Roll'!$M6,0))-1&gt;=I$5),-I10,
"-")),"-")</f>
        <v>-</v>
      </c>
      <c r="J35" s="92" t="str">
        <f>IFERROR(
IF(AND(J$5&gt;='Rent Roll'!$M32,EDATE('Rent Roll'!$M32,ROUNDDOWN('Rent Roll'!$Q32,0))-1&gt;=J$5),-J10,
IF(AND(J$5&gt;='Rent Roll'!$K6,EDATE('Rent Roll'!$K6,ROUNDDOWN('Rent Roll'!$M6,0))-1&gt;=J$5),-J10,
"-")),"-")</f>
        <v>-</v>
      </c>
      <c r="K35" s="92" t="str">
        <f>IFERROR(
IF(AND(K$5&gt;='Rent Roll'!$M32,EDATE('Rent Roll'!$M32,ROUNDDOWN('Rent Roll'!$Q32,0))-1&gt;=K$5),-K10,
IF(AND(K$5&gt;='Rent Roll'!$K6,EDATE('Rent Roll'!$K6,ROUNDDOWN('Rent Roll'!$M6,0))-1&gt;=K$5),-K10,
"-")),"-")</f>
        <v>-</v>
      </c>
      <c r="L35" s="92" t="str">
        <f>IFERROR(
IF(AND(L$5&gt;='Rent Roll'!$M32,EDATE('Rent Roll'!$M32,ROUNDDOWN('Rent Roll'!$Q32,0))-1&gt;=L$5),-L10,
IF(AND(L$5&gt;='Rent Roll'!$K6,EDATE('Rent Roll'!$K6,ROUNDDOWN('Rent Roll'!$M6,0))-1&gt;=L$5),-L10,
"-")),"-")</f>
        <v>-</v>
      </c>
      <c r="M35" s="92" t="str">
        <f>IFERROR(
IF(AND(M$5&gt;='Rent Roll'!$M32,EDATE('Rent Roll'!$M32,ROUNDDOWN('Rent Roll'!$Q32,0))-1&gt;=M$5),-M10,
IF(AND(M$5&gt;='Rent Roll'!$K6,EDATE('Rent Roll'!$K6,ROUNDDOWN('Rent Roll'!$M6,0))-1&gt;=M$5),-M10,
"-")),"-")</f>
        <v>-</v>
      </c>
      <c r="N35" s="92" t="str">
        <f>IFERROR(
IF(AND(N$5&gt;='Rent Roll'!$M32,EDATE('Rent Roll'!$M32,ROUNDDOWN('Rent Roll'!$Q32,0))-1&gt;=N$5),-N10,
IF(AND(N$5&gt;='Rent Roll'!$K6,EDATE('Rent Roll'!$K6,ROUNDDOWN('Rent Roll'!$M6,0))-1&gt;=N$5),-N10,
"-")),"-")</f>
        <v>-</v>
      </c>
      <c r="O35" s="92" t="str">
        <f>IFERROR(
IF(AND(O$5&gt;='Rent Roll'!$M32,EDATE('Rent Roll'!$M32,ROUNDDOWN('Rent Roll'!$Q32,0))-1&gt;=O$5),-O10,
IF(AND(O$5&gt;='Rent Roll'!$K6,EDATE('Rent Roll'!$K6,ROUNDDOWN('Rent Roll'!$M6,0))-1&gt;=O$5),-O10,
"-")),"-")</f>
        <v>-</v>
      </c>
      <c r="P35" s="92" t="str">
        <f>IFERROR(
IF(AND(P$5&gt;='Rent Roll'!$M32,EDATE('Rent Roll'!$M32,ROUNDDOWN('Rent Roll'!$Q32,0))-1&gt;=P$5),-P10,
IF(AND(P$5&gt;='Rent Roll'!$K6,EDATE('Rent Roll'!$K6,ROUNDDOWN('Rent Roll'!$M6,0))-1&gt;=P$5),-P10,
"-")),"-")</f>
        <v>-</v>
      </c>
      <c r="Q35" s="92" t="str">
        <f>IFERROR(
IF(AND(Q$5&gt;='Rent Roll'!$M32,EDATE('Rent Roll'!$M32,ROUNDDOWN('Rent Roll'!$Q32,0))-1&gt;=Q$5),-Q10,
IF(AND(Q$5&gt;='Rent Roll'!$K6,EDATE('Rent Roll'!$K6,ROUNDDOWN('Rent Roll'!$M6,0))-1&gt;=Q$5),-Q10,
"-")),"-")</f>
        <v>-</v>
      </c>
      <c r="R35" s="92" t="str">
        <f>IFERROR(
IF(AND(R$5&gt;='Rent Roll'!$M32,EDATE('Rent Roll'!$M32,ROUNDDOWN('Rent Roll'!$Q32,0))-1&gt;=R$5),-R10,
IF(AND(R$5&gt;='Rent Roll'!$K6,EDATE('Rent Roll'!$K6,ROUNDDOWN('Rent Roll'!$M6,0))-1&gt;=R$5),-R10,
"-")),"-")</f>
        <v>-</v>
      </c>
      <c r="S35" s="92" t="str">
        <f>IFERROR(
IF(AND(S$5&gt;='Rent Roll'!$M32,EDATE('Rent Roll'!$M32,ROUNDDOWN('Rent Roll'!$Q32,0))-1&gt;=S$5),-S10,
IF(AND(S$5&gt;='Rent Roll'!$K6,EDATE('Rent Roll'!$K6,ROUNDDOWN('Rent Roll'!$M6,0))-1&gt;=S$5),-S10,
"-")),"-")</f>
        <v>-</v>
      </c>
      <c r="T35" s="92" t="str">
        <f>IFERROR(
IF(AND(T$5&gt;='Rent Roll'!$M32,EDATE('Rent Roll'!$M32,ROUNDDOWN('Rent Roll'!$Q32,0))-1&gt;=T$5),-T10,
IF(AND(T$5&gt;='Rent Roll'!$K6,EDATE('Rent Roll'!$K6,ROUNDDOWN('Rent Roll'!$M6,0))-1&gt;=T$5),-T10,
"-")),"-")</f>
        <v>-</v>
      </c>
      <c r="U35" s="92" t="str">
        <f>IFERROR(
IF(AND(U$5&gt;='Rent Roll'!$M32,EDATE('Rent Roll'!$M32,ROUNDDOWN('Rent Roll'!$Q32,0))-1&gt;=U$5),-U10,
IF(AND(U$5&gt;='Rent Roll'!$K6,EDATE('Rent Roll'!$K6,ROUNDDOWN('Rent Roll'!$M6,0))-1&gt;=U$5),-U10,
"-")),"-")</f>
        <v>-</v>
      </c>
      <c r="V35" s="92" t="str">
        <f>IFERROR(
IF(AND(V$5&gt;='Rent Roll'!$M32,EDATE('Rent Roll'!$M32,ROUNDDOWN('Rent Roll'!$Q32,0))-1&gt;=V$5),-V10,
IF(AND(V$5&gt;='Rent Roll'!$K6,EDATE('Rent Roll'!$K6,ROUNDDOWN('Rent Roll'!$M6,0))-1&gt;=V$5),-V10,
"-")),"-")</f>
        <v>-</v>
      </c>
      <c r="W35" s="92" t="str">
        <f>IFERROR(
IF(AND(W$5&gt;='Rent Roll'!$M32,EDATE('Rent Roll'!$M32,ROUNDDOWN('Rent Roll'!$Q32,0))-1&gt;=W$5),-W10,
IF(AND(W$5&gt;='Rent Roll'!$K6,EDATE('Rent Roll'!$K6,ROUNDDOWN('Rent Roll'!$M6,0))-1&gt;=W$5),-W10,
"-")),"-")</f>
        <v>-</v>
      </c>
      <c r="X35" s="92" t="str">
        <f>IFERROR(
IF(AND(X$5&gt;='Rent Roll'!$M32,EDATE('Rent Roll'!$M32,ROUNDDOWN('Rent Roll'!$Q32,0))-1&gt;=X$5),-X10,
IF(AND(X$5&gt;='Rent Roll'!$K6,EDATE('Rent Roll'!$K6,ROUNDDOWN('Rent Roll'!$M6,0))-1&gt;=X$5),-X10,
"-")),"-")</f>
        <v>-</v>
      </c>
      <c r="Y35" s="92" t="str">
        <f>IFERROR(
IF(AND(Y$5&gt;='Rent Roll'!$M32,EDATE('Rent Roll'!$M32,ROUNDDOWN('Rent Roll'!$Q32,0))-1&gt;=Y$5),-Y10,
IF(AND(Y$5&gt;='Rent Roll'!$K6,EDATE('Rent Roll'!$K6,ROUNDDOWN('Rent Roll'!$M6,0))-1&gt;=Y$5),-Y10,
"-")),"-")</f>
        <v>-</v>
      </c>
      <c r="Z35" s="92" t="str">
        <f>IFERROR(
IF(AND(Z$5&gt;='Rent Roll'!$M32,EDATE('Rent Roll'!$M32,ROUNDDOWN('Rent Roll'!$Q32,0))-1&gt;=Z$5),-Z10,
IF(AND(Z$5&gt;='Rent Roll'!$K6,EDATE('Rent Roll'!$K6,ROUNDDOWN('Rent Roll'!$M6,0))-1&gt;=Z$5),-Z10,
"-")),"-")</f>
        <v>-</v>
      </c>
      <c r="AA35" s="92" t="str">
        <f>IFERROR(
IF(AND(AA$5&gt;='Rent Roll'!$M32,EDATE('Rent Roll'!$M32,ROUNDDOWN('Rent Roll'!$Q32,0))-1&gt;=AA$5),-AA10,
IF(AND(AA$5&gt;='Rent Roll'!$K6,EDATE('Rent Roll'!$K6,ROUNDDOWN('Rent Roll'!$M6,0))-1&gt;=AA$5),-AA10,
"-")),"-")</f>
        <v>-</v>
      </c>
      <c r="AB35" s="92" t="str">
        <f>IFERROR(
IF(AND(AB$5&gt;='Rent Roll'!$M32,EDATE('Rent Roll'!$M32,ROUNDDOWN('Rent Roll'!$Q32,0))-1&gt;=AB$5),-AB10,
IF(AND(AB$5&gt;='Rent Roll'!$K6,EDATE('Rent Roll'!$K6,ROUNDDOWN('Rent Roll'!$M6,0))-1&gt;=AB$5),-AB10,
"-")),"-")</f>
        <v>-</v>
      </c>
      <c r="AC35" s="92" t="str">
        <f>IFERROR(
IF(AND(AC$5&gt;='Rent Roll'!$M32,EDATE('Rent Roll'!$M32,ROUNDDOWN('Rent Roll'!$Q32,0))-1&gt;=AC$5),-AC10,
IF(AND(AC$5&gt;='Rent Roll'!$K6,EDATE('Rent Roll'!$K6,ROUNDDOWN('Rent Roll'!$M6,0))-1&gt;=AC$5),-AC10,
"-")),"-")</f>
        <v>-</v>
      </c>
      <c r="AD35" s="92" t="str">
        <f>IFERROR(
IF(AND(AD$5&gt;='Rent Roll'!$M32,EDATE('Rent Roll'!$M32,ROUNDDOWN('Rent Roll'!$Q32,0))-1&gt;=AD$5),-AD10,
IF(AND(AD$5&gt;='Rent Roll'!$K6,EDATE('Rent Roll'!$K6,ROUNDDOWN('Rent Roll'!$M6,0))-1&gt;=AD$5),-AD10,
"-")),"-")</f>
        <v>-</v>
      </c>
      <c r="AE35" s="92" t="str">
        <f>IFERROR(
IF(AND(AE$5&gt;='Rent Roll'!$M32,EDATE('Rent Roll'!$M32,ROUNDDOWN('Rent Roll'!$Q32,0))-1&gt;=AE$5),-AE10,
IF(AND(AE$5&gt;='Rent Roll'!$K6,EDATE('Rent Roll'!$K6,ROUNDDOWN('Rent Roll'!$M6,0))-1&gt;=AE$5),-AE10,
"-")),"-")</f>
        <v>-</v>
      </c>
      <c r="AF35" s="92" t="str">
        <f>IFERROR(
IF(AND(AF$5&gt;='Rent Roll'!$M32,EDATE('Rent Roll'!$M32,ROUNDDOWN('Rent Roll'!$Q32,0))-1&gt;=AF$5),-AF10,
IF(AND(AF$5&gt;='Rent Roll'!$K6,EDATE('Rent Roll'!$K6,ROUNDDOWN('Rent Roll'!$M6,0))-1&gt;=AF$5),-AF10,
"-")),"-")</f>
        <v>-</v>
      </c>
      <c r="AG35" s="92" t="str">
        <f>IFERROR(
IF(AND(AG$5&gt;='Rent Roll'!$M32,EDATE('Rent Roll'!$M32,ROUNDDOWN('Rent Roll'!$Q32,0))-1&gt;=AG$5),-AG10,
IF(AND(AG$5&gt;='Rent Roll'!$K6,EDATE('Rent Roll'!$K6,ROUNDDOWN('Rent Roll'!$M6,0))-1&gt;=AG$5),-AG10,
"-")),"-")</f>
        <v>-</v>
      </c>
      <c r="AH35" s="92" t="str">
        <f>IFERROR(
IF(AND(AH$5&gt;='Rent Roll'!$M32,EDATE('Rent Roll'!$M32,ROUNDDOWN('Rent Roll'!$Q32,0))-1&gt;=AH$5),-AH10,
IF(AND(AH$5&gt;='Rent Roll'!$K6,EDATE('Rent Roll'!$K6,ROUNDDOWN('Rent Roll'!$M6,0))-1&gt;=AH$5),-AH10,
"-")),"-")</f>
        <v>-</v>
      </c>
      <c r="AI35" s="92" t="str">
        <f>IFERROR(
IF(AND(AI$5&gt;='Rent Roll'!$M32,EDATE('Rent Roll'!$M32,ROUNDDOWN('Rent Roll'!$Q32,0))-1&gt;=AI$5),-AI10,
IF(AND(AI$5&gt;='Rent Roll'!$K6,EDATE('Rent Roll'!$K6,ROUNDDOWN('Rent Roll'!$M6,0))-1&gt;=AI$5),-AI10,
"-")),"-")</f>
        <v>-</v>
      </c>
      <c r="AJ35" s="92" t="str">
        <f>IFERROR(
IF(AND(AJ$5&gt;='Rent Roll'!$M32,EDATE('Rent Roll'!$M32,ROUNDDOWN('Rent Roll'!$Q32,0))-1&gt;=AJ$5),-AJ10,
IF(AND(AJ$5&gt;='Rent Roll'!$K6,EDATE('Rent Roll'!$K6,ROUNDDOWN('Rent Roll'!$M6,0))-1&gt;=AJ$5),-AJ10,
"-")),"-")</f>
        <v>-</v>
      </c>
      <c r="AK35" s="92" t="str">
        <f>IFERROR(
IF(AND(AK$5&gt;='Rent Roll'!$M32,EDATE('Rent Roll'!$M32,ROUNDDOWN('Rent Roll'!$Q32,0))-1&gt;=AK$5),-AK10,
IF(AND(AK$5&gt;='Rent Roll'!$K6,EDATE('Rent Roll'!$K6,ROUNDDOWN('Rent Roll'!$M6,0))-1&gt;=AK$5),-AK10,
"-")),"-")</f>
        <v>-</v>
      </c>
      <c r="AL35" s="92" t="str">
        <f>IFERROR(
IF(AND(AL$5&gt;='Rent Roll'!$M32,EDATE('Rent Roll'!$M32,ROUNDDOWN('Rent Roll'!$Q32,0))-1&gt;=AL$5),-AL10,
IF(AND(AL$5&gt;='Rent Roll'!$K6,EDATE('Rent Roll'!$K6,ROUNDDOWN('Rent Roll'!$M6,0))-1&gt;=AL$5),-AL10,
"-")),"-")</f>
        <v>-</v>
      </c>
      <c r="AM35" s="92" t="str">
        <f>IFERROR(
IF(AND(AM$5&gt;='Rent Roll'!$M32,EDATE('Rent Roll'!$M32,ROUNDDOWN('Rent Roll'!$Q32,0))-1&gt;=AM$5),-AM10,
IF(AND(AM$5&gt;='Rent Roll'!$K6,EDATE('Rent Roll'!$K6,ROUNDDOWN('Rent Roll'!$M6,0))-1&gt;=AM$5),-AM10,
"-")),"-")</f>
        <v>-</v>
      </c>
      <c r="AN35" s="92" t="str">
        <f>IFERROR(
IF(AND(AN$5&gt;='Rent Roll'!$M32,EDATE('Rent Roll'!$M32,ROUNDDOWN('Rent Roll'!$Q32,0))-1&gt;=AN$5),-AN10,
IF(AND(AN$5&gt;='Rent Roll'!$K6,EDATE('Rent Roll'!$K6,ROUNDDOWN('Rent Roll'!$M6,0))-1&gt;=AN$5),-AN10,
"-")),"-")</f>
        <v>-</v>
      </c>
      <c r="AO35" s="92" t="str">
        <f>IFERROR(
IF(AND(AO$5&gt;='Rent Roll'!$M32,EDATE('Rent Roll'!$M32,ROUNDDOWN('Rent Roll'!$Q32,0))-1&gt;=AO$5),-AO10,
IF(AND(AO$5&gt;='Rent Roll'!$K6,EDATE('Rent Roll'!$K6,ROUNDDOWN('Rent Roll'!$M6,0))-1&gt;=AO$5),-AO10,
"-")),"-")</f>
        <v>-</v>
      </c>
      <c r="AP35" s="92" t="str">
        <f>IFERROR(
IF(AND(AP$5&gt;='Rent Roll'!$M32,EDATE('Rent Roll'!$M32,ROUNDDOWN('Rent Roll'!$Q32,0))-1&gt;=AP$5),-AP10,
IF(AND(AP$5&gt;='Rent Roll'!$K6,EDATE('Rent Roll'!$K6,ROUNDDOWN('Rent Roll'!$M6,0))-1&gt;=AP$5),-AP10,
"-")),"-")</f>
        <v>-</v>
      </c>
      <c r="AQ35" s="92" t="str">
        <f>IFERROR(
IF(AND(AQ$5&gt;='Rent Roll'!$M32,EDATE('Rent Roll'!$M32,ROUNDDOWN('Rent Roll'!$Q32,0))-1&gt;=AQ$5),-AQ10,
IF(AND(AQ$5&gt;='Rent Roll'!$K6,EDATE('Rent Roll'!$K6,ROUNDDOWN('Rent Roll'!$M6,0))-1&gt;=AQ$5),-AQ10,
"-")),"-")</f>
        <v>-</v>
      </c>
      <c r="AR35" s="92" t="str">
        <f>IFERROR(
IF(AND(AR$5&gt;='Rent Roll'!$M32,EDATE('Rent Roll'!$M32,ROUNDDOWN('Rent Roll'!$Q32,0))-1&gt;=AR$5),-AR10,
IF(AND(AR$5&gt;='Rent Roll'!$K6,EDATE('Rent Roll'!$K6,ROUNDDOWN('Rent Roll'!$M6,0))-1&gt;=AR$5),-AR10,
"-")),"-")</f>
        <v>-</v>
      </c>
      <c r="AS35" s="92" t="str">
        <f>IFERROR(
IF(AND(AS$5&gt;='Rent Roll'!$M32,EDATE('Rent Roll'!$M32,ROUNDDOWN('Rent Roll'!$Q32,0))-1&gt;=AS$5),-AS10,
IF(AND(AS$5&gt;='Rent Roll'!$K6,EDATE('Rent Roll'!$K6,ROUNDDOWN('Rent Roll'!$M6,0))-1&gt;=AS$5),-AS10,
"-")),"-")</f>
        <v>-</v>
      </c>
      <c r="AT35" s="92" t="str">
        <f>IFERROR(
IF(AND(AT$5&gt;='Rent Roll'!$M32,EDATE('Rent Roll'!$M32,ROUNDDOWN('Rent Roll'!$Q32,0))-1&gt;=AT$5),-AT10,
IF(AND(AT$5&gt;='Rent Roll'!$K6,EDATE('Rent Roll'!$K6,ROUNDDOWN('Rent Roll'!$M6,0))-1&gt;=AT$5),-AT10,
"-")),"-")</f>
        <v>-</v>
      </c>
      <c r="AU35" s="92" t="str">
        <f>IFERROR(
IF(AND(AU$5&gt;='Rent Roll'!$M32,EDATE('Rent Roll'!$M32,ROUNDDOWN('Rent Roll'!$Q32,0))-1&gt;=AU$5),-AU10,
IF(AND(AU$5&gt;='Rent Roll'!$K6,EDATE('Rent Roll'!$K6,ROUNDDOWN('Rent Roll'!$M6,0))-1&gt;=AU$5),-AU10,
"-")),"-")</f>
        <v>-</v>
      </c>
      <c r="AV35" s="92" t="str">
        <f>IFERROR(
IF(AND(AV$5&gt;='Rent Roll'!$M32,EDATE('Rent Roll'!$M32,ROUNDDOWN('Rent Roll'!$Q32,0))-1&gt;=AV$5),-AV10,
IF(AND(AV$5&gt;='Rent Roll'!$K6,EDATE('Rent Roll'!$K6,ROUNDDOWN('Rent Roll'!$M6,0))-1&gt;=AV$5),-AV10,
"-")),"-")</f>
        <v>-</v>
      </c>
      <c r="AW35" s="92" t="str">
        <f>IFERROR(
IF(AND(AW$5&gt;='Rent Roll'!$M32,EDATE('Rent Roll'!$M32,ROUNDDOWN('Rent Roll'!$Q32,0))-1&gt;=AW$5),-AW10,
IF(AND(AW$5&gt;='Rent Roll'!$K6,EDATE('Rent Roll'!$K6,ROUNDDOWN('Rent Roll'!$M6,0))-1&gt;=AW$5),-AW10,
"-")),"-")</f>
        <v>-</v>
      </c>
      <c r="AX35" s="92" t="str">
        <f>IFERROR(
IF(AND(AX$5&gt;='Rent Roll'!$M32,EDATE('Rent Roll'!$M32,ROUNDDOWN('Rent Roll'!$Q32,0))-1&gt;=AX$5),-AX10,
IF(AND(AX$5&gt;='Rent Roll'!$K6,EDATE('Rent Roll'!$K6,ROUNDDOWN('Rent Roll'!$M6,0))-1&gt;=AX$5),-AX10,
"-")),"-")</f>
        <v>-</v>
      </c>
      <c r="AY35" s="92" t="str">
        <f>IFERROR(
IF(AND(AY$5&gt;='Rent Roll'!$M32,EDATE('Rent Roll'!$M32,ROUNDDOWN('Rent Roll'!$Q32,0))-1&gt;=AY$5),-AY10,
IF(AND(AY$5&gt;='Rent Roll'!$K6,EDATE('Rent Roll'!$K6,ROUNDDOWN('Rent Roll'!$M6,0))-1&gt;=AY$5),-AY10,
"-")),"-")</f>
        <v>-</v>
      </c>
      <c r="AZ35" s="92" t="str">
        <f>IFERROR(
IF(AND(AZ$5&gt;='Rent Roll'!$M32,EDATE('Rent Roll'!$M32,ROUNDDOWN('Rent Roll'!$Q32,0))-1&gt;=AZ$5),-AZ10,
IF(AND(AZ$5&gt;='Rent Roll'!$K6,EDATE('Rent Roll'!$K6,ROUNDDOWN('Rent Roll'!$M6,0))-1&gt;=AZ$5),-AZ10,
"-")),"-")</f>
        <v>-</v>
      </c>
      <c r="BA35" s="92" t="str">
        <f>IFERROR(
IF(AND(BA$5&gt;='Rent Roll'!$M32,EDATE('Rent Roll'!$M32,ROUNDDOWN('Rent Roll'!$Q32,0))-1&gt;=BA$5),-BA10,
IF(AND(BA$5&gt;='Rent Roll'!$K6,EDATE('Rent Roll'!$K6,ROUNDDOWN('Rent Roll'!$M6,0))-1&gt;=BA$5),-BA10,
"-")),"-")</f>
        <v>-</v>
      </c>
      <c r="BB35" s="92" t="str">
        <f>IFERROR(
IF(AND(BB$5&gt;='Rent Roll'!$M32,EDATE('Rent Roll'!$M32,ROUNDDOWN('Rent Roll'!$Q32,0))-1&gt;=BB$5),-BB10,
IF(AND(BB$5&gt;='Rent Roll'!$K6,EDATE('Rent Roll'!$K6,ROUNDDOWN('Rent Roll'!$M6,0))-1&gt;=BB$5),-BB10,
"-")),"-")</f>
        <v>-</v>
      </c>
      <c r="BC35" s="92" t="str">
        <f>IFERROR(
IF(AND(BC$5&gt;='Rent Roll'!$M32,EDATE('Rent Roll'!$M32,ROUNDDOWN('Rent Roll'!$Q32,0))-1&gt;=BC$5),-BC10,
IF(AND(BC$5&gt;='Rent Roll'!$K6,EDATE('Rent Roll'!$K6,ROUNDDOWN('Rent Roll'!$M6,0))-1&gt;=BC$5),-BC10,
"-")),"-")</f>
        <v>-</v>
      </c>
      <c r="BD35" s="92" t="str">
        <f>IFERROR(
IF(AND(BD$5&gt;='Rent Roll'!$M32,EDATE('Rent Roll'!$M32,ROUNDDOWN('Rent Roll'!$Q32,0))-1&gt;=BD$5),-BD10,
IF(AND(BD$5&gt;='Rent Roll'!$K6,EDATE('Rent Roll'!$K6,ROUNDDOWN('Rent Roll'!$M6,0))-1&gt;=BD$5),-BD10,
"-")),"-")</f>
        <v>-</v>
      </c>
      <c r="BE35" s="92" t="str">
        <f>IFERROR(
IF(AND(BE$5&gt;='Rent Roll'!$M32,EDATE('Rent Roll'!$M32,ROUNDDOWN('Rent Roll'!$Q32,0))-1&gt;=BE$5),-BE10,
IF(AND(BE$5&gt;='Rent Roll'!$K6,EDATE('Rent Roll'!$K6,ROUNDDOWN('Rent Roll'!$M6,0))-1&gt;=BE$5),-BE10,
"-")),"-")</f>
        <v>-</v>
      </c>
      <c r="BF35" s="92" t="str">
        <f>IFERROR(
IF(AND(BF$5&gt;='Rent Roll'!$M32,EDATE('Rent Roll'!$M32,ROUNDDOWN('Rent Roll'!$Q32,0))-1&gt;=BF$5),-BF10,
IF(AND(BF$5&gt;='Rent Roll'!$K6,EDATE('Rent Roll'!$K6,ROUNDDOWN('Rent Roll'!$M6,0))-1&gt;=BF$5),-BF10,
"-")),"-")</f>
        <v>-</v>
      </c>
      <c r="BG35" s="92" t="str">
        <f>IFERROR(
IF(AND(BG$5&gt;='Rent Roll'!$M32,EDATE('Rent Roll'!$M32,ROUNDDOWN('Rent Roll'!$Q32,0))-1&gt;=BG$5),-BG10,
IF(AND(BG$5&gt;='Rent Roll'!$K6,EDATE('Rent Roll'!$K6,ROUNDDOWN('Rent Roll'!$M6,0))-1&gt;=BG$5),-BG10,
"-")),"-")</f>
        <v>-</v>
      </c>
      <c r="BH35" s="92" t="str">
        <f>IFERROR(
IF(AND(BH$5&gt;='Rent Roll'!$M32,EDATE('Rent Roll'!$M32,ROUNDDOWN('Rent Roll'!$Q32,0))-1&gt;=BH$5),-BH10,
IF(AND(BH$5&gt;='Rent Roll'!$K6,EDATE('Rent Roll'!$K6,ROUNDDOWN('Rent Roll'!$M6,0))-1&gt;=BH$5),-BH10,
"-")),"-")</f>
        <v>-</v>
      </c>
      <c r="BI35" s="92" t="str">
        <f>IFERROR(
IF(AND(BI$5&gt;='Rent Roll'!$M32,EDATE('Rent Roll'!$M32,ROUNDDOWN('Rent Roll'!$Q32,0))-1&gt;=BI$5),-BI10,
IF(AND(BI$5&gt;='Rent Roll'!$K6,EDATE('Rent Roll'!$K6,ROUNDDOWN('Rent Roll'!$M6,0))-1&gt;=BI$5),-BI10,
"-")),"-")</f>
        <v>-</v>
      </c>
      <c r="BJ35" s="92" t="str">
        <f>IFERROR(
IF(AND(BJ$5&gt;='Rent Roll'!$M32,EDATE('Rent Roll'!$M32,ROUNDDOWN('Rent Roll'!$Q32,0))-1&gt;=BJ$5),-BJ10,
IF(AND(BJ$5&gt;='Rent Roll'!$K6,EDATE('Rent Roll'!$K6,ROUNDDOWN('Rent Roll'!$M6,0))-1&gt;=BJ$5),-BJ10,
"-")),"-")</f>
        <v>-</v>
      </c>
      <c r="BK35" s="92" t="str">
        <f>IFERROR(
IF(AND(BK$5&gt;='Rent Roll'!$M32,EDATE('Rent Roll'!$M32,ROUNDDOWN('Rent Roll'!$Q32,0))-1&gt;=BK$5),-BK10,
IF(AND(BK$5&gt;='Rent Roll'!$K6,EDATE('Rent Roll'!$K6,ROUNDDOWN('Rent Roll'!$M6,0))-1&gt;=BK$5),-BK10,
"-")),"-")</f>
        <v>-</v>
      </c>
      <c r="BL35" s="92" t="str">
        <f>IFERROR(
IF(AND(BL$5&gt;='Rent Roll'!$M32,EDATE('Rent Roll'!$M32,ROUNDDOWN('Rent Roll'!$Q32,0))-1&gt;=BL$5),-BL10,
IF(AND(BL$5&gt;='Rent Roll'!$K6,EDATE('Rent Roll'!$K6,ROUNDDOWN('Rent Roll'!$M6,0))-1&gt;=BL$5),-BL10,
"-")),"-")</f>
        <v>-</v>
      </c>
      <c r="BM35" s="92" t="str">
        <f>IFERROR(
IF(AND(BM$5&gt;='Rent Roll'!$M32,EDATE('Rent Roll'!$M32,ROUNDDOWN('Rent Roll'!$Q32,0))-1&gt;=BM$5),-BM10,
IF(AND(BM$5&gt;='Rent Roll'!$K6,EDATE('Rent Roll'!$K6,ROUNDDOWN('Rent Roll'!$M6,0))-1&gt;=BM$5),-BM10,
"-")),"-")</f>
        <v>-</v>
      </c>
      <c r="BN35" s="92" t="str">
        <f>IFERROR(
IF(AND(BN$5&gt;='Rent Roll'!$M32,EDATE('Rent Roll'!$M32,ROUNDDOWN('Rent Roll'!$Q32,0))-1&gt;=BN$5),-BN10,
IF(AND(BN$5&gt;='Rent Roll'!$K6,EDATE('Rent Roll'!$K6,ROUNDDOWN('Rent Roll'!$M6,0))-1&gt;=BN$5),-BN10,
"-")),"-")</f>
        <v>-</v>
      </c>
      <c r="BO35" s="92" t="str">
        <f>IFERROR(
IF(AND(BO$5&gt;='Rent Roll'!$M32,EDATE('Rent Roll'!$M32,ROUNDDOWN('Rent Roll'!$Q32,0))-1&gt;=BO$5),-BO10,
IF(AND(BO$5&gt;='Rent Roll'!$K6,EDATE('Rent Roll'!$K6,ROUNDDOWN('Rent Roll'!$M6,0))-1&gt;=BO$5),-BO10,
"-")),"-")</f>
        <v>-</v>
      </c>
      <c r="BP35" s="92" t="str">
        <f>IFERROR(
IF(AND(BP$5&gt;='Rent Roll'!$M32,EDATE('Rent Roll'!$M32,ROUNDDOWN('Rent Roll'!$Q32,0))-1&gt;=BP$5),-BP10,
IF(AND(BP$5&gt;='Rent Roll'!$K6,EDATE('Rent Roll'!$K6,ROUNDDOWN('Rent Roll'!$M6,0))-1&gt;=BP$5),-BP10,
"-")),"-")</f>
        <v>-</v>
      </c>
      <c r="BQ35" s="92" t="str">
        <f>IFERROR(
IF(AND(BQ$5&gt;='Rent Roll'!$M32,EDATE('Rent Roll'!$M32,ROUNDDOWN('Rent Roll'!$Q32,0))-1&gt;=BQ$5),-BQ10,
IF(AND(BQ$5&gt;='Rent Roll'!$K6,EDATE('Rent Roll'!$K6,ROUNDDOWN('Rent Roll'!$M6,0))-1&gt;=BQ$5),-BQ10,
"-")),"-")</f>
        <v>-</v>
      </c>
      <c r="BR35" s="92" t="str">
        <f>IFERROR(
IF(AND(BR$5&gt;='Rent Roll'!$M32,EDATE('Rent Roll'!$M32,ROUNDDOWN('Rent Roll'!$Q32,0))-1&gt;=BR$5),-BR10,
IF(AND(BR$5&gt;='Rent Roll'!$K6,EDATE('Rent Roll'!$K6,ROUNDDOWN('Rent Roll'!$M6,0))-1&gt;=BR$5),-BR10,
"-")),"-")</f>
        <v>-</v>
      </c>
      <c r="BS35" s="92" t="str">
        <f>IFERROR(
IF(AND(BS$5&gt;='Rent Roll'!$M32,EDATE('Rent Roll'!$M32,ROUNDDOWN('Rent Roll'!$Q32,0))-1&gt;=BS$5),-BS10,
IF(AND(BS$5&gt;='Rent Roll'!$K6,EDATE('Rent Roll'!$K6,ROUNDDOWN('Rent Roll'!$M6,0))-1&gt;=BS$5),-BS10,
"-")),"-")</f>
        <v>-</v>
      </c>
      <c r="BT35" s="92" t="str">
        <f>IFERROR(
IF(AND(BT$5&gt;='Rent Roll'!$M32,EDATE('Rent Roll'!$M32,ROUNDDOWN('Rent Roll'!$Q32,0))-1&gt;=BT$5),-BT10,
IF(AND(BT$5&gt;='Rent Roll'!$K6,EDATE('Rent Roll'!$K6,ROUNDDOWN('Rent Roll'!$M6,0))-1&gt;=BT$5),-BT10,
"-")),"-")</f>
        <v>-</v>
      </c>
      <c r="BU35" s="92" t="str">
        <f>IFERROR(
IF(AND(BU$5&gt;='Rent Roll'!$M32,EDATE('Rent Roll'!$M32,ROUNDDOWN('Rent Roll'!$Q32,0))-1&gt;=BU$5),-BU10,
IF(AND(BU$5&gt;='Rent Roll'!$K6,EDATE('Rent Roll'!$K6,ROUNDDOWN('Rent Roll'!$M6,0))-1&gt;=BU$5),-BU10,
"-")),"-")</f>
        <v>-</v>
      </c>
      <c r="BV35" s="92" t="str">
        <f>IFERROR(
IF(AND(BV$5&gt;='Rent Roll'!$M32,EDATE('Rent Roll'!$M32,ROUNDDOWN('Rent Roll'!$Q32,0))-1&gt;=BV$5),-BV10,
IF(AND(BV$5&gt;='Rent Roll'!$K6,EDATE('Rent Roll'!$K6,ROUNDDOWN('Rent Roll'!$M6,0))-1&gt;=BV$5),-BV10,
"-")),"-")</f>
        <v>-</v>
      </c>
      <c r="BW35" s="92" t="str">
        <f>IFERROR(
IF(AND(BW$5&gt;='Rent Roll'!$M32,EDATE('Rent Roll'!$M32,ROUNDDOWN('Rent Roll'!$Q32,0))-1&gt;=BW$5),-BW10,
IF(AND(BW$5&gt;='Rent Roll'!$K6,EDATE('Rent Roll'!$K6,ROUNDDOWN('Rent Roll'!$M6,0))-1&gt;=BW$5),-BW10,
"-")),"-")</f>
        <v>-</v>
      </c>
      <c r="BX35" s="92" t="str">
        <f>IFERROR(
IF(AND(BX$5&gt;='Rent Roll'!$M32,EDATE('Rent Roll'!$M32,ROUNDDOWN('Rent Roll'!$Q32,0))-1&gt;=BX$5),-BX10,
IF(AND(BX$5&gt;='Rent Roll'!$K6,EDATE('Rent Roll'!$K6,ROUNDDOWN('Rent Roll'!$M6,0))-1&gt;=BX$5),-BX10,
"-")),"-")</f>
        <v>-</v>
      </c>
      <c r="BY35" s="92" t="str">
        <f>IFERROR(
IF(AND(BY$5&gt;='Rent Roll'!$M32,EDATE('Rent Roll'!$M32,ROUNDDOWN('Rent Roll'!$Q32,0))-1&gt;=BY$5),-BY10,
IF(AND(BY$5&gt;='Rent Roll'!$K6,EDATE('Rent Roll'!$K6,ROUNDDOWN('Rent Roll'!$M6,0))-1&gt;=BY$5),-BY10,
"-")),"-")</f>
        <v>-</v>
      </c>
      <c r="BZ35" s="92" t="str">
        <f>IFERROR(
IF(AND(BZ$5&gt;='Rent Roll'!$M32,EDATE('Rent Roll'!$M32,ROUNDDOWN('Rent Roll'!$Q32,0))-1&gt;=BZ$5),-BZ10,
IF(AND(BZ$5&gt;='Rent Roll'!$K6,EDATE('Rent Roll'!$K6,ROUNDDOWN('Rent Roll'!$M6,0))-1&gt;=BZ$5),-BZ10,
"-")),"-")</f>
        <v>-</v>
      </c>
      <c r="CA35" s="92" t="str">
        <f>IFERROR(
IF(AND(CA$5&gt;='Rent Roll'!$M32,EDATE('Rent Roll'!$M32,ROUNDDOWN('Rent Roll'!$Q32,0))-1&gt;=CA$5),-CA10,
IF(AND(CA$5&gt;='Rent Roll'!$K6,EDATE('Rent Roll'!$K6,ROUNDDOWN('Rent Roll'!$M6,0))-1&gt;=CA$5),-CA10,
"-")),"-")</f>
        <v>-</v>
      </c>
      <c r="CB35" s="92" t="str">
        <f>IFERROR(
IF(AND(CB$5&gt;='Rent Roll'!$M32,EDATE('Rent Roll'!$M32,ROUNDDOWN('Rent Roll'!$Q32,0))-1&gt;=CB$5),-CB10,
IF(AND(CB$5&gt;='Rent Roll'!$K6,EDATE('Rent Roll'!$K6,ROUNDDOWN('Rent Roll'!$M6,0))-1&gt;=CB$5),-CB10,
"-")),"-")</f>
        <v>-</v>
      </c>
      <c r="CC35" s="92" t="str">
        <f>IFERROR(
IF(AND(CC$5&gt;='Rent Roll'!$M32,EDATE('Rent Roll'!$M32,ROUNDDOWN('Rent Roll'!$Q32,0))-1&gt;=CC$5),-CC10,
IF(AND(CC$5&gt;='Rent Roll'!$K6,EDATE('Rent Roll'!$K6,ROUNDDOWN('Rent Roll'!$M6,0))-1&gt;=CC$5),-CC10,
"-")),"-")</f>
        <v>-</v>
      </c>
      <c r="CD35" s="92" t="str">
        <f>IFERROR(
IF(AND(CD$5&gt;='Rent Roll'!$M32,EDATE('Rent Roll'!$M32,ROUNDDOWN('Rent Roll'!$Q32,0))-1&gt;=CD$5),-CD10,
IF(AND(CD$5&gt;='Rent Roll'!$K6,EDATE('Rent Roll'!$K6,ROUNDDOWN('Rent Roll'!$M6,0))-1&gt;=CD$5),-CD10,
"-")),"-")</f>
        <v>-</v>
      </c>
      <c r="CE35" s="92" t="str">
        <f>IFERROR(
IF(AND(CE$5&gt;='Rent Roll'!$M32,EDATE('Rent Roll'!$M32,ROUNDDOWN('Rent Roll'!$Q32,0))-1&gt;=CE$5),-CE10,
IF(AND(CE$5&gt;='Rent Roll'!$K6,EDATE('Rent Roll'!$K6,ROUNDDOWN('Rent Roll'!$M6,0))-1&gt;=CE$5),-CE10,
"-")),"-")</f>
        <v>-</v>
      </c>
      <c r="CF35" s="92" t="str">
        <f>IFERROR(
IF(AND(CF$5&gt;='Rent Roll'!$M32,EDATE('Rent Roll'!$M32,ROUNDDOWN('Rent Roll'!$Q32,0))-1&gt;=CF$5),-CF10,
IF(AND(CF$5&gt;='Rent Roll'!$K6,EDATE('Rent Roll'!$K6,ROUNDDOWN('Rent Roll'!$M6,0))-1&gt;=CF$5),-CF10,
"-")),"-")</f>
        <v>-</v>
      </c>
      <c r="CG35" s="92" t="str">
        <f>IFERROR(
IF(AND(CG$5&gt;='Rent Roll'!$M32,EDATE('Rent Roll'!$M32,ROUNDDOWN('Rent Roll'!$Q32,0))-1&gt;=CG$5),-CG10,
IF(AND(CG$5&gt;='Rent Roll'!$K6,EDATE('Rent Roll'!$K6,ROUNDDOWN('Rent Roll'!$M6,0))-1&gt;=CG$5),-CG10,
"-")),"-")</f>
        <v>-</v>
      </c>
      <c r="CH35" s="92" t="str">
        <f>IFERROR(
IF(AND(CH$5&gt;='Rent Roll'!$M32,EDATE('Rent Roll'!$M32,ROUNDDOWN('Rent Roll'!$Q32,0))-1&gt;=CH$5),-CH10,
IF(AND(CH$5&gt;='Rent Roll'!$K6,EDATE('Rent Roll'!$K6,ROUNDDOWN('Rent Roll'!$M6,0))-1&gt;=CH$5),-CH10,
"-")),"-")</f>
        <v>-</v>
      </c>
      <c r="CI35" s="92" t="str">
        <f>IFERROR(
IF(AND(CI$5&gt;='Rent Roll'!$M32,EDATE('Rent Roll'!$M32,ROUNDDOWN('Rent Roll'!$Q32,0))-1&gt;=CI$5),-CI10,
IF(AND(CI$5&gt;='Rent Roll'!$K6,EDATE('Rent Roll'!$K6,ROUNDDOWN('Rent Roll'!$M6,0))-1&gt;=CI$5),-CI10,
"-")),"-")</f>
        <v>-</v>
      </c>
      <c r="CJ35" s="92" t="str">
        <f>IFERROR(
IF(AND(CJ$5&gt;='Rent Roll'!$M32,EDATE('Rent Roll'!$M32,ROUNDDOWN('Rent Roll'!$Q32,0))-1&gt;=CJ$5),-CJ10,
IF(AND(CJ$5&gt;='Rent Roll'!$K6,EDATE('Rent Roll'!$K6,ROUNDDOWN('Rent Roll'!$M6,0))-1&gt;=CJ$5),-CJ10,
"-")),"-")</f>
        <v>-</v>
      </c>
      <c r="CK35" s="92" t="str">
        <f>IFERROR(
IF(AND(CK$5&gt;='Rent Roll'!$M32,EDATE('Rent Roll'!$M32,ROUNDDOWN('Rent Roll'!$Q32,0))-1&gt;=CK$5),-CK10,
IF(AND(CK$5&gt;='Rent Roll'!$K6,EDATE('Rent Roll'!$K6,ROUNDDOWN('Rent Roll'!$M6,0))-1&gt;=CK$5),-CK10,
"-")),"-")</f>
        <v>-</v>
      </c>
      <c r="CL35" s="92" t="str">
        <f>IFERROR(
IF(AND(CL$5&gt;='Rent Roll'!$M32,EDATE('Rent Roll'!$M32,ROUNDDOWN('Rent Roll'!$Q32,0))-1&gt;=CL$5),-CL10,
IF(AND(CL$5&gt;='Rent Roll'!$K6,EDATE('Rent Roll'!$K6,ROUNDDOWN('Rent Roll'!$M6,0))-1&gt;=CL$5),-CL10,
"-")),"-")</f>
        <v>-</v>
      </c>
      <c r="CM35" s="92" t="str">
        <f>IFERROR(
IF(AND(CM$5&gt;='Rent Roll'!$M32,EDATE('Rent Roll'!$M32,ROUNDDOWN('Rent Roll'!$Q32,0))-1&gt;=CM$5),-CM10,
IF(AND(CM$5&gt;='Rent Roll'!$K6,EDATE('Rent Roll'!$K6,ROUNDDOWN('Rent Roll'!$M6,0))-1&gt;=CM$5),-CM10,
"-")),"-")</f>
        <v>-</v>
      </c>
      <c r="CN35" s="92" t="str">
        <f>IFERROR(
IF(AND(CN$5&gt;='Rent Roll'!$M32,EDATE('Rent Roll'!$M32,ROUNDDOWN('Rent Roll'!$Q32,0))-1&gt;=CN$5),-CN10,
IF(AND(CN$5&gt;='Rent Roll'!$K6,EDATE('Rent Roll'!$K6,ROUNDDOWN('Rent Roll'!$M6,0))-1&gt;=CN$5),-CN10,
"-")),"-")</f>
        <v>-</v>
      </c>
      <c r="CO35" s="92" t="str">
        <f>IFERROR(
IF(AND(CO$5&gt;='Rent Roll'!$M32,EDATE('Rent Roll'!$M32,ROUNDDOWN('Rent Roll'!$Q32,0))-1&gt;=CO$5),-CO10,
IF(AND(CO$5&gt;='Rent Roll'!$K6,EDATE('Rent Roll'!$K6,ROUNDDOWN('Rent Roll'!$M6,0))-1&gt;=CO$5),-CO10,
"-")),"-")</f>
        <v>-</v>
      </c>
      <c r="CP35" s="92" t="str">
        <f>IFERROR(
IF(AND(CP$5&gt;='Rent Roll'!$M32,EDATE('Rent Roll'!$M32,ROUNDDOWN('Rent Roll'!$Q32,0))-1&gt;=CP$5),-CP10,
IF(AND(CP$5&gt;='Rent Roll'!$K6,EDATE('Rent Roll'!$K6,ROUNDDOWN('Rent Roll'!$M6,0))-1&gt;=CP$5),-CP10,
"-")),"-")</f>
        <v>-</v>
      </c>
      <c r="CQ35" s="92" t="str">
        <f>IFERROR(
IF(AND(CQ$5&gt;='Rent Roll'!$M32,EDATE('Rent Roll'!$M32,ROUNDDOWN('Rent Roll'!$Q32,0))-1&gt;=CQ$5),-CQ10,
IF(AND(CQ$5&gt;='Rent Roll'!$K6,EDATE('Rent Roll'!$K6,ROUNDDOWN('Rent Roll'!$M6,0))-1&gt;=CQ$5),-CQ10,
"-")),"-")</f>
        <v>-</v>
      </c>
      <c r="CR35" s="92" t="str">
        <f>IFERROR(
IF(AND(CR$5&gt;='Rent Roll'!$M32,EDATE('Rent Roll'!$M32,ROUNDDOWN('Rent Roll'!$Q32,0))-1&gt;=CR$5),-CR10,
IF(AND(CR$5&gt;='Rent Roll'!$K6,EDATE('Rent Roll'!$K6,ROUNDDOWN('Rent Roll'!$M6,0))-1&gt;=CR$5),-CR10,
"-")),"-")</f>
        <v>-</v>
      </c>
      <c r="CS35" s="92" t="str">
        <f>IFERROR(
IF(AND(CS$5&gt;='Rent Roll'!$M32,EDATE('Rent Roll'!$M32,ROUNDDOWN('Rent Roll'!$Q32,0))-1&gt;=CS$5),-CS10,
IF(AND(CS$5&gt;='Rent Roll'!$K6,EDATE('Rent Roll'!$K6,ROUNDDOWN('Rent Roll'!$M6,0))-1&gt;=CS$5),-CS10,
"-")),"-")</f>
        <v>-</v>
      </c>
      <c r="CT35" s="92" t="str">
        <f>IFERROR(
IF(AND(CT$5&gt;='Rent Roll'!$M32,EDATE('Rent Roll'!$M32,ROUNDDOWN('Rent Roll'!$Q32,0))-1&gt;=CT$5),-CT10,
IF(AND(CT$5&gt;='Rent Roll'!$K6,EDATE('Rent Roll'!$K6,ROUNDDOWN('Rent Roll'!$M6,0))-1&gt;=CT$5),-CT10,
"-")),"-")</f>
        <v>-</v>
      </c>
      <c r="CU35" s="92" t="str">
        <f>IFERROR(
IF(AND(CU$5&gt;='Rent Roll'!$M32,EDATE('Rent Roll'!$M32,ROUNDDOWN('Rent Roll'!$Q32,0))-1&gt;=CU$5),-CU10,
IF(AND(CU$5&gt;='Rent Roll'!$K6,EDATE('Rent Roll'!$K6,ROUNDDOWN('Rent Roll'!$M6,0))-1&gt;=CU$5),-CU10,
"-")),"-")</f>
        <v>-</v>
      </c>
      <c r="CV35" s="92" t="str">
        <f>IFERROR(
IF(AND(CV$5&gt;='Rent Roll'!$M32,EDATE('Rent Roll'!$M32,ROUNDDOWN('Rent Roll'!$Q32,0))-1&gt;=CV$5),-CV10,
IF(AND(CV$5&gt;='Rent Roll'!$K6,EDATE('Rent Roll'!$K6,ROUNDDOWN('Rent Roll'!$M6,0))-1&gt;=CV$5),-CV10,
"-")),"-")</f>
        <v>-</v>
      </c>
      <c r="CW35" s="92" t="str">
        <f>IFERROR(
IF(AND(CW$5&gt;='Rent Roll'!$M32,EDATE('Rent Roll'!$M32,ROUNDDOWN('Rent Roll'!$Q32,0))-1&gt;=CW$5),-CW10,
IF(AND(CW$5&gt;='Rent Roll'!$K6,EDATE('Rent Roll'!$K6,ROUNDDOWN('Rent Roll'!$M6,0))-1&gt;=CW$5),-CW10,
"-")),"-")</f>
        <v>-</v>
      </c>
      <c r="CX35" s="92" t="str">
        <f>IFERROR(
IF(AND(CX$5&gt;='Rent Roll'!$M32,EDATE('Rent Roll'!$M32,ROUNDDOWN('Rent Roll'!$Q32,0))-1&gt;=CX$5),-CX10,
IF(AND(CX$5&gt;='Rent Roll'!$K6,EDATE('Rent Roll'!$K6,ROUNDDOWN('Rent Roll'!$M6,0))-1&gt;=CX$5),-CX10,
"-")),"-")</f>
        <v>-</v>
      </c>
      <c r="CY35" s="92" t="str">
        <f>IFERROR(
IF(AND(CY$5&gt;='Rent Roll'!$M32,EDATE('Rent Roll'!$M32,ROUNDDOWN('Rent Roll'!$Q32,0))-1&gt;=CY$5),-CY10,
IF(AND(CY$5&gt;='Rent Roll'!$K6,EDATE('Rent Roll'!$K6,ROUNDDOWN('Rent Roll'!$M6,0))-1&gt;=CY$5),-CY10,
"-")),"-")</f>
        <v>-</v>
      </c>
      <c r="CZ35" s="92" t="str">
        <f>IFERROR(
IF(AND(CZ$5&gt;='Rent Roll'!$M32,EDATE('Rent Roll'!$M32,ROUNDDOWN('Rent Roll'!$Q32,0))-1&gt;=CZ$5),-CZ10,
IF(AND(CZ$5&gt;='Rent Roll'!$K6,EDATE('Rent Roll'!$K6,ROUNDDOWN('Rent Roll'!$M6,0))-1&gt;=CZ$5),-CZ10,
"-")),"-")</f>
        <v>-</v>
      </c>
      <c r="DA35" s="92" t="str">
        <f>IFERROR(
IF(AND(DA$5&gt;='Rent Roll'!$M32,EDATE('Rent Roll'!$M32,ROUNDDOWN('Rent Roll'!$Q32,0))-1&gt;=DA$5),-DA10,
IF(AND(DA$5&gt;='Rent Roll'!$K6,EDATE('Rent Roll'!$K6,ROUNDDOWN('Rent Roll'!$M6,0))-1&gt;=DA$5),-DA10,
"-")),"-")</f>
        <v>-</v>
      </c>
      <c r="DB35" s="92" t="str">
        <f>IFERROR(
IF(AND(DB$5&gt;='Rent Roll'!$M32,EDATE('Rent Roll'!$M32,ROUNDDOWN('Rent Roll'!$Q32,0))-1&gt;=DB$5),-DB10,
IF(AND(DB$5&gt;='Rent Roll'!$K6,EDATE('Rent Roll'!$K6,ROUNDDOWN('Rent Roll'!$M6,0))-1&gt;=DB$5),-DB10,
"-")),"-")</f>
        <v>-</v>
      </c>
      <c r="DC35" s="92" t="str">
        <f>IFERROR(
IF(AND(DC$5&gt;='Rent Roll'!$M32,EDATE('Rent Roll'!$M32,ROUNDDOWN('Rent Roll'!$Q32,0))-1&gt;=DC$5),-DC10,
IF(AND(DC$5&gt;='Rent Roll'!$K6,EDATE('Rent Roll'!$K6,ROUNDDOWN('Rent Roll'!$M6,0))-1&gt;=DC$5),-DC10,
"-")),"-")</f>
        <v>-</v>
      </c>
      <c r="DD35" s="92" t="str">
        <f>IFERROR(
IF(AND(DD$5&gt;='Rent Roll'!$M32,EDATE('Rent Roll'!$M32,ROUNDDOWN('Rent Roll'!$Q32,0))-1&gt;=DD$5),-DD10,
IF(AND(DD$5&gt;='Rent Roll'!$K6,EDATE('Rent Roll'!$K6,ROUNDDOWN('Rent Roll'!$M6,0))-1&gt;=DD$5),-DD10,
"-")),"-")</f>
        <v>-</v>
      </c>
      <c r="DE35" s="92" t="str">
        <f>IFERROR(
IF(AND(DE$5&gt;='Rent Roll'!$M32,EDATE('Rent Roll'!$M32,ROUNDDOWN('Rent Roll'!$Q32,0))-1&gt;=DE$5),-DE10,
IF(AND(DE$5&gt;='Rent Roll'!$K6,EDATE('Rent Roll'!$K6,ROUNDDOWN('Rent Roll'!$M6,0))-1&gt;=DE$5),-DE10,
"-")),"-")</f>
        <v>-</v>
      </c>
      <c r="DF35" s="92" t="str">
        <f>IFERROR(
IF(AND(DF$5&gt;='Rent Roll'!$M32,EDATE('Rent Roll'!$M32,ROUNDDOWN('Rent Roll'!$Q32,0))-1&gt;=DF$5),-DF10,
IF(AND(DF$5&gt;='Rent Roll'!$K6,EDATE('Rent Roll'!$K6,ROUNDDOWN('Rent Roll'!$M6,0))-1&gt;=DF$5),-DF10,
"-")),"-")</f>
        <v>-</v>
      </c>
      <c r="DG35" s="92" t="str">
        <f>IFERROR(
IF(AND(DG$5&gt;='Rent Roll'!$M32,EDATE('Rent Roll'!$M32,ROUNDDOWN('Rent Roll'!$Q32,0))-1&gt;=DG$5),-DG10,
IF(AND(DG$5&gt;='Rent Roll'!$K6,EDATE('Rent Roll'!$K6,ROUNDDOWN('Rent Roll'!$M6,0))-1&gt;=DG$5),-DG10,
"-")),"-")</f>
        <v>-</v>
      </c>
      <c r="DH35" s="92" t="str">
        <f>IFERROR(
IF(AND(DH$5&gt;='Rent Roll'!$M32,EDATE('Rent Roll'!$M32,ROUNDDOWN('Rent Roll'!$Q32,0))-1&gt;=DH$5),-DH10,
IF(AND(DH$5&gt;='Rent Roll'!$K6,EDATE('Rent Roll'!$K6,ROUNDDOWN('Rent Roll'!$M6,0))-1&gt;=DH$5),-DH10,
"-")),"-")</f>
        <v>-</v>
      </c>
      <c r="DI35" s="92" t="str">
        <f>IFERROR(
IF(AND(DI$5&gt;='Rent Roll'!$M32,EDATE('Rent Roll'!$M32,ROUNDDOWN('Rent Roll'!$Q32,0))-1&gt;=DI$5),-DI10,
IF(AND(DI$5&gt;='Rent Roll'!$K6,EDATE('Rent Roll'!$K6,ROUNDDOWN('Rent Roll'!$M6,0))-1&gt;=DI$5),-DI10,
"-")),"-")</f>
        <v>-</v>
      </c>
      <c r="DJ35" s="92" t="str">
        <f>IFERROR(
IF(AND(DJ$5&gt;='Rent Roll'!$M32,EDATE('Rent Roll'!$M32,ROUNDDOWN('Rent Roll'!$Q32,0))-1&gt;=DJ$5),-DJ10,
IF(AND(DJ$5&gt;='Rent Roll'!$K6,EDATE('Rent Roll'!$K6,ROUNDDOWN('Rent Roll'!$M6,0))-1&gt;=DJ$5),-DJ10,
"-")),"-")</f>
        <v>-</v>
      </c>
      <c r="DK35" s="92" t="str">
        <f>IFERROR(
IF(AND(DK$5&gt;='Rent Roll'!$M32,EDATE('Rent Roll'!$M32,ROUNDDOWN('Rent Roll'!$Q32,0))-1&gt;=DK$5),-DK10,
IF(AND(DK$5&gt;='Rent Roll'!$K6,EDATE('Rent Roll'!$K6,ROUNDDOWN('Rent Roll'!$M6,0))-1&gt;=DK$5),-DK10,
"-")),"-")</f>
        <v>-</v>
      </c>
      <c r="DL35" s="92" t="str">
        <f>IFERROR(
IF(AND(DL$5&gt;='Rent Roll'!$M32,EDATE('Rent Roll'!$M32,ROUNDDOWN('Rent Roll'!$Q32,0))-1&gt;=DL$5),-DL10,
IF(AND(DL$5&gt;='Rent Roll'!$K6,EDATE('Rent Roll'!$K6,ROUNDDOWN('Rent Roll'!$M6,0))-1&gt;=DL$5),-DL10,
"-")),"-")</f>
        <v>-</v>
      </c>
      <c r="DM35" s="92" t="str">
        <f>IFERROR(
IF(AND(DM$5&gt;='Rent Roll'!$M32,EDATE('Rent Roll'!$M32,ROUNDDOWN('Rent Roll'!$Q32,0))-1&gt;=DM$5),-DM10,
IF(AND(DM$5&gt;='Rent Roll'!$K6,EDATE('Rent Roll'!$K6,ROUNDDOWN('Rent Roll'!$M6,0))-1&gt;=DM$5),-DM10,
"-")),"-")</f>
        <v>-</v>
      </c>
      <c r="DN35" s="92" t="str">
        <f>IFERROR(
IF(AND(DN$5&gt;='Rent Roll'!$M32,EDATE('Rent Roll'!$M32,ROUNDDOWN('Rent Roll'!$Q32,0))-1&gt;=DN$5),-DN10,
IF(AND(DN$5&gt;='Rent Roll'!$K6,EDATE('Rent Roll'!$K6,ROUNDDOWN('Rent Roll'!$M6,0))-1&gt;=DN$5),-DN10,
"-")),"-")</f>
        <v>-</v>
      </c>
      <c r="DO35" s="92" t="str">
        <f>IFERROR(
IF(AND(DO$5&gt;='Rent Roll'!$M32,EDATE('Rent Roll'!$M32,ROUNDDOWN('Rent Roll'!$Q32,0))-1&gt;=DO$5),-DO10,
IF(AND(DO$5&gt;='Rent Roll'!$K6,EDATE('Rent Roll'!$K6,ROUNDDOWN('Rent Roll'!$M6,0))-1&gt;=DO$5),-DO10,
"-")),"-")</f>
        <v>-</v>
      </c>
      <c r="DP35" s="92" t="str">
        <f>IFERROR(
IF(AND(DP$5&gt;='Rent Roll'!$M32,EDATE('Rent Roll'!$M32,ROUNDDOWN('Rent Roll'!$Q32,0))-1&gt;=DP$5),-DP10,
IF(AND(DP$5&gt;='Rent Roll'!$K6,EDATE('Rent Roll'!$K6,ROUNDDOWN('Rent Roll'!$M6,0))-1&gt;=DP$5),-DP10,
"-")),"-")</f>
        <v>-</v>
      </c>
      <c r="DQ35" s="92" t="str">
        <f>IFERROR(
IF(AND(DQ$5&gt;='Rent Roll'!$M32,EDATE('Rent Roll'!$M32,ROUNDDOWN('Rent Roll'!$Q32,0))-1&gt;=DQ$5),-DQ10,
IF(AND(DQ$5&gt;='Rent Roll'!$K6,EDATE('Rent Roll'!$K6,ROUNDDOWN('Rent Roll'!$M6,0))-1&gt;=DQ$5),-DQ10,
"-")),"-")</f>
        <v>-</v>
      </c>
      <c r="DR35" s="92" t="str">
        <f>IFERROR(
IF(AND(DR$5&gt;='Rent Roll'!$M32,EDATE('Rent Roll'!$M32,ROUNDDOWN('Rent Roll'!$Q32,0))-1&gt;=DR$5),-DR10,
IF(AND(DR$5&gt;='Rent Roll'!$K6,EDATE('Rent Roll'!$K6,ROUNDDOWN('Rent Roll'!$M6,0))-1&gt;=DR$5),-DR10,
"-")),"-")</f>
        <v>-</v>
      </c>
      <c r="DS35" s="92" t="str">
        <f>IFERROR(
IF(AND(DS$5&gt;='Rent Roll'!$M32,EDATE('Rent Roll'!$M32,ROUNDDOWN('Rent Roll'!$Q32,0))-1&gt;=DS$5),-DS10,
IF(AND(DS$5&gt;='Rent Roll'!$K6,EDATE('Rent Roll'!$K6,ROUNDDOWN('Rent Roll'!$M6,0))-1&gt;=DS$5),-DS10,
"-")),"-")</f>
        <v>-</v>
      </c>
      <c r="DT35" s="92" t="str">
        <f>IFERROR(
IF(AND(DT$5&gt;='Rent Roll'!$M32,EDATE('Rent Roll'!$M32,ROUNDDOWN('Rent Roll'!$Q32,0))-1&gt;=DT$5),-DT10,
IF(AND(DT$5&gt;='Rent Roll'!$K6,EDATE('Rent Roll'!$K6,ROUNDDOWN('Rent Roll'!$M6,0))-1&gt;=DT$5),-DT10,
"-")),"-")</f>
        <v>-</v>
      </c>
      <c r="DU35" s="92" t="str">
        <f>IFERROR(
IF(AND(DU$5&gt;='Rent Roll'!$M32,EDATE('Rent Roll'!$M32,ROUNDDOWN('Rent Roll'!$Q32,0))-1&gt;=DU$5),-DU10,
IF(AND(DU$5&gt;='Rent Roll'!$K6,EDATE('Rent Roll'!$K6,ROUNDDOWN('Rent Roll'!$M6,0))-1&gt;=DU$5),-DU10,
"-")),"-")</f>
        <v>-</v>
      </c>
      <c r="DV35" s="92" t="str">
        <f>IFERROR(
IF(AND(DV$5&gt;='Rent Roll'!$M32,EDATE('Rent Roll'!$M32,ROUNDDOWN('Rent Roll'!$Q32,0))-1&gt;=DV$5),-DV10,
IF(AND(DV$5&gt;='Rent Roll'!$K6,EDATE('Rent Roll'!$K6,ROUNDDOWN('Rent Roll'!$M6,0))-1&gt;=DV$5),-DV10,
"-")),"-")</f>
        <v>-</v>
      </c>
      <c r="DW35" s="92" t="str">
        <f>IFERROR(
IF(AND(DW$5&gt;='Rent Roll'!$M32,EDATE('Rent Roll'!$M32,ROUNDDOWN('Rent Roll'!$Q32,0))-1&gt;=DW$5),-DW10,
IF(AND(DW$5&gt;='Rent Roll'!$K6,EDATE('Rent Roll'!$K6,ROUNDDOWN('Rent Roll'!$M6,0))-1&gt;=DW$5),-DW10,
"-")),"-")</f>
        <v>-</v>
      </c>
      <c r="DX35" s="92" t="str">
        <f>IFERROR(
IF(AND(DX$5&gt;='Rent Roll'!$M32,EDATE('Rent Roll'!$M32,ROUNDDOWN('Rent Roll'!$Q32,0))-1&gt;=DX$5),-DX10,
IF(AND(DX$5&gt;='Rent Roll'!$K6,EDATE('Rent Roll'!$K6,ROUNDDOWN('Rent Roll'!$M6,0))-1&gt;=DX$5),-DX10,
"-")),"-")</f>
        <v>-</v>
      </c>
      <c r="DY35" s="92" t="str">
        <f>IFERROR(
IF(AND(DY$5&gt;='Rent Roll'!$M32,EDATE('Rent Roll'!$M32,ROUNDDOWN('Rent Roll'!$Q32,0))-1&gt;=DY$5),-DY10,
IF(AND(DY$5&gt;='Rent Roll'!$K6,EDATE('Rent Roll'!$K6,ROUNDDOWN('Rent Roll'!$M6,0))-1&gt;=DY$5),-DY10,
"-")),"-")</f>
        <v>-</v>
      </c>
      <c r="DZ35" s="92" t="str">
        <f>IFERROR(
IF(AND(DZ$5&gt;='Rent Roll'!$M32,EDATE('Rent Roll'!$M32,ROUNDDOWN('Rent Roll'!$Q32,0))-1&gt;=DZ$5),-DZ10,
IF(AND(DZ$5&gt;='Rent Roll'!$K6,EDATE('Rent Roll'!$K6,ROUNDDOWN('Rent Roll'!$M6,0))-1&gt;=DZ$5),-DZ10,
"-")),"-")</f>
        <v>-</v>
      </c>
      <c r="EA35" s="92" t="str">
        <f>IFERROR(
IF(AND(EA$5&gt;='Rent Roll'!$M32,EDATE('Rent Roll'!$M32,ROUNDDOWN('Rent Roll'!$Q32,0))-1&gt;=EA$5),-EA10,
IF(AND(EA$5&gt;='Rent Roll'!$K6,EDATE('Rent Roll'!$K6,ROUNDDOWN('Rent Roll'!$M6,0))-1&gt;=EA$5),-EA10,
"-")),"-")</f>
        <v>-</v>
      </c>
      <c r="EB35" s="92" t="str">
        <f>IFERROR(
IF(AND(EB$5&gt;='Rent Roll'!$M32,EDATE('Rent Roll'!$M32,ROUNDDOWN('Rent Roll'!$Q32,0))-1&gt;=EB$5),-EB10,
IF(AND(EB$5&gt;='Rent Roll'!$K6,EDATE('Rent Roll'!$K6,ROUNDDOWN('Rent Roll'!$M6,0))-1&gt;=EB$5),-EB10,
"-")),"-")</f>
        <v>-</v>
      </c>
      <c r="EC35" s="92" t="str">
        <f>IFERROR(
IF(AND(EC$5&gt;='Rent Roll'!$M32,EDATE('Rent Roll'!$M32,ROUNDDOWN('Rent Roll'!$Q32,0))-1&gt;=EC$5),-EC10,
IF(AND(EC$5&gt;='Rent Roll'!$K6,EDATE('Rent Roll'!$K6,ROUNDDOWN('Rent Roll'!$M6,0))-1&gt;=EC$5),-EC10,
"-")),"-")</f>
        <v>-</v>
      </c>
      <c r="ED35" s="92" t="str">
        <f>IFERROR(
IF(AND(ED$5&gt;='Rent Roll'!$M32,EDATE('Rent Roll'!$M32,ROUNDDOWN('Rent Roll'!$Q32,0))-1&gt;=ED$5),-ED10,
IF(AND(ED$5&gt;='Rent Roll'!$K6,EDATE('Rent Roll'!$K6,ROUNDDOWN('Rent Roll'!$M6,0))-1&gt;=ED$5),-ED10,
"-")),"-")</f>
        <v>-</v>
      </c>
      <c r="EE35" s="92" t="str">
        <f>IFERROR(
IF(AND(EE$5&gt;='Rent Roll'!$M32,EDATE('Rent Roll'!$M32,ROUNDDOWN('Rent Roll'!$Q32,0))-1&gt;=EE$5),-EE10,
IF(AND(EE$5&gt;='Rent Roll'!$K6,EDATE('Rent Roll'!$K6,ROUNDDOWN('Rent Roll'!$M6,0))-1&gt;=EE$5),-EE10,
"-")),"-")</f>
        <v>-</v>
      </c>
      <c r="EF35" s="214" t="str">
        <f>IFERROR(
IF(AND(EF$5&gt;='Rent Roll'!$M32,EDATE('Rent Roll'!$M32,ROUNDDOWN('Rent Roll'!$Q32,0))-1&gt;=EF$5),-EF10,
IF(AND(EF$5&gt;='Rent Roll'!$K6,EDATE('Rent Roll'!$K6,ROUNDDOWN('Rent Roll'!$M6,0))-1&gt;=EF$5),-EF10,
"-")),"-")</f>
        <v>-</v>
      </c>
      <c r="EG35" s="72" t="s">
        <v>109</v>
      </c>
    </row>
    <row r="36" spans="2:137" ht="15" x14ac:dyDescent="0.25">
      <c r="B36" s="74"/>
      <c r="C36" s="287" t="str">
        <f>CONCATENATE('Rent Roll'!B7&amp;" - "&amp;'Rent Roll'!C7)</f>
        <v xml:space="preserve"> - </v>
      </c>
      <c r="D36" s="214">
        <f t="shared" si="17"/>
        <v>0</v>
      </c>
      <c r="E36" s="92" t="str">
        <f>IFERROR(
IF(AND(E$5&gt;='Rent Roll'!$M33,EDATE('Rent Roll'!$M33,ROUNDDOWN('Rent Roll'!$Q33,0))-1&gt;=E$5),-E11,
IF(AND(E$5&gt;='Rent Roll'!$K7,EDATE('Rent Roll'!$K7,ROUNDDOWN('Rent Roll'!$M7,0))-1&gt;=E$5),-E11,
"-")),"-")</f>
        <v>-</v>
      </c>
      <c r="F36" s="92" t="str">
        <f>IFERROR(
IF(AND(F$5&gt;='Rent Roll'!$M33,EDATE('Rent Roll'!$M33,ROUNDDOWN('Rent Roll'!$Q33,0))-1&gt;=F$5),-F11,
IF(AND(F$5&gt;='Rent Roll'!$K7,EDATE('Rent Roll'!$K7,ROUNDDOWN('Rent Roll'!$M7,0))-1&gt;=F$5),-F11,
"-")),"-")</f>
        <v>-</v>
      </c>
      <c r="G36" s="92" t="str">
        <f>IFERROR(
IF(AND(G$5&gt;='Rent Roll'!$M33,EDATE('Rent Roll'!$M33,ROUNDDOWN('Rent Roll'!$Q33,0))-1&gt;=G$5),-G11,
IF(AND(G$5&gt;='Rent Roll'!$K7,EDATE('Rent Roll'!$K7,ROUNDDOWN('Rent Roll'!$M7,0))-1&gt;=G$5),-G11,
"-")),"-")</f>
        <v>-</v>
      </c>
      <c r="H36" s="92" t="str">
        <f>IFERROR(
IF(AND(H$5&gt;='Rent Roll'!$M33,EDATE('Rent Roll'!$M33,ROUNDDOWN('Rent Roll'!$Q33,0))-1&gt;=H$5),-H11,
IF(AND(H$5&gt;='Rent Roll'!$K7,EDATE('Rent Roll'!$K7,ROUNDDOWN('Rent Roll'!$M7,0))-1&gt;=H$5),-H11,
"-")),"-")</f>
        <v>-</v>
      </c>
      <c r="I36" s="92" t="str">
        <f>IFERROR(
IF(AND(I$5&gt;='Rent Roll'!$M33,EDATE('Rent Roll'!$M33,ROUNDDOWN('Rent Roll'!$Q33,0))-1&gt;=I$5),-I11,
IF(AND(I$5&gt;='Rent Roll'!$K7,EDATE('Rent Roll'!$K7,ROUNDDOWN('Rent Roll'!$M7,0))-1&gt;=I$5),-I11,
"-")),"-")</f>
        <v>-</v>
      </c>
      <c r="J36" s="92" t="str">
        <f>IFERROR(
IF(AND(J$5&gt;='Rent Roll'!$M33,EDATE('Rent Roll'!$M33,ROUNDDOWN('Rent Roll'!$Q33,0))-1&gt;=J$5),-J11,
IF(AND(J$5&gt;='Rent Roll'!$K7,EDATE('Rent Roll'!$K7,ROUNDDOWN('Rent Roll'!$M7,0))-1&gt;=J$5),-J11,
"-")),"-")</f>
        <v>-</v>
      </c>
      <c r="K36" s="92" t="str">
        <f>IFERROR(
IF(AND(K$5&gt;='Rent Roll'!$M33,EDATE('Rent Roll'!$M33,ROUNDDOWN('Rent Roll'!$Q33,0))-1&gt;=K$5),-K11,
IF(AND(K$5&gt;='Rent Roll'!$K7,EDATE('Rent Roll'!$K7,ROUNDDOWN('Rent Roll'!$M7,0))-1&gt;=K$5),-K11,
"-")),"-")</f>
        <v>-</v>
      </c>
      <c r="L36" s="92" t="str">
        <f>IFERROR(
IF(AND(L$5&gt;='Rent Roll'!$M33,EDATE('Rent Roll'!$M33,ROUNDDOWN('Rent Roll'!$Q33,0))-1&gt;=L$5),-L11,
IF(AND(L$5&gt;='Rent Roll'!$K7,EDATE('Rent Roll'!$K7,ROUNDDOWN('Rent Roll'!$M7,0))-1&gt;=L$5),-L11,
"-")),"-")</f>
        <v>-</v>
      </c>
      <c r="M36" s="92" t="str">
        <f>IFERROR(
IF(AND(M$5&gt;='Rent Roll'!$M33,EDATE('Rent Roll'!$M33,ROUNDDOWN('Rent Roll'!$Q33,0))-1&gt;=M$5),-M11,
IF(AND(M$5&gt;='Rent Roll'!$K7,EDATE('Rent Roll'!$K7,ROUNDDOWN('Rent Roll'!$M7,0))-1&gt;=M$5),-M11,
"-")),"-")</f>
        <v>-</v>
      </c>
      <c r="N36" s="92" t="str">
        <f>IFERROR(
IF(AND(N$5&gt;='Rent Roll'!$M33,EDATE('Rent Roll'!$M33,ROUNDDOWN('Rent Roll'!$Q33,0))-1&gt;=N$5),-N11,
IF(AND(N$5&gt;='Rent Roll'!$K7,EDATE('Rent Roll'!$K7,ROUNDDOWN('Rent Roll'!$M7,0))-1&gt;=N$5),-N11,
"-")),"-")</f>
        <v>-</v>
      </c>
      <c r="O36" s="92" t="str">
        <f>IFERROR(
IF(AND(O$5&gt;='Rent Roll'!$M33,EDATE('Rent Roll'!$M33,ROUNDDOWN('Rent Roll'!$Q33,0))-1&gt;=O$5),-O11,
IF(AND(O$5&gt;='Rent Roll'!$K7,EDATE('Rent Roll'!$K7,ROUNDDOWN('Rent Roll'!$M7,0))-1&gt;=O$5),-O11,
"-")),"-")</f>
        <v>-</v>
      </c>
      <c r="P36" s="92" t="str">
        <f>IFERROR(
IF(AND(P$5&gt;='Rent Roll'!$M33,EDATE('Rent Roll'!$M33,ROUNDDOWN('Rent Roll'!$Q33,0))-1&gt;=P$5),-P11,
IF(AND(P$5&gt;='Rent Roll'!$K7,EDATE('Rent Roll'!$K7,ROUNDDOWN('Rent Roll'!$M7,0))-1&gt;=P$5),-P11,
"-")),"-")</f>
        <v>-</v>
      </c>
      <c r="Q36" s="92" t="str">
        <f>IFERROR(
IF(AND(Q$5&gt;='Rent Roll'!$M33,EDATE('Rent Roll'!$M33,ROUNDDOWN('Rent Roll'!$Q33,0))-1&gt;=Q$5),-Q11,
IF(AND(Q$5&gt;='Rent Roll'!$K7,EDATE('Rent Roll'!$K7,ROUNDDOWN('Rent Roll'!$M7,0))-1&gt;=Q$5),-Q11,
"-")),"-")</f>
        <v>-</v>
      </c>
      <c r="R36" s="92" t="str">
        <f>IFERROR(
IF(AND(R$5&gt;='Rent Roll'!$M33,EDATE('Rent Roll'!$M33,ROUNDDOWN('Rent Roll'!$Q33,0))-1&gt;=R$5),-R11,
IF(AND(R$5&gt;='Rent Roll'!$K7,EDATE('Rent Roll'!$K7,ROUNDDOWN('Rent Roll'!$M7,0))-1&gt;=R$5),-R11,
"-")),"-")</f>
        <v>-</v>
      </c>
      <c r="S36" s="92" t="str">
        <f>IFERROR(
IF(AND(S$5&gt;='Rent Roll'!$M33,EDATE('Rent Roll'!$M33,ROUNDDOWN('Rent Roll'!$Q33,0))-1&gt;=S$5),-S11,
IF(AND(S$5&gt;='Rent Roll'!$K7,EDATE('Rent Roll'!$K7,ROUNDDOWN('Rent Roll'!$M7,0))-1&gt;=S$5),-S11,
"-")),"-")</f>
        <v>-</v>
      </c>
      <c r="T36" s="92" t="str">
        <f>IFERROR(
IF(AND(T$5&gt;='Rent Roll'!$M33,EDATE('Rent Roll'!$M33,ROUNDDOWN('Rent Roll'!$Q33,0))-1&gt;=T$5),-T11,
IF(AND(T$5&gt;='Rent Roll'!$K7,EDATE('Rent Roll'!$K7,ROUNDDOWN('Rent Roll'!$M7,0))-1&gt;=T$5),-T11,
"-")),"-")</f>
        <v>-</v>
      </c>
      <c r="U36" s="92" t="str">
        <f>IFERROR(
IF(AND(U$5&gt;='Rent Roll'!$M33,EDATE('Rent Roll'!$M33,ROUNDDOWN('Rent Roll'!$Q33,0))-1&gt;=U$5),-U11,
IF(AND(U$5&gt;='Rent Roll'!$K7,EDATE('Rent Roll'!$K7,ROUNDDOWN('Rent Roll'!$M7,0))-1&gt;=U$5),-U11,
"-")),"-")</f>
        <v>-</v>
      </c>
      <c r="V36" s="92" t="str">
        <f>IFERROR(
IF(AND(V$5&gt;='Rent Roll'!$M33,EDATE('Rent Roll'!$M33,ROUNDDOWN('Rent Roll'!$Q33,0))-1&gt;=V$5),-V11,
IF(AND(V$5&gt;='Rent Roll'!$K7,EDATE('Rent Roll'!$K7,ROUNDDOWN('Rent Roll'!$M7,0))-1&gt;=V$5),-V11,
"-")),"-")</f>
        <v>-</v>
      </c>
      <c r="W36" s="92" t="str">
        <f>IFERROR(
IF(AND(W$5&gt;='Rent Roll'!$M33,EDATE('Rent Roll'!$M33,ROUNDDOWN('Rent Roll'!$Q33,0))-1&gt;=W$5),-W11,
IF(AND(W$5&gt;='Rent Roll'!$K7,EDATE('Rent Roll'!$K7,ROUNDDOWN('Rent Roll'!$M7,0))-1&gt;=W$5),-W11,
"-")),"-")</f>
        <v>-</v>
      </c>
      <c r="X36" s="92" t="str">
        <f>IFERROR(
IF(AND(X$5&gt;='Rent Roll'!$M33,EDATE('Rent Roll'!$M33,ROUNDDOWN('Rent Roll'!$Q33,0))-1&gt;=X$5),-X11,
IF(AND(X$5&gt;='Rent Roll'!$K7,EDATE('Rent Roll'!$K7,ROUNDDOWN('Rent Roll'!$M7,0))-1&gt;=X$5),-X11,
"-")),"-")</f>
        <v>-</v>
      </c>
      <c r="Y36" s="92" t="str">
        <f>IFERROR(
IF(AND(Y$5&gt;='Rent Roll'!$M33,EDATE('Rent Roll'!$M33,ROUNDDOWN('Rent Roll'!$Q33,0))-1&gt;=Y$5),-Y11,
IF(AND(Y$5&gt;='Rent Roll'!$K7,EDATE('Rent Roll'!$K7,ROUNDDOWN('Rent Roll'!$M7,0))-1&gt;=Y$5),-Y11,
"-")),"-")</f>
        <v>-</v>
      </c>
      <c r="Z36" s="92" t="str">
        <f>IFERROR(
IF(AND(Z$5&gt;='Rent Roll'!$M33,EDATE('Rent Roll'!$M33,ROUNDDOWN('Rent Roll'!$Q33,0))-1&gt;=Z$5),-Z11,
IF(AND(Z$5&gt;='Rent Roll'!$K7,EDATE('Rent Roll'!$K7,ROUNDDOWN('Rent Roll'!$M7,0))-1&gt;=Z$5),-Z11,
"-")),"-")</f>
        <v>-</v>
      </c>
      <c r="AA36" s="92" t="str">
        <f>IFERROR(
IF(AND(AA$5&gt;='Rent Roll'!$M33,EDATE('Rent Roll'!$M33,ROUNDDOWN('Rent Roll'!$Q33,0))-1&gt;=AA$5),-AA11,
IF(AND(AA$5&gt;='Rent Roll'!$K7,EDATE('Rent Roll'!$K7,ROUNDDOWN('Rent Roll'!$M7,0))-1&gt;=AA$5),-AA11,
"-")),"-")</f>
        <v>-</v>
      </c>
      <c r="AB36" s="92" t="str">
        <f>IFERROR(
IF(AND(AB$5&gt;='Rent Roll'!$M33,EDATE('Rent Roll'!$M33,ROUNDDOWN('Rent Roll'!$Q33,0))-1&gt;=AB$5),-AB11,
IF(AND(AB$5&gt;='Rent Roll'!$K7,EDATE('Rent Roll'!$K7,ROUNDDOWN('Rent Roll'!$M7,0))-1&gt;=AB$5),-AB11,
"-")),"-")</f>
        <v>-</v>
      </c>
      <c r="AC36" s="92" t="str">
        <f>IFERROR(
IF(AND(AC$5&gt;='Rent Roll'!$M33,EDATE('Rent Roll'!$M33,ROUNDDOWN('Rent Roll'!$Q33,0))-1&gt;=AC$5),-AC11,
IF(AND(AC$5&gt;='Rent Roll'!$K7,EDATE('Rent Roll'!$K7,ROUNDDOWN('Rent Roll'!$M7,0))-1&gt;=AC$5),-AC11,
"-")),"-")</f>
        <v>-</v>
      </c>
      <c r="AD36" s="92" t="str">
        <f>IFERROR(
IF(AND(AD$5&gt;='Rent Roll'!$M33,EDATE('Rent Roll'!$M33,ROUNDDOWN('Rent Roll'!$Q33,0))-1&gt;=AD$5),-AD11,
IF(AND(AD$5&gt;='Rent Roll'!$K7,EDATE('Rent Roll'!$K7,ROUNDDOWN('Rent Roll'!$M7,0))-1&gt;=AD$5),-AD11,
"-")),"-")</f>
        <v>-</v>
      </c>
      <c r="AE36" s="92" t="str">
        <f>IFERROR(
IF(AND(AE$5&gt;='Rent Roll'!$M33,EDATE('Rent Roll'!$M33,ROUNDDOWN('Rent Roll'!$Q33,0))-1&gt;=AE$5),-AE11,
IF(AND(AE$5&gt;='Rent Roll'!$K7,EDATE('Rent Roll'!$K7,ROUNDDOWN('Rent Roll'!$M7,0))-1&gt;=AE$5),-AE11,
"-")),"-")</f>
        <v>-</v>
      </c>
      <c r="AF36" s="92" t="str">
        <f>IFERROR(
IF(AND(AF$5&gt;='Rent Roll'!$M33,EDATE('Rent Roll'!$M33,ROUNDDOWN('Rent Roll'!$Q33,0))-1&gt;=AF$5),-AF11,
IF(AND(AF$5&gt;='Rent Roll'!$K7,EDATE('Rent Roll'!$K7,ROUNDDOWN('Rent Roll'!$M7,0))-1&gt;=AF$5),-AF11,
"-")),"-")</f>
        <v>-</v>
      </c>
      <c r="AG36" s="92" t="str">
        <f>IFERROR(
IF(AND(AG$5&gt;='Rent Roll'!$M33,EDATE('Rent Roll'!$M33,ROUNDDOWN('Rent Roll'!$Q33,0))-1&gt;=AG$5),-AG11,
IF(AND(AG$5&gt;='Rent Roll'!$K7,EDATE('Rent Roll'!$K7,ROUNDDOWN('Rent Roll'!$M7,0))-1&gt;=AG$5),-AG11,
"-")),"-")</f>
        <v>-</v>
      </c>
      <c r="AH36" s="92" t="str">
        <f>IFERROR(
IF(AND(AH$5&gt;='Rent Roll'!$M33,EDATE('Rent Roll'!$M33,ROUNDDOWN('Rent Roll'!$Q33,0))-1&gt;=AH$5),-AH11,
IF(AND(AH$5&gt;='Rent Roll'!$K7,EDATE('Rent Roll'!$K7,ROUNDDOWN('Rent Roll'!$M7,0))-1&gt;=AH$5),-AH11,
"-")),"-")</f>
        <v>-</v>
      </c>
      <c r="AI36" s="92" t="str">
        <f>IFERROR(
IF(AND(AI$5&gt;='Rent Roll'!$M33,EDATE('Rent Roll'!$M33,ROUNDDOWN('Rent Roll'!$Q33,0))-1&gt;=AI$5),-AI11,
IF(AND(AI$5&gt;='Rent Roll'!$K7,EDATE('Rent Roll'!$K7,ROUNDDOWN('Rent Roll'!$M7,0))-1&gt;=AI$5),-AI11,
"-")),"-")</f>
        <v>-</v>
      </c>
      <c r="AJ36" s="92" t="str">
        <f>IFERROR(
IF(AND(AJ$5&gt;='Rent Roll'!$M33,EDATE('Rent Roll'!$M33,ROUNDDOWN('Rent Roll'!$Q33,0))-1&gt;=AJ$5),-AJ11,
IF(AND(AJ$5&gt;='Rent Roll'!$K7,EDATE('Rent Roll'!$K7,ROUNDDOWN('Rent Roll'!$M7,0))-1&gt;=AJ$5),-AJ11,
"-")),"-")</f>
        <v>-</v>
      </c>
      <c r="AK36" s="92" t="str">
        <f>IFERROR(
IF(AND(AK$5&gt;='Rent Roll'!$M33,EDATE('Rent Roll'!$M33,ROUNDDOWN('Rent Roll'!$Q33,0))-1&gt;=AK$5),-AK11,
IF(AND(AK$5&gt;='Rent Roll'!$K7,EDATE('Rent Roll'!$K7,ROUNDDOWN('Rent Roll'!$M7,0))-1&gt;=AK$5),-AK11,
"-")),"-")</f>
        <v>-</v>
      </c>
      <c r="AL36" s="92" t="str">
        <f>IFERROR(
IF(AND(AL$5&gt;='Rent Roll'!$M33,EDATE('Rent Roll'!$M33,ROUNDDOWN('Rent Roll'!$Q33,0))-1&gt;=AL$5),-AL11,
IF(AND(AL$5&gt;='Rent Roll'!$K7,EDATE('Rent Roll'!$K7,ROUNDDOWN('Rent Roll'!$M7,0))-1&gt;=AL$5),-AL11,
"-")),"-")</f>
        <v>-</v>
      </c>
      <c r="AM36" s="92" t="str">
        <f>IFERROR(
IF(AND(AM$5&gt;='Rent Roll'!$M33,EDATE('Rent Roll'!$M33,ROUNDDOWN('Rent Roll'!$Q33,0))-1&gt;=AM$5),-AM11,
IF(AND(AM$5&gt;='Rent Roll'!$K7,EDATE('Rent Roll'!$K7,ROUNDDOWN('Rent Roll'!$M7,0))-1&gt;=AM$5),-AM11,
"-")),"-")</f>
        <v>-</v>
      </c>
      <c r="AN36" s="92" t="str">
        <f>IFERROR(
IF(AND(AN$5&gt;='Rent Roll'!$M33,EDATE('Rent Roll'!$M33,ROUNDDOWN('Rent Roll'!$Q33,0))-1&gt;=AN$5),-AN11,
IF(AND(AN$5&gt;='Rent Roll'!$K7,EDATE('Rent Roll'!$K7,ROUNDDOWN('Rent Roll'!$M7,0))-1&gt;=AN$5),-AN11,
"-")),"-")</f>
        <v>-</v>
      </c>
      <c r="AO36" s="92" t="str">
        <f>IFERROR(
IF(AND(AO$5&gt;='Rent Roll'!$M33,EDATE('Rent Roll'!$M33,ROUNDDOWN('Rent Roll'!$Q33,0))-1&gt;=AO$5),-AO11,
IF(AND(AO$5&gt;='Rent Roll'!$K7,EDATE('Rent Roll'!$K7,ROUNDDOWN('Rent Roll'!$M7,0))-1&gt;=AO$5),-AO11,
"-")),"-")</f>
        <v>-</v>
      </c>
      <c r="AP36" s="92" t="str">
        <f>IFERROR(
IF(AND(AP$5&gt;='Rent Roll'!$M33,EDATE('Rent Roll'!$M33,ROUNDDOWN('Rent Roll'!$Q33,0))-1&gt;=AP$5),-AP11,
IF(AND(AP$5&gt;='Rent Roll'!$K7,EDATE('Rent Roll'!$K7,ROUNDDOWN('Rent Roll'!$M7,0))-1&gt;=AP$5),-AP11,
"-")),"-")</f>
        <v>-</v>
      </c>
      <c r="AQ36" s="92" t="str">
        <f>IFERROR(
IF(AND(AQ$5&gt;='Rent Roll'!$M33,EDATE('Rent Roll'!$M33,ROUNDDOWN('Rent Roll'!$Q33,0))-1&gt;=AQ$5),-AQ11,
IF(AND(AQ$5&gt;='Rent Roll'!$K7,EDATE('Rent Roll'!$K7,ROUNDDOWN('Rent Roll'!$M7,0))-1&gt;=AQ$5),-AQ11,
"-")),"-")</f>
        <v>-</v>
      </c>
      <c r="AR36" s="92" t="str">
        <f>IFERROR(
IF(AND(AR$5&gt;='Rent Roll'!$M33,EDATE('Rent Roll'!$M33,ROUNDDOWN('Rent Roll'!$Q33,0))-1&gt;=AR$5),-AR11,
IF(AND(AR$5&gt;='Rent Roll'!$K7,EDATE('Rent Roll'!$K7,ROUNDDOWN('Rent Roll'!$M7,0))-1&gt;=AR$5),-AR11,
"-")),"-")</f>
        <v>-</v>
      </c>
      <c r="AS36" s="92" t="str">
        <f>IFERROR(
IF(AND(AS$5&gt;='Rent Roll'!$M33,EDATE('Rent Roll'!$M33,ROUNDDOWN('Rent Roll'!$Q33,0))-1&gt;=AS$5),-AS11,
IF(AND(AS$5&gt;='Rent Roll'!$K7,EDATE('Rent Roll'!$K7,ROUNDDOWN('Rent Roll'!$M7,0))-1&gt;=AS$5),-AS11,
"-")),"-")</f>
        <v>-</v>
      </c>
      <c r="AT36" s="92" t="str">
        <f>IFERROR(
IF(AND(AT$5&gt;='Rent Roll'!$M33,EDATE('Rent Roll'!$M33,ROUNDDOWN('Rent Roll'!$Q33,0))-1&gt;=AT$5),-AT11,
IF(AND(AT$5&gt;='Rent Roll'!$K7,EDATE('Rent Roll'!$K7,ROUNDDOWN('Rent Roll'!$M7,0))-1&gt;=AT$5),-AT11,
"-")),"-")</f>
        <v>-</v>
      </c>
      <c r="AU36" s="92" t="str">
        <f>IFERROR(
IF(AND(AU$5&gt;='Rent Roll'!$M33,EDATE('Rent Roll'!$M33,ROUNDDOWN('Rent Roll'!$Q33,0))-1&gt;=AU$5),-AU11,
IF(AND(AU$5&gt;='Rent Roll'!$K7,EDATE('Rent Roll'!$K7,ROUNDDOWN('Rent Roll'!$M7,0))-1&gt;=AU$5),-AU11,
"-")),"-")</f>
        <v>-</v>
      </c>
      <c r="AV36" s="92" t="str">
        <f>IFERROR(
IF(AND(AV$5&gt;='Rent Roll'!$M33,EDATE('Rent Roll'!$M33,ROUNDDOWN('Rent Roll'!$Q33,0))-1&gt;=AV$5),-AV11,
IF(AND(AV$5&gt;='Rent Roll'!$K7,EDATE('Rent Roll'!$K7,ROUNDDOWN('Rent Roll'!$M7,0))-1&gt;=AV$5),-AV11,
"-")),"-")</f>
        <v>-</v>
      </c>
      <c r="AW36" s="92" t="str">
        <f>IFERROR(
IF(AND(AW$5&gt;='Rent Roll'!$M33,EDATE('Rent Roll'!$M33,ROUNDDOWN('Rent Roll'!$Q33,0))-1&gt;=AW$5),-AW11,
IF(AND(AW$5&gt;='Rent Roll'!$K7,EDATE('Rent Roll'!$K7,ROUNDDOWN('Rent Roll'!$M7,0))-1&gt;=AW$5),-AW11,
"-")),"-")</f>
        <v>-</v>
      </c>
      <c r="AX36" s="92" t="str">
        <f>IFERROR(
IF(AND(AX$5&gt;='Rent Roll'!$M33,EDATE('Rent Roll'!$M33,ROUNDDOWN('Rent Roll'!$Q33,0))-1&gt;=AX$5),-AX11,
IF(AND(AX$5&gt;='Rent Roll'!$K7,EDATE('Rent Roll'!$K7,ROUNDDOWN('Rent Roll'!$M7,0))-1&gt;=AX$5),-AX11,
"-")),"-")</f>
        <v>-</v>
      </c>
      <c r="AY36" s="92" t="str">
        <f>IFERROR(
IF(AND(AY$5&gt;='Rent Roll'!$M33,EDATE('Rent Roll'!$M33,ROUNDDOWN('Rent Roll'!$Q33,0))-1&gt;=AY$5),-AY11,
IF(AND(AY$5&gt;='Rent Roll'!$K7,EDATE('Rent Roll'!$K7,ROUNDDOWN('Rent Roll'!$M7,0))-1&gt;=AY$5),-AY11,
"-")),"-")</f>
        <v>-</v>
      </c>
      <c r="AZ36" s="92" t="str">
        <f>IFERROR(
IF(AND(AZ$5&gt;='Rent Roll'!$M33,EDATE('Rent Roll'!$M33,ROUNDDOWN('Rent Roll'!$Q33,0))-1&gt;=AZ$5),-AZ11,
IF(AND(AZ$5&gt;='Rent Roll'!$K7,EDATE('Rent Roll'!$K7,ROUNDDOWN('Rent Roll'!$M7,0))-1&gt;=AZ$5),-AZ11,
"-")),"-")</f>
        <v>-</v>
      </c>
      <c r="BA36" s="92" t="str">
        <f>IFERROR(
IF(AND(BA$5&gt;='Rent Roll'!$M33,EDATE('Rent Roll'!$M33,ROUNDDOWN('Rent Roll'!$Q33,0))-1&gt;=BA$5),-BA11,
IF(AND(BA$5&gt;='Rent Roll'!$K7,EDATE('Rent Roll'!$K7,ROUNDDOWN('Rent Roll'!$M7,0))-1&gt;=BA$5),-BA11,
"-")),"-")</f>
        <v>-</v>
      </c>
      <c r="BB36" s="92" t="str">
        <f>IFERROR(
IF(AND(BB$5&gt;='Rent Roll'!$M33,EDATE('Rent Roll'!$M33,ROUNDDOWN('Rent Roll'!$Q33,0))-1&gt;=BB$5),-BB11,
IF(AND(BB$5&gt;='Rent Roll'!$K7,EDATE('Rent Roll'!$K7,ROUNDDOWN('Rent Roll'!$M7,0))-1&gt;=BB$5),-BB11,
"-")),"-")</f>
        <v>-</v>
      </c>
      <c r="BC36" s="92" t="str">
        <f>IFERROR(
IF(AND(BC$5&gt;='Rent Roll'!$M33,EDATE('Rent Roll'!$M33,ROUNDDOWN('Rent Roll'!$Q33,0))-1&gt;=BC$5),-BC11,
IF(AND(BC$5&gt;='Rent Roll'!$K7,EDATE('Rent Roll'!$K7,ROUNDDOWN('Rent Roll'!$M7,0))-1&gt;=BC$5),-BC11,
"-")),"-")</f>
        <v>-</v>
      </c>
      <c r="BD36" s="92" t="str">
        <f>IFERROR(
IF(AND(BD$5&gt;='Rent Roll'!$M33,EDATE('Rent Roll'!$M33,ROUNDDOWN('Rent Roll'!$Q33,0))-1&gt;=BD$5),-BD11,
IF(AND(BD$5&gt;='Rent Roll'!$K7,EDATE('Rent Roll'!$K7,ROUNDDOWN('Rent Roll'!$M7,0))-1&gt;=BD$5),-BD11,
"-")),"-")</f>
        <v>-</v>
      </c>
      <c r="BE36" s="92" t="str">
        <f>IFERROR(
IF(AND(BE$5&gt;='Rent Roll'!$M33,EDATE('Rent Roll'!$M33,ROUNDDOWN('Rent Roll'!$Q33,0))-1&gt;=BE$5),-BE11,
IF(AND(BE$5&gt;='Rent Roll'!$K7,EDATE('Rent Roll'!$K7,ROUNDDOWN('Rent Roll'!$M7,0))-1&gt;=BE$5),-BE11,
"-")),"-")</f>
        <v>-</v>
      </c>
      <c r="BF36" s="92" t="str">
        <f>IFERROR(
IF(AND(BF$5&gt;='Rent Roll'!$M33,EDATE('Rent Roll'!$M33,ROUNDDOWN('Rent Roll'!$Q33,0))-1&gt;=BF$5),-BF11,
IF(AND(BF$5&gt;='Rent Roll'!$K7,EDATE('Rent Roll'!$K7,ROUNDDOWN('Rent Roll'!$M7,0))-1&gt;=BF$5),-BF11,
"-")),"-")</f>
        <v>-</v>
      </c>
      <c r="BG36" s="92" t="str">
        <f>IFERROR(
IF(AND(BG$5&gt;='Rent Roll'!$M33,EDATE('Rent Roll'!$M33,ROUNDDOWN('Rent Roll'!$Q33,0))-1&gt;=BG$5),-BG11,
IF(AND(BG$5&gt;='Rent Roll'!$K7,EDATE('Rent Roll'!$K7,ROUNDDOWN('Rent Roll'!$M7,0))-1&gt;=BG$5),-BG11,
"-")),"-")</f>
        <v>-</v>
      </c>
      <c r="BH36" s="92" t="str">
        <f>IFERROR(
IF(AND(BH$5&gt;='Rent Roll'!$M33,EDATE('Rent Roll'!$M33,ROUNDDOWN('Rent Roll'!$Q33,0))-1&gt;=BH$5),-BH11,
IF(AND(BH$5&gt;='Rent Roll'!$K7,EDATE('Rent Roll'!$K7,ROUNDDOWN('Rent Roll'!$M7,0))-1&gt;=BH$5),-BH11,
"-")),"-")</f>
        <v>-</v>
      </c>
      <c r="BI36" s="92" t="str">
        <f>IFERROR(
IF(AND(BI$5&gt;='Rent Roll'!$M33,EDATE('Rent Roll'!$M33,ROUNDDOWN('Rent Roll'!$Q33,0))-1&gt;=BI$5),-BI11,
IF(AND(BI$5&gt;='Rent Roll'!$K7,EDATE('Rent Roll'!$K7,ROUNDDOWN('Rent Roll'!$M7,0))-1&gt;=BI$5),-BI11,
"-")),"-")</f>
        <v>-</v>
      </c>
      <c r="BJ36" s="92" t="str">
        <f>IFERROR(
IF(AND(BJ$5&gt;='Rent Roll'!$M33,EDATE('Rent Roll'!$M33,ROUNDDOWN('Rent Roll'!$Q33,0))-1&gt;=BJ$5),-BJ11,
IF(AND(BJ$5&gt;='Rent Roll'!$K7,EDATE('Rent Roll'!$K7,ROUNDDOWN('Rent Roll'!$M7,0))-1&gt;=BJ$5),-BJ11,
"-")),"-")</f>
        <v>-</v>
      </c>
      <c r="BK36" s="92" t="str">
        <f>IFERROR(
IF(AND(BK$5&gt;='Rent Roll'!$M33,EDATE('Rent Roll'!$M33,ROUNDDOWN('Rent Roll'!$Q33,0))-1&gt;=BK$5),-BK11,
IF(AND(BK$5&gt;='Rent Roll'!$K7,EDATE('Rent Roll'!$K7,ROUNDDOWN('Rent Roll'!$M7,0))-1&gt;=BK$5),-BK11,
"-")),"-")</f>
        <v>-</v>
      </c>
      <c r="BL36" s="92" t="str">
        <f>IFERROR(
IF(AND(BL$5&gt;='Rent Roll'!$M33,EDATE('Rent Roll'!$M33,ROUNDDOWN('Rent Roll'!$Q33,0))-1&gt;=BL$5),-BL11,
IF(AND(BL$5&gt;='Rent Roll'!$K7,EDATE('Rent Roll'!$K7,ROUNDDOWN('Rent Roll'!$M7,0))-1&gt;=BL$5),-BL11,
"-")),"-")</f>
        <v>-</v>
      </c>
      <c r="BM36" s="92" t="str">
        <f>IFERROR(
IF(AND(BM$5&gt;='Rent Roll'!$M33,EDATE('Rent Roll'!$M33,ROUNDDOWN('Rent Roll'!$Q33,0))-1&gt;=BM$5),-BM11,
IF(AND(BM$5&gt;='Rent Roll'!$K7,EDATE('Rent Roll'!$K7,ROUNDDOWN('Rent Roll'!$M7,0))-1&gt;=BM$5),-BM11,
"-")),"-")</f>
        <v>-</v>
      </c>
      <c r="BN36" s="92" t="str">
        <f>IFERROR(
IF(AND(BN$5&gt;='Rent Roll'!$M33,EDATE('Rent Roll'!$M33,ROUNDDOWN('Rent Roll'!$Q33,0))-1&gt;=BN$5),-BN11,
IF(AND(BN$5&gt;='Rent Roll'!$K7,EDATE('Rent Roll'!$K7,ROUNDDOWN('Rent Roll'!$M7,0))-1&gt;=BN$5),-BN11,
"-")),"-")</f>
        <v>-</v>
      </c>
      <c r="BO36" s="92" t="str">
        <f>IFERROR(
IF(AND(BO$5&gt;='Rent Roll'!$M33,EDATE('Rent Roll'!$M33,ROUNDDOWN('Rent Roll'!$Q33,0))-1&gt;=BO$5),-BO11,
IF(AND(BO$5&gt;='Rent Roll'!$K7,EDATE('Rent Roll'!$K7,ROUNDDOWN('Rent Roll'!$M7,0))-1&gt;=BO$5),-BO11,
"-")),"-")</f>
        <v>-</v>
      </c>
      <c r="BP36" s="92" t="str">
        <f>IFERROR(
IF(AND(BP$5&gt;='Rent Roll'!$M33,EDATE('Rent Roll'!$M33,ROUNDDOWN('Rent Roll'!$Q33,0))-1&gt;=BP$5),-BP11,
IF(AND(BP$5&gt;='Rent Roll'!$K7,EDATE('Rent Roll'!$K7,ROUNDDOWN('Rent Roll'!$M7,0))-1&gt;=BP$5),-BP11,
"-")),"-")</f>
        <v>-</v>
      </c>
      <c r="BQ36" s="92" t="str">
        <f>IFERROR(
IF(AND(BQ$5&gt;='Rent Roll'!$M33,EDATE('Rent Roll'!$M33,ROUNDDOWN('Rent Roll'!$Q33,0))-1&gt;=BQ$5),-BQ11,
IF(AND(BQ$5&gt;='Rent Roll'!$K7,EDATE('Rent Roll'!$K7,ROUNDDOWN('Rent Roll'!$M7,0))-1&gt;=BQ$5),-BQ11,
"-")),"-")</f>
        <v>-</v>
      </c>
      <c r="BR36" s="92" t="str">
        <f>IFERROR(
IF(AND(BR$5&gt;='Rent Roll'!$M33,EDATE('Rent Roll'!$M33,ROUNDDOWN('Rent Roll'!$Q33,0))-1&gt;=BR$5),-BR11,
IF(AND(BR$5&gt;='Rent Roll'!$K7,EDATE('Rent Roll'!$K7,ROUNDDOWN('Rent Roll'!$M7,0))-1&gt;=BR$5),-BR11,
"-")),"-")</f>
        <v>-</v>
      </c>
      <c r="BS36" s="92" t="str">
        <f>IFERROR(
IF(AND(BS$5&gt;='Rent Roll'!$M33,EDATE('Rent Roll'!$M33,ROUNDDOWN('Rent Roll'!$Q33,0))-1&gt;=BS$5),-BS11,
IF(AND(BS$5&gt;='Rent Roll'!$K7,EDATE('Rent Roll'!$K7,ROUNDDOWN('Rent Roll'!$M7,0))-1&gt;=BS$5),-BS11,
"-")),"-")</f>
        <v>-</v>
      </c>
      <c r="BT36" s="92" t="str">
        <f>IFERROR(
IF(AND(BT$5&gt;='Rent Roll'!$M33,EDATE('Rent Roll'!$M33,ROUNDDOWN('Rent Roll'!$Q33,0))-1&gt;=BT$5),-BT11,
IF(AND(BT$5&gt;='Rent Roll'!$K7,EDATE('Rent Roll'!$K7,ROUNDDOWN('Rent Roll'!$M7,0))-1&gt;=BT$5),-BT11,
"-")),"-")</f>
        <v>-</v>
      </c>
      <c r="BU36" s="92" t="str">
        <f>IFERROR(
IF(AND(BU$5&gt;='Rent Roll'!$M33,EDATE('Rent Roll'!$M33,ROUNDDOWN('Rent Roll'!$Q33,0))-1&gt;=BU$5),-BU11,
IF(AND(BU$5&gt;='Rent Roll'!$K7,EDATE('Rent Roll'!$K7,ROUNDDOWN('Rent Roll'!$M7,0))-1&gt;=BU$5),-BU11,
"-")),"-")</f>
        <v>-</v>
      </c>
      <c r="BV36" s="92" t="str">
        <f>IFERROR(
IF(AND(BV$5&gt;='Rent Roll'!$M33,EDATE('Rent Roll'!$M33,ROUNDDOWN('Rent Roll'!$Q33,0))-1&gt;=BV$5),-BV11,
IF(AND(BV$5&gt;='Rent Roll'!$K7,EDATE('Rent Roll'!$K7,ROUNDDOWN('Rent Roll'!$M7,0))-1&gt;=BV$5),-BV11,
"-")),"-")</f>
        <v>-</v>
      </c>
      <c r="BW36" s="92" t="str">
        <f>IFERROR(
IF(AND(BW$5&gt;='Rent Roll'!$M33,EDATE('Rent Roll'!$M33,ROUNDDOWN('Rent Roll'!$Q33,0))-1&gt;=BW$5),-BW11,
IF(AND(BW$5&gt;='Rent Roll'!$K7,EDATE('Rent Roll'!$K7,ROUNDDOWN('Rent Roll'!$M7,0))-1&gt;=BW$5),-BW11,
"-")),"-")</f>
        <v>-</v>
      </c>
      <c r="BX36" s="92" t="str">
        <f>IFERROR(
IF(AND(BX$5&gt;='Rent Roll'!$M33,EDATE('Rent Roll'!$M33,ROUNDDOWN('Rent Roll'!$Q33,0))-1&gt;=BX$5),-BX11,
IF(AND(BX$5&gt;='Rent Roll'!$K7,EDATE('Rent Roll'!$K7,ROUNDDOWN('Rent Roll'!$M7,0))-1&gt;=BX$5),-BX11,
"-")),"-")</f>
        <v>-</v>
      </c>
      <c r="BY36" s="92" t="str">
        <f>IFERROR(
IF(AND(BY$5&gt;='Rent Roll'!$M33,EDATE('Rent Roll'!$M33,ROUNDDOWN('Rent Roll'!$Q33,0))-1&gt;=BY$5),-BY11,
IF(AND(BY$5&gt;='Rent Roll'!$K7,EDATE('Rent Roll'!$K7,ROUNDDOWN('Rent Roll'!$M7,0))-1&gt;=BY$5),-BY11,
"-")),"-")</f>
        <v>-</v>
      </c>
      <c r="BZ36" s="92" t="str">
        <f>IFERROR(
IF(AND(BZ$5&gt;='Rent Roll'!$M33,EDATE('Rent Roll'!$M33,ROUNDDOWN('Rent Roll'!$Q33,0))-1&gt;=BZ$5),-BZ11,
IF(AND(BZ$5&gt;='Rent Roll'!$K7,EDATE('Rent Roll'!$K7,ROUNDDOWN('Rent Roll'!$M7,0))-1&gt;=BZ$5),-BZ11,
"-")),"-")</f>
        <v>-</v>
      </c>
      <c r="CA36" s="92" t="str">
        <f>IFERROR(
IF(AND(CA$5&gt;='Rent Roll'!$M33,EDATE('Rent Roll'!$M33,ROUNDDOWN('Rent Roll'!$Q33,0))-1&gt;=CA$5),-CA11,
IF(AND(CA$5&gt;='Rent Roll'!$K7,EDATE('Rent Roll'!$K7,ROUNDDOWN('Rent Roll'!$M7,0))-1&gt;=CA$5),-CA11,
"-")),"-")</f>
        <v>-</v>
      </c>
      <c r="CB36" s="92" t="str">
        <f>IFERROR(
IF(AND(CB$5&gt;='Rent Roll'!$M33,EDATE('Rent Roll'!$M33,ROUNDDOWN('Rent Roll'!$Q33,0))-1&gt;=CB$5),-CB11,
IF(AND(CB$5&gt;='Rent Roll'!$K7,EDATE('Rent Roll'!$K7,ROUNDDOWN('Rent Roll'!$M7,0))-1&gt;=CB$5),-CB11,
"-")),"-")</f>
        <v>-</v>
      </c>
      <c r="CC36" s="92" t="str">
        <f>IFERROR(
IF(AND(CC$5&gt;='Rent Roll'!$M33,EDATE('Rent Roll'!$M33,ROUNDDOWN('Rent Roll'!$Q33,0))-1&gt;=CC$5),-CC11,
IF(AND(CC$5&gt;='Rent Roll'!$K7,EDATE('Rent Roll'!$K7,ROUNDDOWN('Rent Roll'!$M7,0))-1&gt;=CC$5),-CC11,
"-")),"-")</f>
        <v>-</v>
      </c>
      <c r="CD36" s="92" t="str">
        <f>IFERROR(
IF(AND(CD$5&gt;='Rent Roll'!$M33,EDATE('Rent Roll'!$M33,ROUNDDOWN('Rent Roll'!$Q33,0))-1&gt;=CD$5),-CD11,
IF(AND(CD$5&gt;='Rent Roll'!$K7,EDATE('Rent Roll'!$K7,ROUNDDOWN('Rent Roll'!$M7,0))-1&gt;=CD$5),-CD11,
"-")),"-")</f>
        <v>-</v>
      </c>
      <c r="CE36" s="92" t="str">
        <f>IFERROR(
IF(AND(CE$5&gt;='Rent Roll'!$M33,EDATE('Rent Roll'!$M33,ROUNDDOWN('Rent Roll'!$Q33,0))-1&gt;=CE$5),-CE11,
IF(AND(CE$5&gt;='Rent Roll'!$K7,EDATE('Rent Roll'!$K7,ROUNDDOWN('Rent Roll'!$M7,0))-1&gt;=CE$5),-CE11,
"-")),"-")</f>
        <v>-</v>
      </c>
      <c r="CF36" s="92" t="str">
        <f>IFERROR(
IF(AND(CF$5&gt;='Rent Roll'!$M33,EDATE('Rent Roll'!$M33,ROUNDDOWN('Rent Roll'!$Q33,0))-1&gt;=CF$5),-CF11,
IF(AND(CF$5&gt;='Rent Roll'!$K7,EDATE('Rent Roll'!$K7,ROUNDDOWN('Rent Roll'!$M7,0))-1&gt;=CF$5),-CF11,
"-")),"-")</f>
        <v>-</v>
      </c>
      <c r="CG36" s="92" t="str">
        <f>IFERROR(
IF(AND(CG$5&gt;='Rent Roll'!$M33,EDATE('Rent Roll'!$M33,ROUNDDOWN('Rent Roll'!$Q33,0))-1&gt;=CG$5),-CG11,
IF(AND(CG$5&gt;='Rent Roll'!$K7,EDATE('Rent Roll'!$K7,ROUNDDOWN('Rent Roll'!$M7,0))-1&gt;=CG$5),-CG11,
"-")),"-")</f>
        <v>-</v>
      </c>
      <c r="CH36" s="92" t="str">
        <f>IFERROR(
IF(AND(CH$5&gt;='Rent Roll'!$M33,EDATE('Rent Roll'!$M33,ROUNDDOWN('Rent Roll'!$Q33,0))-1&gt;=CH$5),-CH11,
IF(AND(CH$5&gt;='Rent Roll'!$K7,EDATE('Rent Roll'!$K7,ROUNDDOWN('Rent Roll'!$M7,0))-1&gt;=CH$5),-CH11,
"-")),"-")</f>
        <v>-</v>
      </c>
      <c r="CI36" s="92" t="str">
        <f>IFERROR(
IF(AND(CI$5&gt;='Rent Roll'!$M33,EDATE('Rent Roll'!$M33,ROUNDDOWN('Rent Roll'!$Q33,0))-1&gt;=CI$5),-CI11,
IF(AND(CI$5&gt;='Rent Roll'!$K7,EDATE('Rent Roll'!$K7,ROUNDDOWN('Rent Roll'!$M7,0))-1&gt;=CI$5),-CI11,
"-")),"-")</f>
        <v>-</v>
      </c>
      <c r="CJ36" s="92" t="str">
        <f>IFERROR(
IF(AND(CJ$5&gt;='Rent Roll'!$M33,EDATE('Rent Roll'!$M33,ROUNDDOWN('Rent Roll'!$Q33,0))-1&gt;=CJ$5),-CJ11,
IF(AND(CJ$5&gt;='Rent Roll'!$K7,EDATE('Rent Roll'!$K7,ROUNDDOWN('Rent Roll'!$M7,0))-1&gt;=CJ$5),-CJ11,
"-")),"-")</f>
        <v>-</v>
      </c>
      <c r="CK36" s="92" t="str">
        <f>IFERROR(
IF(AND(CK$5&gt;='Rent Roll'!$M33,EDATE('Rent Roll'!$M33,ROUNDDOWN('Rent Roll'!$Q33,0))-1&gt;=CK$5),-CK11,
IF(AND(CK$5&gt;='Rent Roll'!$K7,EDATE('Rent Roll'!$K7,ROUNDDOWN('Rent Roll'!$M7,0))-1&gt;=CK$5),-CK11,
"-")),"-")</f>
        <v>-</v>
      </c>
      <c r="CL36" s="92" t="str">
        <f>IFERROR(
IF(AND(CL$5&gt;='Rent Roll'!$M33,EDATE('Rent Roll'!$M33,ROUNDDOWN('Rent Roll'!$Q33,0))-1&gt;=CL$5),-CL11,
IF(AND(CL$5&gt;='Rent Roll'!$K7,EDATE('Rent Roll'!$K7,ROUNDDOWN('Rent Roll'!$M7,0))-1&gt;=CL$5),-CL11,
"-")),"-")</f>
        <v>-</v>
      </c>
      <c r="CM36" s="92" t="str">
        <f>IFERROR(
IF(AND(CM$5&gt;='Rent Roll'!$M33,EDATE('Rent Roll'!$M33,ROUNDDOWN('Rent Roll'!$Q33,0))-1&gt;=CM$5),-CM11,
IF(AND(CM$5&gt;='Rent Roll'!$K7,EDATE('Rent Roll'!$K7,ROUNDDOWN('Rent Roll'!$M7,0))-1&gt;=CM$5),-CM11,
"-")),"-")</f>
        <v>-</v>
      </c>
      <c r="CN36" s="92" t="str">
        <f>IFERROR(
IF(AND(CN$5&gt;='Rent Roll'!$M33,EDATE('Rent Roll'!$M33,ROUNDDOWN('Rent Roll'!$Q33,0))-1&gt;=CN$5),-CN11,
IF(AND(CN$5&gt;='Rent Roll'!$K7,EDATE('Rent Roll'!$K7,ROUNDDOWN('Rent Roll'!$M7,0))-1&gt;=CN$5),-CN11,
"-")),"-")</f>
        <v>-</v>
      </c>
      <c r="CO36" s="92" t="str">
        <f>IFERROR(
IF(AND(CO$5&gt;='Rent Roll'!$M33,EDATE('Rent Roll'!$M33,ROUNDDOWN('Rent Roll'!$Q33,0))-1&gt;=CO$5),-CO11,
IF(AND(CO$5&gt;='Rent Roll'!$K7,EDATE('Rent Roll'!$K7,ROUNDDOWN('Rent Roll'!$M7,0))-1&gt;=CO$5),-CO11,
"-")),"-")</f>
        <v>-</v>
      </c>
      <c r="CP36" s="92" t="str">
        <f>IFERROR(
IF(AND(CP$5&gt;='Rent Roll'!$M33,EDATE('Rent Roll'!$M33,ROUNDDOWN('Rent Roll'!$Q33,0))-1&gt;=CP$5),-CP11,
IF(AND(CP$5&gt;='Rent Roll'!$K7,EDATE('Rent Roll'!$K7,ROUNDDOWN('Rent Roll'!$M7,0))-1&gt;=CP$5),-CP11,
"-")),"-")</f>
        <v>-</v>
      </c>
      <c r="CQ36" s="92" t="str">
        <f>IFERROR(
IF(AND(CQ$5&gt;='Rent Roll'!$M33,EDATE('Rent Roll'!$M33,ROUNDDOWN('Rent Roll'!$Q33,0))-1&gt;=CQ$5),-CQ11,
IF(AND(CQ$5&gt;='Rent Roll'!$K7,EDATE('Rent Roll'!$K7,ROUNDDOWN('Rent Roll'!$M7,0))-1&gt;=CQ$5),-CQ11,
"-")),"-")</f>
        <v>-</v>
      </c>
      <c r="CR36" s="92" t="str">
        <f>IFERROR(
IF(AND(CR$5&gt;='Rent Roll'!$M33,EDATE('Rent Roll'!$M33,ROUNDDOWN('Rent Roll'!$Q33,0))-1&gt;=CR$5),-CR11,
IF(AND(CR$5&gt;='Rent Roll'!$K7,EDATE('Rent Roll'!$K7,ROUNDDOWN('Rent Roll'!$M7,0))-1&gt;=CR$5),-CR11,
"-")),"-")</f>
        <v>-</v>
      </c>
      <c r="CS36" s="92" t="str">
        <f>IFERROR(
IF(AND(CS$5&gt;='Rent Roll'!$M33,EDATE('Rent Roll'!$M33,ROUNDDOWN('Rent Roll'!$Q33,0))-1&gt;=CS$5),-CS11,
IF(AND(CS$5&gt;='Rent Roll'!$K7,EDATE('Rent Roll'!$K7,ROUNDDOWN('Rent Roll'!$M7,0))-1&gt;=CS$5),-CS11,
"-")),"-")</f>
        <v>-</v>
      </c>
      <c r="CT36" s="92" t="str">
        <f>IFERROR(
IF(AND(CT$5&gt;='Rent Roll'!$M33,EDATE('Rent Roll'!$M33,ROUNDDOWN('Rent Roll'!$Q33,0))-1&gt;=CT$5),-CT11,
IF(AND(CT$5&gt;='Rent Roll'!$K7,EDATE('Rent Roll'!$K7,ROUNDDOWN('Rent Roll'!$M7,0))-1&gt;=CT$5),-CT11,
"-")),"-")</f>
        <v>-</v>
      </c>
      <c r="CU36" s="92" t="str">
        <f>IFERROR(
IF(AND(CU$5&gt;='Rent Roll'!$M33,EDATE('Rent Roll'!$M33,ROUNDDOWN('Rent Roll'!$Q33,0))-1&gt;=CU$5),-CU11,
IF(AND(CU$5&gt;='Rent Roll'!$K7,EDATE('Rent Roll'!$K7,ROUNDDOWN('Rent Roll'!$M7,0))-1&gt;=CU$5),-CU11,
"-")),"-")</f>
        <v>-</v>
      </c>
      <c r="CV36" s="92" t="str">
        <f>IFERROR(
IF(AND(CV$5&gt;='Rent Roll'!$M33,EDATE('Rent Roll'!$M33,ROUNDDOWN('Rent Roll'!$Q33,0))-1&gt;=CV$5),-CV11,
IF(AND(CV$5&gt;='Rent Roll'!$K7,EDATE('Rent Roll'!$K7,ROUNDDOWN('Rent Roll'!$M7,0))-1&gt;=CV$5),-CV11,
"-")),"-")</f>
        <v>-</v>
      </c>
      <c r="CW36" s="92" t="str">
        <f>IFERROR(
IF(AND(CW$5&gt;='Rent Roll'!$M33,EDATE('Rent Roll'!$M33,ROUNDDOWN('Rent Roll'!$Q33,0))-1&gt;=CW$5),-CW11,
IF(AND(CW$5&gt;='Rent Roll'!$K7,EDATE('Rent Roll'!$K7,ROUNDDOWN('Rent Roll'!$M7,0))-1&gt;=CW$5),-CW11,
"-")),"-")</f>
        <v>-</v>
      </c>
      <c r="CX36" s="92" t="str">
        <f>IFERROR(
IF(AND(CX$5&gt;='Rent Roll'!$M33,EDATE('Rent Roll'!$M33,ROUNDDOWN('Rent Roll'!$Q33,0))-1&gt;=CX$5),-CX11,
IF(AND(CX$5&gt;='Rent Roll'!$K7,EDATE('Rent Roll'!$K7,ROUNDDOWN('Rent Roll'!$M7,0))-1&gt;=CX$5),-CX11,
"-")),"-")</f>
        <v>-</v>
      </c>
      <c r="CY36" s="92" t="str">
        <f>IFERROR(
IF(AND(CY$5&gt;='Rent Roll'!$M33,EDATE('Rent Roll'!$M33,ROUNDDOWN('Rent Roll'!$Q33,0))-1&gt;=CY$5),-CY11,
IF(AND(CY$5&gt;='Rent Roll'!$K7,EDATE('Rent Roll'!$K7,ROUNDDOWN('Rent Roll'!$M7,0))-1&gt;=CY$5),-CY11,
"-")),"-")</f>
        <v>-</v>
      </c>
      <c r="CZ36" s="92" t="str">
        <f>IFERROR(
IF(AND(CZ$5&gt;='Rent Roll'!$M33,EDATE('Rent Roll'!$M33,ROUNDDOWN('Rent Roll'!$Q33,0))-1&gt;=CZ$5),-CZ11,
IF(AND(CZ$5&gt;='Rent Roll'!$K7,EDATE('Rent Roll'!$K7,ROUNDDOWN('Rent Roll'!$M7,0))-1&gt;=CZ$5),-CZ11,
"-")),"-")</f>
        <v>-</v>
      </c>
      <c r="DA36" s="92" t="str">
        <f>IFERROR(
IF(AND(DA$5&gt;='Rent Roll'!$M33,EDATE('Rent Roll'!$M33,ROUNDDOWN('Rent Roll'!$Q33,0))-1&gt;=DA$5),-DA11,
IF(AND(DA$5&gt;='Rent Roll'!$K7,EDATE('Rent Roll'!$K7,ROUNDDOWN('Rent Roll'!$M7,0))-1&gt;=DA$5),-DA11,
"-")),"-")</f>
        <v>-</v>
      </c>
      <c r="DB36" s="92" t="str">
        <f>IFERROR(
IF(AND(DB$5&gt;='Rent Roll'!$M33,EDATE('Rent Roll'!$M33,ROUNDDOWN('Rent Roll'!$Q33,0))-1&gt;=DB$5),-DB11,
IF(AND(DB$5&gt;='Rent Roll'!$K7,EDATE('Rent Roll'!$K7,ROUNDDOWN('Rent Roll'!$M7,0))-1&gt;=DB$5),-DB11,
"-")),"-")</f>
        <v>-</v>
      </c>
      <c r="DC36" s="92" t="str">
        <f>IFERROR(
IF(AND(DC$5&gt;='Rent Roll'!$M33,EDATE('Rent Roll'!$M33,ROUNDDOWN('Rent Roll'!$Q33,0))-1&gt;=DC$5),-DC11,
IF(AND(DC$5&gt;='Rent Roll'!$K7,EDATE('Rent Roll'!$K7,ROUNDDOWN('Rent Roll'!$M7,0))-1&gt;=DC$5),-DC11,
"-")),"-")</f>
        <v>-</v>
      </c>
      <c r="DD36" s="92" t="str">
        <f>IFERROR(
IF(AND(DD$5&gt;='Rent Roll'!$M33,EDATE('Rent Roll'!$M33,ROUNDDOWN('Rent Roll'!$Q33,0))-1&gt;=DD$5),-DD11,
IF(AND(DD$5&gt;='Rent Roll'!$K7,EDATE('Rent Roll'!$K7,ROUNDDOWN('Rent Roll'!$M7,0))-1&gt;=DD$5),-DD11,
"-")),"-")</f>
        <v>-</v>
      </c>
      <c r="DE36" s="92" t="str">
        <f>IFERROR(
IF(AND(DE$5&gt;='Rent Roll'!$M33,EDATE('Rent Roll'!$M33,ROUNDDOWN('Rent Roll'!$Q33,0))-1&gt;=DE$5),-DE11,
IF(AND(DE$5&gt;='Rent Roll'!$K7,EDATE('Rent Roll'!$K7,ROUNDDOWN('Rent Roll'!$M7,0))-1&gt;=DE$5),-DE11,
"-")),"-")</f>
        <v>-</v>
      </c>
      <c r="DF36" s="92" t="str">
        <f>IFERROR(
IF(AND(DF$5&gt;='Rent Roll'!$M33,EDATE('Rent Roll'!$M33,ROUNDDOWN('Rent Roll'!$Q33,0))-1&gt;=DF$5),-DF11,
IF(AND(DF$5&gt;='Rent Roll'!$K7,EDATE('Rent Roll'!$K7,ROUNDDOWN('Rent Roll'!$M7,0))-1&gt;=DF$5),-DF11,
"-")),"-")</f>
        <v>-</v>
      </c>
      <c r="DG36" s="92" t="str">
        <f>IFERROR(
IF(AND(DG$5&gt;='Rent Roll'!$M33,EDATE('Rent Roll'!$M33,ROUNDDOWN('Rent Roll'!$Q33,0))-1&gt;=DG$5),-DG11,
IF(AND(DG$5&gt;='Rent Roll'!$K7,EDATE('Rent Roll'!$K7,ROUNDDOWN('Rent Roll'!$M7,0))-1&gt;=DG$5),-DG11,
"-")),"-")</f>
        <v>-</v>
      </c>
      <c r="DH36" s="92" t="str">
        <f>IFERROR(
IF(AND(DH$5&gt;='Rent Roll'!$M33,EDATE('Rent Roll'!$M33,ROUNDDOWN('Rent Roll'!$Q33,0))-1&gt;=DH$5),-DH11,
IF(AND(DH$5&gt;='Rent Roll'!$K7,EDATE('Rent Roll'!$K7,ROUNDDOWN('Rent Roll'!$M7,0))-1&gt;=DH$5),-DH11,
"-")),"-")</f>
        <v>-</v>
      </c>
      <c r="DI36" s="92" t="str">
        <f>IFERROR(
IF(AND(DI$5&gt;='Rent Roll'!$M33,EDATE('Rent Roll'!$M33,ROUNDDOWN('Rent Roll'!$Q33,0))-1&gt;=DI$5),-DI11,
IF(AND(DI$5&gt;='Rent Roll'!$K7,EDATE('Rent Roll'!$K7,ROUNDDOWN('Rent Roll'!$M7,0))-1&gt;=DI$5),-DI11,
"-")),"-")</f>
        <v>-</v>
      </c>
      <c r="DJ36" s="92" t="str">
        <f>IFERROR(
IF(AND(DJ$5&gt;='Rent Roll'!$M33,EDATE('Rent Roll'!$M33,ROUNDDOWN('Rent Roll'!$Q33,0))-1&gt;=DJ$5),-DJ11,
IF(AND(DJ$5&gt;='Rent Roll'!$K7,EDATE('Rent Roll'!$K7,ROUNDDOWN('Rent Roll'!$M7,0))-1&gt;=DJ$5),-DJ11,
"-")),"-")</f>
        <v>-</v>
      </c>
      <c r="DK36" s="92" t="str">
        <f>IFERROR(
IF(AND(DK$5&gt;='Rent Roll'!$M33,EDATE('Rent Roll'!$M33,ROUNDDOWN('Rent Roll'!$Q33,0))-1&gt;=DK$5),-DK11,
IF(AND(DK$5&gt;='Rent Roll'!$K7,EDATE('Rent Roll'!$K7,ROUNDDOWN('Rent Roll'!$M7,0))-1&gt;=DK$5),-DK11,
"-")),"-")</f>
        <v>-</v>
      </c>
      <c r="DL36" s="92" t="str">
        <f>IFERROR(
IF(AND(DL$5&gt;='Rent Roll'!$M33,EDATE('Rent Roll'!$M33,ROUNDDOWN('Rent Roll'!$Q33,0))-1&gt;=DL$5),-DL11,
IF(AND(DL$5&gt;='Rent Roll'!$K7,EDATE('Rent Roll'!$K7,ROUNDDOWN('Rent Roll'!$M7,0))-1&gt;=DL$5),-DL11,
"-")),"-")</f>
        <v>-</v>
      </c>
      <c r="DM36" s="92" t="str">
        <f>IFERROR(
IF(AND(DM$5&gt;='Rent Roll'!$M33,EDATE('Rent Roll'!$M33,ROUNDDOWN('Rent Roll'!$Q33,0))-1&gt;=DM$5),-DM11,
IF(AND(DM$5&gt;='Rent Roll'!$K7,EDATE('Rent Roll'!$K7,ROUNDDOWN('Rent Roll'!$M7,0))-1&gt;=DM$5),-DM11,
"-")),"-")</f>
        <v>-</v>
      </c>
      <c r="DN36" s="92" t="str">
        <f>IFERROR(
IF(AND(DN$5&gt;='Rent Roll'!$M33,EDATE('Rent Roll'!$M33,ROUNDDOWN('Rent Roll'!$Q33,0))-1&gt;=DN$5),-DN11,
IF(AND(DN$5&gt;='Rent Roll'!$K7,EDATE('Rent Roll'!$K7,ROUNDDOWN('Rent Roll'!$M7,0))-1&gt;=DN$5),-DN11,
"-")),"-")</f>
        <v>-</v>
      </c>
      <c r="DO36" s="92" t="str">
        <f>IFERROR(
IF(AND(DO$5&gt;='Rent Roll'!$M33,EDATE('Rent Roll'!$M33,ROUNDDOWN('Rent Roll'!$Q33,0))-1&gt;=DO$5),-DO11,
IF(AND(DO$5&gt;='Rent Roll'!$K7,EDATE('Rent Roll'!$K7,ROUNDDOWN('Rent Roll'!$M7,0))-1&gt;=DO$5),-DO11,
"-")),"-")</f>
        <v>-</v>
      </c>
      <c r="DP36" s="92" t="str">
        <f>IFERROR(
IF(AND(DP$5&gt;='Rent Roll'!$M33,EDATE('Rent Roll'!$M33,ROUNDDOWN('Rent Roll'!$Q33,0))-1&gt;=DP$5),-DP11,
IF(AND(DP$5&gt;='Rent Roll'!$K7,EDATE('Rent Roll'!$K7,ROUNDDOWN('Rent Roll'!$M7,0))-1&gt;=DP$5),-DP11,
"-")),"-")</f>
        <v>-</v>
      </c>
      <c r="DQ36" s="92" t="str">
        <f>IFERROR(
IF(AND(DQ$5&gt;='Rent Roll'!$M33,EDATE('Rent Roll'!$M33,ROUNDDOWN('Rent Roll'!$Q33,0))-1&gt;=DQ$5),-DQ11,
IF(AND(DQ$5&gt;='Rent Roll'!$K7,EDATE('Rent Roll'!$K7,ROUNDDOWN('Rent Roll'!$M7,0))-1&gt;=DQ$5),-DQ11,
"-")),"-")</f>
        <v>-</v>
      </c>
      <c r="DR36" s="92" t="str">
        <f>IFERROR(
IF(AND(DR$5&gt;='Rent Roll'!$M33,EDATE('Rent Roll'!$M33,ROUNDDOWN('Rent Roll'!$Q33,0))-1&gt;=DR$5),-DR11,
IF(AND(DR$5&gt;='Rent Roll'!$K7,EDATE('Rent Roll'!$K7,ROUNDDOWN('Rent Roll'!$M7,0))-1&gt;=DR$5),-DR11,
"-")),"-")</f>
        <v>-</v>
      </c>
      <c r="DS36" s="92" t="str">
        <f>IFERROR(
IF(AND(DS$5&gt;='Rent Roll'!$M33,EDATE('Rent Roll'!$M33,ROUNDDOWN('Rent Roll'!$Q33,0))-1&gt;=DS$5),-DS11,
IF(AND(DS$5&gt;='Rent Roll'!$K7,EDATE('Rent Roll'!$K7,ROUNDDOWN('Rent Roll'!$M7,0))-1&gt;=DS$5),-DS11,
"-")),"-")</f>
        <v>-</v>
      </c>
      <c r="DT36" s="92" t="str">
        <f>IFERROR(
IF(AND(DT$5&gt;='Rent Roll'!$M33,EDATE('Rent Roll'!$M33,ROUNDDOWN('Rent Roll'!$Q33,0))-1&gt;=DT$5),-DT11,
IF(AND(DT$5&gt;='Rent Roll'!$K7,EDATE('Rent Roll'!$K7,ROUNDDOWN('Rent Roll'!$M7,0))-1&gt;=DT$5),-DT11,
"-")),"-")</f>
        <v>-</v>
      </c>
      <c r="DU36" s="92" t="str">
        <f>IFERROR(
IF(AND(DU$5&gt;='Rent Roll'!$M33,EDATE('Rent Roll'!$M33,ROUNDDOWN('Rent Roll'!$Q33,0))-1&gt;=DU$5),-DU11,
IF(AND(DU$5&gt;='Rent Roll'!$K7,EDATE('Rent Roll'!$K7,ROUNDDOWN('Rent Roll'!$M7,0))-1&gt;=DU$5),-DU11,
"-")),"-")</f>
        <v>-</v>
      </c>
      <c r="DV36" s="92" t="str">
        <f>IFERROR(
IF(AND(DV$5&gt;='Rent Roll'!$M33,EDATE('Rent Roll'!$M33,ROUNDDOWN('Rent Roll'!$Q33,0))-1&gt;=DV$5),-DV11,
IF(AND(DV$5&gt;='Rent Roll'!$K7,EDATE('Rent Roll'!$K7,ROUNDDOWN('Rent Roll'!$M7,0))-1&gt;=DV$5),-DV11,
"-")),"-")</f>
        <v>-</v>
      </c>
      <c r="DW36" s="92" t="str">
        <f>IFERROR(
IF(AND(DW$5&gt;='Rent Roll'!$M33,EDATE('Rent Roll'!$M33,ROUNDDOWN('Rent Roll'!$Q33,0))-1&gt;=DW$5),-DW11,
IF(AND(DW$5&gt;='Rent Roll'!$K7,EDATE('Rent Roll'!$K7,ROUNDDOWN('Rent Roll'!$M7,0))-1&gt;=DW$5),-DW11,
"-")),"-")</f>
        <v>-</v>
      </c>
      <c r="DX36" s="92" t="str">
        <f>IFERROR(
IF(AND(DX$5&gt;='Rent Roll'!$M33,EDATE('Rent Roll'!$M33,ROUNDDOWN('Rent Roll'!$Q33,0))-1&gt;=DX$5),-DX11,
IF(AND(DX$5&gt;='Rent Roll'!$K7,EDATE('Rent Roll'!$K7,ROUNDDOWN('Rent Roll'!$M7,0))-1&gt;=DX$5),-DX11,
"-")),"-")</f>
        <v>-</v>
      </c>
      <c r="DY36" s="92" t="str">
        <f>IFERROR(
IF(AND(DY$5&gt;='Rent Roll'!$M33,EDATE('Rent Roll'!$M33,ROUNDDOWN('Rent Roll'!$Q33,0))-1&gt;=DY$5),-DY11,
IF(AND(DY$5&gt;='Rent Roll'!$K7,EDATE('Rent Roll'!$K7,ROUNDDOWN('Rent Roll'!$M7,0))-1&gt;=DY$5),-DY11,
"-")),"-")</f>
        <v>-</v>
      </c>
      <c r="DZ36" s="92" t="str">
        <f>IFERROR(
IF(AND(DZ$5&gt;='Rent Roll'!$M33,EDATE('Rent Roll'!$M33,ROUNDDOWN('Rent Roll'!$Q33,0))-1&gt;=DZ$5),-DZ11,
IF(AND(DZ$5&gt;='Rent Roll'!$K7,EDATE('Rent Roll'!$K7,ROUNDDOWN('Rent Roll'!$M7,0))-1&gt;=DZ$5),-DZ11,
"-")),"-")</f>
        <v>-</v>
      </c>
      <c r="EA36" s="92" t="str">
        <f>IFERROR(
IF(AND(EA$5&gt;='Rent Roll'!$M33,EDATE('Rent Roll'!$M33,ROUNDDOWN('Rent Roll'!$Q33,0))-1&gt;=EA$5),-EA11,
IF(AND(EA$5&gt;='Rent Roll'!$K7,EDATE('Rent Roll'!$K7,ROUNDDOWN('Rent Roll'!$M7,0))-1&gt;=EA$5),-EA11,
"-")),"-")</f>
        <v>-</v>
      </c>
      <c r="EB36" s="92" t="str">
        <f>IFERROR(
IF(AND(EB$5&gt;='Rent Roll'!$M33,EDATE('Rent Roll'!$M33,ROUNDDOWN('Rent Roll'!$Q33,0))-1&gt;=EB$5),-EB11,
IF(AND(EB$5&gt;='Rent Roll'!$K7,EDATE('Rent Roll'!$K7,ROUNDDOWN('Rent Roll'!$M7,0))-1&gt;=EB$5),-EB11,
"-")),"-")</f>
        <v>-</v>
      </c>
      <c r="EC36" s="92" t="str">
        <f>IFERROR(
IF(AND(EC$5&gt;='Rent Roll'!$M33,EDATE('Rent Roll'!$M33,ROUNDDOWN('Rent Roll'!$Q33,0))-1&gt;=EC$5),-EC11,
IF(AND(EC$5&gt;='Rent Roll'!$K7,EDATE('Rent Roll'!$K7,ROUNDDOWN('Rent Roll'!$M7,0))-1&gt;=EC$5),-EC11,
"-")),"-")</f>
        <v>-</v>
      </c>
      <c r="ED36" s="92" t="str">
        <f>IFERROR(
IF(AND(ED$5&gt;='Rent Roll'!$M33,EDATE('Rent Roll'!$M33,ROUNDDOWN('Rent Roll'!$Q33,0))-1&gt;=ED$5),-ED11,
IF(AND(ED$5&gt;='Rent Roll'!$K7,EDATE('Rent Roll'!$K7,ROUNDDOWN('Rent Roll'!$M7,0))-1&gt;=ED$5),-ED11,
"-")),"-")</f>
        <v>-</v>
      </c>
      <c r="EE36" s="92" t="str">
        <f>IFERROR(
IF(AND(EE$5&gt;='Rent Roll'!$M33,EDATE('Rent Roll'!$M33,ROUNDDOWN('Rent Roll'!$Q33,0))-1&gt;=EE$5),-EE11,
IF(AND(EE$5&gt;='Rent Roll'!$K7,EDATE('Rent Roll'!$K7,ROUNDDOWN('Rent Roll'!$M7,0))-1&gt;=EE$5),-EE11,
"-")),"-")</f>
        <v>-</v>
      </c>
      <c r="EF36" s="214" t="str">
        <f>IFERROR(
IF(AND(EF$5&gt;='Rent Roll'!$M33,EDATE('Rent Roll'!$M33,ROUNDDOWN('Rent Roll'!$Q33,0))-1&gt;=EF$5),-EF11,
IF(AND(EF$5&gt;='Rent Roll'!$K7,EDATE('Rent Roll'!$K7,ROUNDDOWN('Rent Roll'!$M7,0))-1&gt;=EF$5),-EF11,
"-")),"-")</f>
        <v>-</v>
      </c>
      <c r="EG36" s="72" t="s">
        <v>109</v>
      </c>
    </row>
    <row r="37" spans="2:137" ht="15" x14ac:dyDescent="0.25">
      <c r="B37" s="74"/>
      <c r="C37" s="287" t="str">
        <f>CONCATENATE('Rent Roll'!B8&amp;" - "&amp;'Rent Roll'!C8)</f>
        <v xml:space="preserve"> - </v>
      </c>
      <c r="D37" s="214">
        <f t="shared" si="17"/>
        <v>0</v>
      </c>
      <c r="E37" s="92" t="str">
        <f>IFERROR(
IF(AND(E$5&gt;='Rent Roll'!$M34,EDATE('Rent Roll'!$M34,ROUNDDOWN('Rent Roll'!$Q34,0))-1&gt;=E$5),-E12,
IF(AND(E$5&gt;='Rent Roll'!$K8,EDATE('Rent Roll'!$K8,ROUNDDOWN('Rent Roll'!$M8,0))-1&gt;=E$5),-E12,
"-")),"-")</f>
        <v>-</v>
      </c>
      <c r="F37" s="92" t="str">
        <f>IFERROR(
IF(AND(F$5&gt;='Rent Roll'!$M34,EDATE('Rent Roll'!$M34,ROUNDDOWN('Rent Roll'!$Q34,0))-1&gt;=F$5),-F12,
IF(AND(F$5&gt;='Rent Roll'!$K8,EDATE('Rent Roll'!$K8,ROUNDDOWN('Rent Roll'!$M8,0))-1&gt;=F$5),-F12,
"-")),"-")</f>
        <v>-</v>
      </c>
      <c r="G37" s="92" t="str">
        <f>IFERROR(
IF(AND(G$5&gt;='Rent Roll'!$M34,EDATE('Rent Roll'!$M34,ROUNDDOWN('Rent Roll'!$Q34,0))-1&gt;=G$5),-G12,
IF(AND(G$5&gt;='Rent Roll'!$K8,EDATE('Rent Roll'!$K8,ROUNDDOWN('Rent Roll'!$M8,0))-1&gt;=G$5),-G12,
"-")),"-")</f>
        <v>-</v>
      </c>
      <c r="H37" s="92" t="str">
        <f>IFERROR(
IF(AND(H$5&gt;='Rent Roll'!$M34,EDATE('Rent Roll'!$M34,ROUNDDOWN('Rent Roll'!$Q34,0))-1&gt;=H$5),-H12,
IF(AND(H$5&gt;='Rent Roll'!$K8,EDATE('Rent Roll'!$K8,ROUNDDOWN('Rent Roll'!$M8,0))-1&gt;=H$5),-H12,
"-")),"-")</f>
        <v>-</v>
      </c>
      <c r="I37" s="92" t="str">
        <f>IFERROR(
IF(AND(I$5&gt;='Rent Roll'!$M34,EDATE('Rent Roll'!$M34,ROUNDDOWN('Rent Roll'!$Q34,0))-1&gt;=I$5),-I12,
IF(AND(I$5&gt;='Rent Roll'!$K8,EDATE('Rent Roll'!$K8,ROUNDDOWN('Rent Roll'!$M8,0))-1&gt;=I$5),-I12,
"-")),"-")</f>
        <v>-</v>
      </c>
      <c r="J37" s="92" t="str">
        <f>IFERROR(
IF(AND(J$5&gt;='Rent Roll'!$M34,EDATE('Rent Roll'!$M34,ROUNDDOWN('Rent Roll'!$Q34,0))-1&gt;=J$5),-J12,
IF(AND(J$5&gt;='Rent Roll'!$K8,EDATE('Rent Roll'!$K8,ROUNDDOWN('Rent Roll'!$M8,0))-1&gt;=J$5),-J12,
"-")),"-")</f>
        <v>-</v>
      </c>
      <c r="K37" s="92" t="str">
        <f>IFERROR(
IF(AND(K$5&gt;='Rent Roll'!$M34,EDATE('Rent Roll'!$M34,ROUNDDOWN('Rent Roll'!$Q34,0))-1&gt;=K$5),-K12,
IF(AND(K$5&gt;='Rent Roll'!$K8,EDATE('Rent Roll'!$K8,ROUNDDOWN('Rent Roll'!$M8,0))-1&gt;=K$5),-K12,
"-")),"-")</f>
        <v>-</v>
      </c>
      <c r="L37" s="92" t="str">
        <f>IFERROR(
IF(AND(L$5&gt;='Rent Roll'!$M34,EDATE('Rent Roll'!$M34,ROUNDDOWN('Rent Roll'!$Q34,0))-1&gt;=L$5),-L12,
IF(AND(L$5&gt;='Rent Roll'!$K8,EDATE('Rent Roll'!$K8,ROUNDDOWN('Rent Roll'!$M8,0))-1&gt;=L$5),-L12,
"-")),"-")</f>
        <v>-</v>
      </c>
      <c r="M37" s="92" t="str">
        <f>IFERROR(
IF(AND(M$5&gt;='Rent Roll'!$M34,EDATE('Rent Roll'!$M34,ROUNDDOWN('Rent Roll'!$Q34,0))-1&gt;=M$5),-M12,
IF(AND(M$5&gt;='Rent Roll'!$K8,EDATE('Rent Roll'!$K8,ROUNDDOWN('Rent Roll'!$M8,0))-1&gt;=M$5),-M12,
"-")),"-")</f>
        <v>-</v>
      </c>
      <c r="N37" s="92" t="str">
        <f>IFERROR(
IF(AND(N$5&gt;='Rent Roll'!$M34,EDATE('Rent Roll'!$M34,ROUNDDOWN('Rent Roll'!$Q34,0))-1&gt;=N$5),-N12,
IF(AND(N$5&gt;='Rent Roll'!$K8,EDATE('Rent Roll'!$K8,ROUNDDOWN('Rent Roll'!$M8,0))-1&gt;=N$5),-N12,
"-")),"-")</f>
        <v>-</v>
      </c>
      <c r="O37" s="92" t="str">
        <f>IFERROR(
IF(AND(O$5&gt;='Rent Roll'!$M34,EDATE('Rent Roll'!$M34,ROUNDDOWN('Rent Roll'!$Q34,0))-1&gt;=O$5),-O12,
IF(AND(O$5&gt;='Rent Roll'!$K8,EDATE('Rent Roll'!$K8,ROUNDDOWN('Rent Roll'!$M8,0))-1&gt;=O$5),-O12,
"-")),"-")</f>
        <v>-</v>
      </c>
      <c r="P37" s="92" t="str">
        <f>IFERROR(
IF(AND(P$5&gt;='Rent Roll'!$M34,EDATE('Rent Roll'!$M34,ROUNDDOWN('Rent Roll'!$Q34,0))-1&gt;=P$5),-P12,
IF(AND(P$5&gt;='Rent Roll'!$K8,EDATE('Rent Roll'!$K8,ROUNDDOWN('Rent Roll'!$M8,0))-1&gt;=P$5),-P12,
"-")),"-")</f>
        <v>-</v>
      </c>
      <c r="Q37" s="92" t="str">
        <f>IFERROR(
IF(AND(Q$5&gt;='Rent Roll'!$M34,EDATE('Rent Roll'!$M34,ROUNDDOWN('Rent Roll'!$Q34,0))-1&gt;=Q$5),-Q12,
IF(AND(Q$5&gt;='Rent Roll'!$K8,EDATE('Rent Roll'!$K8,ROUNDDOWN('Rent Roll'!$M8,0))-1&gt;=Q$5),-Q12,
"-")),"-")</f>
        <v>-</v>
      </c>
      <c r="R37" s="92" t="str">
        <f>IFERROR(
IF(AND(R$5&gt;='Rent Roll'!$M34,EDATE('Rent Roll'!$M34,ROUNDDOWN('Rent Roll'!$Q34,0))-1&gt;=R$5),-R12,
IF(AND(R$5&gt;='Rent Roll'!$K8,EDATE('Rent Roll'!$K8,ROUNDDOWN('Rent Roll'!$M8,0))-1&gt;=R$5),-R12,
"-")),"-")</f>
        <v>-</v>
      </c>
      <c r="S37" s="92" t="str">
        <f>IFERROR(
IF(AND(S$5&gt;='Rent Roll'!$M34,EDATE('Rent Roll'!$M34,ROUNDDOWN('Rent Roll'!$Q34,0))-1&gt;=S$5),-S12,
IF(AND(S$5&gt;='Rent Roll'!$K8,EDATE('Rent Roll'!$K8,ROUNDDOWN('Rent Roll'!$M8,0))-1&gt;=S$5),-S12,
"-")),"-")</f>
        <v>-</v>
      </c>
      <c r="T37" s="92" t="str">
        <f>IFERROR(
IF(AND(T$5&gt;='Rent Roll'!$M34,EDATE('Rent Roll'!$M34,ROUNDDOWN('Rent Roll'!$Q34,0))-1&gt;=T$5),-T12,
IF(AND(T$5&gt;='Rent Roll'!$K8,EDATE('Rent Roll'!$K8,ROUNDDOWN('Rent Roll'!$M8,0))-1&gt;=T$5),-T12,
"-")),"-")</f>
        <v>-</v>
      </c>
      <c r="U37" s="92" t="str">
        <f>IFERROR(
IF(AND(U$5&gt;='Rent Roll'!$M34,EDATE('Rent Roll'!$M34,ROUNDDOWN('Rent Roll'!$Q34,0))-1&gt;=U$5),-U12,
IF(AND(U$5&gt;='Rent Roll'!$K8,EDATE('Rent Roll'!$K8,ROUNDDOWN('Rent Roll'!$M8,0))-1&gt;=U$5),-U12,
"-")),"-")</f>
        <v>-</v>
      </c>
      <c r="V37" s="92" t="str">
        <f>IFERROR(
IF(AND(V$5&gt;='Rent Roll'!$M34,EDATE('Rent Roll'!$M34,ROUNDDOWN('Rent Roll'!$Q34,0))-1&gt;=V$5),-V12,
IF(AND(V$5&gt;='Rent Roll'!$K8,EDATE('Rent Roll'!$K8,ROUNDDOWN('Rent Roll'!$M8,0))-1&gt;=V$5),-V12,
"-")),"-")</f>
        <v>-</v>
      </c>
      <c r="W37" s="92" t="str">
        <f>IFERROR(
IF(AND(W$5&gt;='Rent Roll'!$M34,EDATE('Rent Roll'!$M34,ROUNDDOWN('Rent Roll'!$Q34,0))-1&gt;=W$5),-W12,
IF(AND(W$5&gt;='Rent Roll'!$K8,EDATE('Rent Roll'!$K8,ROUNDDOWN('Rent Roll'!$M8,0))-1&gt;=W$5),-W12,
"-")),"-")</f>
        <v>-</v>
      </c>
      <c r="X37" s="92" t="str">
        <f>IFERROR(
IF(AND(X$5&gt;='Rent Roll'!$M34,EDATE('Rent Roll'!$M34,ROUNDDOWN('Rent Roll'!$Q34,0))-1&gt;=X$5),-X12,
IF(AND(X$5&gt;='Rent Roll'!$K8,EDATE('Rent Roll'!$K8,ROUNDDOWN('Rent Roll'!$M8,0))-1&gt;=X$5),-X12,
"-")),"-")</f>
        <v>-</v>
      </c>
      <c r="Y37" s="92" t="str">
        <f>IFERROR(
IF(AND(Y$5&gt;='Rent Roll'!$M34,EDATE('Rent Roll'!$M34,ROUNDDOWN('Rent Roll'!$Q34,0))-1&gt;=Y$5),-Y12,
IF(AND(Y$5&gt;='Rent Roll'!$K8,EDATE('Rent Roll'!$K8,ROUNDDOWN('Rent Roll'!$M8,0))-1&gt;=Y$5),-Y12,
"-")),"-")</f>
        <v>-</v>
      </c>
      <c r="Z37" s="92" t="str">
        <f>IFERROR(
IF(AND(Z$5&gt;='Rent Roll'!$M34,EDATE('Rent Roll'!$M34,ROUNDDOWN('Rent Roll'!$Q34,0))-1&gt;=Z$5),-Z12,
IF(AND(Z$5&gt;='Rent Roll'!$K8,EDATE('Rent Roll'!$K8,ROUNDDOWN('Rent Roll'!$M8,0))-1&gt;=Z$5),-Z12,
"-")),"-")</f>
        <v>-</v>
      </c>
      <c r="AA37" s="92" t="str">
        <f>IFERROR(
IF(AND(AA$5&gt;='Rent Roll'!$M34,EDATE('Rent Roll'!$M34,ROUNDDOWN('Rent Roll'!$Q34,0))-1&gt;=AA$5),-AA12,
IF(AND(AA$5&gt;='Rent Roll'!$K8,EDATE('Rent Roll'!$K8,ROUNDDOWN('Rent Roll'!$M8,0))-1&gt;=AA$5),-AA12,
"-")),"-")</f>
        <v>-</v>
      </c>
      <c r="AB37" s="92" t="str">
        <f>IFERROR(
IF(AND(AB$5&gt;='Rent Roll'!$M34,EDATE('Rent Roll'!$M34,ROUNDDOWN('Rent Roll'!$Q34,0))-1&gt;=AB$5),-AB12,
IF(AND(AB$5&gt;='Rent Roll'!$K8,EDATE('Rent Roll'!$K8,ROUNDDOWN('Rent Roll'!$M8,0))-1&gt;=AB$5),-AB12,
"-")),"-")</f>
        <v>-</v>
      </c>
      <c r="AC37" s="92" t="str">
        <f>IFERROR(
IF(AND(AC$5&gt;='Rent Roll'!$M34,EDATE('Rent Roll'!$M34,ROUNDDOWN('Rent Roll'!$Q34,0))-1&gt;=AC$5),-AC12,
IF(AND(AC$5&gt;='Rent Roll'!$K8,EDATE('Rent Roll'!$K8,ROUNDDOWN('Rent Roll'!$M8,0))-1&gt;=AC$5),-AC12,
"-")),"-")</f>
        <v>-</v>
      </c>
      <c r="AD37" s="92" t="str">
        <f>IFERROR(
IF(AND(AD$5&gt;='Rent Roll'!$M34,EDATE('Rent Roll'!$M34,ROUNDDOWN('Rent Roll'!$Q34,0))-1&gt;=AD$5),-AD12,
IF(AND(AD$5&gt;='Rent Roll'!$K8,EDATE('Rent Roll'!$K8,ROUNDDOWN('Rent Roll'!$M8,0))-1&gt;=AD$5),-AD12,
"-")),"-")</f>
        <v>-</v>
      </c>
      <c r="AE37" s="92" t="str">
        <f>IFERROR(
IF(AND(AE$5&gt;='Rent Roll'!$M34,EDATE('Rent Roll'!$M34,ROUNDDOWN('Rent Roll'!$Q34,0))-1&gt;=AE$5),-AE12,
IF(AND(AE$5&gt;='Rent Roll'!$K8,EDATE('Rent Roll'!$K8,ROUNDDOWN('Rent Roll'!$M8,0))-1&gt;=AE$5),-AE12,
"-")),"-")</f>
        <v>-</v>
      </c>
      <c r="AF37" s="92" t="str">
        <f>IFERROR(
IF(AND(AF$5&gt;='Rent Roll'!$M34,EDATE('Rent Roll'!$M34,ROUNDDOWN('Rent Roll'!$Q34,0))-1&gt;=AF$5),-AF12,
IF(AND(AF$5&gt;='Rent Roll'!$K8,EDATE('Rent Roll'!$K8,ROUNDDOWN('Rent Roll'!$M8,0))-1&gt;=AF$5),-AF12,
"-")),"-")</f>
        <v>-</v>
      </c>
      <c r="AG37" s="92" t="str">
        <f>IFERROR(
IF(AND(AG$5&gt;='Rent Roll'!$M34,EDATE('Rent Roll'!$M34,ROUNDDOWN('Rent Roll'!$Q34,0))-1&gt;=AG$5),-AG12,
IF(AND(AG$5&gt;='Rent Roll'!$K8,EDATE('Rent Roll'!$K8,ROUNDDOWN('Rent Roll'!$M8,0))-1&gt;=AG$5),-AG12,
"-")),"-")</f>
        <v>-</v>
      </c>
      <c r="AH37" s="92" t="str">
        <f>IFERROR(
IF(AND(AH$5&gt;='Rent Roll'!$M34,EDATE('Rent Roll'!$M34,ROUNDDOWN('Rent Roll'!$Q34,0))-1&gt;=AH$5),-AH12,
IF(AND(AH$5&gt;='Rent Roll'!$K8,EDATE('Rent Roll'!$K8,ROUNDDOWN('Rent Roll'!$M8,0))-1&gt;=AH$5),-AH12,
"-")),"-")</f>
        <v>-</v>
      </c>
      <c r="AI37" s="92" t="str">
        <f>IFERROR(
IF(AND(AI$5&gt;='Rent Roll'!$M34,EDATE('Rent Roll'!$M34,ROUNDDOWN('Rent Roll'!$Q34,0))-1&gt;=AI$5),-AI12,
IF(AND(AI$5&gt;='Rent Roll'!$K8,EDATE('Rent Roll'!$K8,ROUNDDOWN('Rent Roll'!$M8,0))-1&gt;=AI$5),-AI12,
"-")),"-")</f>
        <v>-</v>
      </c>
      <c r="AJ37" s="92" t="str">
        <f>IFERROR(
IF(AND(AJ$5&gt;='Rent Roll'!$M34,EDATE('Rent Roll'!$M34,ROUNDDOWN('Rent Roll'!$Q34,0))-1&gt;=AJ$5),-AJ12,
IF(AND(AJ$5&gt;='Rent Roll'!$K8,EDATE('Rent Roll'!$K8,ROUNDDOWN('Rent Roll'!$M8,0))-1&gt;=AJ$5),-AJ12,
"-")),"-")</f>
        <v>-</v>
      </c>
      <c r="AK37" s="92" t="str">
        <f>IFERROR(
IF(AND(AK$5&gt;='Rent Roll'!$M34,EDATE('Rent Roll'!$M34,ROUNDDOWN('Rent Roll'!$Q34,0))-1&gt;=AK$5),-AK12,
IF(AND(AK$5&gt;='Rent Roll'!$K8,EDATE('Rent Roll'!$K8,ROUNDDOWN('Rent Roll'!$M8,0))-1&gt;=AK$5),-AK12,
"-")),"-")</f>
        <v>-</v>
      </c>
      <c r="AL37" s="92" t="str">
        <f>IFERROR(
IF(AND(AL$5&gt;='Rent Roll'!$M34,EDATE('Rent Roll'!$M34,ROUNDDOWN('Rent Roll'!$Q34,0))-1&gt;=AL$5),-AL12,
IF(AND(AL$5&gt;='Rent Roll'!$K8,EDATE('Rent Roll'!$K8,ROUNDDOWN('Rent Roll'!$M8,0))-1&gt;=AL$5),-AL12,
"-")),"-")</f>
        <v>-</v>
      </c>
      <c r="AM37" s="92" t="str">
        <f>IFERROR(
IF(AND(AM$5&gt;='Rent Roll'!$M34,EDATE('Rent Roll'!$M34,ROUNDDOWN('Rent Roll'!$Q34,0))-1&gt;=AM$5),-AM12,
IF(AND(AM$5&gt;='Rent Roll'!$K8,EDATE('Rent Roll'!$K8,ROUNDDOWN('Rent Roll'!$M8,0))-1&gt;=AM$5),-AM12,
"-")),"-")</f>
        <v>-</v>
      </c>
      <c r="AN37" s="92" t="str">
        <f>IFERROR(
IF(AND(AN$5&gt;='Rent Roll'!$M34,EDATE('Rent Roll'!$M34,ROUNDDOWN('Rent Roll'!$Q34,0))-1&gt;=AN$5),-AN12,
IF(AND(AN$5&gt;='Rent Roll'!$K8,EDATE('Rent Roll'!$K8,ROUNDDOWN('Rent Roll'!$M8,0))-1&gt;=AN$5),-AN12,
"-")),"-")</f>
        <v>-</v>
      </c>
      <c r="AO37" s="92" t="str">
        <f>IFERROR(
IF(AND(AO$5&gt;='Rent Roll'!$M34,EDATE('Rent Roll'!$M34,ROUNDDOWN('Rent Roll'!$Q34,0))-1&gt;=AO$5),-AO12,
IF(AND(AO$5&gt;='Rent Roll'!$K8,EDATE('Rent Roll'!$K8,ROUNDDOWN('Rent Roll'!$M8,0))-1&gt;=AO$5),-AO12,
"-")),"-")</f>
        <v>-</v>
      </c>
      <c r="AP37" s="92" t="str">
        <f>IFERROR(
IF(AND(AP$5&gt;='Rent Roll'!$M34,EDATE('Rent Roll'!$M34,ROUNDDOWN('Rent Roll'!$Q34,0))-1&gt;=AP$5),-AP12,
IF(AND(AP$5&gt;='Rent Roll'!$K8,EDATE('Rent Roll'!$K8,ROUNDDOWN('Rent Roll'!$M8,0))-1&gt;=AP$5),-AP12,
"-")),"-")</f>
        <v>-</v>
      </c>
      <c r="AQ37" s="92" t="str">
        <f>IFERROR(
IF(AND(AQ$5&gt;='Rent Roll'!$M34,EDATE('Rent Roll'!$M34,ROUNDDOWN('Rent Roll'!$Q34,0))-1&gt;=AQ$5),-AQ12,
IF(AND(AQ$5&gt;='Rent Roll'!$K8,EDATE('Rent Roll'!$K8,ROUNDDOWN('Rent Roll'!$M8,0))-1&gt;=AQ$5),-AQ12,
"-")),"-")</f>
        <v>-</v>
      </c>
      <c r="AR37" s="92" t="str">
        <f>IFERROR(
IF(AND(AR$5&gt;='Rent Roll'!$M34,EDATE('Rent Roll'!$M34,ROUNDDOWN('Rent Roll'!$Q34,0))-1&gt;=AR$5),-AR12,
IF(AND(AR$5&gt;='Rent Roll'!$K8,EDATE('Rent Roll'!$K8,ROUNDDOWN('Rent Roll'!$M8,0))-1&gt;=AR$5),-AR12,
"-")),"-")</f>
        <v>-</v>
      </c>
      <c r="AS37" s="92" t="str">
        <f>IFERROR(
IF(AND(AS$5&gt;='Rent Roll'!$M34,EDATE('Rent Roll'!$M34,ROUNDDOWN('Rent Roll'!$Q34,0))-1&gt;=AS$5),-AS12,
IF(AND(AS$5&gt;='Rent Roll'!$K8,EDATE('Rent Roll'!$K8,ROUNDDOWN('Rent Roll'!$M8,0))-1&gt;=AS$5),-AS12,
"-")),"-")</f>
        <v>-</v>
      </c>
      <c r="AT37" s="92" t="str">
        <f>IFERROR(
IF(AND(AT$5&gt;='Rent Roll'!$M34,EDATE('Rent Roll'!$M34,ROUNDDOWN('Rent Roll'!$Q34,0))-1&gt;=AT$5),-AT12,
IF(AND(AT$5&gt;='Rent Roll'!$K8,EDATE('Rent Roll'!$K8,ROUNDDOWN('Rent Roll'!$M8,0))-1&gt;=AT$5),-AT12,
"-")),"-")</f>
        <v>-</v>
      </c>
      <c r="AU37" s="92" t="str">
        <f>IFERROR(
IF(AND(AU$5&gt;='Rent Roll'!$M34,EDATE('Rent Roll'!$M34,ROUNDDOWN('Rent Roll'!$Q34,0))-1&gt;=AU$5),-AU12,
IF(AND(AU$5&gt;='Rent Roll'!$K8,EDATE('Rent Roll'!$K8,ROUNDDOWN('Rent Roll'!$M8,0))-1&gt;=AU$5),-AU12,
"-")),"-")</f>
        <v>-</v>
      </c>
      <c r="AV37" s="92" t="str">
        <f>IFERROR(
IF(AND(AV$5&gt;='Rent Roll'!$M34,EDATE('Rent Roll'!$M34,ROUNDDOWN('Rent Roll'!$Q34,0))-1&gt;=AV$5),-AV12,
IF(AND(AV$5&gt;='Rent Roll'!$K8,EDATE('Rent Roll'!$K8,ROUNDDOWN('Rent Roll'!$M8,0))-1&gt;=AV$5),-AV12,
"-")),"-")</f>
        <v>-</v>
      </c>
      <c r="AW37" s="92" t="str">
        <f>IFERROR(
IF(AND(AW$5&gt;='Rent Roll'!$M34,EDATE('Rent Roll'!$M34,ROUNDDOWN('Rent Roll'!$Q34,0))-1&gt;=AW$5),-AW12,
IF(AND(AW$5&gt;='Rent Roll'!$K8,EDATE('Rent Roll'!$K8,ROUNDDOWN('Rent Roll'!$M8,0))-1&gt;=AW$5),-AW12,
"-")),"-")</f>
        <v>-</v>
      </c>
      <c r="AX37" s="92" t="str">
        <f>IFERROR(
IF(AND(AX$5&gt;='Rent Roll'!$M34,EDATE('Rent Roll'!$M34,ROUNDDOWN('Rent Roll'!$Q34,0))-1&gt;=AX$5),-AX12,
IF(AND(AX$5&gt;='Rent Roll'!$K8,EDATE('Rent Roll'!$K8,ROUNDDOWN('Rent Roll'!$M8,0))-1&gt;=AX$5),-AX12,
"-")),"-")</f>
        <v>-</v>
      </c>
      <c r="AY37" s="92" t="str">
        <f>IFERROR(
IF(AND(AY$5&gt;='Rent Roll'!$M34,EDATE('Rent Roll'!$M34,ROUNDDOWN('Rent Roll'!$Q34,0))-1&gt;=AY$5),-AY12,
IF(AND(AY$5&gt;='Rent Roll'!$K8,EDATE('Rent Roll'!$K8,ROUNDDOWN('Rent Roll'!$M8,0))-1&gt;=AY$5),-AY12,
"-")),"-")</f>
        <v>-</v>
      </c>
      <c r="AZ37" s="92" t="str">
        <f>IFERROR(
IF(AND(AZ$5&gt;='Rent Roll'!$M34,EDATE('Rent Roll'!$M34,ROUNDDOWN('Rent Roll'!$Q34,0))-1&gt;=AZ$5),-AZ12,
IF(AND(AZ$5&gt;='Rent Roll'!$K8,EDATE('Rent Roll'!$K8,ROUNDDOWN('Rent Roll'!$M8,0))-1&gt;=AZ$5),-AZ12,
"-")),"-")</f>
        <v>-</v>
      </c>
      <c r="BA37" s="92" t="str">
        <f>IFERROR(
IF(AND(BA$5&gt;='Rent Roll'!$M34,EDATE('Rent Roll'!$M34,ROUNDDOWN('Rent Roll'!$Q34,0))-1&gt;=BA$5),-BA12,
IF(AND(BA$5&gt;='Rent Roll'!$K8,EDATE('Rent Roll'!$K8,ROUNDDOWN('Rent Roll'!$M8,0))-1&gt;=BA$5),-BA12,
"-")),"-")</f>
        <v>-</v>
      </c>
      <c r="BB37" s="92" t="str">
        <f>IFERROR(
IF(AND(BB$5&gt;='Rent Roll'!$M34,EDATE('Rent Roll'!$M34,ROUNDDOWN('Rent Roll'!$Q34,0))-1&gt;=BB$5),-BB12,
IF(AND(BB$5&gt;='Rent Roll'!$K8,EDATE('Rent Roll'!$K8,ROUNDDOWN('Rent Roll'!$M8,0))-1&gt;=BB$5),-BB12,
"-")),"-")</f>
        <v>-</v>
      </c>
      <c r="BC37" s="92" t="str">
        <f>IFERROR(
IF(AND(BC$5&gt;='Rent Roll'!$M34,EDATE('Rent Roll'!$M34,ROUNDDOWN('Rent Roll'!$Q34,0))-1&gt;=BC$5),-BC12,
IF(AND(BC$5&gt;='Rent Roll'!$K8,EDATE('Rent Roll'!$K8,ROUNDDOWN('Rent Roll'!$M8,0))-1&gt;=BC$5),-BC12,
"-")),"-")</f>
        <v>-</v>
      </c>
      <c r="BD37" s="92" t="str">
        <f>IFERROR(
IF(AND(BD$5&gt;='Rent Roll'!$M34,EDATE('Rent Roll'!$M34,ROUNDDOWN('Rent Roll'!$Q34,0))-1&gt;=BD$5),-BD12,
IF(AND(BD$5&gt;='Rent Roll'!$K8,EDATE('Rent Roll'!$K8,ROUNDDOWN('Rent Roll'!$M8,0))-1&gt;=BD$5),-BD12,
"-")),"-")</f>
        <v>-</v>
      </c>
      <c r="BE37" s="92" t="str">
        <f>IFERROR(
IF(AND(BE$5&gt;='Rent Roll'!$M34,EDATE('Rent Roll'!$M34,ROUNDDOWN('Rent Roll'!$Q34,0))-1&gt;=BE$5),-BE12,
IF(AND(BE$5&gt;='Rent Roll'!$K8,EDATE('Rent Roll'!$K8,ROUNDDOWN('Rent Roll'!$M8,0))-1&gt;=BE$5),-BE12,
"-")),"-")</f>
        <v>-</v>
      </c>
      <c r="BF37" s="92" t="str">
        <f>IFERROR(
IF(AND(BF$5&gt;='Rent Roll'!$M34,EDATE('Rent Roll'!$M34,ROUNDDOWN('Rent Roll'!$Q34,0))-1&gt;=BF$5),-BF12,
IF(AND(BF$5&gt;='Rent Roll'!$K8,EDATE('Rent Roll'!$K8,ROUNDDOWN('Rent Roll'!$M8,0))-1&gt;=BF$5),-BF12,
"-")),"-")</f>
        <v>-</v>
      </c>
      <c r="BG37" s="92" t="str">
        <f>IFERROR(
IF(AND(BG$5&gt;='Rent Roll'!$M34,EDATE('Rent Roll'!$M34,ROUNDDOWN('Rent Roll'!$Q34,0))-1&gt;=BG$5),-BG12,
IF(AND(BG$5&gt;='Rent Roll'!$K8,EDATE('Rent Roll'!$K8,ROUNDDOWN('Rent Roll'!$M8,0))-1&gt;=BG$5),-BG12,
"-")),"-")</f>
        <v>-</v>
      </c>
      <c r="BH37" s="92" t="str">
        <f>IFERROR(
IF(AND(BH$5&gt;='Rent Roll'!$M34,EDATE('Rent Roll'!$M34,ROUNDDOWN('Rent Roll'!$Q34,0))-1&gt;=BH$5),-BH12,
IF(AND(BH$5&gt;='Rent Roll'!$K8,EDATE('Rent Roll'!$K8,ROUNDDOWN('Rent Roll'!$M8,0))-1&gt;=BH$5),-BH12,
"-")),"-")</f>
        <v>-</v>
      </c>
      <c r="BI37" s="92" t="str">
        <f>IFERROR(
IF(AND(BI$5&gt;='Rent Roll'!$M34,EDATE('Rent Roll'!$M34,ROUNDDOWN('Rent Roll'!$Q34,0))-1&gt;=BI$5),-BI12,
IF(AND(BI$5&gt;='Rent Roll'!$K8,EDATE('Rent Roll'!$K8,ROUNDDOWN('Rent Roll'!$M8,0))-1&gt;=BI$5),-BI12,
"-")),"-")</f>
        <v>-</v>
      </c>
      <c r="BJ37" s="92" t="str">
        <f>IFERROR(
IF(AND(BJ$5&gt;='Rent Roll'!$M34,EDATE('Rent Roll'!$M34,ROUNDDOWN('Rent Roll'!$Q34,0))-1&gt;=BJ$5),-BJ12,
IF(AND(BJ$5&gt;='Rent Roll'!$K8,EDATE('Rent Roll'!$K8,ROUNDDOWN('Rent Roll'!$M8,0))-1&gt;=BJ$5),-BJ12,
"-")),"-")</f>
        <v>-</v>
      </c>
      <c r="BK37" s="92" t="str">
        <f>IFERROR(
IF(AND(BK$5&gt;='Rent Roll'!$M34,EDATE('Rent Roll'!$M34,ROUNDDOWN('Rent Roll'!$Q34,0))-1&gt;=BK$5),-BK12,
IF(AND(BK$5&gt;='Rent Roll'!$K8,EDATE('Rent Roll'!$K8,ROUNDDOWN('Rent Roll'!$M8,0))-1&gt;=BK$5),-BK12,
"-")),"-")</f>
        <v>-</v>
      </c>
      <c r="BL37" s="92" t="str">
        <f>IFERROR(
IF(AND(BL$5&gt;='Rent Roll'!$M34,EDATE('Rent Roll'!$M34,ROUNDDOWN('Rent Roll'!$Q34,0))-1&gt;=BL$5),-BL12,
IF(AND(BL$5&gt;='Rent Roll'!$K8,EDATE('Rent Roll'!$K8,ROUNDDOWN('Rent Roll'!$M8,0))-1&gt;=BL$5),-BL12,
"-")),"-")</f>
        <v>-</v>
      </c>
      <c r="BM37" s="92" t="str">
        <f>IFERROR(
IF(AND(BM$5&gt;='Rent Roll'!$M34,EDATE('Rent Roll'!$M34,ROUNDDOWN('Rent Roll'!$Q34,0))-1&gt;=BM$5),-BM12,
IF(AND(BM$5&gt;='Rent Roll'!$K8,EDATE('Rent Roll'!$K8,ROUNDDOWN('Rent Roll'!$M8,0))-1&gt;=BM$5),-BM12,
"-")),"-")</f>
        <v>-</v>
      </c>
      <c r="BN37" s="92" t="str">
        <f>IFERROR(
IF(AND(BN$5&gt;='Rent Roll'!$M34,EDATE('Rent Roll'!$M34,ROUNDDOWN('Rent Roll'!$Q34,0))-1&gt;=BN$5),-BN12,
IF(AND(BN$5&gt;='Rent Roll'!$K8,EDATE('Rent Roll'!$K8,ROUNDDOWN('Rent Roll'!$M8,0))-1&gt;=BN$5),-BN12,
"-")),"-")</f>
        <v>-</v>
      </c>
      <c r="BO37" s="92" t="str">
        <f>IFERROR(
IF(AND(BO$5&gt;='Rent Roll'!$M34,EDATE('Rent Roll'!$M34,ROUNDDOWN('Rent Roll'!$Q34,0))-1&gt;=BO$5),-BO12,
IF(AND(BO$5&gt;='Rent Roll'!$K8,EDATE('Rent Roll'!$K8,ROUNDDOWN('Rent Roll'!$M8,0))-1&gt;=BO$5),-BO12,
"-")),"-")</f>
        <v>-</v>
      </c>
      <c r="BP37" s="92" t="str">
        <f>IFERROR(
IF(AND(BP$5&gt;='Rent Roll'!$M34,EDATE('Rent Roll'!$M34,ROUNDDOWN('Rent Roll'!$Q34,0))-1&gt;=BP$5),-BP12,
IF(AND(BP$5&gt;='Rent Roll'!$K8,EDATE('Rent Roll'!$K8,ROUNDDOWN('Rent Roll'!$M8,0))-1&gt;=BP$5),-BP12,
"-")),"-")</f>
        <v>-</v>
      </c>
      <c r="BQ37" s="92" t="str">
        <f>IFERROR(
IF(AND(BQ$5&gt;='Rent Roll'!$M34,EDATE('Rent Roll'!$M34,ROUNDDOWN('Rent Roll'!$Q34,0))-1&gt;=BQ$5),-BQ12,
IF(AND(BQ$5&gt;='Rent Roll'!$K8,EDATE('Rent Roll'!$K8,ROUNDDOWN('Rent Roll'!$M8,0))-1&gt;=BQ$5),-BQ12,
"-")),"-")</f>
        <v>-</v>
      </c>
      <c r="BR37" s="92" t="str">
        <f>IFERROR(
IF(AND(BR$5&gt;='Rent Roll'!$M34,EDATE('Rent Roll'!$M34,ROUNDDOWN('Rent Roll'!$Q34,0))-1&gt;=BR$5),-BR12,
IF(AND(BR$5&gt;='Rent Roll'!$K8,EDATE('Rent Roll'!$K8,ROUNDDOWN('Rent Roll'!$M8,0))-1&gt;=BR$5),-BR12,
"-")),"-")</f>
        <v>-</v>
      </c>
      <c r="BS37" s="92" t="str">
        <f>IFERROR(
IF(AND(BS$5&gt;='Rent Roll'!$M34,EDATE('Rent Roll'!$M34,ROUNDDOWN('Rent Roll'!$Q34,0))-1&gt;=BS$5),-BS12,
IF(AND(BS$5&gt;='Rent Roll'!$K8,EDATE('Rent Roll'!$K8,ROUNDDOWN('Rent Roll'!$M8,0))-1&gt;=BS$5),-BS12,
"-")),"-")</f>
        <v>-</v>
      </c>
      <c r="BT37" s="92" t="str">
        <f>IFERROR(
IF(AND(BT$5&gt;='Rent Roll'!$M34,EDATE('Rent Roll'!$M34,ROUNDDOWN('Rent Roll'!$Q34,0))-1&gt;=BT$5),-BT12,
IF(AND(BT$5&gt;='Rent Roll'!$K8,EDATE('Rent Roll'!$K8,ROUNDDOWN('Rent Roll'!$M8,0))-1&gt;=BT$5),-BT12,
"-")),"-")</f>
        <v>-</v>
      </c>
      <c r="BU37" s="92" t="str">
        <f>IFERROR(
IF(AND(BU$5&gt;='Rent Roll'!$M34,EDATE('Rent Roll'!$M34,ROUNDDOWN('Rent Roll'!$Q34,0))-1&gt;=BU$5),-BU12,
IF(AND(BU$5&gt;='Rent Roll'!$K8,EDATE('Rent Roll'!$K8,ROUNDDOWN('Rent Roll'!$M8,0))-1&gt;=BU$5),-BU12,
"-")),"-")</f>
        <v>-</v>
      </c>
      <c r="BV37" s="92" t="str">
        <f>IFERROR(
IF(AND(BV$5&gt;='Rent Roll'!$M34,EDATE('Rent Roll'!$M34,ROUNDDOWN('Rent Roll'!$Q34,0))-1&gt;=BV$5),-BV12,
IF(AND(BV$5&gt;='Rent Roll'!$K8,EDATE('Rent Roll'!$K8,ROUNDDOWN('Rent Roll'!$M8,0))-1&gt;=BV$5),-BV12,
"-")),"-")</f>
        <v>-</v>
      </c>
      <c r="BW37" s="92" t="str">
        <f>IFERROR(
IF(AND(BW$5&gt;='Rent Roll'!$M34,EDATE('Rent Roll'!$M34,ROUNDDOWN('Rent Roll'!$Q34,0))-1&gt;=BW$5),-BW12,
IF(AND(BW$5&gt;='Rent Roll'!$K8,EDATE('Rent Roll'!$K8,ROUNDDOWN('Rent Roll'!$M8,0))-1&gt;=BW$5),-BW12,
"-")),"-")</f>
        <v>-</v>
      </c>
      <c r="BX37" s="92" t="str">
        <f>IFERROR(
IF(AND(BX$5&gt;='Rent Roll'!$M34,EDATE('Rent Roll'!$M34,ROUNDDOWN('Rent Roll'!$Q34,0))-1&gt;=BX$5),-BX12,
IF(AND(BX$5&gt;='Rent Roll'!$K8,EDATE('Rent Roll'!$K8,ROUNDDOWN('Rent Roll'!$M8,0))-1&gt;=BX$5),-BX12,
"-")),"-")</f>
        <v>-</v>
      </c>
      <c r="BY37" s="92" t="str">
        <f>IFERROR(
IF(AND(BY$5&gt;='Rent Roll'!$M34,EDATE('Rent Roll'!$M34,ROUNDDOWN('Rent Roll'!$Q34,0))-1&gt;=BY$5),-BY12,
IF(AND(BY$5&gt;='Rent Roll'!$K8,EDATE('Rent Roll'!$K8,ROUNDDOWN('Rent Roll'!$M8,0))-1&gt;=BY$5),-BY12,
"-")),"-")</f>
        <v>-</v>
      </c>
      <c r="BZ37" s="92" t="str">
        <f>IFERROR(
IF(AND(BZ$5&gt;='Rent Roll'!$M34,EDATE('Rent Roll'!$M34,ROUNDDOWN('Rent Roll'!$Q34,0))-1&gt;=BZ$5),-BZ12,
IF(AND(BZ$5&gt;='Rent Roll'!$K8,EDATE('Rent Roll'!$K8,ROUNDDOWN('Rent Roll'!$M8,0))-1&gt;=BZ$5),-BZ12,
"-")),"-")</f>
        <v>-</v>
      </c>
      <c r="CA37" s="92" t="str">
        <f>IFERROR(
IF(AND(CA$5&gt;='Rent Roll'!$M34,EDATE('Rent Roll'!$M34,ROUNDDOWN('Rent Roll'!$Q34,0))-1&gt;=CA$5),-CA12,
IF(AND(CA$5&gt;='Rent Roll'!$K8,EDATE('Rent Roll'!$K8,ROUNDDOWN('Rent Roll'!$M8,0))-1&gt;=CA$5),-CA12,
"-")),"-")</f>
        <v>-</v>
      </c>
      <c r="CB37" s="92" t="str">
        <f>IFERROR(
IF(AND(CB$5&gt;='Rent Roll'!$M34,EDATE('Rent Roll'!$M34,ROUNDDOWN('Rent Roll'!$Q34,0))-1&gt;=CB$5),-CB12,
IF(AND(CB$5&gt;='Rent Roll'!$K8,EDATE('Rent Roll'!$K8,ROUNDDOWN('Rent Roll'!$M8,0))-1&gt;=CB$5),-CB12,
"-")),"-")</f>
        <v>-</v>
      </c>
      <c r="CC37" s="92" t="str">
        <f>IFERROR(
IF(AND(CC$5&gt;='Rent Roll'!$M34,EDATE('Rent Roll'!$M34,ROUNDDOWN('Rent Roll'!$Q34,0))-1&gt;=CC$5),-CC12,
IF(AND(CC$5&gt;='Rent Roll'!$K8,EDATE('Rent Roll'!$K8,ROUNDDOWN('Rent Roll'!$M8,0))-1&gt;=CC$5),-CC12,
"-")),"-")</f>
        <v>-</v>
      </c>
      <c r="CD37" s="92" t="str">
        <f>IFERROR(
IF(AND(CD$5&gt;='Rent Roll'!$M34,EDATE('Rent Roll'!$M34,ROUNDDOWN('Rent Roll'!$Q34,0))-1&gt;=CD$5),-CD12,
IF(AND(CD$5&gt;='Rent Roll'!$K8,EDATE('Rent Roll'!$K8,ROUNDDOWN('Rent Roll'!$M8,0))-1&gt;=CD$5),-CD12,
"-")),"-")</f>
        <v>-</v>
      </c>
      <c r="CE37" s="92" t="str">
        <f>IFERROR(
IF(AND(CE$5&gt;='Rent Roll'!$M34,EDATE('Rent Roll'!$M34,ROUNDDOWN('Rent Roll'!$Q34,0))-1&gt;=CE$5),-CE12,
IF(AND(CE$5&gt;='Rent Roll'!$K8,EDATE('Rent Roll'!$K8,ROUNDDOWN('Rent Roll'!$M8,0))-1&gt;=CE$5),-CE12,
"-")),"-")</f>
        <v>-</v>
      </c>
      <c r="CF37" s="92" t="str">
        <f>IFERROR(
IF(AND(CF$5&gt;='Rent Roll'!$M34,EDATE('Rent Roll'!$M34,ROUNDDOWN('Rent Roll'!$Q34,0))-1&gt;=CF$5),-CF12,
IF(AND(CF$5&gt;='Rent Roll'!$K8,EDATE('Rent Roll'!$K8,ROUNDDOWN('Rent Roll'!$M8,0))-1&gt;=CF$5),-CF12,
"-")),"-")</f>
        <v>-</v>
      </c>
      <c r="CG37" s="92" t="str">
        <f>IFERROR(
IF(AND(CG$5&gt;='Rent Roll'!$M34,EDATE('Rent Roll'!$M34,ROUNDDOWN('Rent Roll'!$Q34,0))-1&gt;=CG$5),-CG12,
IF(AND(CG$5&gt;='Rent Roll'!$K8,EDATE('Rent Roll'!$K8,ROUNDDOWN('Rent Roll'!$M8,0))-1&gt;=CG$5),-CG12,
"-")),"-")</f>
        <v>-</v>
      </c>
      <c r="CH37" s="92" t="str">
        <f>IFERROR(
IF(AND(CH$5&gt;='Rent Roll'!$M34,EDATE('Rent Roll'!$M34,ROUNDDOWN('Rent Roll'!$Q34,0))-1&gt;=CH$5),-CH12,
IF(AND(CH$5&gt;='Rent Roll'!$K8,EDATE('Rent Roll'!$K8,ROUNDDOWN('Rent Roll'!$M8,0))-1&gt;=CH$5),-CH12,
"-")),"-")</f>
        <v>-</v>
      </c>
      <c r="CI37" s="92" t="str">
        <f>IFERROR(
IF(AND(CI$5&gt;='Rent Roll'!$M34,EDATE('Rent Roll'!$M34,ROUNDDOWN('Rent Roll'!$Q34,0))-1&gt;=CI$5),-CI12,
IF(AND(CI$5&gt;='Rent Roll'!$K8,EDATE('Rent Roll'!$K8,ROUNDDOWN('Rent Roll'!$M8,0))-1&gt;=CI$5),-CI12,
"-")),"-")</f>
        <v>-</v>
      </c>
      <c r="CJ37" s="92" t="str">
        <f>IFERROR(
IF(AND(CJ$5&gt;='Rent Roll'!$M34,EDATE('Rent Roll'!$M34,ROUNDDOWN('Rent Roll'!$Q34,0))-1&gt;=CJ$5),-CJ12,
IF(AND(CJ$5&gt;='Rent Roll'!$K8,EDATE('Rent Roll'!$K8,ROUNDDOWN('Rent Roll'!$M8,0))-1&gt;=CJ$5),-CJ12,
"-")),"-")</f>
        <v>-</v>
      </c>
      <c r="CK37" s="92" t="str">
        <f>IFERROR(
IF(AND(CK$5&gt;='Rent Roll'!$M34,EDATE('Rent Roll'!$M34,ROUNDDOWN('Rent Roll'!$Q34,0))-1&gt;=CK$5),-CK12,
IF(AND(CK$5&gt;='Rent Roll'!$K8,EDATE('Rent Roll'!$K8,ROUNDDOWN('Rent Roll'!$M8,0))-1&gt;=CK$5),-CK12,
"-")),"-")</f>
        <v>-</v>
      </c>
      <c r="CL37" s="92" t="str">
        <f>IFERROR(
IF(AND(CL$5&gt;='Rent Roll'!$M34,EDATE('Rent Roll'!$M34,ROUNDDOWN('Rent Roll'!$Q34,0))-1&gt;=CL$5),-CL12,
IF(AND(CL$5&gt;='Rent Roll'!$K8,EDATE('Rent Roll'!$K8,ROUNDDOWN('Rent Roll'!$M8,0))-1&gt;=CL$5),-CL12,
"-")),"-")</f>
        <v>-</v>
      </c>
      <c r="CM37" s="92" t="str">
        <f>IFERROR(
IF(AND(CM$5&gt;='Rent Roll'!$M34,EDATE('Rent Roll'!$M34,ROUNDDOWN('Rent Roll'!$Q34,0))-1&gt;=CM$5),-CM12,
IF(AND(CM$5&gt;='Rent Roll'!$K8,EDATE('Rent Roll'!$K8,ROUNDDOWN('Rent Roll'!$M8,0))-1&gt;=CM$5),-CM12,
"-")),"-")</f>
        <v>-</v>
      </c>
      <c r="CN37" s="92" t="str">
        <f>IFERROR(
IF(AND(CN$5&gt;='Rent Roll'!$M34,EDATE('Rent Roll'!$M34,ROUNDDOWN('Rent Roll'!$Q34,0))-1&gt;=CN$5),-CN12,
IF(AND(CN$5&gt;='Rent Roll'!$K8,EDATE('Rent Roll'!$K8,ROUNDDOWN('Rent Roll'!$M8,0))-1&gt;=CN$5),-CN12,
"-")),"-")</f>
        <v>-</v>
      </c>
      <c r="CO37" s="92" t="str">
        <f>IFERROR(
IF(AND(CO$5&gt;='Rent Roll'!$M34,EDATE('Rent Roll'!$M34,ROUNDDOWN('Rent Roll'!$Q34,0))-1&gt;=CO$5),-CO12,
IF(AND(CO$5&gt;='Rent Roll'!$K8,EDATE('Rent Roll'!$K8,ROUNDDOWN('Rent Roll'!$M8,0))-1&gt;=CO$5),-CO12,
"-")),"-")</f>
        <v>-</v>
      </c>
      <c r="CP37" s="92" t="str">
        <f>IFERROR(
IF(AND(CP$5&gt;='Rent Roll'!$M34,EDATE('Rent Roll'!$M34,ROUNDDOWN('Rent Roll'!$Q34,0))-1&gt;=CP$5),-CP12,
IF(AND(CP$5&gt;='Rent Roll'!$K8,EDATE('Rent Roll'!$K8,ROUNDDOWN('Rent Roll'!$M8,0))-1&gt;=CP$5),-CP12,
"-")),"-")</f>
        <v>-</v>
      </c>
      <c r="CQ37" s="92" t="str">
        <f>IFERROR(
IF(AND(CQ$5&gt;='Rent Roll'!$M34,EDATE('Rent Roll'!$M34,ROUNDDOWN('Rent Roll'!$Q34,0))-1&gt;=CQ$5),-CQ12,
IF(AND(CQ$5&gt;='Rent Roll'!$K8,EDATE('Rent Roll'!$K8,ROUNDDOWN('Rent Roll'!$M8,0))-1&gt;=CQ$5),-CQ12,
"-")),"-")</f>
        <v>-</v>
      </c>
      <c r="CR37" s="92" t="str">
        <f>IFERROR(
IF(AND(CR$5&gt;='Rent Roll'!$M34,EDATE('Rent Roll'!$M34,ROUNDDOWN('Rent Roll'!$Q34,0))-1&gt;=CR$5),-CR12,
IF(AND(CR$5&gt;='Rent Roll'!$K8,EDATE('Rent Roll'!$K8,ROUNDDOWN('Rent Roll'!$M8,0))-1&gt;=CR$5),-CR12,
"-")),"-")</f>
        <v>-</v>
      </c>
      <c r="CS37" s="92" t="str">
        <f>IFERROR(
IF(AND(CS$5&gt;='Rent Roll'!$M34,EDATE('Rent Roll'!$M34,ROUNDDOWN('Rent Roll'!$Q34,0))-1&gt;=CS$5),-CS12,
IF(AND(CS$5&gt;='Rent Roll'!$K8,EDATE('Rent Roll'!$K8,ROUNDDOWN('Rent Roll'!$M8,0))-1&gt;=CS$5),-CS12,
"-")),"-")</f>
        <v>-</v>
      </c>
      <c r="CT37" s="92" t="str">
        <f>IFERROR(
IF(AND(CT$5&gt;='Rent Roll'!$M34,EDATE('Rent Roll'!$M34,ROUNDDOWN('Rent Roll'!$Q34,0))-1&gt;=CT$5),-CT12,
IF(AND(CT$5&gt;='Rent Roll'!$K8,EDATE('Rent Roll'!$K8,ROUNDDOWN('Rent Roll'!$M8,0))-1&gt;=CT$5),-CT12,
"-")),"-")</f>
        <v>-</v>
      </c>
      <c r="CU37" s="92" t="str">
        <f>IFERROR(
IF(AND(CU$5&gt;='Rent Roll'!$M34,EDATE('Rent Roll'!$M34,ROUNDDOWN('Rent Roll'!$Q34,0))-1&gt;=CU$5),-CU12,
IF(AND(CU$5&gt;='Rent Roll'!$K8,EDATE('Rent Roll'!$K8,ROUNDDOWN('Rent Roll'!$M8,0))-1&gt;=CU$5),-CU12,
"-")),"-")</f>
        <v>-</v>
      </c>
      <c r="CV37" s="92" t="str">
        <f>IFERROR(
IF(AND(CV$5&gt;='Rent Roll'!$M34,EDATE('Rent Roll'!$M34,ROUNDDOWN('Rent Roll'!$Q34,0))-1&gt;=CV$5),-CV12,
IF(AND(CV$5&gt;='Rent Roll'!$K8,EDATE('Rent Roll'!$K8,ROUNDDOWN('Rent Roll'!$M8,0))-1&gt;=CV$5),-CV12,
"-")),"-")</f>
        <v>-</v>
      </c>
      <c r="CW37" s="92" t="str">
        <f>IFERROR(
IF(AND(CW$5&gt;='Rent Roll'!$M34,EDATE('Rent Roll'!$M34,ROUNDDOWN('Rent Roll'!$Q34,0))-1&gt;=CW$5),-CW12,
IF(AND(CW$5&gt;='Rent Roll'!$K8,EDATE('Rent Roll'!$K8,ROUNDDOWN('Rent Roll'!$M8,0))-1&gt;=CW$5),-CW12,
"-")),"-")</f>
        <v>-</v>
      </c>
      <c r="CX37" s="92" t="str">
        <f>IFERROR(
IF(AND(CX$5&gt;='Rent Roll'!$M34,EDATE('Rent Roll'!$M34,ROUNDDOWN('Rent Roll'!$Q34,0))-1&gt;=CX$5),-CX12,
IF(AND(CX$5&gt;='Rent Roll'!$K8,EDATE('Rent Roll'!$K8,ROUNDDOWN('Rent Roll'!$M8,0))-1&gt;=CX$5),-CX12,
"-")),"-")</f>
        <v>-</v>
      </c>
      <c r="CY37" s="92" t="str">
        <f>IFERROR(
IF(AND(CY$5&gt;='Rent Roll'!$M34,EDATE('Rent Roll'!$M34,ROUNDDOWN('Rent Roll'!$Q34,0))-1&gt;=CY$5),-CY12,
IF(AND(CY$5&gt;='Rent Roll'!$K8,EDATE('Rent Roll'!$K8,ROUNDDOWN('Rent Roll'!$M8,0))-1&gt;=CY$5),-CY12,
"-")),"-")</f>
        <v>-</v>
      </c>
      <c r="CZ37" s="92" t="str">
        <f>IFERROR(
IF(AND(CZ$5&gt;='Rent Roll'!$M34,EDATE('Rent Roll'!$M34,ROUNDDOWN('Rent Roll'!$Q34,0))-1&gt;=CZ$5),-CZ12,
IF(AND(CZ$5&gt;='Rent Roll'!$K8,EDATE('Rent Roll'!$K8,ROUNDDOWN('Rent Roll'!$M8,0))-1&gt;=CZ$5),-CZ12,
"-")),"-")</f>
        <v>-</v>
      </c>
      <c r="DA37" s="92" t="str">
        <f>IFERROR(
IF(AND(DA$5&gt;='Rent Roll'!$M34,EDATE('Rent Roll'!$M34,ROUNDDOWN('Rent Roll'!$Q34,0))-1&gt;=DA$5),-DA12,
IF(AND(DA$5&gt;='Rent Roll'!$K8,EDATE('Rent Roll'!$K8,ROUNDDOWN('Rent Roll'!$M8,0))-1&gt;=DA$5),-DA12,
"-")),"-")</f>
        <v>-</v>
      </c>
      <c r="DB37" s="92" t="str">
        <f>IFERROR(
IF(AND(DB$5&gt;='Rent Roll'!$M34,EDATE('Rent Roll'!$M34,ROUNDDOWN('Rent Roll'!$Q34,0))-1&gt;=DB$5),-DB12,
IF(AND(DB$5&gt;='Rent Roll'!$K8,EDATE('Rent Roll'!$K8,ROUNDDOWN('Rent Roll'!$M8,0))-1&gt;=DB$5),-DB12,
"-")),"-")</f>
        <v>-</v>
      </c>
      <c r="DC37" s="92" t="str">
        <f>IFERROR(
IF(AND(DC$5&gt;='Rent Roll'!$M34,EDATE('Rent Roll'!$M34,ROUNDDOWN('Rent Roll'!$Q34,0))-1&gt;=DC$5),-DC12,
IF(AND(DC$5&gt;='Rent Roll'!$K8,EDATE('Rent Roll'!$K8,ROUNDDOWN('Rent Roll'!$M8,0))-1&gt;=DC$5),-DC12,
"-")),"-")</f>
        <v>-</v>
      </c>
      <c r="DD37" s="92" t="str">
        <f>IFERROR(
IF(AND(DD$5&gt;='Rent Roll'!$M34,EDATE('Rent Roll'!$M34,ROUNDDOWN('Rent Roll'!$Q34,0))-1&gt;=DD$5),-DD12,
IF(AND(DD$5&gt;='Rent Roll'!$K8,EDATE('Rent Roll'!$K8,ROUNDDOWN('Rent Roll'!$M8,0))-1&gt;=DD$5),-DD12,
"-")),"-")</f>
        <v>-</v>
      </c>
      <c r="DE37" s="92" t="str">
        <f>IFERROR(
IF(AND(DE$5&gt;='Rent Roll'!$M34,EDATE('Rent Roll'!$M34,ROUNDDOWN('Rent Roll'!$Q34,0))-1&gt;=DE$5),-DE12,
IF(AND(DE$5&gt;='Rent Roll'!$K8,EDATE('Rent Roll'!$K8,ROUNDDOWN('Rent Roll'!$M8,0))-1&gt;=DE$5),-DE12,
"-")),"-")</f>
        <v>-</v>
      </c>
      <c r="DF37" s="92" t="str">
        <f>IFERROR(
IF(AND(DF$5&gt;='Rent Roll'!$M34,EDATE('Rent Roll'!$M34,ROUNDDOWN('Rent Roll'!$Q34,0))-1&gt;=DF$5),-DF12,
IF(AND(DF$5&gt;='Rent Roll'!$K8,EDATE('Rent Roll'!$K8,ROUNDDOWN('Rent Roll'!$M8,0))-1&gt;=DF$5),-DF12,
"-")),"-")</f>
        <v>-</v>
      </c>
      <c r="DG37" s="92" t="str">
        <f>IFERROR(
IF(AND(DG$5&gt;='Rent Roll'!$M34,EDATE('Rent Roll'!$M34,ROUNDDOWN('Rent Roll'!$Q34,0))-1&gt;=DG$5),-DG12,
IF(AND(DG$5&gt;='Rent Roll'!$K8,EDATE('Rent Roll'!$K8,ROUNDDOWN('Rent Roll'!$M8,0))-1&gt;=DG$5),-DG12,
"-")),"-")</f>
        <v>-</v>
      </c>
      <c r="DH37" s="92" t="str">
        <f>IFERROR(
IF(AND(DH$5&gt;='Rent Roll'!$M34,EDATE('Rent Roll'!$M34,ROUNDDOWN('Rent Roll'!$Q34,0))-1&gt;=DH$5),-DH12,
IF(AND(DH$5&gt;='Rent Roll'!$K8,EDATE('Rent Roll'!$K8,ROUNDDOWN('Rent Roll'!$M8,0))-1&gt;=DH$5),-DH12,
"-")),"-")</f>
        <v>-</v>
      </c>
      <c r="DI37" s="92" t="str">
        <f>IFERROR(
IF(AND(DI$5&gt;='Rent Roll'!$M34,EDATE('Rent Roll'!$M34,ROUNDDOWN('Rent Roll'!$Q34,0))-1&gt;=DI$5),-DI12,
IF(AND(DI$5&gt;='Rent Roll'!$K8,EDATE('Rent Roll'!$K8,ROUNDDOWN('Rent Roll'!$M8,0))-1&gt;=DI$5),-DI12,
"-")),"-")</f>
        <v>-</v>
      </c>
      <c r="DJ37" s="92" t="str">
        <f>IFERROR(
IF(AND(DJ$5&gt;='Rent Roll'!$M34,EDATE('Rent Roll'!$M34,ROUNDDOWN('Rent Roll'!$Q34,0))-1&gt;=DJ$5),-DJ12,
IF(AND(DJ$5&gt;='Rent Roll'!$K8,EDATE('Rent Roll'!$K8,ROUNDDOWN('Rent Roll'!$M8,0))-1&gt;=DJ$5),-DJ12,
"-")),"-")</f>
        <v>-</v>
      </c>
      <c r="DK37" s="92" t="str">
        <f>IFERROR(
IF(AND(DK$5&gt;='Rent Roll'!$M34,EDATE('Rent Roll'!$M34,ROUNDDOWN('Rent Roll'!$Q34,0))-1&gt;=DK$5),-DK12,
IF(AND(DK$5&gt;='Rent Roll'!$K8,EDATE('Rent Roll'!$K8,ROUNDDOWN('Rent Roll'!$M8,0))-1&gt;=DK$5),-DK12,
"-")),"-")</f>
        <v>-</v>
      </c>
      <c r="DL37" s="92" t="str">
        <f>IFERROR(
IF(AND(DL$5&gt;='Rent Roll'!$M34,EDATE('Rent Roll'!$M34,ROUNDDOWN('Rent Roll'!$Q34,0))-1&gt;=DL$5),-DL12,
IF(AND(DL$5&gt;='Rent Roll'!$K8,EDATE('Rent Roll'!$K8,ROUNDDOWN('Rent Roll'!$M8,0))-1&gt;=DL$5),-DL12,
"-")),"-")</f>
        <v>-</v>
      </c>
      <c r="DM37" s="92" t="str">
        <f>IFERROR(
IF(AND(DM$5&gt;='Rent Roll'!$M34,EDATE('Rent Roll'!$M34,ROUNDDOWN('Rent Roll'!$Q34,0))-1&gt;=DM$5),-DM12,
IF(AND(DM$5&gt;='Rent Roll'!$K8,EDATE('Rent Roll'!$K8,ROUNDDOWN('Rent Roll'!$M8,0))-1&gt;=DM$5),-DM12,
"-")),"-")</f>
        <v>-</v>
      </c>
      <c r="DN37" s="92" t="str">
        <f>IFERROR(
IF(AND(DN$5&gt;='Rent Roll'!$M34,EDATE('Rent Roll'!$M34,ROUNDDOWN('Rent Roll'!$Q34,0))-1&gt;=DN$5),-DN12,
IF(AND(DN$5&gt;='Rent Roll'!$K8,EDATE('Rent Roll'!$K8,ROUNDDOWN('Rent Roll'!$M8,0))-1&gt;=DN$5),-DN12,
"-")),"-")</f>
        <v>-</v>
      </c>
      <c r="DO37" s="92" t="str">
        <f>IFERROR(
IF(AND(DO$5&gt;='Rent Roll'!$M34,EDATE('Rent Roll'!$M34,ROUNDDOWN('Rent Roll'!$Q34,0))-1&gt;=DO$5),-DO12,
IF(AND(DO$5&gt;='Rent Roll'!$K8,EDATE('Rent Roll'!$K8,ROUNDDOWN('Rent Roll'!$M8,0))-1&gt;=DO$5),-DO12,
"-")),"-")</f>
        <v>-</v>
      </c>
      <c r="DP37" s="92" t="str">
        <f>IFERROR(
IF(AND(DP$5&gt;='Rent Roll'!$M34,EDATE('Rent Roll'!$M34,ROUNDDOWN('Rent Roll'!$Q34,0))-1&gt;=DP$5),-DP12,
IF(AND(DP$5&gt;='Rent Roll'!$K8,EDATE('Rent Roll'!$K8,ROUNDDOWN('Rent Roll'!$M8,0))-1&gt;=DP$5),-DP12,
"-")),"-")</f>
        <v>-</v>
      </c>
      <c r="DQ37" s="92" t="str">
        <f>IFERROR(
IF(AND(DQ$5&gt;='Rent Roll'!$M34,EDATE('Rent Roll'!$M34,ROUNDDOWN('Rent Roll'!$Q34,0))-1&gt;=DQ$5),-DQ12,
IF(AND(DQ$5&gt;='Rent Roll'!$K8,EDATE('Rent Roll'!$K8,ROUNDDOWN('Rent Roll'!$M8,0))-1&gt;=DQ$5),-DQ12,
"-")),"-")</f>
        <v>-</v>
      </c>
      <c r="DR37" s="92" t="str">
        <f>IFERROR(
IF(AND(DR$5&gt;='Rent Roll'!$M34,EDATE('Rent Roll'!$M34,ROUNDDOWN('Rent Roll'!$Q34,0))-1&gt;=DR$5),-DR12,
IF(AND(DR$5&gt;='Rent Roll'!$K8,EDATE('Rent Roll'!$K8,ROUNDDOWN('Rent Roll'!$M8,0))-1&gt;=DR$5),-DR12,
"-")),"-")</f>
        <v>-</v>
      </c>
      <c r="DS37" s="92" t="str">
        <f>IFERROR(
IF(AND(DS$5&gt;='Rent Roll'!$M34,EDATE('Rent Roll'!$M34,ROUNDDOWN('Rent Roll'!$Q34,0))-1&gt;=DS$5),-DS12,
IF(AND(DS$5&gt;='Rent Roll'!$K8,EDATE('Rent Roll'!$K8,ROUNDDOWN('Rent Roll'!$M8,0))-1&gt;=DS$5),-DS12,
"-")),"-")</f>
        <v>-</v>
      </c>
      <c r="DT37" s="92" t="str">
        <f>IFERROR(
IF(AND(DT$5&gt;='Rent Roll'!$M34,EDATE('Rent Roll'!$M34,ROUNDDOWN('Rent Roll'!$Q34,0))-1&gt;=DT$5),-DT12,
IF(AND(DT$5&gt;='Rent Roll'!$K8,EDATE('Rent Roll'!$K8,ROUNDDOWN('Rent Roll'!$M8,0))-1&gt;=DT$5),-DT12,
"-")),"-")</f>
        <v>-</v>
      </c>
      <c r="DU37" s="92" t="str">
        <f>IFERROR(
IF(AND(DU$5&gt;='Rent Roll'!$M34,EDATE('Rent Roll'!$M34,ROUNDDOWN('Rent Roll'!$Q34,0))-1&gt;=DU$5),-DU12,
IF(AND(DU$5&gt;='Rent Roll'!$K8,EDATE('Rent Roll'!$K8,ROUNDDOWN('Rent Roll'!$M8,0))-1&gt;=DU$5),-DU12,
"-")),"-")</f>
        <v>-</v>
      </c>
      <c r="DV37" s="92" t="str">
        <f>IFERROR(
IF(AND(DV$5&gt;='Rent Roll'!$M34,EDATE('Rent Roll'!$M34,ROUNDDOWN('Rent Roll'!$Q34,0))-1&gt;=DV$5),-DV12,
IF(AND(DV$5&gt;='Rent Roll'!$K8,EDATE('Rent Roll'!$K8,ROUNDDOWN('Rent Roll'!$M8,0))-1&gt;=DV$5),-DV12,
"-")),"-")</f>
        <v>-</v>
      </c>
      <c r="DW37" s="92" t="str">
        <f>IFERROR(
IF(AND(DW$5&gt;='Rent Roll'!$M34,EDATE('Rent Roll'!$M34,ROUNDDOWN('Rent Roll'!$Q34,0))-1&gt;=DW$5),-DW12,
IF(AND(DW$5&gt;='Rent Roll'!$K8,EDATE('Rent Roll'!$K8,ROUNDDOWN('Rent Roll'!$M8,0))-1&gt;=DW$5),-DW12,
"-")),"-")</f>
        <v>-</v>
      </c>
      <c r="DX37" s="92" t="str">
        <f>IFERROR(
IF(AND(DX$5&gt;='Rent Roll'!$M34,EDATE('Rent Roll'!$M34,ROUNDDOWN('Rent Roll'!$Q34,0))-1&gt;=DX$5),-DX12,
IF(AND(DX$5&gt;='Rent Roll'!$K8,EDATE('Rent Roll'!$K8,ROUNDDOWN('Rent Roll'!$M8,0))-1&gt;=DX$5),-DX12,
"-")),"-")</f>
        <v>-</v>
      </c>
      <c r="DY37" s="92" t="str">
        <f>IFERROR(
IF(AND(DY$5&gt;='Rent Roll'!$M34,EDATE('Rent Roll'!$M34,ROUNDDOWN('Rent Roll'!$Q34,0))-1&gt;=DY$5),-DY12,
IF(AND(DY$5&gt;='Rent Roll'!$K8,EDATE('Rent Roll'!$K8,ROUNDDOWN('Rent Roll'!$M8,0))-1&gt;=DY$5),-DY12,
"-")),"-")</f>
        <v>-</v>
      </c>
      <c r="DZ37" s="92" t="str">
        <f>IFERROR(
IF(AND(DZ$5&gt;='Rent Roll'!$M34,EDATE('Rent Roll'!$M34,ROUNDDOWN('Rent Roll'!$Q34,0))-1&gt;=DZ$5),-DZ12,
IF(AND(DZ$5&gt;='Rent Roll'!$K8,EDATE('Rent Roll'!$K8,ROUNDDOWN('Rent Roll'!$M8,0))-1&gt;=DZ$5),-DZ12,
"-")),"-")</f>
        <v>-</v>
      </c>
      <c r="EA37" s="92" t="str">
        <f>IFERROR(
IF(AND(EA$5&gt;='Rent Roll'!$M34,EDATE('Rent Roll'!$M34,ROUNDDOWN('Rent Roll'!$Q34,0))-1&gt;=EA$5),-EA12,
IF(AND(EA$5&gt;='Rent Roll'!$K8,EDATE('Rent Roll'!$K8,ROUNDDOWN('Rent Roll'!$M8,0))-1&gt;=EA$5),-EA12,
"-")),"-")</f>
        <v>-</v>
      </c>
      <c r="EB37" s="92" t="str">
        <f>IFERROR(
IF(AND(EB$5&gt;='Rent Roll'!$M34,EDATE('Rent Roll'!$M34,ROUNDDOWN('Rent Roll'!$Q34,0))-1&gt;=EB$5),-EB12,
IF(AND(EB$5&gt;='Rent Roll'!$K8,EDATE('Rent Roll'!$K8,ROUNDDOWN('Rent Roll'!$M8,0))-1&gt;=EB$5),-EB12,
"-")),"-")</f>
        <v>-</v>
      </c>
      <c r="EC37" s="92" t="str">
        <f>IFERROR(
IF(AND(EC$5&gt;='Rent Roll'!$M34,EDATE('Rent Roll'!$M34,ROUNDDOWN('Rent Roll'!$Q34,0))-1&gt;=EC$5),-EC12,
IF(AND(EC$5&gt;='Rent Roll'!$K8,EDATE('Rent Roll'!$K8,ROUNDDOWN('Rent Roll'!$M8,0))-1&gt;=EC$5),-EC12,
"-")),"-")</f>
        <v>-</v>
      </c>
      <c r="ED37" s="92" t="str">
        <f>IFERROR(
IF(AND(ED$5&gt;='Rent Roll'!$M34,EDATE('Rent Roll'!$M34,ROUNDDOWN('Rent Roll'!$Q34,0))-1&gt;=ED$5),-ED12,
IF(AND(ED$5&gt;='Rent Roll'!$K8,EDATE('Rent Roll'!$K8,ROUNDDOWN('Rent Roll'!$M8,0))-1&gt;=ED$5),-ED12,
"-")),"-")</f>
        <v>-</v>
      </c>
      <c r="EE37" s="92" t="str">
        <f>IFERROR(
IF(AND(EE$5&gt;='Rent Roll'!$M34,EDATE('Rent Roll'!$M34,ROUNDDOWN('Rent Roll'!$Q34,0))-1&gt;=EE$5),-EE12,
IF(AND(EE$5&gt;='Rent Roll'!$K8,EDATE('Rent Roll'!$K8,ROUNDDOWN('Rent Roll'!$M8,0))-1&gt;=EE$5),-EE12,
"-")),"-")</f>
        <v>-</v>
      </c>
      <c r="EF37" s="214" t="str">
        <f>IFERROR(
IF(AND(EF$5&gt;='Rent Roll'!$M34,EDATE('Rent Roll'!$M34,ROUNDDOWN('Rent Roll'!$Q34,0))-1&gt;=EF$5),-EF12,
IF(AND(EF$5&gt;='Rent Roll'!$K8,EDATE('Rent Roll'!$K8,ROUNDDOWN('Rent Roll'!$M8,0))-1&gt;=EF$5),-EF12,
"-")),"-")</f>
        <v>-</v>
      </c>
      <c r="EG37" s="72" t="s">
        <v>109</v>
      </c>
    </row>
    <row r="38" spans="2:137" ht="15" x14ac:dyDescent="0.25">
      <c r="B38" s="74"/>
      <c r="C38" s="287" t="str">
        <f>CONCATENATE('Rent Roll'!B9&amp;" - "&amp;'Rent Roll'!C9)</f>
        <v xml:space="preserve"> - </v>
      </c>
      <c r="D38" s="214">
        <f t="shared" si="17"/>
        <v>0</v>
      </c>
      <c r="E38" s="92" t="str">
        <f>IFERROR(
IF(AND(E$5&gt;='Rent Roll'!$M35,EDATE('Rent Roll'!$M35,ROUNDDOWN('Rent Roll'!$Q35,0))-1&gt;=E$5),-E13,
IF(AND(E$5&gt;='Rent Roll'!$K9,EDATE('Rent Roll'!$K9,ROUNDDOWN('Rent Roll'!$M9,0))-1&gt;=E$5),-E13,
"-")),"-")</f>
        <v>-</v>
      </c>
      <c r="F38" s="92" t="str">
        <f>IFERROR(
IF(AND(F$5&gt;='Rent Roll'!$M35,EDATE('Rent Roll'!$M35,ROUNDDOWN('Rent Roll'!$Q35,0))-1&gt;=F$5),-F13,
IF(AND(F$5&gt;='Rent Roll'!$K9,EDATE('Rent Roll'!$K9,ROUNDDOWN('Rent Roll'!$M9,0))-1&gt;=F$5),-F13,
"-")),"-")</f>
        <v>-</v>
      </c>
      <c r="G38" s="92" t="str">
        <f>IFERROR(
IF(AND(G$5&gt;='Rent Roll'!$M35,EDATE('Rent Roll'!$M35,ROUNDDOWN('Rent Roll'!$Q35,0))-1&gt;=G$5),-G13,
IF(AND(G$5&gt;='Rent Roll'!$K9,EDATE('Rent Roll'!$K9,ROUNDDOWN('Rent Roll'!$M9,0))-1&gt;=G$5),-G13,
"-")),"-")</f>
        <v>-</v>
      </c>
      <c r="H38" s="92" t="str">
        <f>IFERROR(
IF(AND(H$5&gt;='Rent Roll'!$M35,EDATE('Rent Roll'!$M35,ROUNDDOWN('Rent Roll'!$Q35,0))-1&gt;=H$5),-H13,
IF(AND(H$5&gt;='Rent Roll'!$K9,EDATE('Rent Roll'!$K9,ROUNDDOWN('Rent Roll'!$M9,0))-1&gt;=H$5),-H13,
"-")),"-")</f>
        <v>-</v>
      </c>
      <c r="I38" s="92" t="str">
        <f>IFERROR(
IF(AND(I$5&gt;='Rent Roll'!$M35,EDATE('Rent Roll'!$M35,ROUNDDOWN('Rent Roll'!$Q35,0))-1&gt;=I$5),-I13,
IF(AND(I$5&gt;='Rent Roll'!$K9,EDATE('Rent Roll'!$K9,ROUNDDOWN('Rent Roll'!$M9,0))-1&gt;=I$5),-I13,
"-")),"-")</f>
        <v>-</v>
      </c>
      <c r="J38" s="92" t="str">
        <f>IFERROR(
IF(AND(J$5&gt;='Rent Roll'!$M35,EDATE('Rent Roll'!$M35,ROUNDDOWN('Rent Roll'!$Q35,0))-1&gt;=J$5),-J13,
IF(AND(J$5&gt;='Rent Roll'!$K9,EDATE('Rent Roll'!$K9,ROUNDDOWN('Rent Roll'!$M9,0))-1&gt;=J$5),-J13,
"-")),"-")</f>
        <v>-</v>
      </c>
      <c r="K38" s="92" t="str">
        <f>IFERROR(
IF(AND(K$5&gt;='Rent Roll'!$M35,EDATE('Rent Roll'!$M35,ROUNDDOWN('Rent Roll'!$Q35,0))-1&gt;=K$5),-K13,
IF(AND(K$5&gt;='Rent Roll'!$K9,EDATE('Rent Roll'!$K9,ROUNDDOWN('Rent Roll'!$M9,0))-1&gt;=K$5),-K13,
"-")),"-")</f>
        <v>-</v>
      </c>
      <c r="L38" s="92" t="str">
        <f>IFERROR(
IF(AND(L$5&gt;='Rent Roll'!$M35,EDATE('Rent Roll'!$M35,ROUNDDOWN('Rent Roll'!$Q35,0))-1&gt;=L$5),-L13,
IF(AND(L$5&gt;='Rent Roll'!$K9,EDATE('Rent Roll'!$K9,ROUNDDOWN('Rent Roll'!$M9,0))-1&gt;=L$5),-L13,
"-")),"-")</f>
        <v>-</v>
      </c>
      <c r="M38" s="92" t="str">
        <f>IFERROR(
IF(AND(M$5&gt;='Rent Roll'!$M35,EDATE('Rent Roll'!$M35,ROUNDDOWN('Rent Roll'!$Q35,0))-1&gt;=M$5),-M13,
IF(AND(M$5&gt;='Rent Roll'!$K9,EDATE('Rent Roll'!$K9,ROUNDDOWN('Rent Roll'!$M9,0))-1&gt;=M$5),-M13,
"-")),"-")</f>
        <v>-</v>
      </c>
      <c r="N38" s="92" t="str">
        <f>IFERROR(
IF(AND(N$5&gt;='Rent Roll'!$M35,EDATE('Rent Roll'!$M35,ROUNDDOWN('Rent Roll'!$Q35,0))-1&gt;=N$5),-N13,
IF(AND(N$5&gt;='Rent Roll'!$K9,EDATE('Rent Roll'!$K9,ROUNDDOWN('Rent Roll'!$M9,0))-1&gt;=N$5),-N13,
"-")),"-")</f>
        <v>-</v>
      </c>
      <c r="O38" s="92" t="str">
        <f>IFERROR(
IF(AND(O$5&gt;='Rent Roll'!$M35,EDATE('Rent Roll'!$M35,ROUNDDOWN('Rent Roll'!$Q35,0))-1&gt;=O$5),-O13,
IF(AND(O$5&gt;='Rent Roll'!$K9,EDATE('Rent Roll'!$K9,ROUNDDOWN('Rent Roll'!$M9,0))-1&gt;=O$5),-O13,
"-")),"-")</f>
        <v>-</v>
      </c>
      <c r="P38" s="92" t="str">
        <f>IFERROR(
IF(AND(P$5&gt;='Rent Roll'!$M35,EDATE('Rent Roll'!$M35,ROUNDDOWN('Rent Roll'!$Q35,0))-1&gt;=P$5),-P13,
IF(AND(P$5&gt;='Rent Roll'!$K9,EDATE('Rent Roll'!$K9,ROUNDDOWN('Rent Roll'!$M9,0))-1&gt;=P$5),-P13,
"-")),"-")</f>
        <v>-</v>
      </c>
      <c r="Q38" s="92" t="str">
        <f>IFERROR(
IF(AND(Q$5&gt;='Rent Roll'!$M35,EDATE('Rent Roll'!$M35,ROUNDDOWN('Rent Roll'!$Q35,0))-1&gt;=Q$5),-Q13,
IF(AND(Q$5&gt;='Rent Roll'!$K9,EDATE('Rent Roll'!$K9,ROUNDDOWN('Rent Roll'!$M9,0))-1&gt;=Q$5),-Q13,
"-")),"-")</f>
        <v>-</v>
      </c>
      <c r="R38" s="92" t="str">
        <f>IFERROR(
IF(AND(R$5&gt;='Rent Roll'!$M35,EDATE('Rent Roll'!$M35,ROUNDDOWN('Rent Roll'!$Q35,0))-1&gt;=R$5),-R13,
IF(AND(R$5&gt;='Rent Roll'!$K9,EDATE('Rent Roll'!$K9,ROUNDDOWN('Rent Roll'!$M9,0))-1&gt;=R$5),-R13,
"-")),"-")</f>
        <v>-</v>
      </c>
      <c r="S38" s="92" t="str">
        <f>IFERROR(
IF(AND(S$5&gt;='Rent Roll'!$M35,EDATE('Rent Roll'!$M35,ROUNDDOWN('Rent Roll'!$Q35,0))-1&gt;=S$5),-S13,
IF(AND(S$5&gt;='Rent Roll'!$K9,EDATE('Rent Roll'!$K9,ROUNDDOWN('Rent Roll'!$M9,0))-1&gt;=S$5),-S13,
"-")),"-")</f>
        <v>-</v>
      </c>
      <c r="T38" s="92" t="str">
        <f>IFERROR(
IF(AND(T$5&gt;='Rent Roll'!$M35,EDATE('Rent Roll'!$M35,ROUNDDOWN('Rent Roll'!$Q35,0))-1&gt;=T$5),-T13,
IF(AND(T$5&gt;='Rent Roll'!$K9,EDATE('Rent Roll'!$K9,ROUNDDOWN('Rent Roll'!$M9,0))-1&gt;=T$5),-T13,
"-")),"-")</f>
        <v>-</v>
      </c>
      <c r="U38" s="92" t="str">
        <f>IFERROR(
IF(AND(U$5&gt;='Rent Roll'!$M35,EDATE('Rent Roll'!$M35,ROUNDDOWN('Rent Roll'!$Q35,0))-1&gt;=U$5),-U13,
IF(AND(U$5&gt;='Rent Roll'!$K9,EDATE('Rent Roll'!$K9,ROUNDDOWN('Rent Roll'!$M9,0))-1&gt;=U$5),-U13,
"-")),"-")</f>
        <v>-</v>
      </c>
      <c r="V38" s="92" t="str">
        <f>IFERROR(
IF(AND(V$5&gt;='Rent Roll'!$M35,EDATE('Rent Roll'!$M35,ROUNDDOWN('Rent Roll'!$Q35,0))-1&gt;=V$5),-V13,
IF(AND(V$5&gt;='Rent Roll'!$K9,EDATE('Rent Roll'!$K9,ROUNDDOWN('Rent Roll'!$M9,0))-1&gt;=V$5),-V13,
"-")),"-")</f>
        <v>-</v>
      </c>
      <c r="W38" s="92" t="str">
        <f>IFERROR(
IF(AND(W$5&gt;='Rent Roll'!$M35,EDATE('Rent Roll'!$M35,ROUNDDOWN('Rent Roll'!$Q35,0))-1&gt;=W$5),-W13,
IF(AND(W$5&gt;='Rent Roll'!$K9,EDATE('Rent Roll'!$K9,ROUNDDOWN('Rent Roll'!$M9,0))-1&gt;=W$5),-W13,
"-")),"-")</f>
        <v>-</v>
      </c>
      <c r="X38" s="92" t="str">
        <f>IFERROR(
IF(AND(X$5&gt;='Rent Roll'!$M35,EDATE('Rent Roll'!$M35,ROUNDDOWN('Rent Roll'!$Q35,0))-1&gt;=X$5),-X13,
IF(AND(X$5&gt;='Rent Roll'!$K9,EDATE('Rent Roll'!$K9,ROUNDDOWN('Rent Roll'!$M9,0))-1&gt;=X$5),-X13,
"-")),"-")</f>
        <v>-</v>
      </c>
      <c r="Y38" s="92" t="str">
        <f>IFERROR(
IF(AND(Y$5&gt;='Rent Roll'!$M35,EDATE('Rent Roll'!$M35,ROUNDDOWN('Rent Roll'!$Q35,0))-1&gt;=Y$5),-Y13,
IF(AND(Y$5&gt;='Rent Roll'!$K9,EDATE('Rent Roll'!$K9,ROUNDDOWN('Rent Roll'!$M9,0))-1&gt;=Y$5),-Y13,
"-")),"-")</f>
        <v>-</v>
      </c>
      <c r="Z38" s="92" t="str">
        <f>IFERROR(
IF(AND(Z$5&gt;='Rent Roll'!$M35,EDATE('Rent Roll'!$M35,ROUNDDOWN('Rent Roll'!$Q35,0))-1&gt;=Z$5),-Z13,
IF(AND(Z$5&gt;='Rent Roll'!$K9,EDATE('Rent Roll'!$K9,ROUNDDOWN('Rent Roll'!$M9,0))-1&gt;=Z$5),-Z13,
"-")),"-")</f>
        <v>-</v>
      </c>
      <c r="AA38" s="92" t="str">
        <f>IFERROR(
IF(AND(AA$5&gt;='Rent Roll'!$M35,EDATE('Rent Roll'!$M35,ROUNDDOWN('Rent Roll'!$Q35,0))-1&gt;=AA$5),-AA13,
IF(AND(AA$5&gt;='Rent Roll'!$K9,EDATE('Rent Roll'!$K9,ROUNDDOWN('Rent Roll'!$M9,0))-1&gt;=AA$5),-AA13,
"-")),"-")</f>
        <v>-</v>
      </c>
      <c r="AB38" s="92" t="str">
        <f>IFERROR(
IF(AND(AB$5&gt;='Rent Roll'!$M35,EDATE('Rent Roll'!$M35,ROUNDDOWN('Rent Roll'!$Q35,0))-1&gt;=AB$5),-AB13,
IF(AND(AB$5&gt;='Rent Roll'!$K9,EDATE('Rent Roll'!$K9,ROUNDDOWN('Rent Roll'!$M9,0))-1&gt;=AB$5),-AB13,
"-")),"-")</f>
        <v>-</v>
      </c>
      <c r="AC38" s="92" t="str">
        <f>IFERROR(
IF(AND(AC$5&gt;='Rent Roll'!$M35,EDATE('Rent Roll'!$M35,ROUNDDOWN('Rent Roll'!$Q35,0))-1&gt;=AC$5),-AC13,
IF(AND(AC$5&gt;='Rent Roll'!$K9,EDATE('Rent Roll'!$K9,ROUNDDOWN('Rent Roll'!$M9,0))-1&gt;=AC$5),-AC13,
"-")),"-")</f>
        <v>-</v>
      </c>
      <c r="AD38" s="92" t="str">
        <f>IFERROR(
IF(AND(AD$5&gt;='Rent Roll'!$M35,EDATE('Rent Roll'!$M35,ROUNDDOWN('Rent Roll'!$Q35,0))-1&gt;=AD$5),-AD13,
IF(AND(AD$5&gt;='Rent Roll'!$K9,EDATE('Rent Roll'!$K9,ROUNDDOWN('Rent Roll'!$M9,0))-1&gt;=AD$5),-AD13,
"-")),"-")</f>
        <v>-</v>
      </c>
      <c r="AE38" s="92" t="str">
        <f>IFERROR(
IF(AND(AE$5&gt;='Rent Roll'!$M35,EDATE('Rent Roll'!$M35,ROUNDDOWN('Rent Roll'!$Q35,0))-1&gt;=AE$5),-AE13,
IF(AND(AE$5&gt;='Rent Roll'!$K9,EDATE('Rent Roll'!$K9,ROUNDDOWN('Rent Roll'!$M9,0))-1&gt;=AE$5),-AE13,
"-")),"-")</f>
        <v>-</v>
      </c>
      <c r="AF38" s="92" t="str">
        <f>IFERROR(
IF(AND(AF$5&gt;='Rent Roll'!$M35,EDATE('Rent Roll'!$M35,ROUNDDOWN('Rent Roll'!$Q35,0))-1&gt;=AF$5),-AF13,
IF(AND(AF$5&gt;='Rent Roll'!$K9,EDATE('Rent Roll'!$K9,ROUNDDOWN('Rent Roll'!$M9,0))-1&gt;=AF$5),-AF13,
"-")),"-")</f>
        <v>-</v>
      </c>
      <c r="AG38" s="92" t="str">
        <f>IFERROR(
IF(AND(AG$5&gt;='Rent Roll'!$M35,EDATE('Rent Roll'!$M35,ROUNDDOWN('Rent Roll'!$Q35,0))-1&gt;=AG$5),-AG13,
IF(AND(AG$5&gt;='Rent Roll'!$K9,EDATE('Rent Roll'!$K9,ROUNDDOWN('Rent Roll'!$M9,0))-1&gt;=AG$5),-AG13,
"-")),"-")</f>
        <v>-</v>
      </c>
      <c r="AH38" s="92" t="str">
        <f>IFERROR(
IF(AND(AH$5&gt;='Rent Roll'!$M35,EDATE('Rent Roll'!$M35,ROUNDDOWN('Rent Roll'!$Q35,0))-1&gt;=AH$5),-AH13,
IF(AND(AH$5&gt;='Rent Roll'!$K9,EDATE('Rent Roll'!$K9,ROUNDDOWN('Rent Roll'!$M9,0))-1&gt;=AH$5),-AH13,
"-")),"-")</f>
        <v>-</v>
      </c>
      <c r="AI38" s="92" t="str">
        <f>IFERROR(
IF(AND(AI$5&gt;='Rent Roll'!$M35,EDATE('Rent Roll'!$M35,ROUNDDOWN('Rent Roll'!$Q35,0))-1&gt;=AI$5),-AI13,
IF(AND(AI$5&gt;='Rent Roll'!$K9,EDATE('Rent Roll'!$K9,ROUNDDOWN('Rent Roll'!$M9,0))-1&gt;=AI$5),-AI13,
"-")),"-")</f>
        <v>-</v>
      </c>
      <c r="AJ38" s="92" t="str">
        <f>IFERROR(
IF(AND(AJ$5&gt;='Rent Roll'!$M35,EDATE('Rent Roll'!$M35,ROUNDDOWN('Rent Roll'!$Q35,0))-1&gt;=AJ$5),-AJ13,
IF(AND(AJ$5&gt;='Rent Roll'!$K9,EDATE('Rent Roll'!$K9,ROUNDDOWN('Rent Roll'!$M9,0))-1&gt;=AJ$5),-AJ13,
"-")),"-")</f>
        <v>-</v>
      </c>
      <c r="AK38" s="92" t="str">
        <f>IFERROR(
IF(AND(AK$5&gt;='Rent Roll'!$M35,EDATE('Rent Roll'!$M35,ROUNDDOWN('Rent Roll'!$Q35,0))-1&gt;=AK$5),-AK13,
IF(AND(AK$5&gt;='Rent Roll'!$K9,EDATE('Rent Roll'!$K9,ROUNDDOWN('Rent Roll'!$M9,0))-1&gt;=AK$5),-AK13,
"-")),"-")</f>
        <v>-</v>
      </c>
      <c r="AL38" s="92" t="str">
        <f>IFERROR(
IF(AND(AL$5&gt;='Rent Roll'!$M35,EDATE('Rent Roll'!$M35,ROUNDDOWN('Rent Roll'!$Q35,0))-1&gt;=AL$5),-AL13,
IF(AND(AL$5&gt;='Rent Roll'!$K9,EDATE('Rent Roll'!$K9,ROUNDDOWN('Rent Roll'!$M9,0))-1&gt;=AL$5),-AL13,
"-")),"-")</f>
        <v>-</v>
      </c>
      <c r="AM38" s="92" t="str">
        <f>IFERROR(
IF(AND(AM$5&gt;='Rent Roll'!$M35,EDATE('Rent Roll'!$M35,ROUNDDOWN('Rent Roll'!$Q35,0))-1&gt;=AM$5),-AM13,
IF(AND(AM$5&gt;='Rent Roll'!$K9,EDATE('Rent Roll'!$K9,ROUNDDOWN('Rent Roll'!$M9,0))-1&gt;=AM$5),-AM13,
"-")),"-")</f>
        <v>-</v>
      </c>
      <c r="AN38" s="92" t="str">
        <f>IFERROR(
IF(AND(AN$5&gt;='Rent Roll'!$M35,EDATE('Rent Roll'!$M35,ROUNDDOWN('Rent Roll'!$Q35,0))-1&gt;=AN$5),-AN13,
IF(AND(AN$5&gt;='Rent Roll'!$K9,EDATE('Rent Roll'!$K9,ROUNDDOWN('Rent Roll'!$M9,0))-1&gt;=AN$5),-AN13,
"-")),"-")</f>
        <v>-</v>
      </c>
      <c r="AO38" s="92" t="str">
        <f>IFERROR(
IF(AND(AO$5&gt;='Rent Roll'!$M35,EDATE('Rent Roll'!$M35,ROUNDDOWN('Rent Roll'!$Q35,0))-1&gt;=AO$5),-AO13,
IF(AND(AO$5&gt;='Rent Roll'!$K9,EDATE('Rent Roll'!$K9,ROUNDDOWN('Rent Roll'!$M9,0))-1&gt;=AO$5),-AO13,
"-")),"-")</f>
        <v>-</v>
      </c>
      <c r="AP38" s="92" t="str">
        <f>IFERROR(
IF(AND(AP$5&gt;='Rent Roll'!$M35,EDATE('Rent Roll'!$M35,ROUNDDOWN('Rent Roll'!$Q35,0))-1&gt;=AP$5),-AP13,
IF(AND(AP$5&gt;='Rent Roll'!$K9,EDATE('Rent Roll'!$K9,ROUNDDOWN('Rent Roll'!$M9,0))-1&gt;=AP$5),-AP13,
"-")),"-")</f>
        <v>-</v>
      </c>
      <c r="AQ38" s="92" t="str">
        <f>IFERROR(
IF(AND(AQ$5&gt;='Rent Roll'!$M35,EDATE('Rent Roll'!$M35,ROUNDDOWN('Rent Roll'!$Q35,0))-1&gt;=AQ$5),-AQ13,
IF(AND(AQ$5&gt;='Rent Roll'!$K9,EDATE('Rent Roll'!$K9,ROUNDDOWN('Rent Roll'!$M9,0))-1&gt;=AQ$5),-AQ13,
"-")),"-")</f>
        <v>-</v>
      </c>
      <c r="AR38" s="92" t="str">
        <f>IFERROR(
IF(AND(AR$5&gt;='Rent Roll'!$M35,EDATE('Rent Roll'!$M35,ROUNDDOWN('Rent Roll'!$Q35,0))-1&gt;=AR$5),-AR13,
IF(AND(AR$5&gt;='Rent Roll'!$K9,EDATE('Rent Roll'!$K9,ROUNDDOWN('Rent Roll'!$M9,0))-1&gt;=AR$5),-AR13,
"-")),"-")</f>
        <v>-</v>
      </c>
      <c r="AS38" s="92" t="str">
        <f>IFERROR(
IF(AND(AS$5&gt;='Rent Roll'!$M35,EDATE('Rent Roll'!$M35,ROUNDDOWN('Rent Roll'!$Q35,0))-1&gt;=AS$5),-AS13,
IF(AND(AS$5&gt;='Rent Roll'!$K9,EDATE('Rent Roll'!$K9,ROUNDDOWN('Rent Roll'!$M9,0))-1&gt;=AS$5),-AS13,
"-")),"-")</f>
        <v>-</v>
      </c>
      <c r="AT38" s="92" t="str">
        <f>IFERROR(
IF(AND(AT$5&gt;='Rent Roll'!$M35,EDATE('Rent Roll'!$M35,ROUNDDOWN('Rent Roll'!$Q35,0))-1&gt;=AT$5),-AT13,
IF(AND(AT$5&gt;='Rent Roll'!$K9,EDATE('Rent Roll'!$K9,ROUNDDOWN('Rent Roll'!$M9,0))-1&gt;=AT$5),-AT13,
"-")),"-")</f>
        <v>-</v>
      </c>
      <c r="AU38" s="92" t="str">
        <f>IFERROR(
IF(AND(AU$5&gt;='Rent Roll'!$M35,EDATE('Rent Roll'!$M35,ROUNDDOWN('Rent Roll'!$Q35,0))-1&gt;=AU$5),-AU13,
IF(AND(AU$5&gt;='Rent Roll'!$K9,EDATE('Rent Roll'!$K9,ROUNDDOWN('Rent Roll'!$M9,0))-1&gt;=AU$5),-AU13,
"-")),"-")</f>
        <v>-</v>
      </c>
      <c r="AV38" s="92" t="str">
        <f>IFERROR(
IF(AND(AV$5&gt;='Rent Roll'!$M35,EDATE('Rent Roll'!$M35,ROUNDDOWN('Rent Roll'!$Q35,0))-1&gt;=AV$5),-AV13,
IF(AND(AV$5&gt;='Rent Roll'!$K9,EDATE('Rent Roll'!$K9,ROUNDDOWN('Rent Roll'!$M9,0))-1&gt;=AV$5),-AV13,
"-")),"-")</f>
        <v>-</v>
      </c>
      <c r="AW38" s="92" t="str">
        <f>IFERROR(
IF(AND(AW$5&gt;='Rent Roll'!$M35,EDATE('Rent Roll'!$M35,ROUNDDOWN('Rent Roll'!$Q35,0))-1&gt;=AW$5),-AW13,
IF(AND(AW$5&gt;='Rent Roll'!$K9,EDATE('Rent Roll'!$K9,ROUNDDOWN('Rent Roll'!$M9,0))-1&gt;=AW$5),-AW13,
"-")),"-")</f>
        <v>-</v>
      </c>
      <c r="AX38" s="92" t="str">
        <f>IFERROR(
IF(AND(AX$5&gt;='Rent Roll'!$M35,EDATE('Rent Roll'!$M35,ROUNDDOWN('Rent Roll'!$Q35,0))-1&gt;=AX$5),-AX13,
IF(AND(AX$5&gt;='Rent Roll'!$K9,EDATE('Rent Roll'!$K9,ROUNDDOWN('Rent Roll'!$M9,0))-1&gt;=AX$5),-AX13,
"-")),"-")</f>
        <v>-</v>
      </c>
      <c r="AY38" s="92" t="str">
        <f>IFERROR(
IF(AND(AY$5&gt;='Rent Roll'!$M35,EDATE('Rent Roll'!$M35,ROUNDDOWN('Rent Roll'!$Q35,0))-1&gt;=AY$5),-AY13,
IF(AND(AY$5&gt;='Rent Roll'!$K9,EDATE('Rent Roll'!$K9,ROUNDDOWN('Rent Roll'!$M9,0))-1&gt;=AY$5),-AY13,
"-")),"-")</f>
        <v>-</v>
      </c>
      <c r="AZ38" s="92" t="str">
        <f>IFERROR(
IF(AND(AZ$5&gt;='Rent Roll'!$M35,EDATE('Rent Roll'!$M35,ROUNDDOWN('Rent Roll'!$Q35,0))-1&gt;=AZ$5),-AZ13,
IF(AND(AZ$5&gt;='Rent Roll'!$K9,EDATE('Rent Roll'!$K9,ROUNDDOWN('Rent Roll'!$M9,0))-1&gt;=AZ$5),-AZ13,
"-")),"-")</f>
        <v>-</v>
      </c>
      <c r="BA38" s="92" t="str">
        <f>IFERROR(
IF(AND(BA$5&gt;='Rent Roll'!$M35,EDATE('Rent Roll'!$M35,ROUNDDOWN('Rent Roll'!$Q35,0))-1&gt;=BA$5),-BA13,
IF(AND(BA$5&gt;='Rent Roll'!$K9,EDATE('Rent Roll'!$K9,ROUNDDOWN('Rent Roll'!$M9,0))-1&gt;=BA$5),-BA13,
"-")),"-")</f>
        <v>-</v>
      </c>
      <c r="BB38" s="92" t="str">
        <f>IFERROR(
IF(AND(BB$5&gt;='Rent Roll'!$M35,EDATE('Rent Roll'!$M35,ROUNDDOWN('Rent Roll'!$Q35,0))-1&gt;=BB$5),-BB13,
IF(AND(BB$5&gt;='Rent Roll'!$K9,EDATE('Rent Roll'!$K9,ROUNDDOWN('Rent Roll'!$M9,0))-1&gt;=BB$5),-BB13,
"-")),"-")</f>
        <v>-</v>
      </c>
      <c r="BC38" s="92" t="str">
        <f>IFERROR(
IF(AND(BC$5&gt;='Rent Roll'!$M35,EDATE('Rent Roll'!$M35,ROUNDDOWN('Rent Roll'!$Q35,0))-1&gt;=BC$5),-BC13,
IF(AND(BC$5&gt;='Rent Roll'!$K9,EDATE('Rent Roll'!$K9,ROUNDDOWN('Rent Roll'!$M9,0))-1&gt;=BC$5),-BC13,
"-")),"-")</f>
        <v>-</v>
      </c>
      <c r="BD38" s="92" t="str">
        <f>IFERROR(
IF(AND(BD$5&gt;='Rent Roll'!$M35,EDATE('Rent Roll'!$M35,ROUNDDOWN('Rent Roll'!$Q35,0))-1&gt;=BD$5),-BD13,
IF(AND(BD$5&gt;='Rent Roll'!$K9,EDATE('Rent Roll'!$K9,ROUNDDOWN('Rent Roll'!$M9,0))-1&gt;=BD$5),-BD13,
"-")),"-")</f>
        <v>-</v>
      </c>
      <c r="BE38" s="92" t="str">
        <f>IFERROR(
IF(AND(BE$5&gt;='Rent Roll'!$M35,EDATE('Rent Roll'!$M35,ROUNDDOWN('Rent Roll'!$Q35,0))-1&gt;=BE$5),-BE13,
IF(AND(BE$5&gt;='Rent Roll'!$K9,EDATE('Rent Roll'!$K9,ROUNDDOWN('Rent Roll'!$M9,0))-1&gt;=BE$5),-BE13,
"-")),"-")</f>
        <v>-</v>
      </c>
      <c r="BF38" s="92" t="str">
        <f>IFERROR(
IF(AND(BF$5&gt;='Rent Roll'!$M35,EDATE('Rent Roll'!$M35,ROUNDDOWN('Rent Roll'!$Q35,0))-1&gt;=BF$5),-BF13,
IF(AND(BF$5&gt;='Rent Roll'!$K9,EDATE('Rent Roll'!$K9,ROUNDDOWN('Rent Roll'!$M9,0))-1&gt;=BF$5),-BF13,
"-")),"-")</f>
        <v>-</v>
      </c>
      <c r="BG38" s="92" t="str">
        <f>IFERROR(
IF(AND(BG$5&gt;='Rent Roll'!$M35,EDATE('Rent Roll'!$M35,ROUNDDOWN('Rent Roll'!$Q35,0))-1&gt;=BG$5),-BG13,
IF(AND(BG$5&gt;='Rent Roll'!$K9,EDATE('Rent Roll'!$K9,ROUNDDOWN('Rent Roll'!$M9,0))-1&gt;=BG$5),-BG13,
"-")),"-")</f>
        <v>-</v>
      </c>
      <c r="BH38" s="92" t="str">
        <f>IFERROR(
IF(AND(BH$5&gt;='Rent Roll'!$M35,EDATE('Rent Roll'!$M35,ROUNDDOWN('Rent Roll'!$Q35,0))-1&gt;=BH$5),-BH13,
IF(AND(BH$5&gt;='Rent Roll'!$K9,EDATE('Rent Roll'!$K9,ROUNDDOWN('Rent Roll'!$M9,0))-1&gt;=BH$5),-BH13,
"-")),"-")</f>
        <v>-</v>
      </c>
      <c r="BI38" s="92" t="str">
        <f>IFERROR(
IF(AND(BI$5&gt;='Rent Roll'!$M35,EDATE('Rent Roll'!$M35,ROUNDDOWN('Rent Roll'!$Q35,0))-1&gt;=BI$5),-BI13,
IF(AND(BI$5&gt;='Rent Roll'!$K9,EDATE('Rent Roll'!$K9,ROUNDDOWN('Rent Roll'!$M9,0))-1&gt;=BI$5),-BI13,
"-")),"-")</f>
        <v>-</v>
      </c>
      <c r="BJ38" s="92" t="str">
        <f>IFERROR(
IF(AND(BJ$5&gt;='Rent Roll'!$M35,EDATE('Rent Roll'!$M35,ROUNDDOWN('Rent Roll'!$Q35,0))-1&gt;=BJ$5),-BJ13,
IF(AND(BJ$5&gt;='Rent Roll'!$K9,EDATE('Rent Roll'!$K9,ROUNDDOWN('Rent Roll'!$M9,0))-1&gt;=BJ$5),-BJ13,
"-")),"-")</f>
        <v>-</v>
      </c>
      <c r="BK38" s="92" t="str">
        <f>IFERROR(
IF(AND(BK$5&gt;='Rent Roll'!$M35,EDATE('Rent Roll'!$M35,ROUNDDOWN('Rent Roll'!$Q35,0))-1&gt;=BK$5),-BK13,
IF(AND(BK$5&gt;='Rent Roll'!$K9,EDATE('Rent Roll'!$K9,ROUNDDOWN('Rent Roll'!$M9,0))-1&gt;=BK$5),-BK13,
"-")),"-")</f>
        <v>-</v>
      </c>
      <c r="BL38" s="92" t="str">
        <f>IFERROR(
IF(AND(BL$5&gt;='Rent Roll'!$M35,EDATE('Rent Roll'!$M35,ROUNDDOWN('Rent Roll'!$Q35,0))-1&gt;=BL$5),-BL13,
IF(AND(BL$5&gt;='Rent Roll'!$K9,EDATE('Rent Roll'!$K9,ROUNDDOWN('Rent Roll'!$M9,0))-1&gt;=BL$5),-BL13,
"-")),"-")</f>
        <v>-</v>
      </c>
      <c r="BM38" s="92" t="str">
        <f>IFERROR(
IF(AND(BM$5&gt;='Rent Roll'!$M35,EDATE('Rent Roll'!$M35,ROUNDDOWN('Rent Roll'!$Q35,0))-1&gt;=BM$5),-BM13,
IF(AND(BM$5&gt;='Rent Roll'!$K9,EDATE('Rent Roll'!$K9,ROUNDDOWN('Rent Roll'!$M9,0))-1&gt;=BM$5),-BM13,
"-")),"-")</f>
        <v>-</v>
      </c>
      <c r="BN38" s="92" t="str">
        <f>IFERROR(
IF(AND(BN$5&gt;='Rent Roll'!$M35,EDATE('Rent Roll'!$M35,ROUNDDOWN('Rent Roll'!$Q35,0))-1&gt;=BN$5),-BN13,
IF(AND(BN$5&gt;='Rent Roll'!$K9,EDATE('Rent Roll'!$K9,ROUNDDOWN('Rent Roll'!$M9,0))-1&gt;=BN$5),-BN13,
"-")),"-")</f>
        <v>-</v>
      </c>
      <c r="BO38" s="92" t="str">
        <f>IFERROR(
IF(AND(BO$5&gt;='Rent Roll'!$M35,EDATE('Rent Roll'!$M35,ROUNDDOWN('Rent Roll'!$Q35,0))-1&gt;=BO$5),-BO13,
IF(AND(BO$5&gt;='Rent Roll'!$K9,EDATE('Rent Roll'!$K9,ROUNDDOWN('Rent Roll'!$M9,0))-1&gt;=BO$5),-BO13,
"-")),"-")</f>
        <v>-</v>
      </c>
      <c r="BP38" s="92" t="str">
        <f>IFERROR(
IF(AND(BP$5&gt;='Rent Roll'!$M35,EDATE('Rent Roll'!$M35,ROUNDDOWN('Rent Roll'!$Q35,0))-1&gt;=BP$5),-BP13,
IF(AND(BP$5&gt;='Rent Roll'!$K9,EDATE('Rent Roll'!$K9,ROUNDDOWN('Rent Roll'!$M9,0))-1&gt;=BP$5),-BP13,
"-")),"-")</f>
        <v>-</v>
      </c>
      <c r="BQ38" s="92" t="str">
        <f>IFERROR(
IF(AND(BQ$5&gt;='Rent Roll'!$M35,EDATE('Rent Roll'!$M35,ROUNDDOWN('Rent Roll'!$Q35,0))-1&gt;=BQ$5),-BQ13,
IF(AND(BQ$5&gt;='Rent Roll'!$K9,EDATE('Rent Roll'!$K9,ROUNDDOWN('Rent Roll'!$M9,0))-1&gt;=BQ$5),-BQ13,
"-")),"-")</f>
        <v>-</v>
      </c>
      <c r="BR38" s="92" t="str">
        <f>IFERROR(
IF(AND(BR$5&gt;='Rent Roll'!$M35,EDATE('Rent Roll'!$M35,ROUNDDOWN('Rent Roll'!$Q35,0))-1&gt;=BR$5),-BR13,
IF(AND(BR$5&gt;='Rent Roll'!$K9,EDATE('Rent Roll'!$K9,ROUNDDOWN('Rent Roll'!$M9,0))-1&gt;=BR$5),-BR13,
"-")),"-")</f>
        <v>-</v>
      </c>
      <c r="BS38" s="92" t="str">
        <f>IFERROR(
IF(AND(BS$5&gt;='Rent Roll'!$M35,EDATE('Rent Roll'!$M35,ROUNDDOWN('Rent Roll'!$Q35,0))-1&gt;=BS$5),-BS13,
IF(AND(BS$5&gt;='Rent Roll'!$K9,EDATE('Rent Roll'!$K9,ROUNDDOWN('Rent Roll'!$M9,0))-1&gt;=BS$5),-BS13,
"-")),"-")</f>
        <v>-</v>
      </c>
      <c r="BT38" s="92" t="str">
        <f>IFERROR(
IF(AND(BT$5&gt;='Rent Roll'!$M35,EDATE('Rent Roll'!$M35,ROUNDDOWN('Rent Roll'!$Q35,0))-1&gt;=BT$5),-BT13,
IF(AND(BT$5&gt;='Rent Roll'!$K9,EDATE('Rent Roll'!$K9,ROUNDDOWN('Rent Roll'!$M9,0))-1&gt;=BT$5),-BT13,
"-")),"-")</f>
        <v>-</v>
      </c>
      <c r="BU38" s="92" t="str">
        <f>IFERROR(
IF(AND(BU$5&gt;='Rent Roll'!$M35,EDATE('Rent Roll'!$M35,ROUNDDOWN('Rent Roll'!$Q35,0))-1&gt;=BU$5),-BU13,
IF(AND(BU$5&gt;='Rent Roll'!$K9,EDATE('Rent Roll'!$K9,ROUNDDOWN('Rent Roll'!$M9,0))-1&gt;=BU$5),-BU13,
"-")),"-")</f>
        <v>-</v>
      </c>
      <c r="BV38" s="92" t="str">
        <f>IFERROR(
IF(AND(BV$5&gt;='Rent Roll'!$M35,EDATE('Rent Roll'!$M35,ROUNDDOWN('Rent Roll'!$Q35,0))-1&gt;=BV$5),-BV13,
IF(AND(BV$5&gt;='Rent Roll'!$K9,EDATE('Rent Roll'!$K9,ROUNDDOWN('Rent Roll'!$M9,0))-1&gt;=BV$5),-BV13,
"-")),"-")</f>
        <v>-</v>
      </c>
      <c r="BW38" s="92" t="str">
        <f>IFERROR(
IF(AND(BW$5&gt;='Rent Roll'!$M35,EDATE('Rent Roll'!$M35,ROUNDDOWN('Rent Roll'!$Q35,0))-1&gt;=BW$5),-BW13,
IF(AND(BW$5&gt;='Rent Roll'!$K9,EDATE('Rent Roll'!$K9,ROUNDDOWN('Rent Roll'!$M9,0))-1&gt;=BW$5),-BW13,
"-")),"-")</f>
        <v>-</v>
      </c>
      <c r="BX38" s="92" t="str">
        <f>IFERROR(
IF(AND(BX$5&gt;='Rent Roll'!$M35,EDATE('Rent Roll'!$M35,ROUNDDOWN('Rent Roll'!$Q35,0))-1&gt;=BX$5),-BX13,
IF(AND(BX$5&gt;='Rent Roll'!$K9,EDATE('Rent Roll'!$K9,ROUNDDOWN('Rent Roll'!$M9,0))-1&gt;=BX$5),-BX13,
"-")),"-")</f>
        <v>-</v>
      </c>
      <c r="BY38" s="92" t="str">
        <f>IFERROR(
IF(AND(BY$5&gt;='Rent Roll'!$M35,EDATE('Rent Roll'!$M35,ROUNDDOWN('Rent Roll'!$Q35,0))-1&gt;=BY$5),-BY13,
IF(AND(BY$5&gt;='Rent Roll'!$K9,EDATE('Rent Roll'!$K9,ROUNDDOWN('Rent Roll'!$M9,0))-1&gt;=BY$5),-BY13,
"-")),"-")</f>
        <v>-</v>
      </c>
      <c r="BZ38" s="92" t="str">
        <f>IFERROR(
IF(AND(BZ$5&gt;='Rent Roll'!$M35,EDATE('Rent Roll'!$M35,ROUNDDOWN('Rent Roll'!$Q35,0))-1&gt;=BZ$5),-BZ13,
IF(AND(BZ$5&gt;='Rent Roll'!$K9,EDATE('Rent Roll'!$K9,ROUNDDOWN('Rent Roll'!$M9,0))-1&gt;=BZ$5),-BZ13,
"-")),"-")</f>
        <v>-</v>
      </c>
      <c r="CA38" s="92" t="str">
        <f>IFERROR(
IF(AND(CA$5&gt;='Rent Roll'!$M35,EDATE('Rent Roll'!$M35,ROUNDDOWN('Rent Roll'!$Q35,0))-1&gt;=CA$5),-CA13,
IF(AND(CA$5&gt;='Rent Roll'!$K9,EDATE('Rent Roll'!$K9,ROUNDDOWN('Rent Roll'!$M9,0))-1&gt;=CA$5),-CA13,
"-")),"-")</f>
        <v>-</v>
      </c>
      <c r="CB38" s="92" t="str">
        <f>IFERROR(
IF(AND(CB$5&gt;='Rent Roll'!$M35,EDATE('Rent Roll'!$M35,ROUNDDOWN('Rent Roll'!$Q35,0))-1&gt;=CB$5),-CB13,
IF(AND(CB$5&gt;='Rent Roll'!$K9,EDATE('Rent Roll'!$K9,ROUNDDOWN('Rent Roll'!$M9,0))-1&gt;=CB$5),-CB13,
"-")),"-")</f>
        <v>-</v>
      </c>
      <c r="CC38" s="92" t="str">
        <f>IFERROR(
IF(AND(CC$5&gt;='Rent Roll'!$M35,EDATE('Rent Roll'!$M35,ROUNDDOWN('Rent Roll'!$Q35,0))-1&gt;=CC$5),-CC13,
IF(AND(CC$5&gt;='Rent Roll'!$K9,EDATE('Rent Roll'!$K9,ROUNDDOWN('Rent Roll'!$M9,0))-1&gt;=CC$5),-CC13,
"-")),"-")</f>
        <v>-</v>
      </c>
      <c r="CD38" s="92" t="str">
        <f>IFERROR(
IF(AND(CD$5&gt;='Rent Roll'!$M35,EDATE('Rent Roll'!$M35,ROUNDDOWN('Rent Roll'!$Q35,0))-1&gt;=CD$5),-CD13,
IF(AND(CD$5&gt;='Rent Roll'!$K9,EDATE('Rent Roll'!$K9,ROUNDDOWN('Rent Roll'!$M9,0))-1&gt;=CD$5),-CD13,
"-")),"-")</f>
        <v>-</v>
      </c>
      <c r="CE38" s="92" t="str">
        <f>IFERROR(
IF(AND(CE$5&gt;='Rent Roll'!$M35,EDATE('Rent Roll'!$M35,ROUNDDOWN('Rent Roll'!$Q35,0))-1&gt;=CE$5),-CE13,
IF(AND(CE$5&gt;='Rent Roll'!$K9,EDATE('Rent Roll'!$K9,ROUNDDOWN('Rent Roll'!$M9,0))-1&gt;=CE$5),-CE13,
"-")),"-")</f>
        <v>-</v>
      </c>
      <c r="CF38" s="92" t="str">
        <f>IFERROR(
IF(AND(CF$5&gt;='Rent Roll'!$M35,EDATE('Rent Roll'!$M35,ROUNDDOWN('Rent Roll'!$Q35,0))-1&gt;=CF$5),-CF13,
IF(AND(CF$5&gt;='Rent Roll'!$K9,EDATE('Rent Roll'!$K9,ROUNDDOWN('Rent Roll'!$M9,0))-1&gt;=CF$5),-CF13,
"-")),"-")</f>
        <v>-</v>
      </c>
      <c r="CG38" s="92" t="str">
        <f>IFERROR(
IF(AND(CG$5&gt;='Rent Roll'!$M35,EDATE('Rent Roll'!$M35,ROUNDDOWN('Rent Roll'!$Q35,0))-1&gt;=CG$5),-CG13,
IF(AND(CG$5&gt;='Rent Roll'!$K9,EDATE('Rent Roll'!$K9,ROUNDDOWN('Rent Roll'!$M9,0))-1&gt;=CG$5),-CG13,
"-")),"-")</f>
        <v>-</v>
      </c>
      <c r="CH38" s="92" t="str">
        <f>IFERROR(
IF(AND(CH$5&gt;='Rent Roll'!$M35,EDATE('Rent Roll'!$M35,ROUNDDOWN('Rent Roll'!$Q35,0))-1&gt;=CH$5),-CH13,
IF(AND(CH$5&gt;='Rent Roll'!$K9,EDATE('Rent Roll'!$K9,ROUNDDOWN('Rent Roll'!$M9,0))-1&gt;=CH$5),-CH13,
"-")),"-")</f>
        <v>-</v>
      </c>
      <c r="CI38" s="92" t="str">
        <f>IFERROR(
IF(AND(CI$5&gt;='Rent Roll'!$M35,EDATE('Rent Roll'!$M35,ROUNDDOWN('Rent Roll'!$Q35,0))-1&gt;=CI$5),-CI13,
IF(AND(CI$5&gt;='Rent Roll'!$K9,EDATE('Rent Roll'!$K9,ROUNDDOWN('Rent Roll'!$M9,0))-1&gt;=CI$5),-CI13,
"-")),"-")</f>
        <v>-</v>
      </c>
      <c r="CJ38" s="92" t="str">
        <f>IFERROR(
IF(AND(CJ$5&gt;='Rent Roll'!$M35,EDATE('Rent Roll'!$M35,ROUNDDOWN('Rent Roll'!$Q35,0))-1&gt;=CJ$5),-CJ13,
IF(AND(CJ$5&gt;='Rent Roll'!$K9,EDATE('Rent Roll'!$K9,ROUNDDOWN('Rent Roll'!$M9,0))-1&gt;=CJ$5),-CJ13,
"-")),"-")</f>
        <v>-</v>
      </c>
      <c r="CK38" s="92" t="str">
        <f>IFERROR(
IF(AND(CK$5&gt;='Rent Roll'!$M35,EDATE('Rent Roll'!$M35,ROUNDDOWN('Rent Roll'!$Q35,0))-1&gt;=CK$5),-CK13,
IF(AND(CK$5&gt;='Rent Roll'!$K9,EDATE('Rent Roll'!$K9,ROUNDDOWN('Rent Roll'!$M9,0))-1&gt;=CK$5),-CK13,
"-")),"-")</f>
        <v>-</v>
      </c>
      <c r="CL38" s="92" t="str">
        <f>IFERROR(
IF(AND(CL$5&gt;='Rent Roll'!$M35,EDATE('Rent Roll'!$M35,ROUNDDOWN('Rent Roll'!$Q35,0))-1&gt;=CL$5),-CL13,
IF(AND(CL$5&gt;='Rent Roll'!$K9,EDATE('Rent Roll'!$K9,ROUNDDOWN('Rent Roll'!$M9,0))-1&gt;=CL$5),-CL13,
"-")),"-")</f>
        <v>-</v>
      </c>
      <c r="CM38" s="92" t="str">
        <f>IFERROR(
IF(AND(CM$5&gt;='Rent Roll'!$M35,EDATE('Rent Roll'!$M35,ROUNDDOWN('Rent Roll'!$Q35,0))-1&gt;=CM$5),-CM13,
IF(AND(CM$5&gt;='Rent Roll'!$K9,EDATE('Rent Roll'!$K9,ROUNDDOWN('Rent Roll'!$M9,0))-1&gt;=CM$5),-CM13,
"-")),"-")</f>
        <v>-</v>
      </c>
      <c r="CN38" s="92" t="str">
        <f>IFERROR(
IF(AND(CN$5&gt;='Rent Roll'!$M35,EDATE('Rent Roll'!$M35,ROUNDDOWN('Rent Roll'!$Q35,0))-1&gt;=CN$5),-CN13,
IF(AND(CN$5&gt;='Rent Roll'!$K9,EDATE('Rent Roll'!$K9,ROUNDDOWN('Rent Roll'!$M9,0))-1&gt;=CN$5),-CN13,
"-")),"-")</f>
        <v>-</v>
      </c>
      <c r="CO38" s="92" t="str">
        <f>IFERROR(
IF(AND(CO$5&gt;='Rent Roll'!$M35,EDATE('Rent Roll'!$M35,ROUNDDOWN('Rent Roll'!$Q35,0))-1&gt;=CO$5),-CO13,
IF(AND(CO$5&gt;='Rent Roll'!$K9,EDATE('Rent Roll'!$K9,ROUNDDOWN('Rent Roll'!$M9,0))-1&gt;=CO$5),-CO13,
"-")),"-")</f>
        <v>-</v>
      </c>
      <c r="CP38" s="92" t="str">
        <f>IFERROR(
IF(AND(CP$5&gt;='Rent Roll'!$M35,EDATE('Rent Roll'!$M35,ROUNDDOWN('Rent Roll'!$Q35,0))-1&gt;=CP$5),-CP13,
IF(AND(CP$5&gt;='Rent Roll'!$K9,EDATE('Rent Roll'!$K9,ROUNDDOWN('Rent Roll'!$M9,0))-1&gt;=CP$5),-CP13,
"-")),"-")</f>
        <v>-</v>
      </c>
      <c r="CQ38" s="92" t="str">
        <f>IFERROR(
IF(AND(CQ$5&gt;='Rent Roll'!$M35,EDATE('Rent Roll'!$M35,ROUNDDOWN('Rent Roll'!$Q35,0))-1&gt;=CQ$5),-CQ13,
IF(AND(CQ$5&gt;='Rent Roll'!$K9,EDATE('Rent Roll'!$K9,ROUNDDOWN('Rent Roll'!$M9,0))-1&gt;=CQ$5),-CQ13,
"-")),"-")</f>
        <v>-</v>
      </c>
      <c r="CR38" s="92" t="str">
        <f>IFERROR(
IF(AND(CR$5&gt;='Rent Roll'!$M35,EDATE('Rent Roll'!$M35,ROUNDDOWN('Rent Roll'!$Q35,0))-1&gt;=CR$5),-CR13,
IF(AND(CR$5&gt;='Rent Roll'!$K9,EDATE('Rent Roll'!$K9,ROUNDDOWN('Rent Roll'!$M9,0))-1&gt;=CR$5),-CR13,
"-")),"-")</f>
        <v>-</v>
      </c>
      <c r="CS38" s="92" t="str">
        <f>IFERROR(
IF(AND(CS$5&gt;='Rent Roll'!$M35,EDATE('Rent Roll'!$M35,ROUNDDOWN('Rent Roll'!$Q35,0))-1&gt;=CS$5),-CS13,
IF(AND(CS$5&gt;='Rent Roll'!$K9,EDATE('Rent Roll'!$K9,ROUNDDOWN('Rent Roll'!$M9,0))-1&gt;=CS$5),-CS13,
"-")),"-")</f>
        <v>-</v>
      </c>
      <c r="CT38" s="92" t="str">
        <f>IFERROR(
IF(AND(CT$5&gt;='Rent Roll'!$M35,EDATE('Rent Roll'!$M35,ROUNDDOWN('Rent Roll'!$Q35,0))-1&gt;=CT$5),-CT13,
IF(AND(CT$5&gt;='Rent Roll'!$K9,EDATE('Rent Roll'!$K9,ROUNDDOWN('Rent Roll'!$M9,0))-1&gt;=CT$5),-CT13,
"-")),"-")</f>
        <v>-</v>
      </c>
      <c r="CU38" s="92" t="str">
        <f>IFERROR(
IF(AND(CU$5&gt;='Rent Roll'!$M35,EDATE('Rent Roll'!$M35,ROUNDDOWN('Rent Roll'!$Q35,0))-1&gt;=CU$5),-CU13,
IF(AND(CU$5&gt;='Rent Roll'!$K9,EDATE('Rent Roll'!$K9,ROUNDDOWN('Rent Roll'!$M9,0))-1&gt;=CU$5),-CU13,
"-")),"-")</f>
        <v>-</v>
      </c>
      <c r="CV38" s="92" t="str">
        <f>IFERROR(
IF(AND(CV$5&gt;='Rent Roll'!$M35,EDATE('Rent Roll'!$M35,ROUNDDOWN('Rent Roll'!$Q35,0))-1&gt;=CV$5),-CV13,
IF(AND(CV$5&gt;='Rent Roll'!$K9,EDATE('Rent Roll'!$K9,ROUNDDOWN('Rent Roll'!$M9,0))-1&gt;=CV$5),-CV13,
"-")),"-")</f>
        <v>-</v>
      </c>
      <c r="CW38" s="92" t="str">
        <f>IFERROR(
IF(AND(CW$5&gt;='Rent Roll'!$M35,EDATE('Rent Roll'!$M35,ROUNDDOWN('Rent Roll'!$Q35,0))-1&gt;=CW$5),-CW13,
IF(AND(CW$5&gt;='Rent Roll'!$K9,EDATE('Rent Roll'!$K9,ROUNDDOWN('Rent Roll'!$M9,0))-1&gt;=CW$5),-CW13,
"-")),"-")</f>
        <v>-</v>
      </c>
      <c r="CX38" s="92" t="str">
        <f>IFERROR(
IF(AND(CX$5&gt;='Rent Roll'!$M35,EDATE('Rent Roll'!$M35,ROUNDDOWN('Rent Roll'!$Q35,0))-1&gt;=CX$5),-CX13,
IF(AND(CX$5&gt;='Rent Roll'!$K9,EDATE('Rent Roll'!$K9,ROUNDDOWN('Rent Roll'!$M9,0))-1&gt;=CX$5),-CX13,
"-")),"-")</f>
        <v>-</v>
      </c>
      <c r="CY38" s="92" t="str">
        <f>IFERROR(
IF(AND(CY$5&gt;='Rent Roll'!$M35,EDATE('Rent Roll'!$M35,ROUNDDOWN('Rent Roll'!$Q35,0))-1&gt;=CY$5),-CY13,
IF(AND(CY$5&gt;='Rent Roll'!$K9,EDATE('Rent Roll'!$K9,ROUNDDOWN('Rent Roll'!$M9,0))-1&gt;=CY$5),-CY13,
"-")),"-")</f>
        <v>-</v>
      </c>
      <c r="CZ38" s="92" t="str">
        <f>IFERROR(
IF(AND(CZ$5&gt;='Rent Roll'!$M35,EDATE('Rent Roll'!$M35,ROUNDDOWN('Rent Roll'!$Q35,0))-1&gt;=CZ$5),-CZ13,
IF(AND(CZ$5&gt;='Rent Roll'!$K9,EDATE('Rent Roll'!$K9,ROUNDDOWN('Rent Roll'!$M9,0))-1&gt;=CZ$5),-CZ13,
"-")),"-")</f>
        <v>-</v>
      </c>
      <c r="DA38" s="92" t="str">
        <f>IFERROR(
IF(AND(DA$5&gt;='Rent Roll'!$M35,EDATE('Rent Roll'!$M35,ROUNDDOWN('Rent Roll'!$Q35,0))-1&gt;=DA$5),-DA13,
IF(AND(DA$5&gt;='Rent Roll'!$K9,EDATE('Rent Roll'!$K9,ROUNDDOWN('Rent Roll'!$M9,0))-1&gt;=DA$5),-DA13,
"-")),"-")</f>
        <v>-</v>
      </c>
      <c r="DB38" s="92" t="str">
        <f>IFERROR(
IF(AND(DB$5&gt;='Rent Roll'!$M35,EDATE('Rent Roll'!$M35,ROUNDDOWN('Rent Roll'!$Q35,0))-1&gt;=DB$5),-DB13,
IF(AND(DB$5&gt;='Rent Roll'!$K9,EDATE('Rent Roll'!$K9,ROUNDDOWN('Rent Roll'!$M9,0))-1&gt;=DB$5),-DB13,
"-")),"-")</f>
        <v>-</v>
      </c>
      <c r="DC38" s="92" t="str">
        <f>IFERROR(
IF(AND(DC$5&gt;='Rent Roll'!$M35,EDATE('Rent Roll'!$M35,ROUNDDOWN('Rent Roll'!$Q35,0))-1&gt;=DC$5),-DC13,
IF(AND(DC$5&gt;='Rent Roll'!$K9,EDATE('Rent Roll'!$K9,ROUNDDOWN('Rent Roll'!$M9,0))-1&gt;=DC$5),-DC13,
"-")),"-")</f>
        <v>-</v>
      </c>
      <c r="DD38" s="92" t="str">
        <f>IFERROR(
IF(AND(DD$5&gt;='Rent Roll'!$M35,EDATE('Rent Roll'!$M35,ROUNDDOWN('Rent Roll'!$Q35,0))-1&gt;=DD$5),-DD13,
IF(AND(DD$5&gt;='Rent Roll'!$K9,EDATE('Rent Roll'!$K9,ROUNDDOWN('Rent Roll'!$M9,0))-1&gt;=DD$5),-DD13,
"-")),"-")</f>
        <v>-</v>
      </c>
      <c r="DE38" s="92" t="str">
        <f>IFERROR(
IF(AND(DE$5&gt;='Rent Roll'!$M35,EDATE('Rent Roll'!$M35,ROUNDDOWN('Rent Roll'!$Q35,0))-1&gt;=DE$5),-DE13,
IF(AND(DE$5&gt;='Rent Roll'!$K9,EDATE('Rent Roll'!$K9,ROUNDDOWN('Rent Roll'!$M9,0))-1&gt;=DE$5),-DE13,
"-")),"-")</f>
        <v>-</v>
      </c>
      <c r="DF38" s="92" t="str">
        <f>IFERROR(
IF(AND(DF$5&gt;='Rent Roll'!$M35,EDATE('Rent Roll'!$M35,ROUNDDOWN('Rent Roll'!$Q35,0))-1&gt;=DF$5),-DF13,
IF(AND(DF$5&gt;='Rent Roll'!$K9,EDATE('Rent Roll'!$K9,ROUNDDOWN('Rent Roll'!$M9,0))-1&gt;=DF$5),-DF13,
"-")),"-")</f>
        <v>-</v>
      </c>
      <c r="DG38" s="92" t="str">
        <f>IFERROR(
IF(AND(DG$5&gt;='Rent Roll'!$M35,EDATE('Rent Roll'!$M35,ROUNDDOWN('Rent Roll'!$Q35,0))-1&gt;=DG$5),-DG13,
IF(AND(DG$5&gt;='Rent Roll'!$K9,EDATE('Rent Roll'!$K9,ROUNDDOWN('Rent Roll'!$M9,0))-1&gt;=DG$5),-DG13,
"-")),"-")</f>
        <v>-</v>
      </c>
      <c r="DH38" s="92" t="str">
        <f>IFERROR(
IF(AND(DH$5&gt;='Rent Roll'!$M35,EDATE('Rent Roll'!$M35,ROUNDDOWN('Rent Roll'!$Q35,0))-1&gt;=DH$5),-DH13,
IF(AND(DH$5&gt;='Rent Roll'!$K9,EDATE('Rent Roll'!$K9,ROUNDDOWN('Rent Roll'!$M9,0))-1&gt;=DH$5),-DH13,
"-")),"-")</f>
        <v>-</v>
      </c>
      <c r="DI38" s="92" t="str">
        <f>IFERROR(
IF(AND(DI$5&gt;='Rent Roll'!$M35,EDATE('Rent Roll'!$M35,ROUNDDOWN('Rent Roll'!$Q35,0))-1&gt;=DI$5),-DI13,
IF(AND(DI$5&gt;='Rent Roll'!$K9,EDATE('Rent Roll'!$K9,ROUNDDOWN('Rent Roll'!$M9,0))-1&gt;=DI$5),-DI13,
"-")),"-")</f>
        <v>-</v>
      </c>
      <c r="DJ38" s="92" t="str">
        <f>IFERROR(
IF(AND(DJ$5&gt;='Rent Roll'!$M35,EDATE('Rent Roll'!$M35,ROUNDDOWN('Rent Roll'!$Q35,0))-1&gt;=DJ$5),-DJ13,
IF(AND(DJ$5&gt;='Rent Roll'!$K9,EDATE('Rent Roll'!$K9,ROUNDDOWN('Rent Roll'!$M9,0))-1&gt;=DJ$5),-DJ13,
"-")),"-")</f>
        <v>-</v>
      </c>
      <c r="DK38" s="92" t="str">
        <f>IFERROR(
IF(AND(DK$5&gt;='Rent Roll'!$M35,EDATE('Rent Roll'!$M35,ROUNDDOWN('Rent Roll'!$Q35,0))-1&gt;=DK$5),-DK13,
IF(AND(DK$5&gt;='Rent Roll'!$K9,EDATE('Rent Roll'!$K9,ROUNDDOWN('Rent Roll'!$M9,0))-1&gt;=DK$5),-DK13,
"-")),"-")</f>
        <v>-</v>
      </c>
      <c r="DL38" s="92" t="str">
        <f>IFERROR(
IF(AND(DL$5&gt;='Rent Roll'!$M35,EDATE('Rent Roll'!$M35,ROUNDDOWN('Rent Roll'!$Q35,0))-1&gt;=DL$5),-DL13,
IF(AND(DL$5&gt;='Rent Roll'!$K9,EDATE('Rent Roll'!$K9,ROUNDDOWN('Rent Roll'!$M9,0))-1&gt;=DL$5),-DL13,
"-")),"-")</f>
        <v>-</v>
      </c>
      <c r="DM38" s="92" t="str">
        <f>IFERROR(
IF(AND(DM$5&gt;='Rent Roll'!$M35,EDATE('Rent Roll'!$M35,ROUNDDOWN('Rent Roll'!$Q35,0))-1&gt;=DM$5),-DM13,
IF(AND(DM$5&gt;='Rent Roll'!$K9,EDATE('Rent Roll'!$K9,ROUNDDOWN('Rent Roll'!$M9,0))-1&gt;=DM$5),-DM13,
"-")),"-")</f>
        <v>-</v>
      </c>
      <c r="DN38" s="92" t="str">
        <f>IFERROR(
IF(AND(DN$5&gt;='Rent Roll'!$M35,EDATE('Rent Roll'!$M35,ROUNDDOWN('Rent Roll'!$Q35,0))-1&gt;=DN$5),-DN13,
IF(AND(DN$5&gt;='Rent Roll'!$K9,EDATE('Rent Roll'!$K9,ROUNDDOWN('Rent Roll'!$M9,0))-1&gt;=DN$5),-DN13,
"-")),"-")</f>
        <v>-</v>
      </c>
      <c r="DO38" s="92" t="str">
        <f>IFERROR(
IF(AND(DO$5&gt;='Rent Roll'!$M35,EDATE('Rent Roll'!$M35,ROUNDDOWN('Rent Roll'!$Q35,0))-1&gt;=DO$5),-DO13,
IF(AND(DO$5&gt;='Rent Roll'!$K9,EDATE('Rent Roll'!$K9,ROUNDDOWN('Rent Roll'!$M9,0))-1&gt;=DO$5),-DO13,
"-")),"-")</f>
        <v>-</v>
      </c>
      <c r="DP38" s="92" t="str">
        <f>IFERROR(
IF(AND(DP$5&gt;='Rent Roll'!$M35,EDATE('Rent Roll'!$M35,ROUNDDOWN('Rent Roll'!$Q35,0))-1&gt;=DP$5),-DP13,
IF(AND(DP$5&gt;='Rent Roll'!$K9,EDATE('Rent Roll'!$K9,ROUNDDOWN('Rent Roll'!$M9,0))-1&gt;=DP$5),-DP13,
"-")),"-")</f>
        <v>-</v>
      </c>
      <c r="DQ38" s="92" t="str">
        <f>IFERROR(
IF(AND(DQ$5&gt;='Rent Roll'!$M35,EDATE('Rent Roll'!$M35,ROUNDDOWN('Rent Roll'!$Q35,0))-1&gt;=DQ$5),-DQ13,
IF(AND(DQ$5&gt;='Rent Roll'!$K9,EDATE('Rent Roll'!$K9,ROUNDDOWN('Rent Roll'!$M9,0))-1&gt;=DQ$5),-DQ13,
"-")),"-")</f>
        <v>-</v>
      </c>
      <c r="DR38" s="92" t="str">
        <f>IFERROR(
IF(AND(DR$5&gt;='Rent Roll'!$M35,EDATE('Rent Roll'!$M35,ROUNDDOWN('Rent Roll'!$Q35,0))-1&gt;=DR$5),-DR13,
IF(AND(DR$5&gt;='Rent Roll'!$K9,EDATE('Rent Roll'!$K9,ROUNDDOWN('Rent Roll'!$M9,0))-1&gt;=DR$5),-DR13,
"-")),"-")</f>
        <v>-</v>
      </c>
      <c r="DS38" s="92" t="str">
        <f>IFERROR(
IF(AND(DS$5&gt;='Rent Roll'!$M35,EDATE('Rent Roll'!$M35,ROUNDDOWN('Rent Roll'!$Q35,0))-1&gt;=DS$5),-DS13,
IF(AND(DS$5&gt;='Rent Roll'!$K9,EDATE('Rent Roll'!$K9,ROUNDDOWN('Rent Roll'!$M9,0))-1&gt;=DS$5),-DS13,
"-")),"-")</f>
        <v>-</v>
      </c>
      <c r="DT38" s="92" t="str">
        <f>IFERROR(
IF(AND(DT$5&gt;='Rent Roll'!$M35,EDATE('Rent Roll'!$M35,ROUNDDOWN('Rent Roll'!$Q35,0))-1&gt;=DT$5),-DT13,
IF(AND(DT$5&gt;='Rent Roll'!$K9,EDATE('Rent Roll'!$K9,ROUNDDOWN('Rent Roll'!$M9,0))-1&gt;=DT$5),-DT13,
"-")),"-")</f>
        <v>-</v>
      </c>
      <c r="DU38" s="92" t="str">
        <f>IFERROR(
IF(AND(DU$5&gt;='Rent Roll'!$M35,EDATE('Rent Roll'!$M35,ROUNDDOWN('Rent Roll'!$Q35,0))-1&gt;=DU$5),-DU13,
IF(AND(DU$5&gt;='Rent Roll'!$K9,EDATE('Rent Roll'!$K9,ROUNDDOWN('Rent Roll'!$M9,0))-1&gt;=DU$5),-DU13,
"-")),"-")</f>
        <v>-</v>
      </c>
      <c r="DV38" s="92" t="str">
        <f>IFERROR(
IF(AND(DV$5&gt;='Rent Roll'!$M35,EDATE('Rent Roll'!$M35,ROUNDDOWN('Rent Roll'!$Q35,0))-1&gt;=DV$5),-DV13,
IF(AND(DV$5&gt;='Rent Roll'!$K9,EDATE('Rent Roll'!$K9,ROUNDDOWN('Rent Roll'!$M9,0))-1&gt;=DV$5),-DV13,
"-")),"-")</f>
        <v>-</v>
      </c>
      <c r="DW38" s="92" t="str">
        <f>IFERROR(
IF(AND(DW$5&gt;='Rent Roll'!$M35,EDATE('Rent Roll'!$M35,ROUNDDOWN('Rent Roll'!$Q35,0))-1&gt;=DW$5),-DW13,
IF(AND(DW$5&gt;='Rent Roll'!$K9,EDATE('Rent Roll'!$K9,ROUNDDOWN('Rent Roll'!$M9,0))-1&gt;=DW$5),-DW13,
"-")),"-")</f>
        <v>-</v>
      </c>
      <c r="DX38" s="92" t="str">
        <f>IFERROR(
IF(AND(DX$5&gt;='Rent Roll'!$M35,EDATE('Rent Roll'!$M35,ROUNDDOWN('Rent Roll'!$Q35,0))-1&gt;=DX$5),-DX13,
IF(AND(DX$5&gt;='Rent Roll'!$K9,EDATE('Rent Roll'!$K9,ROUNDDOWN('Rent Roll'!$M9,0))-1&gt;=DX$5),-DX13,
"-")),"-")</f>
        <v>-</v>
      </c>
      <c r="DY38" s="92" t="str">
        <f>IFERROR(
IF(AND(DY$5&gt;='Rent Roll'!$M35,EDATE('Rent Roll'!$M35,ROUNDDOWN('Rent Roll'!$Q35,0))-1&gt;=DY$5),-DY13,
IF(AND(DY$5&gt;='Rent Roll'!$K9,EDATE('Rent Roll'!$K9,ROUNDDOWN('Rent Roll'!$M9,0))-1&gt;=DY$5),-DY13,
"-")),"-")</f>
        <v>-</v>
      </c>
      <c r="DZ38" s="92" t="str">
        <f>IFERROR(
IF(AND(DZ$5&gt;='Rent Roll'!$M35,EDATE('Rent Roll'!$M35,ROUNDDOWN('Rent Roll'!$Q35,0))-1&gt;=DZ$5),-DZ13,
IF(AND(DZ$5&gt;='Rent Roll'!$K9,EDATE('Rent Roll'!$K9,ROUNDDOWN('Rent Roll'!$M9,0))-1&gt;=DZ$5),-DZ13,
"-")),"-")</f>
        <v>-</v>
      </c>
      <c r="EA38" s="92" t="str">
        <f>IFERROR(
IF(AND(EA$5&gt;='Rent Roll'!$M35,EDATE('Rent Roll'!$M35,ROUNDDOWN('Rent Roll'!$Q35,0))-1&gt;=EA$5),-EA13,
IF(AND(EA$5&gt;='Rent Roll'!$K9,EDATE('Rent Roll'!$K9,ROUNDDOWN('Rent Roll'!$M9,0))-1&gt;=EA$5),-EA13,
"-")),"-")</f>
        <v>-</v>
      </c>
      <c r="EB38" s="92" t="str">
        <f>IFERROR(
IF(AND(EB$5&gt;='Rent Roll'!$M35,EDATE('Rent Roll'!$M35,ROUNDDOWN('Rent Roll'!$Q35,0))-1&gt;=EB$5),-EB13,
IF(AND(EB$5&gt;='Rent Roll'!$K9,EDATE('Rent Roll'!$K9,ROUNDDOWN('Rent Roll'!$M9,0))-1&gt;=EB$5),-EB13,
"-")),"-")</f>
        <v>-</v>
      </c>
      <c r="EC38" s="92" t="str">
        <f>IFERROR(
IF(AND(EC$5&gt;='Rent Roll'!$M35,EDATE('Rent Roll'!$M35,ROUNDDOWN('Rent Roll'!$Q35,0))-1&gt;=EC$5),-EC13,
IF(AND(EC$5&gt;='Rent Roll'!$K9,EDATE('Rent Roll'!$K9,ROUNDDOWN('Rent Roll'!$M9,0))-1&gt;=EC$5),-EC13,
"-")),"-")</f>
        <v>-</v>
      </c>
      <c r="ED38" s="92" t="str">
        <f>IFERROR(
IF(AND(ED$5&gt;='Rent Roll'!$M35,EDATE('Rent Roll'!$M35,ROUNDDOWN('Rent Roll'!$Q35,0))-1&gt;=ED$5),-ED13,
IF(AND(ED$5&gt;='Rent Roll'!$K9,EDATE('Rent Roll'!$K9,ROUNDDOWN('Rent Roll'!$M9,0))-1&gt;=ED$5),-ED13,
"-")),"-")</f>
        <v>-</v>
      </c>
      <c r="EE38" s="92" t="str">
        <f>IFERROR(
IF(AND(EE$5&gt;='Rent Roll'!$M35,EDATE('Rent Roll'!$M35,ROUNDDOWN('Rent Roll'!$Q35,0))-1&gt;=EE$5),-EE13,
IF(AND(EE$5&gt;='Rent Roll'!$K9,EDATE('Rent Roll'!$K9,ROUNDDOWN('Rent Roll'!$M9,0))-1&gt;=EE$5),-EE13,
"-")),"-")</f>
        <v>-</v>
      </c>
      <c r="EF38" s="214" t="str">
        <f>IFERROR(
IF(AND(EF$5&gt;='Rent Roll'!$M35,EDATE('Rent Roll'!$M35,ROUNDDOWN('Rent Roll'!$Q35,0))-1&gt;=EF$5),-EF13,
IF(AND(EF$5&gt;='Rent Roll'!$K9,EDATE('Rent Roll'!$K9,ROUNDDOWN('Rent Roll'!$M9,0))-1&gt;=EF$5),-EF13,
"-")),"-")</f>
        <v>-</v>
      </c>
      <c r="EG38" s="72" t="s">
        <v>109</v>
      </c>
    </row>
    <row r="39" spans="2:137" ht="15" x14ac:dyDescent="0.25">
      <c r="B39" s="74"/>
      <c r="C39" s="287" t="str">
        <f>CONCATENATE('Rent Roll'!B10&amp;" - "&amp;'Rent Roll'!C10)</f>
        <v xml:space="preserve"> - </v>
      </c>
      <c r="D39" s="214">
        <f t="shared" si="17"/>
        <v>0</v>
      </c>
      <c r="E39" s="92" t="str">
        <f>IFERROR(
IF(AND(E$5&gt;='Rent Roll'!$M36,EDATE('Rent Roll'!$M36,ROUNDDOWN('Rent Roll'!$Q36,0))-1&gt;=E$5),-E14,
IF(AND(E$5&gt;='Rent Roll'!$K10,EDATE('Rent Roll'!$K10,ROUNDDOWN('Rent Roll'!$M10,0))-1&gt;=E$5),-E14,
"-")),"-")</f>
        <v>-</v>
      </c>
      <c r="F39" s="92" t="str">
        <f>IFERROR(
IF(AND(F$5&gt;='Rent Roll'!$M36,EDATE('Rent Roll'!$M36,ROUNDDOWN('Rent Roll'!$Q36,0))-1&gt;=F$5),-F14,
IF(AND(F$5&gt;='Rent Roll'!$K10,EDATE('Rent Roll'!$K10,ROUNDDOWN('Rent Roll'!$M10,0))-1&gt;=F$5),-F14,
"-")),"-")</f>
        <v>-</v>
      </c>
      <c r="G39" s="92" t="str">
        <f>IFERROR(
IF(AND(G$5&gt;='Rent Roll'!$M36,EDATE('Rent Roll'!$M36,ROUNDDOWN('Rent Roll'!$Q36,0))-1&gt;=G$5),-G14,
IF(AND(G$5&gt;='Rent Roll'!$K10,EDATE('Rent Roll'!$K10,ROUNDDOWN('Rent Roll'!$M10,0))-1&gt;=G$5),-G14,
"-")),"-")</f>
        <v>-</v>
      </c>
      <c r="H39" s="92" t="str">
        <f>IFERROR(
IF(AND(H$5&gt;='Rent Roll'!$M36,EDATE('Rent Roll'!$M36,ROUNDDOWN('Rent Roll'!$Q36,0))-1&gt;=H$5),-H14,
IF(AND(H$5&gt;='Rent Roll'!$K10,EDATE('Rent Roll'!$K10,ROUNDDOWN('Rent Roll'!$M10,0))-1&gt;=H$5),-H14,
"-")),"-")</f>
        <v>-</v>
      </c>
      <c r="I39" s="92" t="str">
        <f>IFERROR(
IF(AND(I$5&gt;='Rent Roll'!$M36,EDATE('Rent Roll'!$M36,ROUNDDOWN('Rent Roll'!$Q36,0))-1&gt;=I$5),-I14,
IF(AND(I$5&gt;='Rent Roll'!$K10,EDATE('Rent Roll'!$K10,ROUNDDOWN('Rent Roll'!$M10,0))-1&gt;=I$5),-I14,
"-")),"-")</f>
        <v>-</v>
      </c>
      <c r="J39" s="92" t="str">
        <f>IFERROR(
IF(AND(J$5&gt;='Rent Roll'!$M36,EDATE('Rent Roll'!$M36,ROUNDDOWN('Rent Roll'!$Q36,0))-1&gt;=J$5),-J14,
IF(AND(J$5&gt;='Rent Roll'!$K10,EDATE('Rent Roll'!$K10,ROUNDDOWN('Rent Roll'!$M10,0))-1&gt;=J$5),-J14,
"-")),"-")</f>
        <v>-</v>
      </c>
      <c r="K39" s="92" t="str">
        <f>IFERROR(
IF(AND(K$5&gt;='Rent Roll'!$M36,EDATE('Rent Roll'!$M36,ROUNDDOWN('Rent Roll'!$Q36,0))-1&gt;=K$5),-K14,
IF(AND(K$5&gt;='Rent Roll'!$K10,EDATE('Rent Roll'!$K10,ROUNDDOWN('Rent Roll'!$M10,0))-1&gt;=K$5),-K14,
"-")),"-")</f>
        <v>-</v>
      </c>
      <c r="L39" s="92" t="str">
        <f>IFERROR(
IF(AND(L$5&gt;='Rent Roll'!$M36,EDATE('Rent Roll'!$M36,ROUNDDOWN('Rent Roll'!$Q36,0))-1&gt;=L$5),-L14,
IF(AND(L$5&gt;='Rent Roll'!$K10,EDATE('Rent Roll'!$K10,ROUNDDOWN('Rent Roll'!$M10,0))-1&gt;=L$5),-L14,
"-")),"-")</f>
        <v>-</v>
      </c>
      <c r="M39" s="92" t="str">
        <f>IFERROR(
IF(AND(M$5&gt;='Rent Roll'!$M36,EDATE('Rent Roll'!$M36,ROUNDDOWN('Rent Roll'!$Q36,0))-1&gt;=M$5),-M14,
IF(AND(M$5&gt;='Rent Roll'!$K10,EDATE('Rent Roll'!$K10,ROUNDDOWN('Rent Roll'!$M10,0))-1&gt;=M$5),-M14,
"-")),"-")</f>
        <v>-</v>
      </c>
      <c r="N39" s="92" t="str">
        <f>IFERROR(
IF(AND(N$5&gt;='Rent Roll'!$M36,EDATE('Rent Roll'!$M36,ROUNDDOWN('Rent Roll'!$Q36,0))-1&gt;=N$5),-N14,
IF(AND(N$5&gt;='Rent Roll'!$K10,EDATE('Rent Roll'!$K10,ROUNDDOWN('Rent Roll'!$M10,0))-1&gt;=N$5),-N14,
"-")),"-")</f>
        <v>-</v>
      </c>
      <c r="O39" s="92" t="str">
        <f>IFERROR(
IF(AND(O$5&gt;='Rent Roll'!$M36,EDATE('Rent Roll'!$M36,ROUNDDOWN('Rent Roll'!$Q36,0))-1&gt;=O$5),-O14,
IF(AND(O$5&gt;='Rent Roll'!$K10,EDATE('Rent Roll'!$K10,ROUNDDOWN('Rent Roll'!$M10,0))-1&gt;=O$5),-O14,
"-")),"-")</f>
        <v>-</v>
      </c>
      <c r="P39" s="92" t="str">
        <f>IFERROR(
IF(AND(P$5&gt;='Rent Roll'!$M36,EDATE('Rent Roll'!$M36,ROUNDDOWN('Rent Roll'!$Q36,0))-1&gt;=P$5),-P14,
IF(AND(P$5&gt;='Rent Roll'!$K10,EDATE('Rent Roll'!$K10,ROUNDDOWN('Rent Roll'!$M10,0))-1&gt;=P$5),-P14,
"-")),"-")</f>
        <v>-</v>
      </c>
      <c r="Q39" s="92" t="str">
        <f>IFERROR(
IF(AND(Q$5&gt;='Rent Roll'!$M36,EDATE('Rent Roll'!$M36,ROUNDDOWN('Rent Roll'!$Q36,0))-1&gt;=Q$5),-Q14,
IF(AND(Q$5&gt;='Rent Roll'!$K10,EDATE('Rent Roll'!$K10,ROUNDDOWN('Rent Roll'!$M10,0))-1&gt;=Q$5),-Q14,
"-")),"-")</f>
        <v>-</v>
      </c>
      <c r="R39" s="92" t="str">
        <f>IFERROR(
IF(AND(R$5&gt;='Rent Roll'!$M36,EDATE('Rent Roll'!$M36,ROUNDDOWN('Rent Roll'!$Q36,0))-1&gt;=R$5),-R14,
IF(AND(R$5&gt;='Rent Roll'!$K10,EDATE('Rent Roll'!$K10,ROUNDDOWN('Rent Roll'!$M10,0))-1&gt;=R$5),-R14,
"-")),"-")</f>
        <v>-</v>
      </c>
      <c r="S39" s="92" t="str">
        <f>IFERROR(
IF(AND(S$5&gt;='Rent Roll'!$M36,EDATE('Rent Roll'!$M36,ROUNDDOWN('Rent Roll'!$Q36,0))-1&gt;=S$5),-S14,
IF(AND(S$5&gt;='Rent Roll'!$K10,EDATE('Rent Roll'!$K10,ROUNDDOWN('Rent Roll'!$M10,0))-1&gt;=S$5),-S14,
"-")),"-")</f>
        <v>-</v>
      </c>
      <c r="T39" s="92" t="str">
        <f>IFERROR(
IF(AND(T$5&gt;='Rent Roll'!$M36,EDATE('Rent Roll'!$M36,ROUNDDOWN('Rent Roll'!$Q36,0))-1&gt;=T$5),-T14,
IF(AND(T$5&gt;='Rent Roll'!$K10,EDATE('Rent Roll'!$K10,ROUNDDOWN('Rent Roll'!$M10,0))-1&gt;=T$5),-T14,
"-")),"-")</f>
        <v>-</v>
      </c>
      <c r="U39" s="92" t="str">
        <f>IFERROR(
IF(AND(U$5&gt;='Rent Roll'!$M36,EDATE('Rent Roll'!$M36,ROUNDDOWN('Rent Roll'!$Q36,0))-1&gt;=U$5),-U14,
IF(AND(U$5&gt;='Rent Roll'!$K10,EDATE('Rent Roll'!$K10,ROUNDDOWN('Rent Roll'!$M10,0))-1&gt;=U$5),-U14,
"-")),"-")</f>
        <v>-</v>
      </c>
      <c r="V39" s="92" t="str">
        <f>IFERROR(
IF(AND(V$5&gt;='Rent Roll'!$M36,EDATE('Rent Roll'!$M36,ROUNDDOWN('Rent Roll'!$Q36,0))-1&gt;=V$5),-V14,
IF(AND(V$5&gt;='Rent Roll'!$K10,EDATE('Rent Roll'!$K10,ROUNDDOWN('Rent Roll'!$M10,0))-1&gt;=V$5),-V14,
"-")),"-")</f>
        <v>-</v>
      </c>
      <c r="W39" s="92" t="str">
        <f>IFERROR(
IF(AND(W$5&gt;='Rent Roll'!$M36,EDATE('Rent Roll'!$M36,ROUNDDOWN('Rent Roll'!$Q36,0))-1&gt;=W$5),-W14,
IF(AND(W$5&gt;='Rent Roll'!$K10,EDATE('Rent Roll'!$K10,ROUNDDOWN('Rent Roll'!$M10,0))-1&gt;=W$5),-W14,
"-")),"-")</f>
        <v>-</v>
      </c>
      <c r="X39" s="92" t="str">
        <f>IFERROR(
IF(AND(X$5&gt;='Rent Roll'!$M36,EDATE('Rent Roll'!$M36,ROUNDDOWN('Rent Roll'!$Q36,0))-1&gt;=X$5),-X14,
IF(AND(X$5&gt;='Rent Roll'!$K10,EDATE('Rent Roll'!$K10,ROUNDDOWN('Rent Roll'!$M10,0))-1&gt;=X$5),-X14,
"-")),"-")</f>
        <v>-</v>
      </c>
      <c r="Y39" s="92" t="str">
        <f>IFERROR(
IF(AND(Y$5&gt;='Rent Roll'!$M36,EDATE('Rent Roll'!$M36,ROUNDDOWN('Rent Roll'!$Q36,0))-1&gt;=Y$5),-Y14,
IF(AND(Y$5&gt;='Rent Roll'!$K10,EDATE('Rent Roll'!$K10,ROUNDDOWN('Rent Roll'!$M10,0))-1&gt;=Y$5),-Y14,
"-")),"-")</f>
        <v>-</v>
      </c>
      <c r="Z39" s="92" t="str">
        <f>IFERROR(
IF(AND(Z$5&gt;='Rent Roll'!$M36,EDATE('Rent Roll'!$M36,ROUNDDOWN('Rent Roll'!$Q36,0))-1&gt;=Z$5),-Z14,
IF(AND(Z$5&gt;='Rent Roll'!$K10,EDATE('Rent Roll'!$K10,ROUNDDOWN('Rent Roll'!$M10,0))-1&gt;=Z$5),-Z14,
"-")),"-")</f>
        <v>-</v>
      </c>
      <c r="AA39" s="92" t="str">
        <f>IFERROR(
IF(AND(AA$5&gt;='Rent Roll'!$M36,EDATE('Rent Roll'!$M36,ROUNDDOWN('Rent Roll'!$Q36,0))-1&gt;=AA$5),-AA14,
IF(AND(AA$5&gt;='Rent Roll'!$K10,EDATE('Rent Roll'!$K10,ROUNDDOWN('Rent Roll'!$M10,0))-1&gt;=AA$5),-AA14,
"-")),"-")</f>
        <v>-</v>
      </c>
      <c r="AB39" s="92" t="str">
        <f>IFERROR(
IF(AND(AB$5&gt;='Rent Roll'!$M36,EDATE('Rent Roll'!$M36,ROUNDDOWN('Rent Roll'!$Q36,0))-1&gt;=AB$5),-AB14,
IF(AND(AB$5&gt;='Rent Roll'!$K10,EDATE('Rent Roll'!$K10,ROUNDDOWN('Rent Roll'!$M10,0))-1&gt;=AB$5),-AB14,
"-")),"-")</f>
        <v>-</v>
      </c>
      <c r="AC39" s="92" t="str">
        <f>IFERROR(
IF(AND(AC$5&gt;='Rent Roll'!$M36,EDATE('Rent Roll'!$M36,ROUNDDOWN('Rent Roll'!$Q36,0))-1&gt;=AC$5),-AC14,
IF(AND(AC$5&gt;='Rent Roll'!$K10,EDATE('Rent Roll'!$K10,ROUNDDOWN('Rent Roll'!$M10,0))-1&gt;=AC$5),-AC14,
"-")),"-")</f>
        <v>-</v>
      </c>
      <c r="AD39" s="92" t="str">
        <f>IFERROR(
IF(AND(AD$5&gt;='Rent Roll'!$M36,EDATE('Rent Roll'!$M36,ROUNDDOWN('Rent Roll'!$Q36,0))-1&gt;=AD$5),-AD14,
IF(AND(AD$5&gt;='Rent Roll'!$K10,EDATE('Rent Roll'!$K10,ROUNDDOWN('Rent Roll'!$M10,0))-1&gt;=AD$5),-AD14,
"-")),"-")</f>
        <v>-</v>
      </c>
      <c r="AE39" s="92" t="str">
        <f>IFERROR(
IF(AND(AE$5&gt;='Rent Roll'!$M36,EDATE('Rent Roll'!$M36,ROUNDDOWN('Rent Roll'!$Q36,0))-1&gt;=AE$5),-AE14,
IF(AND(AE$5&gt;='Rent Roll'!$K10,EDATE('Rent Roll'!$K10,ROUNDDOWN('Rent Roll'!$M10,0))-1&gt;=AE$5),-AE14,
"-")),"-")</f>
        <v>-</v>
      </c>
      <c r="AF39" s="92" t="str">
        <f>IFERROR(
IF(AND(AF$5&gt;='Rent Roll'!$M36,EDATE('Rent Roll'!$M36,ROUNDDOWN('Rent Roll'!$Q36,0))-1&gt;=AF$5),-AF14,
IF(AND(AF$5&gt;='Rent Roll'!$K10,EDATE('Rent Roll'!$K10,ROUNDDOWN('Rent Roll'!$M10,0))-1&gt;=AF$5),-AF14,
"-")),"-")</f>
        <v>-</v>
      </c>
      <c r="AG39" s="92" t="str">
        <f>IFERROR(
IF(AND(AG$5&gt;='Rent Roll'!$M36,EDATE('Rent Roll'!$M36,ROUNDDOWN('Rent Roll'!$Q36,0))-1&gt;=AG$5),-AG14,
IF(AND(AG$5&gt;='Rent Roll'!$K10,EDATE('Rent Roll'!$K10,ROUNDDOWN('Rent Roll'!$M10,0))-1&gt;=AG$5),-AG14,
"-")),"-")</f>
        <v>-</v>
      </c>
      <c r="AH39" s="92" t="str">
        <f>IFERROR(
IF(AND(AH$5&gt;='Rent Roll'!$M36,EDATE('Rent Roll'!$M36,ROUNDDOWN('Rent Roll'!$Q36,0))-1&gt;=AH$5),-AH14,
IF(AND(AH$5&gt;='Rent Roll'!$K10,EDATE('Rent Roll'!$K10,ROUNDDOWN('Rent Roll'!$M10,0))-1&gt;=AH$5),-AH14,
"-")),"-")</f>
        <v>-</v>
      </c>
      <c r="AI39" s="92" t="str">
        <f>IFERROR(
IF(AND(AI$5&gt;='Rent Roll'!$M36,EDATE('Rent Roll'!$M36,ROUNDDOWN('Rent Roll'!$Q36,0))-1&gt;=AI$5),-AI14,
IF(AND(AI$5&gt;='Rent Roll'!$K10,EDATE('Rent Roll'!$K10,ROUNDDOWN('Rent Roll'!$M10,0))-1&gt;=AI$5),-AI14,
"-")),"-")</f>
        <v>-</v>
      </c>
      <c r="AJ39" s="92" t="str">
        <f>IFERROR(
IF(AND(AJ$5&gt;='Rent Roll'!$M36,EDATE('Rent Roll'!$M36,ROUNDDOWN('Rent Roll'!$Q36,0))-1&gt;=AJ$5),-AJ14,
IF(AND(AJ$5&gt;='Rent Roll'!$K10,EDATE('Rent Roll'!$K10,ROUNDDOWN('Rent Roll'!$M10,0))-1&gt;=AJ$5),-AJ14,
"-")),"-")</f>
        <v>-</v>
      </c>
      <c r="AK39" s="92" t="str">
        <f>IFERROR(
IF(AND(AK$5&gt;='Rent Roll'!$M36,EDATE('Rent Roll'!$M36,ROUNDDOWN('Rent Roll'!$Q36,0))-1&gt;=AK$5),-AK14,
IF(AND(AK$5&gt;='Rent Roll'!$K10,EDATE('Rent Roll'!$K10,ROUNDDOWN('Rent Roll'!$M10,0))-1&gt;=AK$5),-AK14,
"-")),"-")</f>
        <v>-</v>
      </c>
      <c r="AL39" s="92" t="str">
        <f>IFERROR(
IF(AND(AL$5&gt;='Rent Roll'!$M36,EDATE('Rent Roll'!$M36,ROUNDDOWN('Rent Roll'!$Q36,0))-1&gt;=AL$5),-AL14,
IF(AND(AL$5&gt;='Rent Roll'!$K10,EDATE('Rent Roll'!$K10,ROUNDDOWN('Rent Roll'!$M10,0))-1&gt;=AL$5),-AL14,
"-")),"-")</f>
        <v>-</v>
      </c>
      <c r="AM39" s="92" t="str">
        <f>IFERROR(
IF(AND(AM$5&gt;='Rent Roll'!$M36,EDATE('Rent Roll'!$M36,ROUNDDOWN('Rent Roll'!$Q36,0))-1&gt;=AM$5),-AM14,
IF(AND(AM$5&gt;='Rent Roll'!$K10,EDATE('Rent Roll'!$K10,ROUNDDOWN('Rent Roll'!$M10,0))-1&gt;=AM$5),-AM14,
"-")),"-")</f>
        <v>-</v>
      </c>
      <c r="AN39" s="92" t="str">
        <f>IFERROR(
IF(AND(AN$5&gt;='Rent Roll'!$M36,EDATE('Rent Roll'!$M36,ROUNDDOWN('Rent Roll'!$Q36,0))-1&gt;=AN$5),-AN14,
IF(AND(AN$5&gt;='Rent Roll'!$K10,EDATE('Rent Roll'!$K10,ROUNDDOWN('Rent Roll'!$M10,0))-1&gt;=AN$5),-AN14,
"-")),"-")</f>
        <v>-</v>
      </c>
      <c r="AO39" s="92" t="str">
        <f>IFERROR(
IF(AND(AO$5&gt;='Rent Roll'!$M36,EDATE('Rent Roll'!$M36,ROUNDDOWN('Rent Roll'!$Q36,0))-1&gt;=AO$5),-AO14,
IF(AND(AO$5&gt;='Rent Roll'!$K10,EDATE('Rent Roll'!$K10,ROUNDDOWN('Rent Roll'!$M10,0))-1&gt;=AO$5),-AO14,
"-")),"-")</f>
        <v>-</v>
      </c>
      <c r="AP39" s="92" t="str">
        <f>IFERROR(
IF(AND(AP$5&gt;='Rent Roll'!$M36,EDATE('Rent Roll'!$M36,ROUNDDOWN('Rent Roll'!$Q36,0))-1&gt;=AP$5),-AP14,
IF(AND(AP$5&gt;='Rent Roll'!$K10,EDATE('Rent Roll'!$K10,ROUNDDOWN('Rent Roll'!$M10,0))-1&gt;=AP$5),-AP14,
"-")),"-")</f>
        <v>-</v>
      </c>
      <c r="AQ39" s="92" t="str">
        <f>IFERROR(
IF(AND(AQ$5&gt;='Rent Roll'!$M36,EDATE('Rent Roll'!$M36,ROUNDDOWN('Rent Roll'!$Q36,0))-1&gt;=AQ$5),-AQ14,
IF(AND(AQ$5&gt;='Rent Roll'!$K10,EDATE('Rent Roll'!$K10,ROUNDDOWN('Rent Roll'!$M10,0))-1&gt;=AQ$5),-AQ14,
"-")),"-")</f>
        <v>-</v>
      </c>
      <c r="AR39" s="92" t="str">
        <f>IFERROR(
IF(AND(AR$5&gt;='Rent Roll'!$M36,EDATE('Rent Roll'!$M36,ROUNDDOWN('Rent Roll'!$Q36,0))-1&gt;=AR$5),-AR14,
IF(AND(AR$5&gt;='Rent Roll'!$K10,EDATE('Rent Roll'!$K10,ROUNDDOWN('Rent Roll'!$M10,0))-1&gt;=AR$5),-AR14,
"-")),"-")</f>
        <v>-</v>
      </c>
      <c r="AS39" s="92" t="str">
        <f>IFERROR(
IF(AND(AS$5&gt;='Rent Roll'!$M36,EDATE('Rent Roll'!$M36,ROUNDDOWN('Rent Roll'!$Q36,0))-1&gt;=AS$5),-AS14,
IF(AND(AS$5&gt;='Rent Roll'!$K10,EDATE('Rent Roll'!$K10,ROUNDDOWN('Rent Roll'!$M10,0))-1&gt;=AS$5),-AS14,
"-")),"-")</f>
        <v>-</v>
      </c>
      <c r="AT39" s="92" t="str">
        <f>IFERROR(
IF(AND(AT$5&gt;='Rent Roll'!$M36,EDATE('Rent Roll'!$M36,ROUNDDOWN('Rent Roll'!$Q36,0))-1&gt;=AT$5),-AT14,
IF(AND(AT$5&gt;='Rent Roll'!$K10,EDATE('Rent Roll'!$K10,ROUNDDOWN('Rent Roll'!$M10,0))-1&gt;=AT$5),-AT14,
"-")),"-")</f>
        <v>-</v>
      </c>
      <c r="AU39" s="92" t="str">
        <f>IFERROR(
IF(AND(AU$5&gt;='Rent Roll'!$M36,EDATE('Rent Roll'!$M36,ROUNDDOWN('Rent Roll'!$Q36,0))-1&gt;=AU$5),-AU14,
IF(AND(AU$5&gt;='Rent Roll'!$K10,EDATE('Rent Roll'!$K10,ROUNDDOWN('Rent Roll'!$M10,0))-1&gt;=AU$5),-AU14,
"-")),"-")</f>
        <v>-</v>
      </c>
      <c r="AV39" s="92" t="str">
        <f>IFERROR(
IF(AND(AV$5&gt;='Rent Roll'!$M36,EDATE('Rent Roll'!$M36,ROUNDDOWN('Rent Roll'!$Q36,0))-1&gt;=AV$5),-AV14,
IF(AND(AV$5&gt;='Rent Roll'!$K10,EDATE('Rent Roll'!$K10,ROUNDDOWN('Rent Roll'!$M10,0))-1&gt;=AV$5),-AV14,
"-")),"-")</f>
        <v>-</v>
      </c>
      <c r="AW39" s="92" t="str">
        <f>IFERROR(
IF(AND(AW$5&gt;='Rent Roll'!$M36,EDATE('Rent Roll'!$M36,ROUNDDOWN('Rent Roll'!$Q36,0))-1&gt;=AW$5),-AW14,
IF(AND(AW$5&gt;='Rent Roll'!$K10,EDATE('Rent Roll'!$K10,ROUNDDOWN('Rent Roll'!$M10,0))-1&gt;=AW$5),-AW14,
"-")),"-")</f>
        <v>-</v>
      </c>
      <c r="AX39" s="92" t="str">
        <f>IFERROR(
IF(AND(AX$5&gt;='Rent Roll'!$M36,EDATE('Rent Roll'!$M36,ROUNDDOWN('Rent Roll'!$Q36,0))-1&gt;=AX$5),-AX14,
IF(AND(AX$5&gt;='Rent Roll'!$K10,EDATE('Rent Roll'!$K10,ROUNDDOWN('Rent Roll'!$M10,0))-1&gt;=AX$5),-AX14,
"-")),"-")</f>
        <v>-</v>
      </c>
      <c r="AY39" s="92" t="str">
        <f>IFERROR(
IF(AND(AY$5&gt;='Rent Roll'!$M36,EDATE('Rent Roll'!$M36,ROUNDDOWN('Rent Roll'!$Q36,0))-1&gt;=AY$5),-AY14,
IF(AND(AY$5&gt;='Rent Roll'!$K10,EDATE('Rent Roll'!$K10,ROUNDDOWN('Rent Roll'!$M10,0))-1&gt;=AY$5),-AY14,
"-")),"-")</f>
        <v>-</v>
      </c>
      <c r="AZ39" s="92" t="str">
        <f>IFERROR(
IF(AND(AZ$5&gt;='Rent Roll'!$M36,EDATE('Rent Roll'!$M36,ROUNDDOWN('Rent Roll'!$Q36,0))-1&gt;=AZ$5),-AZ14,
IF(AND(AZ$5&gt;='Rent Roll'!$K10,EDATE('Rent Roll'!$K10,ROUNDDOWN('Rent Roll'!$M10,0))-1&gt;=AZ$5),-AZ14,
"-")),"-")</f>
        <v>-</v>
      </c>
      <c r="BA39" s="92" t="str">
        <f>IFERROR(
IF(AND(BA$5&gt;='Rent Roll'!$M36,EDATE('Rent Roll'!$M36,ROUNDDOWN('Rent Roll'!$Q36,0))-1&gt;=BA$5),-BA14,
IF(AND(BA$5&gt;='Rent Roll'!$K10,EDATE('Rent Roll'!$K10,ROUNDDOWN('Rent Roll'!$M10,0))-1&gt;=BA$5),-BA14,
"-")),"-")</f>
        <v>-</v>
      </c>
      <c r="BB39" s="92" t="str">
        <f>IFERROR(
IF(AND(BB$5&gt;='Rent Roll'!$M36,EDATE('Rent Roll'!$M36,ROUNDDOWN('Rent Roll'!$Q36,0))-1&gt;=BB$5),-BB14,
IF(AND(BB$5&gt;='Rent Roll'!$K10,EDATE('Rent Roll'!$K10,ROUNDDOWN('Rent Roll'!$M10,0))-1&gt;=BB$5),-BB14,
"-")),"-")</f>
        <v>-</v>
      </c>
      <c r="BC39" s="92" t="str">
        <f>IFERROR(
IF(AND(BC$5&gt;='Rent Roll'!$M36,EDATE('Rent Roll'!$M36,ROUNDDOWN('Rent Roll'!$Q36,0))-1&gt;=BC$5),-BC14,
IF(AND(BC$5&gt;='Rent Roll'!$K10,EDATE('Rent Roll'!$K10,ROUNDDOWN('Rent Roll'!$M10,0))-1&gt;=BC$5),-BC14,
"-")),"-")</f>
        <v>-</v>
      </c>
      <c r="BD39" s="92" t="str">
        <f>IFERROR(
IF(AND(BD$5&gt;='Rent Roll'!$M36,EDATE('Rent Roll'!$M36,ROUNDDOWN('Rent Roll'!$Q36,0))-1&gt;=BD$5),-BD14,
IF(AND(BD$5&gt;='Rent Roll'!$K10,EDATE('Rent Roll'!$K10,ROUNDDOWN('Rent Roll'!$M10,0))-1&gt;=BD$5),-BD14,
"-")),"-")</f>
        <v>-</v>
      </c>
      <c r="BE39" s="92" t="str">
        <f>IFERROR(
IF(AND(BE$5&gt;='Rent Roll'!$M36,EDATE('Rent Roll'!$M36,ROUNDDOWN('Rent Roll'!$Q36,0))-1&gt;=BE$5),-BE14,
IF(AND(BE$5&gt;='Rent Roll'!$K10,EDATE('Rent Roll'!$K10,ROUNDDOWN('Rent Roll'!$M10,0))-1&gt;=BE$5),-BE14,
"-")),"-")</f>
        <v>-</v>
      </c>
      <c r="BF39" s="92" t="str">
        <f>IFERROR(
IF(AND(BF$5&gt;='Rent Roll'!$M36,EDATE('Rent Roll'!$M36,ROUNDDOWN('Rent Roll'!$Q36,0))-1&gt;=BF$5),-BF14,
IF(AND(BF$5&gt;='Rent Roll'!$K10,EDATE('Rent Roll'!$K10,ROUNDDOWN('Rent Roll'!$M10,0))-1&gt;=BF$5),-BF14,
"-")),"-")</f>
        <v>-</v>
      </c>
      <c r="BG39" s="92" t="str">
        <f>IFERROR(
IF(AND(BG$5&gt;='Rent Roll'!$M36,EDATE('Rent Roll'!$M36,ROUNDDOWN('Rent Roll'!$Q36,0))-1&gt;=BG$5),-BG14,
IF(AND(BG$5&gt;='Rent Roll'!$K10,EDATE('Rent Roll'!$K10,ROUNDDOWN('Rent Roll'!$M10,0))-1&gt;=BG$5),-BG14,
"-")),"-")</f>
        <v>-</v>
      </c>
      <c r="BH39" s="92" t="str">
        <f>IFERROR(
IF(AND(BH$5&gt;='Rent Roll'!$M36,EDATE('Rent Roll'!$M36,ROUNDDOWN('Rent Roll'!$Q36,0))-1&gt;=BH$5),-BH14,
IF(AND(BH$5&gt;='Rent Roll'!$K10,EDATE('Rent Roll'!$K10,ROUNDDOWN('Rent Roll'!$M10,0))-1&gt;=BH$5),-BH14,
"-")),"-")</f>
        <v>-</v>
      </c>
      <c r="BI39" s="92" t="str">
        <f>IFERROR(
IF(AND(BI$5&gt;='Rent Roll'!$M36,EDATE('Rent Roll'!$M36,ROUNDDOWN('Rent Roll'!$Q36,0))-1&gt;=BI$5),-BI14,
IF(AND(BI$5&gt;='Rent Roll'!$K10,EDATE('Rent Roll'!$K10,ROUNDDOWN('Rent Roll'!$M10,0))-1&gt;=BI$5),-BI14,
"-")),"-")</f>
        <v>-</v>
      </c>
      <c r="BJ39" s="92" t="str">
        <f>IFERROR(
IF(AND(BJ$5&gt;='Rent Roll'!$M36,EDATE('Rent Roll'!$M36,ROUNDDOWN('Rent Roll'!$Q36,0))-1&gt;=BJ$5),-BJ14,
IF(AND(BJ$5&gt;='Rent Roll'!$K10,EDATE('Rent Roll'!$K10,ROUNDDOWN('Rent Roll'!$M10,0))-1&gt;=BJ$5),-BJ14,
"-")),"-")</f>
        <v>-</v>
      </c>
      <c r="BK39" s="92" t="str">
        <f>IFERROR(
IF(AND(BK$5&gt;='Rent Roll'!$M36,EDATE('Rent Roll'!$M36,ROUNDDOWN('Rent Roll'!$Q36,0))-1&gt;=BK$5),-BK14,
IF(AND(BK$5&gt;='Rent Roll'!$K10,EDATE('Rent Roll'!$K10,ROUNDDOWN('Rent Roll'!$M10,0))-1&gt;=BK$5),-BK14,
"-")),"-")</f>
        <v>-</v>
      </c>
      <c r="BL39" s="92" t="str">
        <f>IFERROR(
IF(AND(BL$5&gt;='Rent Roll'!$M36,EDATE('Rent Roll'!$M36,ROUNDDOWN('Rent Roll'!$Q36,0))-1&gt;=BL$5),-BL14,
IF(AND(BL$5&gt;='Rent Roll'!$K10,EDATE('Rent Roll'!$K10,ROUNDDOWN('Rent Roll'!$M10,0))-1&gt;=BL$5),-BL14,
"-")),"-")</f>
        <v>-</v>
      </c>
      <c r="BM39" s="92" t="str">
        <f>IFERROR(
IF(AND(BM$5&gt;='Rent Roll'!$M36,EDATE('Rent Roll'!$M36,ROUNDDOWN('Rent Roll'!$Q36,0))-1&gt;=BM$5),-BM14,
IF(AND(BM$5&gt;='Rent Roll'!$K10,EDATE('Rent Roll'!$K10,ROUNDDOWN('Rent Roll'!$M10,0))-1&gt;=BM$5),-BM14,
"-")),"-")</f>
        <v>-</v>
      </c>
      <c r="BN39" s="92" t="str">
        <f>IFERROR(
IF(AND(BN$5&gt;='Rent Roll'!$M36,EDATE('Rent Roll'!$M36,ROUNDDOWN('Rent Roll'!$Q36,0))-1&gt;=BN$5),-BN14,
IF(AND(BN$5&gt;='Rent Roll'!$K10,EDATE('Rent Roll'!$K10,ROUNDDOWN('Rent Roll'!$M10,0))-1&gt;=BN$5),-BN14,
"-")),"-")</f>
        <v>-</v>
      </c>
      <c r="BO39" s="92" t="str">
        <f>IFERROR(
IF(AND(BO$5&gt;='Rent Roll'!$M36,EDATE('Rent Roll'!$M36,ROUNDDOWN('Rent Roll'!$Q36,0))-1&gt;=BO$5),-BO14,
IF(AND(BO$5&gt;='Rent Roll'!$K10,EDATE('Rent Roll'!$K10,ROUNDDOWN('Rent Roll'!$M10,0))-1&gt;=BO$5),-BO14,
"-")),"-")</f>
        <v>-</v>
      </c>
      <c r="BP39" s="92" t="str">
        <f>IFERROR(
IF(AND(BP$5&gt;='Rent Roll'!$M36,EDATE('Rent Roll'!$M36,ROUNDDOWN('Rent Roll'!$Q36,0))-1&gt;=BP$5),-BP14,
IF(AND(BP$5&gt;='Rent Roll'!$K10,EDATE('Rent Roll'!$K10,ROUNDDOWN('Rent Roll'!$M10,0))-1&gt;=BP$5),-BP14,
"-")),"-")</f>
        <v>-</v>
      </c>
      <c r="BQ39" s="92" t="str">
        <f>IFERROR(
IF(AND(BQ$5&gt;='Rent Roll'!$M36,EDATE('Rent Roll'!$M36,ROUNDDOWN('Rent Roll'!$Q36,0))-1&gt;=BQ$5),-BQ14,
IF(AND(BQ$5&gt;='Rent Roll'!$K10,EDATE('Rent Roll'!$K10,ROUNDDOWN('Rent Roll'!$M10,0))-1&gt;=BQ$5),-BQ14,
"-")),"-")</f>
        <v>-</v>
      </c>
      <c r="BR39" s="92" t="str">
        <f>IFERROR(
IF(AND(BR$5&gt;='Rent Roll'!$M36,EDATE('Rent Roll'!$M36,ROUNDDOWN('Rent Roll'!$Q36,0))-1&gt;=BR$5),-BR14,
IF(AND(BR$5&gt;='Rent Roll'!$K10,EDATE('Rent Roll'!$K10,ROUNDDOWN('Rent Roll'!$M10,0))-1&gt;=BR$5),-BR14,
"-")),"-")</f>
        <v>-</v>
      </c>
      <c r="BS39" s="92" t="str">
        <f>IFERROR(
IF(AND(BS$5&gt;='Rent Roll'!$M36,EDATE('Rent Roll'!$M36,ROUNDDOWN('Rent Roll'!$Q36,0))-1&gt;=BS$5),-BS14,
IF(AND(BS$5&gt;='Rent Roll'!$K10,EDATE('Rent Roll'!$K10,ROUNDDOWN('Rent Roll'!$M10,0))-1&gt;=BS$5),-BS14,
"-")),"-")</f>
        <v>-</v>
      </c>
      <c r="BT39" s="92" t="str">
        <f>IFERROR(
IF(AND(BT$5&gt;='Rent Roll'!$M36,EDATE('Rent Roll'!$M36,ROUNDDOWN('Rent Roll'!$Q36,0))-1&gt;=BT$5),-BT14,
IF(AND(BT$5&gt;='Rent Roll'!$K10,EDATE('Rent Roll'!$K10,ROUNDDOWN('Rent Roll'!$M10,0))-1&gt;=BT$5),-BT14,
"-")),"-")</f>
        <v>-</v>
      </c>
      <c r="BU39" s="92" t="str">
        <f>IFERROR(
IF(AND(BU$5&gt;='Rent Roll'!$M36,EDATE('Rent Roll'!$M36,ROUNDDOWN('Rent Roll'!$Q36,0))-1&gt;=BU$5),-BU14,
IF(AND(BU$5&gt;='Rent Roll'!$K10,EDATE('Rent Roll'!$K10,ROUNDDOWN('Rent Roll'!$M10,0))-1&gt;=BU$5),-BU14,
"-")),"-")</f>
        <v>-</v>
      </c>
      <c r="BV39" s="92" t="str">
        <f>IFERROR(
IF(AND(BV$5&gt;='Rent Roll'!$M36,EDATE('Rent Roll'!$M36,ROUNDDOWN('Rent Roll'!$Q36,0))-1&gt;=BV$5),-BV14,
IF(AND(BV$5&gt;='Rent Roll'!$K10,EDATE('Rent Roll'!$K10,ROUNDDOWN('Rent Roll'!$M10,0))-1&gt;=BV$5),-BV14,
"-")),"-")</f>
        <v>-</v>
      </c>
      <c r="BW39" s="92" t="str">
        <f>IFERROR(
IF(AND(BW$5&gt;='Rent Roll'!$M36,EDATE('Rent Roll'!$M36,ROUNDDOWN('Rent Roll'!$Q36,0))-1&gt;=BW$5),-BW14,
IF(AND(BW$5&gt;='Rent Roll'!$K10,EDATE('Rent Roll'!$K10,ROUNDDOWN('Rent Roll'!$M10,0))-1&gt;=BW$5),-BW14,
"-")),"-")</f>
        <v>-</v>
      </c>
      <c r="BX39" s="92" t="str">
        <f>IFERROR(
IF(AND(BX$5&gt;='Rent Roll'!$M36,EDATE('Rent Roll'!$M36,ROUNDDOWN('Rent Roll'!$Q36,0))-1&gt;=BX$5),-BX14,
IF(AND(BX$5&gt;='Rent Roll'!$K10,EDATE('Rent Roll'!$K10,ROUNDDOWN('Rent Roll'!$M10,0))-1&gt;=BX$5),-BX14,
"-")),"-")</f>
        <v>-</v>
      </c>
      <c r="BY39" s="92" t="str">
        <f>IFERROR(
IF(AND(BY$5&gt;='Rent Roll'!$M36,EDATE('Rent Roll'!$M36,ROUNDDOWN('Rent Roll'!$Q36,0))-1&gt;=BY$5),-BY14,
IF(AND(BY$5&gt;='Rent Roll'!$K10,EDATE('Rent Roll'!$K10,ROUNDDOWN('Rent Roll'!$M10,0))-1&gt;=BY$5),-BY14,
"-")),"-")</f>
        <v>-</v>
      </c>
      <c r="BZ39" s="92" t="str">
        <f>IFERROR(
IF(AND(BZ$5&gt;='Rent Roll'!$M36,EDATE('Rent Roll'!$M36,ROUNDDOWN('Rent Roll'!$Q36,0))-1&gt;=BZ$5),-BZ14,
IF(AND(BZ$5&gt;='Rent Roll'!$K10,EDATE('Rent Roll'!$K10,ROUNDDOWN('Rent Roll'!$M10,0))-1&gt;=BZ$5),-BZ14,
"-")),"-")</f>
        <v>-</v>
      </c>
      <c r="CA39" s="92" t="str">
        <f>IFERROR(
IF(AND(CA$5&gt;='Rent Roll'!$M36,EDATE('Rent Roll'!$M36,ROUNDDOWN('Rent Roll'!$Q36,0))-1&gt;=CA$5),-CA14,
IF(AND(CA$5&gt;='Rent Roll'!$K10,EDATE('Rent Roll'!$K10,ROUNDDOWN('Rent Roll'!$M10,0))-1&gt;=CA$5),-CA14,
"-")),"-")</f>
        <v>-</v>
      </c>
      <c r="CB39" s="92" t="str">
        <f>IFERROR(
IF(AND(CB$5&gt;='Rent Roll'!$M36,EDATE('Rent Roll'!$M36,ROUNDDOWN('Rent Roll'!$Q36,0))-1&gt;=CB$5),-CB14,
IF(AND(CB$5&gt;='Rent Roll'!$K10,EDATE('Rent Roll'!$K10,ROUNDDOWN('Rent Roll'!$M10,0))-1&gt;=CB$5),-CB14,
"-")),"-")</f>
        <v>-</v>
      </c>
      <c r="CC39" s="92" t="str">
        <f>IFERROR(
IF(AND(CC$5&gt;='Rent Roll'!$M36,EDATE('Rent Roll'!$M36,ROUNDDOWN('Rent Roll'!$Q36,0))-1&gt;=CC$5),-CC14,
IF(AND(CC$5&gt;='Rent Roll'!$K10,EDATE('Rent Roll'!$K10,ROUNDDOWN('Rent Roll'!$M10,0))-1&gt;=CC$5),-CC14,
"-")),"-")</f>
        <v>-</v>
      </c>
      <c r="CD39" s="92" t="str">
        <f>IFERROR(
IF(AND(CD$5&gt;='Rent Roll'!$M36,EDATE('Rent Roll'!$M36,ROUNDDOWN('Rent Roll'!$Q36,0))-1&gt;=CD$5),-CD14,
IF(AND(CD$5&gt;='Rent Roll'!$K10,EDATE('Rent Roll'!$K10,ROUNDDOWN('Rent Roll'!$M10,0))-1&gt;=CD$5),-CD14,
"-")),"-")</f>
        <v>-</v>
      </c>
      <c r="CE39" s="92" t="str">
        <f>IFERROR(
IF(AND(CE$5&gt;='Rent Roll'!$M36,EDATE('Rent Roll'!$M36,ROUNDDOWN('Rent Roll'!$Q36,0))-1&gt;=CE$5),-CE14,
IF(AND(CE$5&gt;='Rent Roll'!$K10,EDATE('Rent Roll'!$K10,ROUNDDOWN('Rent Roll'!$M10,0))-1&gt;=CE$5),-CE14,
"-")),"-")</f>
        <v>-</v>
      </c>
      <c r="CF39" s="92" t="str">
        <f>IFERROR(
IF(AND(CF$5&gt;='Rent Roll'!$M36,EDATE('Rent Roll'!$M36,ROUNDDOWN('Rent Roll'!$Q36,0))-1&gt;=CF$5),-CF14,
IF(AND(CF$5&gt;='Rent Roll'!$K10,EDATE('Rent Roll'!$K10,ROUNDDOWN('Rent Roll'!$M10,0))-1&gt;=CF$5),-CF14,
"-")),"-")</f>
        <v>-</v>
      </c>
      <c r="CG39" s="92" t="str">
        <f>IFERROR(
IF(AND(CG$5&gt;='Rent Roll'!$M36,EDATE('Rent Roll'!$M36,ROUNDDOWN('Rent Roll'!$Q36,0))-1&gt;=CG$5),-CG14,
IF(AND(CG$5&gt;='Rent Roll'!$K10,EDATE('Rent Roll'!$K10,ROUNDDOWN('Rent Roll'!$M10,0))-1&gt;=CG$5),-CG14,
"-")),"-")</f>
        <v>-</v>
      </c>
      <c r="CH39" s="92" t="str">
        <f>IFERROR(
IF(AND(CH$5&gt;='Rent Roll'!$M36,EDATE('Rent Roll'!$M36,ROUNDDOWN('Rent Roll'!$Q36,0))-1&gt;=CH$5),-CH14,
IF(AND(CH$5&gt;='Rent Roll'!$K10,EDATE('Rent Roll'!$K10,ROUNDDOWN('Rent Roll'!$M10,0))-1&gt;=CH$5),-CH14,
"-")),"-")</f>
        <v>-</v>
      </c>
      <c r="CI39" s="92" t="str">
        <f>IFERROR(
IF(AND(CI$5&gt;='Rent Roll'!$M36,EDATE('Rent Roll'!$M36,ROUNDDOWN('Rent Roll'!$Q36,0))-1&gt;=CI$5),-CI14,
IF(AND(CI$5&gt;='Rent Roll'!$K10,EDATE('Rent Roll'!$K10,ROUNDDOWN('Rent Roll'!$M10,0))-1&gt;=CI$5),-CI14,
"-")),"-")</f>
        <v>-</v>
      </c>
      <c r="CJ39" s="92" t="str">
        <f>IFERROR(
IF(AND(CJ$5&gt;='Rent Roll'!$M36,EDATE('Rent Roll'!$M36,ROUNDDOWN('Rent Roll'!$Q36,0))-1&gt;=CJ$5),-CJ14,
IF(AND(CJ$5&gt;='Rent Roll'!$K10,EDATE('Rent Roll'!$K10,ROUNDDOWN('Rent Roll'!$M10,0))-1&gt;=CJ$5),-CJ14,
"-")),"-")</f>
        <v>-</v>
      </c>
      <c r="CK39" s="92" t="str">
        <f>IFERROR(
IF(AND(CK$5&gt;='Rent Roll'!$M36,EDATE('Rent Roll'!$M36,ROUNDDOWN('Rent Roll'!$Q36,0))-1&gt;=CK$5),-CK14,
IF(AND(CK$5&gt;='Rent Roll'!$K10,EDATE('Rent Roll'!$K10,ROUNDDOWN('Rent Roll'!$M10,0))-1&gt;=CK$5),-CK14,
"-")),"-")</f>
        <v>-</v>
      </c>
      <c r="CL39" s="92" t="str">
        <f>IFERROR(
IF(AND(CL$5&gt;='Rent Roll'!$M36,EDATE('Rent Roll'!$M36,ROUNDDOWN('Rent Roll'!$Q36,0))-1&gt;=CL$5),-CL14,
IF(AND(CL$5&gt;='Rent Roll'!$K10,EDATE('Rent Roll'!$K10,ROUNDDOWN('Rent Roll'!$M10,0))-1&gt;=CL$5),-CL14,
"-")),"-")</f>
        <v>-</v>
      </c>
      <c r="CM39" s="92" t="str">
        <f>IFERROR(
IF(AND(CM$5&gt;='Rent Roll'!$M36,EDATE('Rent Roll'!$M36,ROUNDDOWN('Rent Roll'!$Q36,0))-1&gt;=CM$5),-CM14,
IF(AND(CM$5&gt;='Rent Roll'!$K10,EDATE('Rent Roll'!$K10,ROUNDDOWN('Rent Roll'!$M10,0))-1&gt;=CM$5),-CM14,
"-")),"-")</f>
        <v>-</v>
      </c>
      <c r="CN39" s="92" t="str">
        <f>IFERROR(
IF(AND(CN$5&gt;='Rent Roll'!$M36,EDATE('Rent Roll'!$M36,ROUNDDOWN('Rent Roll'!$Q36,0))-1&gt;=CN$5),-CN14,
IF(AND(CN$5&gt;='Rent Roll'!$K10,EDATE('Rent Roll'!$K10,ROUNDDOWN('Rent Roll'!$M10,0))-1&gt;=CN$5),-CN14,
"-")),"-")</f>
        <v>-</v>
      </c>
      <c r="CO39" s="92" t="str">
        <f>IFERROR(
IF(AND(CO$5&gt;='Rent Roll'!$M36,EDATE('Rent Roll'!$M36,ROUNDDOWN('Rent Roll'!$Q36,0))-1&gt;=CO$5),-CO14,
IF(AND(CO$5&gt;='Rent Roll'!$K10,EDATE('Rent Roll'!$K10,ROUNDDOWN('Rent Roll'!$M10,0))-1&gt;=CO$5),-CO14,
"-")),"-")</f>
        <v>-</v>
      </c>
      <c r="CP39" s="92" t="str">
        <f>IFERROR(
IF(AND(CP$5&gt;='Rent Roll'!$M36,EDATE('Rent Roll'!$M36,ROUNDDOWN('Rent Roll'!$Q36,0))-1&gt;=CP$5),-CP14,
IF(AND(CP$5&gt;='Rent Roll'!$K10,EDATE('Rent Roll'!$K10,ROUNDDOWN('Rent Roll'!$M10,0))-1&gt;=CP$5),-CP14,
"-")),"-")</f>
        <v>-</v>
      </c>
      <c r="CQ39" s="92" t="str">
        <f>IFERROR(
IF(AND(CQ$5&gt;='Rent Roll'!$M36,EDATE('Rent Roll'!$M36,ROUNDDOWN('Rent Roll'!$Q36,0))-1&gt;=CQ$5),-CQ14,
IF(AND(CQ$5&gt;='Rent Roll'!$K10,EDATE('Rent Roll'!$K10,ROUNDDOWN('Rent Roll'!$M10,0))-1&gt;=CQ$5),-CQ14,
"-")),"-")</f>
        <v>-</v>
      </c>
      <c r="CR39" s="92" t="str">
        <f>IFERROR(
IF(AND(CR$5&gt;='Rent Roll'!$M36,EDATE('Rent Roll'!$M36,ROUNDDOWN('Rent Roll'!$Q36,0))-1&gt;=CR$5),-CR14,
IF(AND(CR$5&gt;='Rent Roll'!$K10,EDATE('Rent Roll'!$K10,ROUNDDOWN('Rent Roll'!$M10,0))-1&gt;=CR$5),-CR14,
"-")),"-")</f>
        <v>-</v>
      </c>
      <c r="CS39" s="92" t="str">
        <f>IFERROR(
IF(AND(CS$5&gt;='Rent Roll'!$M36,EDATE('Rent Roll'!$M36,ROUNDDOWN('Rent Roll'!$Q36,0))-1&gt;=CS$5),-CS14,
IF(AND(CS$5&gt;='Rent Roll'!$K10,EDATE('Rent Roll'!$K10,ROUNDDOWN('Rent Roll'!$M10,0))-1&gt;=CS$5),-CS14,
"-")),"-")</f>
        <v>-</v>
      </c>
      <c r="CT39" s="92" t="str">
        <f>IFERROR(
IF(AND(CT$5&gt;='Rent Roll'!$M36,EDATE('Rent Roll'!$M36,ROUNDDOWN('Rent Roll'!$Q36,0))-1&gt;=CT$5),-CT14,
IF(AND(CT$5&gt;='Rent Roll'!$K10,EDATE('Rent Roll'!$K10,ROUNDDOWN('Rent Roll'!$M10,0))-1&gt;=CT$5),-CT14,
"-")),"-")</f>
        <v>-</v>
      </c>
      <c r="CU39" s="92" t="str">
        <f>IFERROR(
IF(AND(CU$5&gt;='Rent Roll'!$M36,EDATE('Rent Roll'!$M36,ROUNDDOWN('Rent Roll'!$Q36,0))-1&gt;=CU$5),-CU14,
IF(AND(CU$5&gt;='Rent Roll'!$K10,EDATE('Rent Roll'!$K10,ROUNDDOWN('Rent Roll'!$M10,0))-1&gt;=CU$5),-CU14,
"-")),"-")</f>
        <v>-</v>
      </c>
      <c r="CV39" s="92" t="str">
        <f>IFERROR(
IF(AND(CV$5&gt;='Rent Roll'!$M36,EDATE('Rent Roll'!$M36,ROUNDDOWN('Rent Roll'!$Q36,0))-1&gt;=CV$5),-CV14,
IF(AND(CV$5&gt;='Rent Roll'!$K10,EDATE('Rent Roll'!$K10,ROUNDDOWN('Rent Roll'!$M10,0))-1&gt;=CV$5),-CV14,
"-")),"-")</f>
        <v>-</v>
      </c>
      <c r="CW39" s="92" t="str">
        <f>IFERROR(
IF(AND(CW$5&gt;='Rent Roll'!$M36,EDATE('Rent Roll'!$M36,ROUNDDOWN('Rent Roll'!$Q36,0))-1&gt;=CW$5),-CW14,
IF(AND(CW$5&gt;='Rent Roll'!$K10,EDATE('Rent Roll'!$K10,ROUNDDOWN('Rent Roll'!$M10,0))-1&gt;=CW$5),-CW14,
"-")),"-")</f>
        <v>-</v>
      </c>
      <c r="CX39" s="92" t="str">
        <f>IFERROR(
IF(AND(CX$5&gt;='Rent Roll'!$M36,EDATE('Rent Roll'!$M36,ROUNDDOWN('Rent Roll'!$Q36,0))-1&gt;=CX$5),-CX14,
IF(AND(CX$5&gt;='Rent Roll'!$K10,EDATE('Rent Roll'!$K10,ROUNDDOWN('Rent Roll'!$M10,0))-1&gt;=CX$5),-CX14,
"-")),"-")</f>
        <v>-</v>
      </c>
      <c r="CY39" s="92" t="str">
        <f>IFERROR(
IF(AND(CY$5&gt;='Rent Roll'!$M36,EDATE('Rent Roll'!$M36,ROUNDDOWN('Rent Roll'!$Q36,0))-1&gt;=CY$5),-CY14,
IF(AND(CY$5&gt;='Rent Roll'!$K10,EDATE('Rent Roll'!$K10,ROUNDDOWN('Rent Roll'!$M10,0))-1&gt;=CY$5),-CY14,
"-")),"-")</f>
        <v>-</v>
      </c>
      <c r="CZ39" s="92" t="str">
        <f>IFERROR(
IF(AND(CZ$5&gt;='Rent Roll'!$M36,EDATE('Rent Roll'!$M36,ROUNDDOWN('Rent Roll'!$Q36,0))-1&gt;=CZ$5),-CZ14,
IF(AND(CZ$5&gt;='Rent Roll'!$K10,EDATE('Rent Roll'!$K10,ROUNDDOWN('Rent Roll'!$M10,0))-1&gt;=CZ$5),-CZ14,
"-")),"-")</f>
        <v>-</v>
      </c>
      <c r="DA39" s="92" t="str">
        <f>IFERROR(
IF(AND(DA$5&gt;='Rent Roll'!$M36,EDATE('Rent Roll'!$M36,ROUNDDOWN('Rent Roll'!$Q36,0))-1&gt;=DA$5),-DA14,
IF(AND(DA$5&gt;='Rent Roll'!$K10,EDATE('Rent Roll'!$K10,ROUNDDOWN('Rent Roll'!$M10,0))-1&gt;=DA$5),-DA14,
"-")),"-")</f>
        <v>-</v>
      </c>
      <c r="DB39" s="92" t="str">
        <f>IFERROR(
IF(AND(DB$5&gt;='Rent Roll'!$M36,EDATE('Rent Roll'!$M36,ROUNDDOWN('Rent Roll'!$Q36,0))-1&gt;=DB$5),-DB14,
IF(AND(DB$5&gt;='Rent Roll'!$K10,EDATE('Rent Roll'!$K10,ROUNDDOWN('Rent Roll'!$M10,0))-1&gt;=DB$5),-DB14,
"-")),"-")</f>
        <v>-</v>
      </c>
      <c r="DC39" s="92" t="str">
        <f>IFERROR(
IF(AND(DC$5&gt;='Rent Roll'!$M36,EDATE('Rent Roll'!$M36,ROUNDDOWN('Rent Roll'!$Q36,0))-1&gt;=DC$5),-DC14,
IF(AND(DC$5&gt;='Rent Roll'!$K10,EDATE('Rent Roll'!$K10,ROUNDDOWN('Rent Roll'!$M10,0))-1&gt;=DC$5),-DC14,
"-")),"-")</f>
        <v>-</v>
      </c>
      <c r="DD39" s="92" t="str">
        <f>IFERROR(
IF(AND(DD$5&gt;='Rent Roll'!$M36,EDATE('Rent Roll'!$M36,ROUNDDOWN('Rent Roll'!$Q36,0))-1&gt;=DD$5),-DD14,
IF(AND(DD$5&gt;='Rent Roll'!$K10,EDATE('Rent Roll'!$K10,ROUNDDOWN('Rent Roll'!$M10,0))-1&gt;=DD$5),-DD14,
"-")),"-")</f>
        <v>-</v>
      </c>
      <c r="DE39" s="92" t="str">
        <f>IFERROR(
IF(AND(DE$5&gt;='Rent Roll'!$M36,EDATE('Rent Roll'!$M36,ROUNDDOWN('Rent Roll'!$Q36,0))-1&gt;=DE$5),-DE14,
IF(AND(DE$5&gt;='Rent Roll'!$K10,EDATE('Rent Roll'!$K10,ROUNDDOWN('Rent Roll'!$M10,0))-1&gt;=DE$5),-DE14,
"-")),"-")</f>
        <v>-</v>
      </c>
      <c r="DF39" s="92" t="str">
        <f>IFERROR(
IF(AND(DF$5&gt;='Rent Roll'!$M36,EDATE('Rent Roll'!$M36,ROUNDDOWN('Rent Roll'!$Q36,0))-1&gt;=DF$5),-DF14,
IF(AND(DF$5&gt;='Rent Roll'!$K10,EDATE('Rent Roll'!$K10,ROUNDDOWN('Rent Roll'!$M10,0))-1&gt;=DF$5),-DF14,
"-")),"-")</f>
        <v>-</v>
      </c>
      <c r="DG39" s="92" t="str">
        <f>IFERROR(
IF(AND(DG$5&gt;='Rent Roll'!$M36,EDATE('Rent Roll'!$M36,ROUNDDOWN('Rent Roll'!$Q36,0))-1&gt;=DG$5),-DG14,
IF(AND(DG$5&gt;='Rent Roll'!$K10,EDATE('Rent Roll'!$K10,ROUNDDOWN('Rent Roll'!$M10,0))-1&gt;=DG$5),-DG14,
"-")),"-")</f>
        <v>-</v>
      </c>
      <c r="DH39" s="92" t="str">
        <f>IFERROR(
IF(AND(DH$5&gt;='Rent Roll'!$M36,EDATE('Rent Roll'!$M36,ROUNDDOWN('Rent Roll'!$Q36,0))-1&gt;=DH$5),-DH14,
IF(AND(DH$5&gt;='Rent Roll'!$K10,EDATE('Rent Roll'!$K10,ROUNDDOWN('Rent Roll'!$M10,0))-1&gt;=DH$5),-DH14,
"-")),"-")</f>
        <v>-</v>
      </c>
      <c r="DI39" s="92" t="str">
        <f>IFERROR(
IF(AND(DI$5&gt;='Rent Roll'!$M36,EDATE('Rent Roll'!$M36,ROUNDDOWN('Rent Roll'!$Q36,0))-1&gt;=DI$5),-DI14,
IF(AND(DI$5&gt;='Rent Roll'!$K10,EDATE('Rent Roll'!$K10,ROUNDDOWN('Rent Roll'!$M10,0))-1&gt;=DI$5),-DI14,
"-")),"-")</f>
        <v>-</v>
      </c>
      <c r="DJ39" s="92" t="str">
        <f>IFERROR(
IF(AND(DJ$5&gt;='Rent Roll'!$M36,EDATE('Rent Roll'!$M36,ROUNDDOWN('Rent Roll'!$Q36,0))-1&gt;=DJ$5),-DJ14,
IF(AND(DJ$5&gt;='Rent Roll'!$K10,EDATE('Rent Roll'!$K10,ROUNDDOWN('Rent Roll'!$M10,0))-1&gt;=DJ$5),-DJ14,
"-")),"-")</f>
        <v>-</v>
      </c>
      <c r="DK39" s="92" t="str">
        <f>IFERROR(
IF(AND(DK$5&gt;='Rent Roll'!$M36,EDATE('Rent Roll'!$M36,ROUNDDOWN('Rent Roll'!$Q36,0))-1&gt;=DK$5),-DK14,
IF(AND(DK$5&gt;='Rent Roll'!$K10,EDATE('Rent Roll'!$K10,ROUNDDOWN('Rent Roll'!$M10,0))-1&gt;=DK$5),-DK14,
"-")),"-")</f>
        <v>-</v>
      </c>
      <c r="DL39" s="92" t="str">
        <f>IFERROR(
IF(AND(DL$5&gt;='Rent Roll'!$M36,EDATE('Rent Roll'!$M36,ROUNDDOWN('Rent Roll'!$Q36,0))-1&gt;=DL$5),-DL14,
IF(AND(DL$5&gt;='Rent Roll'!$K10,EDATE('Rent Roll'!$K10,ROUNDDOWN('Rent Roll'!$M10,0))-1&gt;=DL$5),-DL14,
"-")),"-")</f>
        <v>-</v>
      </c>
      <c r="DM39" s="92" t="str">
        <f>IFERROR(
IF(AND(DM$5&gt;='Rent Roll'!$M36,EDATE('Rent Roll'!$M36,ROUNDDOWN('Rent Roll'!$Q36,0))-1&gt;=DM$5),-DM14,
IF(AND(DM$5&gt;='Rent Roll'!$K10,EDATE('Rent Roll'!$K10,ROUNDDOWN('Rent Roll'!$M10,0))-1&gt;=DM$5),-DM14,
"-")),"-")</f>
        <v>-</v>
      </c>
      <c r="DN39" s="92" t="str">
        <f>IFERROR(
IF(AND(DN$5&gt;='Rent Roll'!$M36,EDATE('Rent Roll'!$M36,ROUNDDOWN('Rent Roll'!$Q36,0))-1&gt;=DN$5),-DN14,
IF(AND(DN$5&gt;='Rent Roll'!$K10,EDATE('Rent Roll'!$K10,ROUNDDOWN('Rent Roll'!$M10,0))-1&gt;=DN$5),-DN14,
"-")),"-")</f>
        <v>-</v>
      </c>
      <c r="DO39" s="92" t="str">
        <f>IFERROR(
IF(AND(DO$5&gt;='Rent Roll'!$M36,EDATE('Rent Roll'!$M36,ROUNDDOWN('Rent Roll'!$Q36,0))-1&gt;=DO$5),-DO14,
IF(AND(DO$5&gt;='Rent Roll'!$K10,EDATE('Rent Roll'!$K10,ROUNDDOWN('Rent Roll'!$M10,0))-1&gt;=DO$5),-DO14,
"-")),"-")</f>
        <v>-</v>
      </c>
      <c r="DP39" s="92" t="str">
        <f>IFERROR(
IF(AND(DP$5&gt;='Rent Roll'!$M36,EDATE('Rent Roll'!$M36,ROUNDDOWN('Rent Roll'!$Q36,0))-1&gt;=DP$5),-DP14,
IF(AND(DP$5&gt;='Rent Roll'!$K10,EDATE('Rent Roll'!$K10,ROUNDDOWN('Rent Roll'!$M10,0))-1&gt;=DP$5),-DP14,
"-")),"-")</f>
        <v>-</v>
      </c>
      <c r="DQ39" s="92" t="str">
        <f>IFERROR(
IF(AND(DQ$5&gt;='Rent Roll'!$M36,EDATE('Rent Roll'!$M36,ROUNDDOWN('Rent Roll'!$Q36,0))-1&gt;=DQ$5),-DQ14,
IF(AND(DQ$5&gt;='Rent Roll'!$K10,EDATE('Rent Roll'!$K10,ROUNDDOWN('Rent Roll'!$M10,0))-1&gt;=DQ$5),-DQ14,
"-")),"-")</f>
        <v>-</v>
      </c>
      <c r="DR39" s="92" t="str">
        <f>IFERROR(
IF(AND(DR$5&gt;='Rent Roll'!$M36,EDATE('Rent Roll'!$M36,ROUNDDOWN('Rent Roll'!$Q36,0))-1&gt;=DR$5),-DR14,
IF(AND(DR$5&gt;='Rent Roll'!$K10,EDATE('Rent Roll'!$K10,ROUNDDOWN('Rent Roll'!$M10,0))-1&gt;=DR$5),-DR14,
"-")),"-")</f>
        <v>-</v>
      </c>
      <c r="DS39" s="92" t="str">
        <f>IFERROR(
IF(AND(DS$5&gt;='Rent Roll'!$M36,EDATE('Rent Roll'!$M36,ROUNDDOWN('Rent Roll'!$Q36,0))-1&gt;=DS$5),-DS14,
IF(AND(DS$5&gt;='Rent Roll'!$K10,EDATE('Rent Roll'!$K10,ROUNDDOWN('Rent Roll'!$M10,0))-1&gt;=DS$5),-DS14,
"-")),"-")</f>
        <v>-</v>
      </c>
      <c r="DT39" s="92" t="str">
        <f>IFERROR(
IF(AND(DT$5&gt;='Rent Roll'!$M36,EDATE('Rent Roll'!$M36,ROUNDDOWN('Rent Roll'!$Q36,0))-1&gt;=DT$5),-DT14,
IF(AND(DT$5&gt;='Rent Roll'!$K10,EDATE('Rent Roll'!$K10,ROUNDDOWN('Rent Roll'!$M10,0))-1&gt;=DT$5),-DT14,
"-")),"-")</f>
        <v>-</v>
      </c>
      <c r="DU39" s="92" t="str">
        <f>IFERROR(
IF(AND(DU$5&gt;='Rent Roll'!$M36,EDATE('Rent Roll'!$M36,ROUNDDOWN('Rent Roll'!$Q36,0))-1&gt;=DU$5),-DU14,
IF(AND(DU$5&gt;='Rent Roll'!$K10,EDATE('Rent Roll'!$K10,ROUNDDOWN('Rent Roll'!$M10,0))-1&gt;=DU$5),-DU14,
"-")),"-")</f>
        <v>-</v>
      </c>
      <c r="DV39" s="92" t="str">
        <f>IFERROR(
IF(AND(DV$5&gt;='Rent Roll'!$M36,EDATE('Rent Roll'!$M36,ROUNDDOWN('Rent Roll'!$Q36,0))-1&gt;=DV$5),-DV14,
IF(AND(DV$5&gt;='Rent Roll'!$K10,EDATE('Rent Roll'!$K10,ROUNDDOWN('Rent Roll'!$M10,0))-1&gt;=DV$5),-DV14,
"-")),"-")</f>
        <v>-</v>
      </c>
      <c r="DW39" s="92" t="str">
        <f>IFERROR(
IF(AND(DW$5&gt;='Rent Roll'!$M36,EDATE('Rent Roll'!$M36,ROUNDDOWN('Rent Roll'!$Q36,0))-1&gt;=DW$5),-DW14,
IF(AND(DW$5&gt;='Rent Roll'!$K10,EDATE('Rent Roll'!$K10,ROUNDDOWN('Rent Roll'!$M10,0))-1&gt;=DW$5),-DW14,
"-")),"-")</f>
        <v>-</v>
      </c>
      <c r="DX39" s="92" t="str">
        <f>IFERROR(
IF(AND(DX$5&gt;='Rent Roll'!$M36,EDATE('Rent Roll'!$M36,ROUNDDOWN('Rent Roll'!$Q36,0))-1&gt;=DX$5),-DX14,
IF(AND(DX$5&gt;='Rent Roll'!$K10,EDATE('Rent Roll'!$K10,ROUNDDOWN('Rent Roll'!$M10,0))-1&gt;=DX$5),-DX14,
"-")),"-")</f>
        <v>-</v>
      </c>
      <c r="DY39" s="92" t="str">
        <f>IFERROR(
IF(AND(DY$5&gt;='Rent Roll'!$M36,EDATE('Rent Roll'!$M36,ROUNDDOWN('Rent Roll'!$Q36,0))-1&gt;=DY$5),-DY14,
IF(AND(DY$5&gt;='Rent Roll'!$K10,EDATE('Rent Roll'!$K10,ROUNDDOWN('Rent Roll'!$M10,0))-1&gt;=DY$5),-DY14,
"-")),"-")</f>
        <v>-</v>
      </c>
      <c r="DZ39" s="92" t="str">
        <f>IFERROR(
IF(AND(DZ$5&gt;='Rent Roll'!$M36,EDATE('Rent Roll'!$M36,ROUNDDOWN('Rent Roll'!$Q36,0))-1&gt;=DZ$5),-DZ14,
IF(AND(DZ$5&gt;='Rent Roll'!$K10,EDATE('Rent Roll'!$K10,ROUNDDOWN('Rent Roll'!$M10,0))-1&gt;=DZ$5),-DZ14,
"-")),"-")</f>
        <v>-</v>
      </c>
      <c r="EA39" s="92" t="str">
        <f>IFERROR(
IF(AND(EA$5&gt;='Rent Roll'!$M36,EDATE('Rent Roll'!$M36,ROUNDDOWN('Rent Roll'!$Q36,0))-1&gt;=EA$5),-EA14,
IF(AND(EA$5&gt;='Rent Roll'!$K10,EDATE('Rent Roll'!$K10,ROUNDDOWN('Rent Roll'!$M10,0))-1&gt;=EA$5),-EA14,
"-")),"-")</f>
        <v>-</v>
      </c>
      <c r="EB39" s="92" t="str">
        <f>IFERROR(
IF(AND(EB$5&gt;='Rent Roll'!$M36,EDATE('Rent Roll'!$M36,ROUNDDOWN('Rent Roll'!$Q36,0))-1&gt;=EB$5),-EB14,
IF(AND(EB$5&gt;='Rent Roll'!$K10,EDATE('Rent Roll'!$K10,ROUNDDOWN('Rent Roll'!$M10,0))-1&gt;=EB$5),-EB14,
"-")),"-")</f>
        <v>-</v>
      </c>
      <c r="EC39" s="92" t="str">
        <f>IFERROR(
IF(AND(EC$5&gt;='Rent Roll'!$M36,EDATE('Rent Roll'!$M36,ROUNDDOWN('Rent Roll'!$Q36,0))-1&gt;=EC$5),-EC14,
IF(AND(EC$5&gt;='Rent Roll'!$K10,EDATE('Rent Roll'!$K10,ROUNDDOWN('Rent Roll'!$M10,0))-1&gt;=EC$5),-EC14,
"-")),"-")</f>
        <v>-</v>
      </c>
      <c r="ED39" s="92" t="str">
        <f>IFERROR(
IF(AND(ED$5&gt;='Rent Roll'!$M36,EDATE('Rent Roll'!$M36,ROUNDDOWN('Rent Roll'!$Q36,0))-1&gt;=ED$5),-ED14,
IF(AND(ED$5&gt;='Rent Roll'!$K10,EDATE('Rent Roll'!$K10,ROUNDDOWN('Rent Roll'!$M10,0))-1&gt;=ED$5),-ED14,
"-")),"-")</f>
        <v>-</v>
      </c>
      <c r="EE39" s="92" t="str">
        <f>IFERROR(
IF(AND(EE$5&gt;='Rent Roll'!$M36,EDATE('Rent Roll'!$M36,ROUNDDOWN('Rent Roll'!$Q36,0))-1&gt;=EE$5),-EE14,
IF(AND(EE$5&gt;='Rent Roll'!$K10,EDATE('Rent Roll'!$K10,ROUNDDOWN('Rent Roll'!$M10,0))-1&gt;=EE$5),-EE14,
"-")),"-")</f>
        <v>-</v>
      </c>
      <c r="EF39" s="214" t="str">
        <f>IFERROR(
IF(AND(EF$5&gt;='Rent Roll'!$M36,EDATE('Rent Roll'!$M36,ROUNDDOWN('Rent Roll'!$Q36,0))-1&gt;=EF$5),-EF14,
IF(AND(EF$5&gt;='Rent Roll'!$K10,EDATE('Rent Roll'!$K10,ROUNDDOWN('Rent Roll'!$M10,0))-1&gt;=EF$5),-EF14,
"-")),"-")</f>
        <v>-</v>
      </c>
      <c r="EG39" s="72" t="s">
        <v>109</v>
      </c>
    </row>
    <row r="40" spans="2:137" ht="15" x14ac:dyDescent="0.25">
      <c r="B40" s="74"/>
      <c r="C40" s="287" t="str">
        <f>CONCATENATE('Rent Roll'!B11&amp;" - "&amp;'Rent Roll'!C11)</f>
        <v xml:space="preserve"> - </v>
      </c>
      <c r="D40" s="214">
        <f t="shared" si="17"/>
        <v>0</v>
      </c>
      <c r="E40" s="92" t="str">
        <f>IFERROR(
IF(AND(E$5&gt;='Rent Roll'!$M37,EDATE('Rent Roll'!$M37,ROUNDDOWN('Rent Roll'!$Q37,0))-1&gt;=E$5),-E15,
IF(AND(E$5&gt;='Rent Roll'!$K11,EDATE('Rent Roll'!$K11,ROUNDDOWN('Rent Roll'!$M11,0))-1&gt;=E$5),-E15,
"-")),"-")</f>
        <v>-</v>
      </c>
      <c r="F40" s="92" t="str">
        <f>IFERROR(
IF(AND(F$5&gt;='Rent Roll'!$M37,EDATE('Rent Roll'!$M37,ROUNDDOWN('Rent Roll'!$Q37,0))-1&gt;=F$5),-F15,
IF(AND(F$5&gt;='Rent Roll'!$K11,EDATE('Rent Roll'!$K11,ROUNDDOWN('Rent Roll'!$M11,0))-1&gt;=F$5),-F15,
"-")),"-")</f>
        <v>-</v>
      </c>
      <c r="G40" s="92" t="str">
        <f>IFERROR(
IF(AND(G$5&gt;='Rent Roll'!$M37,EDATE('Rent Roll'!$M37,ROUNDDOWN('Rent Roll'!$Q37,0))-1&gt;=G$5),-G15,
IF(AND(G$5&gt;='Rent Roll'!$K11,EDATE('Rent Roll'!$K11,ROUNDDOWN('Rent Roll'!$M11,0))-1&gt;=G$5),-G15,
"-")),"-")</f>
        <v>-</v>
      </c>
      <c r="H40" s="92" t="str">
        <f>IFERROR(
IF(AND(H$5&gt;='Rent Roll'!$M37,EDATE('Rent Roll'!$M37,ROUNDDOWN('Rent Roll'!$Q37,0))-1&gt;=H$5),-H15,
IF(AND(H$5&gt;='Rent Roll'!$K11,EDATE('Rent Roll'!$K11,ROUNDDOWN('Rent Roll'!$M11,0))-1&gt;=H$5),-H15,
"-")),"-")</f>
        <v>-</v>
      </c>
      <c r="I40" s="92" t="str">
        <f>IFERROR(
IF(AND(I$5&gt;='Rent Roll'!$M37,EDATE('Rent Roll'!$M37,ROUNDDOWN('Rent Roll'!$Q37,0))-1&gt;=I$5),-I15,
IF(AND(I$5&gt;='Rent Roll'!$K11,EDATE('Rent Roll'!$K11,ROUNDDOWN('Rent Roll'!$M11,0))-1&gt;=I$5),-I15,
"-")),"-")</f>
        <v>-</v>
      </c>
      <c r="J40" s="92" t="str">
        <f>IFERROR(
IF(AND(J$5&gt;='Rent Roll'!$M37,EDATE('Rent Roll'!$M37,ROUNDDOWN('Rent Roll'!$Q37,0))-1&gt;=J$5),-J15,
IF(AND(J$5&gt;='Rent Roll'!$K11,EDATE('Rent Roll'!$K11,ROUNDDOWN('Rent Roll'!$M11,0))-1&gt;=J$5),-J15,
"-")),"-")</f>
        <v>-</v>
      </c>
      <c r="K40" s="92" t="str">
        <f>IFERROR(
IF(AND(K$5&gt;='Rent Roll'!$M37,EDATE('Rent Roll'!$M37,ROUNDDOWN('Rent Roll'!$Q37,0))-1&gt;=K$5),-K15,
IF(AND(K$5&gt;='Rent Roll'!$K11,EDATE('Rent Roll'!$K11,ROUNDDOWN('Rent Roll'!$M11,0))-1&gt;=K$5),-K15,
"-")),"-")</f>
        <v>-</v>
      </c>
      <c r="L40" s="92" t="str">
        <f>IFERROR(
IF(AND(L$5&gt;='Rent Roll'!$M37,EDATE('Rent Roll'!$M37,ROUNDDOWN('Rent Roll'!$Q37,0))-1&gt;=L$5),-L15,
IF(AND(L$5&gt;='Rent Roll'!$K11,EDATE('Rent Roll'!$K11,ROUNDDOWN('Rent Roll'!$M11,0))-1&gt;=L$5),-L15,
"-")),"-")</f>
        <v>-</v>
      </c>
      <c r="M40" s="92" t="str">
        <f>IFERROR(
IF(AND(M$5&gt;='Rent Roll'!$M37,EDATE('Rent Roll'!$M37,ROUNDDOWN('Rent Roll'!$Q37,0))-1&gt;=M$5),-M15,
IF(AND(M$5&gt;='Rent Roll'!$K11,EDATE('Rent Roll'!$K11,ROUNDDOWN('Rent Roll'!$M11,0))-1&gt;=M$5),-M15,
"-")),"-")</f>
        <v>-</v>
      </c>
      <c r="N40" s="92" t="str">
        <f>IFERROR(
IF(AND(N$5&gt;='Rent Roll'!$M37,EDATE('Rent Roll'!$M37,ROUNDDOWN('Rent Roll'!$Q37,0))-1&gt;=N$5),-N15,
IF(AND(N$5&gt;='Rent Roll'!$K11,EDATE('Rent Roll'!$K11,ROUNDDOWN('Rent Roll'!$M11,0))-1&gt;=N$5),-N15,
"-")),"-")</f>
        <v>-</v>
      </c>
      <c r="O40" s="92" t="str">
        <f>IFERROR(
IF(AND(O$5&gt;='Rent Roll'!$M37,EDATE('Rent Roll'!$M37,ROUNDDOWN('Rent Roll'!$Q37,0))-1&gt;=O$5),-O15,
IF(AND(O$5&gt;='Rent Roll'!$K11,EDATE('Rent Roll'!$K11,ROUNDDOWN('Rent Roll'!$M11,0))-1&gt;=O$5),-O15,
"-")),"-")</f>
        <v>-</v>
      </c>
      <c r="P40" s="92" t="str">
        <f>IFERROR(
IF(AND(P$5&gt;='Rent Roll'!$M37,EDATE('Rent Roll'!$M37,ROUNDDOWN('Rent Roll'!$Q37,0))-1&gt;=P$5),-P15,
IF(AND(P$5&gt;='Rent Roll'!$K11,EDATE('Rent Roll'!$K11,ROUNDDOWN('Rent Roll'!$M11,0))-1&gt;=P$5),-P15,
"-")),"-")</f>
        <v>-</v>
      </c>
      <c r="Q40" s="92" t="str">
        <f>IFERROR(
IF(AND(Q$5&gt;='Rent Roll'!$M37,EDATE('Rent Roll'!$M37,ROUNDDOWN('Rent Roll'!$Q37,0))-1&gt;=Q$5),-Q15,
IF(AND(Q$5&gt;='Rent Roll'!$K11,EDATE('Rent Roll'!$K11,ROUNDDOWN('Rent Roll'!$M11,0))-1&gt;=Q$5),-Q15,
"-")),"-")</f>
        <v>-</v>
      </c>
      <c r="R40" s="92" t="str">
        <f>IFERROR(
IF(AND(R$5&gt;='Rent Roll'!$M37,EDATE('Rent Roll'!$M37,ROUNDDOWN('Rent Roll'!$Q37,0))-1&gt;=R$5),-R15,
IF(AND(R$5&gt;='Rent Roll'!$K11,EDATE('Rent Roll'!$K11,ROUNDDOWN('Rent Roll'!$M11,0))-1&gt;=R$5),-R15,
"-")),"-")</f>
        <v>-</v>
      </c>
      <c r="S40" s="92" t="str">
        <f>IFERROR(
IF(AND(S$5&gt;='Rent Roll'!$M37,EDATE('Rent Roll'!$M37,ROUNDDOWN('Rent Roll'!$Q37,0))-1&gt;=S$5),-S15,
IF(AND(S$5&gt;='Rent Roll'!$K11,EDATE('Rent Roll'!$K11,ROUNDDOWN('Rent Roll'!$M11,0))-1&gt;=S$5),-S15,
"-")),"-")</f>
        <v>-</v>
      </c>
      <c r="T40" s="92" t="str">
        <f>IFERROR(
IF(AND(T$5&gt;='Rent Roll'!$M37,EDATE('Rent Roll'!$M37,ROUNDDOWN('Rent Roll'!$Q37,0))-1&gt;=T$5),-T15,
IF(AND(T$5&gt;='Rent Roll'!$K11,EDATE('Rent Roll'!$K11,ROUNDDOWN('Rent Roll'!$M11,0))-1&gt;=T$5),-T15,
"-")),"-")</f>
        <v>-</v>
      </c>
      <c r="U40" s="92" t="str">
        <f>IFERROR(
IF(AND(U$5&gt;='Rent Roll'!$M37,EDATE('Rent Roll'!$M37,ROUNDDOWN('Rent Roll'!$Q37,0))-1&gt;=U$5),-U15,
IF(AND(U$5&gt;='Rent Roll'!$K11,EDATE('Rent Roll'!$K11,ROUNDDOWN('Rent Roll'!$M11,0))-1&gt;=U$5),-U15,
"-")),"-")</f>
        <v>-</v>
      </c>
      <c r="V40" s="92" t="str">
        <f>IFERROR(
IF(AND(V$5&gt;='Rent Roll'!$M37,EDATE('Rent Roll'!$M37,ROUNDDOWN('Rent Roll'!$Q37,0))-1&gt;=V$5),-V15,
IF(AND(V$5&gt;='Rent Roll'!$K11,EDATE('Rent Roll'!$K11,ROUNDDOWN('Rent Roll'!$M11,0))-1&gt;=V$5),-V15,
"-")),"-")</f>
        <v>-</v>
      </c>
      <c r="W40" s="92" t="str">
        <f>IFERROR(
IF(AND(W$5&gt;='Rent Roll'!$M37,EDATE('Rent Roll'!$M37,ROUNDDOWN('Rent Roll'!$Q37,0))-1&gt;=W$5),-W15,
IF(AND(W$5&gt;='Rent Roll'!$K11,EDATE('Rent Roll'!$K11,ROUNDDOWN('Rent Roll'!$M11,0))-1&gt;=W$5),-W15,
"-")),"-")</f>
        <v>-</v>
      </c>
      <c r="X40" s="92" t="str">
        <f>IFERROR(
IF(AND(X$5&gt;='Rent Roll'!$M37,EDATE('Rent Roll'!$M37,ROUNDDOWN('Rent Roll'!$Q37,0))-1&gt;=X$5),-X15,
IF(AND(X$5&gt;='Rent Roll'!$K11,EDATE('Rent Roll'!$K11,ROUNDDOWN('Rent Roll'!$M11,0))-1&gt;=X$5),-X15,
"-")),"-")</f>
        <v>-</v>
      </c>
      <c r="Y40" s="92" t="str">
        <f>IFERROR(
IF(AND(Y$5&gt;='Rent Roll'!$M37,EDATE('Rent Roll'!$M37,ROUNDDOWN('Rent Roll'!$Q37,0))-1&gt;=Y$5),-Y15,
IF(AND(Y$5&gt;='Rent Roll'!$K11,EDATE('Rent Roll'!$K11,ROUNDDOWN('Rent Roll'!$M11,0))-1&gt;=Y$5),-Y15,
"-")),"-")</f>
        <v>-</v>
      </c>
      <c r="Z40" s="92" t="str">
        <f>IFERROR(
IF(AND(Z$5&gt;='Rent Roll'!$M37,EDATE('Rent Roll'!$M37,ROUNDDOWN('Rent Roll'!$Q37,0))-1&gt;=Z$5),-Z15,
IF(AND(Z$5&gt;='Rent Roll'!$K11,EDATE('Rent Roll'!$K11,ROUNDDOWN('Rent Roll'!$M11,0))-1&gt;=Z$5),-Z15,
"-")),"-")</f>
        <v>-</v>
      </c>
      <c r="AA40" s="92" t="str">
        <f>IFERROR(
IF(AND(AA$5&gt;='Rent Roll'!$M37,EDATE('Rent Roll'!$M37,ROUNDDOWN('Rent Roll'!$Q37,0))-1&gt;=AA$5),-AA15,
IF(AND(AA$5&gt;='Rent Roll'!$K11,EDATE('Rent Roll'!$K11,ROUNDDOWN('Rent Roll'!$M11,0))-1&gt;=AA$5),-AA15,
"-")),"-")</f>
        <v>-</v>
      </c>
      <c r="AB40" s="92" t="str">
        <f>IFERROR(
IF(AND(AB$5&gt;='Rent Roll'!$M37,EDATE('Rent Roll'!$M37,ROUNDDOWN('Rent Roll'!$Q37,0))-1&gt;=AB$5),-AB15,
IF(AND(AB$5&gt;='Rent Roll'!$K11,EDATE('Rent Roll'!$K11,ROUNDDOWN('Rent Roll'!$M11,0))-1&gt;=AB$5),-AB15,
"-")),"-")</f>
        <v>-</v>
      </c>
      <c r="AC40" s="92" t="str">
        <f>IFERROR(
IF(AND(AC$5&gt;='Rent Roll'!$M37,EDATE('Rent Roll'!$M37,ROUNDDOWN('Rent Roll'!$Q37,0))-1&gt;=AC$5),-AC15,
IF(AND(AC$5&gt;='Rent Roll'!$K11,EDATE('Rent Roll'!$K11,ROUNDDOWN('Rent Roll'!$M11,0))-1&gt;=AC$5),-AC15,
"-")),"-")</f>
        <v>-</v>
      </c>
      <c r="AD40" s="92" t="str">
        <f>IFERROR(
IF(AND(AD$5&gt;='Rent Roll'!$M37,EDATE('Rent Roll'!$M37,ROUNDDOWN('Rent Roll'!$Q37,0))-1&gt;=AD$5),-AD15,
IF(AND(AD$5&gt;='Rent Roll'!$K11,EDATE('Rent Roll'!$K11,ROUNDDOWN('Rent Roll'!$M11,0))-1&gt;=AD$5),-AD15,
"-")),"-")</f>
        <v>-</v>
      </c>
      <c r="AE40" s="92" t="str">
        <f>IFERROR(
IF(AND(AE$5&gt;='Rent Roll'!$M37,EDATE('Rent Roll'!$M37,ROUNDDOWN('Rent Roll'!$Q37,0))-1&gt;=AE$5),-AE15,
IF(AND(AE$5&gt;='Rent Roll'!$K11,EDATE('Rent Roll'!$K11,ROUNDDOWN('Rent Roll'!$M11,0))-1&gt;=AE$5),-AE15,
"-")),"-")</f>
        <v>-</v>
      </c>
      <c r="AF40" s="92" t="str">
        <f>IFERROR(
IF(AND(AF$5&gt;='Rent Roll'!$M37,EDATE('Rent Roll'!$M37,ROUNDDOWN('Rent Roll'!$Q37,0))-1&gt;=AF$5),-AF15,
IF(AND(AF$5&gt;='Rent Roll'!$K11,EDATE('Rent Roll'!$K11,ROUNDDOWN('Rent Roll'!$M11,0))-1&gt;=AF$5),-AF15,
"-")),"-")</f>
        <v>-</v>
      </c>
      <c r="AG40" s="92" t="str">
        <f>IFERROR(
IF(AND(AG$5&gt;='Rent Roll'!$M37,EDATE('Rent Roll'!$M37,ROUNDDOWN('Rent Roll'!$Q37,0))-1&gt;=AG$5),-AG15,
IF(AND(AG$5&gt;='Rent Roll'!$K11,EDATE('Rent Roll'!$K11,ROUNDDOWN('Rent Roll'!$M11,0))-1&gt;=AG$5),-AG15,
"-")),"-")</f>
        <v>-</v>
      </c>
      <c r="AH40" s="92" t="str">
        <f>IFERROR(
IF(AND(AH$5&gt;='Rent Roll'!$M37,EDATE('Rent Roll'!$M37,ROUNDDOWN('Rent Roll'!$Q37,0))-1&gt;=AH$5),-AH15,
IF(AND(AH$5&gt;='Rent Roll'!$K11,EDATE('Rent Roll'!$K11,ROUNDDOWN('Rent Roll'!$M11,0))-1&gt;=AH$5),-AH15,
"-")),"-")</f>
        <v>-</v>
      </c>
      <c r="AI40" s="92" t="str">
        <f>IFERROR(
IF(AND(AI$5&gt;='Rent Roll'!$M37,EDATE('Rent Roll'!$M37,ROUNDDOWN('Rent Roll'!$Q37,0))-1&gt;=AI$5),-AI15,
IF(AND(AI$5&gt;='Rent Roll'!$K11,EDATE('Rent Roll'!$K11,ROUNDDOWN('Rent Roll'!$M11,0))-1&gt;=AI$5),-AI15,
"-")),"-")</f>
        <v>-</v>
      </c>
      <c r="AJ40" s="92" t="str">
        <f>IFERROR(
IF(AND(AJ$5&gt;='Rent Roll'!$M37,EDATE('Rent Roll'!$M37,ROUNDDOWN('Rent Roll'!$Q37,0))-1&gt;=AJ$5),-AJ15,
IF(AND(AJ$5&gt;='Rent Roll'!$K11,EDATE('Rent Roll'!$K11,ROUNDDOWN('Rent Roll'!$M11,0))-1&gt;=AJ$5),-AJ15,
"-")),"-")</f>
        <v>-</v>
      </c>
      <c r="AK40" s="92" t="str">
        <f>IFERROR(
IF(AND(AK$5&gt;='Rent Roll'!$M37,EDATE('Rent Roll'!$M37,ROUNDDOWN('Rent Roll'!$Q37,0))-1&gt;=AK$5),-AK15,
IF(AND(AK$5&gt;='Rent Roll'!$K11,EDATE('Rent Roll'!$K11,ROUNDDOWN('Rent Roll'!$M11,0))-1&gt;=AK$5),-AK15,
"-")),"-")</f>
        <v>-</v>
      </c>
      <c r="AL40" s="92" t="str">
        <f>IFERROR(
IF(AND(AL$5&gt;='Rent Roll'!$M37,EDATE('Rent Roll'!$M37,ROUNDDOWN('Rent Roll'!$Q37,0))-1&gt;=AL$5),-AL15,
IF(AND(AL$5&gt;='Rent Roll'!$K11,EDATE('Rent Roll'!$K11,ROUNDDOWN('Rent Roll'!$M11,0))-1&gt;=AL$5),-AL15,
"-")),"-")</f>
        <v>-</v>
      </c>
      <c r="AM40" s="92" t="str">
        <f>IFERROR(
IF(AND(AM$5&gt;='Rent Roll'!$M37,EDATE('Rent Roll'!$M37,ROUNDDOWN('Rent Roll'!$Q37,0))-1&gt;=AM$5),-AM15,
IF(AND(AM$5&gt;='Rent Roll'!$K11,EDATE('Rent Roll'!$K11,ROUNDDOWN('Rent Roll'!$M11,0))-1&gt;=AM$5),-AM15,
"-")),"-")</f>
        <v>-</v>
      </c>
      <c r="AN40" s="92" t="str">
        <f>IFERROR(
IF(AND(AN$5&gt;='Rent Roll'!$M37,EDATE('Rent Roll'!$M37,ROUNDDOWN('Rent Roll'!$Q37,0))-1&gt;=AN$5),-AN15,
IF(AND(AN$5&gt;='Rent Roll'!$K11,EDATE('Rent Roll'!$K11,ROUNDDOWN('Rent Roll'!$M11,0))-1&gt;=AN$5),-AN15,
"-")),"-")</f>
        <v>-</v>
      </c>
      <c r="AO40" s="92" t="str">
        <f>IFERROR(
IF(AND(AO$5&gt;='Rent Roll'!$M37,EDATE('Rent Roll'!$M37,ROUNDDOWN('Rent Roll'!$Q37,0))-1&gt;=AO$5),-AO15,
IF(AND(AO$5&gt;='Rent Roll'!$K11,EDATE('Rent Roll'!$K11,ROUNDDOWN('Rent Roll'!$M11,0))-1&gt;=AO$5),-AO15,
"-")),"-")</f>
        <v>-</v>
      </c>
      <c r="AP40" s="92" t="str">
        <f>IFERROR(
IF(AND(AP$5&gt;='Rent Roll'!$M37,EDATE('Rent Roll'!$M37,ROUNDDOWN('Rent Roll'!$Q37,0))-1&gt;=AP$5),-AP15,
IF(AND(AP$5&gt;='Rent Roll'!$K11,EDATE('Rent Roll'!$K11,ROUNDDOWN('Rent Roll'!$M11,0))-1&gt;=AP$5),-AP15,
"-")),"-")</f>
        <v>-</v>
      </c>
      <c r="AQ40" s="92" t="str">
        <f>IFERROR(
IF(AND(AQ$5&gt;='Rent Roll'!$M37,EDATE('Rent Roll'!$M37,ROUNDDOWN('Rent Roll'!$Q37,0))-1&gt;=AQ$5),-AQ15,
IF(AND(AQ$5&gt;='Rent Roll'!$K11,EDATE('Rent Roll'!$K11,ROUNDDOWN('Rent Roll'!$M11,0))-1&gt;=AQ$5),-AQ15,
"-")),"-")</f>
        <v>-</v>
      </c>
      <c r="AR40" s="92" t="str">
        <f>IFERROR(
IF(AND(AR$5&gt;='Rent Roll'!$M37,EDATE('Rent Roll'!$M37,ROUNDDOWN('Rent Roll'!$Q37,0))-1&gt;=AR$5),-AR15,
IF(AND(AR$5&gt;='Rent Roll'!$K11,EDATE('Rent Roll'!$K11,ROUNDDOWN('Rent Roll'!$M11,0))-1&gt;=AR$5),-AR15,
"-")),"-")</f>
        <v>-</v>
      </c>
      <c r="AS40" s="92" t="str">
        <f>IFERROR(
IF(AND(AS$5&gt;='Rent Roll'!$M37,EDATE('Rent Roll'!$M37,ROUNDDOWN('Rent Roll'!$Q37,0))-1&gt;=AS$5),-AS15,
IF(AND(AS$5&gt;='Rent Roll'!$K11,EDATE('Rent Roll'!$K11,ROUNDDOWN('Rent Roll'!$M11,0))-1&gt;=AS$5),-AS15,
"-")),"-")</f>
        <v>-</v>
      </c>
      <c r="AT40" s="92" t="str">
        <f>IFERROR(
IF(AND(AT$5&gt;='Rent Roll'!$M37,EDATE('Rent Roll'!$M37,ROUNDDOWN('Rent Roll'!$Q37,0))-1&gt;=AT$5),-AT15,
IF(AND(AT$5&gt;='Rent Roll'!$K11,EDATE('Rent Roll'!$K11,ROUNDDOWN('Rent Roll'!$M11,0))-1&gt;=AT$5),-AT15,
"-")),"-")</f>
        <v>-</v>
      </c>
      <c r="AU40" s="92" t="str">
        <f>IFERROR(
IF(AND(AU$5&gt;='Rent Roll'!$M37,EDATE('Rent Roll'!$M37,ROUNDDOWN('Rent Roll'!$Q37,0))-1&gt;=AU$5),-AU15,
IF(AND(AU$5&gt;='Rent Roll'!$K11,EDATE('Rent Roll'!$K11,ROUNDDOWN('Rent Roll'!$M11,0))-1&gt;=AU$5),-AU15,
"-")),"-")</f>
        <v>-</v>
      </c>
      <c r="AV40" s="92" t="str">
        <f>IFERROR(
IF(AND(AV$5&gt;='Rent Roll'!$M37,EDATE('Rent Roll'!$M37,ROUNDDOWN('Rent Roll'!$Q37,0))-1&gt;=AV$5),-AV15,
IF(AND(AV$5&gt;='Rent Roll'!$K11,EDATE('Rent Roll'!$K11,ROUNDDOWN('Rent Roll'!$M11,0))-1&gt;=AV$5),-AV15,
"-")),"-")</f>
        <v>-</v>
      </c>
      <c r="AW40" s="92" t="str">
        <f>IFERROR(
IF(AND(AW$5&gt;='Rent Roll'!$M37,EDATE('Rent Roll'!$M37,ROUNDDOWN('Rent Roll'!$Q37,0))-1&gt;=AW$5),-AW15,
IF(AND(AW$5&gt;='Rent Roll'!$K11,EDATE('Rent Roll'!$K11,ROUNDDOWN('Rent Roll'!$M11,0))-1&gt;=AW$5),-AW15,
"-")),"-")</f>
        <v>-</v>
      </c>
      <c r="AX40" s="92" t="str">
        <f>IFERROR(
IF(AND(AX$5&gt;='Rent Roll'!$M37,EDATE('Rent Roll'!$M37,ROUNDDOWN('Rent Roll'!$Q37,0))-1&gt;=AX$5),-AX15,
IF(AND(AX$5&gt;='Rent Roll'!$K11,EDATE('Rent Roll'!$K11,ROUNDDOWN('Rent Roll'!$M11,0))-1&gt;=AX$5),-AX15,
"-")),"-")</f>
        <v>-</v>
      </c>
      <c r="AY40" s="92" t="str">
        <f>IFERROR(
IF(AND(AY$5&gt;='Rent Roll'!$M37,EDATE('Rent Roll'!$M37,ROUNDDOWN('Rent Roll'!$Q37,0))-1&gt;=AY$5),-AY15,
IF(AND(AY$5&gt;='Rent Roll'!$K11,EDATE('Rent Roll'!$K11,ROUNDDOWN('Rent Roll'!$M11,0))-1&gt;=AY$5),-AY15,
"-")),"-")</f>
        <v>-</v>
      </c>
      <c r="AZ40" s="92" t="str">
        <f>IFERROR(
IF(AND(AZ$5&gt;='Rent Roll'!$M37,EDATE('Rent Roll'!$M37,ROUNDDOWN('Rent Roll'!$Q37,0))-1&gt;=AZ$5),-AZ15,
IF(AND(AZ$5&gt;='Rent Roll'!$K11,EDATE('Rent Roll'!$K11,ROUNDDOWN('Rent Roll'!$M11,0))-1&gt;=AZ$5),-AZ15,
"-")),"-")</f>
        <v>-</v>
      </c>
      <c r="BA40" s="92" t="str">
        <f>IFERROR(
IF(AND(BA$5&gt;='Rent Roll'!$M37,EDATE('Rent Roll'!$M37,ROUNDDOWN('Rent Roll'!$Q37,0))-1&gt;=BA$5),-BA15,
IF(AND(BA$5&gt;='Rent Roll'!$K11,EDATE('Rent Roll'!$K11,ROUNDDOWN('Rent Roll'!$M11,0))-1&gt;=BA$5),-BA15,
"-")),"-")</f>
        <v>-</v>
      </c>
      <c r="BB40" s="92" t="str">
        <f>IFERROR(
IF(AND(BB$5&gt;='Rent Roll'!$M37,EDATE('Rent Roll'!$M37,ROUNDDOWN('Rent Roll'!$Q37,0))-1&gt;=BB$5),-BB15,
IF(AND(BB$5&gt;='Rent Roll'!$K11,EDATE('Rent Roll'!$K11,ROUNDDOWN('Rent Roll'!$M11,0))-1&gt;=BB$5),-BB15,
"-")),"-")</f>
        <v>-</v>
      </c>
      <c r="BC40" s="92" t="str">
        <f>IFERROR(
IF(AND(BC$5&gt;='Rent Roll'!$M37,EDATE('Rent Roll'!$M37,ROUNDDOWN('Rent Roll'!$Q37,0))-1&gt;=BC$5),-BC15,
IF(AND(BC$5&gt;='Rent Roll'!$K11,EDATE('Rent Roll'!$K11,ROUNDDOWN('Rent Roll'!$M11,0))-1&gt;=BC$5),-BC15,
"-")),"-")</f>
        <v>-</v>
      </c>
      <c r="BD40" s="92" t="str">
        <f>IFERROR(
IF(AND(BD$5&gt;='Rent Roll'!$M37,EDATE('Rent Roll'!$M37,ROUNDDOWN('Rent Roll'!$Q37,0))-1&gt;=BD$5),-BD15,
IF(AND(BD$5&gt;='Rent Roll'!$K11,EDATE('Rent Roll'!$K11,ROUNDDOWN('Rent Roll'!$M11,0))-1&gt;=BD$5),-BD15,
"-")),"-")</f>
        <v>-</v>
      </c>
      <c r="BE40" s="92" t="str">
        <f>IFERROR(
IF(AND(BE$5&gt;='Rent Roll'!$M37,EDATE('Rent Roll'!$M37,ROUNDDOWN('Rent Roll'!$Q37,0))-1&gt;=BE$5),-BE15,
IF(AND(BE$5&gt;='Rent Roll'!$K11,EDATE('Rent Roll'!$K11,ROUNDDOWN('Rent Roll'!$M11,0))-1&gt;=BE$5),-BE15,
"-")),"-")</f>
        <v>-</v>
      </c>
      <c r="BF40" s="92" t="str">
        <f>IFERROR(
IF(AND(BF$5&gt;='Rent Roll'!$M37,EDATE('Rent Roll'!$M37,ROUNDDOWN('Rent Roll'!$Q37,0))-1&gt;=BF$5),-BF15,
IF(AND(BF$5&gt;='Rent Roll'!$K11,EDATE('Rent Roll'!$K11,ROUNDDOWN('Rent Roll'!$M11,0))-1&gt;=BF$5),-BF15,
"-")),"-")</f>
        <v>-</v>
      </c>
      <c r="BG40" s="92" t="str">
        <f>IFERROR(
IF(AND(BG$5&gt;='Rent Roll'!$M37,EDATE('Rent Roll'!$M37,ROUNDDOWN('Rent Roll'!$Q37,0))-1&gt;=BG$5),-BG15,
IF(AND(BG$5&gt;='Rent Roll'!$K11,EDATE('Rent Roll'!$K11,ROUNDDOWN('Rent Roll'!$M11,0))-1&gt;=BG$5),-BG15,
"-")),"-")</f>
        <v>-</v>
      </c>
      <c r="BH40" s="92" t="str">
        <f>IFERROR(
IF(AND(BH$5&gt;='Rent Roll'!$M37,EDATE('Rent Roll'!$M37,ROUNDDOWN('Rent Roll'!$Q37,0))-1&gt;=BH$5),-BH15,
IF(AND(BH$5&gt;='Rent Roll'!$K11,EDATE('Rent Roll'!$K11,ROUNDDOWN('Rent Roll'!$M11,0))-1&gt;=BH$5),-BH15,
"-")),"-")</f>
        <v>-</v>
      </c>
      <c r="BI40" s="92" t="str">
        <f>IFERROR(
IF(AND(BI$5&gt;='Rent Roll'!$M37,EDATE('Rent Roll'!$M37,ROUNDDOWN('Rent Roll'!$Q37,0))-1&gt;=BI$5),-BI15,
IF(AND(BI$5&gt;='Rent Roll'!$K11,EDATE('Rent Roll'!$K11,ROUNDDOWN('Rent Roll'!$M11,0))-1&gt;=BI$5),-BI15,
"-")),"-")</f>
        <v>-</v>
      </c>
      <c r="BJ40" s="92" t="str">
        <f>IFERROR(
IF(AND(BJ$5&gt;='Rent Roll'!$M37,EDATE('Rent Roll'!$M37,ROUNDDOWN('Rent Roll'!$Q37,0))-1&gt;=BJ$5),-BJ15,
IF(AND(BJ$5&gt;='Rent Roll'!$K11,EDATE('Rent Roll'!$K11,ROUNDDOWN('Rent Roll'!$M11,0))-1&gt;=BJ$5),-BJ15,
"-")),"-")</f>
        <v>-</v>
      </c>
      <c r="BK40" s="92" t="str">
        <f>IFERROR(
IF(AND(BK$5&gt;='Rent Roll'!$M37,EDATE('Rent Roll'!$M37,ROUNDDOWN('Rent Roll'!$Q37,0))-1&gt;=BK$5),-BK15,
IF(AND(BK$5&gt;='Rent Roll'!$K11,EDATE('Rent Roll'!$K11,ROUNDDOWN('Rent Roll'!$M11,0))-1&gt;=BK$5),-BK15,
"-")),"-")</f>
        <v>-</v>
      </c>
      <c r="BL40" s="92" t="str">
        <f>IFERROR(
IF(AND(BL$5&gt;='Rent Roll'!$M37,EDATE('Rent Roll'!$M37,ROUNDDOWN('Rent Roll'!$Q37,0))-1&gt;=BL$5),-BL15,
IF(AND(BL$5&gt;='Rent Roll'!$K11,EDATE('Rent Roll'!$K11,ROUNDDOWN('Rent Roll'!$M11,0))-1&gt;=BL$5),-BL15,
"-")),"-")</f>
        <v>-</v>
      </c>
      <c r="BM40" s="92" t="str">
        <f>IFERROR(
IF(AND(BM$5&gt;='Rent Roll'!$M37,EDATE('Rent Roll'!$M37,ROUNDDOWN('Rent Roll'!$Q37,0))-1&gt;=BM$5),-BM15,
IF(AND(BM$5&gt;='Rent Roll'!$K11,EDATE('Rent Roll'!$K11,ROUNDDOWN('Rent Roll'!$M11,0))-1&gt;=BM$5),-BM15,
"-")),"-")</f>
        <v>-</v>
      </c>
      <c r="BN40" s="92" t="str">
        <f>IFERROR(
IF(AND(BN$5&gt;='Rent Roll'!$M37,EDATE('Rent Roll'!$M37,ROUNDDOWN('Rent Roll'!$Q37,0))-1&gt;=BN$5),-BN15,
IF(AND(BN$5&gt;='Rent Roll'!$K11,EDATE('Rent Roll'!$K11,ROUNDDOWN('Rent Roll'!$M11,0))-1&gt;=BN$5),-BN15,
"-")),"-")</f>
        <v>-</v>
      </c>
      <c r="BO40" s="92" t="str">
        <f>IFERROR(
IF(AND(BO$5&gt;='Rent Roll'!$M37,EDATE('Rent Roll'!$M37,ROUNDDOWN('Rent Roll'!$Q37,0))-1&gt;=BO$5),-BO15,
IF(AND(BO$5&gt;='Rent Roll'!$K11,EDATE('Rent Roll'!$K11,ROUNDDOWN('Rent Roll'!$M11,0))-1&gt;=BO$5),-BO15,
"-")),"-")</f>
        <v>-</v>
      </c>
      <c r="BP40" s="92" t="str">
        <f>IFERROR(
IF(AND(BP$5&gt;='Rent Roll'!$M37,EDATE('Rent Roll'!$M37,ROUNDDOWN('Rent Roll'!$Q37,0))-1&gt;=BP$5),-BP15,
IF(AND(BP$5&gt;='Rent Roll'!$K11,EDATE('Rent Roll'!$K11,ROUNDDOWN('Rent Roll'!$M11,0))-1&gt;=BP$5),-BP15,
"-")),"-")</f>
        <v>-</v>
      </c>
      <c r="BQ40" s="92" t="str">
        <f>IFERROR(
IF(AND(BQ$5&gt;='Rent Roll'!$M37,EDATE('Rent Roll'!$M37,ROUNDDOWN('Rent Roll'!$Q37,0))-1&gt;=BQ$5),-BQ15,
IF(AND(BQ$5&gt;='Rent Roll'!$K11,EDATE('Rent Roll'!$K11,ROUNDDOWN('Rent Roll'!$M11,0))-1&gt;=BQ$5),-BQ15,
"-")),"-")</f>
        <v>-</v>
      </c>
      <c r="BR40" s="92" t="str">
        <f>IFERROR(
IF(AND(BR$5&gt;='Rent Roll'!$M37,EDATE('Rent Roll'!$M37,ROUNDDOWN('Rent Roll'!$Q37,0))-1&gt;=BR$5),-BR15,
IF(AND(BR$5&gt;='Rent Roll'!$K11,EDATE('Rent Roll'!$K11,ROUNDDOWN('Rent Roll'!$M11,0))-1&gt;=BR$5),-BR15,
"-")),"-")</f>
        <v>-</v>
      </c>
      <c r="BS40" s="92" t="str">
        <f>IFERROR(
IF(AND(BS$5&gt;='Rent Roll'!$M37,EDATE('Rent Roll'!$M37,ROUNDDOWN('Rent Roll'!$Q37,0))-1&gt;=BS$5),-BS15,
IF(AND(BS$5&gt;='Rent Roll'!$K11,EDATE('Rent Roll'!$K11,ROUNDDOWN('Rent Roll'!$M11,0))-1&gt;=BS$5),-BS15,
"-")),"-")</f>
        <v>-</v>
      </c>
      <c r="BT40" s="92" t="str">
        <f>IFERROR(
IF(AND(BT$5&gt;='Rent Roll'!$M37,EDATE('Rent Roll'!$M37,ROUNDDOWN('Rent Roll'!$Q37,0))-1&gt;=BT$5),-BT15,
IF(AND(BT$5&gt;='Rent Roll'!$K11,EDATE('Rent Roll'!$K11,ROUNDDOWN('Rent Roll'!$M11,0))-1&gt;=BT$5),-BT15,
"-")),"-")</f>
        <v>-</v>
      </c>
      <c r="BU40" s="92" t="str">
        <f>IFERROR(
IF(AND(BU$5&gt;='Rent Roll'!$M37,EDATE('Rent Roll'!$M37,ROUNDDOWN('Rent Roll'!$Q37,0))-1&gt;=BU$5),-BU15,
IF(AND(BU$5&gt;='Rent Roll'!$K11,EDATE('Rent Roll'!$K11,ROUNDDOWN('Rent Roll'!$M11,0))-1&gt;=BU$5),-BU15,
"-")),"-")</f>
        <v>-</v>
      </c>
      <c r="BV40" s="92" t="str">
        <f>IFERROR(
IF(AND(BV$5&gt;='Rent Roll'!$M37,EDATE('Rent Roll'!$M37,ROUNDDOWN('Rent Roll'!$Q37,0))-1&gt;=BV$5),-BV15,
IF(AND(BV$5&gt;='Rent Roll'!$K11,EDATE('Rent Roll'!$K11,ROUNDDOWN('Rent Roll'!$M11,0))-1&gt;=BV$5),-BV15,
"-")),"-")</f>
        <v>-</v>
      </c>
      <c r="BW40" s="92" t="str">
        <f>IFERROR(
IF(AND(BW$5&gt;='Rent Roll'!$M37,EDATE('Rent Roll'!$M37,ROUNDDOWN('Rent Roll'!$Q37,0))-1&gt;=BW$5),-BW15,
IF(AND(BW$5&gt;='Rent Roll'!$K11,EDATE('Rent Roll'!$K11,ROUNDDOWN('Rent Roll'!$M11,0))-1&gt;=BW$5),-BW15,
"-")),"-")</f>
        <v>-</v>
      </c>
      <c r="BX40" s="92" t="str">
        <f>IFERROR(
IF(AND(BX$5&gt;='Rent Roll'!$M37,EDATE('Rent Roll'!$M37,ROUNDDOWN('Rent Roll'!$Q37,0))-1&gt;=BX$5),-BX15,
IF(AND(BX$5&gt;='Rent Roll'!$K11,EDATE('Rent Roll'!$K11,ROUNDDOWN('Rent Roll'!$M11,0))-1&gt;=BX$5),-BX15,
"-")),"-")</f>
        <v>-</v>
      </c>
      <c r="BY40" s="92" t="str">
        <f>IFERROR(
IF(AND(BY$5&gt;='Rent Roll'!$M37,EDATE('Rent Roll'!$M37,ROUNDDOWN('Rent Roll'!$Q37,0))-1&gt;=BY$5),-BY15,
IF(AND(BY$5&gt;='Rent Roll'!$K11,EDATE('Rent Roll'!$K11,ROUNDDOWN('Rent Roll'!$M11,0))-1&gt;=BY$5),-BY15,
"-")),"-")</f>
        <v>-</v>
      </c>
      <c r="BZ40" s="92" t="str">
        <f>IFERROR(
IF(AND(BZ$5&gt;='Rent Roll'!$M37,EDATE('Rent Roll'!$M37,ROUNDDOWN('Rent Roll'!$Q37,0))-1&gt;=BZ$5),-BZ15,
IF(AND(BZ$5&gt;='Rent Roll'!$K11,EDATE('Rent Roll'!$K11,ROUNDDOWN('Rent Roll'!$M11,0))-1&gt;=BZ$5),-BZ15,
"-")),"-")</f>
        <v>-</v>
      </c>
      <c r="CA40" s="92" t="str">
        <f>IFERROR(
IF(AND(CA$5&gt;='Rent Roll'!$M37,EDATE('Rent Roll'!$M37,ROUNDDOWN('Rent Roll'!$Q37,0))-1&gt;=CA$5),-CA15,
IF(AND(CA$5&gt;='Rent Roll'!$K11,EDATE('Rent Roll'!$K11,ROUNDDOWN('Rent Roll'!$M11,0))-1&gt;=CA$5),-CA15,
"-")),"-")</f>
        <v>-</v>
      </c>
      <c r="CB40" s="92" t="str">
        <f>IFERROR(
IF(AND(CB$5&gt;='Rent Roll'!$M37,EDATE('Rent Roll'!$M37,ROUNDDOWN('Rent Roll'!$Q37,0))-1&gt;=CB$5),-CB15,
IF(AND(CB$5&gt;='Rent Roll'!$K11,EDATE('Rent Roll'!$K11,ROUNDDOWN('Rent Roll'!$M11,0))-1&gt;=CB$5),-CB15,
"-")),"-")</f>
        <v>-</v>
      </c>
      <c r="CC40" s="92" t="str">
        <f>IFERROR(
IF(AND(CC$5&gt;='Rent Roll'!$M37,EDATE('Rent Roll'!$M37,ROUNDDOWN('Rent Roll'!$Q37,0))-1&gt;=CC$5),-CC15,
IF(AND(CC$5&gt;='Rent Roll'!$K11,EDATE('Rent Roll'!$K11,ROUNDDOWN('Rent Roll'!$M11,0))-1&gt;=CC$5),-CC15,
"-")),"-")</f>
        <v>-</v>
      </c>
      <c r="CD40" s="92" t="str">
        <f>IFERROR(
IF(AND(CD$5&gt;='Rent Roll'!$M37,EDATE('Rent Roll'!$M37,ROUNDDOWN('Rent Roll'!$Q37,0))-1&gt;=CD$5),-CD15,
IF(AND(CD$5&gt;='Rent Roll'!$K11,EDATE('Rent Roll'!$K11,ROUNDDOWN('Rent Roll'!$M11,0))-1&gt;=CD$5),-CD15,
"-")),"-")</f>
        <v>-</v>
      </c>
      <c r="CE40" s="92" t="str">
        <f>IFERROR(
IF(AND(CE$5&gt;='Rent Roll'!$M37,EDATE('Rent Roll'!$M37,ROUNDDOWN('Rent Roll'!$Q37,0))-1&gt;=CE$5),-CE15,
IF(AND(CE$5&gt;='Rent Roll'!$K11,EDATE('Rent Roll'!$K11,ROUNDDOWN('Rent Roll'!$M11,0))-1&gt;=CE$5),-CE15,
"-")),"-")</f>
        <v>-</v>
      </c>
      <c r="CF40" s="92" t="str">
        <f>IFERROR(
IF(AND(CF$5&gt;='Rent Roll'!$M37,EDATE('Rent Roll'!$M37,ROUNDDOWN('Rent Roll'!$Q37,0))-1&gt;=CF$5),-CF15,
IF(AND(CF$5&gt;='Rent Roll'!$K11,EDATE('Rent Roll'!$K11,ROUNDDOWN('Rent Roll'!$M11,0))-1&gt;=CF$5),-CF15,
"-")),"-")</f>
        <v>-</v>
      </c>
      <c r="CG40" s="92" t="str">
        <f>IFERROR(
IF(AND(CG$5&gt;='Rent Roll'!$M37,EDATE('Rent Roll'!$M37,ROUNDDOWN('Rent Roll'!$Q37,0))-1&gt;=CG$5),-CG15,
IF(AND(CG$5&gt;='Rent Roll'!$K11,EDATE('Rent Roll'!$K11,ROUNDDOWN('Rent Roll'!$M11,0))-1&gt;=CG$5),-CG15,
"-")),"-")</f>
        <v>-</v>
      </c>
      <c r="CH40" s="92" t="str">
        <f>IFERROR(
IF(AND(CH$5&gt;='Rent Roll'!$M37,EDATE('Rent Roll'!$M37,ROUNDDOWN('Rent Roll'!$Q37,0))-1&gt;=CH$5),-CH15,
IF(AND(CH$5&gt;='Rent Roll'!$K11,EDATE('Rent Roll'!$K11,ROUNDDOWN('Rent Roll'!$M11,0))-1&gt;=CH$5),-CH15,
"-")),"-")</f>
        <v>-</v>
      </c>
      <c r="CI40" s="92" t="str">
        <f>IFERROR(
IF(AND(CI$5&gt;='Rent Roll'!$M37,EDATE('Rent Roll'!$M37,ROUNDDOWN('Rent Roll'!$Q37,0))-1&gt;=CI$5),-CI15,
IF(AND(CI$5&gt;='Rent Roll'!$K11,EDATE('Rent Roll'!$K11,ROUNDDOWN('Rent Roll'!$M11,0))-1&gt;=CI$5),-CI15,
"-")),"-")</f>
        <v>-</v>
      </c>
      <c r="CJ40" s="92" t="str">
        <f>IFERROR(
IF(AND(CJ$5&gt;='Rent Roll'!$M37,EDATE('Rent Roll'!$M37,ROUNDDOWN('Rent Roll'!$Q37,0))-1&gt;=CJ$5),-CJ15,
IF(AND(CJ$5&gt;='Rent Roll'!$K11,EDATE('Rent Roll'!$K11,ROUNDDOWN('Rent Roll'!$M11,0))-1&gt;=CJ$5),-CJ15,
"-")),"-")</f>
        <v>-</v>
      </c>
      <c r="CK40" s="92" t="str">
        <f>IFERROR(
IF(AND(CK$5&gt;='Rent Roll'!$M37,EDATE('Rent Roll'!$M37,ROUNDDOWN('Rent Roll'!$Q37,0))-1&gt;=CK$5),-CK15,
IF(AND(CK$5&gt;='Rent Roll'!$K11,EDATE('Rent Roll'!$K11,ROUNDDOWN('Rent Roll'!$M11,0))-1&gt;=CK$5),-CK15,
"-")),"-")</f>
        <v>-</v>
      </c>
      <c r="CL40" s="92" t="str">
        <f>IFERROR(
IF(AND(CL$5&gt;='Rent Roll'!$M37,EDATE('Rent Roll'!$M37,ROUNDDOWN('Rent Roll'!$Q37,0))-1&gt;=CL$5),-CL15,
IF(AND(CL$5&gt;='Rent Roll'!$K11,EDATE('Rent Roll'!$K11,ROUNDDOWN('Rent Roll'!$M11,0))-1&gt;=CL$5),-CL15,
"-")),"-")</f>
        <v>-</v>
      </c>
      <c r="CM40" s="92" t="str">
        <f>IFERROR(
IF(AND(CM$5&gt;='Rent Roll'!$M37,EDATE('Rent Roll'!$M37,ROUNDDOWN('Rent Roll'!$Q37,0))-1&gt;=CM$5),-CM15,
IF(AND(CM$5&gt;='Rent Roll'!$K11,EDATE('Rent Roll'!$K11,ROUNDDOWN('Rent Roll'!$M11,0))-1&gt;=CM$5),-CM15,
"-")),"-")</f>
        <v>-</v>
      </c>
      <c r="CN40" s="92" t="str">
        <f>IFERROR(
IF(AND(CN$5&gt;='Rent Roll'!$M37,EDATE('Rent Roll'!$M37,ROUNDDOWN('Rent Roll'!$Q37,0))-1&gt;=CN$5),-CN15,
IF(AND(CN$5&gt;='Rent Roll'!$K11,EDATE('Rent Roll'!$K11,ROUNDDOWN('Rent Roll'!$M11,0))-1&gt;=CN$5),-CN15,
"-")),"-")</f>
        <v>-</v>
      </c>
      <c r="CO40" s="92" t="str">
        <f>IFERROR(
IF(AND(CO$5&gt;='Rent Roll'!$M37,EDATE('Rent Roll'!$M37,ROUNDDOWN('Rent Roll'!$Q37,0))-1&gt;=CO$5),-CO15,
IF(AND(CO$5&gt;='Rent Roll'!$K11,EDATE('Rent Roll'!$K11,ROUNDDOWN('Rent Roll'!$M11,0))-1&gt;=CO$5),-CO15,
"-")),"-")</f>
        <v>-</v>
      </c>
      <c r="CP40" s="92" t="str">
        <f>IFERROR(
IF(AND(CP$5&gt;='Rent Roll'!$M37,EDATE('Rent Roll'!$M37,ROUNDDOWN('Rent Roll'!$Q37,0))-1&gt;=CP$5),-CP15,
IF(AND(CP$5&gt;='Rent Roll'!$K11,EDATE('Rent Roll'!$K11,ROUNDDOWN('Rent Roll'!$M11,0))-1&gt;=CP$5),-CP15,
"-")),"-")</f>
        <v>-</v>
      </c>
      <c r="CQ40" s="92" t="str">
        <f>IFERROR(
IF(AND(CQ$5&gt;='Rent Roll'!$M37,EDATE('Rent Roll'!$M37,ROUNDDOWN('Rent Roll'!$Q37,0))-1&gt;=CQ$5),-CQ15,
IF(AND(CQ$5&gt;='Rent Roll'!$K11,EDATE('Rent Roll'!$K11,ROUNDDOWN('Rent Roll'!$M11,0))-1&gt;=CQ$5),-CQ15,
"-")),"-")</f>
        <v>-</v>
      </c>
      <c r="CR40" s="92" t="str">
        <f>IFERROR(
IF(AND(CR$5&gt;='Rent Roll'!$M37,EDATE('Rent Roll'!$M37,ROUNDDOWN('Rent Roll'!$Q37,0))-1&gt;=CR$5),-CR15,
IF(AND(CR$5&gt;='Rent Roll'!$K11,EDATE('Rent Roll'!$K11,ROUNDDOWN('Rent Roll'!$M11,0))-1&gt;=CR$5),-CR15,
"-")),"-")</f>
        <v>-</v>
      </c>
      <c r="CS40" s="92" t="str">
        <f>IFERROR(
IF(AND(CS$5&gt;='Rent Roll'!$M37,EDATE('Rent Roll'!$M37,ROUNDDOWN('Rent Roll'!$Q37,0))-1&gt;=CS$5),-CS15,
IF(AND(CS$5&gt;='Rent Roll'!$K11,EDATE('Rent Roll'!$K11,ROUNDDOWN('Rent Roll'!$M11,0))-1&gt;=CS$5),-CS15,
"-")),"-")</f>
        <v>-</v>
      </c>
      <c r="CT40" s="92" t="str">
        <f>IFERROR(
IF(AND(CT$5&gt;='Rent Roll'!$M37,EDATE('Rent Roll'!$M37,ROUNDDOWN('Rent Roll'!$Q37,0))-1&gt;=CT$5),-CT15,
IF(AND(CT$5&gt;='Rent Roll'!$K11,EDATE('Rent Roll'!$K11,ROUNDDOWN('Rent Roll'!$M11,0))-1&gt;=CT$5),-CT15,
"-")),"-")</f>
        <v>-</v>
      </c>
      <c r="CU40" s="92" t="str">
        <f>IFERROR(
IF(AND(CU$5&gt;='Rent Roll'!$M37,EDATE('Rent Roll'!$M37,ROUNDDOWN('Rent Roll'!$Q37,0))-1&gt;=CU$5),-CU15,
IF(AND(CU$5&gt;='Rent Roll'!$K11,EDATE('Rent Roll'!$K11,ROUNDDOWN('Rent Roll'!$M11,0))-1&gt;=CU$5),-CU15,
"-")),"-")</f>
        <v>-</v>
      </c>
      <c r="CV40" s="92" t="str">
        <f>IFERROR(
IF(AND(CV$5&gt;='Rent Roll'!$M37,EDATE('Rent Roll'!$M37,ROUNDDOWN('Rent Roll'!$Q37,0))-1&gt;=CV$5),-CV15,
IF(AND(CV$5&gt;='Rent Roll'!$K11,EDATE('Rent Roll'!$K11,ROUNDDOWN('Rent Roll'!$M11,0))-1&gt;=CV$5),-CV15,
"-")),"-")</f>
        <v>-</v>
      </c>
      <c r="CW40" s="92" t="str">
        <f>IFERROR(
IF(AND(CW$5&gt;='Rent Roll'!$M37,EDATE('Rent Roll'!$M37,ROUNDDOWN('Rent Roll'!$Q37,0))-1&gt;=CW$5),-CW15,
IF(AND(CW$5&gt;='Rent Roll'!$K11,EDATE('Rent Roll'!$K11,ROUNDDOWN('Rent Roll'!$M11,0))-1&gt;=CW$5),-CW15,
"-")),"-")</f>
        <v>-</v>
      </c>
      <c r="CX40" s="92" t="str">
        <f>IFERROR(
IF(AND(CX$5&gt;='Rent Roll'!$M37,EDATE('Rent Roll'!$M37,ROUNDDOWN('Rent Roll'!$Q37,0))-1&gt;=CX$5),-CX15,
IF(AND(CX$5&gt;='Rent Roll'!$K11,EDATE('Rent Roll'!$K11,ROUNDDOWN('Rent Roll'!$M11,0))-1&gt;=CX$5),-CX15,
"-")),"-")</f>
        <v>-</v>
      </c>
      <c r="CY40" s="92" t="str">
        <f>IFERROR(
IF(AND(CY$5&gt;='Rent Roll'!$M37,EDATE('Rent Roll'!$M37,ROUNDDOWN('Rent Roll'!$Q37,0))-1&gt;=CY$5),-CY15,
IF(AND(CY$5&gt;='Rent Roll'!$K11,EDATE('Rent Roll'!$K11,ROUNDDOWN('Rent Roll'!$M11,0))-1&gt;=CY$5),-CY15,
"-")),"-")</f>
        <v>-</v>
      </c>
      <c r="CZ40" s="92" t="str">
        <f>IFERROR(
IF(AND(CZ$5&gt;='Rent Roll'!$M37,EDATE('Rent Roll'!$M37,ROUNDDOWN('Rent Roll'!$Q37,0))-1&gt;=CZ$5),-CZ15,
IF(AND(CZ$5&gt;='Rent Roll'!$K11,EDATE('Rent Roll'!$K11,ROUNDDOWN('Rent Roll'!$M11,0))-1&gt;=CZ$5),-CZ15,
"-")),"-")</f>
        <v>-</v>
      </c>
      <c r="DA40" s="92" t="str">
        <f>IFERROR(
IF(AND(DA$5&gt;='Rent Roll'!$M37,EDATE('Rent Roll'!$M37,ROUNDDOWN('Rent Roll'!$Q37,0))-1&gt;=DA$5),-DA15,
IF(AND(DA$5&gt;='Rent Roll'!$K11,EDATE('Rent Roll'!$K11,ROUNDDOWN('Rent Roll'!$M11,0))-1&gt;=DA$5),-DA15,
"-")),"-")</f>
        <v>-</v>
      </c>
      <c r="DB40" s="92" t="str">
        <f>IFERROR(
IF(AND(DB$5&gt;='Rent Roll'!$M37,EDATE('Rent Roll'!$M37,ROUNDDOWN('Rent Roll'!$Q37,0))-1&gt;=DB$5),-DB15,
IF(AND(DB$5&gt;='Rent Roll'!$K11,EDATE('Rent Roll'!$K11,ROUNDDOWN('Rent Roll'!$M11,0))-1&gt;=DB$5),-DB15,
"-")),"-")</f>
        <v>-</v>
      </c>
      <c r="DC40" s="92" t="str">
        <f>IFERROR(
IF(AND(DC$5&gt;='Rent Roll'!$M37,EDATE('Rent Roll'!$M37,ROUNDDOWN('Rent Roll'!$Q37,0))-1&gt;=DC$5),-DC15,
IF(AND(DC$5&gt;='Rent Roll'!$K11,EDATE('Rent Roll'!$K11,ROUNDDOWN('Rent Roll'!$M11,0))-1&gt;=DC$5),-DC15,
"-")),"-")</f>
        <v>-</v>
      </c>
      <c r="DD40" s="92" t="str">
        <f>IFERROR(
IF(AND(DD$5&gt;='Rent Roll'!$M37,EDATE('Rent Roll'!$M37,ROUNDDOWN('Rent Roll'!$Q37,0))-1&gt;=DD$5),-DD15,
IF(AND(DD$5&gt;='Rent Roll'!$K11,EDATE('Rent Roll'!$K11,ROUNDDOWN('Rent Roll'!$M11,0))-1&gt;=DD$5),-DD15,
"-")),"-")</f>
        <v>-</v>
      </c>
      <c r="DE40" s="92" t="str">
        <f>IFERROR(
IF(AND(DE$5&gt;='Rent Roll'!$M37,EDATE('Rent Roll'!$M37,ROUNDDOWN('Rent Roll'!$Q37,0))-1&gt;=DE$5),-DE15,
IF(AND(DE$5&gt;='Rent Roll'!$K11,EDATE('Rent Roll'!$K11,ROUNDDOWN('Rent Roll'!$M11,0))-1&gt;=DE$5),-DE15,
"-")),"-")</f>
        <v>-</v>
      </c>
      <c r="DF40" s="92" t="str">
        <f>IFERROR(
IF(AND(DF$5&gt;='Rent Roll'!$M37,EDATE('Rent Roll'!$M37,ROUNDDOWN('Rent Roll'!$Q37,0))-1&gt;=DF$5),-DF15,
IF(AND(DF$5&gt;='Rent Roll'!$K11,EDATE('Rent Roll'!$K11,ROUNDDOWN('Rent Roll'!$M11,0))-1&gt;=DF$5),-DF15,
"-")),"-")</f>
        <v>-</v>
      </c>
      <c r="DG40" s="92" t="str">
        <f>IFERROR(
IF(AND(DG$5&gt;='Rent Roll'!$M37,EDATE('Rent Roll'!$M37,ROUNDDOWN('Rent Roll'!$Q37,0))-1&gt;=DG$5),-DG15,
IF(AND(DG$5&gt;='Rent Roll'!$K11,EDATE('Rent Roll'!$K11,ROUNDDOWN('Rent Roll'!$M11,0))-1&gt;=DG$5),-DG15,
"-")),"-")</f>
        <v>-</v>
      </c>
      <c r="DH40" s="92" t="str">
        <f>IFERROR(
IF(AND(DH$5&gt;='Rent Roll'!$M37,EDATE('Rent Roll'!$M37,ROUNDDOWN('Rent Roll'!$Q37,0))-1&gt;=DH$5),-DH15,
IF(AND(DH$5&gt;='Rent Roll'!$K11,EDATE('Rent Roll'!$K11,ROUNDDOWN('Rent Roll'!$M11,0))-1&gt;=DH$5),-DH15,
"-")),"-")</f>
        <v>-</v>
      </c>
      <c r="DI40" s="92" t="str">
        <f>IFERROR(
IF(AND(DI$5&gt;='Rent Roll'!$M37,EDATE('Rent Roll'!$M37,ROUNDDOWN('Rent Roll'!$Q37,0))-1&gt;=DI$5),-DI15,
IF(AND(DI$5&gt;='Rent Roll'!$K11,EDATE('Rent Roll'!$K11,ROUNDDOWN('Rent Roll'!$M11,0))-1&gt;=DI$5),-DI15,
"-")),"-")</f>
        <v>-</v>
      </c>
      <c r="DJ40" s="92" t="str">
        <f>IFERROR(
IF(AND(DJ$5&gt;='Rent Roll'!$M37,EDATE('Rent Roll'!$M37,ROUNDDOWN('Rent Roll'!$Q37,0))-1&gt;=DJ$5),-DJ15,
IF(AND(DJ$5&gt;='Rent Roll'!$K11,EDATE('Rent Roll'!$K11,ROUNDDOWN('Rent Roll'!$M11,0))-1&gt;=DJ$5),-DJ15,
"-")),"-")</f>
        <v>-</v>
      </c>
      <c r="DK40" s="92" t="str">
        <f>IFERROR(
IF(AND(DK$5&gt;='Rent Roll'!$M37,EDATE('Rent Roll'!$M37,ROUNDDOWN('Rent Roll'!$Q37,0))-1&gt;=DK$5),-DK15,
IF(AND(DK$5&gt;='Rent Roll'!$K11,EDATE('Rent Roll'!$K11,ROUNDDOWN('Rent Roll'!$M11,0))-1&gt;=DK$5),-DK15,
"-")),"-")</f>
        <v>-</v>
      </c>
      <c r="DL40" s="92" t="str">
        <f>IFERROR(
IF(AND(DL$5&gt;='Rent Roll'!$M37,EDATE('Rent Roll'!$M37,ROUNDDOWN('Rent Roll'!$Q37,0))-1&gt;=DL$5),-DL15,
IF(AND(DL$5&gt;='Rent Roll'!$K11,EDATE('Rent Roll'!$K11,ROUNDDOWN('Rent Roll'!$M11,0))-1&gt;=DL$5),-DL15,
"-")),"-")</f>
        <v>-</v>
      </c>
      <c r="DM40" s="92" t="str">
        <f>IFERROR(
IF(AND(DM$5&gt;='Rent Roll'!$M37,EDATE('Rent Roll'!$M37,ROUNDDOWN('Rent Roll'!$Q37,0))-1&gt;=DM$5),-DM15,
IF(AND(DM$5&gt;='Rent Roll'!$K11,EDATE('Rent Roll'!$K11,ROUNDDOWN('Rent Roll'!$M11,0))-1&gt;=DM$5),-DM15,
"-")),"-")</f>
        <v>-</v>
      </c>
      <c r="DN40" s="92" t="str">
        <f>IFERROR(
IF(AND(DN$5&gt;='Rent Roll'!$M37,EDATE('Rent Roll'!$M37,ROUNDDOWN('Rent Roll'!$Q37,0))-1&gt;=DN$5),-DN15,
IF(AND(DN$5&gt;='Rent Roll'!$K11,EDATE('Rent Roll'!$K11,ROUNDDOWN('Rent Roll'!$M11,0))-1&gt;=DN$5),-DN15,
"-")),"-")</f>
        <v>-</v>
      </c>
      <c r="DO40" s="92" t="str">
        <f>IFERROR(
IF(AND(DO$5&gt;='Rent Roll'!$M37,EDATE('Rent Roll'!$M37,ROUNDDOWN('Rent Roll'!$Q37,0))-1&gt;=DO$5),-DO15,
IF(AND(DO$5&gt;='Rent Roll'!$K11,EDATE('Rent Roll'!$K11,ROUNDDOWN('Rent Roll'!$M11,0))-1&gt;=DO$5),-DO15,
"-")),"-")</f>
        <v>-</v>
      </c>
      <c r="DP40" s="92" t="str">
        <f>IFERROR(
IF(AND(DP$5&gt;='Rent Roll'!$M37,EDATE('Rent Roll'!$M37,ROUNDDOWN('Rent Roll'!$Q37,0))-1&gt;=DP$5),-DP15,
IF(AND(DP$5&gt;='Rent Roll'!$K11,EDATE('Rent Roll'!$K11,ROUNDDOWN('Rent Roll'!$M11,0))-1&gt;=DP$5),-DP15,
"-")),"-")</f>
        <v>-</v>
      </c>
      <c r="DQ40" s="92" t="str">
        <f>IFERROR(
IF(AND(DQ$5&gt;='Rent Roll'!$M37,EDATE('Rent Roll'!$M37,ROUNDDOWN('Rent Roll'!$Q37,0))-1&gt;=DQ$5),-DQ15,
IF(AND(DQ$5&gt;='Rent Roll'!$K11,EDATE('Rent Roll'!$K11,ROUNDDOWN('Rent Roll'!$M11,0))-1&gt;=DQ$5),-DQ15,
"-")),"-")</f>
        <v>-</v>
      </c>
      <c r="DR40" s="92" t="str">
        <f>IFERROR(
IF(AND(DR$5&gt;='Rent Roll'!$M37,EDATE('Rent Roll'!$M37,ROUNDDOWN('Rent Roll'!$Q37,0))-1&gt;=DR$5),-DR15,
IF(AND(DR$5&gt;='Rent Roll'!$K11,EDATE('Rent Roll'!$K11,ROUNDDOWN('Rent Roll'!$M11,0))-1&gt;=DR$5),-DR15,
"-")),"-")</f>
        <v>-</v>
      </c>
      <c r="DS40" s="92" t="str">
        <f>IFERROR(
IF(AND(DS$5&gt;='Rent Roll'!$M37,EDATE('Rent Roll'!$M37,ROUNDDOWN('Rent Roll'!$Q37,0))-1&gt;=DS$5),-DS15,
IF(AND(DS$5&gt;='Rent Roll'!$K11,EDATE('Rent Roll'!$K11,ROUNDDOWN('Rent Roll'!$M11,0))-1&gt;=DS$5),-DS15,
"-")),"-")</f>
        <v>-</v>
      </c>
      <c r="DT40" s="92" t="str">
        <f>IFERROR(
IF(AND(DT$5&gt;='Rent Roll'!$M37,EDATE('Rent Roll'!$M37,ROUNDDOWN('Rent Roll'!$Q37,0))-1&gt;=DT$5),-DT15,
IF(AND(DT$5&gt;='Rent Roll'!$K11,EDATE('Rent Roll'!$K11,ROUNDDOWN('Rent Roll'!$M11,0))-1&gt;=DT$5),-DT15,
"-")),"-")</f>
        <v>-</v>
      </c>
      <c r="DU40" s="92" t="str">
        <f>IFERROR(
IF(AND(DU$5&gt;='Rent Roll'!$M37,EDATE('Rent Roll'!$M37,ROUNDDOWN('Rent Roll'!$Q37,0))-1&gt;=DU$5),-DU15,
IF(AND(DU$5&gt;='Rent Roll'!$K11,EDATE('Rent Roll'!$K11,ROUNDDOWN('Rent Roll'!$M11,0))-1&gt;=DU$5),-DU15,
"-")),"-")</f>
        <v>-</v>
      </c>
      <c r="DV40" s="92" t="str">
        <f>IFERROR(
IF(AND(DV$5&gt;='Rent Roll'!$M37,EDATE('Rent Roll'!$M37,ROUNDDOWN('Rent Roll'!$Q37,0))-1&gt;=DV$5),-DV15,
IF(AND(DV$5&gt;='Rent Roll'!$K11,EDATE('Rent Roll'!$K11,ROUNDDOWN('Rent Roll'!$M11,0))-1&gt;=DV$5),-DV15,
"-")),"-")</f>
        <v>-</v>
      </c>
      <c r="DW40" s="92" t="str">
        <f>IFERROR(
IF(AND(DW$5&gt;='Rent Roll'!$M37,EDATE('Rent Roll'!$M37,ROUNDDOWN('Rent Roll'!$Q37,0))-1&gt;=DW$5),-DW15,
IF(AND(DW$5&gt;='Rent Roll'!$K11,EDATE('Rent Roll'!$K11,ROUNDDOWN('Rent Roll'!$M11,0))-1&gt;=DW$5),-DW15,
"-")),"-")</f>
        <v>-</v>
      </c>
      <c r="DX40" s="92" t="str">
        <f>IFERROR(
IF(AND(DX$5&gt;='Rent Roll'!$M37,EDATE('Rent Roll'!$M37,ROUNDDOWN('Rent Roll'!$Q37,0))-1&gt;=DX$5),-DX15,
IF(AND(DX$5&gt;='Rent Roll'!$K11,EDATE('Rent Roll'!$K11,ROUNDDOWN('Rent Roll'!$M11,0))-1&gt;=DX$5),-DX15,
"-")),"-")</f>
        <v>-</v>
      </c>
      <c r="DY40" s="92" t="str">
        <f>IFERROR(
IF(AND(DY$5&gt;='Rent Roll'!$M37,EDATE('Rent Roll'!$M37,ROUNDDOWN('Rent Roll'!$Q37,0))-1&gt;=DY$5),-DY15,
IF(AND(DY$5&gt;='Rent Roll'!$K11,EDATE('Rent Roll'!$K11,ROUNDDOWN('Rent Roll'!$M11,0))-1&gt;=DY$5),-DY15,
"-")),"-")</f>
        <v>-</v>
      </c>
      <c r="DZ40" s="92" t="str">
        <f>IFERROR(
IF(AND(DZ$5&gt;='Rent Roll'!$M37,EDATE('Rent Roll'!$M37,ROUNDDOWN('Rent Roll'!$Q37,0))-1&gt;=DZ$5),-DZ15,
IF(AND(DZ$5&gt;='Rent Roll'!$K11,EDATE('Rent Roll'!$K11,ROUNDDOWN('Rent Roll'!$M11,0))-1&gt;=DZ$5),-DZ15,
"-")),"-")</f>
        <v>-</v>
      </c>
      <c r="EA40" s="92" t="str">
        <f>IFERROR(
IF(AND(EA$5&gt;='Rent Roll'!$M37,EDATE('Rent Roll'!$M37,ROUNDDOWN('Rent Roll'!$Q37,0))-1&gt;=EA$5),-EA15,
IF(AND(EA$5&gt;='Rent Roll'!$K11,EDATE('Rent Roll'!$K11,ROUNDDOWN('Rent Roll'!$M11,0))-1&gt;=EA$5),-EA15,
"-")),"-")</f>
        <v>-</v>
      </c>
      <c r="EB40" s="92" t="str">
        <f>IFERROR(
IF(AND(EB$5&gt;='Rent Roll'!$M37,EDATE('Rent Roll'!$M37,ROUNDDOWN('Rent Roll'!$Q37,0))-1&gt;=EB$5),-EB15,
IF(AND(EB$5&gt;='Rent Roll'!$K11,EDATE('Rent Roll'!$K11,ROUNDDOWN('Rent Roll'!$M11,0))-1&gt;=EB$5),-EB15,
"-")),"-")</f>
        <v>-</v>
      </c>
      <c r="EC40" s="92" t="str">
        <f>IFERROR(
IF(AND(EC$5&gt;='Rent Roll'!$M37,EDATE('Rent Roll'!$M37,ROUNDDOWN('Rent Roll'!$Q37,0))-1&gt;=EC$5),-EC15,
IF(AND(EC$5&gt;='Rent Roll'!$K11,EDATE('Rent Roll'!$K11,ROUNDDOWN('Rent Roll'!$M11,0))-1&gt;=EC$5),-EC15,
"-")),"-")</f>
        <v>-</v>
      </c>
      <c r="ED40" s="92" t="str">
        <f>IFERROR(
IF(AND(ED$5&gt;='Rent Roll'!$M37,EDATE('Rent Roll'!$M37,ROUNDDOWN('Rent Roll'!$Q37,0))-1&gt;=ED$5),-ED15,
IF(AND(ED$5&gt;='Rent Roll'!$K11,EDATE('Rent Roll'!$K11,ROUNDDOWN('Rent Roll'!$M11,0))-1&gt;=ED$5),-ED15,
"-")),"-")</f>
        <v>-</v>
      </c>
      <c r="EE40" s="92" t="str">
        <f>IFERROR(
IF(AND(EE$5&gt;='Rent Roll'!$M37,EDATE('Rent Roll'!$M37,ROUNDDOWN('Rent Roll'!$Q37,0))-1&gt;=EE$5),-EE15,
IF(AND(EE$5&gt;='Rent Roll'!$K11,EDATE('Rent Roll'!$K11,ROUNDDOWN('Rent Roll'!$M11,0))-1&gt;=EE$5),-EE15,
"-")),"-")</f>
        <v>-</v>
      </c>
      <c r="EF40" s="214" t="str">
        <f>IFERROR(
IF(AND(EF$5&gt;='Rent Roll'!$M37,EDATE('Rent Roll'!$M37,ROUNDDOWN('Rent Roll'!$Q37,0))-1&gt;=EF$5),-EF15,
IF(AND(EF$5&gt;='Rent Roll'!$K11,EDATE('Rent Roll'!$K11,ROUNDDOWN('Rent Roll'!$M11,0))-1&gt;=EF$5),-EF15,
"-")),"-")</f>
        <v>-</v>
      </c>
      <c r="EG40" s="72" t="s">
        <v>109</v>
      </c>
    </row>
    <row r="41" spans="2:137" ht="15" x14ac:dyDescent="0.25">
      <c r="B41" s="74"/>
      <c r="C41" s="287" t="str">
        <f>CONCATENATE('Rent Roll'!B12&amp;" - "&amp;'Rent Roll'!C12)</f>
        <v xml:space="preserve"> - </v>
      </c>
      <c r="D41" s="214">
        <f t="shared" si="17"/>
        <v>0</v>
      </c>
      <c r="E41" s="92" t="str">
        <f>IFERROR(
IF(AND(E$5&gt;='Rent Roll'!$M38,EDATE('Rent Roll'!$M38,ROUNDDOWN('Rent Roll'!$Q38,0))-1&gt;=E$5),-E16,
IF(AND(E$5&gt;='Rent Roll'!$K12,EDATE('Rent Roll'!$K12,ROUNDDOWN('Rent Roll'!$M12,0))-1&gt;=E$5),-E16,
"-")),"-")</f>
        <v>-</v>
      </c>
      <c r="F41" s="92" t="str">
        <f>IFERROR(
IF(AND(F$5&gt;='Rent Roll'!$M38,EDATE('Rent Roll'!$M38,ROUNDDOWN('Rent Roll'!$Q38,0))-1&gt;=F$5),-F16,
IF(AND(F$5&gt;='Rent Roll'!$K12,EDATE('Rent Roll'!$K12,ROUNDDOWN('Rent Roll'!$M12,0))-1&gt;=F$5),-F16,
"-")),"-")</f>
        <v>-</v>
      </c>
      <c r="G41" s="92" t="str">
        <f>IFERROR(
IF(AND(G$5&gt;='Rent Roll'!$M38,EDATE('Rent Roll'!$M38,ROUNDDOWN('Rent Roll'!$Q38,0))-1&gt;=G$5),-G16,
IF(AND(G$5&gt;='Rent Roll'!$K12,EDATE('Rent Roll'!$K12,ROUNDDOWN('Rent Roll'!$M12,0))-1&gt;=G$5),-G16,
"-")),"-")</f>
        <v>-</v>
      </c>
      <c r="H41" s="92" t="str">
        <f>IFERROR(
IF(AND(H$5&gt;='Rent Roll'!$M38,EDATE('Rent Roll'!$M38,ROUNDDOWN('Rent Roll'!$Q38,0))-1&gt;=H$5),-H16,
IF(AND(H$5&gt;='Rent Roll'!$K12,EDATE('Rent Roll'!$K12,ROUNDDOWN('Rent Roll'!$M12,0))-1&gt;=H$5),-H16,
"-")),"-")</f>
        <v>-</v>
      </c>
      <c r="I41" s="92" t="str">
        <f>IFERROR(
IF(AND(I$5&gt;='Rent Roll'!$M38,EDATE('Rent Roll'!$M38,ROUNDDOWN('Rent Roll'!$Q38,0))-1&gt;=I$5),-I16,
IF(AND(I$5&gt;='Rent Roll'!$K12,EDATE('Rent Roll'!$K12,ROUNDDOWN('Rent Roll'!$M12,0))-1&gt;=I$5),-I16,
"-")),"-")</f>
        <v>-</v>
      </c>
      <c r="J41" s="92" t="str">
        <f>IFERROR(
IF(AND(J$5&gt;='Rent Roll'!$M38,EDATE('Rent Roll'!$M38,ROUNDDOWN('Rent Roll'!$Q38,0))-1&gt;=J$5),-J16,
IF(AND(J$5&gt;='Rent Roll'!$K12,EDATE('Rent Roll'!$K12,ROUNDDOWN('Rent Roll'!$M12,0))-1&gt;=J$5),-J16,
"-")),"-")</f>
        <v>-</v>
      </c>
      <c r="K41" s="92" t="str">
        <f>IFERROR(
IF(AND(K$5&gt;='Rent Roll'!$M38,EDATE('Rent Roll'!$M38,ROUNDDOWN('Rent Roll'!$Q38,0))-1&gt;=K$5),-K16,
IF(AND(K$5&gt;='Rent Roll'!$K12,EDATE('Rent Roll'!$K12,ROUNDDOWN('Rent Roll'!$M12,0))-1&gt;=K$5),-K16,
"-")),"-")</f>
        <v>-</v>
      </c>
      <c r="L41" s="92" t="str">
        <f>IFERROR(
IF(AND(L$5&gt;='Rent Roll'!$M38,EDATE('Rent Roll'!$M38,ROUNDDOWN('Rent Roll'!$Q38,0))-1&gt;=L$5),-L16,
IF(AND(L$5&gt;='Rent Roll'!$K12,EDATE('Rent Roll'!$K12,ROUNDDOWN('Rent Roll'!$M12,0))-1&gt;=L$5),-L16,
"-")),"-")</f>
        <v>-</v>
      </c>
      <c r="M41" s="92" t="str">
        <f>IFERROR(
IF(AND(M$5&gt;='Rent Roll'!$M38,EDATE('Rent Roll'!$M38,ROUNDDOWN('Rent Roll'!$Q38,0))-1&gt;=M$5),-M16,
IF(AND(M$5&gt;='Rent Roll'!$K12,EDATE('Rent Roll'!$K12,ROUNDDOWN('Rent Roll'!$M12,0))-1&gt;=M$5),-M16,
"-")),"-")</f>
        <v>-</v>
      </c>
      <c r="N41" s="92" t="str">
        <f>IFERROR(
IF(AND(N$5&gt;='Rent Roll'!$M38,EDATE('Rent Roll'!$M38,ROUNDDOWN('Rent Roll'!$Q38,0))-1&gt;=N$5),-N16,
IF(AND(N$5&gt;='Rent Roll'!$K12,EDATE('Rent Roll'!$K12,ROUNDDOWN('Rent Roll'!$M12,0))-1&gt;=N$5),-N16,
"-")),"-")</f>
        <v>-</v>
      </c>
      <c r="O41" s="92" t="str">
        <f>IFERROR(
IF(AND(O$5&gt;='Rent Roll'!$M38,EDATE('Rent Roll'!$M38,ROUNDDOWN('Rent Roll'!$Q38,0))-1&gt;=O$5),-O16,
IF(AND(O$5&gt;='Rent Roll'!$K12,EDATE('Rent Roll'!$K12,ROUNDDOWN('Rent Roll'!$M12,0))-1&gt;=O$5),-O16,
"-")),"-")</f>
        <v>-</v>
      </c>
      <c r="P41" s="92" t="str">
        <f>IFERROR(
IF(AND(P$5&gt;='Rent Roll'!$M38,EDATE('Rent Roll'!$M38,ROUNDDOWN('Rent Roll'!$Q38,0))-1&gt;=P$5),-P16,
IF(AND(P$5&gt;='Rent Roll'!$K12,EDATE('Rent Roll'!$K12,ROUNDDOWN('Rent Roll'!$M12,0))-1&gt;=P$5),-P16,
"-")),"-")</f>
        <v>-</v>
      </c>
      <c r="Q41" s="92" t="str">
        <f>IFERROR(
IF(AND(Q$5&gt;='Rent Roll'!$M38,EDATE('Rent Roll'!$M38,ROUNDDOWN('Rent Roll'!$Q38,0))-1&gt;=Q$5),-Q16,
IF(AND(Q$5&gt;='Rent Roll'!$K12,EDATE('Rent Roll'!$K12,ROUNDDOWN('Rent Roll'!$M12,0))-1&gt;=Q$5),-Q16,
"-")),"-")</f>
        <v>-</v>
      </c>
      <c r="R41" s="92" t="str">
        <f>IFERROR(
IF(AND(R$5&gt;='Rent Roll'!$M38,EDATE('Rent Roll'!$M38,ROUNDDOWN('Rent Roll'!$Q38,0))-1&gt;=R$5),-R16,
IF(AND(R$5&gt;='Rent Roll'!$K12,EDATE('Rent Roll'!$K12,ROUNDDOWN('Rent Roll'!$M12,0))-1&gt;=R$5),-R16,
"-")),"-")</f>
        <v>-</v>
      </c>
      <c r="S41" s="92" t="str">
        <f>IFERROR(
IF(AND(S$5&gt;='Rent Roll'!$M38,EDATE('Rent Roll'!$M38,ROUNDDOWN('Rent Roll'!$Q38,0))-1&gt;=S$5),-S16,
IF(AND(S$5&gt;='Rent Roll'!$K12,EDATE('Rent Roll'!$K12,ROUNDDOWN('Rent Roll'!$M12,0))-1&gt;=S$5),-S16,
"-")),"-")</f>
        <v>-</v>
      </c>
      <c r="T41" s="92" t="str">
        <f>IFERROR(
IF(AND(T$5&gt;='Rent Roll'!$M38,EDATE('Rent Roll'!$M38,ROUNDDOWN('Rent Roll'!$Q38,0))-1&gt;=T$5),-T16,
IF(AND(T$5&gt;='Rent Roll'!$K12,EDATE('Rent Roll'!$K12,ROUNDDOWN('Rent Roll'!$M12,0))-1&gt;=T$5),-T16,
"-")),"-")</f>
        <v>-</v>
      </c>
      <c r="U41" s="92" t="str">
        <f>IFERROR(
IF(AND(U$5&gt;='Rent Roll'!$M38,EDATE('Rent Roll'!$M38,ROUNDDOWN('Rent Roll'!$Q38,0))-1&gt;=U$5),-U16,
IF(AND(U$5&gt;='Rent Roll'!$K12,EDATE('Rent Roll'!$K12,ROUNDDOWN('Rent Roll'!$M12,0))-1&gt;=U$5),-U16,
"-")),"-")</f>
        <v>-</v>
      </c>
      <c r="V41" s="92" t="str">
        <f>IFERROR(
IF(AND(V$5&gt;='Rent Roll'!$M38,EDATE('Rent Roll'!$M38,ROUNDDOWN('Rent Roll'!$Q38,0))-1&gt;=V$5),-V16,
IF(AND(V$5&gt;='Rent Roll'!$K12,EDATE('Rent Roll'!$K12,ROUNDDOWN('Rent Roll'!$M12,0))-1&gt;=V$5),-V16,
"-")),"-")</f>
        <v>-</v>
      </c>
      <c r="W41" s="92" t="str">
        <f>IFERROR(
IF(AND(W$5&gt;='Rent Roll'!$M38,EDATE('Rent Roll'!$M38,ROUNDDOWN('Rent Roll'!$Q38,0))-1&gt;=W$5),-W16,
IF(AND(W$5&gt;='Rent Roll'!$K12,EDATE('Rent Roll'!$K12,ROUNDDOWN('Rent Roll'!$M12,0))-1&gt;=W$5),-W16,
"-")),"-")</f>
        <v>-</v>
      </c>
      <c r="X41" s="92" t="str">
        <f>IFERROR(
IF(AND(X$5&gt;='Rent Roll'!$M38,EDATE('Rent Roll'!$M38,ROUNDDOWN('Rent Roll'!$Q38,0))-1&gt;=X$5),-X16,
IF(AND(X$5&gt;='Rent Roll'!$K12,EDATE('Rent Roll'!$K12,ROUNDDOWN('Rent Roll'!$M12,0))-1&gt;=X$5),-X16,
"-")),"-")</f>
        <v>-</v>
      </c>
      <c r="Y41" s="92" t="str">
        <f>IFERROR(
IF(AND(Y$5&gt;='Rent Roll'!$M38,EDATE('Rent Roll'!$M38,ROUNDDOWN('Rent Roll'!$Q38,0))-1&gt;=Y$5),-Y16,
IF(AND(Y$5&gt;='Rent Roll'!$K12,EDATE('Rent Roll'!$K12,ROUNDDOWN('Rent Roll'!$M12,0))-1&gt;=Y$5),-Y16,
"-")),"-")</f>
        <v>-</v>
      </c>
      <c r="Z41" s="92" t="str">
        <f>IFERROR(
IF(AND(Z$5&gt;='Rent Roll'!$M38,EDATE('Rent Roll'!$M38,ROUNDDOWN('Rent Roll'!$Q38,0))-1&gt;=Z$5),-Z16,
IF(AND(Z$5&gt;='Rent Roll'!$K12,EDATE('Rent Roll'!$K12,ROUNDDOWN('Rent Roll'!$M12,0))-1&gt;=Z$5),-Z16,
"-")),"-")</f>
        <v>-</v>
      </c>
      <c r="AA41" s="92" t="str">
        <f>IFERROR(
IF(AND(AA$5&gt;='Rent Roll'!$M38,EDATE('Rent Roll'!$M38,ROUNDDOWN('Rent Roll'!$Q38,0))-1&gt;=AA$5),-AA16,
IF(AND(AA$5&gt;='Rent Roll'!$K12,EDATE('Rent Roll'!$K12,ROUNDDOWN('Rent Roll'!$M12,0))-1&gt;=AA$5),-AA16,
"-")),"-")</f>
        <v>-</v>
      </c>
      <c r="AB41" s="92" t="str">
        <f>IFERROR(
IF(AND(AB$5&gt;='Rent Roll'!$M38,EDATE('Rent Roll'!$M38,ROUNDDOWN('Rent Roll'!$Q38,0))-1&gt;=AB$5),-AB16,
IF(AND(AB$5&gt;='Rent Roll'!$K12,EDATE('Rent Roll'!$K12,ROUNDDOWN('Rent Roll'!$M12,0))-1&gt;=AB$5),-AB16,
"-")),"-")</f>
        <v>-</v>
      </c>
      <c r="AC41" s="92" t="str">
        <f>IFERROR(
IF(AND(AC$5&gt;='Rent Roll'!$M38,EDATE('Rent Roll'!$M38,ROUNDDOWN('Rent Roll'!$Q38,0))-1&gt;=AC$5),-AC16,
IF(AND(AC$5&gt;='Rent Roll'!$K12,EDATE('Rent Roll'!$K12,ROUNDDOWN('Rent Roll'!$M12,0))-1&gt;=AC$5),-AC16,
"-")),"-")</f>
        <v>-</v>
      </c>
      <c r="AD41" s="92" t="str">
        <f>IFERROR(
IF(AND(AD$5&gt;='Rent Roll'!$M38,EDATE('Rent Roll'!$M38,ROUNDDOWN('Rent Roll'!$Q38,0))-1&gt;=AD$5),-AD16,
IF(AND(AD$5&gt;='Rent Roll'!$K12,EDATE('Rent Roll'!$K12,ROUNDDOWN('Rent Roll'!$M12,0))-1&gt;=AD$5),-AD16,
"-")),"-")</f>
        <v>-</v>
      </c>
      <c r="AE41" s="92" t="str">
        <f>IFERROR(
IF(AND(AE$5&gt;='Rent Roll'!$M38,EDATE('Rent Roll'!$M38,ROUNDDOWN('Rent Roll'!$Q38,0))-1&gt;=AE$5),-AE16,
IF(AND(AE$5&gt;='Rent Roll'!$K12,EDATE('Rent Roll'!$K12,ROUNDDOWN('Rent Roll'!$M12,0))-1&gt;=AE$5),-AE16,
"-")),"-")</f>
        <v>-</v>
      </c>
      <c r="AF41" s="92" t="str">
        <f>IFERROR(
IF(AND(AF$5&gt;='Rent Roll'!$M38,EDATE('Rent Roll'!$M38,ROUNDDOWN('Rent Roll'!$Q38,0))-1&gt;=AF$5),-AF16,
IF(AND(AF$5&gt;='Rent Roll'!$K12,EDATE('Rent Roll'!$K12,ROUNDDOWN('Rent Roll'!$M12,0))-1&gt;=AF$5),-AF16,
"-")),"-")</f>
        <v>-</v>
      </c>
      <c r="AG41" s="92" t="str">
        <f>IFERROR(
IF(AND(AG$5&gt;='Rent Roll'!$M38,EDATE('Rent Roll'!$M38,ROUNDDOWN('Rent Roll'!$Q38,0))-1&gt;=AG$5),-AG16,
IF(AND(AG$5&gt;='Rent Roll'!$K12,EDATE('Rent Roll'!$K12,ROUNDDOWN('Rent Roll'!$M12,0))-1&gt;=AG$5),-AG16,
"-")),"-")</f>
        <v>-</v>
      </c>
      <c r="AH41" s="92" t="str">
        <f>IFERROR(
IF(AND(AH$5&gt;='Rent Roll'!$M38,EDATE('Rent Roll'!$M38,ROUNDDOWN('Rent Roll'!$Q38,0))-1&gt;=AH$5),-AH16,
IF(AND(AH$5&gt;='Rent Roll'!$K12,EDATE('Rent Roll'!$K12,ROUNDDOWN('Rent Roll'!$M12,0))-1&gt;=AH$5),-AH16,
"-")),"-")</f>
        <v>-</v>
      </c>
      <c r="AI41" s="92" t="str">
        <f>IFERROR(
IF(AND(AI$5&gt;='Rent Roll'!$M38,EDATE('Rent Roll'!$M38,ROUNDDOWN('Rent Roll'!$Q38,0))-1&gt;=AI$5),-AI16,
IF(AND(AI$5&gt;='Rent Roll'!$K12,EDATE('Rent Roll'!$K12,ROUNDDOWN('Rent Roll'!$M12,0))-1&gt;=AI$5),-AI16,
"-")),"-")</f>
        <v>-</v>
      </c>
      <c r="AJ41" s="92" t="str">
        <f>IFERROR(
IF(AND(AJ$5&gt;='Rent Roll'!$M38,EDATE('Rent Roll'!$M38,ROUNDDOWN('Rent Roll'!$Q38,0))-1&gt;=AJ$5),-AJ16,
IF(AND(AJ$5&gt;='Rent Roll'!$K12,EDATE('Rent Roll'!$K12,ROUNDDOWN('Rent Roll'!$M12,0))-1&gt;=AJ$5),-AJ16,
"-")),"-")</f>
        <v>-</v>
      </c>
      <c r="AK41" s="92" t="str">
        <f>IFERROR(
IF(AND(AK$5&gt;='Rent Roll'!$M38,EDATE('Rent Roll'!$M38,ROUNDDOWN('Rent Roll'!$Q38,0))-1&gt;=AK$5),-AK16,
IF(AND(AK$5&gt;='Rent Roll'!$K12,EDATE('Rent Roll'!$K12,ROUNDDOWN('Rent Roll'!$M12,0))-1&gt;=AK$5),-AK16,
"-")),"-")</f>
        <v>-</v>
      </c>
      <c r="AL41" s="92" t="str">
        <f>IFERROR(
IF(AND(AL$5&gt;='Rent Roll'!$M38,EDATE('Rent Roll'!$M38,ROUNDDOWN('Rent Roll'!$Q38,0))-1&gt;=AL$5),-AL16,
IF(AND(AL$5&gt;='Rent Roll'!$K12,EDATE('Rent Roll'!$K12,ROUNDDOWN('Rent Roll'!$M12,0))-1&gt;=AL$5),-AL16,
"-")),"-")</f>
        <v>-</v>
      </c>
      <c r="AM41" s="92" t="str">
        <f>IFERROR(
IF(AND(AM$5&gt;='Rent Roll'!$M38,EDATE('Rent Roll'!$M38,ROUNDDOWN('Rent Roll'!$Q38,0))-1&gt;=AM$5),-AM16,
IF(AND(AM$5&gt;='Rent Roll'!$K12,EDATE('Rent Roll'!$K12,ROUNDDOWN('Rent Roll'!$M12,0))-1&gt;=AM$5),-AM16,
"-")),"-")</f>
        <v>-</v>
      </c>
      <c r="AN41" s="92" t="str">
        <f>IFERROR(
IF(AND(AN$5&gt;='Rent Roll'!$M38,EDATE('Rent Roll'!$M38,ROUNDDOWN('Rent Roll'!$Q38,0))-1&gt;=AN$5),-AN16,
IF(AND(AN$5&gt;='Rent Roll'!$K12,EDATE('Rent Roll'!$K12,ROUNDDOWN('Rent Roll'!$M12,0))-1&gt;=AN$5),-AN16,
"-")),"-")</f>
        <v>-</v>
      </c>
      <c r="AO41" s="92" t="str">
        <f>IFERROR(
IF(AND(AO$5&gt;='Rent Roll'!$M38,EDATE('Rent Roll'!$M38,ROUNDDOWN('Rent Roll'!$Q38,0))-1&gt;=AO$5),-AO16,
IF(AND(AO$5&gt;='Rent Roll'!$K12,EDATE('Rent Roll'!$K12,ROUNDDOWN('Rent Roll'!$M12,0))-1&gt;=AO$5),-AO16,
"-")),"-")</f>
        <v>-</v>
      </c>
      <c r="AP41" s="92" t="str">
        <f>IFERROR(
IF(AND(AP$5&gt;='Rent Roll'!$M38,EDATE('Rent Roll'!$M38,ROUNDDOWN('Rent Roll'!$Q38,0))-1&gt;=AP$5),-AP16,
IF(AND(AP$5&gt;='Rent Roll'!$K12,EDATE('Rent Roll'!$K12,ROUNDDOWN('Rent Roll'!$M12,0))-1&gt;=AP$5),-AP16,
"-")),"-")</f>
        <v>-</v>
      </c>
      <c r="AQ41" s="92" t="str">
        <f>IFERROR(
IF(AND(AQ$5&gt;='Rent Roll'!$M38,EDATE('Rent Roll'!$M38,ROUNDDOWN('Rent Roll'!$Q38,0))-1&gt;=AQ$5),-AQ16,
IF(AND(AQ$5&gt;='Rent Roll'!$K12,EDATE('Rent Roll'!$K12,ROUNDDOWN('Rent Roll'!$M12,0))-1&gt;=AQ$5),-AQ16,
"-")),"-")</f>
        <v>-</v>
      </c>
      <c r="AR41" s="92" t="str">
        <f>IFERROR(
IF(AND(AR$5&gt;='Rent Roll'!$M38,EDATE('Rent Roll'!$M38,ROUNDDOWN('Rent Roll'!$Q38,0))-1&gt;=AR$5),-AR16,
IF(AND(AR$5&gt;='Rent Roll'!$K12,EDATE('Rent Roll'!$K12,ROUNDDOWN('Rent Roll'!$M12,0))-1&gt;=AR$5),-AR16,
"-")),"-")</f>
        <v>-</v>
      </c>
      <c r="AS41" s="92" t="str">
        <f>IFERROR(
IF(AND(AS$5&gt;='Rent Roll'!$M38,EDATE('Rent Roll'!$M38,ROUNDDOWN('Rent Roll'!$Q38,0))-1&gt;=AS$5),-AS16,
IF(AND(AS$5&gt;='Rent Roll'!$K12,EDATE('Rent Roll'!$K12,ROUNDDOWN('Rent Roll'!$M12,0))-1&gt;=AS$5),-AS16,
"-")),"-")</f>
        <v>-</v>
      </c>
      <c r="AT41" s="92" t="str">
        <f>IFERROR(
IF(AND(AT$5&gt;='Rent Roll'!$M38,EDATE('Rent Roll'!$M38,ROUNDDOWN('Rent Roll'!$Q38,0))-1&gt;=AT$5),-AT16,
IF(AND(AT$5&gt;='Rent Roll'!$K12,EDATE('Rent Roll'!$K12,ROUNDDOWN('Rent Roll'!$M12,0))-1&gt;=AT$5),-AT16,
"-")),"-")</f>
        <v>-</v>
      </c>
      <c r="AU41" s="92" t="str">
        <f>IFERROR(
IF(AND(AU$5&gt;='Rent Roll'!$M38,EDATE('Rent Roll'!$M38,ROUNDDOWN('Rent Roll'!$Q38,0))-1&gt;=AU$5),-AU16,
IF(AND(AU$5&gt;='Rent Roll'!$K12,EDATE('Rent Roll'!$K12,ROUNDDOWN('Rent Roll'!$M12,0))-1&gt;=AU$5),-AU16,
"-")),"-")</f>
        <v>-</v>
      </c>
      <c r="AV41" s="92" t="str">
        <f>IFERROR(
IF(AND(AV$5&gt;='Rent Roll'!$M38,EDATE('Rent Roll'!$M38,ROUNDDOWN('Rent Roll'!$Q38,0))-1&gt;=AV$5),-AV16,
IF(AND(AV$5&gt;='Rent Roll'!$K12,EDATE('Rent Roll'!$K12,ROUNDDOWN('Rent Roll'!$M12,0))-1&gt;=AV$5),-AV16,
"-")),"-")</f>
        <v>-</v>
      </c>
      <c r="AW41" s="92" t="str">
        <f>IFERROR(
IF(AND(AW$5&gt;='Rent Roll'!$M38,EDATE('Rent Roll'!$M38,ROUNDDOWN('Rent Roll'!$Q38,0))-1&gt;=AW$5),-AW16,
IF(AND(AW$5&gt;='Rent Roll'!$K12,EDATE('Rent Roll'!$K12,ROUNDDOWN('Rent Roll'!$M12,0))-1&gt;=AW$5),-AW16,
"-")),"-")</f>
        <v>-</v>
      </c>
      <c r="AX41" s="92" t="str">
        <f>IFERROR(
IF(AND(AX$5&gt;='Rent Roll'!$M38,EDATE('Rent Roll'!$M38,ROUNDDOWN('Rent Roll'!$Q38,0))-1&gt;=AX$5),-AX16,
IF(AND(AX$5&gt;='Rent Roll'!$K12,EDATE('Rent Roll'!$K12,ROUNDDOWN('Rent Roll'!$M12,0))-1&gt;=AX$5),-AX16,
"-")),"-")</f>
        <v>-</v>
      </c>
      <c r="AY41" s="92" t="str">
        <f>IFERROR(
IF(AND(AY$5&gt;='Rent Roll'!$M38,EDATE('Rent Roll'!$M38,ROUNDDOWN('Rent Roll'!$Q38,0))-1&gt;=AY$5),-AY16,
IF(AND(AY$5&gt;='Rent Roll'!$K12,EDATE('Rent Roll'!$K12,ROUNDDOWN('Rent Roll'!$M12,0))-1&gt;=AY$5),-AY16,
"-")),"-")</f>
        <v>-</v>
      </c>
      <c r="AZ41" s="92" t="str">
        <f>IFERROR(
IF(AND(AZ$5&gt;='Rent Roll'!$M38,EDATE('Rent Roll'!$M38,ROUNDDOWN('Rent Roll'!$Q38,0))-1&gt;=AZ$5),-AZ16,
IF(AND(AZ$5&gt;='Rent Roll'!$K12,EDATE('Rent Roll'!$K12,ROUNDDOWN('Rent Roll'!$M12,0))-1&gt;=AZ$5),-AZ16,
"-")),"-")</f>
        <v>-</v>
      </c>
      <c r="BA41" s="92" t="str">
        <f>IFERROR(
IF(AND(BA$5&gt;='Rent Roll'!$M38,EDATE('Rent Roll'!$M38,ROUNDDOWN('Rent Roll'!$Q38,0))-1&gt;=BA$5),-BA16,
IF(AND(BA$5&gt;='Rent Roll'!$K12,EDATE('Rent Roll'!$K12,ROUNDDOWN('Rent Roll'!$M12,0))-1&gt;=BA$5),-BA16,
"-")),"-")</f>
        <v>-</v>
      </c>
      <c r="BB41" s="92" t="str">
        <f>IFERROR(
IF(AND(BB$5&gt;='Rent Roll'!$M38,EDATE('Rent Roll'!$M38,ROUNDDOWN('Rent Roll'!$Q38,0))-1&gt;=BB$5),-BB16,
IF(AND(BB$5&gt;='Rent Roll'!$K12,EDATE('Rent Roll'!$K12,ROUNDDOWN('Rent Roll'!$M12,0))-1&gt;=BB$5),-BB16,
"-")),"-")</f>
        <v>-</v>
      </c>
      <c r="BC41" s="92" t="str">
        <f>IFERROR(
IF(AND(BC$5&gt;='Rent Roll'!$M38,EDATE('Rent Roll'!$M38,ROUNDDOWN('Rent Roll'!$Q38,0))-1&gt;=BC$5),-BC16,
IF(AND(BC$5&gt;='Rent Roll'!$K12,EDATE('Rent Roll'!$K12,ROUNDDOWN('Rent Roll'!$M12,0))-1&gt;=BC$5),-BC16,
"-")),"-")</f>
        <v>-</v>
      </c>
      <c r="BD41" s="92" t="str">
        <f>IFERROR(
IF(AND(BD$5&gt;='Rent Roll'!$M38,EDATE('Rent Roll'!$M38,ROUNDDOWN('Rent Roll'!$Q38,0))-1&gt;=BD$5),-BD16,
IF(AND(BD$5&gt;='Rent Roll'!$K12,EDATE('Rent Roll'!$K12,ROUNDDOWN('Rent Roll'!$M12,0))-1&gt;=BD$5),-BD16,
"-")),"-")</f>
        <v>-</v>
      </c>
      <c r="BE41" s="92" t="str">
        <f>IFERROR(
IF(AND(BE$5&gt;='Rent Roll'!$M38,EDATE('Rent Roll'!$M38,ROUNDDOWN('Rent Roll'!$Q38,0))-1&gt;=BE$5),-BE16,
IF(AND(BE$5&gt;='Rent Roll'!$K12,EDATE('Rent Roll'!$K12,ROUNDDOWN('Rent Roll'!$M12,0))-1&gt;=BE$5),-BE16,
"-")),"-")</f>
        <v>-</v>
      </c>
      <c r="BF41" s="92" t="str">
        <f>IFERROR(
IF(AND(BF$5&gt;='Rent Roll'!$M38,EDATE('Rent Roll'!$M38,ROUNDDOWN('Rent Roll'!$Q38,0))-1&gt;=BF$5),-BF16,
IF(AND(BF$5&gt;='Rent Roll'!$K12,EDATE('Rent Roll'!$K12,ROUNDDOWN('Rent Roll'!$M12,0))-1&gt;=BF$5),-BF16,
"-")),"-")</f>
        <v>-</v>
      </c>
      <c r="BG41" s="92" t="str">
        <f>IFERROR(
IF(AND(BG$5&gt;='Rent Roll'!$M38,EDATE('Rent Roll'!$M38,ROUNDDOWN('Rent Roll'!$Q38,0))-1&gt;=BG$5),-BG16,
IF(AND(BG$5&gt;='Rent Roll'!$K12,EDATE('Rent Roll'!$K12,ROUNDDOWN('Rent Roll'!$M12,0))-1&gt;=BG$5),-BG16,
"-")),"-")</f>
        <v>-</v>
      </c>
      <c r="BH41" s="92" t="str">
        <f>IFERROR(
IF(AND(BH$5&gt;='Rent Roll'!$M38,EDATE('Rent Roll'!$M38,ROUNDDOWN('Rent Roll'!$Q38,0))-1&gt;=BH$5),-BH16,
IF(AND(BH$5&gt;='Rent Roll'!$K12,EDATE('Rent Roll'!$K12,ROUNDDOWN('Rent Roll'!$M12,0))-1&gt;=BH$5),-BH16,
"-")),"-")</f>
        <v>-</v>
      </c>
      <c r="BI41" s="92" t="str">
        <f>IFERROR(
IF(AND(BI$5&gt;='Rent Roll'!$M38,EDATE('Rent Roll'!$M38,ROUNDDOWN('Rent Roll'!$Q38,0))-1&gt;=BI$5),-BI16,
IF(AND(BI$5&gt;='Rent Roll'!$K12,EDATE('Rent Roll'!$K12,ROUNDDOWN('Rent Roll'!$M12,0))-1&gt;=BI$5),-BI16,
"-")),"-")</f>
        <v>-</v>
      </c>
      <c r="BJ41" s="92" t="str">
        <f>IFERROR(
IF(AND(BJ$5&gt;='Rent Roll'!$M38,EDATE('Rent Roll'!$M38,ROUNDDOWN('Rent Roll'!$Q38,0))-1&gt;=BJ$5),-BJ16,
IF(AND(BJ$5&gt;='Rent Roll'!$K12,EDATE('Rent Roll'!$K12,ROUNDDOWN('Rent Roll'!$M12,0))-1&gt;=BJ$5),-BJ16,
"-")),"-")</f>
        <v>-</v>
      </c>
      <c r="BK41" s="92" t="str">
        <f>IFERROR(
IF(AND(BK$5&gt;='Rent Roll'!$M38,EDATE('Rent Roll'!$M38,ROUNDDOWN('Rent Roll'!$Q38,0))-1&gt;=BK$5),-BK16,
IF(AND(BK$5&gt;='Rent Roll'!$K12,EDATE('Rent Roll'!$K12,ROUNDDOWN('Rent Roll'!$M12,0))-1&gt;=BK$5),-BK16,
"-")),"-")</f>
        <v>-</v>
      </c>
      <c r="BL41" s="92" t="str">
        <f>IFERROR(
IF(AND(BL$5&gt;='Rent Roll'!$M38,EDATE('Rent Roll'!$M38,ROUNDDOWN('Rent Roll'!$Q38,0))-1&gt;=BL$5),-BL16,
IF(AND(BL$5&gt;='Rent Roll'!$K12,EDATE('Rent Roll'!$K12,ROUNDDOWN('Rent Roll'!$M12,0))-1&gt;=BL$5),-BL16,
"-")),"-")</f>
        <v>-</v>
      </c>
      <c r="BM41" s="92" t="str">
        <f>IFERROR(
IF(AND(BM$5&gt;='Rent Roll'!$M38,EDATE('Rent Roll'!$M38,ROUNDDOWN('Rent Roll'!$Q38,0))-1&gt;=BM$5),-BM16,
IF(AND(BM$5&gt;='Rent Roll'!$K12,EDATE('Rent Roll'!$K12,ROUNDDOWN('Rent Roll'!$M12,0))-1&gt;=BM$5),-BM16,
"-")),"-")</f>
        <v>-</v>
      </c>
      <c r="BN41" s="92" t="str">
        <f>IFERROR(
IF(AND(BN$5&gt;='Rent Roll'!$M38,EDATE('Rent Roll'!$M38,ROUNDDOWN('Rent Roll'!$Q38,0))-1&gt;=BN$5),-BN16,
IF(AND(BN$5&gt;='Rent Roll'!$K12,EDATE('Rent Roll'!$K12,ROUNDDOWN('Rent Roll'!$M12,0))-1&gt;=BN$5),-BN16,
"-")),"-")</f>
        <v>-</v>
      </c>
      <c r="BO41" s="92" t="str">
        <f>IFERROR(
IF(AND(BO$5&gt;='Rent Roll'!$M38,EDATE('Rent Roll'!$M38,ROUNDDOWN('Rent Roll'!$Q38,0))-1&gt;=BO$5),-BO16,
IF(AND(BO$5&gt;='Rent Roll'!$K12,EDATE('Rent Roll'!$K12,ROUNDDOWN('Rent Roll'!$M12,0))-1&gt;=BO$5),-BO16,
"-")),"-")</f>
        <v>-</v>
      </c>
      <c r="BP41" s="92" t="str">
        <f>IFERROR(
IF(AND(BP$5&gt;='Rent Roll'!$M38,EDATE('Rent Roll'!$M38,ROUNDDOWN('Rent Roll'!$Q38,0))-1&gt;=BP$5),-BP16,
IF(AND(BP$5&gt;='Rent Roll'!$K12,EDATE('Rent Roll'!$K12,ROUNDDOWN('Rent Roll'!$M12,0))-1&gt;=BP$5),-BP16,
"-")),"-")</f>
        <v>-</v>
      </c>
      <c r="BQ41" s="92" t="str">
        <f>IFERROR(
IF(AND(BQ$5&gt;='Rent Roll'!$M38,EDATE('Rent Roll'!$M38,ROUNDDOWN('Rent Roll'!$Q38,0))-1&gt;=BQ$5),-BQ16,
IF(AND(BQ$5&gt;='Rent Roll'!$K12,EDATE('Rent Roll'!$K12,ROUNDDOWN('Rent Roll'!$M12,0))-1&gt;=BQ$5),-BQ16,
"-")),"-")</f>
        <v>-</v>
      </c>
      <c r="BR41" s="92" t="str">
        <f>IFERROR(
IF(AND(BR$5&gt;='Rent Roll'!$M38,EDATE('Rent Roll'!$M38,ROUNDDOWN('Rent Roll'!$Q38,0))-1&gt;=BR$5),-BR16,
IF(AND(BR$5&gt;='Rent Roll'!$K12,EDATE('Rent Roll'!$K12,ROUNDDOWN('Rent Roll'!$M12,0))-1&gt;=BR$5),-BR16,
"-")),"-")</f>
        <v>-</v>
      </c>
      <c r="BS41" s="92" t="str">
        <f>IFERROR(
IF(AND(BS$5&gt;='Rent Roll'!$M38,EDATE('Rent Roll'!$M38,ROUNDDOWN('Rent Roll'!$Q38,0))-1&gt;=BS$5),-BS16,
IF(AND(BS$5&gt;='Rent Roll'!$K12,EDATE('Rent Roll'!$K12,ROUNDDOWN('Rent Roll'!$M12,0))-1&gt;=BS$5),-BS16,
"-")),"-")</f>
        <v>-</v>
      </c>
      <c r="BT41" s="92" t="str">
        <f>IFERROR(
IF(AND(BT$5&gt;='Rent Roll'!$M38,EDATE('Rent Roll'!$M38,ROUNDDOWN('Rent Roll'!$Q38,0))-1&gt;=BT$5),-BT16,
IF(AND(BT$5&gt;='Rent Roll'!$K12,EDATE('Rent Roll'!$K12,ROUNDDOWN('Rent Roll'!$M12,0))-1&gt;=BT$5),-BT16,
"-")),"-")</f>
        <v>-</v>
      </c>
      <c r="BU41" s="92" t="str">
        <f>IFERROR(
IF(AND(BU$5&gt;='Rent Roll'!$M38,EDATE('Rent Roll'!$M38,ROUNDDOWN('Rent Roll'!$Q38,0))-1&gt;=BU$5),-BU16,
IF(AND(BU$5&gt;='Rent Roll'!$K12,EDATE('Rent Roll'!$K12,ROUNDDOWN('Rent Roll'!$M12,0))-1&gt;=BU$5),-BU16,
"-")),"-")</f>
        <v>-</v>
      </c>
      <c r="BV41" s="92" t="str">
        <f>IFERROR(
IF(AND(BV$5&gt;='Rent Roll'!$M38,EDATE('Rent Roll'!$M38,ROUNDDOWN('Rent Roll'!$Q38,0))-1&gt;=BV$5),-BV16,
IF(AND(BV$5&gt;='Rent Roll'!$K12,EDATE('Rent Roll'!$K12,ROUNDDOWN('Rent Roll'!$M12,0))-1&gt;=BV$5),-BV16,
"-")),"-")</f>
        <v>-</v>
      </c>
      <c r="BW41" s="92" t="str">
        <f>IFERROR(
IF(AND(BW$5&gt;='Rent Roll'!$M38,EDATE('Rent Roll'!$M38,ROUNDDOWN('Rent Roll'!$Q38,0))-1&gt;=BW$5),-BW16,
IF(AND(BW$5&gt;='Rent Roll'!$K12,EDATE('Rent Roll'!$K12,ROUNDDOWN('Rent Roll'!$M12,0))-1&gt;=BW$5),-BW16,
"-")),"-")</f>
        <v>-</v>
      </c>
      <c r="BX41" s="92" t="str">
        <f>IFERROR(
IF(AND(BX$5&gt;='Rent Roll'!$M38,EDATE('Rent Roll'!$M38,ROUNDDOWN('Rent Roll'!$Q38,0))-1&gt;=BX$5),-BX16,
IF(AND(BX$5&gt;='Rent Roll'!$K12,EDATE('Rent Roll'!$K12,ROUNDDOWN('Rent Roll'!$M12,0))-1&gt;=BX$5),-BX16,
"-")),"-")</f>
        <v>-</v>
      </c>
      <c r="BY41" s="92" t="str">
        <f>IFERROR(
IF(AND(BY$5&gt;='Rent Roll'!$M38,EDATE('Rent Roll'!$M38,ROUNDDOWN('Rent Roll'!$Q38,0))-1&gt;=BY$5),-BY16,
IF(AND(BY$5&gt;='Rent Roll'!$K12,EDATE('Rent Roll'!$K12,ROUNDDOWN('Rent Roll'!$M12,0))-1&gt;=BY$5),-BY16,
"-")),"-")</f>
        <v>-</v>
      </c>
      <c r="BZ41" s="92" t="str">
        <f>IFERROR(
IF(AND(BZ$5&gt;='Rent Roll'!$M38,EDATE('Rent Roll'!$M38,ROUNDDOWN('Rent Roll'!$Q38,0))-1&gt;=BZ$5),-BZ16,
IF(AND(BZ$5&gt;='Rent Roll'!$K12,EDATE('Rent Roll'!$K12,ROUNDDOWN('Rent Roll'!$M12,0))-1&gt;=BZ$5),-BZ16,
"-")),"-")</f>
        <v>-</v>
      </c>
      <c r="CA41" s="92" t="str">
        <f>IFERROR(
IF(AND(CA$5&gt;='Rent Roll'!$M38,EDATE('Rent Roll'!$M38,ROUNDDOWN('Rent Roll'!$Q38,0))-1&gt;=CA$5),-CA16,
IF(AND(CA$5&gt;='Rent Roll'!$K12,EDATE('Rent Roll'!$K12,ROUNDDOWN('Rent Roll'!$M12,0))-1&gt;=CA$5),-CA16,
"-")),"-")</f>
        <v>-</v>
      </c>
      <c r="CB41" s="92" t="str">
        <f>IFERROR(
IF(AND(CB$5&gt;='Rent Roll'!$M38,EDATE('Rent Roll'!$M38,ROUNDDOWN('Rent Roll'!$Q38,0))-1&gt;=CB$5),-CB16,
IF(AND(CB$5&gt;='Rent Roll'!$K12,EDATE('Rent Roll'!$K12,ROUNDDOWN('Rent Roll'!$M12,0))-1&gt;=CB$5),-CB16,
"-")),"-")</f>
        <v>-</v>
      </c>
      <c r="CC41" s="92" t="str">
        <f>IFERROR(
IF(AND(CC$5&gt;='Rent Roll'!$M38,EDATE('Rent Roll'!$M38,ROUNDDOWN('Rent Roll'!$Q38,0))-1&gt;=CC$5),-CC16,
IF(AND(CC$5&gt;='Rent Roll'!$K12,EDATE('Rent Roll'!$K12,ROUNDDOWN('Rent Roll'!$M12,0))-1&gt;=CC$5),-CC16,
"-")),"-")</f>
        <v>-</v>
      </c>
      <c r="CD41" s="92" t="str">
        <f>IFERROR(
IF(AND(CD$5&gt;='Rent Roll'!$M38,EDATE('Rent Roll'!$M38,ROUNDDOWN('Rent Roll'!$Q38,0))-1&gt;=CD$5),-CD16,
IF(AND(CD$5&gt;='Rent Roll'!$K12,EDATE('Rent Roll'!$K12,ROUNDDOWN('Rent Roll'!$M12,0))-1&gt;=CD$5),-CD16,
"-")),"-")</f>
        <v>-</v>
      </c>
      <c r="CE41" s="92" t="str">
        <f>IFERROR(
IF(AND(CE$5&gt;='Rent Roll'!$M38,EDATE('Rent Roll'!$M38,ROUNDDOWN('Rent Roll'!$Q38,0))-1&gt;=CE$5),-CE16,
IF(AND(CE$5&gt;='Rent Roll'!$K12,EDATE('Rent Roll'!$K12,ROUNDDOWN('Rent Roll'!$M12,0))-1&gt;=CE$5),-CE16,
"-")),"-")</f>
        <v>-</v>
      </c>
      <c r="CF41" s="92" t="str">
        <f>IFERROR(
IF(AND(CF$5&gt;='Rent Roll'!$M38,EDATE('Rent Roll'!$M38,ROUNDDOWN('Rent Roll'!$Q38,0))-1&gt;=CF$5),-CF16,
IF(AND(CF$5&gt;='Rent Roll'!$K12,EDATE('Rent Roll'!$K12,ROUNDDOWN('Rent Roll'!$M12,0))-1&gt;=CF$5),-CF16,
"-")),"-")</f>
        <v>-</v>
      </c>
      <c r="CG41" s="92" t="str">
        <f>IFERROR(
IF(AND(CG$5&gt;='Rent Roll'!$M38,EDATE('Rent Roll'!$M38,ROUNDDOWN('Rent Roll'!$Q38,0))-1&gt;=CG$5),-CG16,
IF(AND(CG$5&gt;='Rent Roll'!$K12,EDATE('Rent Roll'!$K12,ROUNDDOWN('Rent Roll'!$M12,0))-1&gt;=CG$5),-CG16,
"-")),"-")</f>
        <v>-</v>
      </c>
      <c r="CH41" s="92" t="str">
        <f>IFERROR(
IF(AND(CH$5&gt;='Rent Roll'!$M38,EDATE('Rent Roll'!$M38,ROUNDDOWN('Rent Roll'!$Q38,0))-1&gt;=CH$5),-CH16,
IF(AND(CH$5&gt;='Rent Roll'!$K12,EDATE('Rent Roll'!$K12,ROUNDDOWN('Rent Roll'!$M12,0))-1&gt;=CH$5),-CH16,
"-")),"-")</f>
        <v>-</v>
      </c>
      <c r="CI41" s="92" t="str">
        <f>IFERROR(
IF(AND(CI$5&gt;='Rent Roll'!$M38,EDATE('Rent Roll'!$M38,ROUNDDOWN('Rent Roll'!$Q38,0))-1&gt;=CI$5),-CI16,
IF(AND(CI$5&gt;='Rent Roll'!$K12,EDATE('Rent Roll'!$K12,ROUNDDOWN('Rent Roll'!$M12,0))-1&gt;=CI$5),-CI16,
"-")),"-")</f>
        <v>-</v>
      </c>
      <c r="CJ41" s="92" t="str">
        <f>IFERROR(
IF(AND(CJ$5&gt;='Rent Roll'!$M38,EDATE('Rent Roll'!$M38,ROUNDDOWN('Rent Roll'!$Q38,0))-1&gt;=CJ$5),-CJ16,
IF(AND(CJ$5&gt;='Rent Roll'!$K12,EDATE('Rent Roll'!$K12,ROUNDDOWN('Rent Roll'!$M12,0))-1&gt;=CJ$5),-CJ16,
"-")),"-")</f>
        <v>-</v>
      </c>
      <c r="CK41" s="92" t="str">
        <f>IFERROR(
IF(AND(CK$5&gt;='Rent Roll'!$M38,EDATE('Rent Roll'!$M38,ROUNDDOWN('Rent Roll'!$Q38,0))-1&gt;=CK$5),-CK16,
IF(AND(CK$5&gt;='Rent Roll'!$K12,EDATE('Rent Roll'!$K12,ROUNDDOWN('Rent Roll'!$M12,0))-1&gt;=CK$5),-CK16,
"-")),"-")</f>
        <v>-</v>
      </c>
      <c r="CL41" s="92" t="str">
        <f>IFERROR(
IF(AND(CL$5&gt;='Rent Roll'!$M38,EDATE('Rent Roll'!$M38,ROUNDDOWN('Rent Roll'!$Q38,0))-1&gt;=CL$5),-CL16,
IF(AND(CL$5&gt;='Rent Roll'!$K12,EDATE('Rent Roll'!$K12,ROUNDDOWN('Rent Roll'!$M12,0))-1&gt;=CL$5),-CL16,
"-")),"-")</f>
        <v>-</v>
      </c>
      <c r="CM41" s="92" t="str">
        <f>IFERROR(
IF(AND(CM$5&gt;='Rent Roll'!$M38,EDATE('Rent Roll'!$M38,ROUNDDOWN('Rent Roll'!$Q38,0))-1&gt;=CM$5),-CM16,
IF(AND(CM$5&gt;='Rent Roll'!$K12,EDATE('Rent Roll'!$K12,ROUNDDOWN('Rent Roll'!$M12,0))-1&gt;=CM$5),-CM16,
"-")),"-")</f>
        <v>-</v>
      </c>
      <c r="CN41" s="92" t="str">
        <f>IFERROR(
IF(AND(CN$5&gt;='Rent Roll'!$M38,EDATE('Rent Roll'!$M38,ROUNDDOWN('Rent Roll'!$Q38,0))-1&gt;=CN$5),-CN16,
IF(AND(CN$5&gt;='Rent Roll'!$K12,EDATE('Rent Roll'!$K12,ROUNDDOWN('Rent Roll'!$M12,0))-1&gt;=CN$5),-CN16,
"-")),"-")</f>
        <v>-</v>
      </c>
      <c r="CO41" s="92" t="str">
        <f>IFERROR(
IF(AND(CO$5&gt;='Rent Roll'!$M38,EDATE('Rent Roll'!$M38,ROUNDDOWN('Rent Roll'!$Q38,0))-1&gt;=CO$5),-CO16,
IF(AND(CO$5&gt;='Rent Roll'!$K12,EDATE('Rent Roll'!$K12,ROUNDDOWN('Rent Roll'!$M12,0))-1&gt;=CO$5),-CO16,
"-")),"-")</f>
        <v>-</v>
      </c>
      <c r="CP41" s="92" t="str">
        <f>IFERROR(
IF(AND(CP$5&gt;='Rent Roll'!$M38,EDATE('Rent Roll'!$M38,ROUNDDOWN('Rent Roll'!$Q38,0))-1&gt;=CP$5),-CP16,
IF(AND(CP$5&gt;='Rent Roll'!$K12,EDATE('Rent Roll'!$K12,ROUNDDOWN('Rent Roll'!$M12,0))-1&gt;=CP$5),-CP16,
"-")),"-")</f>
        <v>-</v>
      </c>
      <c r="CQ41" s="92" t="str">
        <f>IFERROR(
IF(AND(CQ$5&gt;='Rent Roll'!$M38,EDATE('Rent Roll'!$M38,ROUNDDOWN('Rent Roll'!$Q38,0))-1&gt;=CQ$5),-CQ16,
IF(AND(CQ$5&gt;='Rent Roll'!$K12,EDATE('Rent Roll'!$K12,ROUNDDOWN('Rent Roll'!$M12,0))-1&gt;=CQ$5),-CQ16,
"-")),"-")</f>
        <v>-</v>
      </c>
      <c r="CR41" s="92" t="str">
        <f>IFERROR(
IF(AND(CR$5&gt;='Rent Roll'!$M38,EDATE('Rent Roll'!$M38,ROUNDDOWN('Rent Roll'!$Q38,0))-1&gt;=CR$5),-CR16,
IF(AND(CR$5&gt;='Rent Roll'!$K12,EDATE('Rent Roll'!$K12,ROUNDDOWN('Rent Roll'!$M12,0))-1&gt;=CR$5),-CR16,
"-")),"-")</f>
        <v>-</v>
      </c>
      <c r="CS41" s="92" t="str">
        <f>IFERROR(
IF(AND(CS$5&gt;='Rent Roll'!$M38,EDATE('Rent Roll'!$M38,ROUNDDOWN('Rent Roll'!$Q38,0))-1&gt;=CS$5),-CS16,
IF(AND(CS$5&gt;='Rent Roll'!$K12,EDATE('Rent Roll'!$K12,ROUNDDOWN('Rent Roll'!$M12,0))-1&gt;=CS$5),-CS16,
"-")),"-")</f>
        <v>-</v>
      </c>
      <c r="CT41" s="92" t="str">
        <f>IFERROR(
IF(AND(CT$5&gt;='Rent Roll'!$M38,EDATE('Rent Roll'!$M38,ROUNDDOWN('Rent Roll'!$Q38,0))-1&gt;=CT$5),-CT16,
IF(AND(CT$5&gt;='Rent Roll'!$K12,EDATE('Rent Roll'!$K12,ROUNDDOWN('Rent Roll'!$M12,0))-1&gt;=CT$5),-CT16,
"-")),"-")</f>
        <v>-</v>
      </c>
      <c r="CU41" s="92" t="str">
        <f>IFERROR(
IF(AND(CU$5&gt;='Rent Roll'!$M38,EDATE('Rent Roll'!$M38,ROUNDDOWN('Rent Roll'!$Q38,0))-1&gt;=CU$5),-CU16,
IF(AND(CU$5&gt;='Rent Roll'!$K12,EDATE('Rent Roll'!$K12,ROUNDDOWN('Rent Roll'!$M12,0))-1&gt;=CU$5),-CU16,
"-")),"-")</f>
        <v>-</v>
      </c>
      <c r="CV41" s="92" t="str">
        <f>IFERROR(
IF(AND(CV$5&gt;='Rent Roll'!$M38,EDATE('Rent Roll'!$M38,ROUNDDOWN('Rent Roll'!$Q38,0))-1&gt;=CV$5),-CV16,
IF(AND(CV$5&gt;='Rent Roll'!$K12,EDATE('Rent Roll'!$K12,ROUNDDOWN('Rent Roll'!$M12,0))-1&gt;=CV$5),-CV16,
"-")),"-")</f>
        <v>-</v>
      </c>
      <c r="CW41" s="92" t="str">
        <f>IFERROR(
IF(AND(CW$5&gt;='Rent Roll'!$M38,EDATE('Rent Roll'!$M38,ROUNDDOWN('Rent Roll'!$Q38,0))-1&gt;=CW$5),-CW16,
IF(AND(CW$5&gt;='Rent Roll'!$K12,EDATE('Rent Roll'!$K12,ROUNDDOWN('Rent Roll'!$M12,0))-1&gt;=CW$5),-CW16,
"-")),"-")</f>
        <v>-</v>
      </c>
      <c r="CX41" s="92" t="str">
        <f>IFERROR(
IF(AND(CX$5&gt;='Rent Roll'!$M38,EDATE('Rent Roll'!$M38,ROUNDDOWN('Rent Roll'!$Q38,0))-1&gt;=CX$5),-CX16,
IF(AND(CX$5&gt;='Rent Roll'!$K12,EDATE('Rent Roll'!$K12,ROUNDDOWN('Rent Roll'!$M12,0))-1&gt;=CX$5),-CX16,
"-")),"-")</f>
        <v>-</v>
      </c>
      <c r="CY41" s="92" t="str">
        <f>IFERROR(
IF(AND(CY$5&gt;='Rent Roll'!$M38,EDATE('Rent Roll'!$M38,ROUNDDOWN('Rent Roll'!$Q38,0))-1&gt;=CY$5),-CY16,
IF(AND(CY$5&gt;='Rent Roll'!$K12,EDATE('Rent Roll'!$K12,ROUNDDOWN('Rent Roll'!$M12,0))-1&gt;=CY$5),-CY16,
"-")),"-")</f>
        <v>-</v>
      </c>
      <c r="CZ41" s="92" t="str">
        <f>IFERROR(
IF(AND(CZ$5&gt;='Rent Roll'!$M38,EDATE('Rent Roll'!$M38,ROUNDDOWN('Rent Roll'!$Q38,0))-1&gt;=CZ$5),-CZ16,
IF(AND(CZ$5&gt;='Rent Roll'!$K12,EDATE('Rent Roll'!$K12,ROUNDDOWN('Rent Roll'!$M12,0))-1&gt;=CZ$5),-CZ16,
"-")),"-")</f>
        <v>-</v>
      </c>
      <c r="DA41" s="92" t="str">
        <f>IFERROR(
IF(AND(DA$5&gt;='Rent Roll'!$M38,EDATE('Rent Roll'!$M38,ROUNDDOWN('Rent Roll'!$Q38,0))-1&gt;=DA$5),-DA16,
IF(AND(DA$5&gt;='Rent Roll'!$K12,EDATE('Rent Roll'!$K12,ROUNDDOWN('Rent Roll'!$M12,0))-1&gt;=DA$5),-DA16,
"-")),"-")</f>
        <v>-</v>
      </c>
      <c r="DB41" s="92" t="str">
        <f>IFERROR(
IF(AND(DB$5&gt;='Rent Roll'!$M38,EDATE('Rent Roll'!$M38,ROUNDDOWN('Rent Roll'!$Q38,0))-1&gt;=DB$5),-DB16,
IF(AND(DB$5&gt;='Rent Roll'!$K12,EDATE('Rent Roll'!$K12,ROUNDDOWN('Rent Roll'!$M12,0))-1&gt;=DB$5),-DB16,
"-")),"-")</f>
        <v>-</v>
      </c>
      <c r="DC41" s="92" t="str">
        <f>IFERROR(
IF(AND(DC$5&gt;='Rent Roll'!$M38,EDATE('Rent Roll'!$M38,ROUNDDOWN('Rent Roll'!$Q38,0))-1&gt;=DC$5),-DC16,
IF(AND(DC$5&gt;='Rent Roll'!$K12,EDATE('Rent Roll'!$K12,ROUNDDOWN('Rent Roll'!$M12,0))-1&gt;=DC$5),-DC16,
"-")),"-")</f>
        <v>-</v>
      </c>
      <c r="DD41" s="92" t="str">
        <f>IFERROR(
IF(AND(DD$5&gt;='Rent Roll'!$M38,EDATE('Rent Roll'!$M38,ROUNDDOWN('Rent Roll'!$Q38,0))-1&gt;=DD$5),-DD16,
IF(AND(DD$5&gt;='Rent Roll'!$K12,EDATE('Rent Roll'!$K12,ROUNDDOWN('Rent Roll'!$M12,0))-1&gt;=DD$5),-DD16,
"-")),"-")</f>
        <v>-</v>
      </c>
      <c r="DE41" s="92" t="str">
        <f>IFERROR(
IF(AND(DE$5&gt;='Rent Roll'!$M38,EDATE('Rent Roll'!$M38,ROUNDDOWN('Rent Roll'!$Q38,0))-1&gt;=DE$5),-DE16,
IF(AND(DE$5&gt;='Rent Roll'!$K12,EDATE('Rent Roll'!$K12,ROUNDDOWN('Rent Roll'!$M12,0))-1&gt;=DE$5),-DE16,
"-")),"-")</f>
        <v>-</v>
      </c>
      <c r="DF41" s="92" t="str">
        <f>IFERROR(
IF(AND(DF$5&gt;='Rent Roll'!$M38,EDATE('Rent Roll'!$M38,ROUNDDOWN('Rent Roll'!$Q38,0))-1&gt;=DF$5),-DF16,
IF(AND(DF$5&gt;='Rent Roll'!$K12,EDATE('Rent Roll'!$K12,ROUNDDOWN('Rent Roll'!$M12,0))-1&gt;=DF$5),-DF16,
"-")),"-")</f>
        <v>-</v>
      </c>
      <c r="DG41" s="92" t="str">
        <f>IFERROR(
IF(AND(DG$5&gt;='Rent Roll'!$M38,EDATE('Rent Roll'!$M38,ROUNDDOWN('Rent Roll'!$Q38,0))-1&gt;=DG$5),-DG16,
IF(AND(DG$5&gt;='Rent Roll'!$K12,EDATE('Rent Roll'!$K12,ROUNDDOWN('Rent Roll'!$M12,0))-1&gt;=DG$5),-DG16,
"-")),"-")</f>
        <v>-</v>
      </c>
      <c r="DH41" s="92" t="str">
        <f>IFERROR(
IF(AND(DH$5&gt;='Rent Roll'!$M38,EDATE('Rent Roll'!$M38,ROUNDDOWN('Rent Roll'!$Q38,0))-1&gt;=DH$5),-DH16,
IF(AND(DH$5&gt;='Rent Roll'!$K12,EDATE('Rent Roll'!$K12,ROUNDDOWN('Rent Roll'!$M12,0))-1&gt;=DH$5),-DH16,
"-")),"-")</f>
        <v>-</v>
      </c>
      <c r="DI41" s="92" t="str">
        <f>IFERROR(
IF(AND(DI$5&gt;='Rent Roll'!$M38,EDATE('Rent Roll'!$M38,ROUNDDOWN('Rent Roll'!$Q38,0))-1&gt;=DI$5),-DI16,
IF(AND(DI$5&gt;='Rent Roll'!$K12,EDATE('Rent Roll'!$K12,ROUNDDOWN('Rent Roll'!$M12,0))-1&gt;=DI$5),-DI16,
"-")),"-")</f>
        <v>-</v>
      </c>
      <c r="DJ41" s="92" t="str">
        <f>IFERROR(
IF(AND(DJ$5&gt;='Rent Roll'!$M38,EDATE('Rent Roll'!$M38,ROUNDDOWN('Rent Roll'!$Q38,0))-1&gt;=DJ$5),-DJ16,
IF(AND(DJ$5&gt;='Rent Roll'!$K12,EDATE('Rent Roll'!$K12,ROUNDDOWN('Rent Roll'!$M12,0))-1&gt;=DJ$5),-DJ16,
"-")),"-")</f>
        <v>-</v>
      </c>
      <c r="DK41" s="92" t="str">
        <f>IFERROR(
IF(AND(DK$5&gt;='Rent Roll'!$M38,EDATE('Rent Roll'!$M38,ROUNDDOWN('Rent Roll'!$Q38,0))-1&gt;=DK$5),-DK16,
IF(AND(DK$5&gt;='Rent Roll'!$K12,EDATE('Rent Roll'!$K12,ROUNDDOWN('Rent Roll'!$M12,0))-1&gt;=DK$5),-DK16,
"-")),"-")</f>
        <v>-</v>
      </c>
      <c r="DL41" s="92" t="str">
        <f>IFERROR(
IF(AND(DL$5&gt;='Rent Roll'!$M38,EDATE('Rent Roll'!$M38,ROUNDDOWN('Rent Roll'!$Q38,0))-1&gt;=DL$5),-DL16,
IF(AND(DL$5&gt;='Rent Roll'!$K12,EDATE('Rent Roll'!$K12,ROUNDDOWN('Rent Roll'!$M12,0))-1&gt;=DL$5),-DL16,
"-")),"-")</f>
        <v>-</v>
      </c>
      <c r="DM41" s="92" t="str">
        <f>IFERROR(
IF(AND(DM$5&gt;='Rent Roll'!$M38,EDATE('Rent Roll'!$M38,ROUNDDOWN('Rent Roll'!$Q38,0))-1&gt;=DM$5),-DM16,
IF(AND(DM$5&gt;='Rent Roll'!$K12,EDATE('Rent Roll'!$K12,ROUNDDOWN('Rent Roll'!$M12,0))-1&gt;=DM$5),-DM16,
"-")),"-")</f>
        <v>-</v>
      </c>
      <c r="DN41" s="92" t="str">
        <f>IFERROR(
IF(AND(DN$5&gt;='Rent Roll'!$M38,EDATE('Rent Roll'!$M38,ROUNDDOWN('Rent Roll'!$Q38,0))-1&gt;=DN$5),-DN16,
IF(AND(DN$5&gt;='Rent Roll'!$K12,EDATE('Rent Roll'!$K12,ROUNDDOWN('Rent Roll'!$M12,0))-1&gt;=DN$5),-DN16,
"-")),"-")</f>
        <v>-</v>
      </c>
      <c r="DO41" s="92" t="str">
        <f>IFERROR(
IF(AND(DO$5&gt;='Rent Roll'!$M38,EDATE('Rent Roll'!$M38,ROUNDDOWN('Rent Roll'!$Q38,0))-1&gt;=DO$5),-DO16,
IF(AND(DO$5&gt;='Rent Roll'!$K12,EDATE('Rent Roll'!$K12,ROUNDDOWN('Rent Roll'!$M12,0))-1&gt;=DO$5),-DO16,
"-")),"-")</f>
        <v>-</v>
      </c>
      <c r="DP41" s="92" t="str">
        <f>IFERROR(
IF(AND(DP$5&gt;='Rent Roll'!$M38,EDATE('Rent Roll'!$M38,ROUNDDOWN('Rent Roll'!$Q38,0))-1&gt;=DP$5),-DP16,
IF(AND(DP$5&gt;='Rent Roll'!$K12,EDATE('Rent Roll'!$K12,ROUNDDOWN('Rent Roll'!$M12,0))-1&gt;=DP$5),-DP16,
"-")),"-")</f>
        <v>-</v>
      </c>
      <c r="DQ41" s="92" t="str">
        <f>IFERROR(
IF(AND(DQ$5&gt;='Rent Roll'!$M38,EDATE('Rent Roll'!$M38,ROUNDDOWN('Rent Roll'!$Q38,0))-1&gt;=DQ$5),-DQ16,
IF(AND(DQ$5&gt;='Rent Roll'!$K12,EDATE('Rent Roll'!$K12,ROUNDDOWN('Rent Roll'!$M12,0))-1&gt;=DQ$5),-DQ16,
"-")),"-")</f>
        <v>-</v>
      </c>
      <c r="DR41" s="92" t="str">
        <f>IFERROR(
IF(AND(DR$5&gt;='Rent Roll'!$M38,EDATE('Rent Roll'!$M38,ROUNDDOWN('Rent Roll'!$Q38,0))-1&gt;=DR$5),-DR16,
IF(AND(DR$5&gt;='Rent Roll'!$K12,EDATE('Rent Roll'!$K12,ROUNDDOWN('Rent Roll'!$M12,0))-1&gt;=DR$5),-DR16,
"-")),"-")</f>
        <v>-</v>
      </c>
      <c r="DS41" s="92" t="str">
        <f>IFERROR(
IF(AND(DS$5&gt;='Rent Roll'!$M38,EDATE('Rent Roll'!$M38,ROUNDDOWN('Rent Roll'!$Q38,0))-1&gt;=DS$5),-DS16,
IF(AND(DS$5&gt;='Rent Roll'!$K12,EDATE('Rent Roll'!$K12,ROUNDDOWN('Rent Roll'!$M12,0))-1&gt;=DS$5),-DS16,
"-")),"-")</f>
        <v>-</v>
      </c>
      <c r="DT41" s="92" t="str">
        <f>IFERROR(
IF(AND(DT$5&gt;='Rent Roll'!$M38,EDATE('Rent Roll'!$M38,ROUNDDOWN('Rent Roll'!$Q38,0))-1&gt;=DT$5),-DT16,
IF(AND(DT$5&gt;='Rent Roll'!$K12,EDATE('Rent Roll'!$K12,ROUNDDOWN('Rent Roll'!$M12,0))-1&gt;=DT$5),-DT16,
"-")),"-")</f>
        <v>-</v>
      </c>
      <c r="DU41" s="92" t="str">
        <f>IFERROR(
IF(AND(DU$5&gt;='Rent Roll'!$M38,EDATE('Rent Roll'!$M38,ROUNDDOWN('Rent Roll'!$Q38,0))-1&gt;=DU$5),-DU16,
IF(AND(DU$5&gt;='Rent Roll'!$K12,EDATE('Rent Roll'!$K12,ROUNDDOWN('Rent Roll'!$M12,0))-1&gt;=DU$5),-DU16,
"-")),"-")</f>
        <v>-</v>
      </c>
      <c r="DV41" s="92" t="str">
        <f>IFERROR(
IF(AND(DV$5&gt;='Rent Roll'!$M38,EDATE('Rent Roll'!$M38,ROUNDDOWN('Rent Roll'!$Q38,0))-1&gt;=DV$5),-DV16,
IF(AND(DV$5&gt;='Rent Roll'!$K12,EDATE('Rent Roll'!$K12,ROUNDDOWN('Rent Roll'!$M12,0))-1&gt;=DV$5),-DV16,
"-")),"-")</f>
        <v>-</v>
      </c>
      <c r="DW41" s="92" t="str">
        <f>IFERROR(
IF(AND(DW$5&gt;='Rent Roll'!$M38,EDATE('Rent Roll'!$M38,ROUNDDOWN('Rent Roll'!$Q38,0))-1&gt;=DW$5),-DW16,
IF(AND(DW$5&gt;='Rent Roll'!$K12,EDATE('Rent Roll'!$K12,ROUNDDOWN('Rent Roll'!$M12,0))-1&gt;=DW$5),-DW16,
"-")),"-")</f>
        <v>-</v>
      </c>
      <c r="DX41" s="92" t="str">
        <f>IFERROR(
IF(AND(DX$5&gt;='Rent Roll'!$M38,EDATE('Rent Roll'!$M38,ROUNDDOWN('Rent Roll'!$Q38,0))-1&gt;=DX$5),-DX16,
IF(AND(DX$5&gt;='Rent Roll'!$K12,EDATE('Rent Roll'!$K12,ROUNDDOWN('Rent Roll'!$M12,0))-1&gt;=DX$5),-DX16,
"-")),"-")</f>
        <v>-</v>
      </c>
      <c r="DY41" s="92" t="str">
        <f>IFERROR(
IF(AND(DY$5&gt;='Rent Roll'!$M38,EDATE('Rent Roll'!$M38,ROUNDDOWN('Rent Roll'!$Q38,0))-1&gt;=DY$5),-DY16,
IF(AND(DY$5&gt;='Rent Roll'!$K12,EDATE('Rent Roll'!$K12,ROUNDDOWN('Rent Roll'!$M12,0))-1&gt;=DY$5),-DY16,
"-")),"-")</f>
        <v>-</v>
      </c>
      <c r="DZ41" s="92" t="str">
        <f>IFERROR(
IF(AND(DZ$5&gt;='Rent Roll'!$M38,EDATE('Rent Roll'!$M38,ROUNDDOWN('Rent Roll'!$Q38,0))-1&gt;=DZ$5),-DZ16,
IF(AND(DZ$5&gt;='Rent Roll'!$K12,EDATE('Rent Roll'!$K12,ROUNDDOWN('Rent Roll'!$M12,0))-1&gt;=DZ$5),-DZ16,
"-")),"-")</f>
        <v>-</v>
      </c>
      <c r="EA41" s="92" t="str">
        <f>IFERROR(
IF(AND(EA$5&gt;='Rent Roll'!$M38,EDATE('Rent Roll'!$M38,ROUNDDOWN('Rent Roll'!$Q38,0))-1&gt;=EA$5),-EA16,
IF(AND(EA$5&gt;='Rent Roll'!$K12,EDATE('Rent Roll'!$K12,ROUNDDOWN('Rent Roll'!$M12,0))-1&gt;=EA$5),-EA16,
"-")),"-")</f>
        <v>-</v>
      </c>
      <c r="EB41" s="92" t="str">
        <f>IFERROR(
IF(AND(EB$5&gt;='Rent Roll'!$M38,EDATE('Rent Roll'!$M38,ROUNDDOWN('Rent Roll'!$Q38,0))-1&gt;=EB$5),-EB16,
IF(AND(EB$5&gt;='Rent Roll'!$K12,EDATE('Rent Roll'!$K12,ROUNDDOWN('Rent Roll'!$M12,0))-1&gt;=EB$5),-EB16,
"-")),"-")</f>
        <v>-</v>
      </c>
      <c r="EC41" s="92" t="str">
        <f>IFERROR(
IF(AND(EC$5&gt;='Rent Roll'!$M38,EDATE('Rent Roll'!$M38,ROUNDDOWN('Rent Roll'!$Q38,0))-1&gt;=EC$5),-EC16,
IF(AND(EC$5&gt;='Rent Roll'!$K12,EDATE('Rent Roll'!$K12,ROUNDDOWN('Rent Roll'!$M12,0))-1&gt;=EC$5),-EC16,
"-")),"-")</f>
        <v>-</v>
      </c>
      <c r="ED41" s="92" t="str">
        <f>IFERROR(
IF(AND(ED$5&gt;='Rent Roll'!$M38,EDATE('Rent Roll'!$M38,ROUNDDOWN('Rent Roll'!$Q38,0))-1&gt;=ED$5),-ED16,
IF(AND(ED$5&gt;='Rent Roll'!$K12,EDATE('Rent Roll'!$K12,ROUNDDOWN('Rent Roll'!$M12,0))-1&gt;=ED$5),-ED16,
"-")),"-")</f>
        <v>-</v>
      </c>
      <c r="EE41" s="92" t="str">
        <f>IFERROR(
IF(AND(EE$5&gt;='Rent Roll'!$M38,EDATE('Rent Roll'!$M38,ROUNDDOWN('Rent Roll'!$Q38,0))-1&gt;=EE$5),-EE16,
IF(AND(EE$5&gt;='Rent Roll'!$K12,EDATE('Rent Roll'!$K12,ROUNDDOWN('Rent Roll'!$M12,0))-1&gt;=EE$5),-EE16,
"-")),"-")</f>
        <v>-</v>
      </c>
      <c r="EF41" s="214" t="str">
        <f>IFERROR(
IF(AND(EF$5&gt;='Rent Roll'!$M38,EDATE('Rent Roll'!$M38,ROUNDDOWN('Rent Roll'!$Q38,0))-1&gt;=EF$5),-EF16,
IF(AND(EF$5&gt;='Rent Roll'!$K12,EDATE('Rent Roll'!$K12,ROUNDDOWN('Rent Roll'!$M12,0))-1&gt;=EF$5),-EF16,
"-")),"-")</f>
        <v>-</v>
      </c>
      <c r="EG41" s="72" t="s">
        <v>109</v>
      </c>
    </row>
    <row r="42" spans="2:137" ht="15" x14ac:dyDescent="0.25">
      <c r="B42" s="74"/>
      <c r="C42" s="287" t="str">
        <f>CONCATENATE('Rent Roll'!B13&amp;" - "&amp;'Rent Roll'!C13)</f>
        <v xml:space="preserve"> - </v>
      </c>
      <c r="D42" s="214">
        <f t="shared" si="17"/>
        <v>0</v>
      </c>
      <c r="E42" s="92" t="str">
        <f>IFERROR(
IF(AND(E$5&gt;='Rent Roll'!$M39,EDATE('Rent Roll'!$M39,ROUNDDOWN('Rent Roll'!$Q39,0))-1&gt;=E$5),-E17,
IF(AND(E$5&gt;='Rent Roll'!$K13,EDATE('Rent Roll'!$K13,ROUNDDOWN('Rent Roll'!$M13,0))-1&gt;=E$5),-E17,
"-")),"-")</f>
        <v>-</v>
      </c>
      <c r="F42" s="92" t="str">
        <f>IFERROR(
IF(AND(F$5&gt;='Rent Roll'!$M39,EDATE('Rent Roll'!$M39,ROUNDDOWN('Rent Roll'!$Q39,0))-1&gt;=F$5),-F17,
IF(AND(F$5&gt;='Rent Roll'!$K13,EDATE('Rent Roll'!$K13,ROUNDDOWN('Rent Roll'!$M13,0))-1&gt;=F$5),-F17,
"-")),"-")</f>
        <v>-</v>
      </c>
      <c r="G42" s="92" t="str">
        <f>IFERROR(
IF(AND(G$5&gt;='Rent Roll'!$M39,EDATE('Rent Roll'!$M39,ROUNDDOWN('Rent Roll'!$Q39,0))-1&gt;=G$5),-G17,
IF(AND(G$5&gt;='Rent Roll'!$K13,EDATE('Rent Roll'!$K13,ROUNDDOWN('Rent Roll'!$M13,0))-1&gt;=G$5),-G17,
"-")),"-")</f>
        <v>-</v>
      </c>
      <c r="H42" s="92" t="str">
        <f>IFERROR(
IF(AND(H$5&gt;='Rent Roll'!$M39,EDATE('Rent Roll'!$M39,ROUNDDOWN('Rent Roll'!$Q39,0))-1&gt;=H$5),-H17,
IF(AND(H$5&gt;='Rent Roll'!$K13,EDATE('Rent Roll'!$K13,ROUNDDOWN('Rent Roll'!$M13,0))-1&gt;=H$5),-H17,
"-")),"-")</f>
        <v>-</v>
      </c>
      <c r="I42" s="92" t="str">
        <f>IFERROR(
IF(AND(I$5&gt;='Rent Roll'!$M39,EDATE('Rent Roll'!$M39,ROUNDDOWN('Rent Roll'!$Q39,0))-1&gt;=I$5),-I17,
IF(AND(I$5&gt;='Rent Roll'!$K13,EDATE('Rent Roll'!$K13,ROUNDDOWN('Rent Roll'!$M13,0))-1&gt;=I$5),-I17,
"-")),"-")</f>
        <v>-</v>
      </c>
      <c r="J42" s="92" t="str">
        <f>IFERROR(
IF(AND(J$5&gt;='Rent Roll'!$M39,EDATE('Rent Roll'!$M39,ROUNDDOWN('Rent Roll'!$Q39,0))-1&gt;=J$5),-J17,
IF(AND(J$5&gt;='Rent Roll'!$K13,EDATE('Rent Roll'!$K13,ROUNDDOWN('Rent Roll'!$M13,0))-1&gt;=J$5),-J17,
"-")),"-")</f>
        <v>-</v>
      </c>
      <c r="K42" s="92" t="str">
        <f>IFERROR(
IF(AND(K$5&gt;='Rent Roll'!$M39,EDATE('Rent Roll'!$M39,ROUNDDOWN('Rent Roll'!$Q39,0))-1&gt;=K$5),-K17,
IF(AND(K$5&gt;='Rent Roll'!$K13,EDATE('Rent Roll'!$K13,ROUNDDOWN('Rent Roll'!$M13,0))-1&gt;=K$5),-K17,
"-")),"-")</f>
        <v>-</v>
      </c>
      <c r="L42" s="92" t="str">
        <f>IFERROR(
IF(AND(L$5&gt;='Rent Roll'!$M39,EDATE('Rent Roll'!$M39,ROUNDDOWN('Rent Roll'!$Q39,0))-1&gt;=L$5),-L17,
IF(AND(L$5&gt;='Rent Roll'!$K13,EDATE('Rent Roll'!$K13,ROUNDDOWN('Rent Roll'!$M13,0))-1&gt;=L$5),-L17,
"-")),"-")</f>
        <v>-</v>
      </c>
      <c r="M42" s="92" t="str">
        <f>IFERROR(
IF(AND(M$5&gt;='Rent Roll'!$M39,EDATE('Rent Roll'!$M39,ROUNDDOWN('Rent Roll'!$Q39,0))-1&gt;=M$5),-M17,
IF(AND(M$5&gt;='Rent Roll'!$K13,EDATE('Rent Roll'!$K13,ROUNDDOWN('Rent Roll'!$M13,0))-1&gt;=M$5),-M17,
"-")),"-")</f>
        <v>-</v>
      </c>
      <c r="N42" s="92" t="str">
        <f>IFERROR(
IF(AND(N$5&gt;='Rent Roll'!$M39,EDATE('Rent Roll'!$M39,ROUNDDOWN('Rent Roll'!$Q39,0))-1&gt;=N$5),-N17,
IF(AND(N$5&gt;='Rent Roll'!$K13,EDATE('Rent Roll'!$K13,ROUNDDOWN('Rent Roll'!$M13,0))-1&gt;=N$5),-N17,
"-")),"-")</f>
        <v>-</v>
      </c>
      <c r="O42" s="92" t="str">
        <f>IFERROR(
IF(AND(O$5&gt;='Rent Roll'!$M39,EDATE('Rent Roll'!$M39,ROUNDDOWN('Rent Roll'!$Q39,0))-1&gt;=O$5),-O17,
IF(AND(O$5&gt;='Rent Roll'!$K13,EDATE('Rent Roll'!$K13,ROUNDDOWN('Rent Roll'!$M13,0))-1&gt;=O$5),-O17,
"-")),"-")</f>
        <v>-</v>
      </c>
      <c r="P42" s="92" t="str">
        <f>IFERROR(
IF(AND(P$5&gt;='Rent Roll'!$M39,EDATE('Rent Roll'!$M39,ROUNDDOWN('Rent Roll'!$Q39,0))-1&gt;=P$5),-P17,
IF(AND(P$5&gt;='Rent Roll'!$K13,EDATE('Rent Roll'!$K13,ROUNDDOWN('Rent Roll'!$M13,0))-1&gt;=P$5),-P17,
"-")),"-")</f>
        <v>-</v>
      </c>
      <c r="Q42" s="92" t="str">
        <f>IFERROR(
IF(AND(Q$5&gt;='Rent Roll'!$M39,EDATE('Rent Roll'!$M39,ROUNDDOWN('Rent Roll'!$Q39,0))-1&gt;=Q$5),-Q17,
IF(AND(Q$5&gt;='Rent Roll'!$K13,EDATE('Rent Roll'!$K13,ROUNDDOWN('Rent Roll'!$M13,0))-1&gt;=Q$5),-Q17,
"-")),"-")</f>
        <v>-</v>
      </c>
      <c r="R42" s="92" t="str">
        <f>IFERROR(
IF(AND(R$5&gt;='Rent Roll'!$M39,EDATE('Rent Roll'!$M39,ROUNDDOWN('Rent Roll'!$Q39,0))-1&gt;=R$5),-R17,
IF(AND(R$5&gt;='Rent Roll'!$K13,EDATE('Rent Roll'!$K13,ROUNDDOWN('Rent Roll'!$M13,0))-1&gt;=R$5),-R17,
"-")),"-")</f>
        <v>-</v>
      </c>
      <c r="S42" s="92" t="str">
        <f>IFERROR(
IF(AND(S$5&gt;='Rent Roll'!$M39,EDATE('Rent Roll'!$M39,ROUNDDOWN('Rent Roll'!$Q39,0))-1&gt;=S$5),-S17,
IF(AND(S$5&gt;='Rent Roll'!$K13,EDATE('Rent Roll'!$K13,ROUNDDOWN('Rent Roll'!$M13,0))-1&gt;=S$5),-S17,
"-")),"-")</f>
        <v>-</v>
      </c>
      <c r="T42" s="92" t="str">
        <f>IFERROR(
IF(AND(T$5&gt;='Rent Roll'!$M39,EDATE('Rent Roll'!$M39,ROUNDDOWN('Rent Roll'!$Q39,0))-1&gt;=T$5),-T17,
IF(AND(T$5&gt;='Rent Roll'!$K13,EDATE('Rent Roll'!$K13,ROUNDDOWN('Rent Roll'!$M13,0))-1&gt;=T$5),-T17,
"-")),"-")</f>
        <v>-</v>
      </c>
      <c r="U42" s="92" t="str">
        <f>IFERROR(
IF(AND(U$5&gt;='Rent Roll'!$M39,EDATE('Rent Roll'!$M39,ROUNDDOWN('Rent Roll'!$Q39,0))-1&gt;=U$5),-U17,
IF(AND(U$5&gt;='Rent Roll'!$K13,EDATE('Rent Roll'!$K13,ROUNDDOWN('Rent Roll'!$M13,0))-1&gt;=U$5),-U17,
"-")),"-")</f>
        <v>-</v>
      </c>
      <c r="V42" s="92" t="str">
        <f>IFERROR(
IF(AND(V$5&gt;='Rent Roll'!$M39,EDATE('Rent Roll'!$M39,ROUNDDOWN('Rent Roll'!$Q39,0))-1&gt;=V$5),-V17,
IF(AND(V$5&gt;='Rent Roll'!$K13,EDATE('Rent Roll'!$K13,ROUNDDOWN('Rent Roll'!$M13,0))-1&gt;=V$5),-V17,
"-")),"-")</f>
        <v>-</v>
      </c>
      <c r="W42" s="92" t="str">
        <f>IFERROR(
IF(AND(W$5&gt;='Rent Roll'!$M39,EDATE('Rent Roll'!$M39,ROUNDDOWN('Rent Roll'!$Q39,0))-1&gt;=W$5),-W17,
IF(AND(W$5&gt;='Rent Roll'!$K13,EDATE('Rent Roll'!$K13,ROUNDDOWN('Rent Roll'!$M13,0))-1&gt;=W$5),-W17,
"-")),"-")</f>
        <v>-</v>
      </c>
      <c r="X42" s="92" t="str">
        <f>IFERROR(
IF(AND(X$5&gt;='Rent Roll'!$M39,EDATE('Rent Roll'!$M39,ROUNDDOWN('Rent Roll'!$Q39,0))-1&gt;=X$5),-X17,
IF(AND(X$5&gt;='Rent Roll'!$K13,EDATE('Rent Roll'!$K13,ROUNDDOWN('Rent Roll'!$M13,0))-1&gt;=X$5),-X17,
"-")),"-")</f>
        <v>-</v>
      </c>
      <c r="Y42" s="92" t="str">
        <f>IFERROR(
IF(AND(Y$5&gt;='Rent Roll'!$M39,EDATE('Rent Roll'!$M39,ROUNDDOWN('Rent Roll'!$Q39,0))-1&gt;=Y$5),-Y17,
IF(AND(Y$5&gt;='Rent Roll'!$K13,EDATE('Rent Roll'!$K13,ROUNDDOWN('Rent Roll'!$M13,0))-1&gt;=Y$5),-Y17,
"-")),"-")</f>
        <v>-</v>
      </c>
      <c r="Z42" s="92" t="str">
        <f>IFERROR(
IF(AND(Z$5&gt;='Rent Roll'!$M39,EDATE('Rent Roll'!$M39,ROUNDDOWN('Rent Roll'!$Q39,0))-1&gt;=Z$5),-Z17,
IF(AND(Z$5&gt;='Rent Roll'!$K13,EDATE('Rent Roll'!$K13,ROUNDDOWN('Rent Roll'!$M13,0))-1&gt;=Z$5),-Z17,
"-")),"-")</f>
        <v>-</v>
      </c>
      <c r="AA42" s="92" t="str">
        <f>IFERROR(
IF(AND(AA$5&gt;='Rent Roll'!$M39,EDATE('Rent Roll'!$M39,ROUNDDOWN('Rent Roll'!$Q39,0))-1&gt;=AA$5),-AA17,
IF(AND(AA$5&gt;='Rent Roll'!$K13,EDATE('Rent Roll'!$K13,ROUNDDOWN('Rent Roll'!$M13,0))-1&gt;=AA$5),-AA17,
"-")),"-")</f>
        <v>-</v>
      </c>
      <c r="AB42" s="92" t="str">
        <f>IFERROR(
IF(AND(AB$5&gt;='Rent Roll'!$M39,EDATE('Rent Roll'!$M39,ROUNDDOWN('Rent Roll'!$Q39,0))-1&gt;=AB$5),-AB17,
IF(AND(AB$5&gt;='Rent Roll'!$K13,EDATE('Rent Roll'!$K13,ROUNDDOWN('Rent Roll'!$M13,0))-1&gt;=AB$5),-AB17,
"-")),"-")</f>
        <v>-</v>
      </c>
      <c r="AC42" s="92" t="str">
        <f>IFERROR(
IF(AND(AC$5&gt;='Rent Roll'!$M39,EDATE('Rent Roll'!$M39,ROUNDDOWN('Rent Roll'!$Q39,0))-1&gt;=AC$5),-AC17,
IF(AND(AC$5&gt;='Rent Roll'!$K13,EDATE('Rent Roll'!$K13,ROUNDDOWN('Rent Roll'!$M13,0))-1&gt;=AC$5),-AC17,
"-")),"-")</f>
        <v>-</v>
      </c>
      <c r="AD42" s="92" t="str">
        <f>IFERROR(
IF(AND(AD$5&gt;='Rent Roll'!$M39,EDATE('Rent Roll'!$M39,ROUNDDOWN('Rent Roll'!$Q39,0))-1&gt;=AD$5),-AD17,
IF(AND(AD$5&gt;='Rent Roll'!$K13,EDATE('Rent Roll'!$K13,ROUNDDOWN('Rent Roll'!$M13,0))-1&gt;=AD$5),-AD17,
"-")),"-")</f>
        <v>-</v>
      </c>
      <c r="AE42" s="92" t="str">
        <f>IFERROR(
IF(AND(AE$5&gt;='Rent Roll'!$M39,EDATE('Rent Roll'!$M39,ROUNDDOWN('Rent Roll'!$Q39,0))-1&gt;=AE$5),-AE17,
IF(AND(AE$5&gt;='Rent Roll'!$K13,EDATE('Rent Roll'!$K13,ROUNDDOWN('Rent Roll'!$M13,0))-1&gt;=AE$5),-AE17,
"-")),"-")</f>
        <v>-</v>
      </c>
      <c r="AF42" s="92" t="str">
        <f>IFERROR(
IF(AND(AF$5&gt;='Rent Roll'!$M39,EDATE('Rent Roll'!$M39,ROUNDDOWN('Rent Roll'!$Q39,0))-1&gt;=AF$5),-AF17,
IF(AND(AF$5&gt;='Rent Roll'!$K13,EDATE('Rent Roll'!$K13,ROUNDDOWN('Rent Roll'!$M13,0))-1&gt;=AF$5),-AF17,
"-")),"-")</f>
        <v>-</v>
      </c>
      <c r="AG42" s="92" t="str">
        <f>IFERROR(
IF(AND(AG$5&gt;='Rent Roll'!$M39,EDATE('Rent Roll'!$M39,ROUNDDOWN('Rent Roll'!$Q39,0))-1&gt;=AG$5),-AG17,
IF(AND(AG$5&gt;='Rent Roll'!$K13,EDATE('Rent Roll'!$K13,ROUNDDOWN('Rent Roll'!$M13,0))-1&gt;=AG$5),-AG17,
"-")),"-")</f>
        <v>-</v>
      </c>
      <c r="AH42" s="92" t="str">
        <f>IFERROR(
IF(AND(AH$5&gt;='Rent Roll'!$M39,EDATE('Rent Roll'!$M39,ROUNDDOWN('Rent Roll'!$Q39,0))-1&gt;=AH$5),-AH17,
IF(AND(AH$5&gt;='Rent Roll'!$K13,EDATE('Rent Roll'!$K13,ROUNDDOWN('Rent Roll'!$M13,0))-1&gt;=AH$5),-AH17,
"-")),"-")</f>
        <v>-</v>
      </c>
      <c r="AI42" s="92" t="str">
        <f>IFERROR(
IF(AND(AI$5&gt;='Rent Roll'!$M39,EDATE('Rent Roll'!$M39,ROUNDDOWN('Rent Roll'!$Q39,0))-1&gt;=AI$5),-AI17,
IF(AND(AI$5&gt;='Rent Roll'!$K13,EDATE('Rent Roll'!$K13,ROUNDDOWN('Rent Roll'!$M13,0))-1&gt;=AI$5),-AI17,
"-")),"-")</f>
        <v>-</v>
      </c>
      <c r="AJ42" s="92" t="str">
        <f>IFERROR(
IF(AND(AJ$5&gt;='Rent Roll'!$M39,EDATE('Rent Roll'!$M39,ROUNDDOWN('Rent Roll'!$Q39,0))-1&gt;=AJ$5),-AJ17,
IF(AND(AJ$5&gt;='Rent Roll'!$K13,EDATE('Rent Roll'!$K13,ROUNDDOWN('Rent Roll'!$M13,0))-1&gt;=AJ$5),-AJ17,
"-")),"-")</f>
        <v>-</v>
      </c>
      <c r="AK42" s="92" t="str">
        <f>IFERROR(
IF(AND(AK$5&gt;='Rent Roll'!$M39,EDATE('Rent Roll'!$M39,ROUNDDOWN('Rent Roll'!$Q39,0))-1&gt;=AK$5),-AK17,
IF(AND(AK$5&gt;='Rent Roll'!$K13,EDATE('Rent Roll'!$K13,ROUNDDOWN('Rent Roll'!$M13,0))-1&gt;=AK$5),-AK17,
"-")),"-")</f>
        <v>-</v>
      </c>
      <c r="AL42" s="92" t="str">
        <f>IFERROR(
IF(AND(AL$5&gt;='Rent Roll'!$M39,EDATE('Rent Roll'!$M39,ROUNDDOWN('Rent Roll'!$Q39,0))-1&gt;=AL$5),-AL17,
IF(AND(AL$5&gt;='Rent Roll'!$K13,EDATE('Rent Roll'!$K13,ROUNDDOWN('Rent Roll'!$M13,0))-1&gt;=AL$5),-AL17,
"-")),"-")</f>
        <v>-</v>
      </c>
      <c r="AM42" s="92" t="str">
        <f>IFERROR(
IF(AND(AM$5&gt;='Rent Roll'!$M39,EDATE('Rent Roll'!$M39,ROUNDDOWN('Rent Roll'!$Q39,0))-1&gt;=AM$5),-AM17,
IF(AND(AM$5&gt;='Rent Roll'!$K13,EDATE('Rent Roll'!$K13,ROUNDDOWN('Rent Roll'!$M13,0))-1&gt;=AM$5),-AM17,
"-")),"-")</f>
        <v>-</v>
      </c>
      <c r="AN42" s="92" t="str">
        <f>IFERROR(
IF(AND(AN$5&gt;='Rent Roll'!$M39,EDATE('Rent Roll'!$M39,ROUNDDOWN('Rent Roll'!$Q39,0))-1&gt;=AN$5),-AN17,
IF(AND(AN$5&gt;='Rent Roll'!$K13,EDATE('Rent Roll'!$K13,ROUNDDOWN('Rent Roll'!$M13,0))-1&gt;=AN$5),-AN17,
"-")),"-")</f>
        <v>-</v>
      </c>
      <c r="AO42" s="92" t="str">
        <f>IFERROR(
IF(AND(AO$5&gt;='Rent Roll'!$M39,EDATE('Rent Roll'!$M39,ROUNDDOWN('Rent Roll'!$Q39,0))-1&gt;=AO$5),-AO17,
IF(AND(AO$5&gt;='Rent Roll'!$K13,EDATE('Rent Roll'!$K13,ROUNDDOWN('Rent Roll'!$M13,0))-1&gt;=AO$5),-AO17,
"-")),"-")</f>
        <v>-</v>
      </c>
      <c r="AP42" s="92" t="str">
        <f>IFERROR(
IF(AND(AP$5&gt;='Rent Roll'!$M39,EDATE('Rent Roll'!$M39,ROUNDDOWN('Rent Roll'!$Q39,0))-1&gt;=AP$5),-AP17,
IF(AND(AP$5&gt;='Rent Roll'!$K13,EDATE('Rent Roll'!$K13,ROUNDDOWN('Rent Roll'!$M13,0))-1&gt;=AP$5),-AP17,
"-")),"-")</f>
        <v>-</v>
      </c>
      <c r="AQ42" s="92" t="str">
        <f>IFERROR(
IF(AND(AQ$5&gt;='Rent Roll'!$M39,EDATE('Rent Roll'!$M39,ROUNDDOWN('Rent Roll'!$Q39,0))-1&gt;=AQ$5),-AQ17,
IF(AND(AQ$5&gt;='Rent Roll'!$K13,EDATE('Rent Roll'!$K13,ROUNDDOWN('Rent Roll'!$M13,0))-1&gt;=AQ$5),-AQ17,
"-")),"-")</f>
        <v>-</v>
      </c>
      <c r="AR42" s="92" t="str">
        <f>IFERROR(
IF(AND(AR$5&gt;='Rent Roll'!$M39,EDATE('Rent Roll'!$M39,ROUNDDOWN('Rent Roll'!$Q39,0))-1&gt;=AR$5),-AR17,
IF(AND(AR$5&gt;='Rent Roll'!$K13,EDATE('Rent Roll'!$K13,ROUNDDOWN('Rent Roll'!$M13,0))-1&gt;=AR$5),-AR17,
"-")),"-")</f>
        <v>-</v>
      </c>
      <c r="AS42" s="92" t="str">
        <f>IFERROR(
IF(AND(AS$5&gt;='Rent Roll'!$M39,EDATE('Rent Roll'!$M39,ROUNDDOWN('Rent Roll'!$Q39,0))-1&gt;=AS$5),-AS17,
IF(AND(AS$5&gt;='Rent Roll'!$K13,EDATE('Rent Roll'!$K13,ROUNDDOWN('Rent Roll'!$M13,0))-1&gt;=AS$5),-AS17,
"-")),"-")</f>
        <v>-</v>
      </c>
      <c r="AT42" s="92" t="str">
        <f>IFERROR(
IF(AND(AT$5&gt;='Rent Roll'!$M39,EDATE('Rent Roll'!$M39,ROUNDDOWN('Rent Roll'!$Q39,0))-1&gt;=AT$5),-AT17,
IF(AND(AT$5&gt;='Rent Roll'!$K13,EDATE('Rent Roll'!$K13,ROUNDDOWN('Rent Roll'!$M13,0))-1&gt;=AT$5),-AT17,
"-")),"-")</f>
        <v>-</v>
      </c>
      <c r="AU42" s="92" t="str">
        <f>IFERROR(
IF(AND(AU$5&gt;='Rent Roll'!$M39,EDATE('Rent Roll'!$M39,ROUNDDOWN('Rent Roll'!$Q39,0))-1&gt;=AU$5),-AU17,
IF(AND(AU$5&gt;='Rent Roll'!$K13,EDATE('Rent Roll'!$K13,ROUNDDOWN('Rent Roll'!$M13,0))-1&gt;=AU$5),-AU17,
"-")),"-")</f>
        <v>-</v>
      </c>
      <c r="AV42" s="92" t="str">
        <f>IFERROR(
IF(AND(AV$5&gt;='Rent Roll'!$M39,EDATE('Rent Roll'!$M39,ROUNDDOWN('Rent Roll'!$Q39,0))-1&gt;=AV$5),-AV17,
IF(AND(AV$5&gt;='Rent Roll'!$K13,EDATE('Rent Roll'!$K13,ROUNDDOWN('Rent Roll'!$M13,0))-1&gt;=AV$5),-AV17,
"-")),"-")</f>
        <v>-</v>
      </c>
      <c r="AW42" s="92" t="str">
        <f>IFERROR(
IF(AND(AW$5&gt;='Rent Roll'!$M39,EDATE('Rent Roll'!$M39,ROUNDDOWN('Rent Roll'!$Q39,0))-1&gt;=AW$5),-AW17,
IF(AND(AW$5&gt;='Rent Roll'!$K13,EDATE('Rent Roll'!$K13,ROUNDDOWN('Rent Roll'!$M13,0))-1&gt;=AW$5),-AW17,
"-")),"-")</f>
        <v>-</v>
      </c>
      <c r="AX42" s="92" t="str">
        <f>IFERROR(
IF(AND(AX$5&gt;='Rent Roll'!$M39,EDATE('Rent Roll'!$M39,ROUNDDOWN('Rent Roll'!$Q39,0))-1&gt;=AX$5),-AX17,
IF(AND(AX$5&gt;='Rent Roll'!$K13,EDATE('Rent Roll'!$K13,ROUNDDOWN('Rent Roll'!$M13,0))-1&gt;=AX$5),-AX17,
"-")),"-")</f>
        <v>-</v>
      </c>
      <c r="AY42" s="92" t="str">
        <f>IFERROR(
IF(AND(AY$5&gt;='Rent Roll'!$M39,EDATE('Rent Roll'!$M39,ROUNDDOWN('Rent Roll'!$Q39,0))-1&gt;=AY$5),-AY17,
IF(AND(AY$5&gt;='Rent Roll'!$K13,EDATE('Rent Roll'!$K13,ROUNDDOWN('Rent Roll'!$M13,0))-1&gt;=AY$5),-AY17,
"-")),"-")</f>
        <v>-</v>
      </c>
      <c r="AZ42" s="92" t="str">
        <f>IFERROR(
IF(AND(AZ$5&gt;='Rent Roll'!$M39,EDATE('Rent Roll'!$M39,ROUNDDOWN('Rent Roll'!$Q39,0))-1&gt;=AZ$5),-AZ17,
IF(AND(AZ$5&gt;='Rent Roll'!$K13,EDATE('Rent Roll'!$K13,ROUNDDOWN('Rent Roll'!$M13,0))-1&gt;=AZ$5),-AZ17,
"-")),"-")</f>
        <v>-</v>
      </c>
      <c r="BA42" s="92" t="str">
        <f>IFERROR(
IF(AND(BA$5&gt;='Rent Roll'!$M39,EDATE('Rent Roll'!$M39,ROUNDDOWN('Rent Roll'!$Q39,0))-1&gt;=BA$5),-BA17,
IF(AND(BA$5&gt;='Rent Roll'!$K13,EDATE('Rent Roll'!$K13,ROUNDDOWN('Rent Roll'!$M13,0))-1&gt;=BA$5),-BA17,
"-")),"-")</f>
        <v>-</v>
      </c>
      <c r="BB42" s="92" t="str">
        <f>IFERROR(
IF(AND(BB$5&gt;='Rent Roll'!$M39,EDATE('Rent Roll'!$M39,ROUNDDOWN('Rent Roll'!$Q39,0))-1&gt;=BB$5),-BB17,
IF(AND(BB$5&gt;='Rent Roll'!$K13,EDATE('Rent Roll'!$K13,ROUNDDOWN('Rent Roll'!$M13,0))-1&gt;=BB$5),-BB17,
"-")),"-")</f>
        <v>-</v>
      </c>
      <c r="BC42" s="92" t="str">
        <f>IFERROR(
IF(AND(BC$5&gt;='Rent Roll'!$M39,EDATE('Rent Roll'!$M39,ROUNDDOWN('Rent Roll'!$Q39,0))-1&gt;=BC$5),-BC17,
IF(AND(BC$5&gt;='Rent Roll'!$K13,EDATE('Rent Roll'!$K13,ROUNDDOWN('Rent Roll'!$M13,0))-1&gt;=BC$5),-BC17,
"-")),"-")</f>
        <v>-</v>
      </c>
      <c r="BD42" s="92" t="str">
        <f>IFERROR(
IF(AND(BD$5&gt;='Rent Roll'!$M39,EDATE('Rent Roll'!$M39,ROUNDDOWN('Rent Roll'!$Q39,0))-1&gt;=BD$5),-BD17,
IF(AND(BD$5&gt;='Rent Roll'!$K13,EDATE('Rent Roll'!$K13,ROUNDDOWN('Rent Roll'!$M13,0))-1&gt;=BD$5),-BD17,
"-")),"-")</f>
        <v>-</v>
      </c>
      <c r="BE42" s="92" t="str">
        <f>IFERROR(
IF(AND(BE$5&gt;='Rent Roll'!$M39,EDATE('Rent Roll'!$M39,ROUNDDOWN('Rent Roll'!$Q39,0))-1&gt;=BE$5),-BE17,
IF(AND(BE$5&gt;='Rent Roll'!$K13,EDATE('Rent Roll'!$K13,ROUNDDOWN('Rent Roll'!$M13,0))-1&gt;=BE$5),-BE17,
"-")),"-")</f>
        <v>-</v>
      </c>
      <c r="BF42" s="92" t="str">
        <f>IFERROR(
IF(AND(BF$5&gt;='Rent Roll'!$M39,EDATE('Rent Roll'!$M39,ROUNDDOWN('Rent Roll'!$Q39,0))-1&gt;=BF$5),-BF17,
IF(AND(BF$5&gt;='Rent Roll'!$K13,EDATE('Rent Roll'!$K13,ROUNDDOWN('Rent Roll'!$M13,0))-1&gt;=BF$5),-BF17,
"-")),"-")</f>
        <v>-</v>
      </c>
      <c r="BG42" s="92" t="str">
        <f>IFERROR(
IF(AND(BG$5&gt;='Rent Roll'!$M39,EDATE('Rent Roll'!$M39,ROUNDDOWN('Rent Roll'!$Q39,0))-1&gt;=BG$5),-BG17,
IF(AND(BG$5&gt;='Rent Roll'!$K13,EDATE('Rent Roll'!$K13,ROUNDDOWN('Rent Roll'!$M13,0))-1&gt;=BG$5),-BG17,
"-")),"-")</f>
        <v>-</v>
      </c>
      <c r="BH42" s="92" t="str">
        <f>IFERROR(
IF(AND(BH$5&gt;='Rent Roll'!$M39,EDATE('Rent Roll'!$M39,ROUNDDOWN('Rent Roll'!$Q39,0))-1&gt;=BH$5),-BH17,
IF(AND(BH$5&gt;='Rent Roll'!$K13,EDATE('Rent Roll'!$K13,ROUNDDOWN('Rent Roll'!$M13,0))-1&gt;=BH$5),-BH17,
"-")),"-")</f>
        <v>-</v>
      </c>
      <c r="BI42" s="92" t="str">
        <f>IFERROR(
IF(AND(BI$5&gt;='Rent Roll'!$M39,EDATE('Rent Roll'!$M39,ROUNDDOWN('Rent Roll'!$Q39,0))-1&gt;=BI$5),-BI17,
IF(AND(BI$5&gt;='Rent Roll'!$K13,EDATE('Rent Roll'!$K13,ROUNDDOWN('Rent Roll'!$M13,0))-1&gt;=BI$5),-BI17,
"-")),"-")</f>
        <v>-</v>
      </c>
      <c r="BJ42" s="92" t="str">
        <f>IFERROR(
IF(AND(BJ$5&gt;='Rent Roll'!$M39,EDATE('Rent Roll'!$M39,ROUNDDOWN('Rent Roll'!$Q39,0))-1&gt;=BJ$5),-BJ17,
IF(AND(BJ$5&gt;='Rent Roll'!$K13,EDATE('Rent Roll'!$K13,ROUNDDOWN('Rent Roll'!$M13,0))-1&gt;=BJ$5),-BJ17,
"-")),"-")</f>
        <v>-</v>
      </c>
      <c r="BK42" s="92" t="str">
        <f>IFERROR(
IF(AND(BK$5&gt;='Rent Roll'!$M39,EDATE('Rent Roll'!$M39,ROUNDDOWN('Rent Roll'!$Q39,0))-1&gt;=BK$5),-BK17,
IF(AND(BK$5&gt;='Rent Roll'!$K13,EDATE('Rent Roll'!$K13,ROUNDDOWN('Rent Roll'!$M13,0))-1&gt;=BK$5),-BK17,
"-")),"-")</f>
        <v>-</v>
      </c>
      <c r="BL42" s="92" t="str">
        <f>IFERROR(
IF(AND(BL$5&gt;='Rent Roll'!$M39,EDATE('Rent Roll'!$M39,ROUNDDOWN('Rent Roll'!$Q39,0))-1&gt;=BL$5),-BL17,
IF(AND(BL$5&gt;='Rent Roll'!$K13,EDATE('Rent Roll'!$K13,ROUNDDOWN('Rent Roll'!$M13,0))-1&gt;=BL$5),-BL17,
"-")),"-")</f>
        <v>-</v>
      </c>
      <c r="BM42" s="92" t="str">
        <f>IFERROR(
IF(AND(BM$5&gt;='Rent Roll'!$M39,EDATE('Rent Roll'!$M39,ROUNDDOWN('Rent Roll'!$Q39,0))-1&gt;=BM$5),-BM17,
IF(AND(BM$5&gt;='Rent Roll'!$K13,EDATE('Rent Roll'!$K13,ROUNDDOWN('Rent Roll'!$M13,0))-1&gt;=BM$5),-BM17,
"-")),"-")</f>
        <v>-</v>
      </c>
      <c r="BN42" s="92" t="str">
        <f>IFERROR(
IF(AND(BN$5&gt;='Rent Roll'!$M39,EDATE('Rent Roll'!$M39,ROUNDDOWN('Rent Roll'!$Q39,0))-1&gt;=BN$5),-BN17,
IF(AND(BN$5&gt;='Rent Roll'!$K13,EDATE('Rent Roll'!$K13,ROUNDDOWN('Rent Roll'!$M13,0))-1&gt;=BN$5),-BN17,
"-")),"-")</f>
        <v>-</v>
      </c>
      <c r="BO42" s="92" t="str">
        <f>IFERROR(
IF(AND(BO$5&gt;='Rent Roll'!$M39,EDATE('Rent Roll'!$M39,ROUNDDOWN('Rent Roll'!$Q39,0))-1&gt;=BO$5),-BO17,
IF(AND(BO$5&gt;='Rent Roll'!$K13,EDATE('Rent Roll'!$K13,ROUNDDOWN('Rent Roll'!$M13,0))-1&gt;=BO$5),-BO17,
"-")),"-")</f>
        <v>-</v>
      </c>
      <c r="BP42" s="92" t="str">
        <f>IFERROR(
IF(AND(BP$5&gt;='Rent Roll'!$M39,EDATE('Rent Roll'!$M39,ROUNDDOWN('Rent Roll'!$Q39,0))-1&gt;=BP$5),-BP17,
IF(AND(BP$5&gt;='Rent Roll'!$K13,EDATE('Rent Roll'!$K13,ROUNDDOWN('Rent Roll'!$M13,0))-1&gt;=BP$5),-BP17,
"-")),"-")</f>
        <v>-</v>
      </c>
      <c r="BQ42" s="92" t="str">
        <f>IFERROR(
IF(AND(BQ$5&gt;='Rent Roll'!$M39,EDATE('Rent Roll'!$M39,ROUNDDOWN('Rent Roll'!$Q39,0))-1&gt;=BQ$5),-BQ17,
IF(AND(BQ$5&gt;='Rent Roll'!$K13,EDATE('Rent Roll'!$K13,ROUNDDOWN('Rent Roll'!$M13,0))-1&gt;=BQ$5),-BQ17,
"-")),"-")</f>
        <v>-</v>
      </c>
      <c r="BR42" s="92" t="str">
        <f>IFERROR(
IF(AND(BR$5&gt;='Rent Roll'!$M39,EDATE('Rent Roll'!$M39,ROUNDDOWN('Rent Roll'!$Q39,0))-1&gt;=BR$5),-BR17,
IF(AND(BR$5&gt;='Rent Roll'!$K13,EDATE('Rent Roll'!$K13,ROUNDDOWN('Rent Roll'!$M13,0))-1&gt;=BR$5),-BR17,
"-")),"-")</f>
        <v>-</v>
      </c>
      <c r="BS42" s="92" t="str">
        <f>IFERROR(
IF(AND(BS$5&gt;='Rent Roll'!$M39,EDATE('Rent Roll'!$M39,ROUNDDOWN('Rent Roll'!$Q39,0))-1&gt;=BS$5),-BS17,
IF(AND(BS$5&gt;='Rent Roll'!$K13,EDATE('Rent Roll'!$K13,ROUNDDOWN('Rent Roll'!$M13,0))-1&gt;=BS$5),-BS17,
"-")),"-")</f>
        <v>-</v>
      </c>
      <c r="BT42" s="92" t="str">
        <f>IFERROR(
IF(AND(BT$5&gt;='Rent Roll'!$M39,EDATE('Rent Roll'!$M39,ROUNDDOWN('Rent Roll'!$Q39,0))-1&gt;=BT$5),-BT17,
IF(AND(BT$5&gt;='Rent Roll'!$K13,EDATE('Rent Roll'!$K13,ROUNDDOWN('Rent Roll'!$M13,0))-1&gt;=BT$5),-BT17,
"-")),"-")</f>
        <v>-</v>
      </c>
      <c r="BU42" s="92" t="str">
        <f>IFERROR(
IF(AND(BU$5&gt;='Rent Roll'!$M39,EDATE('Rent Roll'!$M39,ROUNDDOWN('Rent Roll'!$Q39,0))-1&gt;=BU$5),-BU17,
IF(AND(BU$5&gt;='Rent Roll'!$K13,EDATE('Rent Roll'!$K13,ROUNDDOWN('Rent Roll'!$M13,0))-1&gt;=BU$5),-BU17,
"-")),"-")</f>
        <v>-</v>
      </c>
      <c r="BV42" s="92" t="str">
        <f>IFERROR(
IF(AND(BV$5&gt;='Rent Roll'!$M39,EDATE('Rent Roll'!$M39,ROUNDDOWN('Rent Roll'!$Q39,0))-1&gt;=BV$5),-BV17,
IF(AND(BV$5&gt;='Rent Roll'!$K13,EDATE('Rent Roll'!$K13,ROUNDDOWN('Rent Roll'!$M13,0))-1&gt;=BV$5),-BV17,
"-")),"-")</f>
        <v>-</v>
      </c>
      <c r="BW42" s="92" t="str">
        <f>IFERROR(
IF(AND(BW$5&gt;='Rent Roll'!$M39,EDATE('Rent Roll'!$M39,ROUNDDOWN('Rent Roll'!$Q39,0))-1&gt;=BW$5),-BW17,
IF(AND(BW$5&gt;='Rent Roll'!$K13,EDATE('Rent Roll'!$K13,ROUNDDOWN('Rent Roll'!$M13,0))-1&gt;=BW$5),-BW17,
"-")),"-")</f>
        <v>-</v>
      </c>
      <c r="BX42" s="92" t="str">
        <f>IFERROR(
IF(AND(BX$5&gt;='Rent Roll'!$M39,EDATE('Rent Roll'!$M39,ROUNDDOWN('Rent Roll'!$Q39,0))-1&gt;=BX$5),-BX17,
IF(AND(BX$5&gt;='Rent Roll'!$K13,EDATE('Rent Roll'!$K13,ROUNDDOWN('Rent Roll'!$M13,0))-1&gt;=BX$5),-BX17,
"-")),"-")</f>
        <v>-</v>
      </c>
      <c r="BY42" s="92" t="str">
        <f>IFERROR(
IF(AND(BY$5&gt;='Rent Roll'!$M39,EDATE('Rent Roll'!$M39,ROUNDDOWN('Rent Roll'!$Q39,0))-1&gt;=BY$5),-BY17,
IF(AND(BY$5&gt;='Rent Roll'!$K13,EDATE('Rent Roll'!$K13,ROUNDDOWN('Rent Roll'!$M13,0))-1&gt;=BY$5),-BY17,
"-")),"-")</f>
        <v>-</v>
      </c>
      <c r="BZ42" s="92" t="str">
        <f>IFERROR(
IF(AND(BZ$5&gt;='Rent Roll'!$M39,EDATE('Rent Roll'!$M39,ROUNDDOWN('Rent Roll'!$Q39,0))-1&gt;=BZ$5),-BZ17,
IF(AND(BZ$5&gt;='Rent Roll'!$K13,EDATE('Rent Roll'!$K13,ROUNDDOWN('Rent Roll'!$M13,0))-1&gt;=BZ$5),-BZ17,
"-")),"-")</f>
        <v>-</v>
      </c>
      <c r="CA42" s="92" t="str">
        <f>IFERROR(
IF(AND(CA$5&gt;='Rent Roll'!$M39,EDATE('Rent Roll'!$M39,ROUNDDOWN('Rent Roll'!$Q39,0))-1&gt;=CA$5),-CA17,
IF(AND(CA$5&gt;='Rent Roll'!$K13,EDATE('Rent Roll'!$K13,ROUNDDOWN('Rent Roll'!$M13,0))-1&gt;=CA$5),-CA17,
"-")),"-")</f>
        <v>-</v>
      </c>
      <c r="CB42" s="92" t="str">
        <f>IFERROR(
IF(AND(CB$5&gt;='Rent Roll'!$M39,EDATE('Rent Roll'!$M39,ROUNDDOWN('Rent Roll'!$Q39,0))-1&gt;=CB$5),-CB17,
IF(AND(CB$5&gt;='Rent Roll'!$K13,EDATE('Rent Roll'!$K13,ROUNDDOWN('Rent Roll'!$M13,0))-1&gt;=CB$5),-CB17,
"-")),"-")</f>
        <v>-</v>
      </c>
      <c r="CC42" s="92" t="str">
        <f>IFERROR(
IF(AND(CC$5&gt;='Rent Roll'!$M39,EDATE('Rent Roll'!$M39,ROUNDDOWN('Rent Roll'!$Q39,0))-1&gt;=CC$5),-CC17,
IF(AND(CC$5&gt;='Rent Roll'!$K13,EDATE('Rent Roll'!$K13,ROUNDDOWN('Rent Roll'!$M13,0))-1&gt;=CC$5),-CC17,
"-")),"-")</f>
        <v>-</v>
      </c>
      <c r="CD42" s="92" t="str">
        <f>IFERROR(
IF(AND(CD$5&gt;='Rent Roll'!$M39,EDATE('Rent Roll'!$M39,ROUNDDOWN('Rent Roll'!$Q39,0))-1&gt;=CD$5),-CD17,
IF(AND(CD$5&gt;='Rent Roll'!$K13,EDATE('Rent Roll'!$K13,ROUNDDOWN('Rent Roll'!$M13,0))-1&gt;=CD$5),-CD17,
"-")),"-")</f>
        <v>-</v>
      </c>
      <c r="CE42" s="92" t="str">
        <f>IFERROR(
IF(AND(CE$5&gt;='Rent Roll'!$M39,EDATE('Rent Roll'!$M39,ROUNDDOWN('Rent Roll'!$Q39,0))-1&gt;=CE$5),-CE17,
IF(AND(CE$5&gt;='Rent Roll'!$K13,EDATE('Rent Roll'!$K13,ROUNDDOWN('Rent Roll'!$M13,0))-1&gt;=CE$5),-CE17,
"-")),"-")</f>
        <v>-</v>
      </c>
      <c r="CF42" s="92" t="str">
        <f>IFERROR(
IF(AND(CF$5&gt;='Rent Roll'!$M39,EDATE('Rent Roll'!$M39,ROUNDDOWN('Rent Roll'!$Q39,0))-1&gt;=CF$5),-CF17,
IF(AND(CF$5&gt;='Rent Roll'!$K13,EDATE('Rent Roll'!$K13,ROUNDDOWN('Rent Roll'!$M13,0))-1&gt;=CF$5),-CF17,
"-")),"-")</f>
        <v>-</v>
      </c>
      <c r="CG42" s="92" t="str">
        <f>IFERROR(
IF(AND(CG$5&gt;='Rent Roll'!$M39,EDATE('Rent Roll'!$M39,ROUNDDOWN('Rent Roll'!$Q39,0))-1&gt;=CG$5),-CG17,
IF(AND(CG$5&gt;='Rent Roll'!$K13,EDATE('Rent Roll'!$K13,ROUNDDOWN('Rent Roll'!$M13,0))-1&gt;=CG$5),-CG17,
"-")),"-")</f>
        <v>-</v>
      </c>
      <c r="CH42" s="92" t="str">
        <f>IFERROR(
IF(AND(CH$5&gt;='Rent Roll'!$M39,EDATE('Rent Roll'!$M39,ROUNDDOWN('Rent Roll'!$Q39,0))-1&gt;=CH$5),-CH17,
IF(AND(CH$5&gt;='Rent Roll'!$K13,EDATE('Rent Roll'!$K13,ROUNDDOWN('Rent Roll'!$M13,0))-1&gt;=CH$5),-CH17,
"-")),"-")</f>
        <v>-</v>
      </c>
      <c r="CI42" s="92" t="str">
        <f>IFERROR(
IF(AND(CI$5&gt;='Rent Roll'!$M39,EDATE('Rent Roll'!$M39,ROUNDDOWN('Rent Roll'!$Q39,0))-1&gt;=CI$5),-CI17,
IF(AND(CI$5&gt;='Rent Roll'!$K13,EDATE('Rent Roll'!$K13,ROUNDDOWN('Rent Roll'!$M13,0))-1&gt;=CI$5),-CI17,
"-")),"-")</f>
        <v>-</v>
      </c>
      <c r="CJ42" s="92" t="str">
        <f>IFERROR(
IF(AND(CJ$5&gt;='Rent Roll'!$M39,EDATE('Rent Roll'!$M39,ROUNDDOWN('Rent Roll'!$Q39,0))-1&gt;=CJ$5),-CJ17,
IF(AND(CJ$5&gt;='Rent Roll'!$K13,EDATE('Rent Roll'!$K13,ROUNDDOWN('Rent Roll'!$M13,0))-1&gt;=CJ$5),-CJ17,
"-")),"-")</f>
        <v>-</v>
      </c>
      <c r="CK42" s="92" t="str">
        <f>IFERROR(
IF(AND(CK$5&gt;='Rent Roll'!$M39,EDATE('Rent Roll'!$M39,ROUNDDOWN('Rent Roll'!$Q39,0))-1&gt;=CK$5),-CK17,
IF(AND(CK$5&gt;='Rent Roll'!$K13,EDATE('Rent Roll'!$K13,ROUNDDOWN('Rent Roll'!$M13,0))-1&gt;=CK$5),-CK17,
"-")),"-")</f>
        <v>-</v>
      </c>
      <c r="CL42" s="92" t="str">
        <f>IFERROR(
IF(AND(CL$5&gt;='Rent Roll'!$M39,EDATE('Rent Roll'!$M39,ROUNDDOWN('Rent Roll'!$Q39,0))-1&gt;=CL$5),-CL17,
IF(AND(CL$5&gt;='Rent Roll'!$K13,EDATE('Rent Roll'!$K13,ROUNDDOWN('Rent Roll'!$M13,0))-1&gt;=CL$5),-CL17,
"-")),"-")</f>
        <v>-</v>
      </c>
      <c r="CM42" s="92" t="str">
        <f>IFERROR(
IF(AND(CM$5&gt;='Rent Roll'!$M39,EDATE('Rent Roll'!$M39,ROUNDDOWN('Rent Roll'!$Q39,0))-1&gt;=CM$5),-CM17,
IF(AND(CM$5&gt;='Rent Roll'!$K13,EDATE('Rent Roll'!$K13,ROUNDDOWN('Rent Roll'!$M13,0))-1&gt;=CM$5),-CM17,
"-")),"-")</f>
        <v>-</v>
      </c>
      <c r="CN42" s="92" t="str">
        <f>IFERROR(
IF(AND(CN$5&gt;='Rent Roll'!$M39,EDATE('Rent Roll'!$M39,ROUNDDOWN('Rent Roll'!$Q39,0))-1&gt;=CN$5),-CN17,
IF(AND(CN$5&gt;='Rent Roll'!$K13,EDATE('Rent Roll'!$K13,ROUNDDOWN('Rent Roll'!$M13,0))-1&gt;=CN$5),-CN17,
"-")),"-")</f>
        <v>-</v>
      </c>
      <c r="CO42" s="92" t="str">
        <f>IFERROR(
IF(AND(CO$5&gt;='Rent Roll'!$M39,EDATE('Rent Roll'!$M39,ROUNDDOWN('Rent Roll'!$Q39,0))-1&gt;=CO$5),-CO17,
IF(AND(CO$5&gt;='Rent Roll'!$K13,EDATE('Rent Roll'!$K13,ROUNDDOWN('Rent Roll'!$M13,0))-1&gt;=CO$5),-CO17,
"-")),"-")</f>
        <v>-</v>
      </c>
      <c r="CP42" s="92" t="str">
        <f>IFERROR(
IF(AND(CP$5&gt;='Rent Roll'!$M39,EDATE('Rent Roll'!$M39,ROUNDDOWN('Rent Roll'!$Q39,0))-1&gt;=CP$5),-CP17,
IF(AND(CP$5&gt;='Rent Roll'!$K13,EDATE('Rent Roll'!$K13,ROUNDDOWN('Rent Roll'!$M13,0))-1&gt;=CP$5),-CP17,
"-")),"-")</f>
        <v>-</v>
      </c>
      <c r="CQ42" s="92" t="str">
        <f>IFERROR(
IF(AND(CQ$5&gt;='Rent Roll'!$M39,EDATE('Rent Roll'!$M39,ROUNDDOWN('Rent Roll'!$Q39,0))-1&gt;=CQ$5),-CQ17,
IF(AND(CQ$5&gt;='Rent Roll'!$K13,EDATE('Rent Roll'!$K13,ROUNDDOWN('Rent Roll'!$M13,0))-1&gt;=CQ$5),-CQ17,
"-")),"-")</f>
        <v>-</v>
      </c>
      <c r="CR42" s="92" t="str">
        <f>IFERROR(
IF(AND(CR$5&gt;='Rent Roll'!$M39,EDATE('Rent Roll'!$M39,ROUNDDOWN('Rent Roll'!$Q39,0))-1&gt;=CR$5),-CR17,
IF(AND(CR$5&gt;='Rent Roll'!$K13,EDATE('Rent Roll'!$K13,ROUNDDOWN('Rent Roll'!$M13,0))-1&gt;=CR$5),-CR17,
"-")),"-")</f>
        <v>-</v>
      </c>
      <c r="CS42" s="92" t="str">
        <f>IFERROR(
IF(AND(CS$5&gt;='Rent Roll'!$M39,EDATE('Rent Roll'!$M39,ROUNDDOWN('Rent Roll'!$Q39,0))-1&gt;=CS$5),-CS17,
IF(AND(CS$5&gt;='Rent Roll'!$K13,EDATE('Rent Roll'!$K13,ROUNDDOWN('Rent Roll'!$M13,0))-1&gt;=CS$5),-CS17,
"-")),"-")</f>
        <v>-</v>
      </c>
      <c r="CT42" s="92" t="str">
        <f>IFERROR(
IF(AND(CT$5&gt;='Rent Roll'!$M39,EDATE('Rent Roll'!$M39,ROUNDDOWN('Rent Roll'!$Q39,0))-1&gt;=CT$5),-CT17,
IF(AND(CT$5&gt;='Rent Roll'!$K13,EDATE('Rent Roll'!$K13,ROUNDDOWN('Rent Roll'!$M13,0))-1&gt;=CT$5),-CT17,
"-")),"-")</f>
        <v>-</v>
      </c>
      <c r="CU42" s="92" t="str">
        <f>IFERROR(
IF(AND(CU$5&gt;='Rent Roll'!$M39,EDATE('Rent Roll'!$M39,ROUNDDOWN('Rent Roll'!$Q39,0))-1&gt;=CU$5),-CU17,
IF(AND(CU$5&gt;='Rent Roll'!$K13,EDATE('Rent Roll'!$K13,ROUNDDOWN('Rent Roll'!$M13,0))-1&gt;=CU$5),-CU17,
"-")),"-")</f>
        <v>-</v>
      </c>
      <c r="CV42" s="92" t="str">
        <f>IFERROR(
IF(AND(CV$5&gt;='Rent Roll'!$M39,EDATE('Rent Roll'!$M39,ROUNDDOWN('Rent Roll'!$Q39,0))-1&gt;=CV$5),-CV17,
IF(AND(CV$5&gt;='Rent Roll'!$K13,EDATE('Rent Roll'!$K13,ROUNDDOWN('Rent Roll'!$M13,0))-1&gt;=CV$5),-CV17,
"-")),"-")</f>
        <v>-</v>
      </c>
      <c r="CW42" s="92" t="str">
        <f>IFERROR(
IF(AND(CW$5&gt;='Rent Roll'!$M39,EDATE('Rent Roll'!$M39,ROUNDDOWN('Rent Roll'!$Q39,0))-1&gt;=CW$5),-CW17,
IF(AND(CW$5&gt;='Rent Roll'!$K13,EDATE('Rent Roll'!$K13,ROUNDDOWN('Rent Roll'!$M13,0))-1&gt;=CW$5),-CW17,
"-")),"-")</f>
        <v>-</v>
      </c>
      <c r="CX42" s="92" t="str">
        <f>IFERROR(
IF(AND(CX$5&gt;='Rent Roll'!$M39,EDATE('Rent Roll'!$M39,ROUNDDOWN('Rent Roll'!$Q39,0))-1&gt;=CX$5),-CX17,
IF(AND(CX$5&gt;='Rent Roll'!$K13,EDATE('Rent Roll'!$K13,ROUNDDOWN('Rent Roll'!$M13,0))-1&gt;=CX$5),-CX17,
"-")),"-")</f>
        <v>-</v>
      </c>
      <c r="CY42" s="92" t="str">
        <f>IFERROR(
IF(AND(CY$5&gt;='Rent Roll'!$M39,EDATE('Rent Roll'!$M39,ROUNDDOWN('Rent Roll'!$Q39,0))-1&gt;=CY$5),-CY17,
IF(AND(CY$5&gt;='Rent Roll'!$K13,EDATE('Rent Roll'!$K13,ROUNDDOWN('Rent Roll'!$M13,0))-1&gt;=CY$5),-CY17,
"-")),"-")</f>
        <v>-</v>
      </c>
      <c r="CZ42" s="92" t="str">
        <f>IFERROR(
IF(AND(CZ$5&gt;='Rent Roll'!$M39,EDATE('Rent Roll'!$M39,ROUNDDOWN('Rent Roll'!$Q39,0))-1&gt;=CZ$5),-CZ17,
IF(AND(CZ$5&gt;='Rent Roll'!$K13,EDATE('Rent Roll'!$K13,ROUNDDOWN('Rent Roll'!$M13,0))-1&gt;=CZ$5),-CZ17,
"-")),"-")</f>
        <v>-</v>
      </c>
      <c r="DA42" s="92" t="str">
        <f>IFERROR(
IF(AND(DA$5&gt;='Rent Roll'!$M39,EDATE('Rent Roll'!$M39,ROUNDDOWN('Rent Roll'!$Q39,0))-1&gt;=DA$5),-DA17,
IF(AND(DA$5&gt;='Rent Roll'!$K13,EDATE('Rent Roll'!$K13,ROUNDDOWN('Rent Roll'!$M13,0))-1&gt;=DA$5),-DA17,
"-")),"-")</f>
        <v>-</v>
      </c>
      <c r="DB42" s="92" t="str">
        <f>IFERROR(
IF(AND(DB$5&gt;='Rent Roll'!$M39,EDATE('Rent Roll'!$M39,ROUNDDOWN('Rent Roll'!$Q39,0))-1&gt;=DB$5),-DB17,
IF(AND(DB$5&gt;='Rent Roll'!$K13,EDATE('Rent Roll'!$K13,ROUNDDOWN('Rent Roll'!$M13,0))-1&gt;=DB$5),-DB17,
"-")),"-")</f>
        <v>-</v>
      </c>
      <c r="DC42" s="92" t="str">
        <f>IFERROR(
IF(AND(DC$5&gt;='Rent Roll'!$M39,EDATE('Rent Roll'!$M39,ROUNDDOWN('Rent Roll'!$Q39,0))-1&gt;=DC$5),-DC17,
IF(AND(DC$5&gt;='Rent Roll'!$K13,EDATE('Rent Roll'!$K13,ROUNDDOWN('Rent Roll'!$M13,0))-1&gt;=DC$5),-DC17,
"-")),"-")</f>
        <v>-</v>
      </c>
      <c r="DD42" s="92" t="str">
        <f>IFERROR(
IF(AND(DD$5&gt;='Rent Roll'!$M39,EDATE('Rent Roll'!$M39,ROUNDDOWN('Rent Roll'!$Q39,0))-1&gt;=DD$5),-DD17,
IF(AND(DD$5&gt;='Rent Roll'!$K13,EDATE('Rent Roll'!$K13,ROUNDDOWN('Rent Roll'!$M13,0))-1&gt;=DD$5),-DD17,
"-")),"-")</f>
        <v>-</v>
      </c>
      <c r="DE42" s="92" t="str">
        <f>IFERROR(
IF(AND(DE$5&gt;='Rent Roll'!$M39,EDATE('Rent Roll'!$M39,ROUNDDOWN('Rent Roll'!$Q39,0))-1&gt;=DE$5),-DE17,
IF(AND(DE$5&gt;='Rent Roll'!$K13,EDATE('Rent Roll'!$K13,ROUNDDOWN('Rent Roll'!$M13,0))-1&gt;=DE$5),-DE17,
"-")),"-")</f>
        <v>-</v>
      </c>
      <c r="DF42" s="92" t="str">
        <f>IFERROR(
IF(AND(DF$5&gt;='Rent Roll'!$M39,EDATE('Rent Roll'!$M39,ROUNDDOWN('Rent Roll'!$Q39,0))-1&gt;=DF$5),-DF17,
IF(AND(DF$5&gt;='Rent Roll'!$K13,EDATE('Rent Roll'!$K13,ROUNDDOWN('Rent Roll'!$M13,0))-1&gt;=DF$5),-DF17,
"-")),"-")</f>
        <v>-</v>
      </c>
      <c r="DG42" s="92" t="str">
        <f>IFERROR(
IF(AND(DG$5&gt;='Rent Roll'!$M39,EDATE('Rent Roll'!$M39,ROUNDDOWN('Rent Roll'!$Q39,0))-1&gt;=DG$5),-DG17,
IF(AND(DG$5&gt;='Rent Roll'!$K13,EDATE('Rent Roll'!$K13,ROUNDDOWN('Rent Roll'!$M13,0))-1&gt;=DG$5),-DG17,
"-")),"-")</f>
        <v>-</v>
      </c>
      <c r="DH42" s="92" t="str">
        <f>IFERROR(
IF(AND(DH$5&gt;='Rent Roll'!$M39,EDATE('Rent Roll'!$M39,ROUNDDOWN('Rent Roll'!$Q39,0))-1&gt;=DH$5),-DH17,
IF(AND(DH$5&gt;='Rent Roll'!$K13,EDATE('Rent Roll'!$K13,ROUNDDOWN('Rent Roll'!$M13,0))-1&gt;=DH$5),-DH17,
"-")),"-")</f>
        <v>-</v>
      </c>
      <c r="DI42" s="92" t="str">
        <f>IFERROR(
IF(AND(DI$5&gt;='Rent Roll'!$M39,EDATE('Rent Roll'!$M39,ROUNDDOWN('Rent Roll'!$Q39,0))-1&gt;=DI$5),-DI17,
IF(AND(DI$5&gt;='Rent Roll'!$K13,EDATE('Rent Roll'!$K13,ROUNDDOWN('Rent Roll'!$M13,0))-1&gt;=DI$5),-DI17,
"-")),"-")</f>
        <v>-</v>
      </c>
      <c r="DJ42" s="92" t="str">
        <f>IFERROR(
IF(AND(DJ$5&gt;='Rent Roll'!$M39,EDATE('Rent Roll'!$M39,ROUNDDOWN('Rent Roll'!$Q39,0))-1&gt;=DJ$5),-DJ17,
IF(AND(DJ$5&gt;='Rent Roll'!$K13,EDATE('Rent Roll'!$K13,ROUNDDOWN('Rent Roll'!$M13,0))-1&gt;=DJ$5),-DJ17,
"-")),"-")</f>
        <v>-</v>
      </c>
      <c r="DK42" s="92" t="str">
        <f>IFERROR(
IF(AND(DK$5&gt;='Rent Roll'!$M39,EDATE('Rent Roll'!$M39,ROUNDDOWN('Rent Roll'!$Q39,0))-1&gt;=DK$5),-DK17,
IF(AND(DK$5&gt;='Rent Roll'!$K13,EDATE('Rent Roll'!$K13,ROUNDDOWN('Rent Roll'!$M13,0))-1&gt;=DK$5),-DK17,
"-")),"-")</f>
        <v>-</v>
      </c>
      <c r="DL42" s="92" t="str">
        <f>IFERROR(
IF(AND(DL$5&gt;='Rent Roll'!$M39,EDATE('Rent Roll'!$M39,ROUNDDOWN('Rent Roll'!$Q39,0))-1&gt;=DL$5),-DL17,
IF(AND(DL$5&gt;='Rent Roll'!$K13,EDATE('Rent Roll'!$K13,ROUNDDOWN('Rent Roll'!$M13,0))-1&gt;=DL$5),-DL17,
"-")),"-")</f>
        <v>-</v>
      </c>
      <c r="DM42" s="92" t="str">
        <f>IFERROR(
IF(AND(DM$5&gt;='Rent Roll'!$M39,EDATE('Rent Roll'!$M39,ROUNDDOWN('Rent Roll'!$Q39,0))-1&gt;=DM$5),-DM17,
IF(AND(DM$5&gt;='Rent Roll'!$K13,EDATE('Rent Roll'!$K13,ROUNDDOWN('Rent Roll'!$M13,0))-1&gt;=DM$5),-DM17,
"-")),"-")</f>
        <v>-</v>
      </c>
      <c r="DN42" s="92" t="str">
        <f>IFERROR(
IF(AND(DN$5&gt;='Rent Roll'!$M39,EDATE('Rent Roll'!$M39,ROUNDDOWN('Rent Roll'!$Q39,0))-1&gt;=DN$5),-DN17,
IF(AND(DN$5&gt;='Rent Roll'!$K13,EDATE('Rent Roll'!$K13,ROUNDDOWN('Rent Roll'!$M13,0))-1&gt;=DN$5),-DN17,
"-")),"-")</f>
        <v>-</v>
      </c>
      <c r="DO42" s="92" t="str">
        <f>IFERROR(
IF(AND(DO$5&gt;='Rent Roll'!$M39,EDATE('Rent Roll'!$M39,ROUNDDOWN('Rent Roll'!$Q39,0))-1&gt;=DO$5),-DO17,
IF(AND(DO$5&gt;='Rent Roll'!$K13,EDATE('Rent Roll'!$K13,ROUNDDOWN('Rent Roll'!$M13,0))-1&gt;=DO$5),-DO17,
"-")),"-")</f>
        <v>-</v>
      </c>
      <c r="DP42" s="92" t="str">
        <f>IFERROR(
IF(AND(DP$5&gt;='Rent Roll'!$M39,EDATE('Rent Roll'!$M39,ROUNDDOWN('Rent Roll'!$Q39,0))-1&gt;=DP$5),-DP17,
IF(AND(DP$5&gt;='Rent Roll'!$K13,EDATE('Rent Roll'!$K13,ROUNDDOWN('Rent Roll'!$M13,0))-1&gt;=DP$5),-DP17,
"-")),"-")</f>
        <v>-</v>
      </c>
      <c r="DQ42" s="92" t="str">
        <f>IFERROR(
IF(AND(DQ$5&gt;='Rent Roll'!$M39,EDATE('Rent Roll'!$M39,ROUNDDOWN('Rent Roll'!$Q39,0))-1&gt;=DQ$5),-DQ17,
IF(AND(DQ$5&gt;='Rent Roll'!$K13,EDATE('Rent Roll'!$K13,ROUNDDOWN('Rent Roll'!$M13,0))-1&gt;=DQ$5),-DQ17,
"-")),"-")</f>
        <v>-</v>
      </c>
      <c r="DR42" s="92" t="str">
        <f>IFERROR(
IF(AND(DR$5&gt;='Rent Roll'!$M39,EDATE('Rent Roll'!$M39,ROUNDDOWN('Rent Roll'!$Q39,0))-1&gt;=DR$5),-DR17,
IF(AND(DR$5&gt;='Rent Roll'!$K13,EDATE('Rent Roll'!$K13,ROUNDDOWN('Rent Roll'!$M13,0))-1&gt;=DR$5),-DR17,
"-")),"-")</f>
        <v>-</v>
      </c>
      <c r="DS42" s="92" t="str">
        <f>IFERROR(
IF(AND(DS$5&gt;='Rent Roll'!$M39,EDATE('Rent Roll'!$M39,ROUNDDOWN('Rent Roll'!$Q39,0))-1&gt;=DS$5),-DS17,
IF(AND(DS$5&gt;='Rent Roll'!$K13,EDATE('Rent Roll'!$K13,ROUNDDOWN('Rent Roll'!$M13,0))-1&gt;=DS$5),-DS17,
"-")),"-")</f>
        <v>-</v>
      </c>
      <c r="DT42" s="92" t="str">
        <f>IFERROR(
IF(AND(DT$5&gt;='Rent Roll'!$M39,EDATE('Rent Roll'!$M39,ROUNDDOWN('Rent Roll'!$Q39,0))-1&gt;=DT$5),-DT17,
IF(AND(DT$5&gt;='Rent Roll'!$K13,EDATE('Rent Roll'!$K13,ROUNDDOWN('Rent Roll'!$M13,0))-1&gt;=DT$5),-DT17,
"-")),"-")</f>
        <v>-</v>
      </c>
      <c r="DU42" s="92" t="str">
        <f>IFERROR(
IF(AND(DU$5&gt;='Rent Roll'!$M39,EDATE('Rent Roll'!$M39,ROUNDDOWN('Rent Roll'!$Q39,0))-1&gt;=DU$5),-DU17,
IF(AND(DU$5&gt;='Rent Roll'!$K13,EDATE('Rent Roll'!$K13,ROUNDDOWN('Rent Roll'!$M13,0))-1&gt;=DU$5),-DU17,
"-")),"-")</f>
        <v>-</v>
      </c>
      <c r="DV42" s="92" t="str">
        <f>IFERROR(
IF(AND(DV$5&gt;='Rent Roll'!$M39,EDATE('Rent Roll'!$M39,ROUNDDOWN('Rent Roll'!$Q39,0))-1&gt;=DV$5),-DV17,
IF(AND(DV$5&gt;='Rent Roll'!$K13,EDATE('Rent Roll'!$K13,ROUNDDOWN('Rent Roll'!$M13,0))-1&gt;=DV$5),-DV17,
"-")),"-")</f>
        <v>-</v>
      </c>
      <c r="DW42" s="92" t="str">
        <f>IFERROR(
IF(AND(DW$5&gt;='Rent Roll'!$M39,EDATE('Rent Roll'!$M39,ROUNDDOWN('Rent Roll'!$Q39,0))-1&gt;=DW$5),-DW17,
IF(AND(DW$5&gt;='Rent Roll'!$K13,EDATE('Rent Roll'!$K13,ROUNDDOWN('Rent Roll'!$M13,0))-1&gt;=DW$5),-DW17,
"-")),"-")</f>
        <v>-</v>
      </c>
      <c r="DX42" s="92" t="str">
        <f>IFERROR(
IF(AND(DX$5&gt;='Rent Roll'!$M39,EDATE('Rent Roll'!$M39,ROUNDDOWN('Rent Roll'!$Q39,0))-1&gt;=DX$5),-DX17,
IF(AND(DX$5&gt;='Rent Roll'!$K13,EDATE('Rent Roll'!$K13,ROUNDDOWN('Rent Roll'!$M13,0))-1&gt;=DX$5),-DX17,
"-")),"-")</f>
        <v>-</v>
      </c>
      <c r="DY42" s="92" t="str">
        <f>IFERROR(
IF(AND(DY$5&gt;='Rent Roll'!$M39,EDATE('Rent Roll'!$M39,ROUNDDOWN('Rent Roll'!$Q39,0))-1&gt;=DY$5),-DY17,
IF(AND(DY$5&gt;='Rent Roll'!$K13,EDATE('Rent Roll'!$K13,ROUNDDOWN('Rent Roll'!$M13,0))-1&gt;=DY$5),-DY17,
"-")),"-")</f>
        <v>-</v>
      </c>
      <c r="DZ42" s="92" t="str">
        <f>IFERROR(
IF(AND(DZ$5&gt;='Rent Roll'!$M39,EDATE('Rent Roll'!$M39,ROUNDDOWN('Rent Roll'!$Q39,0))-1&gt;=DZ$5),-DZ17,
IF(AND(DZ$5&gt;='Rent Roll'!$K13,EDATE('Rent Roll'!$K13,ROUNDDOWN('Rent Roll'!$M13,0))-1&gt;=DZ$5),-DZ17,
"-")),"-")</f>
        <v>-</v>
      </c>
      <c r="EA42" s="92" t="str">
        <f>IFERROR(
IF(AND(EA$5&gt;='Rent Roll'!$M39,EDATE('Rent Roll'!$M39,ROUNDDOWN('Rent Roll'!$Q39,0))-1&gt;=EA$5),-EA17,
IF(AND(EA$5&gt;='Rent Roll'!$K13,EDATE('Rent Roll'!$K13,ROUNDDOWN('Rent Roll'!$M13,0))-1&gt;=EA$5),-EA17,
"-")),"-")</f>
        <v>-</v>
      </c>
      <c r="EB42" s="92" t="str">
        <f>IFERROR(
IF(AND(EB$5&gt;='Rent Roll'!$M39,EDATE('Rent Roll'!$M39,ROUNDDOWN('Rent Roll'!$Q39,0))-1&gt;=EB$5),-EB17,
IF(AND(EB$5&gt;='Rent Roll'!$K13,EDATE('Rent Roll'!$K13,ROUNDDOWN('Rent Roll'!$M13,0))-1&gt;=EB$5),-EB17,
"-")),"-")</f>
        <v>-</v>
      </c>
      <c r="EC42" s="92" t="str">
        <f>IFERROR(
IF(AND(EC$5&gt;='Rent Roll'!$M39,EDATE('Rent Roll'!$M39,ROUNDDOWN('Rent Roll'!$Q39,0))-1&gt;=EC$5),-EC17,
IF(AND(EC$5&gt;='Rent Roll'!$K13,EDATE('Rent Roll'!$K13,ROUNDDOWN('Rent Roll'!$M13,0))-1&gt;=EC$5),-EC17,
"-")),"-")</f>
        <v>-</v>
      </c>
      <c r="ED42" s="92" t="str">
        <f>IFERROR(
IF(AND(ED$5&gt;='Rent Roll'!$M39,EDATE('Rent Roll'!$M39,ROUNDDOWN('Rent Roll'!$Q39,0))-1&gt;=ED$5),-ED17,
IF(AND(ED$5&gt;='Rent Roll'!$K13,EDATE('Rent Roll'!$K13,ROUNDDOWN('Rent Roll'!$M13,0))-1&gt;=ED$5),-ED17,
"-")),"-")</f>
        <v>-</v>
      </c>
      <c r="EE42" s="92" t="str">
        <f>IFERROR(
IF(AND(EE$5&gt;='Rent Roll'!$M39,EDATE('Rent Roll'!$M39,ROUNDDOWN('Rent Roll'!$Q39,0))-1&gt;=EE$5),-EE17,
IF(AND(EE$5&gt;='Rent Roll'!$K13,EDATE('Rent Roll'!$K13,ROUNDDOWN('Rent Roll'!$M13,0))-1&gt;=EE$5),-EE17,
"-")),"-")</f>
        <v>-</v>
      </c>
      <c r="EF42" s="214" t="str">
        <f>IFERROR(
IF(AND(EF$5&gt;='Rent Roll'!$M39,EDATE('Rent Roll'!$M39,ROUNDDOWN('Rent Roll'!$Q39,0))-1&gt;=EF$5),-EF17,
IF(AND(EF$5&gt;='Rent Roll'!$K13,EDATE('Rent Roll'!$K13,ROUNDDOWN('Rent Roll'!$M13,0))-1&gt;=EF$5),-EF17,
"-")),"-")</f>
        <v>-</v>
      </c>
      <c r="EG42" s="72" t="s">
        <v>109</v>
      </c>
    </row>
    <row r="43" spans="2:137" ht="15" x14ac:dyDescent="0.25">
      <c r="B43" s="74"/>
      <c r="C43" s="287" t="str">
        <f>CONCATENATE('Rent Roll'!B14&amp;" - "&amp;'Rent Roll'!C14)</f>
        <v xml:space="preserve"> - </v>
      </c>
      <c r="D43" s="214">
        <f t="shared" si="17"/>
        <v>0</v>
      </c>
      <c r="E43" s="92" t="str">
        <f>IFERROR(
IF(AND(E$5&gt;='Rent Roll'!$M40,EDATE('Rent Roll'!$M40,ROUNDDOWN('Rent Roll'!$Q40,0))-1&gt;=E$5),-E18,
IF(AND(E$5&gt;='Rent Roll'!$K14,EDATE('Rent Roll'!$K14,ROUNDDOWN('Rent Roll'!$M14,0))-1&gt;=E$5),-E18,
"-")),"-")</f>
        <v>-</v>
      </c>
      <c r="F43" s="92" t="str">
        <f>IFERROR(
IF(AND(F$5&gt;='Rent Roll'!$M40,EDATE('Rent Roll'!$M40,ROUNDDOWN('Rent Roll'!$Q40,0))-1&gt;=F$5),-F18,
IF(AND(F$5&gt;='Rent Roll'!$K14,EDATE('Rent Roll'!$K14,ROUNDDOWN('Rent Roll'!$M14,0))-1&gt;=F$5),-F18,
"-")),"-")</f>
        <v>-</v>
      </c>
      <c r="G43" s="92" t="str">
        <f>IFERROR(
IF(AND(G$5&gt;='Rent Roll'!$M40,EDATE('Rent Roll'!$M40,ROUNDDOWN('Rent Roll'!$Q40,0))-1&gt;=G$5),-G18,
IF(AND(G$5&gt;='Rent Roll'!$K14,EDATE('Rent Roll'!$K14,ROUNDDOWN('Rent Roll'!$M14,0))-1&gt;=G$5),-G18,
"-")),"-")</f>
        <v>-</v>
      </c>
      <c r="H43" s="92" t="str">
        <f>IFERROR(
IF(AND(H$5&gt;='Rent Roll'!$M40,EDATE('Rent Roll'!$M40,ROUNDDOWN('Rent Roll'!$Q40,0))-1&gt;=H$5),-H18,
IF(AND(H$5&gt;='Rent Roll'!$K14,EDATE('Rent Roll'!$K14,ROUNDDOWN('Rent Roll'!$M14,0))-1&gt;=H$5),-H18,
"-")),"-")</f>
        <v>-</v>
      </c>
      <c r="I43" s="92" t="str">
        <f>IFERROR(
IF(AND(I$5&gt;='Rent Roll'!$M40,EDATE('Rent Roll'!$M40,ROUNDDOWN('Rent Roll'!$Q40,0))-1&gt;=I$5),-I18,
IF(AND(I$5&gt;='Rent Roll'!$K14,EDATE('Rent Roll'!$K14,ROUNDDOWN('Rent Roll'!$M14,0))-1&gt;=I$5),-I18,
"-")),"-")</f>
        <v>-</v>
      </c>
      <c r="J43" s="92" t="str">
        <f>IFERROR(
IF(AND(J$5&gt;='Rent Roll'!$M40,EDATE('Rent Roll'!$M40,ROUNDDOWN('Rent Roll'!$Q40,0))-1&gt;=J$5),-J18,
IF(AND(J$5&gt;='Rent Roll'!$K14,EDATE('Rent Roll'!$K14,ROUNDDOWN('Rent Roll'!$M14,0))-1&gt;=J$5),-J18,
"-")),"-")</f>
        <v>-</v>
      </c>
      <c r="K43" s="92" t="str">
        <f>IFERROR(
IF(AND(K$5&gt;='Rent Roll'!$M40,EDATE('Rent Roll'!$M40,ROUNDDOWN('Rent Roll'!$Q40,0))-1&gt;=K$5),-K18,
IF(AND(K$5&gt;='Rent Roll'!$K14,EDATE('Rent Roll'!$K14,ROUNDDOWN('Rent Roll'!$M14,0))-1&gt;=K$5),-K18,
"-")),"-")</f>
        <v>-</v>
      </c>
      <c r="L43" s="92" t="str">
        <f>IFERROR(
IF(AND(L$5&gt;='Rent Roll'!$M40,EDATE('Rent Roll'!$M40,ROUNDDOWN('Rent Roll'!$Q40,0))-1&gt;=L$5),-L18,
IF(AND(L$5&gt;='Rent Roll'!$K14,EDATE('Rent Roll'!$K14,ROUNDDOWN('Rent Roll'!$M14,0))-1&gt;=L$5),-L18,
"-")),"-")</f>
        <v>-</v>
      </c>
      <c r="M43" s="92" t="str">
        <f>IFERROR(
IF(AND(M$5&gt;='Rent Roll'!$M40,EDATE('Rent Roll'!$M40,ROUNDDOWN('Rent Roll'!$Q40,0))-1&gt;=M$5),-M18,
IF(AND(M$5&gt;='Rent Roll'!$K14,EDATE('Rent Roll'!$K14,ROUNDDOWN('Rent Roll'!$M14,0))-1&gt;=M$5),-M18,
"-")),"-")</f>
        <v>-</v>
      </c>
      <c r="N43" s="92" t="str">
        <f>IFERROR(
IF(AND(N$5&gt;='Rent Roll'!$M40,EDATE('Rent Roll'!$M40,ROUNDDOWN('Rent Roll'!$Q40,0))-1&gt;=N$5),-N18,
IF(AND(N$5&gt;='Rent Roll'!$K14,EDATE('Rent Roll'!$K14,ROUNDDOWN('Rent Roll'!$M14,0))-1&gt;=N$5),-N18,
"-")),"-")</f>
        <v>-</v>
      </c>
      <c r="O43" s="92" t="str">
        <f>IFERROR(
IF(AND(O$5&gt;='Rent Roll'!$M40,EDATE('Rent Roll'!$M40,ROUNDDOWN('Rent Roll'!$Q40,0))-1&gt;=O$5),-O18,
IF(AND(O$5&gt;='Rent Roll'!$K14,EDATE('Rent Roll'!$K14,ROUNDDOWN('Rent Roll'!$M14,0))-1&gt;=O$5),-O18,
"-")),"-")</f>
        <v>-</v>
      </c>
      <c r="P43" s="92" t="str">
        <f>IFERROR(
IF(AND(P$5&gt;='Rent Roll'!$M40,EDATE('Rent Roll'!$M40,ROUNDDOWN('Rent Roll'!$Q40,0))-1&gt;=P$5),-P18,
IF(AND(P$5&gt;='Rent Roll'!$K14,EDATE('Rent Roll'!$K14,ROUNDDOWN('Rent Roll'!$M14,0))-1&gt;=P$5),-P18,
"-")),"-")</f>
        <v>-</v>
      </c>
      <c r="Q43" s="92" t="str">
        <f>IFERROR(
IF(AND(Q$5&gt;='Rent Roll'!$M40,EDATE('Rent Roll'!$M40,ROUNDDOWN('Rent Roll'!$Q40,0))-1&gt;=Q$5),-Q18,
IF(AND(Q$5&gt;='Rent Roll'!$K14,EDATE('Rent Roll'!$K14,ROUNDDOWN('Rent Roll'!$M14,0))-1&gt;=Q$5),-Q18,
"-")),"-")</f>
        <v>-</v>
      </c>
      <c r="R43" s="92" t="str">
        <f>IFERROR(
IF(AND(R$5&gt;='Rent Roll'!$M40,EDATE('Rent Roll'!$M40,ROUNDDOWN('Rent Roll'!$Q40,0))-1&gt;=R$5),-R18,
IF(AND(R$5&gt;='Rent Roll'!$K14,EDATE('Rent Roll'!$K14,ROUNDDOWN('Rent Roll'!$M14,0))-1&gt;=R$5),-R18,
"-")),"-")</f>
        <v>-</v>
      </c>
      <c r="S43" s="92" t="str">
        <f>IFERROR(
IF(AND(S$5&gt;='Rent Roll'!$M40,EDATE('Rent Roll'!$M40,ROUNDDOWN('Rent Roll'!$Q40,0))-1&gt;=S$5),-S18,
IF(AND(S$5&gt;='Rent Roll'!$K14,EDATE('Rent Roll'!$K14,ROUNDDOWN('Rent Roll'!$M14,0))-1&gt;=S$5),-S18,
"-")),"-")</f>
        <v>-</v>
      </c>
      <c r="T43" s="92" t="str">
        <f>IFERROR(
IF(AND(T$5&gt;='Rent Roll'!$M40,EDATE('Rent Roll'!$M40,ROUNDDOWN('Rent Roll'!$Q40,0))-1&gt;=T$5),-T18,
IF(AND(T$5&gt;='Rent Roll'!$K14,EDATE('Rent Roll'!$K14,ROUNDDOWN('Rent Roll'!$M14,0))-1&gt;=T$5),-T18,
"-")),"-")</f>
        <v>-</v>
      </c>
      <c r="U43" s="92" t="str">
        <f>IFERROR(
IF(AND(U$5&gt;='Rent Roll'!$M40,EDATE('Rent Roll'!$M40,ROUNDDOWN('Rent Roll'!$Q40,0))-1&gt;=U$5),-U18,
IF(AND(U$5&gt;='Rent Roll'!$K14,EDATE('Rent Roll'!$K14,ROUNDDOWN('Rent Roll'!$M14,0))-1&gt;=U$5),-U18,
"-")),"-")</f>
        <v>-</v>
      </c>
      <c r="V43" s="92" t="str">
        <f>IFERROR(
IF(AND(V$5&gt;='Rent Roll'!$M40,EDATE('Rent Roll'!$M40,ROUNDDOWN('Rent Roll'!$Q40,0))-1&gt;=V$5),-V18,
IF(AND(V$5&gt;='Rent Roll'!$K14,EDATE('Rent Roll'!$K14,ROUNDDOWN('Rent Roll'!$M14,0))-1&gt;=V$5),-V18,
"-")),"-")</f>
        <v>-</v>
      </c>
      <c r="W43" s="92" t="str">
        <f>IFERROR(
IF(AND(W$5&gt;='Rent Roll'!$M40,EDATE('Rent Roll'!$M40,ROUNDDOWN('Rent Roll'!$Q40,0))-1&gt;=W$5),-W18,
IF(AND(W$5&gt;='Rent Roll'!$K14,EDATE('Rent Roll'!$K14,ROUNDDOWN('Rent Roll'!$M14,0))-1&gt;=W$5),-W18,
"-")),"-")</f>
        <v>-</v>
      </c>
      <c r="X43" s="92" t="str">
        <f>IFERROR(
IF(AND(X$5&gt;='Rent Roll'!$M40,EDATE('Rent Roll'!$M40,ROUNDDOWN('Rent Roll'!$Q40,0))-1&gt;=X$5),-X18,
IF(AND(X$5&gt;='Rent Roll'!$K14,EDATE('Rent Roll'!$K14,ROUNDDOWN('Rent Roll'!$M14,0))-1&gt;=X$5),-X18,
"-")),"-")</f>
        <v>-</v>
      </c>
      <c r="Y43" s="92" t="str">
        <f>IFERROR(
IF(AND(Y$5&gt;='Rent Roll'!$M40,EDATE('Rent Roll'!$M40,ROUNDDOWN('Rent Roll'!$Q40,0))-1&gt;=Y$5),-Y18,
IF(AND(Y$5&gt;='Rent Roll'!$K14,EDATE('Rent Roll'!$K14,ROUNDDOWN('Rent Roll'!$M14,0))-1&gt;=Y$5),-Y18,
"-")),"-")</f>
        <v>-</v>
      </c>
      <c r="Z43" s="92" t="str">
        <f>IFERROR(
IF(AND(Z$5&gt;='Rent Roll'!$M40,EDATE('Rent Roll'!$M40,ROUNDDOWN('Rent Roll'!$Q40,0))-1&gt;=Z$5),-Z18,
IF(AND(Z$5&gt;='Rent Roll'!$K14,EDATE('Rent Roll'!$K14,ROUNDDOWN('Rent Roll'!$M14,0))-1&gt;=Z$5),-Z18,
"-")),"-")</f>
        <v>-</v>
      </c>
      <c r="AA43" s="92" t="str">
        <f>IFERROR(
IF(AND(AA$5&gt;='Rent Roll'!$M40,EDATE('Rent Roll'!$M40,ROUNDDOWN('Rent Roll'!$Q40,0))-1&gt;=AA$5),-AA18,
IF(AND(AA$5&gt;='Rent Roll'!$K14,EDATE('Rent Roll'!$K14,ROUNDDOWN('Rent Roll'!$M14,0))-1&gt;=AA$5),-AA18,
"-")),"-")</f>
        <v>-</v>
      </c>
      <c r="AB43" s="92" t="str">
        <f>IFERROR(
IF(AND(AB$5&gt;='Rent Roll'!$M40,EDATE('Rent Roll'!$M40,ROUNDDOWN('Rent Roll'!$Q40,0))-1&gt;=AB$5),-AB18,
IF(AND(AB$5&gt;='Rent Roll'!$K14,EDATE('Rent Roll'!$K14,ROUNDDOWN('Rent Roll'!$M14,0))-1&gt;=AB$5),-AB18,
"-")),"-")</f>
        <v>-</v>
      </c>
      <c r="AC43" s="92" t="str">
        <f>IFERROR(
IF(AND(AC$5&gt;='Rent Roll'!$M40,EDATE('Rent Roll'!$M40,ROUNDDOWN('Rent Roll'!$Q40,0))-1&gt;=AC$5),-AC18,
IF(AND(AC$5&gt;='Rent Roll'!$K14,EDATE('Rent Roll'!$K14,ROUNDDOWN('Rent Roll'!$M14,0))-1&gt;=AC$5),-AC18,
"-")),"-")</f>
        <v>-</v>
      </c>
      <c r="AD43" s="92" t="str">
        <f>IFERROR(
IF(AND(AD$5&gt;='Rent Roll'!$M40,EDATE('Rent Roll'!$M40,ROUNDDOWN('Rent Roll'!$Q40,0))-1&gt;=AD$5),-AD18,
IF(AND(AD$5&gt;='Rent Roll'!$K14,EDATE('Rent Roll'!$K14,ROUNDDOWN('Rent Roll'!$M14,0))-1&gt;=AD$5),-AD18,
"-")),"-")</f>
        <v>-</v>
      </c>
      <c r="AE43" s="92" t="str">
        <f>IFERROR(
IF(AND(AE$5&gt;='Rent Roll'!$M40,EDATE('Rent Roll'!$M40,ROUNDDOWN('Rent Roll'!$Q40,0))-1&gt;=AE$5),-AE18,
IF(AND(AE$5&gt;='Rent Roll'!$K14,EDATE('Rent Roll'!$K14,ROUNDDOWN('Rent Roll'!$M14,0))-1&gt;=AE$5),-AE18,
"-")),"-")</f>
        <v>-</v>
      </c>
      <c r="AF43" s="92" t="str">
        <f>IFERROR(
IF(AND(AF$5&gt;='Rent Roll'!$M40,EDATE('Rent Roll'!$M40,ROUNDDOWN('Rent Roll'!$Q40,0))-1&gt;=AF$5),-AF18,
IF(AND(AF$5&gt;='Rent Roll'!$K14,EDATE('Rent Roll'!$K14,ROUNDDOWN('Rent Roll'!$M14,0))-1&gt;=AF$5),-AF18,
"-")),"-")</f>
        <v>-</v>
      </c>
      <c r="AG43" s="92" t="str">
        <f>IFERROR(
IF(AND(AG$5&gt;='Rent Roll'!$M40,EDATE('Rent Roll'!$M40,ROUNDDOWN('Rent Roll'!$Q40,0))-1&gt;=AG$5),-AG18,
IF(AND(AG$5&gt;='Rent Roll'!$K14,EDATE('Rent Roll'!$K14,ROUNDDOWN('Rent Roll'!$M14,0))-1&gt;=AG$5),-AG18,
"-")),"-")</f>
        <v>-</v>
      </c>
      <c r="AH43" s="92" t="str">
        <f>IFERROR(
IF(AND(AH$5&gt;='Rent Roll'!$M40,EDATE('Rent Roll'!$M40,ROUNDDOWN('Rent Roll'!$Q40,0))-1&gt;=AH$5),-AH18,
IF(AND(AH$5&gt;='Rent Roll'!$K14,EDATE('Rent Roll'!$K14,ROUNDDOWN('Rent Roll'!$M14,0))-1&gt;=AH$5),-AH18,
"-")),"-")</f>
        <v>-</v>
      </c>
      <c r="AI43" s="92" t="str">
        <f>IFERROR(
IF(AND(AI$5&gt;='Rent Roll'!$M40,EDATE('Rent Roll'!$M40,ROUNDDOWN('Rent Roll'!$Q40,0))-1&gt;=AI$5),-AI18,
IF(AND(AI$5&gt;='Rent Roll'!$K14,EDATE('Rent Roll'!$K14,ROUNDDOWN('Rent Roll'!$M14,0))-1&gt;=AI$5),-AI18,
"-")),"-")</f>
        <v>-</v>
      </c>
      <c r="AJ43" s="92" t="str">
        <f>IFERROR(
IF(AND(AJ$5&gt;='Rent Roll'!$M40,EDATE('Rent Roll'!$M40,ROUNDDOWN('Rent Roll'!$Q40,0))-1&gt;=AJ$5),-AJ18,
IF(AND(AJ$5&gt;='Rent Roll'!$K14,EDATE('Rent Roll'!$K14,ROUNDDOWN('Rent Roll'!$M14,0))-1&gt;=AJ$5),-AJ18,
"-")),"-")</f>
        <v>-</v>
      </c>
      <c r="AK43" s="92" t="str">
        <f>IFERROR(
IF(AND(AK$5&gt;='Rent Roll'!$M40,EDATE('Rent Roll'!$M40,ROUNDDOWN('Rent Roll'!$Q40,0))-1&gt;=AK$5),-AK18,
IF(AND(AK$5&gt;='Rent Roll'!$K14,EDATE('Rent Roll'!$K14,ROUNDDOWN('Rent Roll'!$M14,0))-1&gt;=AK$5),-AK18,
"-")),"-")</f>
        <v>-</v>
      </c>
      <c r="AL43" s="92" t="str">
        <f>IFERROR(
IF(AND(AL$5&gt;='Rent Roll'!$M40,EDATE('Rent Roll'!$M40,ROUNDDOWN('Rent Roll'!$Q40,0))-1&gt;=AL$5),-AL18,
IF(AND(AL$5&gt;='Rent Roll'!$K14,EDATE('Rent Roll'!$K14,ROUNDDOWN('Rent Roll'!$M14,0))-1&gt;=AL$5),-AL18,
"-")),"-")</f>
        <v>-</v>
      </c>
      <c r="AM43" s="92" t="str">
        <f>IFERROR(
IF(AND(AM$5&gt;='Rent Roll'!$M40,EDATE('Rent Roll'!$M40,ROUNDDOWN('Rent Roll'!$Q40,0))-1&gt;=AM$5),-AM18,
IF(AND(AM$5&gt;='Rent Roll'!$K14,EDATE('Rent Roll'!$K14,ROUNDDOWN('Rent Roll'!$M14,0))-1&gt;=AM$5),-AM18,
"-")),"-")</f>
        <v>-</v>
      </c>
      <c r="AN43" s="92" t="str">
        <f>IFERROR(
IF(AND(AN$5&gt;='Rent Roll'!$M40,EDATE('Rent Roll'!$M40,ROUNDDOWN('Rent Roll'!$Q40,0))-1&gt;=AN$5),-AN18,
IF(AND(AN$5&gt;='Rent Roll'!$K14,EDATE('Rent Roll'!$K14,ROUNDDOWN('Rent Roll'!$M14,0))-1&gt;=AN$5),-AN18,
"-")),"-")</f>
        <v>-</v>
      </c>
      <c r="AO43" s="92" t="str">
        <f>IFERROR(
IF(AND(AO$5&gt;='Rent Roll'!$M40,EDATE('Rent Roll'!$M40,ROUNDDOWN('Rent Roll'!$Q40,0))-1&gt;=AO$5),-AO18,
IF(AND(AO$5&gt;='Rent Roll'!$K14,EDATE('Rent Roll'!$K14,ROUNDDOWN('Rent Roll'!$M14,0))-1&gt;=AO$5),-AO18,
"-")),"-")</f>
        <v>-</v>
      </c>
      <c r="AP43" s="92" t="str">
        <f>IFERROR(
IF(AND(AP$5&gt;='Rent Roll'!$M40,EDATE('Rent Roll'!$M40,ROUNDDOWN('Rent Roll'!$Q40,0))-1&gt;=AP$5),-AP18,
IF(AND(AP$5&gt;='Rent Roll'!$K14,EDATE('Rent Roll'!$K14,ROUNDDOWN('Rent Roll'!$M14,0))-1&gt;=AP$5),-AP18,
"-")),"-")</f>
        <v>-</v>
      </c>
      <c r="AQ43" s="92" t="str">
        <f>IFERROR(
IF(AND(AQ$5&gt;='Rent Roll'!$M40,EDATE('Rent Roll'!$M40,ROUNDDOWN('Rent Roll'!$Q40,0))-1&gt;=AQ$5),-AQ18,
IF(AND(AQ$5&gt;='Rent Roll'!$K14,EDATE('Rent Roll'!$K14,ROUNDDOWN('Rent Roll'!$M14,0))-1&gt;=AQ$5),-AQ18,
"-")),"-")</f>
        <v>-</v>
      </c>
      <c r="AR43" s="92" t="str">
        <f>IFERROR(
IF(AND(AR$5&gt;='Rent Roll'!$M40,EDATE('Rent Roll'!$M40,ROUNDDOWN('Rent Roll'!$Q40,0))-1&gt;=AR$5),-AR18,
IF(AND(AR$5&gt;='Rent Roll'!$K14,EDATE('Rent Roll'!$K14,ROUNDDOWN('Rent Roll'!$M14,0))-1&gt;=AR$5),-AR18,
"-")),"-")</f>
        <v>-</v>
      </c>
      <c r="AS43" s="92" t="str">
        <f>IFERROR(
IF(AND(AS$5&gt;='Rent Roll'!$M40,EDATE('Rent Roll'!$M40,ROUNDDOWN('Rent Roll'!$Q40,0))-1&gt;=AS$5),-AS18,
IF(AND(AS$5&gt;='Rent Roll'!$K14,EDATE('Rent Roll'!$K14,ROUNDDOWN('Rent Roll'!$M14,0))-1&gt;=AS$5),-AS18,
"-")),"-")</f>
        <v>-</v>
      </c>
      <c r="AT43" s="92" t="str">
        <f>IFERROR(
IF(AND(AT$5&gt;='Rent Roll'!$M40,EDATE('Rent Roll'!$M40,ROUNDDOWN('Rent Roll'!$Q40,0))-1&gt;=AT$5),-AT18,
IF(AND(AT$5&gt;='Rent Roll'!$K14,EDATE('Rent Roll'!$K14,ROUNDDOWN('Rent Roll'!$M14,0))-1&gt;=AT$5),-AT18,
"-")),"-")</f>
        <v>-</v>
      </c>
      <c r="AU43" s="92" t="str">
        <f>IFERROR(
IF(AND(AU$5&gt;='Rent Roll'!$M40,EDATE('Rent Roll'!$M40,ROUNDDOWN('Rent Roll'!$Q40,0))-1&gt;=AU$5),-AU18,
IF(AND(AU$5&gt;='Rent Roll'!$K14,EDATE('Rent Roll'!$K14,ROUNDDOWN('Rent Roll'!$M14,0))-1&gt;=AU$5),-AU18,
"-")),"-")</f>
        <v>-</v>
      </c>
      <c r="AV43" s="92" t="str">
        <f>IFERROR(
IF(AND(AV$5&gt;='Rent Roll'!$M40,EDATE('Rent Roll'!$M40,ROUNDDOWN('Rent Roll'!$Q40,0))-1&gt;=AV$5),-AV18,
IF(AND(AV$5&gt;='Rent Roll'!$K14,EDATE('Rent Roll'!$K14,ROUNDDOWN('Rent Roll'!$M14,0))-1&gt;=AV$5),-AV18,
"-")),"-")</f>
        <v>-</v>
      </c>
      <c r="AW43" s="92" t="str">
        <f>IFERROR(
IF(AND(AW$5&gt;='Rent Roll'!$M40,EDATE('Rent Roll'!$M40,ROUNDDOWN('Rent Roll'!$Q40,0))-1&gt;=AW$5),-AW18,
IF(AND(AW$5&gt;='Rent Roll'!$K14,EDATE('Rent Roll'!$K14,ROUNDDOWN('Rent Roll'!$M14,0))-1&gt;=AW$5),-AW18,
"-")),"-")</f>
        <v>-</v>
      </c>
      <c r="AX43" s="92" t="str">
        <f>IFERROR(
IF(AND(AX$5&gt;='Rent Roll'!$M40,EDATE('Rent Roll'!$M40,ROUNDDOWN('Rent Roll'!$Q40,0))-1&gt;=AX$5),-AX18,
IF(AND(AX$5&gt;='Rent Roll'!$K14,EDATE('Rent Roll'!$K14,ROUNDDOWN('Rent Roll'!$M14,0))-1&gt;=AX$5),-AX18,
"-")),"-")</f>
        <v>-</v>
      </c>
      <c r="AY43" s="92" t="str">
        <f>IFERROR(
IF(AND(AY$5&gt;='Rent Roll'!$M40,EDATE('Rent Roll'!$M40,ROUNDDOWN('Rent Roll'!$Q40,0))-1&gt;=AY$5),-AY18,
IF(AND(AY$5&gt;='Rent Roll'!$K14,EDATE('Rent Roll'!$K14,ROUNDDOWN('Rent Roll'!$M14,0))-1&gt;=AY$5),-AY18,
"-")),"-")</f>
        <v>-</v>
      </c>
      <c r="AZ43" s="92" t="str">
        <f>IFERROR(
IF(AND(AZ$5&gt;='Rent Roll'!$M40,EDATE('Rent Roll'!$M40,ROUNDDOWN('Rent Roll'!$Q40,0))-1&gt;=AZ$5),-AZ18,
IF(AND(AZ$5&gt;='Rent Roll'!$K14,EDATE('Rent Roll'!$K14,ROUNDDOWN('Rent Roll'!$M14,0))-1&gt;=AZ$5),-AZ18,
"-")),"-")</f>
        <v>-</v>
      </c>
      <c r="BA43" s="92" t="str">
        <f>IFERROR(
IF(AND(BA$5&gt;='Rent Roll'!$M40,EDATE('Rent Roll'!$M40,ROUNDDOWN('Rent Roll'!$Q40,0))-1&gt;=BA$5),-BA18,
IF(AND(BA$5&gt;='Rent Roll'!$K14,EDATE('Rent Roll'!$K14,ROUNDDOWN('Rent Roll'!$M14,0))-1&gt;=BA$5),-BA18,
"-")),"-")</f>
        <v>-</v>
      </c>
      <c r="BB43" s="92" t="str">
        <f>IFERROR(
IF(AND(BB$5&gt;='Rent Roll'!$M40,EDATE('Rent Roll'!$M40,ROUNDDOWN('Rent Roll'!$Q40,0))-1&gt;=BB$5),-BB18,
IF(AND(BB$5&gt;='Rent Roll'!$K14,EDATE('Rent Roll'!$K14,ROUNDDOWN('Rent Roll'!$M14,0))-1&gt;=BB$5),-BB18,
"-")),"-")</f>
        <v>-</v>
      </c>
      <c r="BC43" s="92" t="str">
        <f>IFERROR(
IF(AND(BC$5&gt;='Rent Roll'!$M40,EDATE('Rent Roll'!$M40,ROUNDDOWN('Rent Roll'!$Q40,0))-1&gt;=BC$5),-BC18,
IF(AND(BC$5&gt;='Rent Roll'!$K14,EDATE('Rent Roll'!$K14,ROUNDDOWN('Rent Roll'!$M14,0))-1&gt;=BC$5),-BC18,
"-")),"-")</f>
        <v>-</v>
      </c>
      <c r="BD43" s="92" t="str">
        <f>IFERROR(
IF(AND(BD$5&gt;='Rent Roll'!$M40,EDATE('Rent Roll'!$M40,ROUNDDOWN('Rent Roll'!$Q40,0))-1&gt;=BD$5),-BD18,
IF(AND(BD$5&gt;='Rent Roll'!$K14,EDATE('Rent Roll'!$K14,ROUNDDOWN('Rent Roll'!$M14,0))-1&gt;=BD$5),-BD18,
"-")),"-")</f>
        <v>-</v>
      </c>
      <c r="BE43" s="92" t="str">
        <f>IFERROR(
IF(AND(BE$5&gt;='Rent Roll'!$M40,EDATE('Rent Roll'!$M40,ROUNDDOWN('Rent Roll'!$Q40,0))-1&gt;=BE$5),-BE18,
IF(AND(BE$5&gt;='Rent Roll'!$K14,EDATE('Rent Roll'!$K14,ROUNDDOWN('Rent Roll'!$M14,0))-1&gt;=BE$5),-BE18,
"-")),"-")</f>
        <v>-</v>
      </c>
      <c r="BF43" s="92" t="str">
        <f>IFERROR(
IF(AND(BF$5&gt;='Rent Roll'!$M40,EDATE('Rent Roll'!$M40,ROUNDDOWN('Rent Roll'!$Q40,0))-1&gt;=BF$5),-BF18,
IF(AND(BF$5&gt;='Rent Roll'!$K14,EDATE('Rent Roll'!$K14,ROUNDDOWN('Rent Roll'!$M14,0))-1&gt;=BF$5),-BF18,
"-")),"-")</f>
        <v>-</v>
      </c>
      <c r="BG43" s="92" t="str">
        <f>IFERROR(
IF(AND(BG$5&gt;='Rent Roll'!$M40,EDATE('Rent Roll'!$M40,ROUNDDOWN('Rent Roll'!$Q40,0))-1&gt;=BG$5),-BG18,
IF(AND(BG$5&gt;='Rent Roll'!$K14,EDATE('Rent Roll'!$K14,ROUNDDOWN('Rent Roll'!$M14,0))-1&gt;=BG$5),-BG18,
"-")),"-")</f>
        <v>-</v>
      </c>
      <c r="BH43" s="92" t="str">
        <f>IFERROR(
IF(AND(BH$5&gt;='Rent Roll'!$M40,EDATE('Rent Roll'!$M40,ROUNDDOWN('Rent Roll'!$Q40,0))-1&gt;=BH$5),-BH18,
IF(AND(BH$5&gt;='Rent Roll'!$K14,EDATE('Rent Roll'!$K14,ROUNDDOWN('Rent Roll'!$M14,0))-1&gt;=BH$5),-BH18,
"-")),"-")</f>
        <v>-</v>
      </c>
      <c r="BI43" s="92" t="str">
        <f>IFERROR(
IF(AND(BI$5&gt;='Rent Roll'!$M40,EDATE('Rent Roll'!$M40,ROUNDDOWN('Rent Roll'!$Q40,0))-1&gt;=BI$5),-BI18,
IF(AND(BI$5&gt;='Rent Roll'!$K14,EDATE('Rent Roll'!$K14,ROUNDDOWN('Rent Roll'!$M14,0))-1&gt;=BI$5),-BI18,
"-")),"-")</f>
        <v>-</v>
      </c>
      <c r="BJ43" s="92" t="str">
        <f>IFERROR(
IF(AND(BJ$5&gt;='Rent Roll'!$M40,EDATE('Rent Roll'!$M40,ROUNDDOWN('Rent Roll'!$Q40,0))-1&gt;=BJ$5),-BJ18,
IF(AND(BJ$5&gt;='Rent Roll'!$K14,EDATE('Rent Roll'!$K14,ROUNDDOWN('Rent Roll'!$M14,0))-1&gt;=BJ$5),-BJ18,
"-")),"-")</f>
        <v>-</v>
      </c>
      <c r="BK43" s="92" t="str">
        <f>IFERROR(
IF(AND(BK$5&gt;='Rent Roll'!$M40,EDATE('Rent Roll'!$M40,ROUNDDOWN('Rent Roll'!$Q40,0))-1&gt;=BK$5),-BK18,
IF(AND(BK$5&gt;='Rent Roll'!$K14,EDATE('Rent Roll'!$K14,ROUNDDOWN('Rent Roll'!$M14,0))-1&gt;=BK$5),-BK18,
"-")),"-")</f>
        <v>-</v>
      </c>
      <c r="BL43" s="92" t="str">
        <f>IFERROR(
IF(AND(BL$5&gt;='Rent Roll'!$M40,EDATE('Rent Roll'!$M40,ROUNDDOWN('Rent Roll'!$Q40,0))-1&gt;=BL$5),-BL18,
IF(AND(BL$5&gt;='Rent Roll'!$K14,EDATE('Rent Roll'!$K14,ROUNDDOWN('Rent Roll'!$M14,0))-1&gt;=BL$5),-BL18,
"-")),"-")</f>
        <v>-</v>
      </c>
      <c r="BM43" s="92" t="str">
        <f>IFERROR(
IF(AND(BM$5&gt;='Rent Roll'!$M40,EDATE('Rent Roll'!$M40,ROUNDDOWN('Rent Roll'!$Q40,0))-1&gt;=BM$5),-BM18,
IF(AND(BM$5&gt;='Rent Roll'!$K14,EDATE('Rent Roll'!$K14,ROUNDDOWN('Rent Roll'!$M14,0))-1&gt;=BM$5),-BM18,
"-")),"-")</f>
        <v>-</v>
      </c>
      <c r="BN43" s="92" t="str">
        <f>IFERROR(
IF(AND(BN$5&gt;='Rent Roll'!$M40,EDATE('Rent Roll'!$M40,ROUNDDOWN('Rent Roll'!$Q40,0))-1&gt;=BN$5),-BN18,
IF(AND(BN$5&gt;='Rent Roll'!$K14,EDATE('Rent Roll'!$K14,ROUNDDOWN('Rent Roll'!$M14,0))-1&gt;=BN$5),-BN18,
"-")),"-")</f>
        <v>-</v>
      </c>
      <c r="BO43" s="92" t="str">
        <f>IFERROR(
IF(AND(BO$5&gt;='Rent Roll'!$M40,EDATE('Rent Roll'!$M40,ROUNDDOWN('Rent Roll'!$Q40,0))-1&gt;=BO$5),-BO18,
IF(AND(BO$5&gt;='Rent Roll'!$K14,EDATE('Rent Roll'!$K14,ROUNDDOWN('Rent Roll'!$M14,0))-1&gt;=BO$5),-BO18,
"-")),"-")</f>
        <v>-</v>
      </c>
      <c r="BP43" s="92" t="str">
        <f>IFERROR(
IF(AND(BP$5&gt;='Rent Roll'!$M40,EDATE('Rent Roll'!$M40,ROUNDDOWN('Rent Roll'!$Q40,0))-1&gt;=BP$5),-BP18,
IF(AND(BP$5&gt;='Rent Roll'!$K14,EDATE('Rent Roll'!$K14,ROUNDDOWN('Rent Roll'!$M14,0))-1&gt;=BP$5),-BP18,
"-")),"-")</f>
        <v>-</v>
      </c>
      <c r="BQ43" s="92" t="str">
        <f>IFERROR(
IF(AND(BQ$5&gt;='Rent Roll'!$M40,EDATE('Rent Roll'!$M40,ROUNDDOWN('Rent Roll'!$Q40,0))-1&gt;=BQ$5),-BQ18,
IF(AND(BQ$5&gt;='Rent Roll'!$K14,EDATE('Rent Roll'!$K14,ROUNDDOWN('Rent Roll'!$M14,0))-1&gt;=BQ$5),-BQ18,
"-")),"-")</f>
        <v>-</v>
      </c>
      <c r="BR43" s="92" t="str">
        <f>IFERROR(
IF(AND(BR$5&gt;='Rent Roll'!$M40,EDATE('Rent Roll'!$M40,ROUNDDOWN('Rent Roll'!$Q40,0))-1&gt;=BR$5),-BR18,
IF(AND(BR$5&gt;='Rent Roll'!$K14,EDATE('Rent Roll'!$K14,ROUNDDOWN('Rent Roll'!$M14,0))-1&gt;=BR$5),-BR18,
"-")),"-")</f>
        <v>-</v>
      </c>
      <c r="BS43" s="92" t="str">
        <f>IFERROR(
IF(AND(BS$5&gt;='Rent Roll'!$M40,EDATE('Rent Roll'!$M40,ROUNDDOWN('Rent Roll'!$Q40,0))-1&gt;=BS$5),-BS18,
IF(AND(BS$5&gt;='Rent Roll'!$K14,EDATE('Rent Roll'!$K14,ROUNDDOWN('Rent Roll'!$M14,0))-1&gt;=BS$5),-BS18,
"-")),"-")</f>
        <v>-</v>
      </c>
      <c r="BT43" s="92" t="str">
        <f>IFERROR(
IF(AND(BT$5&gt;='Rent Roll'!$M40,EDATE('Rent Roll'!$M40,ROUNDDOWN('Rent Roll'!$Q40,0))-1&gt;=BT$5),-BT18,
IF(AND(BT$5&gt;='Rent Roll'!$K14,EDATE('Rent Roll'!$K14,ROUNDDOWN('Rent Roll'!$M14,0))-1&gt;=BT$5),-BT18,
"-")),"-")</f>
        <v>-</v>
      </c>
      <c r="BU43" s="92" t="str">
        <f>IFERROR(
IF(AND(BU$5&gt;='Rent Roll'!$M40,EDATE('Rent Roll'!$M40,ROUNDDOWN('Rent Roll'!$Q40,0))-1&gt;=BU$5),-BU18,
IF(AND(BU$5&gt;='Rent Roll'!$K14,EDATE('Rent Roll'!$K14,ROUNDDOWN('Rent Roll'!$M14,0))-1&gt;=BU$5),-BU18,
"-")),"-")</f>
        <v>-</v>
      </c>
      <c r="BV43" s="92" t="str">
        <f>IFERROR(
IF(AND(BV$5&gt;='Rent Roll'!$M40,EDATE('Rent Roll'!$M40,ROUNDDOWN('Rent Roll'!$Q40,0))-1&gt;=BV$5),-BV18,
IF(AND(BV$5&gt;='Rent Roll'!$K14,EDATE('Rent Roll'!$K14,ROUNDDOWN('Rent Roll'!$M14,0))-1&gt;=BV$5),-BV18,
"-")),"-")</f>
        <v>-</v>
      </c>
      <c r="BW43" s="92" t="str">
        <f>IFERROR(
IF(AND(BW$5&gt;='Rent Roll'!$M40,EDATE('Rent Roll'!$M40,ROUNDDOWN('Rent Roll'!$Q40,0))-1&gt;=BW$5),-BW18,
IF(AND(BW$5&gt;='Rent Roll'!$K14,EDATE('Rent Roll'!$K14,ROUNDDOWN('Rent Roll'!$M14,0))-1&gt;=BW$5),-BW18,
"-")),"-")</f>
        <v>-</v>
      </c>
      <c r="BX43" s="92" t="str">
        <f>IFERROR(
IF(AND(BX$5&gt;='Rent Roll'!$M40,EDATE('Rent Roll'!$M40,ROUNDDOWN('Rent Roll'!$Q40,0))-1&gt;=BX$5),-BX18,
IF(AND(BX$5&gt;='Rent Roll'!$K14,EDATE('Rent Roll'!$K14,ROUNDDOWN('Rent Roll'!$M14,0))-1&gt;=BX$5),-BX18,
"-")),"-")</f>
        <v>-</v>
      </c>
      <c r="BY43" s="92" t="str">
        <f>IFERROR(
IF(AND(BY$5&gt;='Rent Roll'!$M40,EDATE('Rent Roll'!$M40,ROUNDDOWN('Rent Roll'!$Q40,0))-1&gt;=BY$5),-BY18,
IF(AND(BY$5&gt;='Rent Roll'!$K14,EDATE('Rent Roll'!$K14,ROUNDDOWN('Rent Roll'!$M14,0))-1&gt;=BY$5),-BY18,
"-")),"-")</f>
        <v>-</v>
      </c>
      <c r="BZ43" s="92" t="str">
        <f>IFERROR(
IF(AND(BZ$5&gt;='Rent Roll'!$M40,EDATE('Rent Roll'!$M40,ROUNDDOWN('Rent Roll'!$Q40,0))-1&gt;=BZ$5),-BZ18,
IF(AND(BZ$5&gt;='Rent Roll'!$K14,EDATE('Rent Roll'!$K14,ROUNDDOWN('Rent Roll'!$M14,0))-1&gt;=BZ$5),-BZ18,
"-")),"-")</f>
        <v>-</v>
      </c>
      <c r="CA43" s="92" t="str">
        <f>IFERROR(
IF(AND(CA$5&gt;='Rent Roll'!$M40,EDATE('Rent Roll'!$M40,ROUNDDOWN('Rent Roll'!$Q40,0))-1&gt;=CA$5),-CA18,
IF(AND(CA$5&gt;='Rent Roll'!$K14,EDATE('Rent Roll'!$K14,ROUNDDOWN('Rent Roll'!$M14,0))-1&gt;=CA$5),-CA18,
"-")),"-")</f>
        <v>-</v>
      </c>
      <c r="CB43" s="92" t="str">
        <f>IFERROR(
IF(AND(CB$5&gt;='Rent Roll'!$M40,EDATE('Rent Roll'!$M40,ROUNDDOWN('Rent Roll'!$Q40,0))-1&gt;=CB$5),-CB18,
IF(AND(CB$5&gt;='Rent Roll'!$K14,EDATE('Rent Roll'!$K14,ROUNDDOWN('Rent Roll'!$M14,0))-1&gt;=CB$5),-CB18,
"-")),"-")</f>
        <v>-</v>
      </c>
      <c r="CC43" s="92" t="str">
        <f>IFERROR(
IF(AND(CC$5&gt;='Rent Roll'!$M40,EDATE('Rent Roll'!$M40,ROUNDDOWN('Rent Roll'!$Q40,0))-1&gt;=CC$5),-CC18,
IF(AND(CC$5&gt;='Rent Roll'!$K14,EDATE('Rent Roll'!$K14,ROUNDDOWN('Rent Roll'!$M14,0))-1&gt;=CC$5),-CC18,
"-")),"-")</f>
        <v>-</v>
      </c>
      <c r="CD43" s="92" t="str">
        <f>IFERROR(
IF(AND(CD$5&gt;='Rent Roll'!$M40,EDATE('Rent Roll'!$M40,ROUNDDOWN('Rent Roll'!$Q40,0))-1&gt;=CD$5),-CD18,
IF(AND(CD$5&gt;='Rent Roll'!$K14,EDATE('Rent Roll'!$K14,ROUNDDOWN('Rent Roll'!$M14,0))-1&gt;=CD$5),-CD18,
"-")),"-")</f>
        <v>-</v>
      </c>
      <c r="CE43" s="92" t="str">
        <f>IFERROR(
IF(AND(CE$5&gt;='Rent Roll'!$M40,EDATE('Rent Roll'!$M40,ROUNDDOWN('Rent Roll'!$Q40,0))-1&gt;=CE$5),-CE18,
IF(AND(CE$5&gt;='Rent Roll'!$K14,EDATE('Rent Roll'!$K14,ROUNDDOWN('Rent Roll'!$M14,0))-1&gt;=CE$5),-CE18,
"-")),"-")</f>
        <v>-</v>
      </c>
      <c r="CF43" s="92" t="str">
        <f>IFERROR(
IF(AND(CF$5&gt;='Rent Roll'!$M40,EDATE('Rent Roll'!$M40,ROUNDDOWN('Rent Roll'!$Q40,0))-1&gt;=CF$5),-CF18,
IF(AND(CF$5&gt;='Rent Roll'!$K14,EDATE('Rent Roll'!$K14,ROUNDDOWN('Rent Roll'!$M14,0))-1&gt;=CF$5),-CF18,
"-")),"-")</f>
        <v>-</v>
      </c>
      <c r="CG43" s="92" t="str">
        <f>IFERROR(
IF(AND(CG$5&gt;='Rent Roll'!$M40,EDATE('Rent Roll'!$M40,ROUNDDOWN('Rent Roll'!$Q40,0))-1&gt;=CG$5),-CG18,
IF(AND(CG$5&gt;='Rent Roll'!$K14,EDATE('Rent Roll'!$K14,ROUNDDOWN('Rent Roll'!$M14,0))-1&gt;=CG$5),-CG18,
"-")),"-")</f>
        <v>-</v>
      </c>
      <c r="CH43" s="92" t="str">
        <f>IFERROR(
IF(AND(CH$5&gt;='Rent Roll'!$M40,EDATE('Rent Roll'!$M40,ROUNDDOWN('Rent Roll'!$Q40,0))-1&gt;=CH$5),-CH18,
IF(AND(CH$5&gt;='Rent Roll'!$K14,EDATE('Rent Roll'!$K14,ROUNDDOWN('Rent Roll'!$M14,0))-1&gt;=CH$5),-CH18,
"-")),"-")</f>
        <v>-</v>
      </c>
      <c r="CI43" s="92" t="str">
        <f>IFERROR(
IF(AND(CI$5&gt;='Rent Roll'!$M40,EDATE('Rent Roll'!$M40,ROUNDDOWN('Rent Roll'!$Q40,0))-1&gt;=CI$5),-CI18,
IF(AND(CI$5&gt;='Rent Roll'!$K14,EDATE('Rent Roll'!$K14,ROUNDDOWN('Rent Roll'!$M14,0))-1&gt;=CI$5),-CI18,
"-")),"-")</f>
        <v>-</v>
      </c>
      <c r="CJ43" s="92" t="str">
        <f>IFERROR(
IF(AND(CJ$5&gt;='Rent Roll'!$M40,EDATE('Rent Roll'!$M40,ROUNDDOWN('Rent Roll'!$Q40,0))-1&gt;=CJ$5),-CJ18,
IF(AND(CJ$5&gt;='Rent Roll'!$K14,EDATE('Rent Roll'!$K14,ROUNDDOWN('Rent Roll'!$M14,0))-1&gt;=CJ$5),-CJ18,
"-")),"-")</f>
        <v>-</v>
      </c>
      <c r="CK43" s="92" t="str">
        <f>IFERROR(
IF(AND(CK$5&gt;='Rent Roll'!$M40,EDATE('Rent Roll'!$M40,ROUNDDOWN('Rent Roll'!$Q40,0))-1&gt;=CK$5),-CK18,
IF(AND(CK$5&gt;='Rent Roll'!$K14,EDATE('Rent Roll'!$K14,ROUNDDOWN('Rent Roll'!$M14,0))-1&gt;=CK$5),-CK18,
"-")),"-")</f>
        <v>-</v>
      </c>
      <c r="CL43" s="92" t="str">
        <f>IFERROR(
IF(AND(CL$5&gt;='Rent Roll'!$M40,EDATE('Rent Roll'!$M40,ROUNDDOWN('Rent Roll'!$Q40,0))-1&gt;=CL$5),-CL18,
IF(AND(CL$5&gt;='Rent Roll'!$K14,EDATE('Rent Roll'!$K14,ROUNDDOWN('Rent Roll'!$M14,0))-1&gt;=CL$5),-CL18,
"-")),"-")</f>
        <v>-</v>
      </c>
      <c r="CM43" s="92" t="str">
        <f>IFERROR(
IF(AND(CM$5&gt;='Rent Roll'!$M40,EDATE('Rent Roll'!$M40,ROUNDDOWN('Rent Roll'!$Q40,0))-1&gt;=CM$5),-CM18,
IF(AND(CM$5&gt;='Rent Roll'!$K14,EDATE('Rent Roll'!$K14,ROUNDDOWN('Rent Roll'!$M14,0))-1&gt;=CM$5),-CM18,
"-")),"-")</f>
        <v>-</v>
      </c>
      <c r="CN43" s="92" t="str">
        <f>IFERROR(
IF(AND(CN$5&gt;='Rent Roll'!$M40,EDATE('Rent Roll'!$M40,ROUNDDOWN('Rent Roll'!$Q40,0))-1&gt;=CN$5),-CN18,
IF(AND(CN$5&gt;='Rent Roll'!$K14,EDATE('Rent Roll'!$K14,ROUNDDOWN('Rent Roll'!$M14,0))-1&gt;=CN$5),-CN18,
"-")),"-")</f>
        <v>-</v>
      </c>
      <c r="CO43" s="92" t="str">
        <f>IFERROR(
IF(AND(CO$5&gt;='Rent Roll'!$M40,EDATE('Rent Roll'!$M40,ROUNDDOWN('Rent Roll'!$Q40,0))-1&gt;=CO$5),-CO18,
IF(AND(CO$5&gt;='Rent Roll'!$K14,EDATE('Rent Roll'!$K14,ROUNDDOWN('Rent Roll'!$M14,0))-1&gt;=CO$5),-CO18,
"-")),"-")</f>
        <v>-</v>
      </c>
      <c r="CP43" s="92" t="str">
        <f>IFERROR(
IF(AND(CP$5&gt;='Rent Roll'!$M40,EDATE('Rent Roll'!$M40,ROUNDDOWN('Rent Roll'!$Q40,0))-1&gt;=CP$5),-CP18,
IF(AND(CP$5&gt;='Rent Roll'!$K14,EDATE('Rent Roll'!$K14,ROUNDDOWN('Rent Roll'!$M14,0))-1&gt;=CP$5),-CP18,
"-")),"-")</f>
        <v>-</v>
      </c>
      <c r="CQ43" s="92" t="str">
        <f>IFERROR(
IF(AND(CQ$5&gt;='Rent Roll'!$M40,EDATE('Rent Roll'!$M40,ROUNDDOWN('Rent Roll'!$Q40,0))-1&gt;=CQ$5),-CQ18,
IF(AND(CQ$5&gt;='Rent Roll'!$K14,EDATE('Rent Roll'!$K14,ROUNDDOWN('Rent Roll'!$M14,0))-1&gt;=CQ$5),-CQ18,
"-")),"-")</f>
        <v>-</v>
      </c>
      <c r="CR43" s="92" t="str">
        <f>IFERROR(
IF(AND(CR$5&gt;='Rent Roll'!$M40,EDATE('Rent Roll'!$M40,ROUNDDOWN('Rent Roll'!$Q40,0))-1&gt;=CR$5),-CR18,
IF(AND(CR$5&gt;='Rent Roll'!$K14,EDATE('Rent Roll'!$K14,ROUNDDOWN('Rent Roll'!$M14,0))-1&gt;=CR$5),-CR18,
"-")),"-")</f>
        <v>-</v>
      </c>
      <c r="CS43" s="92" t="str">
        <f>IFERROR(
IF(AND(CS$5&gt;='Rent Roll'!$M40,EDATE('Rent Roll'!$M40,ROUNDDOWN('Rent Roll'!$Q40,0))-1&gt;=CS$5),-CS18,
IF(AND(CS$5&gt;='Rent Roll'!$K14,EDATE('Rent Roll'!$K14,ROUNDDOWN('Rent Roll'!$M14,0))-1&gt;=CS$5),-CS18,
"-")),"-")</f>
        <v>-</v>
      </c>
      <c r="CT43" s="92" t="str">
        <f>IFERROR(
IF(AND(CT$5&gt;='Rent Roll'!$M40,EDATE('Rent Roll'!$M40,ROUNDDOWN('Rent Roll'!$Q40,0))-1&gt;=CT$5),-CT18,
IF(AND(CT$5&gt;='Rent Roll'!$K14,EDATE('Rent Roll'!$K14,ROUNDDOWN('Rent Roll'!$M14,0))-1&gt;=CT$5),-CT18,
"-")),"-")</f>
        <v>-</v>
      </c>
      <c r="CU43" s="92" t="str">
        <f>IFERROR(
IF(AND(CU$5&gt;='Rent Roll'!$M40,EDATE('Rent Roll'!$M40,ROUNDDOWN('Rent Roll'!$Q40,0))-1&gt;=CU$5),-CU18,
IF(AND(CU$5&gt;='Rent Roll'!$K14,EDATE('Rent Roll'!$K14,ROUNDDOWN('Rent Roll'!$M14,0))-1&gt;=CU$5),-CU18,
"-")),"-")</f>
        <v>-</v>
      </c>
      <c r="CV43" s="92" t="str">
        <f>IFERROR(
IF(AND(CV$5&gt;='Rent Roll'!$M40,EDATE('Rent Roll'!$M40,ROUNDDOWN('Rent Roll'!$Q40,0))-1&gt;=CV$5),-CV18,
IF(AND(CV$5&gt;='Rent Roll'!$K14,EDATE('Rent Roll'!$K14,ROUNDDOWN('Rent Roll'!$M14,0))-1&gt;=CV$5),-CV18,
"-")),"-")</f>
        <v>-</v>
      </c>
      <c r="CW43" s="92" t="str">
        <f>IFERROR(
IF(AND(CW$5&gt;='Rent Roll'!$M40,EDATE('Rent Roll'!$M40,ROUNDDOWN('Rent Roll'!$Q40,0))-1&gt;=CW$5),-CW18,
IF(AND(CW$5&gt;='Rent Roll'!$K14,EDATE('Rent Roll'!$K14,ROUNDDOWN('Rent Roll'!$M14,0))-1&gt;=CW$5),-CW18,
"-")),"-")</f>
        <v>-</v>
      </c>
      <c r="CX43" s="92" t="str">
        <f>IFERROR(
IF(AND(CX$5&gt;='Rent Roll'!$M40,EDATE('Rent Roll'!$M40,ROUNDDOWN('Rent Roll'!$Q40,0))-1&gt;=CX$5),-CX18,
IF(AND(CX$5&gt;='Rent Roll'!$K14,EDATE('Rent Roll'!$K14,ROUNDDOWN('Rent Roll'!$M14,0))-1&gt;=CX$5),-CX18,
"-")),"-")</f>
        <v>-</v>
      </c>
      <c r="CY43" s="92" t="str">
        <f>IFERROR(
IF(AND(CY$5&gt;='Rent Roll'!$M40,EDATE('Rent Roll'!$M40,ROUNDDOWN('Rent Roll'!$Q40,0))-1&gt;=CY$5),-CY18,
IF(AND(CY$5&gt;='Rent Roll'!$K14,EDATE('Rent Roll'!$K14,ROUNDDOWN('Rent Roll'!$M14,0))-1&gt;=CY$5),-CY18,
"-")),"-")</f>
        <v>-</v>
      </c>
      <c r="CZ43" s="92" t="str">
        <f>IFERROR(
IF(AND(CZ$5&gt;='Rent Roll'!$M40,EDATE('Rent Roll'!$M40,ROUNDDOWN('Rent Roll'!$Q40,0))-1&gt;=CZ$5),-CZ18,
IF(AND(CZ$5&gt;='Rent Roll'!$K14,EDATE('Rent Roll'!$K14,ROUNDDOWN('Rent Roll'!$M14,0))-1&gt;=CZ$5),-CZ18,
"-")),"-")</f>
        <v>-</v>
      </c>
      <c r="DA43" s="92" t="str">
        <f>IFERROR(
IF(AND(DA$5&gt;='Rent Roll'!$M40,EDATE('Rent Roll'!$M40,ROUNDDOWN('Rent Roll'!$Q40,0))-1&gt;=DA$5),-DA18,
IF(AND(DA$5&gt;='Rent Roll'!$K14,EDATE('Rent Roll'!$K14,ROUNDDOWN('Rent Roll'!$M14,0))-1&gt;=DA$5),-DA18,
"-")),"-")</f>
        <v>-</v>
      </c>
      <c r="DB43" s="92" t="str">
        <f>IFERROR(
IF(AND(DB$5&gt;='Rent Roll'!$M40,EDATE('Rent Roll'!$M40,ROUNDDOWN('Rent Roll'!$Q40,0))-1&gt;=DB$5),-DB18,
IF(AND(DB$5&gt;='Rent Roll'!$K14,EDATE('Rent Roll'!$K14,ROUNDDOWN('Rent Roll'!$M14,0))-1&gt;=DB$5),-DB18,
"-")),"-")</f>
        <v>-</v>
      </c>
      <c r="DC43" s="92" t="str">
        <f>IFERROR(
IF(AND(DC$5&gt;='Rent Roll'!$M40,EDATE('Rent Roll'!$M40,ROUNDDOWN('Rent Roll'!$Q40,0))-1&gt;=DC$5),-DC18,
IF(AND(DC$5&gt;='Rent Roll'!$K14,EDATE('Rent Roll'!$K14,ROUNDDOWN('Rent Roll'!$M14,0))-1&gt;=DC$5),-DC18,
"-")),"-")</f>
        <v>-</v>
      </c>
      <c r="DD43" s="92" t="str">
        <f>IFERROR(
IF(AND(DD$5&gt;='Rent Roll'!$M40,EDATE('Rent Roll'!$M40,ROUNDDOWN('Rent Roll'!$Q40,0))-1&gt;=DD$5),-DD18,
IF(AND(DD$5&gt;='Rent Roll'!$K14,EDATE('Rent Roll'!$K14,ROUNDDOWN('Rent Roll'!$M14,0))-1&gt;=DD$5),-DD18,
"-")),"-")</f>
        <v>-</v>
      </c>
      <c r="DE43" s="92" t="str">
        <f>IFERROR(
IF(AND(DE$5&gt;='Rent Roll'!$M40,EDATE('Rent Roll'!$M40,ROUNDDOWN('Rent Roll'!$Q40,0))-1&gt;=DE$5),-DE18,
IF(AND(DE$5&gt;='Rent Roll'!$K14,EDATE('Rent Roll'!$K14,ROUNDDOWN('Rent Roll'!$M14,0))-1&gt;=DE$5),-DE18,
"-")),"-")</f>
        <v>-</v>
      </c>
      <c r="DF43" s="92" t="str">
        <f>IFERROR(
IF(AND(DF$5&gt;='Rent Roll'!$M40,EDATE('Rent Roll'!$M40,ROUNDDOWN('Rent Roll'!$Q40,0))-1&gt;=DF$5),-DF18,
IF(AND(DF$5&gt;='Rent Roll'!$K14,EDATE('Rent Roll'!$K14,ROUNDDOWN('Rent Roll'!$M14,0))-1&gt;=DF$5),-DF18,
"-")),"-")</f>
        <v>-</v>
      </c>
      <c r="DG43" s="92" t="str">
        <f>IFERROR(
IF(AND(DG$5&gt;='Rent Roll'!$M40,EDATE('Rent Roll'!$M40,ROUNDDOWN('Rent Roll'!$Q40,0))-1&gt;=DG$5),-DG18,
IF(AND(DG$5&gt;='Rent Roll'!$K14,EDATE('Rent Roll'!$K14,ROUNDDOWN('Rent Roll'!$M14,0))-1&gt;=DG$5),-DG18,
"-")),"-")</f>
        <v>-</v>
      </c>
      <c r="DH43" s="92" t="str">
        <f>IFERROR(
IF(AND(DH$5&gt;='Rent Roll'!$M40,EDATE('Rent Roll'!$M40,ROUNDDOWN('Rent Roll'!$Q40,0))-1&gt;=DH$5),-DH18,
IF(AND(DH$5&gt;='Rent Roll'!$K14,EDATE('Rent Roll'!$K14,ROUNDDOWN('Rent Roll'!$M14,0))-1&gt;=DH$5),-DH18,
"-")),"-")</f>
        <v>-</v>
      </c>
      <c r="DI43" s="92" t="str">
        <f>IFERROR(
IF(AND(DI$5&gt;='Rent Roll'!$M40,EDATE('Rent Roll'!$M40,ROUNDDOWN('Rent Roll'!$Q40,0))-1&gt;=DI$5),-DI18,
IF(AND(DI$5&gt;='Rent Roll'!$K14,EDATE('Rent Roll'!$K14,ROUNDDOWN('Rent Roll'!$M14,0))-1&gt;=DI$5),-DI18,
"-")),"-")</f>
        <v>-</v>
      </c>
      <c r="DJ43" s="92" t="str">
        <f>IFERROR(
IF(AND(DJ$5&gt;='Rent Roll'!$M40,EDATE('Rent Roll'!$M40,ROUNDDOWN('Rent Roll'!$Q40,0))-1&gt;=DJ$5),-DJ18,
IF(AND(DJ$5&gt;='Rent Roll'!$K14,EDATE('Rent Roll'!$K14,ROUNDDOWN('Rent Roll'!$M14,0))-1&gt;=DJ$5),-DJ18,
"-")),"-")</f>
        <v>-</v>
      </c>
      <c r="DK43" s="92" t="str">
        <f>IFERROR(
IF(AND(DK$5&gt;='Rent Roll'!$M40,EDATE('Rent Roll'!$M40,ROUNDDOWN('Rent Roll'!$Q40,0))-1&gt;=DK$5),-DK18,
IF(AND(DK$5&gt;='Rent Roll'!$K14,EDATE('Rent Roll'!$K14,ROUNDDOWN('Rent Roll'!$M14,0))-1&gt;=DK$5),-DK18,
"-")),"-")</f>
        <v>-</v>
      </c>
      <c r="DL43" s="92" t="str">
        <f>IFERROR(
IF(AND(DL$5&gt;='Rent Roll'!$M40,EDATE('Rent Roll'!$M40,ROUNDDOWN('Rent Roll'!$Q40,0))-1&gt;=DL$5),-DL18,
IF(AND(DL$5&gt;='Rent Roll'!$K14,EDATE('Rent Roll'!$K14,ROUNDDOWN('Rent Roll'!$M14,0))-1&gt;=DL$5),-DL18,
"-")),"-")</f>
        <v>-</v>
      </c>
      <c r="DM43" s="92" t="str">
        <f>IFERROR(
IF(AND(DM$5&gt;='Rent Roll'!$M40,EDATE('Rent Roll'!$M40,ROUNDDOWN('Rent Roll'!$Q40,0))-1&gt;=DM$5),-DM18,
IF(AND(DM$5&gt;='Rent Roll'!$K14,EDATE('Rent Roll'!$K14,ROUNDDOWN('Rent Roll'!$M14,0))-1&gt;=DM$5),-DM18,
"-")),"-")</f>
        <v>-</v>
      </c>
      <c r="DN43" s="92" t="str">
        <f>IFERROR(
IF(AND(DN$5&gt;='Rent Roll'!$M40,EDATE('Rent Roll'!$M40,ROUNDDOWN('Rent Roll'!$Q40,0))-1&gt;=DN$5),-DN18,
IF(AND(DN$5&gt;='Rent Roll'!$K14,EDATE('Rent Roll'!$K14,ROUNDDOWN('Rent Roll'!$M14,0))-1&gt;=DN$5),-DN18,
"-")),"-")</f>
        <v>-</v>
      </c>
      <c r="DO43" s="92" t="str">
        <f>IFERROR(
IF(AND(DO$5&gt;='Rent Roll'!$M40,EDATE('Rent Roll'!$M40,ROUNDDOWN('Rent Roll'!$Q40,0))-1&gt;=DO$5),-DO18,
IF(AND(DO$5&gt;='Rent Roll'!$K14,EDATE('Rent Roll'!$K14,ROUNDDOWN('Rent Roll'!$M14,0))-1&gt;=DO$5),-DO18,
"-")),"-")</f>
        <v>-</v>
      </c>
      <c r="DP43" s="92" t="str">
        <f>IFERROR(
IF(AND(DP$5&gt;='Rent Roll'!$M40,EDATE('Rent Roll'!$M40,ROUNDDOWN('Rent Roll'!$Q40,0))-1&gt;=DP$5),-DP18,
IF(AND(DP$5&gt;='Rent Roll'!$K14,EDATE('Rent Roll'!$K14,ROUNDDOWN('Rent Roll'!$M14,0))-1&gt;=DP$5),-DP18,
"-")),"-")</f>
        <v>-</v>
      </c>
      <c r="DQ43" s="92" t="str">
        <f>IFERROR(
IF(AND(DQ$5&gt;='Rent Roll'!$M40,EDATE('Rent Roll'!$M40,ROUNDDOWN('Rent Roll'!$Q40,0))-1&gt;=DQ$5),-DQ18,
IF(AND(DQ$5&gt;='Rent Roll'!$K14,EDATE('Rent Roll'!$K14,ROUNDDOWN('Rent Roll'!$M14,0))-1&gt;=DQ$5),-DQ18,
"-")),"-")</f>
        <v>-</v>
      </c>
      <c r="DR43" s="92" t="str">
        <f>IFERROR(
IF(AND(DR$5&gt;='Rent Roll'!$M40,EDATE('Rent Roll'!$M40,ROUNDDOWN('Rent Roll'!$Q40,0))-1&gt;=DR$5),-DR18,
IF(AND(DR$5&gt;='Rent Roll'!$K14,EDATE('Rent Roll'!$K14,ROUNDDOWN('Rent Roll'!$M14,0))-1&gt;=DR$5),-DR18,
"-")),"-")</f>
        <v>-</v>
      </c>
      <c r="DS43" s="92" t="str">
        <f>IFERROR(
IF(AND(DS$5&gt;='Rent Roll'!$M40,EDATE('Rent Roll'!$M40,ROUNDDOWN('Rent Roll'!$Q40,0))-1&gt;=DS$5),-DS18,
IF(AND(DS$5&gt;='Rent Roll'!$K14,EDATE('Rent Roll'!$K14,ROUNDDOWN('Rent Roll'!$M14,0))-1&gt;=DS$5),-DS18,
"-")),"-")</f>
        <v>-</v>
      </c>
      <c r="DT43" s="92" t="str">
        <f>IFERROR(
IF(AND(DT$5&gt;='Rent Roll'!$M40,EDATE('Rent Roll'!$M40,ROUNDDOWN('Rent Roll'!$Q40,0))-1&gt;=DT$5),-DT18,
IF(AND(DT$5&gt;='Rent Roll'!$K14,EDATE('Rent Roll'!$K14,ROUNDDOWN('Rent Roll'!$M14,0))-1&gt;=DT$5),-DT18,
"-")),"-")</f>
        <v>-</v>
      </c>
      <c r="DU43" s="92" t="str">
        <f>IFERROR(
IF(AND(DU$5&gt;='Rent Roll'!$M40,EDATE('Rent Roll'!$M40,ROUNDDOWN('Rent Roll'!$Q40,0))-1&gt;=DU$5),-DU18,
IF(AND(DU$5&gt;='Rent Roll'!$K14,EDATE('Rent Roll'!$K14,ROUNDDOWN('Rent Roll'!$M14,0))-1&gt;=DU$5),-DU18,
"-")),"-")</f>
        <v>-</v>
      </c>
      <c r="DV43" s="92" t="str">
        <f>IFERROR(
IF(AND(DV$5&gt;='Rent Roll'!$M40,EDATE('Rent Roll'!$M40,ROUNDDOWN('Rent Roll'!$Q40,0))-1&gt;=DV$5),-DV18,
IF(AND(DV$5&gt;='Rent Roll'!$K14,EDATE('Rent Roll'!$K14,ROUNDDOWN('Rent Roll'!$M14,0))-1&gt;=DV$5),-DV18,
"-")),"-")</f>
        <v>-</v>
      </c>
      <c r="DW43" s="92" t="str">
        <f>IFERROR(
IF(AND(DW$5&gt;='Rent Roll'!$M40,EDATE('Rent Roll'!$M40,ROUNDDOWN('Rent Roll'!$Q40,0))-1&gt;=DW$5),-DW18,
IF(AND(DW$5&gt;='Rent Roll'!$K14,EDATE('Rent Roll'!$K14,ROUNDDOWN('Rent Roll'!$M14,0))-1&gt;=DW$5),-DW18,
"-")),"-")</f>
        <v>-</v>
      </c>
      <c r="DX43" s="92" t="str">
        <f>IFERROR(
IF(AND(DX$5&gt;='Rent Roll'!$M40,EDATE('Rent Roll'!$M40,ROUNDDOWN('Rent Roll'!$Q40,0))-1&gt;=DX$5),-DX18,
IF(AND(DX$5&gt;='Rent Roll'!$K14,EDATE('Rent Roll'!$K14,ROUNDDOWN('Rent Roll'!$M14,0))-1&gt;=DX$5),-DX18,
"-")),"-")</f>
        <v>-</v>
      </c>
      <c r="DY43" s="92" t="str">
        <f>IFERROR(
IF(AND(DY$5&gt;='Rent Roll'!$M40,EDATE('Rent Roll'!$M40,ROUNDDOWN('Rent Roll'!$Q40,0))-1&gt;=DY$5),-DY18,
IF(AND(DY$5&gt;='Rent Roll'!$K14,EDATE('Rent Roll'!$K14,ROUNDDOWN('Rent Roll'!$M14,0))-1&gt;=DY$5),-DY18,
"-")),"-")</f>
        <v>-</v>
      </c>
      <c r="DZ43" s="92" t="str">
        <f>IFERROR(
IF(AND(DZ$5&gt;='Rent Roll'!$M40,EDATE('Rent Roll'!$M40,ROUNDDOWN('Rent Roll'!$Q40,0))-1&gt;=DZ$5),-DZ18,
IF(AND(DZ$5&gt;='Rent Roll'!$K14,EDATE('Rent Roll'!$K14,ROUNDDOWN('Rent Roll'!$M14,0))-1&gt;=DZ$5),-DZ18,
"-")),"-")</f>
        <v>-</v>
      </c>
      <c r="EA43" s="92" t="str">
        <f>IFERROR(
IF(AND(EA$5&gt;='Rent Roll'!$M40,EDATE('Rent Roll'!$M40,ROUNDDOWN('Rent Roll'!$Q40,0))-1&gt;=EA$5),-EA18,
IF(AND(EA$5&gt;='Rent Roll'!$K14,EDATE('Rent Roll'!$K14,ROUNDDOWN('Rent Roll'!$M14,0))-1&gt;=EA$5),-EA18,
"-")),"-")</f>
        <v>-</v>
      </c>
      <c r="EB43" s="92" t="str">
        <f>IFERROR(
IF(AND(EB$5&gt;='Rent Roll'!$M40,EDATE('Rent Roll'!$M40,ROUNDDOWN('Rent Roll'!$Q40,0))-1&gt;=EB$5),-EB18,
IF(AND(EB$5&gt;='Rent Roll'!$K14,EDATE('Rent Roll'!$K14,ROUNDDOWN('Rent Roll'!$M14,0))-1&gt;=EB$5),-EB18,
"-")),"-")</f>
        <v>-</v>
      </c>
      <c r="EC43" s="92" t="str">
        <f>IFERROR(
IF(AND(EC$5&gt;='Rent Roll'!$M40,EDATE('Rent Roll'!$M40,ROUNDDOWN('Rent Roll'!$Q40,0))-1&gt;=EC$5),-EC18,
IF(AND(EC$5&gt;='Rent Roll'!$K14,EDATE('Rent Roll'!$K14,ROUNDDOWN('Rent Roll'!$M14,0))-1&gt;=EC$5),-EC18,
"-")),"-")</f>
        <v>-</v>
      </c>
      <c r="ED43" s="92" t="str">
        <f>IFERROR(
IF(AND(ED$5&gt;='Rent Roll'!$M40,EDATE('Rent Roll'!$M40,ROUNDDOWN('Rent Roll'!$Q40,0))-1&gt;=ED$5),-ED18,
IF(AND(ED$5&gt;='Rent Roll'!$K14,EDATE('Rent Roll'!$K14,ROUNDDOWN('Rent Roll'!$M14,0))-1&gt;=ED$5),-ED18,
"-")),"-")</f>
        <v>-</v>
      </c>
      <c r="EE43" s="92" t="str">
        <f>IFERROR(
IF(AND(EE$5&gt;='Rent Roll'!$M40,EDATE('Rent Roll'!$M40,ROUNDDOWN('Rent Roll'!$Q40,0))-1&gt;=EE$5),-EE18,
IF(AND(EE$5&gt;='Rent Roll'!$K14,EDATE('Rent Roll'!$K14,ROUNDDOWN('Rent Roll'!$M14,0))-1&gt;=EE$5),-EE18,
"-")),"-")</f>
        <v>-</v>
      </c>
      <c r="EF43" s="214" t="str">
        <f>IFERROR(
IF(AND(EF$5&gt;='Rent Roll'!$M40,EDATE('Rent Roll'!$M40,ROUNDDOWN('Rent Roll'!$Q40,0))-1&gt;=EF$5),-EF18,
IF(AND(EF$5&gt;='Rent Roll'!$K14,EDATE('Rent Roll'!$K14,ROUNDDOWN('Rent Roll'!$M14,0))-1&gt;=EF$5),-EF18,
"-")),"-")</f>
        <v>-</v>
      </c>
      <c r="EG43" s="72" t="s">
        <v>109</v>
      </c>
    </row>
    <row r="44" spans="2:137" ht="15" x14ac:dyDescent="0.25">
      <c r="B44" s="74"/>
      <c r="C44" s="287" t="str">
        <f>CONCATENATE('Rent Roll'!B15&amp;" - "&amp;'Rent Roll'!C15)</f>
        <v xml:space="preserve"> - </v>
      </c>
      <c r="D44" s="214">
        <f t="shared" si="17"/>
        <v>0</v>
      </c>
      <c r="E44" s="92" t="str">
        <f>IFERROR(
IF(AND(E$5&gt;='Rent Roll'!$M41,EDATE('Rent Roll'!$M41,ROUNDDOWN('Rent Roll'!$Q41,0))-1&gt;=E$5),-E19,
IF(AND(E$5&gt;='Rent Roll'!$K15,EDATE('Rent Roll'!$K15,ROUNDDOWN('Rent Roll'!$M15,0))-1&gt;=E$5),-E19,
"-")),"-")</f>
        <v>-</v>
      </c>
      <c r="F44" s="92" t="str">
        <f>IFERROR(
IF(AND(F$5&gt;='Rent Roll'!$M41,EDATE('Rent Roll'!$M41,ROUNDDOWN('Rent Roll'!$Q41,0))-1&gt;=F$5),-F19,
IF(AND(F$5&gt;='Rent Roll'!$K15,EDATE('Rent Roll'!$K15,ROUNDDOWN('Rent Roll'!$M15,0))-1&gt;=F$5),-F19,
"-")),"-")</f>
        <v>-</v>
      </c>
      <c r="G44" s="92" t="str">
        <f>IFERROR(
IF(AND(G$5&gt;='Rent Roll'!$M41,EDATE('Rent Roll'!$M41,ROUNDDOWN('Rent Roll'!$Q41,0))-1&gt;=G$5),-G19,
IF(AND(G$5&gt;='Rent Roll'!$K15,EDATE('Rent Roll'!$K15,ROUNDDOWN('Rent Roll'!$M15,0))-1&gt;=G$5),-G19,
"-")),"-")</f>
        <v>-</v>
      </c>
      <c r="H44" s="92" t="str">
        <f>IFERROR(
IF(AND(H$5&gt;='Rent Roll'!$M41,EDATE('Rent Roll'!$M41,ROUNDDOWN('Rent Roll'!$Q41,0))-1&gt;=H$5),-H19,
IF(AND(H$5&gt;='Rent Roll'!$K15,EDATE('Rent Roll'!$K15,ROUNDDOWN('Rent Roll'!$M15,0))-1&gt;=H$5),-H19,
"-")),"-")</f>
        <v>-</v>
      </c>
      <c r="I44" s="92" t="str">
        <f>IFERROR(
IF(AND(I$5&gt;='Rent Roll'!$M41,EDATE('Rent Roll'!$M41,ROUNDDOWN('Rent Roll'!$Q41,0))-1&gt;=I$5),-I19,
IF(AND(I$5&gt;='Rent Roll'!$K15,EDATE('Rent Roll'!$K15,ROUNDDOWN('Rent Roll'!$M15,0))-1&gt;=I$5),-I19,
"-")),"-")</f>
        <v>-</v>
      </c>
      <c r="J44" s="92" t="str">
        <f>IFERROR(
IF(AND(J$5&gt;='Rent Roll'!$M41,EDATE('Rent Roll'!$M41,ROUNDDOWN('Rent Roll'!$Q41,0))-1&gt;=J$5),-J19,
IF(AND(J$5&gt;='Rent Roll'!$K15,EDATE('Rent Roll'!$K15,ROUNDDOWN('Rent Roll'!$M15,0))-1&gt;=J$5),-J19,
"-")),"-")</f>
        <v>-</v>
      </c>
      <c r="K44" s="92" t="str">
        <f>IFERROR(
IF(AND(K$5&gt;='Rent Roll'!$M41,EDATE('Rent Roll'!$M41,ROUNDDOWN('Rent Roll'!$Q41,0))-1&gt;=K$5),-K19,
IF(AND(K$5&gt;='Rent Roll'!$K15,EDATE('Rent Roll'!$K15,ROUNDDOWN('Rent Roll'!$M15,0))-1&gt;=K$5),-K19,
"-")),"-")</f>
        <v>-</v>
      </c>
      <c r="L44" s="92" t="str">
        <f>IFERROR(
IF(AND(L$5&gt;='Rent Roll'!$M41,EDATE('Rent Roll'!$M41,ROUNDDOWN('Rent Roll'!$Q41,0))-1&gt;=L$5),-L19,
IF(AND(L$5&gt;='Rent Roll'!$K15,EDATE('Rent Roll'!$K15,ROUNDDOWN('Rent Roll'!$M15,0))-1&gt;=L$5),-L19,
"-")),"-")</f>
        <v>-</v>
      </c>
      <c r="M44" s="92" t="str">
        <f>IFERROR(
IF(AND(M$5&gt;='Rent Roll'!$M41,EDATE('Rent Roll'!$M41,ROUNDDOWN('Rent Roll'!$Q41,0))-1&gt;=M$5),-M19,
IF(AND(M$5&gt;='Rent Roll'!$K15,EDATE('Rent Roll'!$K15,ROUNDDOWN('Rent Roll'!$M15,0))-1&gt;=M$5),-M19,
"-")),"-")</f>
        <v>-</v>
      </c>
      <c r="N44" s="92" t="str">
        <f>IFERROR(
IF(AND(N$5&gt;='Rent Roll'!$M41,EDATE('Rent Roll'!$M41,ROUNDDOWN('Rent Roll'!$Q41,0))-1&gt;=N$5),-N19,
IF(AND(N$5&gt;='Rent Roll'!$K15,EDATE('Rent Roll'!$K15,ROUNDDOWN('Rent Roll'!$M15,0))-1&gt;=N$5),-N19,
"-")),"-")</f>
        <v>-</v>
      </c>
      <c r="O44" s="92" t="str">
        <f>IFERROR(
IF(AND(O$5&gt;='Rent Roll'!$M41,EDATE('Rent Roll'!$M41,ROUNDDOWN('Rent Roll'!$Q41,0))-1&gt;=O$5),-O19,
IF(AND(O$5&gt;='Rent Roll'!$K15,EDATE('Rent Roll'!$K15,ROUNDDOWN('Rent Roll'!$M15,0))-1&gt;=O$5),-O19,
"-")),"-")</f>
        <v>-</v>
      </c>
      <c r="P44" s="92" t="str">
        <f>IFERROR(
IF(AND(P$5&gt;='Rent Roll'!$M41,EDATE('Rent Roll'!$M41,ROUNDDOWN('Rent Roll'!$Q41,0))-1&gt;=P$5),-P19,
IF(AND(P$5&gt;='Rent Roll'!$K15,EDATE('Rent Roll'!$K15,ROUNDDOWN('Rent Roll'!$M15,0))-1&gt;=P$5),-P19,
"-")),"-")</f>
        <v>-</v>
      </c>
      <c r="Q44" s="92" t="str">
        <f>IFERROR(
IF(AND(Q$5&gt;='Rent Roll'!$M41,EDATE('Rent Roll'!$M41,ROUNDDOWN('Rent Roll'!$Q41,0))-1&gt;=Q$5),-Q19,
IF(AND(Q$5&gt;='Rent Roll'!$K15,EDATE('Rent Roll'!$K15,ROUNDDOWN('Rent Roll'!$M15,0))-1&gt;=Q$5),-Q19,
"-")),"-")</f>
        <v>-</v>
      </c>
      <c r="R44" s="92" t="str">
        <f>IFERROR(
IF(AND(R$5&gt;='Rent Roll'!$M41,EDATE('Rent Roll'!$M41,ROUNDDOWN('Rent Roll'!$Q41,0))-1&gt;=R$5),-R19,
IF(AND(R$5&gt;='Rent Roll'!$K15,EDATE('Rent Roll'!$K15,ROUNDDOWN('Rent Roll'!$M15,0))-1&gt;=R$5),-R19,
"-")),"-")</f>
        <v>-</v>
      </c>
      <c r="S44" s="92" t="str">
        <f>IFERROR(
IF(AND(S$5&gt;='Rent Roll'!$M41,EDATE('Rent Roll'!$M41,ROUNDDOWN('Rent Roll'!$Q41,0))-1&gt;=S$5),-S19,
IF(AND(S$5&gt;='Rent Roll'!$K15,EDATE('Rent Roll'!$K15,ROUNDDOWN('Rent Roll'!$M15,0))-1&gt;=S$5),-S19,
"-")),"-")</f>
        <v>-</v>
      </c>
      <c r="T44" s="92" t="str">
        <f>IFERROR(
IF(AND(T$5&gt;='Rent Roll'!$M41,EDATE('Rent Roll'!$M41,ROUNDDOWN('Rent Roll'!$Q41,0))-1&gt;=T$5),-T19,
IF(AND(T$5&gt;='Rent Roll'!$K15,EDATE('Rent Roll'!$K15,ROUNDDOWN('Rent Roll'!$M15,0))-1&gt;=T$5),-T19,
"-")),"-")</f>
        <v>-</v>
      </c>
      <c r="U44" s="92" t="str">
        <f>IFERROR(
IF(AND(U$5&gt;='Rent Roll'!$M41,EDATE('Rent Roll'!$M41,ROUNDDOWN('Rent Roll'!$Q41,0))-1&gt;=U$5),-U19,
IF(AND(U$5&gt;='Rent Roll'!$K15,EDATE('Rent Roll'!$K15,ROUNDDOWN('Rent Roll'!$M15,0))-1&gt;=U$5),-U19,
"-")),"-")</f>
        <v>-</v>
      </c>
      <c r="V44" s="92" t="str">
        <f>IFERROR(
IF(AND(V$5&gt;='Rent Roll'!$M41,EDATE('Rent Roll'!$M41,ROUNDDOWN('Rent Roll'!$Q41,0))-1&gt;=V$5),-V19,
IF(AND(V$5&gt;='Rent Roll'!$K15,EDATE('Rent Roll'!$K15,ROUNDDOWN('Rent Roll'!$M15,0))-1&gt;=V$5),-V19,
"-")),"-")</f>
        <v>-</v>
      </c>
      <c r="W44" s="92" t="str">
        <f>IFERROR(
IF(AND(W$5&gt;='Rent Roll'!$M41,EDATE('Rent Roll'!$M41,ROUNDDOWN('Rent Roll'!$Q41,0))-1&gt;=W$5),-W19,
IF(AND(W$5&gt;='Rent Roll'!$K15,EDATE('Rent Roll'!$K15,ROUNDDOWN('Rent Roll'!$M15,0))-1&gt;=W$5),-W19,
"-")),"-")</f>
        <v>-</v>
      </c>
      <c r="X44" s="92" t="str">
        <f>IFERROR(
IF(AND(X$5&gt;='Rent Roll'!$M41,EDATE('Rent Roll'!$M41,ROUNDDOWN('Rent Roll'!$Q41,0))-1&gt;=X$5),-X19,
IF(AND(X$5&gt;='Rent Roll'!$K15,EDATE('Rent Roll'!$K15,ROUNDDOWN('Rent Roll'!$M15,0))-1&gt;=X$5),-X19,
"-")),"-")</f>
        <v>-</v>
      </c>
      <c r="Y44" s="92" t="str">
        <f>IFERROR(
IF(AND(Y$5&gt;='Rent Roll'!$M41,EDATE('Rent Roll'!$M41,ROUNDDOWN('Rent Roll'!$Q41,0))-1&gt;=Y$5),-Y19,
IF(AND(Y$5&gt;='Rent Roll'!$K15,EDATE('Rent Roll'!$K15,ROUNDDOWN('Rent Roll'!$M15,0))-1&gt;=Y$5),-Y19,
"-")),"-")</f>
        <v>-</v>
      </c>
      <c r="Z44" s="92" t="str">
        <f>IFERROR(
IF(AND(Z$5&gt;='Rent Roll'!$M41,EDATE('Rent Roll'!$M41,ROUNDDOWN('Rent Roll'!$Q41,0))-1&gt;=Z$5),-Z19,
IF(AND(Z$5&gt;='Rent Roll'!$K15,EDATE('Rent Roll'!$K15,ROUNDDOWN('Rent Roll'!$M15,0))-1&gt;=Z$5),-Z19,
"-")),"-")</f>
        <v>-</v>
      </c>
      <c r="AA44" s="92" t="str">
        <f>IFERROR(
IF(AND(AA$5&gt;='Rent Roll'!$M41,EDATE('Rent Roll'!$M41,ROUNDDOWN('Rent Roll'!$Q41,0))-1&gt;=AA$5),-AA19,
IF(AND(AA$5&gt;='Rent Roll'!$K15,EDATE('Rent Roll'!$K15,ROUNDDOWN('Rent Roll'!$M15,0))-1&gt;=AA$5),-AA19,
"-")),"-")</f>
        <v>-</v>
      </c>
      <c r="AB44" s="92" t="str">
        <f>IFERROR(
IF(AND(AB$5&gt;='Rent Roll'!$M41,EDATE('Rent Roll'!$M41,ROUNDDOWN('Rent Roll'!$Q41,0))-1&gt;=AB$5),-AB19,
IF(AND(AB$5&gt;='Rent Roll'!$K15,EDATE('Rent Roll'!$K15,ROUNDDOWN('Rent Roll'!$M15,0))-1&gt;=AB$5),-AB19,
"-")),"-")</f>
        <v>-</v>
      </c>
      <c r="AC44" s="92" t="str">
        <f>IFERROR(
IF(AND(AC$5&gt;='Rent Roll'!$M41,EDATE('Rent Roll'!$M41,ROUNDDOWN('Rent Roll'!$Q41,0))-1&gt;=AC$5),-AC19,
IF(AND(AC$5&gt;='Rent Roll'!$K15,EDATE('Rent Roll'!$K15,ROUNDDOWN('Rent Roll'!$M15,0))-1&gt;=AC$5),-AC19,
"-")),"-")</f>
        <v>-</v>
      </c>
      <c r="AD44" s="92" t="str">
        <f>IFERROR(
IF(AND(AD$5&gt;='Rent Roll'!$M41,EDATE('Rent Roll'!$M41,ROUNDDOWN('Rent Roll'!$Q41,0))-1&gt;=AD$5),-AD19,
IF(AND(AD$5&gt;='Rent Roll'!$K15,EDATE('Rent Roll'!$K15,ROUNDDOWN('Rent Roll'!$M15,0))-1&gt;=AD$5),-AD19,
"-")),"-")</f>
        <v>-</v>
      </c>
      <c r="AE44" s="92" t="str">
        <f>IFERROR(
IF(AND(AE$5&gt;='Rent Roll'!$M41,EDATE('Rent Roll'!$M41,ROUNDDOWN('Rent Roll'!$Q41,0))-1&gt;=AE$5),-AE19,
IF(AND(AE$5&gt;='Rent Roll'!$K15,EDATE('Rent Roll'!$K15,ROUNDDOWN('Rent Roll'!$M15,0))-1&gt;=AE$5),-AE19,
"-")),"-")</f>
        <v>-</v>
      </c>
      <c r="AF44" s="92" t="str">
        <f>IFERROR(
IF(AND(AF$5&gt;='Rent Roll'!$M41,EDATE('Rent Roll'!$M41,ROUNDDOWN('Rent Roll'!$Q41,0))-1&gt;=AF$5),-AF19,
IF(AND(AF$5&gt;='Rent Roll'!$K15,EDATE('Rent Roll'!$K15,ROUNDDOWN('Rent Roll'!$M15,0))-1&gt;=AF$5),-AF19,
"-")),"-")</f>
        <v>-</v>
      </c>
      <c r="AG44" s="92" t="str">
        <f>IFERROR(
IF(AND(AG$5&gt;='Rent Roll'!$M41,EDATE('Rent Roll'!$M41,ROUNDDOWN('Rent Roll'!$Q41,0))-1&gt;=AG$5),-AG19,
IF(AND(AG$5&gt;='Rent Roll'!$K15,EDATE('Rent Roll'!$K15,ROUNDDOWN('Rent Roll'!$M15,0))-1&gt;=AG$5),-AG19,
"-")),"-")</f>
        <v>-</v>
      </c>
      <c r="AH44" s="92" t="str">
        <f>IFERROR(
IF(AND(AH$5&gt;='Rent Roll'!$M41,EDATE('Rent Roll'!$M41,ROUNDDOWN('Rent Roll'!$Q41,0))-1&gt;=AH$5),-AH19,
IF(AND(AH$5&gt;='Rent Roll'!$K15,EDATE('Rent Roll'!$K15,ROUNDDOWN('Rent Roll'!$M15,0))-1&gt;=AH$5),-AH19,
"-")),"-")</f>
        <v>-</v>
      </c>
      <c r="AI44" s="92" t="str">
        <f>IFERROR(
IF(AND(AI$5&gt;='Rent Roll'!$M41,EDATE('Rent Roll'!$M41,ROUNDDOWN('Rent Roll'!$Q41,0))-1&gt;=AI$5),-AI19,
IF(AND(AI$5&gt;='Rent Roll'!$K15,EDATE('Rent Roll'!$K15,ROUNDDOWN('Rent Roll'!$M15,0))-1&gt;=AI$5),-AI19,
"-")),"-")</f>
        <v>-</v>
      </c>
      <c r="AJ44" s="92" t="str">
        <f>IFERROR(
IF(AND(AJ$5&gt;='Rent Roll'!$M41,EDATE('Rent Roll'!$M41,ROUNDDOWN('Rent Roll'!$Q41,0))-1&gt;=AJ$5),-AJ19,
IF(AND(AJ$5&gt;='Rent Roll'!$K15,EDATE('Rent Roll'!$K15,ROUNDDOWN('Rent Roll'!$M15,0))-1&gt;=AJ$5),-AJ19,
"-")),"-")</f>
        <v>-</v>
      </c>
      <c r="AK44" s="92" t="str">
        <f>IFERROR(
IF(AND(AK$5&gt;='Rent Roll'!$M41,EDATE('Rent Roll'!$M41,ROUNDDOWN('Rent Roll'!$Q41,0))-1&gt;=AK$5),-AK19,
IF(AND(AK$5&gt;='Rent Roll'!$K15,EDATE('Rent Roll'!$K15,ROUNDDOWN('Rent Roll'!$M15,0))-1&gt;=AK$5),-AK19,
"-")),"-")</f>
        <v>-</v>
      </c>
      <c r="AL44" s="92" t="str">
        <f>IFERROR(
IF(AND(AL$5&gt;='Rent Roll'!$M41,EDATE('Rent Roll'!$M41,ROUNDDOWN('Rent Roll'!$Q41,0))-1&gt;=AL$5),-AL19,
IF(AND(AL$5&gt;='Rent Roll'!$K15,EDATE('Rent Roll'!$K15,ROUNDDOWN('Rent Roll'!$M15,0))-1&gt;=AL$5),-AL19,
"-")),"-")</f>
        <v>-</v>
      </c>
      <c r="AM44" s="92" t="str">
        <f>IFERROR(
IF(AND(AM$5&gt;='Rent Roll'!$M41,EDATE('Rent Roll'!$M41,ROUNDDOWN('Rent Roll'!$Q41,0))-1&gt;=AM$5),-AM19,
IF(AND(AM$5&gt;='Rent Roll'!$K15,EDATE('Rent Roll'!$K15,ROUNDDOWN('Rent Roll'!$M15,0))-1&gt;=AM$5),-AM19,
"-")),"-")</f>
        <v>-</v>
      </c>
      <c r="AN44" s="92" t="str">
        <f>IFERROR(
IF(AND(AN$5&gt;='Rent Roll'!$M41,EDATE('Rent Roll'!$M41,ROUNDDOWN('Rent Roll'!$Q41,0))-1&gt;=AN$5),-AN19,
IF(AND(AN$5&gt;='Rent Roll'!$K15,EDATE('Rent Roll'!$K15,ROUNDDOWN('Rent Roll'!$M15,0))-1&gt;=AN$5),-AN19,
"-")),"-")</f>
        <v>-</v>
      </c>
      <c r="AO44" s="92" t="str">
        <f>IFERROR(
IF(AND(AO$5&gt;='Rent Roll'!$M41,EDATE('Rent Roll'!$M41,ROUNDDOWN('Rent Roll'!$Q41,0))-1&gt;=AO$5),-AO19,
IF(AND(AO$5&gt;='Rent Roll'!$K15,EDATE('Rent Roll'!$K15,ROUNDDOWN('Rent Roll'!$M15,0))-1&gt;=AO$5),-AO19,
"-")),"-")</f>
        <v>-</v>
      </c>
      <c r="AP44" s="92" t="str">
        <f>IFERROR(
IF(AND(AP$5&gt;='Rent Roll'!$M41,EDATE('Rent Roll'!$M41,ROUNDDOWN('Rent Roll'!$Q41,0))-1&gt;=AP$5),-AP19,
IF(AND(AP$5&gt;='Rent Roll'!$K15,EDATE('Rent Roll'!$K15,ROUNDDOWN('Rent Roll'!$M15,0))-1&gt;=AP$5),-AP19,
"-")),"-")</f>
        <v>-</v>
      </c>
      <c r="AQ44" s="92" t="str">
        <f>IFERROR(
IF(AND(AQ$5&gt;='Rent Roll'!$M41,EDATE('Rent Roll'!$M41,ROUNDDOWN('Rent Roll'!$Q41,0))-1&gt;=AQ$5),-AQ19,
IF(AND(AQ$5&gt;='Rent Roll'!$K15,EDATE('Rent Roll'!$K15,ROUNDDOWN('Rent Roll'!$M15,0))-1&gt;=AQ$5),-AQ19,
"-")),"-")</f>
        <v>-</v>
      </c>
      <c r="AR44" s="92" t="str">
        <f>IFERROR(
IF(AND(AR$5&gt;='Rent Roll'!$M41,EDATE('Rent Roll'!$M41,ROUNDDOWN('Rent Roll'!$Q41,0))-1&gt;=AR$5),-AR19,
IF(AND(AR$5&gt;='Rent Roll'!$K15,EDATE('Rent Roll'!$K15,ROUNDDOWN('Rent Roll'!$M15,0))-1&gt;=AR$5),-AR19,
"-")),"-")</f>
        <v>-</v>
      </c>
      <c r="AS44" s="92" t="str">
        <f>IFERROR(
IF(AND(AS$5&gt;='Rent Roll'!$M41,EDATE('Rent Roll'!$M41,ROUNDDOWN('Rent Roll'!$Q41,0))-1&gt;=AS$5),-AS19,
IF(AND(AS$5&gt;='Rent Roll'!$K15,EDATE('Rent Roll'!$K15,ROUNDDOWN('Rent Roll'!$M15,0))-1&gt;=AS$5),-AS19,
"-")),"-")</f>
        <v>-</v>
      </c>
      <c r="AT44" s="92" t="str">
        <f>IFERROR(
IF(AND(AT$5&gt;='Rent Roll'!$M41,EDATE('Rent Roll'!$M41,ROUNDDOWN('Rent Roll'!$Q41,0))-1&gt;=AT$5),-AT19,
IF(AND(AT$5&gt;='Rent Roll'!$K15,EDATE('Rent Roll'!$K15,ROUNDDOWN('Rent Roll'!$M15,0))-1&gt;=AT$5),-AT19,
"-")),"-")</f>
        <v>-</v>
      </c>
      <c r="AU44" s="92" t="str">
        <f>IFERROR(
IF(AND(AU$5&gt;='Rent Roll'!$M41,EDATE('Rent Roll'!$M41,ROUNDDOWN('Rent Roll'!$Q41,0))-1&gt;=AU$5),-AU19,
IF(AND(AU$5&gt;='Rent Roll'!$K15,EDATE('Rent Roll'!$K15,ROUNDDOWN('Rent Roll'!$M15,0))-1&gt;=AU$5),-AU19,
"-")),"-")</f>
        <v>-</v>
      </c>
      <c r="AV44" s="92" t="str">
        <f>IFERROR(
IF(AND(AV$5&gt;='Rent Roll'!$M41,EDATE('Rent Roll'!$M41,ROUNDDOWN('Rent Roll'!$Q41,0))-1&gt;=AV$5),-AV19,
IF(AND(AV$5&gt;='Rent Roll'!$K15,EDATE('Rent Roll'!$K15,ROUNDDOWN('Rent Roll'!$M15,0))-1&gt;=AV$5),-AV19,
"-")),"-")</f>
        <v>-</v>
      </c>
      <c r="AW44" s="92" t="str">
        <f>IFERROR(
IF(AND(AW$5&gt;='Rent Roll'!$M41,EDATE('Rent Roll'!$M41,ROUNDDOWN('Rent Roll'!$Q41,0))-1&gt;=AW$5),-AW19,
IF(AND(AW$5&gt;='Rent Roll'!$K15,EDATE('Rent Roll'!$K15,ROUNDDOWN('Rent Roll'!$M15,0))-1&gt;=AW$5),-AW19,
"-")),"-")</f>
        <v>-</v>
      </c>
      <c r="AX44" s="92" t="str">
        <f>IFERROR(
IF(AND(AX$5&gt;='Rent Roll'!$M41,EDATE('Rent Roll'!$M41,ROUNDDOWN('Rent Roll'!$Q41,0))-1&gt;=AX$5),-AX19,
IF(AND(AX$5&gt;='Rent Roll'!$K15,EDATE('Rent Roll'!$K15,ROUNDDOWN('Rent Roll'!$M15,0))-1&gt;=AX$5),-AX19,
"-")),"-")</f>
        <v>-</v>
      </c>
      <c r="AY44" s="92" t="str">
        <f>IFERROR(
IF(AND(AY$5&gt;='Rent Roll'!$M41,EDATE('Rent Roll'!$M41,ROUNDDOWN('Rent Roll'!$Q41,0))-1&gt;=AY$5),-AY19,
IF(AND(AY$5&gt;='Rent Roll'!$K15,EDATE('Rent Roll'!$K15,ROUNDDOWN('Rent Roll'!$M15,0))-1&gt;=AY$5),-AY19,
"-")),"-")</f>
        <v>-</v>
      </c>
      <c r="AZ44" s="92" t="str">
        <f>IFERROR(
IF(AND(AZ$5&gt;='Rent Roll'!$M41,EDATE('Rent Roll'!$M41,ROUNDDOWN('Rent Roll'!$Q41,0))-1&gt;=AZ$5),-AZ19,
IF(AND(AZ$5&gt;='Rent Roll'!$K15,EDATE('Rent Roll'!$K15,ROUNDDOWN('Rent Roll'!$M15,0))-1&gt;=AZ$5),-AZ19,
"-")),"-")</f>
        <v>-</v>
      </c>
      <c r="BA44" s="92" t="str">
        <f>IFERROR(
IF(AND(BA$5&gt;='Rent Roll'!$M41,EDATE('Rent Roll'!$M41,ROUNDDOWN('Rent Roll'!$Q41,0))-1&gt;=BA$5),-BA19,
IF(AND(BA$5&gt;='Rent Roll'!$K15,EDATE('Rent Roll'!$K15,ROUNDDOWN('Rent Roll'!$M15,0))-1&gt;=BA$5),-BA19,
"-")),"-")</f>
        <v>-</v>
      </c>
      <c r="BB44" s="92" t="str">
        <f>IFERROR(
IF(AND(BB$5&gt;='Rent Roll'!$M41,EDATE('Rent Roll'!$M41,ROUNDDOWN('Rent Roll'!$Q41,0))-1&gt;=BB$5),-BB19,
IF(AND(BB$5&gt;='Rent Roll'!$K15,EDATE('Rent Roll'!$K15,ROUNDDOWN('Rent Roll'!$M15,0))-1&gt;=BB$5),-BB19,
"-")),"-")</f>
        <v>-</v>
      </c>
      <c r="BC44" s="92" t="str">
        <f>IFERROR(
IF(AND(BC$5&gt;='Rent Roll'!$M41,EDATE('Rent Roll'!$M41,ROUNDDOWN('Rent Roll'!$Q41,0))-1&gt;=BC$5),-BC19,
IF(AND(BC$5&gt;='Rent Roll'!$K15,EDATE('Rent Roll'!$K15,ROUNDDOWN('Rent Roll'!$M15,0))-1&gt;=BC$5),-BC19,
"-")),"-")</f>
        <v>-</v>
      </c>
      <c r="BD44" s="92" t="str">
        <f>IFERROR(
IF(AND(BD$5&gt;='Rent Roll'!$M41,EDATE('Rent Roll'!$M41,ROUNDDOWN('Rent Roll'!$Q41,0))-1&gt;=BD$5),-BD19,
IF(AND(BD$5&gt;='Rent Roll'!$K15,EDATE('Rent Roll'!$K15,ROUNDDOWN('Rent Roll'!$M15,0))-1&gt;=BD$5),-BD19,
"-")),"-")</f>
        <v>-</v>
      </c>
      <c r="BE44" s="92" t="str">
        <f>IFERROR(
IF(AND(BE$5&gt;='Rent Roll'!$M41,EDATE('Rent Roll'!$M41,ROUNDDOWN('Rent Roll'!$Q41,0))-1&gt;=BE$5),-BE19,
IF(AND(BE$5&gt;='Rent Roll'!$K15,EDATE('Rent Roll'!$K15,ROUNDDOWN('Rent Roll'!$M15,0))-1&gt;=BE$5),-BE19,
"-")),"-")</f>
        <v>-</v>
      </c>
      <c r="BF44" s="92" t="str">
        <f>IFERROR(
IF(AND(BF$5&gt;='Rent Roll'!$M41,EDATE('Rent Roll'!$M41,ROUNDDOWN('Rent Roll'!$Q41,0))-1&gt;=BF$5),-BF19,
IF(AND(BF$5&gt;='Rent Roll'!$K15,EDATE('Rent Roll'!$K15,ROUNDDOWN('Rent Roll'!$M15,0))-1&gt;=BF$5),-BF19,
"-")),"-")</f>
        <v>-</v>
      </c>
      <c r="BG44" s="92" t="str">
        <f>IFERROR(
IF(AND(BG$5&gt;='Rent Roll'!$M41,EDATE('Rent Roll'!$M41,ROUNDDOWN('Rent Roll'!$Q41,0))-1&gt;=BG$5),-BG19,
IF(AND(BG$5&gt;='Rent Roll'!$K15,EDATE('Rent Roll'!$K15,ROUNDDOWN('Rent Roll'!$M15,0))-1&gt;=BG$5),-BG19,
"-")),"-")</f>
        <v>-</v>
      </c>
      <c r="BH44" s="92" t="str">
        <f>IFERROR(
IF(AND(BH$5&gt;='Rent Roll'!$M41,EDATE('Rent Roll'!$M41,ROUNDDOWN('Rent Roll'!$Q41,0))-1&gt;=BH$5),-BH19,
IF(AND(BH$5&gt;='Rent Roll'!$K15,EDATE('Rent Roll'!$K15,ROUNDDOWN('Rent Roll'!$M15,0))-1&gt;=BH$5),-BH19,
"-")),"-")</f>
        <v>-</v>
      </c>
      <c r="BI44" s="92" t="str">
        <f>IFERROR(
IF(AND(BI$5&gt;='Rent Roll'!$M41,EDATE('Rent Roll'!$M41,ROUNDDOWN('Rent Roll'!$Q41,0))-1&gt;=BI$5),-BI19,
IF(AND(BI$5&gt;='Rent Roll'!$K15,EDATE('Rent Roll'!$K15,ROUNDDOWN('Rent Roll'!$M15,0))-1&gt;=BI$5),-BI19,
"-")),"-")</f>
        <v>-</v>
      </c>
      <c r="BJ44" s="92" t="str">
        <f>IFERROR(
IF(AND(BJ$5&gt;='Rent Roll'!$M41,EDATE('Rent Roll'!$M41,ROUNDDOWN('Rent Roll'!$Q41,0))-1&gt;=BJ$5),-BJ19,
IF(AND(BJ$5&gt;='Rent Roll'!$K15,EDATE('Rent Roll'!$K15,ROUNDDOWN('Rent Roll'!$M15,0))-1&gt;=BJ$5),-BJ19,
"-")),"-")</f>
        <v>-</v>
      </c>
      <c r="BK44" s="92" t="str">
        <f>IFERROR(
IF(AND(BK$5&gt;='Rent Roll'!$M41,EDATE('Rent Roll'!$M41,ROUNDDOWN('Rent Roll'!$Q41,0))-1&gt;=BK$5),-BK19,
IF(AND(BK$5&gt;='Rent Roll'!$K15,EDATE('Rent Roll'!$K15,ROUNDDOWN('Rent Roll'!$M15,0))-1&gt;=BK$5),-BK19,
"-")),"-")</f>
        <v>-</v>
      </c>
      <c r="BL44" s="92" t="str">
        <f>IFERROR(
IF(AND(BL$5&gt;='Rent Roll'!$M41,EDATE('Rent Roll'!$M41,ROUNDDOWN('Rent Roll'!$Q41,0))-1&gt;=BL$5),-BL19,
IF(AND(BL$5&gt;='Rent Roll'!$K15,EDATE('Rent Roll'!$K15,ROUNDDOWN('Rent Roll'!$M15,0))-1&gt;=BL$5),-BL19,
"-")),"-")</f>
        <v>-</v>
      </c>
      <c r="BM44" s="92" t="str">
        <f>IFERROR(
IF(AND(BM$5&gt;='Rent Roll'!$M41,EDATE('Rent Roll'!$M41,ROUNDDOWN('Rent Roll'!$Q41,0))-1&gt;=BM$5),-BM19,
IF(AND(BM$5&gt;='Rent Roll'!$K15,EDATE('Rent Roll'!$K15,ROUNDDOWN('Rent Roll'!$M15,0))-1&gt;=BM$5),-BM19,
"-")),"-")</f>
        <v>-</v>
      </c>
      <c r="BN44" s="92" t="str">
        <f>IFERROR(
IF(AND(BN$5&gt;='Rent Roll'!$M41,EDATE('Rent Roll'!$M41,ROUNDDOWN('Rent Roll'!$Q41,0))-1&gt;=BN$5),-BN19,
IF(AND(BN$5&gt;='Rent Roll'!$K15,EDATE('Rent Roll'!$K15,ROUNDDOWN('Rent Roll'!$M15,0))-1&gt;=BN$5),-BN19,
"-")),"-")</f>
        <v>-</v>
      </c>
      <c r="BO44" s="92" t="str">
        <f>IFERROR(
IF(AND(BO$5&gt;='Rent Roll'!$M41,EDATE('Rent Roll'!$M41,ROUNDDOWN('Rent Roll'!$Q41,0))-1&gt;=BO$5),-BO19,
IF(AND(BO$5&gt;='Rent Roll'!$K15,EDATE('Rent Roll'!$K15,ROUNDDOWN('Rent Roll'!$M15,0))-1&gt;=BO$5),-BO19,
"-")),"-")</f>
        <v>-</v>
      </c>
      <c r="BP44" s="92" t="str">
        <f>IFERROR(
IF(AND(BP$5&gt;='Rent Roll'!$M41,EDATE('Rent Roll'!$M41,ROUNDDOWN('Rent Roll'!$Q41,0))-1&gt;=BP$5),-BP19,
IF(AND(BP$5&gt;='Rent Roll'!$K15,EDATE('Rent Roll'!$K15,ROUNDDOWN('Rent Roll'!$M15,0))-1&gt;=BP$5),-BP19,
"-")),"-")</f>
        <v>-</v>
      </c>
      <c r="BQ44" s="92" t="str">
        <f>IFERROR(
IF(AND(BQ$5&gt;='Rent Roll'!$M41,EDATE('Rent Roll'!$M41,ROUNDDOWN('Rent Roll'!$Q41,0))-1&gt;=BQ$5),-BQ19,
IF(AND(BQ$5&gt;='Rent Roll'!$K15,EDATE('Rent Roll'!$K15,ROUNDDOWN('Rent Roll'!$M15,0))-1&gt;=BQ$5),-BQ19,
"-")),"-")</f>
        <v>-</v>
      </c>
      <c r="BR44" s="92" t="str">
        <f>IFERROR(
IF(AND(BR$5&gt;='Rent Roll'!$M41,EDATE('Rent Roll'!$M41,ROUNDDOWN('Rent Roll'!$Q41,0))-1&gt;=BR$5),-BR19,
IF(AND(BR$5&gt;='Rent Roll'!$K15,EDATE('Rent Roll'!$K15,ROUNDDOWN('Rent Roll'!$M15,0))-1&gt;=BR$5),-BR19,
"-")),"-")</f>
        <v>-</v>
      </c>
      <c r="BS44" s="92" t="str">
        <f>IFERROR(
IF(AND(BS$5&gt;='Rent Roll'!$M41,EDATE('Rent Roll'!$M41,ROUNDDOWN('Rent Roll'!$Q41,0))-1&gt;=BS$5),-BS19,
IF(AND(BS$5&gt;='Rent Roll'!$K15,EDATE('Rent Roll'!$K15,ROUNDDOWN('Rent Roll'!$M15,0))-1&gt;=BS$5),-BS19,
"-")),"-")</f>
        <v>-</v>
      </c>
      <c r="BT44" s="92" t="str">
        <f>IFERROR(
IF(AND(BT$5&gt;='Rent Roll'!$M41,EDATE('Rent Roll'!$M41,ROUNDDOWN('Rent Roll'!$Q41,0))-1&gt;=BT$5),-BT19,
IF(AND(BT$5&gt;='Rent Roll'!$K15,EDATE('Rent Roll'!$K15,ROUNDDOWN('Rent Roll'!$M15,0))-1&gt;=BT$5),-BT19,
"-")),"-")</f>
        <v>-</v>
      </c>
      <c r="BU44" s="92" t="str">
        <f>IFERROR(
IF(AND(BU$5&gt;='Rent Roll'!$M41,EDATE('Rent Roll'!$M41,ROUNDDOWN('Rent Roll'!$Q41,0))-1&gt;=BU$5),-BU19,
IF(AND(BU$5&gt;='Rent Roll'!$K15,EDATE('Rent Roll'!$K15,ROUNDDOWN('Rent Roll'!$M15,0))-1&gt;=BU$5),-BU19,
"-")),"-")</f>
        <v>-</v>
      </c>
      <c r="BV44" s="92" t="str">
        <f>IFERROR(
IF(AND(BV$5&gt;='Rent Roll'!$M41,EDATE('Rent Roll'!$M41,ROUNDDOWN('Rent Roll'!$Q41,0))-1&gt;=BV$5),-BV19,
IF(AND(BV$5&gt;='Rent Roll'!$K15,EDATE('Rent Roll'!$K15,ROUNDDOWN('Rent Roll'!$M15,0))-1&gt;=BV$5),-BV19,
"-")),"-")</f>
        <v>-</v>
      </c>
      <c r="BW44" s="92" t="str">
        <f>IFERROR(
IF(AND(BW$5&gt;='Rent Roll'!$M41,EDATE('Rent Roll'!$M41,ROUNDDOWN('Rent Roll'!$Q41,0))-1&gt;=BW$5),-BW19,
IF(AND(BW$5&gt;='Rent Roll'!$K15,EDATE('Rent Roll'!$K15,ROUNDDOWN('Rent Roll'!$M15,0))-1&gt;=BW$5),-BW19,
"-")),"-")</f>
        <v>-</v>
      </c>
      <c r="BX44" s="92" t="str">
        <f>IFERROR(
IF(AND(BX$5&gt;='Rent Roll'!$M41,EDATE('Rent Roll'!$M41,ROUNDDOWN('Rent Roll'!$Q41,0))-1&gt;=BX$5),-BX19,
IF(AND(BX$5&gt;='Rent Roll'!$K15,EDATE('Rent Roll'!$K15,ROUNDDOWN('Rent Roll'!$M15,0))-1&gt;=BX$5),-BX19,
"-")),"-")</f>
        <v>-</v>
      </c>
      <c r="BY44" s="92" t="str">
        <f>IFERROR(
IF(AND(BY$5&gt;='Rent Roll'!$M41,EDATE('Rent Roll'!$M41,ROUNDDOWN('Rent Roll'!$Q41,0))-1&gt;=BY$5),-BY19,
IF(AND(BY$5&gt;='Rent Roll'!$K15,EDATE('Rent Roll'!$K15,ROUNDDOWN('Rent Roll'!$M15,0))-1&gt;=BY$5),-BY19,
"-")),"-")</f>
        <v>-</v>
      </c>
      <c r="BZ44" s="92" t="str">
        <f>IFERROR(
IF(AND(BZ$5&gt;='Rent Roll'!$M41,EDATE('Rent Roll'!$M41,ROUNDDOWN('Rent Roll'!$Q41,0))-1&gt;=BZ$5),-BZ19,
IF(AND(BZ$5&gt;='Rent Roll'!$K15,EDATE('Rent Roll'!$K15,ROUNDDOWN('Rent Roll'!$M15,0))-1&gt;=BZ$5),-BZ19,
"-")),"-")</f>
        <v>-</v>
      </c>
      <c r="CA44" s="92" t="str">
        <f>IFERROR(
IF(AND(CA$5&gt;='Rent Roll'!$M41,EDATE('Rent Roll'!$M41,ROUNDDOWN('Rent Roll'!$Q41,0))-1&gt;=CA$5),-CA19,
IF(AND(CA$5&gt;='Rent Roll'!$K15,EDATE('Rent Roll'!$K15,ROUNDDOWN('Rent Roll'!$M15,0))-1&gt;=CA$5),-CA19,
"-")),"-")</f>
        <v>-</v>
      </c>
      <c r="CB44" s="92" t="str">
        <f>IFERROR(
IF(AND(CB$5&gt;='Rent Roll'!$M41,EDATE('Rent Roll'!$M41,ROUNDDOWN('Rent Roll'!$Q41,0))-1&gt;=CB$5),-CB19,
IF(AND(CB$5&gt;='Rent Roll'!$K15,EDATE('Rent Roll'!$K15,ROUNDDOWN('Rent Roll'!$M15,0))-1&gt;=CB$5),-CB19,
"-")),"-")</f>
        <v>-</v>
      </c>
      <c r="CC44" s="92" t="str">
        <f>IFERROR(
IF(AND(CC$5&gt;='Rent Roll'!$M41,EDATE('Rent Roll'!$M41,ROUNDDOWN('Rent Roll'!$Q41,0))-1&gt;=CC$5),-CC19,
IF(AND(CC$5&gt;='Rent Roll'!$K15,EDATE('Rent Roll'!$K15,ROUNDDOWN('Rent Roll'!$M15,0))-1&gt;=CC$5),-CC19,
"-")),"-")</f>
        <v>-</v>
      </c>
      <c r="CD44" s="92" t="str">
        <f>IFERROR(
IF(AND(CD$5&gt;='Rent Roll'!$M41,EDATE('Rent Roll'!$M41,ROUNDDOWN('Rent Roll'!$Q41,0))-1&gt;=CD$5),-CD19,
IF(AND(CD$5&gt;='Rent Roll'!$K15,EDATE('Rent Roll'!$K15,ROUNDDOWN('Rent Roll'!$M15,0))-1&gt;=CD$5),-CD19,
"-")),"-")</f>
        <v>-</v>
      </c>
      <c r="CE44" s="92" t="str">
        <f>IFERROR(
IF(AND(CE$5&gt;='Rent Roll'!$M41,EDATE('Rent Roll'!$M41,ROUNDDOWN('Rent Roll'!$Q41,0))-1&gt;=CE$5),-CE19,
IF(AND(CE$5&gt;='Rent Roll'!$K15,EDATE('Rent Roll'!$K15,ROUNDDOWN('Rent Roll'!$M15,0))-1&gt;=CE$5),-CE19,
"-")),"-")</f>
        <v>-</v>
      </c>
      <c r="CF44" s="92" t="str">
        <f>IFERROR(
IF(AND(CF$5&gt;='Rent Roll'!$M41,EDATE('Rent Roll'!$M41,ROUNDDOWN('Rent Roll'!$Q41,0))-1&gt;=CF$5),-CF19,
IF(AND(CF$5&gt;='Rent Roll'!$K15,EDATE('Rent Roll'!$K15,ROUNDDOWN('Rent Roll'!$M15,0))-1&gt;=CF$5),-CF19,
"-")),"-")</f>
        <v>-</v>
      </c>
      <c r="CG44" s="92" t="str">
        <f>IFERROR(
IF(AND(CG$5&gt;='Rent Roll'!$M41,EDATE('Rent Roll'!$M41,ROUNDDOWN('Rent Roll'!$Q41,0))-1&gt;=CG$5),-CG19,
IF(AND(CG$5&gt;='Rent Roll'!$K15,EDATE('Rent Roll'!$K15,ROUNDDOWN('Rent Roll'!$M15,0))-1&gt;=CG$5),-CG19,
"-")),"-")</f>
        <v>-</v>
      </c>
      <c r="CH44" s="92" t="str">
        <f>IFERROR(
IF(AND(CH$5&gt;='Rent Roll'!$M41,EDATE('Rent Roll'!$M41,ROUNDDOWN('Rent Roll'!$Q41,0))-1&gt;=CH$5),-CH19,
IF(AND(CH$5&gt;='Rent Roll'!$K15,EDATE('Rent Roll'!$K15,ROUNDDOWN('Rent Roll'!$M15,0))-1&gt;=CH$5),-CH19,
"-")),"-")</f>
        <v>-</v>
      </c>
      <c r="CI44" s="92" t="str">
        <f>IFERROR(
IF(AND(CI$5&gt;='Rent Roll'!$M41,EDATE('Rent Roll'!$M41,ROUNDDOWN('Rent Roll'!$Q41,0))-1&gt;=CI$5),-CI19,
IF(AND(CI$5&gt;='Rent Roll'!$K15,EDATE('Rent Roll'!$K15,ROUNDDOWN('Rent Roll'!$M15,0))-1&gt;=CI$5),-CI19,
"-")),"-")</f>
        <v>-</v>
      </c>
      <c r="CJ44" s="92" t="str">
        <f>IFERROR(
IF(AND(CJ$5&gt;='Rent Roll'!$M41,EDATE('Rent Roll'!$M41,ROUNDDOWN('Rent Roll'!$Q41,0))-1&gt;=CJ$5),-CJ19,
IF(AND(CJ$5&gt;='Rent Roll'!$K15,EDATE('Rent Roll'!$K15,ROUNDDOWN('Rent Roll'!$M15,0))-1&gt;=CJ$5),-CJ19,
"-")),"-")</f>
        <v>-</v>
      </c>
      <c r="CK44" s="92" t="str">
        <f>IFERROR(
IF(AND(CK$5&gt;='Rent Roll'!$M41,EDATE('Rent Roll'!$M41,ROUNDDOWN('Rent Roll'!$Q41,0))-1&gt;=CK$5),-CK19,
IF(AND(CK$5&gt;='Rent Roll'!$K15,EDATE('Rent Roll'!$K15,ROUNDDOWN('Rent Roll'!$M15,0))-1&gt;=CK$5),-CK19,
"-")),"-")</f>
        <v>-</v>
      </c>
      <c r="CL44" s="92" t="str">
        <f>IFERROR(
IF(AND(CL$5&gt;='Rent Roll'!$M41,EDATE('Rent Roll'!$M41,ROUNDDOWN('Rent Roll'!$Q41,0))-1&gt;=CL$5),-CL19,
IF(AND(CL$5&gt;='Rent Roll'!$K15,EDATE('Rent Roll'!$K15,ROUNDDOWN('Rent Roll'!$M15,0))-1&gt;=CL$5),-CL19,
"-")),"-")</f>
        <v>-</v>
      </c>
      <c r="CM44" s="92" t="str">
        <f>IFERROR(
IF(AND(CM$5&gt;='Rent Roll'!$M41,EDATE('Rent Roll'!$M41,ROUNDDOWN('Rent Roll'!$Q41,0))-1&gt;=CM$5),-CM19,
IF(AND(CM$5&gt;='Rent Roll'!$K15,EDATE('Rent Roll'!$K15,ROUNDDOWN('Rent Roll'!$M15,0))-1&gt;=CM$5),-CM19,
"-")),"-")</f>
        <v>-</v>
      </c>
      <c r="CN44" s="92" t="str">
        <f>IFERROR(
IF(AND(CN$5&gt;='Rent Roll'!$M41,EDATE('Rent Roll'!$M41,ROUNDDOWN('Rent Roll'!$Q41,0))-1&gt;=CN$5),-CN19,
IF(AND(CN$5&gt;='Rent Roll'!$K15,EDATE('Rent Roll'!$K15,ROUNDDOWN('Rent Roll'!$M15,0))-1&gt;=CN$5),-CN19,
"-")),"-")</f>
        <v>-</v>
      </c>
      <c r="CO44" s="92" t="str">
        <f>IFERROR(
IF(AND(CO$5&gt;='Rent Roll'!$M41,EDATE('Rent Roll'!$M41,ROUNDDOWN('Rent Roll'!$Q41,0))-1&gt;=CO$5),-CO19,
IF(AND(CO$5&gt;='Rent Roll'!$K15,EDATE('Rent Roll'!$K15,ROUNDDOWN('Rent Roll'!$M15,0))-1&gt;=CO$5),-CO19,
"-")),"-")</f>
        <v>-</v>
      </c>
      <c r="CP44" s="92" t="str">
        <f>IFERROR(
IF(AND(CP$5&gt;='Rent Roll'!$M41,EDATE('Rent Roll'!$M41,ROUNDDOWN('Rent Roll'!$Q41,0))-1&gt;=CP$5),-CP19,
IF(AND(CP$5&gt;='Rent Roll'!$K15,EDATE('Rent Roll'!$K15,ROUNDDOWN('Rent Roll'!$M15,0))-1&gt;=CP$5),-CP19,
"-")),"-")</f>
        <v>-</v>
      </c>
      <c r="CQ44" s="92" t="str">
        <f>IFERROR(
IF(AND(CQ$5&gt;='Rent Roll'!$M41,EDATE('Rent Roll'!$M41,ROUNDDOWN('Rent Roll'!$Q41,0))-1&gt;=CQ$5),-CQ19,
IF(AND(CQ$5&gt;='Rent Roll'!$K15,EDATE('Rent Roll'!$K15,ROUNDDOWN('Rent Roll'!$M15,0))-1&gt;=CQ$5),-CQ19,
"-")),"-")</f>
        <v>-</v>
      </c>
      <c r="CR44" s="92" t="str">
        <f>IFERROR(
IF(AND(CR$5&gt;='Rent Roll'!$M41,EDATE('Rent Roll'!$M41,ROUNDDOWN('Rent Roll'!$Q41,0))-1&gt;=CR$5),-CR19,
IF(AND(CR$5&gt;='Rent Roll'!$K15,EDATE('Rent Roll'!$K15,ROUNDDOWN('Rent Roll'!$M15,0))-1&gt;=CR$5),-CR19,
"-")),"-")</f>
        <v>-</v>
      </c>
      <c r="CS44" s="92" t="str">
        <f>IFERROR(
IF(AND(CS$5&gt;='Rent Roll'!$M41,EDATE('Rent Roll'!$M41,ROUNDDOWN('Rent Roll'!$Q41,0))-1&gt;=CS$5),-CS19,
IF(AND(CS$5&gt;='Rent Roll'!$K15,EDATE('Rent Roll'!$K15,ROUNDDOWN('Rent Roll'!$M15,0))-1&gt;=CS$5),-CS19,
"-")),"-")</f>
        <v>-</v>
      </c>
      <c r="CT44" s="92" t="str">
        <f>IFERROR(
IF(AND(CT$5&gt;='Rent Roll'!$M41,EDATE('Rent Roll'!$M41,ROUNDDOWN('Rent Roll'!$Q41,0))-1&gt;=CT$5),-CT19,
IF(AND(CT$5&gt;='Rent Roll'!$K15,EDATE('Rent Roll'!$K15,ROUNDDOWN('Rent Roll'!$M15,0))-1&gt;=CT$5),-CT19,
"-")),"-")</f>
        <v>-</v>
      </c>
      <c r="CU44" s="92" t="str">
        <f>IFERROR(
IF(AND(CU$5&gt;='Rent Roll'!$M41,EDATE('Rent Roll'!$M41,ROUNDDOWN('Rent Roll'!$Q41,0))-1&gt;=CU$5),-CU19,
IF(AND(CU$5&gt;='Rent Roll'!$K15,EDATE('Rent Roll'!$K15,ROUNDDOWN('Rent Roll'!$M15,0))-1&gt;=CU$5),-CU19,
"-")),"-")</f>
        <v>-</v>
      </c>
      <c r="CV44" s="92" t="str">
        <f>IFERROR(
IF(AND(CV$5&gt;='Rent Roll'!$M41,EDATE('Rent Roll'!$M41,ROUNDDOWN('Rent Roll'!$Q41,0))-1&gt;=CV$5),-CV19,
IF(AND(CV$5&gt;='Rent Roll'!$K15,EDATE('Rent Roll'!$K15,ROUNDDOWN('Rent Roll'!$M15,0))-1&gt;=CV$5),-CV19,
"-")),"-")</f>
        <v>-</v>
      </c>
      <c r="CW44" s="92" t="str">
        <f>IFERROR(
IF(AND(CW$5&gt;='Rent Roll'!$M41,EDATE('Rent Roll'!$M41,ROUNDDOWN('Rent Roll'!$Q41,0))-1&gt;=CW$5),-CW19,
IF(AND(CW$5&gt;='Rent Roll'!$K15,EDATE('Rent Roll'!$K15,ROUNDDOWN('Rent Roll'!$M15,0))-1&gt;=CW$5),-CW19,
"-")),"-")</f>
        <v>-</v>
      </c>
      <c r="CX44" s="92" t="str">
        <f>IFERROR(
IF(AND(CX$5&gt;='Rent Roll'!$M41,EDATE('Rent Roll'!$M41,ROUNDDOWN('Rent Roll'!$Q41,0))-1&gt;=CX$5),-CX19,
IF(AND(CX$5&gt;='Rent Roll'!$K15,EDATE('Rent Roll'!$K15,ROUNDDOWN('Rent Roll'!$M15,0))-1&gt;=CX$5),-CX19,
"-")),"-")</f>
        <v>-</v>
      </c>
      <c r="CY44" s="92" t="str">
        <f>IFERROR(
IF(AND(CY$5&gt;='Rent Roll'!$M41,EDATE('Rent Roll'!$M41,ROUNDDOWN('Rent Roll'!$Q41,0))-1&gt;=CY$5),-CY19,
IF(AND(CY$5&gt;='Rent Roll'!$K15,EDATE('Rent Roll'!$K15,ROUNDDOWN('Rent Roll'!$M15,0))-1&gt;=CY$5),-CY19,
"-")),"-")</f>
        <v>-</v>
      </c>
      <c r="CZ44" s="92" t="str">
        <f>IFERROR(
IF(AND(CZ$5&gt;='Rent Roll'!$M41,EDATE('Rent Roll'!$M41,ROUNDDOWN('Rent Roll'!$Q41,0))-1&gt;=CZ$5),-CZ19,
IF(AND(CZ$5&gt;='Rent Roll'!$K15,EDATE('Rent Roll'!$K15,ROUNDDOWN('Rent Roll'!$M15,0))-1&gt;=CZ$5),-CZ19,
"-")),"-")</f>
        <v>-</v>
      </c>
      <c r="DA44" s="92" t="str">
        <f>IFERROR(
IF(AND(DA$5&gt;='Rent Roll'!$M41,EDATE('Rent Roll'!$M41,ROUNDDOWN('Rent Roll'!$Q41,0))-1&gt;=DA$5),-DA19,
IF(AND(DA$5&gt;='Rent Roll'!$K15,EDATE('Rent Roll'!$K15,ROUNDDOWN('Rent Roll'!$M15,0))-1&gt;=DA$5),-DA19,
"-")),"-")</f>
        <v>-</v>
      </c>
      <c r="DB44" s="92" t="str">
        <f>IFERROR(
IF(AND(DB$5&gt;='Rent Roll'!$M41,EDATE('Rent Roll'!$M41,ROUNDDOWN('Rent Roll'!$Q41,0))-1&gt;=DB$5),-DB19,
IF(AND(DB$5&gt;='Rent Roll'!$K15,EDATE('Rent Roll'!$K15,ROUNDDOWN('Rent Roll'!$M15,0))-1&gt;=DB$5),-DB19,
"-")),"-")</f>
        <v>-</v>
      </c>
      <c r="DC44" s="92" t="str">
        <f>IFERROR(
IF(AND(DC$5&gt;='Rent Roll'!$M41,EDATE('Rent Roll'!$M41,ROUNDDOWN('Rent Roll'!$Q41,0))-1&gt;=DC$5),-DC19,
IF(AND(DC$5&gt;='Rent Roll'!$K15,EDATE('Rent Roll'!$K15,ROUNDDOWN('Rent Roll'!$M15,0))-1&gt;=DC$5),-DC19,
"-")),"-")</f>
        <v>-</v>
      </c>
      <c r="DD44" s="92" t="str">
        <f>IFERROR(
IF(AND(DD$5&gt;='Rent Roll'!$M41,EDATE('Rent Roll'!$M41,ROUNDDOWN('Rent Roll'!$Q41,0))-1&gt;=DD$5),-DD19,
IF(AND(DD$5&gt;='Rent Roll'!$K15,EDATE('Rent Roll'!$K15,ROUNDDOWN('Rent Roll'!$M15,0))-1&gt;=DD$5),-DD19,
"-")),"-")</f>
        <v>-</v>
      </c>
      <c r="DE44" s="92" t="str">
        <f>IFERROR(
IF(AND(DE$5&gt;='Rent Roll'!$M41,EDATE('Rent Roll'!$M41,ROUNDDOWN('Rent Roll'!$Q41,0))-1&gt;=DE$5),-DE19,
IF(AND(DE$5&gt;='Rent Roll'!$K15,EDATE('Rent Roll'!$K15,ROUNDDOWN('Rent Roll'!$M15,0))-1&gt;=DE$5),-DE19,
"-")),"-")</f>
        <v>-</v>
      </c>
      <c r="DF44" s="92" t="str">
        <f>IFERROR(
IF(AND(DF$5&gt;='Rent Roll'!$M41,EDATE('Rent Roll'!$M41,ROUNDDOWN('Rent Roll'!$Q41,0))-1&gt;=DF$5),-DF19,
IF(AND(DF$5&gt;='Rent Roll'!$K15,EDATE('Rent Roll'!$K15,ROUNDDOWN('Rent Roll'!$M15,0))-1&gt;=DF$5),-DF19,
"-")),"-")</f>
        <v>-</v>
      </c>
      <c r="DG44" s="92" t="str">
        <f>IFERROR(
IF(AND(DG$5&gt;='Rent Roll'!$M41,EDATE('Rent Roll'!$M41,ROUNDDOWN('Rent Roll'!$Q41,0))-1&gt;=DG$5),-DG19,
IF(AND(DG$5&gt;='Rent Roll'!$K15,EDATE('Rent Roll'!$K15,ROUNDDOWN('Rent Roll'!$M15,0))-1&gt;=DG$5),-DG19,
"-")),"-")</f>
        <v>-</v>
      </c>
      <c r="DH44" s="92" t="str">
        <f>IFERROR(
IF(AND(DH$5&gt;='Rent Roll'!$M41,EDATE('Rent Roll'!$M41,ROUNDDOWN('Rent Roll'!$Q41,0))-1&gt;=DH$5),-DH19,
IF(AND(DH$5&gt;='Rent Roll'!$K15,EDATE('Rent Roll'!$K15,ROUNDDOWN('Rent Roll'!$M15,0))-1&gt;=DH$5),-DH19,
"-")),"-")</f>
        <v>-</v>
      </c>
      <c r="DI44" s="92" t="str">
        <f>IFERROR(
IF(AND(DI$5&gt;='Rent Roll'!$M41,EDATE('Rent Roll'!$M41,ROUNDDOWN('Rent Roll'!$Q41,0))-1&gt;=DI$5),-DI19,
IF(AND(DI$5&gt;='Rent Roll'!$K15,EDATE('Rent Roll'!$K15,ROUNDDOWN('Rent Roll'!$M15,0))-1&gt;=DI$5),-DI19,
"-")),"-")</f>
        <v>-</v>
      </c>
      <c r="DJ44" s="92" t="str">
        <f>IFERROR(
IF(AND(DJ$5&gt;='Rent Roll'!$M41,EDATE('Rent Roll'!$M41,ROUNDDOWN('Rent Roll'!$Q41,0))-1&gt;=DJ$5),-DJ19,
IF(AND(DJ$5&gt;='Rent Roll'!$K15,EDATE('Rent Roll'!$K15,ROUNDDOWN('Rent Roll'!$M15,0))-1&gt;=DJ$5),-DJ19,
"-")),"-")</f>
        <v>-</v>
      </c>
      <c r="DK44" s="92" t="str">
        <f>IFERROR(
IF(AND(DK$5&gt;='Rent Roll'!$M41,EDATE('Rent Roll'!$M41,ROUNDDOWN('Rent Roll'!$Q41,0))-1&gt;=DK$5),-DK19,
IF(AND(DK$5&gt;='Rent Roll'!$K15,EDATE('Rent Roll'!$K15,ROUNDDOWN('Rent Roll'!$M15,0))-1&gt;=DK$5),-DK19,
"-")),"-")</f>
        <v>-</v>
      </c>
      <c r="DL44" s="92" t="str">
        <f>IFERROR(
IF(AND(DL$5&gt;='Rent Roll'!$M41,EDATE('Rent Roll'!$M41,ROUNDDOWN('Rent Roll'!$Q41,0))-1&gt;=DL$5),-DL19,
IF(AND(DL$5&gt;='Rent Roll'!$K15,EDATE('Rent Roll'!$K15,ROUNDDOWN('Rent Roll'!$M15,0))-1&gt;=DL$5),-DL19,
"-")),"-")</f>
        <v>-</v>
      </c>
      <c r="DM44" s="92" t="str">
        <f>IFERROR(
IF(AND(DM$5&gt;='Rent Roll'!$M41,EDATE('Rent Roll'!$M41,ROUNDDOWN('Rent Roll'!$Q41,0))-1&gt;=DM$5),-DM19,
IF(AND(DM$5&gt;='Rent Roll'!$K15,EDATE('Rent Roll'!$K15,ROUNDDOWN('Rent Roll'!$M15,0))-1&gt;=DM$5),-DM19,
"-")),"-")</f>
        <v>-</v>
      </c>
      <c r="DN44" s="92" t="str">
        <f>IFERROR(
IF(AND(DN$5&gt;='Rent Roll'!$M41,EDATE('Rent Roll'!$M41,ROUNDDOWN('Rent Roll'!$Q41,0))-1&gt;=DN$5),-DN19,
IF(AND(DN$5&gt;='Rent Roll'!$K15,EDATE('Rent Roll'!$K15,ROUNDDOWN('Rent Roll'!$M15,0))-1&gt;=DN$5),-DN19,
"-")),"-")</f>
        <v>-</v>
      </c>
      <c r="DO44" s="92" t="str">
        <f>IFERROR(
IF(AND(DO$5&gt;='Rent Roll'!$M41,EDATE('Rent Roll'!$M41,ROUNDDOWN('Rent Roll'!$Q41,0))-1&gt;=DO$5),-DO19,
IF(AND(DO$5&gt;='Rent Roll'!$K15,EDATE('Rent Roll'!$K15,ROUNDDOWN('Rent Roll'!$M15,0))-1&gt;=DO$5),-DO19,
"-")),"-")</f>
        <v>-</v>
      </c>
      <c r="DP44" s="92" t="str">
        <f>IFERROR(
IF(AND(DP$5&gt;='Rent Roll'!$M41,EDATE('Rent Roll'!$M41,ROUNDDOWN('Rent Roll'!$Q41,0))-1&gt;=DP$5),-DP19,
IF(AND(DP$5&gt;='Rent Roll'!$K15,EDATE('Rent Roll'!$K15,ROUNDDOWN('Rent Roll'!$M15,0))-1&gt;=DP$5),-DP19,
"-")),"-")</f>
        <v>-</v>
      </c>
      <c r="DQ44" s="92" t="str">
        <f>IFERROR(
IF(AND(DQ$5&gt;='Rent Roll'!$M41,EDATE('Rent Roll'!$M41,ROUNDDOWN('Rent Roll'!$Q41,0))-1&gt;=DQ$5),-DQ19,
IF(AND(DQ$5&gt;='Rent Roll'!$K15,EDATE('Rent Roll'!$K15,ROUNDDOWN('Rent Roll'!$M15,0))-1&gt;=DQ$5),-DQ19,
"-")),"-")</f>
        <v>-</v>
      </c>
      <c r="DR44" s="92" t="str">
        <f>IFERROR(
IF(AND(DR$5&gt;='Rent Roll'!$M41,EDATE('Rent Roll'!$M41,ROUNDDOWN('Rent Roll'!$Q41,0))-1&gt;=DR$5),-DR19,
IF(AND(DR$5&gt;='Rent Roll'!$K15,EDATE('Rent Roll'!$K15,ROUNDDOWN('Rent Roll'!$M15,0))-1&gt;=DR$5),-DR19,
"-")),"-")</f>
        <v>-</v>
      </c>
      <c r="DS44" s="92" t="str">
        <f>IFERROR(
IF(AND(DS$5&gt;='Rent Roll'!$M41,EDATE('Rent Roll'!$M41,ROUNDDOWN('Rent Roll'!$Q41,0))-1&gt;=DS$5),-DS19,
IF(AND(DS$5&gt;='Rent Roll'!$K15,EDATE('Rent Roll'!$K15,ROUNDDOWN('Rent Roll'!$M15,0))-1&gt;=DS$5),-DS19,
"-")),"-")</f>
        <v>-</v>
      </c>
      <c r="DT44" s="92" t="str">
        <f>IFERROR(
IF(AND(DT$5&gt;='Rent Roll'!$M41,EDATE('Rent Roll'!$M41,ROUNDDOWN('Rent Roll'!$Q41,0))-1&gt;=DT$5),-DT19,
IF(AND(DT$5&gt;='Rent Roll'!$K15,EDATE('Rent Roll'!$K15,ROUNDDOWN('Rent Roll'!$M15,0))-1&gt;=DT$5),-DT19,
"-")),"-")</f>
        <v>-</v>
      </c>
      <c r="DU44" s="92" t="str">
        <f>IFERROR(
IF(AND(DU$5&gt;='Rent Roll'!$M41,EDATE('Rent Roll'!$M41,ROUNDDOWN('Rent Roll'!$Q41,0))-1&gt;=DU$5),-DU19,
IF(AND(DU$5&gt;='Rent Roll'!$K15,EDATE('Rent Roll'!$K15,ROUNDDOWN('Rent Roll'!$M15,0))-1&gt;=DU$5),-DU19,
"-")),"-")</f>
        <v>-</v>
      </c>
      <c r="DV44" s="92" t="str">
        <f>IFERROR(
IF(AND(DV$5&gt;='Rent Roll'!$M41,EDATE('Rent Roll'!$M41,ROUNDDOWN('Rent Roll'!$Q41,0))-1&gt;=DV$5),-DV19,
IF(AND(DV$5&gt;='Rent Roll'!$K15,EDATE('Rent Roll'!$K15,ROUNDDOWN('Rent Roll'!$M15,0))-1&gt;=DV$5),-DV19,
"-")),"-")</f>
        <v>-</v>
      </c>
      <c r="DW44" s="92" t="str">
        <f>IFERROR(
IF(AND(DW$5&gt;='Rent Roll'!$M41,EDATE('Rent Roll'!$M41,ROUNDDOWN('Rent Roll'!$Q41,0))-1&gt;=DW$5),-DW19,
IF(AND(DW$5&gt;='Rent Roll'!$K15,EDATE('Rent Roll'!$K15,ROUNDDOWN('Rent Roll'!$M15,0))-1&gt;=DW$5),-DW19,
"-")),"-")</f>
        <v>-</v>
      </c>
      <c r="DX44" s="92" t="str">
        <f>IFERROR(
IF(AND(DX$5&gt;='Rent Roll'!$M41,EDATE('Rent Roll'!$M41,ROUNDDOWN('Rent Roll'!$Q41,0))-1&gt;=DX$5),-DX19,
IF(AND(DX$5&gt;='Rent Roll'!$K15,EDATE('Rent Roll'!$K15,ROUNDDOWN('Rent Roll'!$M15,0))-1&gt;=DX$5),-DX19,
"-")),"-")</f>
        <v>-</v>
      </c>
      <c r="DY44" s="92" t="str">
        <f>IFERROR(
IF(AND(DY$5&gt;='Rent Roll'!$M41,EDATE('Rent Roll'!$M41,ROUNDDOWN('Rent Roll'!$Q41,0))-1&gt;=DY$5),-DY19,
IF(AND(DY$5&gt;='Rent Roll'!$K15,EDATE('Rent Roll'!$K15,ROUNDDOWN('Rent Roll'!$M15,0))-1&gt;=DY$5),-DY19,
"-")),"-")</f>
        <v>-</v>
      </c>
      <c r="DZ44" s="92" t="str">
        <f>IFERROR(
IF(AND(DZ$5&gt;='Rent Roll'!$M41,EDATE('Rent Roll'!$M41,ROUNDDOWN('Rent Roll'!$Q41,0))-1&gt;=DZ$5),-DZ19,
IF(AND(DZ$5&gt;='Rent Roll'!$K15,EDATE('Rent Roll'!$K15,ROUNDDOWN('Rent Roll'!$M15,0))-1&gt;=DZ$5),-DZ19,
"-")),"-")</f>
        <v>-</v>
      </c>
      <c r="EA44" s="92" t="str">
        <f>IFERROR(
IF(AND(EA$5&gt;='Rent Roll'!$M41,EDATE('Rent Roll'!$M41,ROUNDDOWN('Rent Roll'!$Q41,0))-1&gt;=EA$5),-EA19,
IF(AND(EA$5&gt;='Rent Roll'!$K15,EDATE('Rent Roll'!$K15,ROUNDDOWN('Rent Roll'!$M15,0))-1&gt;=EA$5),-EA19,
"-")),"-")</f>
        <v>-</v>
      </c>
      <c r="EB44" s="92" t="str">
        <f>IFERROR(
IF(AND(EB$5&gt;='Rent Roll'!$M41,EDATE('Rent Roll'!$M41,ROUNDDOWN('Rent Roll'!$Q41,0))-1&gt;=EB$5),-EB19,
IF(AND(EB$5&gt;='Rent Roll'!$K15,EDATE('Rent Roll'!$K15,ROUNDDOWN('Rent Roll'!$M15,0))-1&gt;=EB$5),-EB19,
"-")),"-")</f>
        <v>-</v>
      </c>
      <c r="EC44" s="92" t="str">
        <f>IFERROR(
IF(AND(EC$5&gt;='Rent Roll'!$M41,EDATE('Rent Roll'!$M41,ROUNDDOWN('Rent Roll'!$Q41,0))-1&gt;=EC$5),-EC19,
IF(AND(EC$5&gt;='Rent Roll'!$K15,EDATE('Rent Roll'!$K15,ROUNDDOWN('Rent Roll'!$M15,0))-1&gt;=EC$5),-EC19,
"-")),"-")</f>
        <v>-</v>
      </c>
      <c r="ED44" s="92" t="str">
        <f>IFERROR(
IF(AND(ED$5&gt;='Rent Roll'!$M41,EDATE('Rent Roll'!$M41,ROUNDDOWN('Rent Roll'!$Q41,0))-1&gt;=ED$5),-ED19,
IF(AND(ED$5&gt;='Rent Roll'!$K15,EDATE('Rent Roll'!$K15,ROUNDDOWN('Rent Roll'!$M15,0))-1&gt;=ED$5),-ED19,
"-")),"-")</f>
        <v>-</v>
      </c>
      <c r="EE44" s="92" t="str">
        <f>IFERROR(
IF(AND(EE$5&gt;='Rent Roll'!$M41,EDATE('Rent Roll'!$M41,ROUNDDOWN('Rent Roll'!$Q41,0))-1&gt;=EE$5),-EE19,
IF(AND(EE$5&gt;='Rent Roll'!$K15,EDATE('Rent Roll'!$K15,ROUNDDOWN('Rent Roll'!$M15,0))-1&gt;=EE$5),-EE19,
"-")),"-")</f>
        <v>-</v>
      </c>
      <c r="EF44" s="214" t="str">
        <f>IFERROR(
IF(AND(EF$5&gt;='Rent Roll'!$M41,EDATE('Rent Roll'!$M41,ROUNDDOWN('Rent Roll'!$Q41,0))-1&gt;=EF$5),-EF19,
IF(AND(EF$5&gt;='Rent Roll'!$K15,EDATE('Rent Roll'!$K15,ROUNDDOWN('Rent Roll'!$M15,0))-1&gt;=EF$5),-EF19,
"-")),"-")</f>
        <v>-</v>
      </c>
      <c r="EG44" s="72" t="s">
        <v>109</v>
      </c>
    </row>
    <row r="45" spans="2:137" x14ac:dyDescent="0.2">
      <c r="B45" s="75"/>
      <c r="C45" s="287" t="str">
        <f>CONCATENATE('Rent Roll'!B16&amp;" - "&amp;'Rent Roll'!C16)</f>
        <v xml:space="preserve"> - </v>
      </c>
      <c r="D45" s="214">
        <f t="shared" ref="D45:D55" si="18">SUM(E45:EF45)</f>
        <v>0</v>
      </c>
      <c r="E45" s="92" t="str">
        <f>IFERROR(
IF(AND(E$5&gt;='Rent Roll'!$M42,EDATE('Rent Roll'!$M42,ROUNDDOWN('Rent Roll'!$Q42,0))-1&gt;=E$5),-E20,
IF(AND(E$5&gt;='Rent Roll'!$K16,EDATE('Rent Roll'!$K16,ROUNDDOWN('Rent Roll'!$M16,0))-1&gt;=E$5),-E20,
"-")),"-")</f>
        <v>-</v>
      </c>
      <c r="F45" s="92" t="str">
        <f>IFERROR(
IF(AND(F$5&gt;='Rent Roll'!$M42,EDATE('Rent Roll'!$M42,ROUNDDOWN('Rent Roll'!$Q42,0))-1&gt;=F$5),-F20,
IF(AND(F$5&gt;='Rent Roll'!$K16,EDATE('Rent Roll'!$K16,ROUNDDOWN('Rent Roll'!$M16,0))-1&gt;=F$5),-F20,
"-")),"-")</f>
        <v>-</v>
      </c>
      <c r="G45" s="92" t="str">
        <f>IFERROR(
IF(AND(G$5&gt;='Rent Roll'!$M42,EDATE('Rent Roll'!$M42,ROUNDDOWN('Rent Roll'!$Q42,0))-1&gt;=G$5),-G20,
IF(AND(G$5&gt;='Rent Roll'!$K16,EDATE('Rent Roll'!$K16,ROUNDDOWN('Rent Roll'!$M16,0))-1&gt;=G$5),-G20,
"-")),"-")</f>
        <v>-</v>
      </c>
      <c r="H45" s="92" t="str">
        <f>IFERROR(
IF(AND(H$5&gt;='Rent Roll'!$M42,EDATE('Rent Roll'!$M42,ROUNDDOWN('Rent Roll'!$Q42,0))-1&gt;=H$5),-H20,
IF(AND(H$5&gt;='Rent Roll'!$K16,EDATE('Rent Roll'!$K16,ROUNDDOWN('Rent Roll'!$M16,0))-1&gt;=H$5),-H20,
"-")),"-")</f>
        <v>-</v>
      </c>
      <c r="I45" s="92" t="str">
        <f>IFERROR(
IF(AND(I$5&gt;='Rent Roll'!$M42,EDATE('Rent Roll'!$M42,ROUNDDOWN('Rent Roll'!$Q42,0))-1&gt;=I$5),-I20,
IF(AND(I$5&gt;='Rent Roll'!$K16,EDATE('Rent Roll'!$K16,ROUNDDOWN('Rent Roll'!$M16,0))-1&gt;=I$5),-I20,
"-")),"-")</f>
        <v>-</v>
      </c>
      <c r="J45" s="92" t="str">
        <f>IFERROR(
IF(AND(J$5&gt;='Rent Roll'!$M42,EDATE('Rent Roll'!$M42,ROUNDDOWN('Rent Roll'!$Q42,0))-1&gt;=J$5),-J20,
IF(AND(J$5&gt;='Rent Roll'!$K16,EDATE('Rent Roll'!$K16,ROUNDDOWN('Rent Roll'!$M16,0))-1&gt;=J$5),-J20,
"-")),"-")</f>
        <v>-</v>
      </c>
      <c r="K45" s="92" t="str">
        <f>IFERROR(
IF(AND(K$5&gt;='Rent Roll'!$M42,EDATE('Rent Roll'!$M42,ROUNDDOWN('Rent Roll'!$Q42,0))-1&gt;=K$5),-K20,
IF(AND(K$5&gt;='Rent Roll'!$K16,EDATE('Rent Roll'!$K16,ROUNDDOWN('Rent Roll'!$M16,0))-1&gt;=K$5),-K20,
"-")),"-")</f>
        <v>-</v>
      </c>
      <c r="L45" s="92" t="str">
        <f>IFERROR(
IF(AND(L$5&gt;='Rent Roll'!$M42,EDATE('Rent Roll'!$M42,ROUNDDOWN('Rent Roll'!$Q42,0))-1&gt;=L$5),-L20,
IF(AND(L$5&gt;='Rent Roll'!$K16,EDATE('Rent Roll'!$K16,ROUNDDOWN('Rent Roll'!$M16,0))-1&gt;=L$5),-L20,
"-")),"-")</f>
        <v>-</v>
      </c>
      <c r="M45" s="92" t="str">
        <f>IFERROR(
IF(AND(M$5&gt;='Rent Roll'!$M42,EDATE('Rent Roll'!$M42,ROUNDDOWN('Rent Roll'!$Q42,0))-1&gt;=M$5),-M20,
IF(AND(M$5&gt;='Rent Roll'!$K16,EDATE('Rent Roll'!$K16,ROUNDDOWN('Rent Roll'!$M16,0))-1&gt;=M$5),-M20,
"-")),"-")</f>
        <v>-</v>
      </c>
      <c r="N45" s="92" t="str">
        <f>IFERROR(
IF(AND(N$5&gt;='Rent Roll'!$M42,EDATE('Rent Roll'!$M42,ROUNDDOWN('Rent Roll'!$Q42,0))-1&gt;=N$5),-N20,
IF(AND(N$5&gt;='Rent Roll'!$K16,EDATE('Rent Roll'!$K16,ROUNDDOWN('Rent Roll'!$M16,0))-1&gt;=N$5),-N20,
"-")),"-")</f>
        <v>-</v>
      </c>
      <c r="O45" s="92" t="str">
        <f>IFERROR(
IF(AND(O$5&gt;='Rent Roll'!$M42,EDATE('Rent Roll'!$M42,ROUNDDOWN('Rent Roll'!$Q42,0))-1&gt;=O$5),-O20,
IF(AND(O$5&gt;='Rent Roll'!$K16,EDATE('Rent Roll'!$K16,ROUNDDOWN('Rent Roll'!$M16,0))-1&gt;=O$5),-O20,
"-")),"-")</f>
        <v>-</v>
      </c>
      <c r="P45" s="92" t="str">
        <f>IFERROR(
IF(AND(P$5&gt;='Rent Roll'!$M42,EDATE('Rent Roll'!$M42,ROUNDDOWN('Rent Roll'!$Q42,0))-1&gt;=P$5),-P20,
IF(AND(P$5&gt;='Rent Roll'!$K16,EDATE('Rent Roll'!$K16,ROUNDDOWN('Rent Roll'!$M16,0))-1&gt;=P$5),-P20,
"-")),"-")</f>
        <v>-</v>
      </c>
      <c r="Q45" s="92" t="str">
        <f>IFERROR(
IF(AND(Q$5&gt;='Rent Roll'!$M42,EDATE('Rent Roll'!$M42,ROUNDDOWN('Rent Roll'!$Q42,0))-1&gt;=Q$5),-Q20,
IF(AND(Q$5&gt;='Rent Roll'!$K16,EDATE('Rent Roll'!$K16,ROUNDDOWN('Rent Roll'!$M16,0))-1&gt;=Q$5),-Q20,
"-")),"-")</f>
        <v>-</v>
      </c>
      <c r="R45" s="92" t="str">
        <f>IFERROR(
IF(AND(R$5&gt;='Rent Roll'!$M42,EDATE('Rent Roll'!$M42,ROUNDDOWN('Rent Roll'!$Q42,0))-1&gt;=R$5),-R20,
IF(AND(R$5&gt;='Rent Roll'!$K16,EDATE('Rent Roll'!$K16,ROUNDDOWN('Rent Roll'!$M16,0))-1&gt;=R$5),-R20,
"-")),"-")</f>
        <v>-</v>
      </c>
      <c r="S45" s="92" t="str">
        <f>IFERROR(
IF(AND(S$5&gt;='Rent Roll'!$M42,EDATE('Rent Roll'!$M42,ROUNDDOWN('Rent Roll'!$Q42,0))-1&gt;=S$5),-S20,
IF(AND(S$5&gt;='Rent Roll'!$K16,EDATE('Rent Roll'!$K16,ROUNDDOWN('Rent Roll'!$M16,0))-1&gt;=S$5),-S20,
"-")),"-")</f>
        <v>-</v>
      </c>
      <c r="T45" s="92" t="str">
        <f>IFERROR(
IF(AND(T$5&gt;='Rent Roll'!$M42,EDATE('Rent Roll'!$M42,ROUNDDOWN('Rent Roll'!$Q42,0))-1&gt;=T$5),-T20,
IF(AND(T$5&gt;='Rent Roll'!$K16,EDATE('Rent Roll'!$K16,ROUNDDOWN('Rent Roll'!$M16,0))-1&gt;=T$5),-T20,
"-")),"-")</f>
        <v>-</v>
      </c>
      <c r="U45" s="92" t="str">
        <f>IFERROR(
IF(AND(U$5&gt;='Rent Roll'!$M42,EDATE('Rent Roll'!$M42,ROUNDDOWN('Rent Roll'!$Q42,0))-1&gt;=U$5),-U20,
IF(AND(U$5&gt;='Rent Roll'!$K16,EDATE('Rent Roll'!$K16,ROUNDDOWN('Rent Roll'!$M16,0))-1&gt;=U$5),-U20,
"-")),"-")</f>
        <v>-</v>
      </c>
      <c r="V45" s="92" t="str">
        <f>IFERROR(
IF(AND(V$5&gt;='Rent Roll'!$M42,EDATE('Rent Roll'!$M42,ROUNDDOWN('Rent Roll'!$Q42,0))-1&gt;=V$5),-V20,
IF(AND(V$5&gt;='Rent Roll'!$K16,EDATE('Rent Roll'!$K16,ROUNDDOWN('Rent Roll'!$M16,0))-1&gt;=V$5),-V20,
"-")),"-")</f>
        <v>-</v>
      </c>
      <c r="W45" s="92" t="str">
        <f>IFERROR(
IF(AND(W$5&gt;='Rent Roll'!$M42,EDATE('Rent Roll'!$M42,ROUNDDOWN('Rent Roll'!$Q42,0))-1&gt;=W$5),-W20,
IF(AND(W$5&gt;='Rent Roll'!$K16,EDATE('Rent Roll'!$K16,ROUNDDOWN('Rent Roll'!$M16,0))-1&gt;=W$5),-W20,
"-")),"-")</f>
        <v>-</v>
      </c>
      <c r="X45" s="92" t="str">
        <f>IFERROR(
IF(AND(X$5&gt;='Rent Roll'!$M42,EDATE('Rent Roll'!$M42,ROUNDDOWN('Rent Roll'!$Q42,0))-1&gt;=X$5),-X20,
IF(AND(X$5&gt;='Rent Roll'!$K16,EDATE('Rent Roll'!$K16,ROUNDDOWN('Rent Roll'!$M16,0))-1&gt;=X$5),-X20,
"-")),"-")</f>
        <v>-</v>
      </c>
      <c r="Y45" s="92" t="str">
        <f>IFERROR(
IF(AND(Y$5&gt;='Rent Roll'!$M42,EDATE('Rent Roll'!$M42,ROUNDDOWN('Rent Roll'!$Q42,0))-1&gt;=Y$5),-Y20,
IF(AND(Y$5&gt;='Rent Roll'!$K16,EDATE('Rent Roll'!$K16,ROUNDDOWN('Rent Roll'!$M16,0))-1&gt;=Y$5),-Y20,
"-")),"-")</f>
        <v>-</v>
      </c>
      <c r="Z45" s="92" t="str">
        <f>IFERROR(
IF(AND(Z$5&gt;='Rent Roll'!$M42,EDATE('Rent Roll'!$M42,ROUNDDOWN('Rent Roll'!$Q42,0))-1&gt;=Z$5),-Z20,
IF(AND(Z$5&gt;='Rent Roll'!$K16,EDATE('Rent Roll'!$K16,ROUNDDOWN('Rent Roll'!$M16,0))-1&gt;=Z$5),-Z20,
"-")),"-")</f>
        <v>-</v>
      </c>
      <c r="AA45" s="92" t="str">
        <f>IFERROR(
IF(AND(AA$5&gt;='Rent Roll'!$M42,EDATE('Rent Roll'!$M42,ROUNDDOWN('Rent Roll'!$Q42,0))-1&gt;=AA$5),-AA20,
IF(AND(AA$5&gt;='Rent Roll'!$K16,EDATE('Rent Roll'!$K16,ROUNDDOWN('Rent Roll'!$M16,0))-1&gt;=AA$5),-AA20,
"-")),"-")</f>
        <v>-</v>
      </c>
      <c r="AB45" s="92" t="str">
        <f>IFERROR(
IF(AND(AB$5&gt;='Rent Roll'!$M42,EDATE('Rent Roll'!$M42,ROUNDDOWN('Rent Roll'!$Q42,0))-1&gt;=AB$5),-AB20,
IF(AND(AB$5&gt;='Rent Roll'!$K16,EDATE('Rent Roll'!$K16,ROUNDDOWN('Rent Roll'!$M16,0))-1&gt;=AB$5),-AB20,
"-")),"-")</f>
        <v>-</v>
      </c>
      <c r="AC45" s="92" t="str">
        <f>IFERROR(
IF(AND(AC$5&gt;='Rent Roll'!$M42,EDATE('Rent Roll'!$M42,ROUNDDOWN('Rent Roll'!$Q42,0))-1&gt;=AC$5),-AC20,
IF(AND(AC$5&gt;='Rent Roll'!$K16,EDATE('Rent Roll'!$K16,ROUNDDOWN('Rent Roll'!$M16,0))-1&gt;=AC$5),-AC20,
"-")),"-")</f>
        <v>-</v>
      </c>
      <c r="AD45" s="92" t="str">
        <f>IFERROR(
IF(AND(AD$5&gt;='Rent Roll'!$M42,EDATE('Rent Roll'!$M42,ROUNDDOWN('Rent Roll'!$Q42,0))-1&gt;=AD$5),-AD20,
IF(AND(AD$5&gt;='Rent Roll'!$K16,EDATE('Rent Roll'!$K16,ROUNDDOWN('Rent Roll'!$M16,0))-1&gt;=AD$5),-AD20,
"-")),"-")</f>
        <v>-</v>
      </c>
      <c r="AE45" s="92" t="str">
        <f>IFERROR(
IF(AND(AE$5&gt;='Rent Roll'!$M42,EDATE('Rent Roll'!$M42,ROUNDDOWN('Rent Roll'!$Q42,0))-1&gt;=AE$5),-AE20,
IF(AND(AE$5&gt;='Rent Roll'!$K16,EDATE('Rent Roll'!$K16,ROUNDDOWN('Rent Roll'!$M16,0))-1&gt;=AE$5),-AE20,
"-")),"-")</f>
        <v>-</v>
      </c>
      <c r="AF45" s="92" t="str">
        <f>IFERROR(
IF(AND(AF$5&gt;='Rent Roll'!$M42,EDATE('Rent Roll'!$M42,ROUNDDOWN('Rent Roll'!$Q42,0))-1&gt;=AF$5),-AF20,
IF(AND(AF$5&gt;='Rent Roll'!$K16,EDATE('Rent Roll'!$K16,ROUNDDOWN('Rent Roll'!$M16,0))-1&gt;=AF$5),-AF20,
"-")),"-")</f>
        <v>-</v>
      </c>
      <c r="AG45" s="92" t="str">
        <f>IFERROR(
IF(AND(AG$5&gt;='Rent Roll'!$M42,EDATE('Rent Roll'!$M42,ROUNDDOWN('Rent Roll'!$Q42,0))-1&gt;=AG$5),-AG20,
IF(AND(AG$5&gt;='Rent Roll'!$K16,EDATE('Rent Roll'!$K16,ROUNDDOWN('Rent Roll'!$M16,0))-1&gt;=AG$5),-AG20,
"-")),"-")</f>
        <v>-</v>
      </c>
      <c r="AH45" s="92" t="str">
        <f>IFERROR(
IF(AND(AH$5&gt;='Rent Roll'!$M42,EDATE('Rent Roll'!$M42,ROUNDDOWN('Rent Roll'!$Q42,0))-1&gt;=AH$5),-AH20,
IF(AND(AH$5&gt;='Rent Roll'!$K16,EDATE('Rent Roll'!$K16,ROUNDDOWN('Rent Roll'!$M16,0))-1&gt;=AH$5),-AH20,
"-")),"-")</f>
        <v>-</v>
      </c>
      <c r="AI45" s="92" t="str">
        <f>IFERROR(
IF(AND(AI$5&gt;='Rent Roll'!$M42,EDATE('Rent Roll'!$M42,ROUNDDOWN('Rent Roll'!$Q42,0))-1&gt;=AI$5),-AI20,
IF(AND(AI$5&gt;='Rent Roll'!$K16,EDATE('Rent Roll'!$K16,ROUNDDOWN('Rent Roll'!$M16,0))-1&gt;=AI$5),-AI20,
"-")),"-")</f>
        <v>-</v>
      </c>
      <c r="AJ45" s="92" t="str">
        <f>IFERROR(
IF(AND(AJ$5&gt;='Rent Roll'!$M42,EDATE('Rent Roll'!$M42,ROUNDDOWN('Rent Roll'!$Q42,0))-1&gt;=AJ$5),-AJ20,
IF(AND(AJ$5&gt;='Rent Roll'!$K16,EDATE('Rent Roll'!$K16,ROUNDDOWN('Rent Roll'!$M16,0))-1&gt;=AJ$5),-AJ20,
"-")),"-")</f>
        <v>-</v>
      </c>
      <c r="AK45" s="92" t="str">
        <f>IFERROR(
IF(AND(AK$5&gt;='Rent Roll'!$M42,EDATE('Rent Roll'!$M42,ROUNDDOWN('Rent Roll'!$Q42,0))-1&gt;=AK$5),-AK20,
IF(AND(AK$5&gt;='Rent Roll'!$K16,EDATE('Rent Roll'!$K16,ROUNDDOWN('Rent Roll'!$M16,0))-1&gt;=AK$5),-AK20,
"-")),"-")</f>
        <v>-</v>
      </c>
      <c r="AL45" s="92" t="str">
        <f>IFERROR(
IF(AND(AL$5&gt;='Rent Roll'!$M42,EDATE('Rent Roll'!$M42,ROUNDDOWN('Rent Roll'!$Q42,0))-1&gt;=AL$5),-AL20,
IF(AND(AL$5&gt;='Rent Roll'!$K16,EDATE('Rent Roll'!$K16,ROUNDDOWN('Rent Roll'!$M16,0))-1&gt;=AL$5),-AL20,
"-")),"-")</f>
        <v>-</v>
      </c>
      <c r="AM45" s="92" t="str">
        <f>IFERROR(
IF(AND(AM$5&gt;='Rent Roll'!$M42,EDATE('Rent Roll'!$M42,ROUNDDOWN('Rent Roll'!$Q42,0))-1&gt;=AM$5),-AM20,
IF(AND(AM$5&gt;='Rent Roll'!$K16,EDATE('Rent Roll'!$K16,ROUNDDOWN('Rent Roll'!$M16,0))-1&gt;=AM$5),-AM20,
"-")),"-")</f>
        <v>-</v>
      </c>
      <c r="AN45" s="92" t="str">
        <f>IFERROR(
IF(AND(AN$5&gt;='Rent Roll'!$M42,EDATE('Rent Roll'!$M42,ROUNDDOWN('Rent Roll'!$Q42,0))-1&gt;=AN$5),-AN20,
IF(AND(AN$5&gt;='Rent Roll'!$K16,EDATE('Rent Roll'!$K16,ROUNDDOWN('Rent Roll'!$M16,0))-1&gt;=AN$5),-AN20,
"-")),"-")</f>
        <v>-</v>
      </c>
      <c r="AO45" s="92" t="str">
        <f>IFERROR(
IF(AND(AO$5&gt;='Rent Roll'!$M42,EDATE('Rent Roll'!$M42,ROUNDDOWN('Rent Roll'!$Q42,0))-1&gt;=AO$5),-AO20,
IF(AND(AO$5&gt;='Rent Roll'!$K16,EDATE('Rent Roll'!$K16,ROUNDDOWN('Rent Roll'!$M16,0))-1&gt;=AO$5),-AO20,
"-")),"-")</f>
        <v>-</v>
      </c>
      <c r="AP45" s="92" t="str">
        <f>IFERROR(
IF(AND(AP$5&gt;='Rent Roll'!$M42,EDATE('Rent Roll'!$M42,ROUNDDOWN('Rent Roll'!$Q42,0))-1&gt;=AP$5),-AP20,
IF(AND(AP$5&gt;='Rent Roll'!$K16,EDATE('Rent Roll'!$K16,ROUNDDOWN('Rent Roll'!$M16,0))-1&gt;=AP$5),-AP20,
"-")),"-")</f>
        <v>-</v>
      </c>
      <c r="AQ45" s="92" t="str">
        <f>IFERROR(
IF(AND(AQ$5&gt;='Rent Roll'!$M42,EDATE('Rent Roll'!$M42,ROUNDDOWN('Rent Roll'!$Q42,0))-1&gt;=AQ$5),-AQ20,
IF(AND(AQ$5&gt;='Rent Roll'!$K16,EDATE('Rent Roll'!$K16,ROUNDDOWN('Rent Roll'!$M16,0))-1&gt;=AQ$5),-AQ20,
"-")),"-")</f>
        <v>-</v>
      </c>
      <c r="AR45" s="92" t="str">
        <f>IFERROR(
IF(AND(AR$5&gt;='Rent Roll'!$M42,EDATE('Rent Roll'!$M42,ROUNDDOWN('Rent Roll'!$Q42,0))-1&gt;=AR$5),-AR20,
IF(AND(AR$5&gt;='Rent Roll'!$K16,EDATE('Rent Roll'!$K16,ROUNDDOWN('Rent Roll'!$M16,0))-1&gt;=AR$5),-AR20,
"-")),"-")</f>
        <v>-</v>
      </c>
      <c r="AS45" s="92" t="str">
        <f>IFERROR(
IF(AND(AS$5&gt;='Rent Roll'!$M42,EDATE('Rent Roll'!$M42,ROUNDDOWN('Rent Roll'!$Q42,0))-1&gt;=AS$5),-AS20,
IF(AND(AS$5&gt;='Rent Roll'!$K16,EDATE('Rent Roll'!$K16,ROUNDDOWN('Rent Roll'!$M16,0))-1&gt;=AS$5),-AS20,
"-")),"-")</f>
        <v>-</v>
      </c>
      <c r="AT45" s="92" t="str">
        <f>IFERROR(
IF(AND(AT$5&gt;='Rent Roll'!$M42,EDATE('Rent Roll'!$M42,ROUNDDOWN('Rent Roll'!$Q42,0))-1&gt;=AT$5),-AT20,
IF(AND(AT$5&gt;='Rent Roll'!$K16,EDATE('Rent Roll'!$K16,ROUNDDOWN('Rent Roll'!$M16,0))-1&gt;=AT$5),-AT20,
"-")),"-")</f>
        <v>-</v>
      </c>
      <c r="AU45" s="92" t="str">
        <f>IFERROR(
IF(AND(AU$5&gt;='Rent Roll'!$M42,EDATE('Rent Roll'!$M42,ROUNDDOWN('Rent Roll'!$Q42,0))-1&gt;=AU$5),-AU20,
IF(AND(AU$5&gt;='Rent Roll'!$K16,EDATE('Rent Roll'!$K16,ROUNDDOWN('Rent Roll'!$M16,0))-1&gt;=AU$5),-AU20,
"-")),"-")</f>
        <v>-</v>
      </c>
      <c r="AV45" s="92" t="str">
        <f>IFERROR(
IF(AND(AV$5&gt;='Rent Roll'!$M42,EDATE('Rent Roll'!$M42,ROUNDDOWN('Rent Roll'!$Q42,0))-1&gt;=AV$5),-AV20,
IF(AND(AV$5&gt;='Rent Roll'!$K16,EDATE('Rent Roll'!$K16,ROUNDDOWN('Rent Roll'!$M16,0))-1&gt;=AV$5),-AV20,
"-")),"-")</f>
        <v>-</v>
      </c>
      <c r="AW45" s="92" t="str">
        <f>IFERROR(
IF(AND(AW$5&gt;='Rent Roll'!$M42,EDATE('Rent Roll'!$M42,ROUNDDOWN('Rent Roll'!$Q42,0))-1&gt;=AW$5),-AW20,
IF(AND(AW$5&gt;='Rent Roll'!$K16,EDATE('Rent Roll'!$K16,ROUNDDOWN('Rent Roll'!$M16,0))-1&gt;=AW$5),-AW20,
"-")),"-")</f>
        <v>-</v>
      </c>
      <c r="AX45" s="92" t="str">
        <f>IFERROR(
IF(AND(AX$5&gt;='Rent Roll'!$M42,EDATE('Rent Roll'!$M42,ROUNDDOWN('Rent Roll'!$Q42,0))-1&gt;=AX$5),-AX20,
IF(AND(AX$5&gt;='Rent Roll'!$K16,EDATE('Rent Roll'!$K16,ROUNDDOWN('Rent Roll'!$M16,0))-1&gt;=AX$5),-AX20,
"-")),"-")</f>
        <v>-</v>
      </c>
      <c r="AY45" s="92" t="str">
        <f>IFERROR(
IF(AND(AY$5&gt;='Rent Roll'!$M42,EDATE('Rent Roll'!$M42,ROUNDDOWN('Rent Roll'!$Q42,0))-1&gt;=AY$5),-AY20,
IF(AND(AY$5&gt;='Rent Roll'!$K16,EDATE('Rent Roll'!$K16,ROUNDDOWN('Rent Roll'!$M16,0))-1&gt;=AY$5),-AY20,
"-")),"-")</f>
        <v>-</v>
      </c>
      <c r="AZ45" s="92" t="str">
        <f>IFERROR(
IF(AND(AZ$5&gt;='Rent Roll'!$M42,EDATE('Rent Roll'!$M42,ROUNDDOWN('Rent Roll'!$Q42,0))-1&gt;=AZ$5),-AZ20,
IF(AND(AZ$5&gt;='Rent Roll'!$K16,EDATE('Rent Roll'!$K16,ROUNDDOWN('Rent Roll'!$M16,0))-1&gt;=AZ$5),-AZ20,
"-")),"-")</f>
        <v>-</v>
      </c>
      <c r="BA45" s="92" t="str">
        <f>IFERROR(
IF(AND(BA$5&gt;='Rent Roll'!$M42,EDATE('Rent Roll'!$M42,ROUNDDOWN('Rent Roll'!$Q42,0))-1&gt;=BA$5),-BA20,
IF(AND(BA$5&gt;='Rent Roll'!$K16,EDATE('Rent Roll'!$K16,ROUNDDOWN('Rent Roll'!$M16,0))-1&gt;=BA$5),-BA20,
"-")),"-")</f>
        <v>-</v>
      </c>
      <c r="BB45" s="92" t="str">
        <f>IFERROR(
IF(AND(BB$5&gt;='Rent Roll'!$M42,EDATE('Rent Roll'!$M42,ROUNDDOWN('Rent Roll'!$Q42,0))-1&gt;=BB$5),-BB20,
IF(AND(BB$5&gt;='Rent Roll'!$K16,EDATE('Rent Roll'!$K16,ROUNDDOWN('Rent Roll'!$M16,0))-1&gt;=BB$5),-BB20,
"-")),"-")</f>
        <v>-</v>
      </c>
      <c r="BC45" s="92" t="str">
        <f>IFERROR(
IF(AND(BC$5&gt;='Rent Roll'!$M42,EDATE('Rent Roll'!$M42,ROUNDDOWN('Rent Roll'!$Q42,0))-1&gt;=BC$5),-BC20,
IF(AND(BC$5&gt;='Rent Roll'!$K16,EDATE('Rent Roll'!$K16,ROUNDDOWN('Rent Roll'!$M16,0))-1&gt;=BC$5),-BC20,
"-")),"-")</f>
        <v>-</v>
      </c>
      <c r="BD45" s="92" t="str">
        <f>IFERROR(
IF(AND(BD$5&gt;='Rent Roll'!$M42,EDATE('Rent Roll'!$M42,ROUNDDOWN('Rent Roll'!$Q42,0))-1&gt;=BD$5),-BD20,
IF(AND(BD$5&gt;='Rent Roll'!$K16,EDATE('Rent Roll'!$K16,ROUNDDOWN('Rent Roll'!$M16,0))-1&gt;=BD$5),-BD20,
"-")),"-")</f>
        <v>-</v>
      </c>
      <c r="BE45" s="92" t="str">
        <f>IFERROR(
IF(AND(BE$5&gt;='Rent Roll'!$M42,EDATE('Rent Roll'!$M42,ROUNDDOWN('Rent Roll'!$Q42,0))-1&gt;=BE$5),-BE20,
IF(AND(BE$5&gt;='Rent Roll'!$K16,EDATE('Rent Roll'!$K16,ROUNDDOWN('Rent Roll'!$M16,0))-1&gt;=BE$5),-BE20,
"-")),"-")</f>
        <v>-</v>
      </c>
      <c r="BF45" s="92" t="str">
        <f>IFERROR(
IF(AND(BF$5&gt;='Rent Roll'!$M42,EDATE('Rent Roll'!$M42,ROUNDDOWN('Rent Roll'!$Q42,0))-1&gt;=BF$5),-BF20,
IF(AND(BF$5&gt;='Rent Roll'!$K16,EDATE('Rent Roll'!$K16,ROUNDDOWN('Rent Roll'!$M16,0))-1&gt;=BF$5),-BF20,
"-")),"-")</f>
        <v>-</v>
      </c>
      <c r="BG45" s="92" t="str">
        <f>IFERROR(
IF(AND(BG$5&gt;='Rent Roll'!$M42,EDATE('Rent Roll'!$M42,ROUNDDOWN('Rent Roll'!$Q42,0))-1&gt;=BG$5),-BG20,
IF(AND(BG$5&gt;='Rent Roll'!$K16,EDATE('Rent Roll'!$K16,ROUNDDOWN('Rent Roll'!$M16,0))-1&gt;=BG$5),-BG20,
"-")),"-")</f>
        <v>-</v>
      </c>
      <c r="BH45" s="92" t="str">
        <f>IFERROR(
IF(AND(BH$5&gt;='Rent Roll'!$M42,EDATE('Rent Roll'!$M42,ROUNDDOWN('Rent Roll'!$Q42,0))-1&gt;=BH$5),-BH20,
IF(AND(BH$5&gt;='Rent Roll'!$K16,EDATE('Rent Roll'!$K16,ROUNDDOWN('Rent Roll'!$M16,0))-1&gt;=BH$5),-BH20,
"-")),"-")</f>
        <v>-</v>
      </c>
      <c r="BI45" s="92" t="str">
        <f>IFERROR(
IF(AND(BI$5&gt;='Rent Roll'!$M42,EDATE('Rent Roll'!$M42,ROUNDDOWN('Rent Roll'!$Q42,0))-1&gt;=BI$5),-BI20,
IF(AND(BI$5&gt;='Rent Roll'!$K16,EDATE('Rent Roll'!$K16,ROUNDDOWN('Rent Roll'!$M16,0))-1&gt;=BI$5),-BI20,
"-")),"-")</f>
        <v>-</v>
      </c>
      <c r="BJ45" s="92" t="str">
        <f>IFERROR(
IF(AND(BJ$5&gt;='Rent Roll'!$M42,EDATE('Rent Roll'!$M42,ROUNDDOWN('Rent Roll'!$Q42,0))-1&gt;=BJ$5),-BJ20,
IF(AND(BJ$5&gt;='Rent Roll'!$K16,EDATE('Rent Roll'!$K16,ROUNDDOWN('Rent Roll'!$M16,0))-1&gt;=BJ$5),-BJ20,
"-")),"-")</f>
        <v>-</v>
      </c>
      <c r="BK45" s="92" t="str">
        <f>IFERROR(
IF(AND(BK$5&gt;='Rent Roll'!$M42,EDATE('Rent Roll'!$M42,ROUNDDOWN('Rent Roll'!$Q42,0))-1&gt;=BK$5),-BK20,
IF(AND(BK$5&gt;='Rent Roll'!$K16,EDATE('Rent Roll'!$K16,ROUNDDOWN('Rent Roll'!$M16,0))-1&gt;=BK$5),-BK20,
"-")),"-")</f>
        <v>-</v>
      </c>
      <c r="BL45" s="92" t="str">
        <f>IFERROR(
IF(AND(BL$5&gt;='Rent Roll'!$M42,EDATE('Rent Roll'!$M42,ROUNDDOWN('Rent Roll'!$Q42,0))-1&gt;=BL$5),-BL20,
IF(AND(BL$5&gt;='Rent Roll'!$K16,EDATE('Rent Roll'!$K16,ROUNDDOWN('Rent Roll'!$M16,0))-1&gt;=BL$5),-BL20,
"-")),"-")</f>
        <v>-</v>
      </c>
      <c r="BM45" s="92" t="str">
        <f>IFERROR(
IF(AND(BM$5&gt;='Rent Roll'!$M42,EDATE('Rent Roll'!$M42,ROUNDDOWN('Rent Roll'!$Q42,0))-1&gt;=BM$5),-BM20,
IF(AND(BM$5&gt;='Rent Roll'!$K16,EDATE('Rent Roll'!$K16,ROUNDDOWN('Rent Roll'!$M16,0))-1&gt;=BM$5),-BM20,
"-")),"-")</f>
        <v>-</v>
      </c>
      <c r="BN45" s="92" t="str">
        <f>IFERROR(
IF(AND(BN$5&gt;='Rent Roll'!$M42,EDATE('Rent Roll'!$M42,ROUNDDOWN('Rent Roll'!$Q42,0))-1&gt;=BN$5),-BN20,
IF(AND(BN$5&gt;='Rent Roll'!$K16,EDATE('Rent Roll'!$K16,ROUNDDOWN('Rent Roll'!$M16,0))-1&gt;=BN$5),-BN20,
"-")),"-")</f>
        <v>-</v>
      </c>
      <c r="BO45" s="92" t="str">
        <f>IFERROR(
IF(AND(BO$5&gt;='Rent Roll'!$M42,EDATE('Rent Roll'!$M42,ROUNDDOWN('Rent Roll'!$Q42,0))-1&gt;=BO$5),-BO20,
IF(AND(BO$5&gt;='Rent Roll'!$K16,EDATE('Rent Roll'!$K16,ROUNDDOWN('Rent Roll'!$M16,0))-1&gt;=BO$5),-BO20,
"-")),"-")</f>
        <v>-</v>
      </c>
      <c r="BP45" s="92" t="str">
        <f>IFERROR(
IF(AND(BP$5&gt;='Rent Roll'!$M42,EDATE('Rent Roll'!$M42,ROUNDDOWN('Rent Roll'!$Q42,0))-1&gt;=BP$5),-BP20,
IF(AND(BP$5&gt;='Rent Roll'!$K16,EDATE('Rent Roll'!$K16,ROUNDDOWN('Rent Roll'!$M16,0))-1&gt;=BP$5),-BP20,
"-")),"-")</f>
        <v>-</v>
      </c>
      <c r="BQ45" s="92" t="str">
        <f>IFERROR(
IF(AND(BQ$5&gt;='Rent Roll'!$M42,EDATE('Rent Roll'!$M42,ROUNDDOWN('Rent Roll'!$Q42,0))-1&gt;=BQ$5),-BQ20,
IF(AND(BQ$5&gt;='Rent Roll'!$K16,EDATE('Rent Roll'!$K16,ROUNDDOWN('Rent Roll'!$M16,0))-1&gt;=BQ$5),-BQ20,
"-")),"-")</f>
        <v>-</v>
      </c>
      <c r="BR45" s="92" t="str">
        <f>IFERROR(
IF(AND(BR$5&gt;='Rent Roll'!$M42,EDATE('Rent Roll'!$M42,ROUNDDOWN('Rent Roll'!$Q42,0))-1&gt;=BR$5),-BR20,
IF(AND(BR$5&gt;='Rent Roll'!$K16,EDATE('Rent Roll'!$K16,ROUNDDOWN('Rent Roll'!$M16,0))-1&gt;=BR$5),-BR20,
"-")),"-")</f>
        <v>-</v>
      </c>
      <c r="BS45" s="92" t="str">
        <f>IFERROR(
IF(AND(BS$5&gt;='Rent Roll'!$M42,EDATE('Rent Roll'!$M42,ROUNDDOWN('Rent Roll'!$Q42,0))-1&gt;=BS$5),-BS20,
IF(AND(BS$5&gt;='Rent Roll'!$K16,EDATE('Rent Roll'!$K16,ROUNDDOWN('Rent Roll'!$M16,0))-1&gt;=BS$5),-BS20,
"-")),"-")</f>
        <v>-</v>
      </c>
      <c r="BT45" s="92" t="str">
        <f>IFERROR(
IF(AND(BT$5&gt;='Rent Roll'!$M42,EDATE('Rent Roll'!$M42,ROUNDDOWN('Rent Roll'!$Q42,0))-1&gt;=BT$5),-BT20,
IF(AND(BT$5&gt;='Rent Roll'!$K16,EDATE('Rent Roll'!$K16,ROUNDDOWN('Rent Roll'!$M16,0))-1&gt;=BT$5),-BT20,
"-")),"-")</f>
        <v>-</v>
      </c>
      <c r="BU45" s="92" t="str">
        <f>IFERROR(
IF(AND(BU$5&gt;='Rent Roll'!$M42,EDATE('Rent Roll'!$M42,ROUNDDOWN('Rent Roll'!$Q42,0))-1&gt;=BU$5),-BU20,
IF(AND(BU$5&gt;='Rent Roll'!$K16,EDATE('Rent Roll'!$K16,ROUNDDOWN('Rent Roll'!$M16,0))-1&gt;=BU$5),-BU20,
"-")),"-")</f>
        <v>-</v>
      </c>
      <c r="BV45" s="92" t="str">
        <f>IFERROR(
IF(AND(BV$5&gt;='Rent Roll'!$M42,EDATE('Rent Roll'!$M42,ROUNDDOWN('Rent Roll'!$Q42,0))-1&gt;=BV$5),-BV20,
IF(AND(BV$5&gt;='Rent Roll'!$K16,EDATE('Rent Roll'!$K16,ROUNDDOWN('Rent Roll'!$M16,0))-1&gt;=BV$5),-BV20,
"-")),"-")</f>
        <v>-</v>
      </c>
      <c r="BW45" s="92" t="str">
        <f>IFERROR(
IF(AND(BW$5&gt;='Rent Roll'!$M42,EDATE('Rent Roll'!$M42,ROUNDDOWN('Rent Roll'!$Q42,0))-1&gt;=BW$5),-BW20,
IF(AND(BW$5&gt;='Rent Roll'!$K16,EDATE('Rent Roll'!$K16,ROUNDDOWN('Rent Roll'!$M16,0))-1&gt;=BW$5),-BW20,
"-")),"-")</f>
        <v>-</v>
      </c>
      <c r="BX45" s="92" t="str">
        <f>IFERROR(
IF(AND(BX$5&gt;='Rent Roll'!$M42,EDATE('Rent Roll'!$M42,ROUNDDOWN('Rent Roll'!$Q42,0))-1&gt;=BX$5),-BX20,
IF(AND(BX$5&gt;='Rent Roll'!$K16,EDATE('Rent Roll'!$K16,ROUNDDOWN('Rent Roll'!$M16,0))-1&gt;=BX$5),-BX20,
"-")),"-")</f>
        <v>-</v>
      </c>
      <c r="BY45" s="92" t="str">
        <f>IFERROR(
IF(AND(BY$5&gt;='Rent Roll'!$M42,EDATE('Rent Roll'!$M42,ROUNDDOWN('Rent Roll'!$Q42,0))-1&gt;=BY$5),-BY20,
IF(AND(BY$5&gt;='Rent Roll'!$K16,EDATE('Rent Roll'!$K16,ROUNDDOWN('Rent Roll'!$M16,0))-1&gt;=BY$5),-BY20,
"-")),"-")</f>
        <v>-</v>
      </c>
      <c r="BZ45" s="92" t="str">
        <f>IFERROR(
IF(AND(BZ$5&gt;='Rent Roll'!$M42,EDATE('Rent Roll'!$M42,ROUNDDOWN('Rent Roll'!$Q42,0))-1&gt;=BZ$5),-BZ20,
IF(AND(BZ$5&gt;='Rent Roll'!$K16,EDATE('Rent Roll'!$K16,ROUNDDOWN('Rent Roll'!$M16,0))-1&gt;=BZ$5),-BZ20,
"-")),"-")</f>
        <v>-</v>
      </c>
      <c r="CA45" s="92" t="str">
        <f>IFERROR(
IF(AND(CA$5&gt;='Rent Roll'!$M42,EDATE('Rent Roll'!$M42,ROUNDDOWN('Rent Roll'!$Q42,0))-1&gt;=CA$5),-CA20,
IF(AND(CA$5&gt;='Rent Roll'!$K16,EDATE('Rent Roll'!$K16,ROUNDDOWN('Rent Roll'!$M16,0))-1&gt;=CA$5),-CA20,
"-")),"-")</f>
        <v>-</v>
      </c>
      <c r="CB45" s="92" t="str">
        <f>IFERROR(
IF(AND(CB$5&gt;='Rent Roll'!$M42,EDATE('Rent Roll'!$M42,ROUNDDOWN('Rent Roll'!$Q42,0))-1&gt;=CB$5),-CB20,
IF(AND(CB$5&gt;='Rent Roll'!$K16,EDATE('Rent Roll'!$K16,ROUNDDOWN('Rent Roll'!$M16,0))-1&gt;=CB$5),-CB20,
"-")),"-")</f>
        <v>-</v>
      </c>
      <c r="CC45" s="92" t="str">
        <f>IFERROR(
IF(AND(CC$5&gt;='Rent Roll'!$M42,EDATE('Rent Roll'!$M42,ROUNDDOWN('Rent Roll'!$Q42,0))-1&gt;=CC$5),-CC20,
IF(AND(CC$5&gt;='Rent Roll'!$K16,EDATE('Rent Roll'!$K16,ROUNDDOWN('Rent Roll'!$M16,0))-1&gt;=CC$5),-CC20,
"-")),"-")</f>
        <v>-</v>
      </c>
      <c r="CD45" s="92" t="str">
        <f>IFERROR(
IF(AND(CD$5&gt;='Rent Roll'!$M42,EDATE('Rent Roll'!$M42,ROUNDDOWN('Rent Roll'!$Q42,0))-1&gt;=CD$5),-CD20,
IF(AND(CD$5&gt;='Rent Roll'!$K16,EDATE('Rent Roll'!$K16,ROUNDDOWN('Rent Roll'!$M16,0))-1&gt;=CD$5),-CD20,
"-")),"-")</f>
        <v>-</v>
      </c>
      <c r="CE45" s="92" t="str">
        <f>IFERROR(
IF(AND(CE$5&gt;='Rent Roll'!$M42,EDATE('Rent Roll'!$M42,ROUNDDOWN('Rent Roll'!$Q42,0))-1&gt;=CE$5),-CE20,
IF(AND(CE$5&gt;='Rent Roll'!$K16,EDATE('Rent Roll'!$K16,ROUNDDOWN('Rent Roll'!$M16,0))-1&gt;=CE$5),-CE20,
"-")),"-")</f>
        <v>-</v>
      </c>
      <c r="CF45" s="92" t="str">
        <f>IFERROR(
IF(AND(CF$5&gt;='Rent Roll'!$M42,EDATE('Rent Roll'!$M42,ROUNDDOWN('Rent Roll'!$Q42,0))-1&gt;=CF$5),-CF20,
IF(AND(CF$5&gt;='Rent Roll'!$K16,EDATE('Rent Roll'!$K16,ROUNDDOWN('Rent Roll'!$M16,0))-1&gt;=CF$5),-CF20,
"-")),"-")</f>
        <v>-</v>
      </c>
      <c r="CG45" s="92" t="str">
        <f>IFERROR(
IF(AND(CG$5&gt;='Rent Roll'!$M42,EDATE('Rent Roll'!$M42,ROUNDDOWN('Rent Roll'!$Q42,0))-1&gt;=CG$5),-CG20,
IF(AND(CG$5&gt;='Rent Roll'!$K16,EDATE('Rent Roll'!$K16,ROUNDDOWN('Rent Roll'!$M16,0))-1&gt;=CG$5),-CG20,
"-")),"-")</f>
        <v>-</v>
      </c>
      <c r="CH45" s="92" t="str">
        <f>IFERROR(
IF(AND(CH$5&gt;='Rent Roll'!$M42,EDATE('Rent Roll'!$M42,ROUNDDOWN('Rent Roll'!$Q42,0))-1&gt;=CH$5),-CH20,
IF(AND(CH$5&gt;='Rent Roll'!$K16,EDATE('Rent Roll'!$K16,ROUNDDOWN('Rent Roll'!$M16,0))-1&gt;=CH$5),-CH20,
"-")),"-")</f>
        <v>-</v>
      </c>
      <c r="CI45" s="92" t="str">
        <f>IFERROR(
IF(AND(CI$5&gt;='Rent Roll'!$M42,EDATE('Rent Roll'!$M42,ROUNDDOWN('Rent Roll'!$Q42,0))-1&gt;=CI$5),-CI20,
IF(AND(CI$5&gt;='Rent Roll'!$K16,EDATE('Rent Roll'!$K16,ROUNDDOWN('Rent Roll'!$M16,0))-1&gt;=CI$5),-CI20,
"-")),"-")</f>
        <v>-</v>
      </c>
      <c r="CJ45" s="92" t="str">
        <f>IFERROR(
IF(AND(CJ$5&gt;='Rent Roll'!$M42,EDATE('Rent Roll'!$M42,ROUNDDOWN('Rent Roll'!$Q42,0))-1&gt;=CJ$5),-CJ20,
IF(AND(CJ$5&gt;='Rent Roll'!$K16,EDATE('Rent Roll'!$K16,ROUNDDOWN('Rent Roll'!$M16,0))-1&gt;=CJ$5),-CJ20,
"-")),"-")</f>
        <v>-</v>
      </c>
      <c r="CK45" s="92" t="str">
        <f>IFERROR(
IF(AND(CK$5&gt;='Rent Roll'!$M42,EDATE('Rent Roll'!$M42,ROUNDDOWN('Rent Roll'!$Q42,0))-1&gt;=CK$5),-CK20,
IF(AND(CK$5&gt;='Rent Roll'!$K16,EDATE('Rent Roll'!$K16,ROUNDDOWN('Rent Roll'!$M16,0))-1&gt;=CK$5),-CK20,
"-")),"-")</f>
        <v>-</v>
      </c>
      <c r="CL45" s="92" t="str">
        <f>IFERROR(
IF(AND(CL$5&gt;='Rent Roll'!$M42,EDATE('Rent Roll'!$M42,ROUNDDOWN('Rent Roll'!$Q42,0))-1&gt;=CL$5),-CL20,
IF(AND(CL$5&gt;='Rent Roll'!$K16,EDATE('Rent Roll'!$K16,ROUNDDOWN('Rent Roll'!$M16,0))-1&gt;=CL$5),-CL20,
"-")),"-")</f>
        <v>-</v>
      </c>
      <c r="CM45" s="92" t="str">
        <f>IFERROR(
IF(AND(CM$5&gt;='Rent Roll'!$M42,EDATE('Rent Roll'!$M42,ROUNDDOWN('Rent Roll'!$Q42,0))-1&gt;=CM$5),-CM20,
IF(AND(CM$5&gt;='Rent Roll'!$K16,EDATE('Rent Roll'!$K16,ROUNDDOWN('Rent Roll'!$M16,0))-1&gt;=CM$5),-CM20,
"-")),"-")</f>
        <v>-</v>
      </c>
      <c r="CN45" s="92" t="str">
        <f>IFERROR(
IF(AND(CN$5&gt;='Rent Roll'!$M42,EDATE('Rent Roll'!$M42,ROUNDDOWN('Rent Roll'!$Q42,0))-1&gt;=CN$5),-CN20,
IF(AND(CN$5&gt;='Rent Roll'!$K16,EDATE('Rent Roll'!$K16,ROUNDDOWN('Rent Roll'!$M16,0))-1&gt;=CN$5),-CN20,
"-")),"-")</f>
        <v>-</v>
      </c>
      <c r="CO45" s="92" t="str">
        <f>IFERROR(
IF(AND(CO$5&gt;='Rent Roll'!$M42,EDATE('Rent Roll'!$M42,ROUNDDOWN('Rent Roll'!$Q42,0))-1&gt;=CO$5),-CO20,
IF(AND(CO$5&gt;='Rent Roll'!$K16,EDATE('Rent Roll'!$K16,ROUNDDOWN('Rent Roll'!$M16,0))-1&gt;=CO$5),-CO20,
"-")),"-")</f>
        <v>-</v>
      </c>
      <c r="CP45" s="92" t="str">
        <f>IFERROR(
IF(AND(CP$5&gt;='Rent Roll'!$M42,EDATE('Rent Roll'!$M42,ROUNDDOWN('Rent Roll'!$Q42,0))-1&gt;=CP$5),-CP20,
IF(AND(CP$5&gt;='Rent Roll'!$K16,EDATE('Rent Roll'!$K16,ROUNDDOWN('Rent Roll'!$M16,0))-1&gt;=CP$5),-CP20,
"-")),"-")</f>
        <v>-</v>
      </c>
      <c r="CQ45" s="92" t="str">
        <f>IFERROR(
IF(AND(CQ$5&gt;='Rent Roll'!$M42,EDATE('Rent Roll'!$M42,ROUNDDOWN('Rent Roll'!$Q42,0))-1&gt;=CQ$5),-CQ20,
IF(AND(CQ$5&gt;='Rent Roll'!$K16,EDATE('Rent Roll'!$K16,ROUNDDOWN('Rent Roll'!$M16,0))-1&gt;=CQ$5),-CQ20,
"-")),"-")</f>
        <v>-</v>
      </c>
      <c r="CR45" s="92" t="str">
        <f>IFERROR(
IF(AND(CR$5&gt;='Rent Roll'!$M42,EDATE('Rent Roll'!$M42,ROUNDDOWN('Rent Roll'!$Q42,0))-1&gt;=CR$5),-CR20,
IF(AND(CR$5&gt;='Rent Roll'!$K16,EDATE('Rent Roll'!$K16,ROUNDDOWN('Rent Roll'!$M16,0))-1&gt;=CR$5),-CR20,
"-")),"-")</f>
        <v>-</v>
      </c>
      <c r="CS45" s="92" t="str">
        <f>IFERROR(
IF(AND(CS$5&gt;='Rent Roll'!$M42,EDATE('Rent Roll'!$M42,ROUNDDOWN('Rent Roll'!$Q42,0))-1&gt;=CS$5),-CS20,
IF(AND(CS$5&gt;='Rent Roll'!$K16,EDATE('Rent Roll'!$K16,ROUNDDOWN('Rent Roll'!$M16,0))-1&gt;=CS$5),-CS20,
"-")),"-")</f>
        <v>-</v>
      </c>
      <c r="CT45" s="92" t="str">
        <f>IFERROR(
IF(AND(CT$5&gt;='Rent Roll'!$M42,EDATE('Rent Roll'!$M42,ROUNDDOWN('Rent Roll'!$Q42,0))-1&gt;=CT$5),-CT20,
IF(AND(CT$5&gt;='Rent Roll'!$K16,EDATE('Rent Roll'!$K16,ROUNDDOWN('Rent Roll'!$M16,0))-1&gt;=CT$5),-CT20,
"-")),"-")</f>
        <v>-</v>
      </c>
      <c r="CU45" s="92" t="str">
        <f>IFERROR(
IF(AND(CU$5&gt;='Rent Roll'!$M42,EDATE('Rent Roll'!$M42,ROUNDDOWN('Rent Roll'!$Q42,0))-1&gt;=CU$5),-CU20,
IF(AND(CU$5&gt;='Rent Roll'!$K16,EDATE('Rent Roll'!$K16,ROUNDDOWN('Rent Roll'!$M16,0))-1&gt;=CU$5),-CU20,
"-")),"-")</f>
        <v>-</v>
      </c>
      <c r="CV45" s="92" t="str">
        <f>IFERROR(
IF(AND(CV$5&gt;='Rent Roll'!$M42,EDATE('Rent Roll'!$M42,ROUNDDOWN('Rent Roll'!$Q42,0))-1&gt;=CV$5),-CV20,
IF(AND(CV$5&gt;='Rent Roll'!$K16,EDATE('Rent Roll'!$K16,ROUNDDOWN('Rent Roll'!$M16,0))-1&gt;=CV$5),-CV20,
"-")),"-")</f>
        <v>-</v>
      </c>
      <c r="CW45" s="92" t="str">
        <f>IFERROR(
IF(AND(CW$5&gt;='Rent Roll'!$M42,EDATE('Rent Roll'!$M42,ROUNDDOWN('Rent Roll'!$Q42,0))-1&gt;=CW$5),-CW20,
IF(AND(CW$5&gt;='Rent Roll'!$K16,EDATE('Rent Roll'!$K16,ROUNDDOWN('Rent Roll'!$M16,0))-1&gt;=CW$5),-CW20,
"-")),"-")</f>
        <v>-</v>
      </c>
      <c r="CX45" s="92" t="str">
        <f>IFERROR(
IF(AND(CX$5&gt;='Rent Roll'!$M42,EDATE('Rent Roll'!$M42,ROUNDDOWN('Rent Roll'!$Q42,0))-1&gt;=CX$5),-CX20,
IF(AND(CX$5&gt;='Rent Roll'!$K16,EDATE('Rent Roll'!$K16,ROUNDDOWN('Rent Roll'!$M16,0))-1&gt;=CX$5),-CX20,
"-")),"-")</f>
        <v>-</v>
      </c>
      <c r="CY45" s="92" t="str">
        <f>IFERROR(
IF(AND(CY$5&gt;='Rent Roll'!$M42,EDATE('Rent Roll'!$M42,ROUNDDOWN('Rent Roll'!$Q42,0))-1&gt;=CY$5),-CY20,
IF(AND(CY$5&gt;='Rent Roll'!$K16,EDATE('Rent Roll'!$K16,ROUNDDOWN('Rent Roll'!$M16,0))-1&gt;=CY$5),-CY20,
"-")),"-")</f>
        <v>-</v>
      </c>
      <c r="CZ45" s="92" t="str">
        <f>IFERROR(
IF(AND(CZ$5&gt;='Rent Roll'!$M42,EDATE('Rent Roll'!$M42,ROUNDDOWN('Rent Roll'!$Q42,0))-1&gt;=CZ$5),-CZ20,
IF(AND(CZ$5&gt;='Rent Roll'!$K16,EDATE('Rent Roll'!$K16,ROUNDDOWN('Rent Roll'!$M16,0))-1&gt;=CZ$5),-CZ20,
"-")),"-")</f>
        <v>-</v>
      </c>
      <c r="DA45" s="92" t="str">
        <f>IFERROR(
IF(AND(DA$5&gt;='Rent Roll'!$M42,EDATE('Rent Roll'!$M42,ROUNDDOWN('Rent Roll'!$Q42,0))-1&gt;=DA$5),-DA20,
IF(AND(DA$5&gt;='Rent Roll'!$K16,EDATE('Rent Roll'!$K16,ROUNDDOWN('Rent Roll'!$M16,0))-1&gt;=DA$5),-DA20,
"-")),"-")</f>
        <v>-</v>
      </c>
      <c r="DB45" s="92" t="str">
        <f>IFERROR(
IF(AND(DB$5&gt;='Rent Roll'!$M42,EDATE('Rent Roll'!$M42,ROUNDDOWN('Rent Roll'!$Q42,0))-1&gt;=DB$5),-DB20,
IF(AND(DB$5&gt;='Rent Roll'!$K16,EDATE('Rent Roll'!$K16,ROUNDDOWN('Rent Roll'!$M16,0))-1&gt;=DB$5),-DB20,
"-")),"-")</f>
        <v>-</v>
      </c>
      <c r="DC45" s="92" t="str">
        <f>IFERROR(
IF(AND(DC$5&gt;='Rent Roll'!$M42,EDATE('Rent Roll'!$M42,ROUNDDOWN('Rent Roll'!$Q42,0))-1&gt;=DC$5),-DC20,
IF(AND(DC$5&gt;='Rent Roll'!$K16,EDATE('Rent Roll'!$K16,ROUNDDOWN('Rent Roll'!$M16,0))-1&gt;=DC$5),-DC20,
"-")),"-")</f>
        <v>-</v>
      </c>
      <c r="DD45" s="92" t="str">
        <f>IFERROR(
IF(AND(DD$5&gt;='Rent Roll'!$M42,EDATE('Rent Roll'!$M42,ROUNDDOWN('Rent Roll'!$Q42,0))-1&gt;=DD$5),-DD20,
IF(AND(DD$5&gt;='Rent Roll'!$K16,EDATE('Rent Roll'!$K16,ROUNDDOWN('Rent Roll'!$M16,0))-1&gt;=DD$5),-DD20,
"-")),"-")</f>
        <v>-</v>
      </c>
      <c r="DE45" s="92" t="str">
        <f>IFERROR(
IF(AND(DE$5&gt;='Rent Roll'!$M42,EDATE('Rent Roll'!$M42,ROUNDDOWN('Rent Roll'!$Q42,0))-1&gt;=DE$5),-DE20,
IF(AND(DE$5&gt;='Rent Roll'!$K16,EDATE('Rent Roll'!$K16,ROUNDDOWN('Rent Roll'!$M16,0))-1&gt;=DE$5),-DE20,
"-")),"-")</f>
        <v>-</v>
      </c>
      <c r="DF45" s="92" t="str">
        <f>IFERROR(
IF(AND(DF$5&gt;='Rent Roll'!$M42,EDATE('Rent Roll'!$M42,ROUNDDOWN('Rent Roll'!$Q42,0))-1&gt;=DF$5),-DF20,
IF(AND(DF$5&gt;='Rent Roll'!$K16,EDATE('Rent Roll'!$K16,ROUNDDOWN('Rent Roll'!$M16,0))-1&gt;=DF$5),-DF20,
"-")),"-")</f>
        <v>-</v>
      </c>
      <c r="DG45" s="92" t="str">
        <f>IFERROR(
IF(AND(DG$5&gt;='Rent Roll'!$M42,EDATE('Rent Roll'!$M42,ROUNDDOWN('Rent Roll'!$Q42,0))-1&gt;=DG$5),-DG20,
IF(AND(DG$5&gt;='Rent Roll'!$K16,EDATE('Rent Roll'!$K16,ROUNDDOWN('Rent Roll'!$M16,0))-1&gt;=DG$5),-DG20,
"-")),"-")</f>
        <v>-</v>
      </c>
      <c r="DH45" s="92" t="str">
        <f>IFERROR(
IF(AND(DH$5&gt;='Rent Roll'!$M42,EDATE('Rent Roll'!$M42,ROUNDDOWN('Rent Roll'!$Q42,0))-1&gt;=DH$5),-DH20,
IF(AND(DH$5&gt;='Rent Roll'!$K16,EDATE('Rent Roll'!$K16,ROUNDDOWN('Rent Roll'!$M16,0))-1&gt;=DH$5),-DH20,
"-")),"-")</f>
        <v>-</v>
      </c>
      <c r="DI45" s="92" t="str">
        <f>IFERROR(
IF(AND(DI$5&gt;='Rent Roll'!$M42,EDATE('Rent Roll'!$M42,ROUNDDOWN('Rent Roll'!$Q42,0))-1&gt;=DI$5),-DI20,
IF(AND(DI$5&gt;='Rent Roll'!$K16,EDATE('Rent Roll'!$K16,ROUNDDOWN('Rent Roll'!$M16,0))-1&gt;=DI$5),-DI20,
"-")),"-")</f>
        <v>-</v>
      </c>
      <c r="DJ45" s="92" t="str">
        <f>IFERROR(
IF(AND(DJ$5&gt;='Rent Roll'!$M42,EDATE('Rent Roll'!$M42,ROUNDDOWN('Rent Roll'!$Q42,0))-1&gt;=DJ$5),-DJ20,
IF(AND(DJ$5&gt;='Rent Roll'!$K16,EDATE('Rent Roll'!$K16,ROUNDDOWN('Rent Roll'!$M16,0))-1&gt;=DJ$5),-DJ20,
"-")),"-")</f>
        <v>-</v>
      </c>
      <c r="DK45" s="92" t="str">
        <f>IFERROR(
IF(AND(DK$5&gt;='Rent Roll'!$M42,EDATE('Rent Roll'!$M42,ROUNDDOWN('Rent Roll'!$Q42,0))-1&gt;=DK$5),-DK20,
IF(AND(DK$5&gt;='Rent Roll'!$K16,EDATE('Rent Roll'!$K16,ROUNDDOWN('Rent Roll'!$M16,0))-1&gt;=DK$5),-DK20,
"-")),"-")</f>
        <v>-</v>
      </c>
      <c r="DL45" s="92" t="str">
        <f>IFERROR(
IF(AND(DL$5&gt;='Rent Roll'!$M42,EDATE('Rent Roll'!$M42,ROUNDDOWN('Rent Roll'!$Q42,0))-1&gt;=DL$5),-DL20,
IF(AND(DL$5&gt;='Rent Roll'!$K16,EDATE('Rent Roll'!$K16,ROUNDDOWN('Rent Roll'!$M16,0))-1&gt;=DL$5),-DL20,
"-")),"-")</f>
        <v>-</v>
      </c>
      <c r="DM45" s="92" t="str">
        <f>IFERROR(
IF(AND(DM$5&gt;='Rent Roll'!$M42,EDATE('Rent Roll'!$M42,ROUNDDOWN('Rent Roll'!$Q42,0))-1&gt;=DM$5),-DM20,
IF(AND(DM$5&gt;='Rent Roll'!$K16,EDATE('Rent Roll'!$K16,ROUNDDOWN('Rent Roll'!$M16,0))-1&gt;=DM$5),-DM20,
"-")),"-")</f>
        <v>-</v>
      </c>
      <c r="DN45" s="92" t="str">
        <f>IFERROR(
IF(AND(DN$5&gt;='Rent Roll'!$M42,EDATE('Rent Roll'!$M42,ROUNDDOWN('Rent Roll'!$Q42,0))-1&gt;=DN$5),-DN20,
IF(AND(DN$5&gt;='Rent Roll'!$K16,EDATE('Rent Roll'!$K16,ROUNDDOWN('Rent Roll'!$M16,0))-1&gt;=DN$5),-DN20,
"-")),"-")</f>
        <v>-</v>
      </c>
      <c r="DO45" s="92" t="str">
        <f>IFERROR(
IF(AND(DO$5&gt;='Rent Roll'!$M42,EDATE('Rent Roll'!$M42,ROUNDDOWN('Rent Roll'!$Q42,0))-1&gt;=DO$5),-DO20,
IF(AND(DO$5&gt;='Rent Roll'!$K16,EDATE('Rent Roll'!$K16,ROUNDDOWN('Rent Roll'!$M16,0))-1&gt;=DO$5),-DO20,
"-")),"-")</f>
        <v>-</v>
      </c>
      <c r="DP45" s="92" t="str">
        <f>IFERROR(
IF(AND(DP$5&gt;='Rent Roll'!$M42,EDATE('Rent Roll'!$M42,ROUNDDOWN('Rent Roll'!$Q42,0))-1&gt;=DP$5),-DP20,
IF(AND(DP$5&gt;='Rent Roll'!$K16,EDATE('Rent Roll'!$K16,ROUNDDOWN('Rent Roll'!$M16,0))-1&gt;=DP$5),-DP20,
"-")),"-")</f>
        <v>-</v>
      </c>
      <c r="DQ45" s="92" t="str">
        <f>IFERROR(
IF(AND(DQ$5&gt;='Rent Roll'!$M42,EDATE('Rent Roll'!$M42,ROUNDDOWN('Rent Roll'!$Q42,0))-1&gt;=DQ$5),-DQ20,
IF(AND(DQ$5&gt;='Rent Roll'!$K16,EDATE('Rent Roll'!$K16,ROUNDDOWN('Rent Roll'!$M16,0))-1&gt;=DQ$5),-DQ20,
"-")),"-")</f>
        <v>-</v>
      </c>
      <c r="DR45" s="92" t="str">
        <f>IFERROR(
IF(AND(DR$5&gt;='Rent Roll'!$M42,EDATE('Rent Roll'!$M42,ROUNDDOWN('Rent Roll'!$Q42,0))-1&gt;=DR$5),-DR20,
IF(AND(DR$5&gt;='Rent Roll'!$K16,EDATE('Rent Roll'!$K16,ROUNDDOWN('Rent Roll'!$M16,0))-1&gt;=DR$5),-DR20,
"-")),"-")</f>
        <v>-</v>
      </c>
      <c r="DS45" s="92" t="str">
        <f>IFERROR(
IF(AND(DS$5&gt;='Rent Roll'!$M42,EDATE('Rent Roll'!$M42,ROUNDDOWN('Rent Roll'!$Q42,0))-1&gt;=DS$5),-DS20,
IF(AND(DS$5&gt;='Rent Roll'!$K16,EDATE('Rent Roll'!$K16,ROUNDDOWN('Rent Roll'!$M16,0))-1&gt;=DS$5),-DS20,
"-")),"-")</f>
        <v>-</v>
      </c>
      <c r="DT45" s="92" t="str">
        <f>IFERROR(
IF(AND(DT$5&gt;='Rent Roll'!$M42,EDATE('Rent Roll'!$M42,ROUNDDOWN('Rent Roll'!$Q42,0))-1&gt;=DT$5),-DT20,
IF(AND(DT$5&gt;='Rent Roll'!$K16,EDATE('Rent Roll'!$K16,ROUNDDOWN('Rent Roll'!$M16,0))-1&gt;=DT$5),-DT20,
"-")),"-")</f>
        <v>-</v>
      </c>
      <c r="DU45" s="92" t="str">
        <f>IFERROR(
IF(AND(DU$5&gt;='Rent Roll'!$M42,EDATE('Rent Roll'!$M42,ROUNDDOWN('Rent Roll'!$Q42,0))-1&gt;=DU$5),-DU20,
IF(AND(DU$5&gt;='Rent Roll'!$K16,EDATE('Rent Roll'!$K16,ROUNDDOWN('Rent Roll'!$M16,0))-1&gt;=DU$5),-DU20,
"-")),"-")</f>
        <v>-</v>
      </c>
      <c r="DV45" s="92" t="str">
        <f>IFERROR(
IF(AND(DV$5&gt;='Rent Roll'!$M42,EDATE('Rent Roll'!$M42,ROUNDDOWN('Rent Roll'!$Q42,0))-1&gt;=DV$5),-DV20,
IF(AND(DV$5&gt;='Rent Roll'!$K16,EDATE('Rent Roll'!$K16,ROUNDDOWN('Rent Roll'!$M16,0))-1&gt;=DV$5),-DV20,
"-")),"-")</f>
        <v>-</v>
      </c>
      <c r="DW45" s="92" t="str">
        <f>IFERROR(
IF(AND(DW$5&gt;='Rent Roll'!$M42,EDATE('Rent Roll'!$M42,ROUNDDOWN('Rent Roll'!$Q42,0))-1&gt;=DW$5),-DW20,
IF(AND(DW$5&gt;='Rent Roll'!$K16,EDATE('Rent Roll'!$K16,ROUNDDOWN('Rent Roll'!$M16,0))-1&gt;=DW$5),-DW20,
"-")),"-")</f>
        <v>-</v>
      </c>
      <c r="DX45" s="92" t="str">
        <f>IFERROR(
IF(AND(DX$5&gt;='Rent Roll'!$M42,EDATE('Rent Roll'!$M42,ROUNDDOWN('Rent Roll'!$Q42,0))-1&gt;=DX$5),-DX20,
IF(AND(DX$5&gt;='Rent Roll'!$K16,EDATE('Rent Roll'!$K16,ROUNDDOWN('Rent Roll'!$M16,0))-1&gt;=DX$5),-DX20,
"-")),"-")</f>
        <v>-</v>
      </c>
      <c r="DY45" s="92" t="str">
        <f>IFERROR(
IF(AND(DY$5&gt;='Rent Roll'!$M42,EDATE('Rent Roll'!$M42,ROUNDDOWN('Rent Roll'!$Q42,0))-1&gt;=DY$5),-DY20,
IF(AND(DY$5&gt;='Rent Roll'!$K16,EDATE('Rent Roll'!$K16,ROUNDDOWN('Rent Roll'!$M16,0))-1&gt;=DY$5),-DY20,
"-")),"-")</f>
        <v>-</v>
      </c>
      <c r="DZ45" s="92" t="str">
        <f>IFERROR(
IF(AND(DZ$5&gt;='Rent Roll'!$M42,EDATE('Rent Roll'!$M42,ROUNDDOWN('Rent Roll'!$Q42,0))-1&gt;=DZ$5),-DZ20,
IF(AND(DZ$5&gt;='Rent Roll'!$K16,EDATE('Rent Roll'!$K16,ROUNDDOWN('Rent Roll'!$M16,0))-1&gt;=DZ$5),-DZ20,
"-")),"-")</f>
        <v>-</v>
      </c>
      <c r="EA45" s="92" t="str">
        <f>IFERROR(
IF(AND(EA$5&gt;='Rent Roll'!$M42,EDATE('Rent Roll'!$M42,ROUNDDOWN('Rent Roll'!$Q42,0))-1&gt;=EA$5),-EA20,
IF(AND(EA$5&gt;='Rent Roll'!$K16,EDATE('Rent Roll'!$K16,ROUNDDOWN('Rent Roll'!$M16,0))-1&gt;=EA$5),-EA20,
"-")),"-")</f>
        <v>-</v>
      </c>
      <c r="EB45" s="92" t="str">
        <f>IFERROR(
IF(AND(EB$5&gt;='Rent Roll'!$M42,EDATE('Rent Roll'!$M42,ROUNDDOWN('Rent Roll'!$Q42,0))-1&gt;=EB$5),-EB20,
IF(AND(EB$5&gt;='Rent Roll'!$K16,EDATE('Rent Roll'!$K16,ROUNDDOWN('Rent Roll'!$M16,0))-1&gt;=EB$5),-EB20,
"-")),"-")</f>
        <v>-</v>
      </c>
      <c r="EC45" s="92" t="str">
        <f>IFERROR(
IF(AND(EC$5&gt;='Rent Roll'!$M42,EDATE('Rent Roll'!$M42,ROUNDDOWN('Rent Roll'!$Q42,0))-1&gt;=EC$5),-EC20,
IF(AND(EC$5&gt;='Rent Roll'!$K16,EDATE('Rent Roll'!$K16,ROUNDDOWN('Rent Roll'!$M16,0))-1&gt;=EC$5),-EC20,
"-")),"-")</f>
        <v>-</v>
      </c>
      <c r="ED45" s="92" t="str">
        <f>IFERROR(
IF(AND(ED$5&gt;='Rent Roll'!$M42,EDATE('Rent Roll'!$M42,ROUNDDOWN('Rent Roll'!$Q42,0))-1&gt;=ED$5),-ED20,
IF(AND(ED$5&gt;='Rent Roll'!$K16,EDATE('Rent Roll'!$K16,ROUNDDOWN('Rent Roll'!$M16,0))-1&gt;=ED$5),-ED20,
"-")),"-")</f>
        <v>-</v>
      </c>
      <c r="EE45" s="92" t="str">
        <f>IFERROR(
IF(AND(EE$5&gt;='Rent Roll'!$M42,EDATE('Rent Roll'!$M42,ROUNDDOWN('Rent Roll'!$Q42,0))-1&gt;=EE$5),-EE20,
IF(AND(EE$5&gt;='Rent Roll'!$K16,EDATE('Rent Roll'!$K16,ROUNDDOWN('Rent Roll'!$M16,0))-1&gt;=EE$5),-EE20,
"-")),"-")</f>
        <v>-</v>
      </c>
      <c r="EF45" s="214" t="str">
        <f>IFERROR(
IF(AND(EF$5&gt;='Rent Roll'!$M42,EDATE('Rent Roll'!$M42,ROUNDDOWN('Rent Roll'!$Q42,0))-1&gt;=EF$5),-EF20,
IF(AND(EF$5&gt;='Rent Roll'!$K16,EDATE('Rent Roll'!$K16,ROUNDDOWN('Rent Roll'!$M16,0))-1&gt;=EF$5),-EF20,
"-")),"-")</f>
        <v>-</v>
      </c>
      <c r="EG45" s="72" t="s">
        <v>109</v>
      </c>
    </row>
    <row r="46" spans="2:137" x14ac:dyDescent="0.2">
      <c r="B46" s="75"/>
      <c r="C46" s="287" t="str">
        <f>CONCATENATE('Rent Roll'!B17&amp;" - "&amp;'Rent Roll'!C17)</f>
        <v xml:space="preserve"> - </v>
      </c>
      <c r="D46" s="214">
        <f t="shared" si="18"/>
        <v>0</v>
      </c>
      <c r="E46" s="92" t="str">
        <f>IFERROR(
IF(AND(E$5&gt;='Rent Roll'!$M43,EDATE('Rent Roll'!$M43,ROUNDDOWN('Rent Roll'!$Q43,0))-1&gt;=E$5),-E21,
IF(AND(E$5&gt;='Rent Roll'!$K17,EDATE('Rent Roll'!$K17,ROUNDDOWN('Rent Roll'!$M17,0))-1&gt;=E$5),-E21,
"-")),"-")</f>
        <v>-</v>
      </c>
      <c r="F46" s="92" t="str">
        <f>IFERROR(
IF(AND(F$5&gt;='Rent Roll'!$M43,EDATE('Rent Roll'!$M43,ROUNDDOWN('Rent Roll'!$Q43,0))-1&gt;=F$5),-F21,
IF(AND(F$5&gt;='Rent Roll'!$K17,EDATE('Rent Roll'!$K17,ROUNDDOWN('Rent Roll'!$M17,0))-1&gt;=F$5),-F21,
"-")),"-")</f>
        <v>-</v>
      </c>
      <c r="G46" s="92" t="str">
        <f>IFERROR(
IF(AND(G$5&gt;='Rent Roll'!$M43,EDATE('Rent Roll'!$M43,ROUNDDOWN('Rent Roll'!$Q43,0))-1&gt;=G$5),-G21,
IF(AND(G$5&gt;='Rent Roll'!$K17,EDATE('Rent Roll'!$K17,ROUNDDOWN('Rent Roll'!$M17,0))-1&gt;=G$5),-G21,
"-")),"-")</f>
        <v>-</v>
      </c>
      <c r="H46" s="92" t="str">
        <f>IFERROR(
IF(AND(H$5&gt;='Rent Roll'!$M43,EDATE('Rent Roll'!$M43,ROUNDDOWN('Rent Roll'!$Q43,0))-1&gt;=H$5),-H21,
IF(AND(H$5&gt;='Rent Roll'!$K17,EDATE('Rent Roll'!$K17,ROUNDDOWN('Rent Roll'!$M17,0))-1&gt;=H$5),-H21,
"-")),"-")</f>
        <v>-</v>
      </c>
      <c r="I46" s="92" t="str">
        <f>IFERROR(
IF(AND(I$5&gt;='Rent Roll'!$M43,EDATE('Rent Roll'!$M43,ROUNDDOWN('Rent Roll'!$Q43,0))-1&gt;=I$5),-I21,
IF(AND(I$5&gt;='Rent Roll'!$K17,EDATE('Rent Roll'!$K17,ROUNDDOWN('Rent Roll'!$M17,0))-1&gt;=I$5),-I21,
"-")),"-")</f>
        <v>-</v>
      </c>
      <c r="J46" s="92" t="str">
        <f>IFERROR(
IF(AND(J$5&gt;='Rent Roll'!$M43,EDATE('Rent Roll'!$M43,ROUNDDOWN('Rent Roll'!$Q43,0))-1&gt;=J$5),-J21,
IF(AND(J$5&gt;='Rent Roll'!$K17,EDATE('Rent Roll'!$K17,ROUNDDOWN('Rent Roll'!$M17,0))-1&gt;=J$5),-J21,
"-")),"-")</f>
        <v>-</v>
      </c>
      <c r="K46" s="92" t="str">
        <f>IFERROR(
IF(AND(K$5&gt;='Rent Roll'!$M43,EDATE('Rent Roll'!$M43,ROUNDDOWN('Rent Roll'!$Q43,0))-1&gt;=K$5),-K21,
IF(AND(K$5&gt;='Rent Roll'!$K17,EDATE('Rent Roll'!$K17,ROUNDDOWN('Rent Roll'!$M17,0))-1&gt;=K$5),-K21,
"-")),"-")</f>
        <v>-</v>
      </c>
      <c r="L46" s="92" t="str">
        <f>IFERROR(
IF(AND(L$5&gt;='Rent Roll'!$M43,EDATE('Rent Roll'!$M43,ROUNDDOWN('Rent Roll'!$Q43,0))-1&gt;=L$5),-L21,
IF(AND(L$5&gt;='Rent Roll'!$K17,EDATE('Rent Roll'!$K17,ROUNDDOWN('Rent Roll'!$M17,0))-1&gt;=L$5),-L21,
"-")),"-")</f>
        <v>-</v>
      </c>
      <c r="M46" s="92" t="str">
        <f>IFERROR(
IF(AND(M$5&gt;='Rent Roll'!$M43,EDATE('Rent Roll'!$M43,ROUNDDOWN('Rent Roll'!$Q43,0))-1&gt;=M$5),-M21,
IF(AND(M$5&gt;='Rent Roll'!$K17,EDATE('Rent Roll'!$K17,ROUNDDOWN('Rent Roll'!$M17,0))-1&gt;=M$5),-M21,
"-")),"-")</f>
        <v>-</v>
      </c>
      <c r="N46" s="92" t="str">
        <f>IFERROR(
IF(AND(N$5&gt;='Rent Roll'!$M43,EDATE('Rent Roll'!$M43,ROUNDDOWN('Rent Roll'!$Q43,0))-1&gt;=N$5),-N21,
IF(AND(N$5&gt;='Rent Roll'!$K17,EDATE('Rent Roll'!$K17,ROUNDDOWN('Rent Roll'!$M17,0))-1&gt;=N$5),-N21,
"-")),"-")</f>
        <v>-</v>
      </c>
      <c r="O46" s="92" t="str">
        <f>IFERROR(
IF(AND(O$5&gt;='Rent Roll'!$M43,EDATE('Rent Roll'!$M43,ROUNDDOWN('Rent Roll'!$Q43,0))-1&gt;=O$5),-O21,
IF(AND(O$5&gt;='Rent Roll'!$K17,EDATE('Rent Roll'!$K17,ROUNDDOWN('Rent Roll'!$M17,0))-1&gt;=O$5),-O21,
"-")),"-")</f>
        <v>-</v>
      </c>
      <c r="P46" s="92" t="str">
        <f>IFERROR(
IF(AND(P$5&gt;='Rent Roll'!$M43,EDATE('Rent Roll'!$M43,ROUNDDOWN('Rent Roll'!$Q43,0))-1&gt;=P$5),-P21,
IF(AND(P$5&gt;='Rent Roll'!$K17,EDATE('Rent Roll'!$K17,ROUNDDOWN('Rent Roll'!$M17,0))-1&gt;=P$5),-P21,
"-")),"-")</f>
        <v>-</v>
      </c>
      <c r="Q46" s="92" t="str">
        <f>IFERROR(
IF(AND(Q$5&gt;='Rent Roll'!$M43,EDATE('Rent Roll'!$M43,ROUNDDOWN('Rent Roll'!$Q43,0))-1&gt;=Q$5),-Q21,
IF(AND(Q$5&gt;='Rent Roll'!$K17,EDATE('Rent Roll'!$K17,ROUNDDOWN('Rent Roll'!$M17,0))-1&gt;=Q$5),-Q21,
"-")),"-")</f>
        <v>-</v>
      </c>
      <c r="R46" s="92" t="str">
        <f>IFERROR(
IF(AND(R$5&gt;='Rent Roll'!$M43,EDATE('Rent Roll'!$M43,ROUNDDOWN('Rent Roll'!$Q43,0))-1&gt;=R$5),-R21,
IF(AND(R$5&gt;='Rent Roll'!$K17,EDATE('Rent Roll'!$K17,ROUNDDOWN('Rent Roll'!$M17,0))-1&gt;=R$5),-R21,
"-")),"-")</f>
        <v>-</v>
      </c>
      <c r="S46" s="92" t="str">
        <f>IFERROR(
IF(AND(S$5&gt;='Rent Roll'!$M43,EDATE('Rent Roll'!$M43,ROUNDDOWN('Rent Roll'!$Q43,0))-1&gt;=S$5),-S21,
IF(AND(S$5&gt;='Rent Roll'!$K17,EDATE('Rent Roll'!$K17,ROUNDDOWN('Rent Roll'!$M17,0))-1&gt;=S$5),-S21,
"-")),"-")</f>
        <v>-</v>
      </c>
      <c r="T46" s="92" t="str">
        <f>IFERROR(
IF(AND(T$5&gt;='Rent Roll'!$M43,EDATE('Rent Roll'!$M43,ROUNDDOWN('Rent Roll'!$Q43,0))-1&gt;=T$5),-T21,
IF(AND(T$5&gt;='Rent Roll'!$K17,EDATE('Rent Roll'!$K17,ROUNDDOWN('Rent Roll'!$M17,0))-1&gt;=T$5),-T21,
"-")),"-")</f>
        <v>-</v>
      </c>
      <c r="U46" s="92" t="str">
        <f>IFERROR(
IF(AND(U$5&gt;='Rent Roll'!$M43,EDATE('Rent Roll'!$M43,ROUNDDOWN('Rent Roll'!$Q43,0))-1&gt;=U$5),-U21,
IF(AND(U$5&gt;='Rent Roll'!$K17,EDATE('Rent Roll'!$K17,ROUNDDOWN('Rent Roll'!$M17,0))-1&gt;=U$5),-U21,
"-")),"-")</f>
        <v>-</v>
      </c>
      <c r="V46" s="92" t="str">
        <f>IFERROR(
IF(AND(V$5&gt;='Rent Roll'!$M43,EDATE('Rent Roll'!$M43,ROUNDDOWN('Rent Roll'!$Q43,0))-1&gt;=V$5),-V21,
IF(AND(V$5&gt;='Rent Roll'!$K17,EDATE('Rent Roll'!$K17,ROUNDDOWN('Rent Roll'!$M17,0))-1&gt;=V$5),-V21,
"-")),"-")</f>
        <v>-</v>
      </c>
      <c r="W46" s="92" t="str">
        <f>IFERROR(
IF(AND(W$5&gt;='Rent Roll'!$M43,EDATE('Rent Roll'!$M43,ROUNDDOWN('Rent Roll'!$Q43,0))-1&gt;=W$5),-W21,
IF(AND(W$5&gt;='Rent Roll'!$K17,EDATE('Rent Roll'!$K17,ROUNDDOWN('Rent Roll'!$M17,0))-1&gt;=W$5),-W21,
"-")),"-")</f>
        <v>-</v>
      </c>
      <c r="X46" s="92" t="str">
        <f>IFERROR(
IF(AND(X$5&gt;='Rent Roll'!$M43,EDATE('Rent Roll'!$M43,ROUNDDOWN('Rent Roll'!$Q43,0))-1&gt;=X$5),-X21,
IF(AND(X$5&gt;='Rent Roll'!$K17,EDATE('Rent Roll'!$K17,ROUNDDOWN('Rent Roll'!$M17,0))-1&gt;=X$5),-X21,
"-")),"-")</f>
        <v>-</v>
      </c>
      <c r="Y46" s="92" t="str">
        <f>IFERROR(
IF(AND(Y$5&gt;='Rent Roll'!$M43,EDATE('Rent Roll'!$M43,ROUNDDOWN('Rent Roll'!$Q43,0))-1&gt;=Y$5),-Y21,
IF(AND(Y$5&gt;='Rent Roll'!$K17,EDATE('Rent Roll'!$K17,ROUNDDOWN('Rent Roll'!$M17,0))-1&gt;=Y$5),-Y21,
"-")),"-")</f>
        <v>-</v>
      </c>
      <c r="Z46" s="92" t="str">
        <f>IFERROR(
IF(AND(Z$5&gt;='Rent Roll'!$M43,EDATE('Rent Roll'!$M43,ROUNDDOWN('Rent Roll'!$Q43,0))-1&gt;=Z$5),-Z21,
IF(AND(Z$5&gt;='Rent Roll'!$K17,EDATE('Rent Roll'!$K17,ROUNDDOWN('Rent Roll'!$M17,0))-1&gt;=Z$5),-Z21,
"-")),"-")</f>
        <v>-</v>
      </c>
      <c r="AA46" s="92" t="str">
        <f>IFERROR(
IF(AND(AA$5&gt;='Rent Roll'!$M43,EDATE('Rent Roll'!$M43,ROUNDDOWN('Rent Roll'!$Q43,0))-1&gt;=AA$5),-AA21,
IF(AND(AA$5&gt;='Rent Roll'!$K17,EDATE('Rent Roll'!$K17,ROUNDDOWN('Rent Roll'!$M17,0))-1&gt;=AA$5),-AA21,
"-")),"-")</f>
        <v>-</v>
      </c>
      <c r="AB46" s="92" t="str">
        <f>IFERROR(
IF(AND(AB$5&gt;='Rent Roll'!$M43,EDATE('Rent Roll'!$M43,ROUNDDOWN('Rent Roll'!$Q43,0))-1&gt;=AB$5),-AB21,
IF(AND(AB$5&gt;='Rent Roll'!$K17,EDATE('Rent Roll'!$K17,ROUNDDOWN('Rent Roll'!$M17,0))-1&gt;=AB$5),-AB21,
"-")),"-")</f>
        <v>-</v>
      </c>
      <c r="AC46" s="92" t="str">
        <f>IFERROR(
IF(AND(AC$5&gt;='Rent Roll'!$M43,EDATE('Rent Roll'!$M43,ROUNDDOWN('Rent Roll'!$Q43,0))-1&gt;=AC$5),-AC21,
IF(AND(AC$5&gt;='Rent Roll'!$K17,EDATE('Rent Roll'!$K17,ROUNDDOWN('Rent Roll'!$M17,0))-1&gt;=AC$5),-AC21,
"-")),"-")</f>
        <v>-</v>
      </c>
      <c r="AD46" s="92" t="str">
        <f>IFERROR(
IF(AND(AD$5&gt;='Rent Roll'!$M43,EDATE('Rent Roll'!$M43,ROUNDDOWN('Rent Roll'!$Q43,0))-1&gt;=AD$5),-AD21,
IF(AND(AD$5&gt;='Rent Roll'!$K17,EDATE('Rent Roll'!$K17,ROUNDDOWN('Rent Roll'!$M17,0))-1&gt;=AD$5),-AD21,
"-")),"-")</f>
        <v>-</v>
      </c>
      <c r="AE46" s="92" t="str">
        <f>IFERROR(
IF(AND(AE$5&gt;='Rent Roll'!$M43,EDATE('Rent Roll'!$M43,ROUNDDOWN('Rent Roll'!$Q43,0))-1&gt;=AE$5),-AE21,
IF(AND(AE$5&gt;='Rent Roll'!$K17,EDATE('Rent Roll'!$K17,ROUNDDOWN('Rent Roll'!$M17,0))-1&gt;=AE$5),-AE21,
"-")),"-")</f>
        <v>-</v>
      </c>
      <c r="AF46" s="92" t="str">
        <f>IFERROR(
IF(AND(AF$5&gt;='Rent Roll'!$M43,EDATE('Rent Roll'!$M43,ROUNDDOWN('Rent Roll'!$Q43,0))-1&gt;=AF$5),-AF21,
IF(AND(AF$5&gt;='Rent Roll'!$K17,EDATE('Rent Roll'!$K17,ROUNDDOWN('Rent Roll'!$M17,0))-1&gt;=AF$5),-AF21,
"-")),"-")</f>
        <v>-</v>
      </c>
      <c r="AG46" s="92" t="str">
        <f>IFERROR(
IF(AND(AG$5&gt;='Rent Roll'!$M43,EDATE('Rent Roll'!$M43,ROUNDDOWN('Rent Roll'!$Q43,0))-1&gt;=AG$5),-AG21,
IF(AND(AG$5&gt;='Rent Roll'!$K17,EDATE('Rent Roll'!$K17,ROUNDDOWN('Rent Roll'!$M17,0))-1&gt;=AG$5),-AG21,
"-")),"-")</f>
        <v>-</v>
      </c>
      <c r="AH46" s="92" t="str">
        <f>IFERROR(
IF(AND(AH$5&gt;='Rent Roll'!$M43,EDATE('Rent Roll'!$M43,ROUNDDOWN('Rent Roll'!$Q43,0))-1&gt;=AH$5),-AH21,
IF(AND(AH$5&gt;='Rent Roll'!$K17,EDATE('Rent Roll'!$K17,ROUNDDOWN('Rent Roll'!$M17,0))-1&gt;=AH$5),-AH21,
"-")),"-")</f>
        <v>-</v>
      </c>
      <c r="AI46" s="92" t="str">
        <f>IFERROR(
IF(AND(AI$5&gt;='Rent Roll'!$M43,EDATE('Rent Roll'!$M43,ROUNDDOWN('Rent Roll'!$Q43,0))-1&gt;=AI$5),-AI21,
IF(AND(AI$5&gt;='Rent Roll'!$K17,EDATE('Rent Roll'!$K17,ROUNDDOWN('Rent Roll'!$M17,0))-1&gt;=AI$5),-AI21,
"-")),"-")</f>
        <v>-</v>
      </c>
      <c r="AJ46" s="92" t="str">
        <f>IFERROR(
IF(AND(AJ$5&gt;='Rent Roll'!$M43,EDATE('Rent Roll'!$M43,ROUNDDOWN('Rent Roll'!$Q43,0))-1&gt;=AJ$5),-AJ21,
IF(AND(AJ$5&gt;='Rent Roll'!$K17,EDATE('Rent Roll'!$K17,ROUNDDOWN('Rent Roll'!$M17,0))-1&gt;=AJ$5),-AJ21,
"-")),"-")</f>
        <v>-</v>
      </c>
      <c r="AK46" s="92" t="str">
        <f>IFERROR(
IF(AND(AK$5&gt;='Rent Roll'!$M43,EDATE('Rent Roll'!$M43,ROUNDDOWN('Rent Roll'!$Q43,0))-1&gt;=AK$5),-AK21,
IF(AND(AK$5&gt;='Rent Roll'!$K17,EDATE('Rent Roll'!$K17,ROUNDDOWN('Rent Roll'!$M17,0))-1&gt;=AK$5),-AK21,
"-")),"-")</f>
        <v>-</v>
      </c>
      <c r="AL46" s="92" t="str">
        <f>IFERROR(
IF(AND(AL$5&gt;='Rent Roll'!$M43,EDATE('Rent Roll'!$M43,ROUNDDOWN('Rent Roll'!$Q43,0))-1&gt;=AL$5),-AL21,
IF(AND(AL$5&gt;='Rent Roll'!$K17,EDATE('Rent Roll'!$K17,ROUNDDOWN('Rent Roll'!$M17,0))-1&gt;=AL$5),-AL21,
"-")),"-")</f>
        <v>-</v>
      </c>
      <c r="AM46" s="92" t="str">
        <f>IFERROR(
IF(AND(AM$5&gt;='Rent Roll'!$M43,EDATE('Rent Roll'!$M43,ROUNDDOWN('Rent Roll'!$Q43,0))-1&gt;=AM$5),-AM21,
IF(AND(AM$5&gt;='Rent Roll'!$K17,EDATE('Rent Roll'!$K17,ROUNDDOWN('Rent Roll'!$M17,0))-1&gt;=AM$5),-AM21,
"-")),"-")</f>
        <v>-</v>
      </c>
      <c r="AN46" s="92" t="str">
        <f>IFERROR(
IF(AND(AN$5&gt;='Rent Roll'!$M43,EDATE('Rent Roll'!$M43,ROUNDDOWN('Rent Roll'!$Q43,0))-1&gt;=AN$5),-AN21,
IF(AND(AN$5&gt;='Rent Roll'!$K17,EDATE('Rent Roll'!$K17,ROUNDDOWN('Rent Roll'!$M17,0))-1&gt;=AN$5),-AN21,
"-")),"-")</f>
        <v>-</v>
      </c>
      <c r="AO46" s="92" t="str">
        <f>IFERROR(
IF(AND(AO$5&gt;='Rent Roll'!$M43,EDATE('Rent Roll'!$M43,ROUNDDOWN('Rent Roll'!$Q43,0))-1&gt;=AO$5),-AO21,
IF(AND(AO$5&gt;='Rent Roll'!$K17,EDATE('Rent Roll'!$K17,ROUNDDOWN('Rent Roll'!$M17,0))-1&gt;=AO$5),-AO21,
"-")),"-")</f>
        <v>-</v>
      </c>
      <c r="AP46" s="92" t="str">
        <f>IFERROR(
IF(AND(AP$5&gt;='Rent Roll'!$M43,EDATE('Rent Roll'!$M43,ROUNDDOWN('Rent Roll'!$Q43,0))-1&gt;=AP$5),-AP21,
IF(AND(AP$5&gt;='Rent Roll'!$K17,EDATE('Rent Roll'!$K17,ROUNDDOWN('Rent Roll'!$M17,0))-1&gt;=AP$5),-AP21,
"-")),"-")</f>
        <v>-</v>
      </c>
      <c r="AQ46" s="92" t="str">
        <f>IFERROR(
IF(AND(AQ$5&gt;='Rent Roll'!$M43,EDATE('Rent Roll'!$M43,ROUNDDOWN('Rent Roll'!$Q43,0))-1&gt;=AQ$5),-AQ21,
IF(AND(AQ$5&gt;='Rent Roll'!$K17,EDATE('Rent Roll'!$K17,ROUNDDOWN('Rent Roll'!$M17,0))-1&gt;=AQ$5),-AQ21,
"-")),"-")</f>
        <v>-</v>
      </c>
      <c r="AR46" s="92" t="str">
        <f>IFERROR(
IF(AND(AR$5&gt;='Rent Roll'!$M43,EDATE('Rent Roll'!$M43,ROUNDDOWN('Rent Roll'!$Q43,0))-1&gt;=AR$5),-AR21,
IF(AND(AR$5&gt;='Rent Roll'!$K17,EDATE('Rent Roll'!$K17,ROUNDDOWN('Rent Roll'!$M17,0))-1&gt;=AR$5),-AR21,
"-")),"-")</f>
        <v>-</v>
      </c>
      <c r="AS46" s="92" t="str">
        <f>IFERROR(
IF(AND(AS$5&gt;='Rent Roll'!$M43,EDATE('Rent Roll'!$M43,ROUNDDOWN('Rent Roll'!$Q43,0))-1&gt;=AS$5),-AS21,
IF(AND(AS$5&gt;='Rent Roll'!$K17,EDATE('Rent Roll'!$K17,ROUNDDOWN('Rent Roll'!$M17,0))-1&gt;=AS$5),-AS21,
"-")),"-")</f>
        <v>-</v>
      </c>
      <c r="AT46" s="92" t="str">
        <f>IFERROR(
IF(AND(AT$5&gt;='Rent Roll'!$M43,EDATE('Rent Roll'!$M43,ROUNDDOWN('Rent Roll'!$Q43,0))-1&gt;=AT$5),-AT21,
IF(AND(AT$5&gt;='Rent Roll'!$K17,EDATE('Rent Roll'!$K17,ROUNDDOWN('Rent Roll'!$M17,0))-1&gt;=AT$5),-AT21,
"-")),"-")</f>
        <v>-</v>
      </c>
      <c r="AU46" s="92" t="str">
        <f>IFERROR(
IF(AND(AU$5&gt;='Rent Roll'!$M43,EDATE('Rent Roll'!$M43,ROUNDDOWN('Rent Roll'!$Q43,0))-1&gt;=AU$5),-AU21,
IF(AND(AU$5&gt;='Rent Roll'!$K17,EDATE('Rent Roll'!$K17,ROUNDDOWN('Rent Roll'!$M17,0))-1&gt;=AU$5),-AU21,
"-")),"-")</f>
        <v>-</v>
      </c>
      <c r="AV46" s="92" t="str">
        <f>IFERROR(
IF(AND(AV$5&gt;='Rent Roll'!$M43,EDATE('Rent Roll'!$M43,ROUNDDOWN('Rent Roll'!$Q43,0))-1&gt;=AV$5),-AV21,
IF(AND(AV$5&gt;='Rent Roll'!$K17,EDATE('Rent Roll'!$K17,ROUNDDOWN('Rent Roll'!$M17,0))-1&gt;=AV$5),-AV21,
"-")),"-")</f>
        <v>-</v>
      </c>
      <c r="AW46" s="92" t="str">
        <f>IFERROR(
IF(AND(AW$5&gt;='Rent Roll'!$M43,EDATE('Rent Roll'!$M43,ROUNDDOWN('Rent Roll'!$Q43,0))-1&gt;=AW$5),-AW21,
IF(AND(AW$5&gt;='Rent Roll'!$K17,EDATE('Rent Roll'!$K17,ROUNDDOWN('Rent Roll'!$M17,0))-1&gt;=AW$5),-AW21,
"-")),"-")</f>
        <v>-</v>
      </c>
      <c r="AX46" s="92" t="str">
        <f>IFERROR(
IF(AND(AX$5&gt;='Rent Roll'!$M43,EDATE('Rent Roll'!$M43,ROUNDDOWN('Rent Roll'!$Q43,0))-1&gt;=AX$5),-AX21,
IF(AND(AX$5&gt;='Rent Roll'!$K17,EDATE('Rent Roll'!$K17,ROUNDDOWN('Rent Roll'!$M17,0))-1&gt;=AX$5),-AX21,
"-")),"-")</f>
        <v>-</v>
      </c>
      <c r="AY46" s="92" t="str">
        <f>IFERROR(
IF(AND(AY$5&gt;='Rent Roll'!$M43,EDATE('Rent Roll'!$M43,ROUNDDOWN('Rent Roll'!$Q43,0))-1&gt;=AY$5),-AY21,
IF(AND(AY$5&gt;='Rent Roll'!$K17,EDATE('Rent Roll'!$K17,ROUNDDOWN('Rent Roll'!$M17,0))-1&gt;=AY$5),-AY21,
"-")),"-")</f>
        <v>-</v>
      </c>
      <c r="AZ46" s="92" t="str">
        <f>IFERROR(
IF(AND(AZ$5&gt;='Rent Roll'!$M43,EDATE('Rent Roll'!$M43,ROUNDDOWN('Rent Roll'!$Q43,0))-1&gt;=AZ$5),-AZ21,
IF(AND(AZ$5&gt;='Rent Roll'!$K17,EDATE('Rent Roll'!$K17,ROUNDDOWN('Rent Roll'!$M17,0))-1&gt;=AZ$5),-AZ21,
"-")),"-")</f>
        <v>-</v>
      </c>
      <c r="BA46" s="92" t="str">
        <f>IFERROR(
IF(AND(BA$5&gt;='Rent Roll'!$M43,EDATE('Rent Roll'!$M43,ROUNDDOWN('Rent Roll'!$Q43,0))-1&gt;=BA$5),-BA21,
IF(AND(BA$5&gt;='Rent Roll'!$K17,EDATE('Rent Roll'!$K17,ROUNDDOWN('Rent Roll'!$M17,0))-1&gt;=BA$5),-BA21,
"-")),"-")</f>
        <v>-</v>
      </c>
      <c r="BB46" s="92" t="str">
        <f>IFERROR(
IF(AND(BB$5&gt;='Rent Roll'!$M43,EDATE('Rent Roll'!$M43,ROUNDDOWN('Rent Roll'!$Q43,0))-1&gt;=BB$5),-BB21,
IF(AND(BB$5&gt;='Rent Roll'!$K17,EDATE('Rent Roll'!$K17,ROUNDDOWN('Rent Roll'!$M17,0))-1&gt;=BB$5),-BB21,
"-")),"-")</f>
        <v>-</v>
      </c>
      <c r="BC46" s="92" t="str">
        <f>IFERROR(
IF(AND(BC$5&gt;='Rent Roll'!$M43,EDATE('Rent Roll'!$M43,ROUNDDOWN('Rent Roll'!$Q43,0))-1&gt;=BC$5),-BC21,
IF(AND(BC$5&gt;='Rent Roll'!$K17,EDATE('Rent Roll'!$K17,ROUNDDOWN('Rent Roll'!$M17,0))-1&gt;=BC$5),-BC21,
"-")),"-")</f>
        <v>-</v>
      </c>
      <c r="BD46" s="92" t="str">
        <f>IFERROR(
IF(AND(BD$5&gt;='Rent Roll'!$M43,EDATE('Rent Roll'!$M43,ROUNDDOWN('Rent Roll'!$Q43,0))-1&gt;=BD$5),-BD21,
IF(AND(BD$5&gt;='Rent Roll'!$K17,EDATE('Rent Roll'!$K17,ROUNDDOWN('Rent Roll'!$M17,0))-1&gt;=BD$5),-BD21,
"-")),"-")</f>
        <v>-</v>
      </c>
      <c r="BE46" s="92" t="str">
        <f>IFERROR(
IF(AND(BE$5&gt;='Rent Roll'!$M43,EDATE('Rent Roll'!$M43,ROUNDDOWN('Rent Roll'!$Q43,0))-1&gt;=BE$5),-BE21,
IF(AND(BE$5&gt;='Rent Roll'!$K17,EDATE('Rent Roll'!$K17,ROUNDDOWN('Rent Roll'!$M17,0))-1&gt;=BE$5),-BE21,
"-")),"-")</f>
        <v>-</v>
      </c>
      <c r="BF46" s="92" t="str">
        <f>IFERROR(
IF(AND(BF$5&gt;='Rent Roll'!$M43,EDATE('Rent Roll'!$M43,ROUNDDOWN('Rent Roll'!$Q43,0))-1&gt;=BF$5),-BF21,
IF(AND(BF$5&gt;='Rent Roll'!$K17,EDATE('Rent Roll'!$K17,ROUNDDOWN('Rent Roll'!$M17,0))-1&gt;=BF$5),-BF21,
"-")),"-")</f>
        <v>-</v>
      </c>
      <c r="BG46" s="92" t="str">
        <f>IFERROR(
IF(AND(BG$5&gt;='Rent Roll'!$M43,EDATE('Rent Roll'!$M43,ROUNDDOWN('Rent Roll'!$Q43,0))-1&gt;=BG$5),-BG21,
IF(AND(BG$5&gt;='Rent Roll'!$K17,EDATE('Rent Roll'!$K17,ROUNDDOWN('Rent Roll'!$M17,0))-1&gt;=BG$5),-BG21,
"-")),"-")</f>
        <v>-</v>
      </c>
      <c r="BH46" s="92" t="str">
        <f>IFERROR(
IF(AND(BH$5&gt;='Rent Roll'!$M43,EDATE('Rent Roll'!$M43,ROUNDDOWN('Rent Roll'!$Q43,0))-1&gt;=BH$5),-BH21,
IF(AND(BH$5&gt;='Rent Roll'!$K17,EDATE('Rent Roll'!$K17,ROUNDDOWN('Rent Roll'!$M17,0))-1&gt;=BH$5),-BH21,
"-")),"-")</f>
        <v>-</v>
      </c>
      <c r="BI46" s="92" t="str">
        <f>IFERROR(
IF(AND(BI$5&gt;='Rent Roll'!$M43,EDATE('Rent Roll'!$M43,ROUNDDOWN('Rent Roll'!$Q43,0))-1&gt;=BI$5),-BI21,
IF(AND(BI$5&gt;='Rent Roll'!$K17,EDATE('Rent Roll'!$K17,ROUNDDOWN('Rent Roll'!$M17,0))-1&gt;=BI$5),-BI21,
"-")),"-")</f>
        <v>-</v>
      </c>
      <c r="BJ46" s="92" t="str">
        <f>IFERROR(
IF(AND(BJ$5&gt;='Rent Roll'!$M43,EDATE('Rent Roll'!$M43,ROUNDDOWN('Rent Roll'!$Q43,0))-1&gt;=BJ$5),-BJ21,
IF(AND(BJ$5&gt;='Rent Roll'!$K17,EDATE('Rent Roll'!$K17,ROUNDDOWN('Rent Roll'!$M17,0))-1&gt;=BJ$5),-BJ21,
"-")),"-")</f>
        <v>-</v>
      </c>
      <c r="BK46" s="92" t="str">
        <f>IFERROR(
IF(AND(BK$5&gt;='Rent Roll'!$M43,EDATE('Rent Roll'!$M43,ROUNDDOWN('Rent Roll'!$Q43,0))-1&gt;=BK$5),-BK21,
IF(AND(BK$5&gt;='Rent Roll'!$K17,EDATE('Rent Roll'!$K17,ROUNDDOWN('Rent Roll'!$M17,0))-1&gt;=BK$5),-BK21,
"-")),"-")</f>
        <v>-</v>
      </c>
      <c r="BL46" s="92" t="str">
        <f>IFERROR(
IF(AND(BL$5&gt;='Rent Roll'!$M43,EDATE('Rent Roll'!$M43,ROUNDDOWN('Rent Roll'!$Q43,0))-1&gt;=BL$5),-BL21,
IF(AND(BL$5&gt;='Rent Roll'!$K17,EDATE('Rent Roll'!$K17,ROUNDDOWN('Rent Roll'!$M17,0))-1&gt;=BL$5),-BL21,
"-")),"-")</f>
        <v>-</v>
      </c>
      <c r="BM46" s="92" t="str">
        <f>IFERROR(
IF(AND(BM$5&gt;='Rent Roll'!$M43,EDATE('Rent Roll'!$M43,ROUNDDOWN('Rent Roll'!$Q43,0))-1&gt;=BM$5),-BM21,
IF(AND(BM$5&gt;='Rent Roll'!$K17,EDATE('Rent Roll'!$K17,ROUNDDOWN('Rent Roll'!$M17,0))-1&gt;=BM$5),-BM21,
"-")),"-")</f>
        <v>-</v>
      </c>
      <c r="BN46" s="92" t="str">
        <f>IFERROR(
IF(AND(BN$5&gt;='Rent Roll'!$M43,EDATE('Rent Roll'!$M43,ROUNDDOWN('Rent Roll'!$Q43,0))-1&gt;=BN$5),-BN21,
IF(AND(BN$5&gt;='Rent Roll'!$K17,EDATE('Rent Roll'!$K17,ROUNDDOWN('Rent Roll'!$M17,0))-1&gt;=BN$5),-BN21,
"-")),"-")</f>
        <v>-</v>
      </c>
      <c r="BO46" s="92" t="str">
        <f>IFERROR(
IF(AND(BO$5&gt;='Rent Roll'!$M43,EDATE('Rent Roll'!$M43,ROUNDDOWN('Rent Roll'!$Q43,0))-1&gt;=BO$5),-BO21,
IF(AND(BO$5&gt;='Rent Roll'!$K17,EDATE('Rent Roll'!$K17,ROUNDDOWN('Rent Roll'!$M17,0))-1&gt;=BO$5),-BO21,
"-")),"-")</f>
        <v>-</v>
      </c>
      <c r="BP46" s="92" t="str">
        <f>IFERROR(
IF(AND(BP$5&gt;='Rent Roll'!$M43,EDATE('Rent Roll'!$M43,ROUNDDOWN('Rent Roll'!$Q43,0))-1&gt;=BP$5),-BP21,
IF(AND(BP$5&gt;='Rent Roll'!$K17,EDATE('Rent Roll'!$K17,ROUNDDOWN('Rent Roll'!$M17,0))-1&gt;=BP$5),-BP21,
"-")),"-")</f>
        <v>-</v>
      </c>
      <c r="BQ46" s="92" t="str">
        <f>IFERROR(
IF(AND(BQ$5&gt;='Rent Roll'!$M43,EDATE('Rent Roll'!$M43,ROUNDDOWN('Rent Roll'!$Q43,0))-1&gt;=BQ$5),-BQ21,
IF(AND(BQ$5&gt;='Rent Roll'!$K17,EDATE('Rent Roll'!$K17,ROUNDDOWN('Rent Roll'!$M17,0))-1&gt;=BQ$5),-BQ21,
"-")),"-")</f>
        <v>-</v>
      </c>
      <c r="BR46" s="92" t="str">
        <f>IFERROR(
IF(AND(BR$5&gt;='Rent Roll'!$M43,EDATE('Rent Roll'!$M43,ROUNDDOWN('Rent Roll'!$Q43,0))-1&gt;=BR$5),-BR21,
IF(AND(BR$5&gt;='Rent Roll'!$K17,EDATE('Rent Roll'!$K17,ROUNDDOWN('Rent Roll'!$M17,0))-1&gt;=BR$5),-BR21,
"-")),"-")</f>
        <v>-</v>
      </c>
      <c r="BS46" s="92" t="str">
        <f>IFERROR(
IF(AND(BS$5&gt;='Rent Roll'!$M43,EDATE('Rent Roll'!$M43,ROUNDDOWN('Rent Roll'!$Q43,0))-1&gt;=BS$5),-BS21,
IF(AND(BS$5&gt;='Rent Roll'!$K17,EDATE('Rent Roll'!$K17,ROUNDDOWN('Rent Roll'!$M17,0))-1&gt;=BS$5),-BS21,
"-")),"-")</f>
        <v>-</v>
      </c>
      <c r="BT46" s="92" t="str">
        <f>IFERROR(
IF(AND(BT$5&gt;='Rent Roll'!$M43,EDATE('Rent Roll'!$M43,ROUNDDOWN('Rent Roll'!$Q43,0))-1&gt;=BT$5),-BT21,
IF(AND(BT$5&gt;='Rent Roll'!$K17,EDATE('Rent Roll'!$K17,ROUNDDOWN('Rent Roll'!$M17,0))-1&gt;=BT$5),-BT21,
"-")),"-")</f>
        <v>-</v>
      </c>
      <c r="BU46" s="92" t="str">
        <f>IFERROR(
IF(AND(BU$5&gt;='Rent Roll'!$M43,EDATE('Rent Roll'!$M43,ROUNDDOWN('Rent Roll'!$Q43,0))-1&gt;=BU$5),-BU21,
IF(AND(BU$5&gt;='Rent Roll'!$K17,EDATE('Rent Roll'!$K17,ROUNDDOWN('Rent Roll'!$M17,0))-1&gt;=BU$5),-BU21,
"-")),"-")</f>
        <v>-</v>
      </c>
      <c r="BV46" s="92" t="str">
        <f>IFERROR(
IF(AND(BV$5&gt;='Rent Roll'!$M43,EDATE('Rent Roll'!$M43,ROUNDDOWN('Rent Roll'!$Q43,0))-1&gt;=BV$5),-BV21,
IF(AND(BV$5&gt;='Rent Roll'!$K17,EDATE('Rent Roll'!$K17,ROUNDDOWN('Rent Roll'!$M17,0))-1&gt;=BV$5),-BV21,
"-")),"-")</f>
        <v>-</v>
      </c>
      <c r="BW46" s="92" t="str">
        <f>IFERROR(
IF(AND(BW$5&gt;='Rent Roll'!$M43,EDATE('Rent Roll'!$M43,ROUNDDOWN('Rent Roll'!$Q43,0))-1&gt;=BW$5),-BW21,
IF(AND(BW$5&gt;='Rent Roll'!$K17,EDATE('Rent Roll'!$K17,ROUNDDOWN('Rent Roll'!$M17,0))-1&gt;=BW$5),-BW21,
"-")),"-")</f>
        <v>-</v>
      </c>
      <c r="BX46" s="92" t="str">
        <f>IFERROR(
IF(AND(BX$5&gt;='Rent Roll'!$M43,EDATE('Rent Roll'!$M43,ROUNDDOWN('Rent Roll'!$Q43,0))-1&gt;=BX$5),-BX21,
IF(AND(BX$5&gt;='Rent Roll'!$K17,EDATE('Rent Roll'!$K17,ROUNDDOWN('Rent Roll'!$M17,0))-1&gt;=BX$5),-BX21,
"-")),"-")</f>
        <v>-</v>
      </c>
      <c r="BY46" s="92" t="str">
        <f>IFERROR(
IF(AND(BY$5&gt;='Rent Roll'!$M43,EDATE('Rent Roll'!$M43,ROUNDDOWN('Rent Roll'!$Q43,0))-1&gt;=BY$5),-BY21,
IF(AND(BY$5&gt;='Rent Roll'!$K17,EDATE('Rent Roll'!$K17,ROUNDDOWN('Rent Roll'!$M17,0))-1&gt;=BY$5),-BY21,
"-")),"-")</f>
        <v>-</v>
      </c>
      <c r="BZ46" s="92" t="str">
        <f>IFERROR(
IF(AND(BZ$5&gt;='Rent Roll'!$M43,EDATE('Rent Roll'!$M43,ROUNDDOWN('Rent Roll'!$Q43,0))-1&gt;=BZ$5),-BZ21,
IF(AND(BZ$5&gt;='Rent Roll'!$K17,EDATE('Rent Roll'!$K17,ROUNDDOWN('Rent Roll'!$M17,0))-1&gt;=BZ$5),-BZ21,
"-")),"-")</f>
        <v>-</v>
      </c>
      <c r="CA46" s="92" t="str">
        <f>IFERROR(
IF(AND(CA$5&gt;='Rent Roll'!$M43,EDATE('Rent Roll'!$M43,ROUNDDOWN('Rent Roll'!$Q43,0))-1&gt;=CA$5),-CA21,
IF(AND(CA$5&gt;='Rent Roll'!$K17,EDATE('Rent Roll'!$K17,ROUNDDOWN('Rent Roll'!$M17,0))-1&gt;=CA$5),-CA21,
"-")),"-")</f>
        <v>-</v>
      </c>
      <c r="CB46" s="92" t="str">
        <f>IFERROR(
IF(AND(CB$5&gt;='Rent Roll'!$M43,EDATE('Rent Roll'!$M43,ROUNDDOWN('Rent Roll'!$Q43,0))-1&gt;=CB$5),-CB21,
IF(AND(CB$5&gt;='Rent Roll'!$K17,EDATE('Rent Roll'!$K17,ROUNDDOWN('Rent Roll'!$M17,0))-1&gt;=CB$5),-CB21,
"-")),"-")</f>
        <v>-</v>
      </c>
      <c r="CC46" s="92" t="str">
        <f>IFERROR(
IF(AND(CC$5&gt;='Rent Roll'!$M43,EDATE('Rent Roll'!$M43,ROUNDDOWN('Rent Roll'!$Q43,0))-1&gt;=CC$5),-CC21,
IF(AND(CC$5&gt;='Rent Roll'!$K17,EDATE('Rent Roll'!$K17,ROUNDDOWN('Rent Roll'!$M17,0))-1&gt;=CC$5),-CC21,
"-")),"-")</f>
        <v>-</v>
      </c>
      <c r="CD46" s="92" t="str">
        <f>IFERROR(
IF(AND(CD$5&gt;='Rent Roll'!$M43,EDATE('Rent Roll'!$M43,ROUNDDOWN('Rent Roll'!$Q43,0))-1&gt;=CD$5),-CD21,
IF(AND(CD$5&gt;='Rent Roll'!$K17,EDATE('Rent Roll'!$K17,ROUNDDOWN('Rent Roll'!$M17,0))-1&gt;=CD$5),-CD21,
"-")),"-")</f>
        <v>-</v>
      </c>
      <c r="CE46" s="92" t="str">
        <f>IFERROR(
IF(AND(CE$5&gt;='Rent Roll'!$M43,EDATE('Rent Roll'!$M43,ROUNDDOWN('Rent Roll'!$Q43,0))-1&gt;=CE$5),-CE21,
IF(AND(CE$5&gt;='Rent Roll'!$K17,EDATE('Rent Roll'!$K17,ROUNDDOWN('Rent Roll'!$M17,0))-1&gt;=CE$5),-CE21,
"-")),"-")</f>
        <v>-</v>
      </c>
      <c r="CF46" s="92" t="str">
        <f>IFERROR(
IF(AND(CF$5&gt;='Rent Roll'!$M43,EDATE('Rent Roll'!$M43,ROUNDDOWN('Rent Roll'!$Q43,0))-1&gt;=CF$5),-CF21,
IF(AND(CF$5&gt;='Rent Roll'!$K17,EDATE('Rent Roll'!$K17,ROUNDDOWN('Rent Roll'!$M17,0))-1&gt;=CF$5),-CF21,
"-")),"-")</f>
        <v>-</v>
      </c>
      <c r="CG46" s="92" t="str">
        <f>IFERROR(
IF(AND(CG$5&gt;='Rent Roll'!$M43,EDATE('Rent Roll'!$M43,ROUNDDOWN('Rent Roll'!$Q43,0))-1&gt;=CG$5),-CG21,
IF(AND(CG$5&gt;='Rent Roll'!$K17,EDATE('Rent Roll'!$K17,ROUNDDOWN('Rent Roll'!$M17,0))-1&gt;=CG$5),-CG21,
"-")),"-")</f>
        <v>-</v>
      </c>
      <c r="CH46" s="92" t="str">
        <f>IFERROR(
IF(AND(CH$5&gt;='Rent Roll'!$M43,EDATE('Rent Roll'!$M43,ROUNDDOWN('Rent Roll'!$Q43,0))-1&gt;=CH$5),-CH21,
IF(AND(CH$5&gt;='Rent Roll'!$K17,EDATE('Rent Roll'!$K17,ROUNDDOWN('Rent Roll'!$M17,0))-1&gt;=CH$5),-CH21,
"-")),"-")</f>
        <v>-</v>
      </c>
      <c r="CI46" s="92" t="str">
        <f>IFERROR(
IF(AND(CI$5&gt;='Rent Roll'!$M43,EDATE('Rent Roll'!$M43,ROUNDDOWN('Rent Roll'!$Q43,0))-1&gt;=CI$5),-CI21,
IF(AND(CI$5&gt;='Rent Roll'!$K17,EDATE('Rent Roll'!$K17,ROUNDDOWN('Rent Roll'!$M17,0))-1&gt;=CI$5),-CI21,
"-")),"-")</f>
        <v>-</v>
      </c>
      <c r="CJ46" s="92" t="str">
        <f>IFERROR(
IF(AND(CJ$5&gt;='Rent Roll'!$M43,EDATE('Rent Roll'!$M43,ROUNDDOWN('Rent Roll'!$Q43,0))-1&gt;=CJ$5),-CJ21,
IF(AND(CJ$5&gt;='Rent Roll'!$K17,EDATE('Rent Roll'!$K17,ROUNDDOWN('Rent Roll'!$M17,0))-1&gt;=CJ$5),-CJ21,
"-")),"-")</f>
        <v>-</v>
      </c>
      <c r="CK46" s="92" t="str">
        <f>IFERROR(
IF(AND(CK$5&gt;='Rent Roll'!$M43,EDATE('Rent Roll'!$M43,ROUNDDOWN('Rent Roll'!$Q43,0))-1&gt;=CK$5),-CK21,
IF(AND(CK$5&gt;='Rent Roll'!$K17,EDATE('Rent Roll'!$K17,ROUNDDOWN('Rent Roll'!$M17,0))-1&gt;=CK$5),-CK21,
"-")),"-")</f>
        <v>-</v>
      </c>
      <c r="CL46" s="92" t="str">
        <f>IFERROR(
IF(AND(CL$5&gt;='Rent Roll'!$M43,EDATE('Rent Roll'!$M43,ROUNDDOWN('Rent Roll'!$Q43,0))-1&gt;=CL$5),-CL21,
IF(AND(CL$5&gt;='Rent Roll'!$K17,EDATE('Rent Roll'!$K17,ROUNDDOWN('Rent Roll'!$M17,0))-1&gt;=CL$5),-CL21,
"-")),"-")</f>
        <v>-</v>
      </c>
      <c r="CM46" s="92" t="str">
        <f>IFERROR(
IF(AND(CM$5&gt;='Rent Roll'!$M43,EDATE('Rent Roll'!$M43,ROUNDDOWN('Rent Roll'!$Q43,0))-1&gt;=CM$5),-CM21,
IF(AND(CM$5&gt;='Rent Roll'!$K17,EDATE('Rent Roll'!$K17,ROUNDDOWN('Rent Roll'!$M17,0))-1&gt;=CM$5),-CM21,
"-")),"-")</f>
        <v>-</v>
      </c>
      <c r="CN46" s="92" t="str">
        <f>IFERROR(
IF(AND(CN$5&gt;='Rent Roll'!$M43,EDATE('Rent Roll'!$M43,ROUNDDOWN('Rent Roll'!$Q43,0))-1&gt;=CN$5),-CN21,
IF(AND(CN$5&gt;='Rent Roll'!$K17,EDATE('Rent Roll'!$K17,ROUNDDOWN('Rent Roll'!$M17,0))-1&gt;=CN$5),-CN21,
"-")),"-")</f>
        <v>-</v>
      </c>
      <c r="CO46" s="92" t="str">
        <f>IFERROR(
IF(AND(CO$5&gt;='Rent Roll'!$M43,EDATE('Rent Roll'!$M43,ROUNDDOWN('Rent Roll'!$Q43,0))-1&gt;=CO$5),-CO21,
IF(AND(CO$5&gt;='Rent Roll'!$K17,EDATE('Rent Roll'!$K17,ROUNDDOWN('Rent Roll'!$M17,0))-1&gt;=CO$5),-CO21,
"-")),"-")</f>
        <v>-</v>
      </c>
      <c r="CP46" s="92" t="str">
        <f>IFERROR(
IF(AND(CP$5&gt;='Rent Roll'!$M43,EDATE('Rent Roll'!$M43,ROUNDDOWN('Rent Roll'!$Q43,0))-1&gt;=CP$5),-CP21,
IF(AND(CP$5&gt;='Rent Roll'!$K17,EDATE('Rent Roll'!$K17,ROUNDDOWN('Rent Roll'!$M17,0))-1&gt;=CP$5),-CP21,
"-")),"-")</f>
        <v>-</v>
      </c>
      <c r="CQ46" s="92" t="str">
        <f>IFERROR(
IF(AND(CQ$5&gt;='Rent Roll'!$M43,EDATE('Rent Roll'!$M43,ROUNDDOWN('Rent Roll'!$Q43,0))-1&gt;=CQ$5),-CQ21,
IF(AND(CQ$5&gt;='Rent Roll'!$K17,EDATE('Rent Roll'!$K17,ROUNDDOWN('Rent Roll'!$M17,0))-1&gt;=CQ$5),-CQ21,
"-")),"-")</f>
        <v>-</v>
      </c>
      <c r="CR46" s="92" t="str">
        <f>IFERROR(
IF(AND(CR$5&gt;='Rent Roll'!$M43,EDATE('Rent Roll'!$M43,ROUNDDOWN('Rent Roll'!$Q43,0))-1&gt;=CR$5),-CR21,
IF(AND(CR$5&gt;='Rent Roll'!$K17,EDATE('Rent Roll'!$K17,ROUNDDOWN('Rent Roll'!$M17,0))-1&gt;=CR$5),-CR21,
"-")),"-")</f>
        <v>-</v>
      </c>
      <c r="CS46" s="92" t="str">
        <f>IFERROR(
IF(AND(CS$5&gt;='Rent Roll'!$M43,EDATE('Rent Roll'!$M43,ROUNDDOWN('Rent Roll'!$Q43,0))-1&gt;=CS$5),-CS21,
IF(AND(CS$5&gt;='Rent Roll'!$K17,EDATE('Rent Roll'!$K17,ROUNDDOWN('Rent Roll'!$M17,0))-1&gt;=CS$5),-CS21,
"-")),"-")</f>
        <v>-</v>
      </c>
      <c r="CT46" s="92" t="str">
        <f>IFERROR(
IF(AND(CT$5&gt;='Rent Roll'!$M43,EDATE('Rent Roll'!$M43,ROUNDDOWN('Rent Roll'!$Q43,0))-1&gt;=CT$5),-CT21,
IF(AND(CT$5&gt;='Rent Roll'!$K17,EDATE('Rent Roll'!$K17,ROUNDDOWN('Rent Roll'!$M17,0))-1&gt;=CT$5),-CT21,
"-")),"-")</f>
        <v>-</v>
      </c>
      <c r="CU46" s="92" t="str">
        <f>IFERROR(
IF(AND(CU$5&gt;='Rent Roll'!$M43,EDATE('Rent Roll'!$M43,ROUNDDOWN('Rent Roll'!$Q43,0))-1&gt;=CU$5),-CU21,
IF(AND(CU$5&gt;='Rent Roll'!$K17,EDATE('Rent Roll'!$K17,ROUNDDOWN('Rent Roll'!$M17,0))-1&gt;=CU$5),-CU21,
"-")),"-")</f>
        <v>-</v>
      </c>
      <c r="CV46" s="92" t="str">
        <f>IFERROR(
IF(AND(CV$5&gt;='Rent Roll'!$M43,EDATE('Rent Roll'!$M43,ROUNDDOWN('Rent Roll'!$Q43,0))-1&gt;=CV$5),-CV21,
IF(AND(CV$5&gt;='Rent Roll'!$K17,EDATE('Rent Roll'!$K17,ROUNDDOWN('Rent Roll'!$M17,0))-1&gt;=CV$5),-CV21,
"-")),"-")</f>
        <v>-</v>
      </c>
      <c r="CW46" s="92" t="str">
        <f>IFERROR(
IF(AND(CW$5&gt;='Rent Roll'!$M43,EDATE('Rent Roll'!$M43,ROUNDDOWN('Rent Roll'!$Q43,0))-1&gt;=CW$5),-CW21,
IF(AND(CW$5&gt;='Rent Roll'!$K17,EDATE('Rent Roll'!$K17,ROUNDDOWN('Rent Roll'!$M17,0))-1&gt;=CW$5),-CW21,
"-")),"-")</f>
        <v>-</v>
      </c>
      <c r="CX46" s="92" t="str">
        <f>IFERROR(
IF(AND(CX$5&gt;='Rent Roll'!$M43,EDATE('Rent Roll'!$M43,ROUNDDOWN('Rent Roll'!$Q43,0))-1&gt;=CX$5),-CX21,
IF(AND(CX$5&gt;='Rent Roll'!$K17,EDATE('Rent Roll'!$K17,ROUNDDOWN('Rent Roll'!$M17,0))-1&gt;=CX$5),-CX21,
"-")),"-")</f>
        <v>-</v>
      </c>
      <c r="CY46" s="92" t="str">
        <f>IFERROR(
IF(AND(CY$5&gt;='Rent Roll'!$M43,EDATE('Rent Roll'!$M43,ROUNDDOWN('Rent Roll'!$Q43,0))-1&gt;=CY$5),-CY21,
IF(AND(CY$5&gt;='Rent Roll'!$K17,EDATE('Rent Roll'!$K17,ROUNDDOWN('Rent Roll'!$M17,0))-1&gt;=CY$5),-CY21,
"-")),"-")</f>
        <v>-</v>
      </c>
      <c r="CZ46" s="92" t="str">
        <f>IFERROR(
IF(AND(CZ$5&gt;='Rent Roll'!$M43,EDATE('Rent Roll'!$M43,ROUNDDOWN('Rent Roll'!$Q43,0))-1&gt;=CZ$5),-CZ21,
IF(AND(CZ$5&gt;='Rent Roll'!$K17,EDATE('Rent Roll'!$K17,ROUNDDOWN('Rent Roll'!$M17,0))-1&gt;=CZ$5),-CZ21,
"-")),"-")</f>
        <v>-</v>
      </c>
      <c r="DA46" s="92" t="str">
        <f>IFERROR(
IF(AND(DA$5&gt;='Rent Roll'!$M43,EDATE('Rent Roll'!$M43,ROUNDDOWN('Rent Roll'!$Q43,0))-1&gt;=DA$5),-DA21,
IF(AND(DA$5&gt;='Rent Roll'!$K17,EDATE('Rent Roll'!$K17,ROUNDDOWN('Rent Roll'!$M17,0))-1&gt;=DA$5),-DA21,
"-")),"-")</f>
        <v>-</v>
      </c>
      <c r="DB46" s="92" t="str">
        <f>IFERROR(
IF(AND(DB$5&gt;='Rent Roll'!$M43,EDATE('Rent Roll'!$M43,ROUNDDOWN('Rent Roll'!$Q43,0))-1&gt;=DB$5),-DB21,
IF(AND(DB$5&gt;='Rent Roll'!$K17,EDATE('Rent Roll'!$K17,ROUNDDOWN('Rent Roll'!$M17,0))-1&gt;=DB$5),-DB21,
"-")),"-")</f>
        <v>-</v>
      </c>
      <c r="DC46" s="92" t="str">
        <f>IFERROR(
IF(AND(DC$5&gt;='Rent Roll'!$M43,EDATE('Rent Roll'!$M43,ROUNDDOWN('Rent Roll'!$Q43,0))-1&gt;=DC$5),-DC21,
IF(AND(DC$5&gt;='Rent Roll'!$K17,EDATE('Rent Roll'!$K17,ROUNDDOWN('Rent Roll'!$M17,0))-1&gt;=DC$5),-DC21,
"-")),"-")</f>
        <v>-</v>
      </c>
      <c r="DD46" s="92" t="str">
        <f>IFERROR(
IF(AND(DD$5&gt;='Rent Roll'!$M43,EDATE('Rent Roll'!$M43,ROUNDDOWN('Rent Roll'!$Q43,0))-1&gt;=DD$5),-DD21,
IF(AND(DD$5&gt;='Rent Roll'!$K17,EDATE('Rent Roll'!$K17,ROUNDDOWN('Rent Roll'!$M17,0))-1&gt;=DD$5),-DD21,
"-")),"-")</f>
        <v>-</v>
      </c>
      <c r="DE46" s="92" t="str">
        <f>IFERROR(
IF(AND(DE$5&gt;='Rent Roll'!$M43,EDATE('Rent Roll'!$M43,ROUNDDOWN('Rent Roll'!$Q43,0))-1&gt;=DE$5),-DE21,
IF(AND(DE$5&gt;='Rent Roll'!$K17,EDATE('Rent Roll'!$K17,ROUNDDOWN('Rent Roll'!$M17,0))-1&gt;=DE$5),-DE21,
"-")),"-")</f>
        <v>-</v>
      </c>
      <c r="DF46" s="92" t="str">
        <f>IFERROR(
IF(AND(DF$5&gt;='Rent Roll'!$M43,EDATE('Rent Roll'!$M43,ROUNDDOWN('Rent Roll'!$Q43,0))-1&gt;=DF$5),-DF21,
IF(AND(DF$5&gt;='Rent Roll'!$K17,EDATE('Rent Roll'!$K17,ROUNDDOWN('Rent Roll'!$M17,0))-1&gt;=DF$5),-DF21,
"-")),"-")</f>
        <v>-</v>
      </c>
      <c r="DG46" s="92" t="str">
        <f>IFERROR(
IF(AND(DG$5&gt;='Rent Roll'!$M43,EDATE('Rent Roll'!$M43,ROUNDDOWN('Rent Roll'!$Q43,0))-1&gt;=DG$5),-DG21,
IF(AND(DG$5&gt;='Rent Roll'!$K17,EDATE('Rent Roll'!$K17,ROUNDDOWN('Rent Roll'!$M17,0))-1&gt;=DG$5),-DG21,
"-")),"-")</f>
        <v>-</v>
      </c>
      <c r="DH46" s="92" t="str">
        <f>IFERROR(
IF(AND(DH$5&gt;='Rent Roll'!$M43,EDATE('Rent Roll'!$M43,ROUNDDOWN('Rent Roll'!$Q43,0))-1&gt;=DH$5),-DH21,
IF(AND(DH$5&gt;='Rent Roll'!$K17,EDATE('Rent Roll'!$K17,ROUNDDOWN('Rent Roll'!$M17,0))-1&gt;=DH$5),-DH21,
"-")),"-")</f>
        <v>-</v>
      </c>
      <c r="DI46" s="92" t="str">
        <f>IFERROR(
IF(AND(DI$5&gt;='Rent Roll'!$M43,EDATE('Rent Roll'!$M43,ROUNDDOWN('Rent Roll'!$Q43,0))-1&gt;=DI$5),-DI21,
IF(AND(DI$5&gt;='Rent Roll'!$K17,EDATE('Rent Roll'!$K17,ROUNDDOWN('Rent Roll'!$M17,0))-1&gt;=DI$5),-DI21,
"-")),"-")</f>
        <v>-</v>
      </c>
      <c r="DJ46" s="92" t="str">
        <f>IFERROR(
IF(AND(DJ$5&gt;='Rent Roll'!$M43,EDATE('Rent Roll'!$M43,ROUNDDOWN('Rent Roll'!$Q43,0))-1&gt;=DJ$5),-DJ21,
IF(AND(DJ$5&gt;='Rent Roll'!$K17,EDATE('Rent Roll'!$K17,ROUNDDOWN('Rent Roll'!$M17,0))-1&gt;=DJ$5),-DJ21,
"-")),"-")</f>
        <v>-</v>
      </c>
      <c r="DK46" s="92" t="str">
        <f>IFERROR(
IF(AND(DK$5&gt;='Rent Roll'!$M43,EDATE('Rent Roll'!$M43,ROUNDDOWN('Rent Roll'!$Q43,0))-1&gt;=DK$5),-DK21,
IF(AND(DK$5&gt;='Rent Roll'!$K17,EDATE('Rent Roll'!$K17,ROUNDDOWN('Rent Roll'!$M17,0))-1&gt;=DK$5),-DK21,
"-")),"-")</f>
        <v>-</v>
      </c>
      <c r="DL46" s="92" t="str">
        <f>IFERROR(
IF(AND(DL$5&gt;='Rent Roll'!$M43,EDATE('Rent Roll'!$M43,ROUNDDOWN('Rent Roll'!$Q43,0))-1&gt;=DL$5),-DL21,
IF(AND(DL$5&gt;='Rent Roll'!$K17,EDATE('Rent Roll'!$K17,ROUNDDOWN('Rent Roll'!$M17,0))-1&gt;=DL$5),-DL21,
"-")),"-")</f>
        <v>-</v>
      </c>
      <c r="DM46" s="92" t="str">
        <f>IFERROR(
IF(AND(DM$5&gt;='Rent Roll'!$M43,EDATE('Rent Roll'!$M43,ROUNDDOWN('Rent Roll'!$Q43,0))-1&gt;=DM$5),-DM21,
IF(AND(DM$5&gt;='Rent Roll'!$K17,EDATE('Rent Roll'!$K17,ROUNDDOWN('Rent Roll'!$M17,0))-1&gt;=DM$5),-DM21,
"-")),"-")</f>
        <v>-</v>
      </c>
      <c r="DN46" s="92" t="str">
        <f>IFERROR(
IF(AND(DN$5&gt;='Rent Roll'!$M43,EDATE('Rent Roll'!$M43,ROUNDDOWN('Rent Roll'!$Q43,0))-1&gt;=DN$5),-DN21,
IF(AND(DN$5&gt;='Rent Roll'!$K17,EDATE('Rent Roll'!$K17,ROUNDDOWN('Rent Roll'!$M17,0))-1&gt;=DN$5),-DN21,
"-")),"-")</f>
        <v>-</v>
      </c>
      <c r="DO46" s="92" t="str">
        <f>IFERROR(
IF(AND(DO$5&gt;='Rent Roll'!$M43,EDATE('Rent Roll'!$M43,ROUNDDOWN('Rent Roll'!$Q43,0))-1&gt;=DO$5),-DO21,
IF(AND(DO$5&gt;='Rent Roll'!$K17,EDATE('Rent Roll'!$K17,ROUNDDOWN('Rent Roll'!$M17,0))-1&gt;=DO$5),-DO21,
"-")),"-")</f>
        <v>-</v>
      </c>
      <c r="DP46" s="92" t="str">
        <f>IFERROR(
IF(AND(DP$5&gt;='Rent Roll'!$M43,EDATE('Rent Roll'!$M43,ROUNDDOWN('Rent Roll'!$Q43,0))-1&gt;=DP$5),-DP21,
IF(AND(DP$5&gt;='Rent Roll'!$K17,EDATE('Rent Roll'!$K17,ROUNDDOWN('Rent Roll'!$M17,0))-1&gt;=DP$5),-DP21,
"-")),"-")</f>
        <v>-</v>
      </c>
      <c r="DQ46" s="92" t="str">
        <f>IFERROR(
IF(AND(DQ$5&gt;='Rent Roll'!$M43,EDATE('Rent Roll'!$M43,ROUNDDOWN('Rent Roll'!$Q43,0))-1&gt;=DQ$5),-DQ21,
IF(AND(DQ$5&gt;='Rent Roll'!$K17,EDATE('Rent Roll'!$K17,ROUNDDOWN('Rent Roll'!$M17,0))-1&gt;=DQ$5),-DQ21,
"-")),"-")</f>
        <v>-</v>
      </c>
      <c r="DR46" s="92" t="str">
        <f>IFERROR(
IF(AND(DR$5&gt;='Rent Roll'!$M43,EDATE('Rent Roll'!$M43,ROUNDDOWN('Rent Roll'!$Q43,0))-1&gt;=DR$5),-DR21,
IF(AND(DR$5&gt;='Rent Roll'!$K17,EDATE('Rent Roll'!$K17,ROUNDDOWN('Rent Roll'!$M17,0))-1&gt;=DR$5),-DR21,
"-")),"-")</f>
        <v>-</v>
      </c>
      <c r="DS46" s="92" t="str">
        <f>IFERROR(
IF(AND(DS$5&gt;='Rent Roll'!$M43,EDATE('Rent Roll'!$M43,ROUNDDOWN('Rent Roll'!$Q43,0))-1&gt;=DS$5),-DS21,
IF(AND(DS$5&gt;='Rent Roll'!$K17,EDATE('Rent Roll'!$K17,ROUNDDOWN('Rent Roll'!$M17,0))-1&gt;=DS$5),-DS21,
"-")),"-")</f>
        <v>-</v>
      </c>
      <c r="DT46" s="92" t="str">
        <f>IFERROR(
IF(AND(DT$5&gt;='Rent Roll'!$M43,EDATE('Rent Roll'!$M43,ROUNDDOWN('Rent Roll'!$Q43,0))-1&gt;=DT$5),-DT21,
IF(AND(DT$5&gt;='Rent Roll'!$K17,EDATE('Rent Roll'!$K17,ROUNDDOWN('Rent Roll'!$M17,0))-1&gt;=DT$5),-DT21,
"-")),"-")</f>
        <v>-</v>
      </c>
      <c r="DU46" s="92" t="str">
        <f>IFERROR(
IF(AND(DU$5&gt;='Rent Roll'!$M43,EDATE('Rent Roll'!$M43,ROUNDDOWN('Rent Roll'!$Q43,0))-1&gt;=DU$5),-DU21,
IF(AND(DU$5&gt;='Rent Roll'!$K17,EDATE('Rent Roll'!$K17,ROUNDDOWN('Rent Roll'!$M17,0))-1&gt;=DU$5),-DU21,
"-")),"-")</f>
        <v>-</v>
      </c>
      <c r="DV46" s="92" t="str">
        <f>IFERROR(
IF(AND(DV$5&gt;='Rent Roll'!$M43,EDATE('Rent Roll'!$M43,ROUNDDOWN('Rent Roll'!$Q43,0))-1&gt;=DV$5),-DV21,
IF(AND(DV$5&gt;='Rent Roll'!$K17,EDATE('Rent Roll'!$K17,ROUNDDOWN('Rent Roll'!$M17,0))-1&gt;=DV$5),-DV21,
"-")),"-")</f>
        <v>-</v>
      </c>
      <c r="DW46" s="92" t="str">
        <f>IFERROR(
IF(AND(DW$5&gt;='Rent Roll'!$M43,EDATE('Rent Roll'!$M43,ROUNDDOWN('Rent Roll'!$Q43,0))-1&gt;=DW$5),-DW21,
IF(AND(DW$5&gt;='Rent Roll'!$K17,EDATE('Rent Roll'!$K17,ROUNDDOWN('Rent Roll'!$M17,0))-1&gt;=DW$5),-DW21,
"-")),"-")</f>
        <v>-</v>
      </c>
      <c r="DX46" s="92" t="str">
        <f>IFERROR(
IF(AND(DX$5&gt;='Rent Roll'!$M43,EDATE('Rent Roll'!$M43,ROUNDDOWN('Rent Roll'!$Q43,0))-1&gt;=DX$5),-DX21,
IF(AND(DX$5&gt;='Rent Roll'!$K17,EDATE('Rent Roll'!$K17,ROUNDDOWN('Rent Roll'!$M17,0))-1&gt;=DX$5),-DX21,
"-")),"-")</f>
        <v>-</v>
      </c>
      <c r="DY46" s="92" t="str">
        <f>IFERROR(
IF(AND(DY$5&gt;='Rent Roll'!$M43,EDATE('Rent Roll'!$M43,ROUNDDOWN('Rent Roll'!$Q43,0))-1&gt;=DY$5),-DY21,
IF(AND(DY$5&gt;='Rent Roll'!$K17,EDATE('Rent Roll'!$K17,ROUNDDOWN('Rent Roll'!$M17,0))-1&gt;=DY$5),-DY21,
"-")),"-")</f>
        <v>-</v>
      </c>
      <c r="DZ46" s="92" t="str">
        <f>IFERROR(
IF(AND(DZ$5&gt;='Rent Roll'!$M43,EDATE('Rent Roll'!$M43,ROUNDDOWN('Rent Roll'!$Q43,0))-1&gt;=DZ$5),-DZ21,
IF(AND(DZ$5&gt;='Rent Roll'!$K17,EDATE('Rent Roll'!$K17,ROUNDDOWN('Rent Roll'!$M17,0))-1&gt;=DZ$5),-DZ21,
"-")),"-")</f>
        <v>-</v>
      </c>
      <c r="EA46" s="92" t="str">
        <f>IFERROR(
IF(AND(EA$5&gt;='Rent Roll'!$M43,EDATE('Rent Roll'!$M43,ROUNDDOWN('Rent Roll'!$Q43,0))-1&gt;=EA$5),-EA21,
IF(AND(EA$5&gt;='Rent Roll'!$K17,EDATE('Rent Roll'!$K17,ROUNDDOWN('Rent Roll'!$M17,0))-1&gt;=EA$5),-EA21,
"-")),"-")</f>
        <v>-</v>
      </c>
      <c r="EB46" s="92" t="str">
        <f>IFERROR(
IF(AND(EB$5&gt;='Rent Roll'!$M43,EDATE('Rent Roll'!$M43,ROUNDDOWN('Rent Roll'!$Q43,0))-1&gt;=EB$5),-EB21,
IF(AND(EB$5&gt;='Rent Roll'!$K17,EDATE('Rent Roll'!$K17,ROUNDDOWN('Rent Roll'!$M17,0))-1&gt;=EB$5),-EB21,
"-")),"-")</f>
        <v>-</v>
      </c>
      <c r="EC46" s="92" t="str">
        <f>IFERROR(
IF(AND(EC$5&gt;='Rent Roll'!$M43,EDATE('Rent Roll'!$M43,ROUNDDOWN('Rent Roll'!$Q43,0))-1&gt;=EC$5),-EC21,
IF(AND(EC$5&gt;='Rent Roll'!$K17,EDATE('Rent Roll'!$K17,ROUNDDOWN('Rent Roll'!$M17,0))-1&gt;=EC$5),-EC21,
"-")),"-")</f>
        <v>-</v>
      </c>
      <c r="ED46" s="92" t="str">
        <f>IFERROR(
IF(AND(ED$5&gt;='Rent Roll'!$M43,EDATE('Rent Roll'!$M43,ROUNDDOWN('Rent Roll'!$Q43,0))-1&gt;=ED$5),-ED21,
IF(AND(ED$5&gt;='Rent Roll'!$K17,EDATE('Rent Roll'!$K17,ROUNDDOWN('Rent Roll'!$M17,0))-1&gt;=ED$5),-ED21,
"-")),"-")</f>
        <v>-</v>
      </c>
      <c r="EE46" s="92" t="str">
        <f>IFERROR(
IF(AND(EE$5&gt;='Rent Roll'!$M43,EDATE('Rent Roll'!$M43,ROUNDDOWN('Rent Roll'!$Q43,0))-1&gt;=EE$5),-EE21,
IF(AND(EE$5&gt;='Rent Roll'!$K17,EDATE('Rent Roll'!$K17,ROUNDDOWN('Rent Roll'!$M17,0))-1&gt;=EE$5),-EE21,
"-")),"-")</f>
        <v>-</v>
      </c>
      <c r="EF46" s="214" t="str">
        <f>IFERROR(
IF(AND(EF$5&gt;='Rent Roll'!$M43,EDATE('Rent Roll'!$M43,ROUNDDOWN('Rent Roll'!$Q43,0))-1&gt;=EF$5),-EF21,
IF(AND(EF$5&gt;='Rent Roll'!$K17,EDATE('Rent Roll'!$K17,ROUNDDOWN('Rent Roll'!$M17,0))-1&gt;=EF$5),-EF21,
"-")),"-")</f>
        <v>-</v>
      </c>
      <c r="EG46" s="72" t="s">
        <v>109</v>
      </c>
    </row>
    <row r="47" spans="2:137" x14ac:dyDescent="0.2">
      <c r="B47" s="75"/>
      <c r="C47" s="287" t="str">
        <f>CONCATENATE('Rent Roll'!B18&amp;" - "&amp;'Rent Roll'!C18)</f>
        <v xml:space="preserve"> - </v>
      </c>
      <c r="D47" s="214">
        <f t="shared" si="18"/>
        <v>0</v>
      </c>
      <c r="E47" s="92" t="str">
        <f>IFERROR(
IF(AND(E$5&gt;='Rent Roll'!$M44,EDATE('Rent Roll'!$M44,ROUNDDOWN('Rent Roll'!$Q44,0))-1&gt;=E$5),-E22,
IF(AND(E$5&gt;='Rent Roll'!$K18,EDATE('Rent Roll'!$K18,ROUNDDOWN('Rent Roll'!$M18,0))-1&gt;=E$5),-E22,
"-")),"-")</f>
        <v>-</v>
      </c>
      <c r="F47" s="92" t="str">
        <f>IFERROR(
IF(AND(F$5&gt;='Rent Roll'!$M44,EDATE('Rent Roll'!$M44,ROUNDDOWN('Rent Roll'!$Q44,0))-1&gt;=F$5),-F22,
IF(AND(F$5&gt;='Rent Roll'!$K18,EDATE('Rent Roll'!$K18,ROUNDDOWN('Rent Roll'!$M18,0))-1&gt;=F$5),-F22,
"-")),"-")</f>
        <v>-</v>
      </c>
      <c r="G47" s="92" t="str">
        <f>IFERROR(
IF(AND(G$5&gt;='Rent Roll'!$M44,EDATE('Rent Roll'!$M44,ROUNDDOWN('Rent Roll'!$Q44,0))-1&gt;=G$5),-G22,
IF(AND(G$5&gt;='Rent Roll'!$K18,EDATE('Rent Roll'!$K18,ROUNDDOWN('Rent Roll'!$M18,0))-1&gt;=G$5),-G22,
"-")),"-")</f>
        <v>-</v>
      </c>
      <c r="H47" s="92" t="str">
        <f>IFERROR(
IF(AND(H$5&gt;='Rent Roll'!$M44,EDATE('Rent Roll'!$M44,ROUNDDOWN('Rent Roll'!$Q44,0))-1&gt;=H$5),-H22,
IF(AND(H$5&gt;='Rent Roll'!$K18,EDATE('Rent Roll'!$K18,ROUNDDOWN('Rent Roll'!$M18,0))-1&gt;=H$5),-H22,
"-")),"-")</f>
        <v>-</v>
      </c>
      <c r="I47" s="92" t="str">
        <f>IFERROR(
IF(AND(I$5&gt;='Rent Roll'!$M44,EDATE('Rent Roll'!$M44,ROUNDDOWN('Rent Roll'!$Q44,0))-1&gt;=I$5),-I22,
IF(AND(I$5&gt;='Rent Roll'!$K18,EDATE('Rent Roll'!$K18,ROUNDDOWN('Rent Roll'!$M18,0))-1&gt;=I$5),-I22,
"-")),"-")</f>
        <v>-</v>
      </c>
      <c r="J47" s="92" t="str">
        <f>IFERROR(
IF(AND(J$5&gt;='Rent Roll'!$M44,EDATE('Rent Roll'!$M44,ROUNDDOWN('Rent Roll'!$Q44,0))-1&gt;=J$5),-J22,
IF(AND(J$5&gt;='Rent Roll'!$K18,EDATE('Rent Roll'!$K18,ROUNDDOWN('Rent Roll'!$M18,0))-1&gt;=J$5),-J22,
"-")),"-")</f>
        <v>-</v>
      </c>
      <c r="K47" s="92" t="str">
        <f>IFERROR(
IF(AND(K$5&gt;='Rent Roll'!$M44,EDATE('Rent Roll'!$M44,ROUNDDOWN('Rent Roll'!$Q44,0))-1&gt;=K$5),-K22,
IF(AND(K$5&gt;='Rent Roll'!$K18,EDATE('Rent Roll'!$K18,ROUNDDOWN('Rent Roll'!$M18,0))-1&gt;=K$5),-K22,
"-")),"-")</f>
        <v>-</v>
      </c>
      <c r="L47" s="92" t="str">
        <f>IFERROR(
IF(AND(L$5&gt;='Rent Roll'!$M44,EDATE('Rent Roll'!$M44,ROUNDDOWN('Rent Roll'!$Q44,0))-1&gt;=L$5),-L22,
IF(AND(L$5&gt;='Rent Roll'!$K18,EDATE('Rent Roll'!$K18,ROUNDDOWN('Rent Roll'!$M18,0))-1&gt;=L$5),-L22,
"-")),"-")</f>
        <v>-</v>
      </c>
      <c r="M47" s="92" t="str">
        <f>IFERROR(
IF(AND(M$5&gt;='Rent Roll'!$M44,EDATE('Rent Roll'!$M44,ROUNDDOWN('Rent Roll'!$Q44,0))-1&gt;=M$5),-M22,
IF(AND(M$5&gt;='Rent Roll'!$K18,EDATE('Rent Roll'!$K18,ROUNDDOWN('Rent Roll'!$M18,0))-1&gt;=M$5),-M22,
"-")),"-")</f>
        <v>-</v>
      </c>
      <c r="N47" s="92" t="str">
        <f>IFERROR(
IF(AND(N$5&gt;='Rent Roll'!$M44,EDATE('Rent Roll'!$M44,ROUNDDOWN('Rent Roll'!$Q44,0))-1&gt;=N$5),-N22,
IF(AND(N$5&gt;='Rent Roll'!$K18,EDATE('Rent Roll'!$K18,ROUNDDOWN('Rent Roll'!$M18,0))-1&gt;=N$5),-N22,
"-")),"-")</f>
        <v>-</v>
      </c>
      <c r="O47" s="92" t="str">
        <f>IFERROR(
IF(AND(O$5&gt;='Rent Roll'!$M44,EDATE('Rent Roll'!$M44,ROUNDDOWN('Rent Roll'!$Q44,0))-1&gt;=O$5),-O22,
IF(AND(O$5&gt;='Rent Roll'!$K18,EDATE('Rent Roll'!$K18,ROUNDDOWN('Rent Roll'!$M18,0))-1&gt;=O$5),-O22,
"-")),"-")</f>
        <v>-</v>
      </c>
      <c r="P47" s="92" t="str">
        <f>IFERROR(
IF(AND(P$5&gt;='Rent Roll'!$M44,EDATE('Rent Roll'!$M44,ROUNDDOWN('Rent Roll'!$Q44,0))-1&gt;=P$5),-P22,
IF(AND(P$5&gt;='Rent Roll'!$K18,EDATE('Rent Roll'!$K18,ROUNDDOWN('Rent Roll'!$M18,0))-1&gt;=P$5),-P22,
"-")),"-")</f>
        <v>-</v>
      </c>
      <c r="Q47" s="92" t="str">
        <f>IFERROR(
IF(AND(Q$5&gt;='Rent Roll'!$M44,EDATE('Rent Roll'!$M44,ROUNDDOWN('Rent Roll'!$Q44,0))-1&gt;=Q$5),-Q22,
IF(AND(Q$5&gt;='Rent Roll'!$K18,EDATE('Rent Roll'!$K18,ROUNDDOWN('Rent Roll'!$M18,0))-1&gt;=Q$5),-Q22,
"-")),"-")</f>
        <v>-</v>
      </c>
      <c r="R47" s="92" t="str">
        <f>IFERROR(
IF(AND(R$5&gt;='Rent Roll'!$M44,EDATE('Rent Roll'!$M44,ROUNDDOWN('Rent Roll'!$Q44,0))-1&gt;=R$5),-R22,
IF(AND(R$5&gt;='Rent Roll'!$K18,EDATE('Rent Roll'!$K18,ROUNDDOWN('Rent Roll'!$M18,0))-1&gt;=R$5),-R22,
"-")),"-")</f>
        <v>-</v>
      </c>
      <c r="S47" s="92" t="str">
        <f>IFERROR(
IF(AND(S$5&gt;='Rent Roll'!$M44,EDATE('Rent Roll'!$M44,ROUNDDOWN('Rent Roll'!$Q44,0))-1&gt;=S$5),-S22,
IF(AND(S$5&gt;='Rent Roll'!$K18,EDATE('Rent Roll'!$K18,ROUNDDOWN('Rent Roll'!$M18,0))-1&gt;=S$5),-S22,
"-")),"-")</f>
        <v>-</v>
      </c>
      <c r="T47" s="92" t="str">
        <f>IFERROR(
IF(AND(T$5&gt;='Rent Roll'!$M44,EDATE('Rent Roll'!$M44,ROUNDDOWN('Rent Roll'!$Q44,0))-1&gt;=T$5),-T22,
IF(AND(T$5&gt;='Rent Roll'!$K18,EDATE('Rent Roll'!$K18,ROUNDDOWN('Rent Roll'!$M18,0))-1&gt;=T$5),-T22,
"-")),"-")</f>
        <v>-</v>
      </c>
      <c r="U47" s="92" t="str">
        <f>IFERROR(
IF(AND(U$5&gt;='Rent Roll'!$M44,EDATE('Rent Roll'!$M44,ROUNDDOWN('Rent Roll'!$Q44,0))-1&gt;=U$5),-U22,
IF(AND(U$5&gt;='Rent Roll'!$K18,EDATE('Rent Roll'!$K18,ROUNDDOWN('Rent Roll'!$M18,0))-1&gt;=U$5),-U22,
"-")),"-")</f>
        <v>-</v>
      </c>
      <c r="V47" s="92" t="str">
        <f>IFERROR(
IF(AND(V$5&gt;='Rent Roll'!$M44,EDATE('Rent Roll'!$M44,ROUNDDOWN('Rent Roll'!$Q44,0))-1&gt;=V$5),-V22,
IF(AND(V$5&gt;='Rent Roll'!$K18,EDATE('Rent Roll'!$K18,ROUNDDOWN('Rent Roll'!$M18,0))-1&gt;=V$5),-V22,
"-")),"-")</f>
        <v>-</v>
      </c>
      <c r="W47" s="92" t="str">
        <f>IFERROR(
IF(AND(W$5&gt;='Rent Roll'!$M44,EDATE('Rent Roll'!$M44,ROUNDDOWN('Rent Roll'!$Q44,0))-1&gt;=W$5),-W22,
IF(AND(W$5&gt;='Rent Roll'!$K18,EDATE('Rent Roll'!$K18,ROUNDDOWN('Rent Roll'!$M18,0))-1&gt;=W$5),-W22,
"-")),"-")</f>
        <v>-</v>
      </c>
      <c r="X47" s="92" t="str">
        <f>IFERROR(
IF(AND(X$5&gt;='Rent Roll'!$M44,EDATE('Rent Roll'!$M44,ROUNDDOWN('Rent Roll'!$Q44,0))-1&gt;=X$5),-X22,
IF(AND(X$5&gt;='Rent Roll'!$K18,EDATE('Rent Roll'!$K18,ROUNDDOWN('Rent Roll'!$M18,0))-1&gt;=X$5),-X22,
"-")),"-")</f>
        <v>-</v>
      </c>
      <c r="Y47" s="92" t="str">
        <f>IFERROR(
IF(AND(Y$5&gt;='Rent Roll'!$M44,EDATE('Rent Roll'!$M44,ROUNDDOWN('Rent Roll'!$Q44,0))-1&gt;=Y$5),-Y22,
IF(AND(Y$5&gt;='Rent Roll'!$K18,EDATE('Rent Roll'!$K18,ROUNDDOWN('Rent Roll'!$M18,0))-1&gt;=Y$5),-Y22,
"-")),"-")</f>
        <v>-</v>
      </c>
      <c r="Z47" s="92" t="str">
        <f>IFERROR(
IF(AND(Z$5&gt;='Rent Roll'!$M44,EDATE('Rent Roll'!$M44,ROUNDDOWN('Rent Roll'!$Q44,0))-1&gt;=Z$5),-Z22,
IF(AND(Z$5&gt;='Rent Roll'!$K18,EDATE('Rent Roll'!$K18,ROUNDDOWN('Rent Roll'!$M18,0))-1&gt;=Z$5),-Z22,
"-")),"-")</f>
        <v>-</v>
      </c>
      <c r="AA47" s="92" t="str">
        <f>IFERROR(
IF(AND(AA$5&gt;='Rent Roll'!$M44,EDATE('Rent Roll'!$M44,ROUNDDOWN('Rent Roll'!$Q44,0))-1&gt;=AA$5),-AA22,
IF(AND(AA$5&gt;='Rent Roll'!$K18,EDATE('Rent Roll'!$K18,ROUNDDOWN('Rent Roll'!$M18,0))-1&gt;=AA$5),-AA22,
"-")),"-")</f>
        <v>-</v>
      </c>
      <c r="AB47" s="92" t="str">
        <f>IFERROR(
IF(AND(AB$5&gt;='Rent Roll'!$M44,EDATE('Rent Roll'!$M44,ROUNDDOWN('Rent Roll'!$Q44,0))-1&gt;=AB$5),-AB22,
IF(AND(AB$5&gt;='Rent Roll'!$K18,EDATE('Rent Roll'!$K18,ROUNDDOWN('Rent Roll'!$M18,0))-1&gt;=AB$5),-AB22,
"-")),"-")</f>
        <v>-</v>
      </c>
      <c r="AC47" s="92" t="str">
        <f>IFERROR(
IF(AND(AC$5&gt;='Rent Roll'!$M44,EDATE('Rent Roll'!$M44,ROUNDDOWN('Rent Roll'!$Q44,0))-1&gt;=AC$5),-AC22,
IF(AND(AC$5&gt;='Rent Roll'!$K18,EDATE('Rent Roll'!$K18,ROUNDDOWN('Rent Roll'!$M18,0))-1&gt;=AC$5),-AC22,
"-")),"-")</f>
        <v>-</v>
      </c>
      <c r="AD47" s="92" t="str">
        <f>IFERROR(
IF(AND(AD$5&gt;='Rent Roll'!$M44,EDATE('Rent Roll'!$M44,ROUNDDOWN('Rent Roll'!$Q44,0))-1&gt;=AD$5),-AD22,
IF(AND(AD$5&gt;='Rent Roll'!$K18,EDATE('Rent Roll'!$K18,ROUNDDOWN('Rent Roll'!$M18,0))-1&gt;=AD$5),-AD22,
"-")),"-")</f>
        <v>-</v>
      </c>
      <c r="AE47" s="92" t="str">
        <f>IFERROR(
IF(AND(AE$5&gt;='Rent Roll'!$M44,EDATE('Rent Roll'!$M44,ROUNDDOWN('Rent Roll'!$Q44,0))-1&gt;=AE$5),-AE22,
IF(AND(AE$5&gt;='Rent Roll'!$K18,EDATE('Rent Roll'!$K18,ROUNDDOWN('Rent Roll'!$M18,0))-1&gt;=AE$5),-AE22,
"-")),"-")</f>
        <v>-</v>
      </c>
      <c r="AF47" s="92" t="str">
        <f>IFERROR(
IF(AND(AF$5&gt;='Rent Roll'!$M44,EDATE('Rent Roll'!$M44,ROUNDDOWN('Rent Roll'!$Q44,0))-1&gt;=AF$5),-AF22,
IF(AND(AF$5&gt;='Rent Roll'!$K18,EDATE('Rent Roll'!$K18,ROUNDDOWN('Rent Roll'!$M18,0))-1&gt;=AF$5),-AF22,
"-")),"-")</f>
        <v>-</v>
      </c>
      <c r="AG47" s="92" t="str">
        <f>IFERROR(
IF(AND(AG$5&gt;='Rent Roll'!$M44,EDATE('Rent Roll'!$M44,ROUNDDOWN('Rent Roll'!$Q44,0))-1&gt;=AG$5),-AG22,
IF(AND(AG$5&gt;='Rent Roll'!$K18,EDATE('Rent Roll'!$K18,ROUNDDOWN('Rent Roll'!$M18,0))-1&gt;=AG$5),-AG22,
"-")),"-")</f>
        <v>-</v>
      </c>
      <c r="AH47" s="92" t="str">
        <f>IFERROR(
IF(AND(AH$5&gt;='Rent Roll'!$M44,EDATE('Rent Roll'!$M44,ROUNDDOWN('Rent Roll'!$Q44,0))-1&gt;=AH$5),-AH22,
IF(AND(AH$5&gt;='Rent Roll'!$K18,EDATE('Rent Roll'!$K18,ROUNDDOWN('Rent Roll'!$M18,0))-1&gt;=AH$5),-AH22,
"-")),"-")</f>
        <v>-</v>
      </c>
      <c r="AI47" s="92" t="str">
        <f>IFERROR(
IF(AND(AI$5&gt;='Rent Roll'!$M44,EDATE('Rent Roll'!$M44,ROUNDDOWN('Rent Roll'!$Q44,0))-1&gt;=AI$5),-AI22,
IF(AND(AI$5&gt;='Rent Roll'!$K18,EDATE('Rent Roll'!$K18,ROUNDDOWN('Rent Roll'!$M18,0))-1&gt;=AI$5),-AI22,
"-")),"-")</f>
        <v>-</v>
      </c>
      <c r="AJ47" s="92" t="str">
        <f>IFERROR(
IF(AND(AJ$5&gt;='Rent Roll'!$M44,EDATE('Rent Roll'!$M44,ROUNDDOWN('Rent Roll'!$Q44,0))-1&gt;=AJ$5),-AJ22,
IF(AND(AJ$5&gt;='Rent Roll'!$K18,EDATE('Rent Roll'!$K18,ROUNDDOWN('Rent Roll'!$M18,0))-1&gt;=AJ$5),-AJ22,
"-")),"-")</f>
        <v>-</v>
      </c>
      <c r="AK47" s="92" t="str">
        <f>IFERROR(
IF(AND(AK$5&gt;='Rent Roll'!$M44,EDATE('Rent Roll'!$M44,ROUNDDOWN('Rent Roll'!$Q44,0))-1&gt;=AK$5),-AK22,
IF(AND(AK$5&gt;='Rent Roll'!$K18,EDATE('Rent Roll'!$K18,ROUNDDOWN('Rent Roll'!$M18,0))-1&gt;=AK$5),-AK22,
"-")),"-")</f>
        <v>-</v>
      </c>
      <c r="AL47" s="92" t="str">
        <f>IFERROR(
IF(AND(AL$5&gt;='Rent Roll'!$M44,EDATE('Rent Roll'!$M44,ROUNDDOWN('Rent Roll'!$Q44,0))-1&gt;=AL$5),-AL22,
IF(AND(AL$5&gt;='Rent Roll'!$K18,EDATE('Rent Roll'!$K18,ROUNDDOWN('Rent Roll'!$M18,0))-1&gt;=AL$5),-AL22,
"-")),"-")</f>
        <v>-</v>
      </c>
      <c r="AM47" s="92" t="str">
        <f>IFERROR(
IF(AND(AM$5&gt;='Rent Roll'!$M44,EDATE('Rent Roll'!$M44,ROUNDDOWN('Rent Roll'!$Q44,0))-1&gt;=AM$5),-AM22,
IF(AND(AM$5&gt;='Rent Roll'!$K18,EDATE('Rent Roll'!$K18,ROUNDDOWN('Rent Roll'!$M18,0))-1&gt;=AM$5),-AM22,
"-")),"-")</f>
        <v>-</v>
      </c>
      <c r="AN47" s="92" t="str">
        <f>IFERROR(
IF(AND(AN$5&gt;='Rent Roll'!$M44,EDATE('Rent Roll'!$M44,ROUNDDOWN('Rent Roll'!$Q44,0))-1&gt;=AN$5),-AN22,
IF(AND(AN$5&gt;='Rent Roll'!$K18,EDATE('Rent Roll'!$K18,ROUNDDOWN('Rent Roll'!$M18,0))-1&gt;=AN$5),-AN22,
"-")),"-")</f>
        <v>-</v>
      </c>
      <c r="AO47" s="92" t="str">
        <f>IFERROR(
IF(AND(AO$5&gt;='Rent Roll'!$M44,EDATE('Rent Roll'!$M44,ROUNDDOWN('Rent Roll'!$Q44,0))-1&gt;=AO$5),-AO22,
IF(AND(AO$5&gt;='Rent Roll'!$K18,EDATE('Rent Roll'!$K18,ROUNDDOWN('Rent Roll'!$M18,0))-1&gt;=AO$5),-AO22,
"-")),"-")</f>
        <v>-</v>
      </c>
      <c r="AP47" s="92" t="str">
        <f>IFERROR(
IF(AND(AP$5&gt;='Rent Roll'!$M44,EDATE('Rent Roll'!$M44,ROUNDDOWN('Rent Roll'!$Q44,0))-1&gt;=AP$5),-AP22,
IF(AND(AP$5&gt;='Rent Roll'!$K18,EDATE('Rent Roll'!$K18,ROUNDDOWN('Rent Roll'!$M18,0))-1&gt;=AP$5),-AP22,
"-")),"-")</f>
        <v>-</v>
      </c>
      <c r="AQ47" s="92" t="str">
        <f>IFERROR(
IF(AND(AQ$5&gt;='Rent Roll'!$M44,EDATE('Rent Roll'!$M44,ROUNDDOWN('Rent Roll'!$Q44,0))-1&gt;=AQ$5),-AQ22,
IF(AND(AQ$5&gt;='Rent Roll'!$K18,EDATE('Rent Roll'!$K18,ROUNDDOWN('Rent Roll'!$M18,0))-1&gt;=AQ$5),-AQ22,
"-")),"-")</f>
        <v>-</v>
      </c>
      <c r="AR47" s="92" t="str">
        <f>IFERROR(
IF(AND(AR$5&gt;='Rent Roll'!$M44,EDATE('Rent Roll'!$M44,ROUNDDOWN('Rent Roll'!$Q44,0))-1&gt;=AR$5),-AR22,
IF(AND(AR$5&gt;='Rent Roll'!$K18,EDATE('Rent Roll'!$K18,ROUNDDOWN('Rent Roll'!$M18,0))-1&gt;=AR$5),-AR22,
"-")),"-")</f>
        <v>-</v>
      </c>
      <c r="AS47" s="92" t="str">
        <f>IFERROR(
IF(AND(AS$5&gt;='Rent Roll'!$M44,EDATE('Rent Roll'!$M44,ROUNDDOWN('Rent Roll'!$Q44,0))-1&gt;=AS$5),-AS22,
IF(AND(AS$5&gt;='Rent Roll'!$K18,EDATE('Rent Roll'!$K18,ROUNDDOWN('Rent Roll'!$M18,0))-1&gt;=AS$5),-AS22,
"-")),"-")</f>
        <v>-</v>
      </c>
      <c r="AT47" s="92" t="str">
        <f>IFERROR(
IF(AND(AT$5&gt;='Rent Roll'!$M44,EDATE('Rent Roll'!$M44,ROUNDDOWN('Rent Roll'!$Q44,0))-1&gt;=AT$5),-AT22,
IF(AND(AT$5&gt;='Rent Roll'!$K18,EDATE('Rent Roll'!$K18,ROUNDDOWN('Rent Roll'!$M18,0))-1&gt;=AT$5),-AT22,
"-")),"-")</f>
        <v>-</v>
      </c>
      <c r="AU47" s="92" t="str">
        <f>IFERROR(
IF(AND(AU$5&gt;='Rent Roll'!$M44,EDATE('Rent Roll'!$M44,ROUNDDOWN('Rent Roll'!$Q44,0))-1&gt;=AU$5),-AU22,
IF(AND(AU$5&gt;='Rent Roll'!$K18,EDATE('Rent Roll'!$K18,ROUNDDOWN('Rent Roll'!$M18,0))-1&gt;=AU$5),-AU22,
"-")),"-")</f>
        <v>-</v>
      </c>
      <c r="AV47" s="92" t="str">
        <f>IFERROR(
IF(AND(AV$5&gt;='Rent Roll'!$M44,EDATE('Rent Roll'!$M44,ROUNDDOWN('Rent Roll'!$Q44,0))-1&gt;=AV$5),-AV22,
IF(AND(AV$5&gt;='Rent Roll'!$K18,EDATE('Rent Roll'!$K18,ROUNDDOWN('Rent Roll'!$M18,0))-1&gt;=AV$5),-AV22,
"-")),"-")</f>
        <v>-</v>
      </c>
      <c r="AW47" s="92" t="str">
        <f>IFERROR(
IF(AND(AW$5&gt;='Rent Roll'!$M44,EDATE('Rent Roll'!$M44,ROUNDDOWN('Rent Roll'!$Q44,0))-1&gt;=AW$5),-AW22,
IF(AND(AW$5&gt;='Rent Roll'!$K18,EDATE('Rent Roll'!$K18,ROUNDDOWN('Rent Roll'!$M18,0))-1&gt;=AW$5),-AW22,
"-")),"-")</f>
        <v>-</v>
      </c>
      <c r="AX47" s="92" t="str">
        <f>IFERROR(
IF(AND(AX$5&gt;='Rent Roll'!$M44,EDATE('Rent Roll'!$M44,ROUNDDOWN('Rent Roll'!$Q44,0))-1&gt;=AX$5),-AX22,
IF(AND(AX$5&gt;='Rent Roll'!$K18,EDATE('Rent Roll'!$K18,ROUNDDOWN('Rent Roll'!$M18,0))-1&gt;=AX$5),-AX22,
"-")),"-")</f>
        <v>-</v>
      </c>
      <c r="AY47" s="92" t="str">
        <f>IFERROR(
IF(AND(AY$5&gt;='Rent Roll'!$M44,EDATE('Rent Roll'!$M44,ROUNDDOWN('Rent Roll'!$Q44,0))-1&gt;=AY$5),-AY22,
IF(AND(AY$5&gt;='Rent Roll'!$K18,EDATE('Rent Roll'!$K18,ROUNDDOWN('Rent Roll'!$M18,0))-1&gt;=AY$5),-AY22,
"-")),"-")</f>
        <v>-</v>
      </c>
      <c r="AZ47" s="92" t="str">
        <f>IFERROR(
IF(AND(AZ$5&gt;='Rent Roll'!$M44,EDATE('Rent Roll'!$M44,ROUNDDOWN('Rent Roll'!$Q44,0))-1&gt;=AZ$5),-AZ22,
IF(AND(AZ$5&gt;='Rent Roll'!$K18,EDATE('Rent Roll'!$K18,ROUNDDOWN('Rent Roll'!$M18,0))-1&gt;=AZ$5),-AZ22,
"-")),"-")</f>
        <v>-</v>
      </c>
      <c r="BA47" s="92" t="str">
        <f>IFERROR(
IF(AND(BA$5&gt;='Rent Roll'!$M44,EDATE('Rent Roll'!$M44,ROUNDDOWN('Rent Roll'!$Q44,0))-1&gt;=BA$5),-BA22,
IF(AND(BA$5&gt;='Rent Roll'!$K18,EDATE('Rent Roll'!$K18,ROUNDDOWN('Rent Roll'!$M18,0))-1&gt;=BA$5),-BA22,
"-")),"-")</f>
        <v>-</v>
      </c>
      <c r="BB47" s="92" t="str">
        <f>IFERROR(
IF(AND(BB$5&gt;='Rent Roll'!$M44,EDATE('Rent Roll'!$M44,ROUNDDOWN('Rent Roll'!$Q44,0))-1&gt;=BB$5),-BB22,
IF(AND(BB$5&gt;='Rent Roll'!$K18,EDATE('Rent Roll'!$K18,ROUNDDOWN('Rent Roll'!$M18,0))-1&gt;=BB$5),-BB22,
"-")),"-")</f>
        <v>-</v>
      </c>
      <c r="BC47" s="92" t="str">
        <f>IFERROR(
IF(AND(BC$5&gt;='Rent Roll'!$M44,EDATE('Rent Roll'!$M44,ROUNDDOWN('Rent Roll'!$Q44,0))-1&gt;=BC$5),-BC22,
IF(AND(BC$5&gt;='Rent Roll'!$K18,EDATE('Rent Roll'!$K18,ROUNDDOWN('Rent Roll'!$M18,0))-1&gt;=BC$5),-BC22,
"-")),"-")</f>
        <v>-</v>
      </c>
      <c r="BD47" s="92" t="str">
        <f>IFERROR(
IF(AND(BD$5&gt;='Rent Roll'!$M44,EDATE('Rent Roll'!$M44,ROUNDDOWN('Rent Roll'!$Q44,0))-1&gt;=BD$5),-BD22,
IF(AND(BD$5&gt;='Rent Roll'!$K18,EDATE('Rent Roll'!$K18,ROUNDDOWN('Rent Roll'!$M18,0))-1&gt;=BD$5),-BD22,
"-")),"-")</f>
        <v>-</v>
      </c>
      <c r="BE47" s="92" t="str">
        <f>IFERROR(
IF(AND(BE$5&gt;='Rent Roll'!$M44,EDATE('Rent Roll'!$M44,ROUNDDOWN('Rent Roll'!$Q44,0))-1&gt;=BE$5),-BE22,
IF(AND(BE$5&gt;='Rent Roll'!$K18,EDATE('Rent Roll'!$K18,ROUNDDOWN('Rent Roll'!$M18,0))-1&gt;=BE$5),-BE22,
"-")),"-")</f>
        <v>-</v>
      </c>
      <c r="BF47" s="92" t="str">
        <f>IFERROR(
IF(AND(BF$5&gt;='Rent Roll'!$M44,EDATE('Rent Roll'!$M44,ROUNDDOWN('Rent Roll'!$Q44,0))-1&gt;=BF$5),-BF22,
IF(AND(BF$5&gt;='Rent Roll'!$K18,EDATE('Rent Roll'!$K18,ROUNDDOWN('Rent Roll'!$M18,0))-1&gt;=BF$5),-BF22,
"-")),"-")</f>
        <v>-</v>
      </c>
      <c r="BG47" s="92" t="str">
        <f>IFERROR(
IF(AND(BG$5&gt;='Rent Roll'!$M44,EDATE('Rent Roll'!$M44,ROUNDDOWN('Rent Roll'!$Q44,0))-1&gt;=BG$5),-BG22,
IF(AND(BG$5&gt;='Rent Roll'!$K18,EDATE('Rent Roll'!$K18,ROUNDDOWN('Rent Roll'!$M18,0))-1&gt;=BG$5),-BG22,
"-")),"-")</f>
        <v>-</v>
      </c>
      <c r="BH47" s="92" t="str">
        <f>IFERROR(
IF(AND(BH$5&gt;='Rent Roll'!$M44,EDATE('Rent Roll'!$M44,ROUNDDOWN('Rent Roll'!$Q44,0))-1&gt;=BH$5),-BH22,
IF(AND(BH$5&gt;='Rent Roll'!$K18,EDATE('Rent Roll'!$K18,ROUNDDOWN('Rent Roll'!$M18,0))-1&gt;=BH$5),-BH22,
"-")),"-")</f>
        <v>-</v>
      </c>
      <c r="BI47" s="92" t="str">
        <f>IFERROR(
IF(AND(BI$5&gt;='Rent Roll'!$M44,EDATE('Rent Roll'!$M44,ROUNDDOWN('Rent Roll'!$Q44,0))-1&gt;=BI$5),-BI22,
IF(AND(BI$5&gt;='Rent Roll'!$K18,EDATE('Rent Roll'!$K18,ROUNDDOWN('Rent Roll'!$M18,0))-1&gt;=BI$5),-BI22,
"-")),"-")</f>
        <v>-</v>
      </c>
      <c r="BJ47" s="92" t="str">
        <f>IFERROR(
IF(AND(BJ$5&gt;='Rent Roll'!$M44,EDATE('Rent Roll'!$M44,ROUNDDOWN('Rent Roll'!$Q44,0))-1&gt;=BJ$5),-BJ22,
IF(AND(BJ$5&gt;='Rent Roll'!$K18,EDATE('Rent Roll'!$K18,ROUNDDOWN('Rent Roll'!$M18,0))-1&gt;=BJ$5),-BJ22,
"-")),"-")</f>
        <v>-</v>
      </c>
      <c r="BK47" s="92" t="str">
        <f>IFERROR(
IF(AND(BK$5&gt;='Rent Roll'!$M44,EDATE('Rent Roll'!$M44,ROUNDDOWN('Rent Roll'!$Q44,0))-1&gt;=BK$5),-BK22,
IF(AND(BK$5&gt;='Rent Roll'!$K18,EDATE('Rent Roll'!$K18,ROUNDDOWN('Rent Roll'!$M18,0))-1&gt;=BK$5),-BK22,
"-")),"-")</f>
        <v>-</v>
      </c>
      <c r="BL47" s="92" t="str">
        <f>IFERROR(
IF(AND(BL$5&gt;='Rent Roll'!$M44,EDATE('Rent Roll'!$M44,ROUNDDOWN('Rent Roll'!$Q44,0))-1&gt;=BL$5),-BL22,
IF(AND(BL$5&gt;='Rent Roll'!$K18,EDATE('Rent Roll'!$K18,ROUNDDOWN('Rent Roll'!$M18,0))-1&gt;=BL$5),-BL22,
"-")),"-")</f>
        <v>-</v>
      </c>
      <c r="BM47" s="92" t="str">
        <f>IFERROR(
IF(AND(BM$5&gt;='Rent Roll'!$M44,EDATE('Rent Roll'!$M44,ROUNDDOWN('Rent Roll'!$Q44,0))-1&gt;=BM$5),-BM22,
IF(AND(BM$5&gt;='Rent Roll'!$K18,EDATE('Rent Roll'!$K18,ROUNDDOWN('Rent Roll'!$M18,0))-1&gt;=BM$5),-BM22,
"-")),"-")</f>
        <v>-</v>
      </c>
      <c r="BN47" s="92" t="str">
        <f>IFERROR(
IF(AND(BN$5&gt;='Rent Roll'!$M44,EDATE('Rent Roll'!$M44,ROUNDDOWN('Rent Roll'!$Q44,0))-1&gt;=BN$5),-BN22,
IF(AND(BN$5&gt;='Rent Roll'!$K18,EDATE('Rent Roll'!$K18,ROUNDDOWN('Rent Roll'!$M18,0))-1&gt;=BN$5),-BN22,
"-")),"-")</f>
        <v>-</v>
      </c>
      <c r="BO47" s="92" t="str">
        <f>IFERROR(
IF(AND(BO$5&gt;='Rent Roll'!$M44,EDATE('Rent Roll'!$M44,ROUNDDOWN('Rent Roll'!$Q44,0))-1&gt;=BO$5),-BO22,
IF(AND(BO$5&gt;='Rent Roll'!$K18,EDATE('Rent Roll'!$K18,ROUNDDOWN('Rent Roll'!$M18,0))-1&gt;=BO$5),-BO22,
"-")),"-")</f>
        <v>-</v>
      </c>
      <c r="BP47" s="92" t="str">
        <f>IFERROR(
IF(AND(BP$5&gt;='Rent Roll'!$M44,EDATE('Rent Roll'!$M44,ROUNDDOWN('Rent Roll'!$Q44,0))-1&gt;=BP$5),-BP22,
IF(AND(BP$5&gt;='Rent Roll'!$K18,EDATE('Rent Roll'!$K18,ROUNDDOWN('Rent Roll'!$M18,0))-1&gt;=BP$5),-BP22,
"-")),"-")</f>
        <v>-</v>
      </c>
      <c r="BQ47" s="92" t="str">
        <f>IFERROR(
IF(AND(BQ$5&gt;='Rent Roll'!$M44,EDATE('Rent Roll'!$M44,ROUNDDOWN('Rent Roll'!$Q44,0))-1&gt;=BQ$5),-BQ22,
IF(AND(BQ$5&gt;='Rent Roll'!$K18,EDATE('Rent Roll'!$K18,ROUNDDOWN('Rent Roll'!$M18,0))-1&gt;=BQ$5),-BQ22,
"-")),"-")</f>
        <v>-</v>
      </c>
      <c r="BR47" s="92" t="str">
        <f>IFERROR(
IF(AND(BR$5&gt;='Rent Roll'!$M44,EDATE('Rent Roll'!$M44,ROUNDDOWN('Rent Roll'!$Q44,0))-1&gt;=BR$5),-BR22,
IF(AND(BR$5&gt;='Rent Roll'!$K18,EDATE('Rent Roll'!$K18,ROUNDDOWN('Rent Roll'!$M18,0))-1&gt;=BR$5),-BR22,
"-")),"-")</f>
        <v>-</v>
      </c>
      <c r="BS47" s="92" t="str">
        <f>IFERROR(
IF(AND(BS$5&gt;='Rent Roll'!$M44,EDATE('Rent Roll'!$M44,ROUNDDOWN('Rent Roll'!$Q44,0))-1&gt;=BS$5),-BS22,
IF(AND(BS$5&gt;='Rent Roll'!$K18,EDATE('Rent Roll'!$K18,ROUNDDOWN('Rent Roll'!$M18,0))-1&gt;=BS$5),-BS22,
"-")),"-")</f>
        <v>-</v>
      </c>
      <c r="BT47" s="92" t="str">
        <f>IFERROR(
IF(AND(BT$5&gt;='Rent Roll'!$M44,EDATE('Rent Roll'!$M44,ROUNDDOWN('Rent Roll'!$Q44,0))-1&gt;=BT$5),-BT22,
IF(AND(BT$5&gt;='Rent Roll'!$K18,EDATE('Rent Roll'!$K18,ROUNDDOWN('Rent Roll'!$M18,0))-1&gt;=BT$5),-BT22,
"-")),"-")</f>
        <v>-</v>
      </c>
      <c r="BU47" s="92" t="str">
        <f>IFERROR(
IF(AND(BU$5&gt;='Rent Roll'!$M44,EDATE('Rent Roll'!$M44,ROUNDDOWN('Rent Roll'!$Q44,0))-1&gt;=BU$5),-BU22,
IF(AND(BU$5&gt;='Rent Roll'!$K18,EDATE('Rent Roll'!$K18,ROUNDDOWN('Rent Roll'!$M18,0))-1&gt;=BU$5),-BU22,
"-")),"-")</f>
        <v>-</v>
      </c>
      <c r="BV47" s="92" t="str">
        <f>IFERROR(
IF(AND(BV$5&gt;='Rent Roll'!$M44,EDATE('Rent Roll'!$M44,ROUNDDOWN('Rent Roll'!$Q44,0))-1&gt;=BV$5),-BV22,
IF(AND(BV$5&gt;='Rent Roll'!$K18,EDATE('Rent Roll'!$K18,ROUNDDOWN('Rent Roll'!$M18,0))-1&gt;=BV$5),-BV22,
"-")),"-")</f>
        <v>-</v>
      </c>
      <c r="BW47" s="92" t="str">
        <f>IFERROR(
IF(AND(BW$5&gt;='Rent Roll'!$M44,EDATE('Rent Roll'!$M44,ROUNDDOWN('Rent Roll'!$Q44,0))-1&gt;=BW$5),-BW22,
IF(AND(BW$5&gt;='Rent Roll'!$K18,EDATE('Rent Roll'!$K18,ROUNDDOWN('Rent Roll'!$M18,0))-1&gt;=BW$5),-BW22,
"-")),"-")</f>
        <v>-</v>
      </c>
      <c r="BX47" s="92" t="str">
        <f>IFERROR(
IF(AND(BX$5&gt;='Rent Roll'!$M44,EDATE('Rent Roll'!$M44,ROUNDDOWN('Rent Roll'!$Q44,0))-1&gt;=BX$5),-BX22,
IF(AND(BX$5&gt;='Rent Roll'!$K18,EDATE('Rent Roll'!$K18,ROUNDDOWN('Rent Roll'!$M18,0))-1&gt;=BX$5),-BX22,
"-")),"-")</f>
        <v>-</v>
      </c>
      <c r="BY47" s="92" t="str">
        <f>IFERROR(
IF(AND(BY$5&gt;='Rent Roll'!$M44,EDATE('Rent Roll'!$M44,ROUNDDOWN('Rent Roll'!$Q44,0))-1&gt;=BY$5),-BY22,
IF(AND(BY$5&gt;='Rent Roll'!$K18,EDATE('Rent Roll'!$K18,ROUNDDOWN('Rent Roll'!$M18,0))-1&gt;=BY$5),-BY22,
"-")),"-")</f>
        <v>-</v>
      </c>
      <c r="BZ47" s="92" t="str">
        <f>IFERROR(
IF(AND(BZ$5&gt;='Rent Roll'!$M44,EDATE('Rent Roll'!$M44,ROUNDDOWN('Rent Roll'!$Q44,0))-1&gt;=BZ$5),-BZ22,
IF(AND(BZ$5&gt;='Rent Roll'!$K18,EDATE('Rent Roll'!$K18,ROUNDDOWN('Rent Roll'!$M18,0))-1&gt;=BZ$5),-BZ22,
"-")),"-")</f>
        <v>-</v>
      </c>
      <c r="CA47" s="92" t="str">
        <f>IFERROR(
IF(AND(CA$5&gt;='Rent Roll'!$M44,EDATE('Rent Roll'!$M44,ROUNDDOWN('Rent Roll'!$Q44,0))-1&gt;=CA$5),-CA22,
IF(AND(CA$5&gt;='Rent Roll'!$K18,EDATE('Rent Roll'!$K18,ROUNDDOWN('Rent Roll'!$M18,0))-1&gt;=CA$5),-CA22,
"-")),"-")</f>
        <v>-</v>
      </c>
      <c r="CB47" s="92" t="str">
        <f>IFERROR(
IF(AND(CB$5&gt;='Rent Roll'!$M44,EDATE('Rent Roll'!$M44,ROUNDDOWN('Rent Roll'!$Q44,0))-1&gt;=CB$5),-CB22,
IF(AND(CB$5&gt;='Rent Roll'!$K18,EDATE('Rent Roll'!$K18,ROUNDDOWN('Rent Roll'!$M18,0))-1&gt;=CB$5),-CB22,
"-")),"-")</f>
        <v>-</v>
      </c>
      <c r="CC47" s="92" t="str">
        <f>IFERROR(
IF(AND(CC$5&gt;='Rent Roll'!$M44,EDATE('Rent Roll'!$M44,ROUNDDOWN('Rent Roll'!$Q44,0))-1&gt;=CC$5),-CC22,
IF(AND(CC$5&gt;='Rent Roll'!$K18,EDATE('Rent Roll'!$K18,ROUNDDOWN('Rent Roll'!$M18,0))-1&gt;=CC$5),-CC22,
"-")),"-")</f>
        <v>-</v>
      </c>
      <c r="CD47" s="92" t="str">
        <f>IFERROR(
IF(AND(CD$5&gt;='Rent Roll'!$M44,EDATE('Rent Roll'!$M44,ROUNDDOWN('Rent Roll'!$Q44,0))-1&gt;=CD$5),-CD22,
IF(AND(CD$5&gt;='Rent Roll'!$K18,EDATE('Rent Roll'!$K18,ROUNDDOWN('Rent Roll'!$M18,0))-1&gt;=CD$5),-CD22,
"-")),"-")</f>
        <v>-</v>
      </c>
      <c r="CE47" s="92" t="str">
        <f>IFERROR(
IF(AND(CE$5&gt;='Rent Roll'!$M44,EDATE('Rent Roll'!$M44,ROUNDDOWN('Rent Roll'!$Q44,0))-1&gt;=CE$5),-CE22,
IF(AND(CE$5&gt;='Rent Roll'!$K18,EDATE('Rent Roll'!$K18,ROUNDDOWN('Rent Roll'!$M18,0))-1&gt;=CE$5),-CE22,
"-")),"-")</f>
        <v>-</v>
      </c>
      <c r="CF47" s="92" t="str">
        <f>IFERROR(
IF(AND(CF$5&gt;='Rent Roll'!$M44,EDATE('Rent Roll'!$M44,ROUNDDOWN('Rent Roll'!$Q44,0))-1&gt;=CF$5),-CF22,
IF(AND(CF$5&gt;='Rent Roll'!$K18,EDATE('Rent Roll'!$K18,ROUNDDOWN('Rent Roll'!$M18,0))-1&gt;=CF$5),-CF22,
"-")),"-")</f>
        <v>-</v>
      </c>
      <c r="CG47" s="92" t="str">
        <f>IFERROR(
IF(AND(CG$5&gt;='Rent Roll'!$M44,EDATE('Rent Roll'!$M44,ROUNDDOWN('Rent Roll'!$Q44,0))-1&gt;=CG$5),-CG22,
IF(AND(CG$5&gt;='Rent Roll'!$K18,EDATE('Rent Roll'!$K18,ROUNDDOWN('Rent Roll'!$M18,0))-1&gt;=CG$5),-CG22,
"-")),"-")</f>
        <v>-</v>
      </c>
      <c r="CH47" s="92" t="str">
        <f>IFERROR(
IF(AND(CH$5&gt;='Rent Roll'!$M44,EDATE('Rent Roll'!$M44,ROUNDDOWN('Rent Roll'!$Q44,0))-1&gt;=CH$5),-CH22,
IF(AND(CH$5&gt;='Rent Roll'!$K18,EDATE('Rent Roll'!$K18,ROUNDDOWN('Rent Roll'!$M18,0))-1&gt;=CH$5),-CH22,
"-")),"-")</f>
        <v>-</v>
      </c>
      <c r="CI47" s="92" t="str">
        <f>IFERROR(
IF(AND(CI$5&gt;='Rent Roll'!$M44,EDATE('Rent Roll'!$M44,ROUNDDOWN('Rent Roll'!$Q44,0))-1&gt;=CI$5),-CI22,
IF(AND(CI$5&gt;='Rent Roll'!$K18,EDATE('Rent Roll'!$K18,ROUNDDOWN('Rent Roll'!$M18,0))-1&gt;=CI$5),-CI22,
"-")),"-")</f>
        <v>-</v>
      </c>
      <c r="CJ47" s="92" t="str">
        <f>IFERROR(
IF(AND(CJ$5&gt;='Rent Roll'!$M44,EDATE('Rent Roll'!$M44,ROUNDDOWN('Rent Roll'!$Q44,0))-1&gt;=CJ$5),-CJ22,
IF(AND(CJ$5&gt;='Rent Roll'!$K18,EDATE('Rent Roll'!$K18,ROUNDDOWN('Rent Roll'!$M18,0))-1&gt;=CJ$5),-CJ22,
"-")),"-")</f>
        <v>-</v>
      </c>
      <c r="CK47" s="92" t="str">
        <f>IFERROR(
IF(AND(CK$5&gt;='Rent Roll'!$M44,EDATE('Rent Roll'!$M44,ROUNDDOWN('Rent Roll'!$Q44,0))-1&gt;=CK$5),-CK22,
IF(AND(CK$5&gt;='Rent Roll'!$K18,EDATE('Rent Roll'!$K18,ROUNDDOWN('Rent Roll'!$M18,0))-1&gt;=CK$5),-CK22,
"-")),"-")</f>
        <v>-</v>
      </c>
      <c r="CL47" s="92" t="str">
        <f>IFERROR(
IF(AND(CL$5&gt;='Rent Roll'!$M44,EDATE('Rent Roll'!$M44,ROUNDDOWN('Rent Roll'!$Q44,0))-1&gt;=CL$5),-CL22,
IF(AND(CL$5&gt;='Rent Roll'!$K18,EDATE('Rent Roll'!$K18,ROUNDDOWN('Rent Roll'!$M18,0))-1&gt;=CL$5),-CL22,
"-")),"-")</f>
        <v>-</v>
      </c>
      <c r="CM47" s="92" t="str">
        <f>IFERROR(
IF(AND(CM$5&gt;='Rent Roll'!$M44,EDATE('Rent Roll'!$M44,ROUNDDOWN('Rent Roll'!$Q44,0))-1&gt;=CM$5),-CM22,
IF(AND(CM$5&gt;='Rent Roll'!$K18,EDATE('Rent Roll'!$K18,ROUNDDOWN('Rent Roll'!$M18,0))-1&gt;=CM$5),-CM22,
"-")),"-")</f>
        <v>-</v>
      </c>
      <c r="CN47" s="92" t="str">
        <f>IFERROR(
IF(AND(CN$5&gt;='Rent Roll'!$M44,EDATE('Rent Roll'!$M44,ROUNDDOWN('Rent Roll'!$Q44,0))-1&gt;=CN$5),-CN22,
IF(AND(CN$5&gt;='Rent Roll'!$K18,EDATE('Rent Roll'!$K18,ROUNDDOWN('Rent Roll'!$M18,0))-1&gt;=CN$5),-CN22,
"-")),"-")</f>
        <v>-</v>
      </c>
      <c r="CO47" s="92" t="str">
        <f>IFERROR(
IF(AND(CO$5&gt;='Rent Roll'!$M44,EDATE('Rent Roll'!$M44,ROUNDDOWN('Rent Roll'!$Q44,0))-1&gt;=CO$5),-CO22,
IF(AND(CO$5&gt;='Rent Roll'!$K18,EDATE('Rent Roll'!$K18,ROUNDDOWN('Rent Roll'!$M18,0))-1&gt;=CO$5),-CO22,
"-")),"-")</f>
        <v>-</v>
      </c>
      <c r="CP47" s="92" t="str">
        <f>IFERROR(
IF(AND(CP$5&gt;='Rent Roll'!$M44,EDATE('Rent Roll'!$M44,ROUNDDOWN('Rent Roll'!$Q44,0))-1&gt;=CP$5),-CP22,
IF(AND(CP$5&gt;='Rent Roll'!$K18,EDATE('Rent Roll'!$K18,ROUNDDOWN('Rent Roll'!$M18,0))-1&gt;=CP$5),-CP22,
"-")),"-")</f>
        <v>-</v>
      </c>
      <c r="CQ47" s="92" t="str">
        <f>IFERROR(
IF(AND(CQ$5&gt;='Rent Roll'!$M44,EDATE('Rent Roll'!$M44,ROUNDDOWN('Rent Roll'!$Q44,0))-1&gt;=CQ$5),-CQ22,
IF(AND(CQ$5&gt;='Rent Roll'!$K18,EDATE('Rent Roll'!$K18,ROUNDDOWN('Rent Roll'!$M18,0))-1&gt;=CQ$5),-CQ22,
"-")),"-")</f>
        <v>-</v>
      </c>
      <c r="CR47" s="92" t="str">
        <f>IFERROR(
IF(AND(CR$5&gt;='Rent Roll'!$M44,EDATE('Rent Roll'!$M44,ROUNDDOWN('Rent Roll'!$Q44,0))-1&gt;=CR$5),-CR22,
IF(AND(CR$5&gt;='Rent Roll'!$K18,EDATE('Rent Roll'!$K18,ROUNDDOWN('Rent Roll'!$M18,0))-1&gt;=CR$5),-CR22,
"-")),"-")</f>
        <v>-</v>
      </c>
      <c r="CS47" s="92" t="str">
        <f>IFERROR(
IF(AND(CS$5&gt;='Rent Roll'!$M44,EDATE('Rent Roll'!$M44,ROUNDDOWN('Rent Roll'!$Q44,0))-1&gt;=CS$5),-CS22,
IF(AND(CS$5&gt;='Rent Roll'!$K18,EDATE('Rent Roll'!$K18,ROUNDDOWN('Rent Roll'!$M18,0))-1&gt;=CS$5),-CS22,
"-")),"-")</f>
        <v>-</v>
      </c>
      <c r="CT47" s="92" t="str">
        <f>IFERROR(
IF(AND(CT$5&gt;='Rent Roll'!$M44,EDATE('Rent Roll'!$M44,ROUNDDOWN('Rent Roll'!$Q44,0))-1&gt;=CT$5),-CT22,
IF(AND(CT$5&gt;='Rent Roll'!$K18,EDATE('Rent Roll'!$K18,ROUNDDOWN('Rent Roll'!$M18,0))-1&gt;=CT$5),-CT22,
"-")),"-")</f>
        <v>-</v>
      </c>
      <c r="CU47" s="92" t="str">
        <f>IFERROR(
IF(AND(CU$5&gt;='Rent Roll'!$M44,EDATE('Rent Roll'!$M44,ROUNDDOWN('Rent Roll'!$Q44,0))-1&gt;=CU$5),-CU22,
IF(AND(CU$5&gt;='Rent Roll'!$K18,EDATE('Rent Roll'!$K18,ROUNDDOWN('Rent Roll'!$M18,0))-1&gt;=CU$5),-CU22,
"-")),"-")</f>
        <v>-</v>
      </c>
      <c r="CV47" s="92" t="str">
        <f>IFERROR(
IF(AND(CV$5&gt;='Rent Roll'!$M44,EDATE('Rent Roll'!$M44,ROUNDDOWN('Rent Roll'!$Q44,0))-1&gt;=CV$5),-CV22,
IF(AND(CV$5&gt;='Rent Roll'!$K18,EDATE('Rent Roll'!$K18,ROUNDDOWN('Rent Roll'!$M18,0))-1&gt;=CV$5),-CV22,
"-")),"-")</f>
        <v>-</v>
      </c>
      <c r="CW47" s="92" t="str">
        <f>IFERROR(
IF(AND(CW$5&gt;='Rent Roll'!$M44,EDATE('Rent Roll'!$M44,ROUNDDOWN('Rent Roll'!$Q44,0))-1&gt;=CW$5),-CW22,
IF(AND(CW$5&gt;='Rent Roll'!$K18,EDATE('Rent Roll'!$K18,ROUNDDOWN('Rent Roll'!$M18,0))-1&gt;=CW$5),-CW22,
"-")),"-")</f>
        <v>-</v>
      </c>
      <c r="CX47" s="92" t="str">
        <f>IFERROR(
IF(AND(CX$5&gt;='Rent Roll'!$M44,EDATE('Rent Roll'!$M44,ROUNDDOWN('Rent Roll'!$Q44,0))-1&gt;=CX$5),-CX22,
IF(AND(CX$5&gt;='Rent Roll'!$K18,EDATE('Rent Roll'!$K18,ROUNDDOWN('Rent Roll'!$M18,0))-1&gt;=CX$5),-CX22,
"-")),"-")</f>
        <v>-</v>
      </c>
      <c r="CY47" s="92" t="str">
        <f>IFERROR(
IF(AND(CY$5&gt;='Rent Roll'!$M44,EDATE('Rent Roll'!$M44,ROUNDDOWN('Rent Roll'!$Q44,0))-1&gt;=CY$5),-CY22,
IF(AND(CY$5&gt;='Rent Roll'!$K18,EDATE('Rent Roll'!$K18,ROUNDDOWN('Rent Roll'!$M18,0))-1&gt;=CY$5),-CY22,
"-")),"-")</f>
        <v>-</v>
      </c>
      <c r="CZ47" s="92" t="str">
        <f>IFERROR(
IF(AND(CZ$5&gt;='Rent Roll'!$M44,EDATE('Rent Roll'!$M44,ROUNDDOWN('Rent Roll'!$Q44,0))-1&gt;=CZ$5),-CZ22,
IF(AND(CZ$5&gt;='Rent Roll'!$K18,EDATE('Rent Roll'!$K18,ROUNDDOWN('Rent Roll'!$M18,0))-1&gt;=CZ$5),-CZ22,
"-")),"-")</f>
        <v>-</v>
      </c>
      <c r="DA47" s="92" t="str">
        <f>IFERROR(
IF(AND(DA$5&gt;='Rent Roll'!$M44,EDATE('Rent Roll'!$M44,ROUNDDOWN('Rent Roll'!$Q44,0))-1&gt;=DA$5),-DA22,
IF(AND(DA$5&gt;='Rent Roll'!$K18,EDATE('Rent Roll'!$K18,ROUNDDOWN('Rent Roll'!$M18,0))-1&gt;=DA$5),-DA22,
"-")),"-")</f>
        <v>-</v>
      </c>
      <c r="DB47" s="92" t="str">
        <f>IFERROR(
IF(AND(DB$5&gt;='Rent Roll'!$M44,EDATE('Rent Roll'!$M44,ROUNDDOWN('Rent Roll'!$Q44,0))-1&gt;=DB$5),-DB22,
IF(AND(DB$5&gt;='Rent Roll'!$K18,EDATE('Rent Roll'!$K18,ROUNDDOWN('Rent Roll'!$M18,0))-1&gt;=DB$5),-DB22,
"-")),"-")</f>
        <v>-</v>
      </c>
      <c r="DC47" s="92" t="str">
        <f>IFERROR(
IF(AND(DC$5&gt;='Rent Roll'!$M44,EDATE('Rent Roll'!$M44,ROUNDDOWN('Rent Roll'!$Q44,0))-1&gt;=DC$5),-DC22,
IF(AND(DC$5&gt;='Rent Roll'!$K18,EDATE('Rent Roll'!$K18,ROUNDDOWN('Rent Roll'!$M18,0))-1&gt;=DC$5),-DC22,
"-")),"-")</f>
        <v>-</v>
      </c>
      <c r="DD47" s="92" t="str">
        <f>IFERROR(
IF(AND(DD$5&gt;='Rent Roll'!$M44,EDATE('Rent Roll'!$M44,ROUNDDOWN('Rent Roll'!$Q44,0))-1&gt;=DD$5),-DD22,
IF(AND(DD$5&gt;='Rent Roll'!$K18,EDATE('Rent Roll'!$K18,ROUNDDOWN('Rent Roll'!$M18,0))-1&gt;=DD$5),-DD22,
"-")),"-")</f>
        <v>-</v>
      </c>
      <c r="DE47" s="92" t="str">
        <f>IFERROR(
IF(AND(DE$5&gt;='Rent Roll'!$M44,EDATE('Rent Roll'!$M44,ROUNDDOWN('Rent Roll'!$Q44,0))-1&gt;=DE$5),-DE22,
IF(AND(DE$5&gt;='Rent Roll'!$K18,EDATE('Rent Roll'!$K18,ROUNDDOWN('Rent Roll'!$M18,0))-1&gt;=DE$5),-DE22,
"-")),"-")</f>
        <v>-</v>
      </c>
      <c r="DF47" s="92" t="str">
        <f>IFERROR(
IF(AND(DF$5&gt;='Rent Roll'!$M44,EDATE('Rent Roll'!$M44,ROUNDDOWN('Rent Roll'!$Q44,0))-1&gt;=DF$5),-DF22,
IF(AND(DF$5&gt;='Rent Roll'!$K18,EDATE('Rent Roll'!$K18,ROUNDDOWN('Rent Roll'!$M18,0))-1&gt;=DF$5),-DF22,
"-")),"-")</f>
        <v>-</v>
      </c>
      <c r="DG47" s="92" t="str">
        <f>IFERROR(
IF(AND(DG$5&gt;='Rent Roll'!$M44,EDATE('Rent Roll'!$M44,ROUNDDOWN('Rent Roll'!$Q44,0))-1&gt;=DG$5),-DG22,
IF(AND(DG$5&gt;='Rent Roll'!$K18,EDATE('Rent Roll'!$K18,ROUNDDOWN('Rent Roll'!$M18,0))-1&gt;=DG$5),-DG22,
"-")),"-")</f>
        <v>-</v>
      </c>
      <c r="DH47" s="92" t="str">
        <f>IFERROR(
IF(AND(DH$5&gt;='Rent Roll'!$M44,EDATE('Rent Roll'!$M44,ROUNDDOWN('Rent Roll'!$Q44,0))-1&gt;=DH$5),-DH22,
IF(AND(DH$5&gt;='Rent Roll'!$K18,EDATE('Rent Roll'!$K18,ROUNDDOWN('Rent Roll'!$M18,0))-1&gt;=DH$5),-DH22,
"-")),"-")</f>
        <v>-</v>
      </c>
      <c r="DI47" s="92" t="str">
        <f>IFERROR(
IF(AND(DI$5&gt;='Rent Roll'!$M44,EDATE('Rent Roll'!$M44,ROUNDDOWN('Rent Roll'!$Q44,0))-1&gt;=DI$5),-DI22,
IF(AND(DI$5&gt;='Rent Roll'!$K18,EDATE('Rent Roll'!$K18,ROUNDDOWN('Rent Roll'!$M18,0))-1&gt;=DI$5),-DI22,
"-")),"-")</f>
        <v>-</v>
      </c>
      <c r="DJ47" s="92" t="str">
        <f>IFERROR(
IF(AND(DJ$5&gt;='Rent Roll'!$M44,EDATE('Rent Roll'!$M44,ROUNDDOWN('Rent Roll'!$Q44,0))-1&gt;=DJ$5),-DJ22,
IF(AND(DJ$5&gt;='Rent Roll'!$K18,EDATE('Rent Roll'!$K18,ROUNDDOWN('Rent Roll'!$M18,0))-1&gt;=DJ$5),-DJ22,
"-")),"-")</f>
        <v>-</v>
      </c>
      <c r="DK47" s="92" t="str">
        <f>IFERROR(
IF(AND(DK$5&gt;='Rent Roll'!$M44,EDATE('Rent Roll'!$M44,ROUNDDOWN('Rent Roll'!$Q44,0))-1&gt;=DK$5),-DK22,
IF(AND(DK$5&gt;='Rent Roll'!$K18,EDATE('Rent Roll'!$K18,ROUNDDOWN('Rent Roll'!$M18,0))-1&gt;=DK$5),-DK22,
"-")),"-")</f>
        <v>-</v>
      </c>
      <c r="DL47" s="92" t="str">
        <f>IFERROR(
IF(AND(DL$5&gt;='Rent Roll'!$M44,EDATE('Rent Roll'!$M44,ROUNDDOWN('Rent Roll'!$Q44,0))-1&gt;=DL$5),-DL22,
IF(AND(DL$5&gt;='Rent Roll'!$K18,EDATE('Rent Roll'!$K18,ROUNDDOWN('Rent Roll'!$M18,0))-1&gt;=DL$5),-DL22,
"-")),"-")</f>
        <v>-</v>
      </c>
      <c r="DM47" s="92" t="str">
        <f>IFERROR(
IF(AND(DM$5&gt;='Rent Roll'!$M44,EDATE('Rent Roll'!$M44,ROUNDDOWN('Rent Roll'!$Q44,0))-1&gt;=DM$5),-DM22,
IF(AND(DM$5&gt;='Rent Roll'!$K18,EDATE('Rent Roll'!$K18,ROUNDDOWN('Rent Roll'!$M18,0))-1&gt;=DM$5),-DM22,
"-")),"-")</f>
        <v>-</v>
      </c>
      <c r="DN47" s="92" t="str">
        <f>IFERROR(
IF(AND(DN$5&gt;='Rent Roll'!$M44,EDATE('Rent Roll'!$M44,ROUNDDOWN('Rent Roll'!$Q44,0))-1&gt;=DN$5),-DN22,
IF(AND(DN$5&gt;='Rent Roll'!$K18,EDATE('Rent Roll'!$K18,ROUNDDOWN('Rent Roll'!$M18,0))-1&gt;=DN$5),-DN22,
"-")),"-")</f>
        <v>-</v>
      </c>
      <c r="DO47" s="92" t="str">
        <f>IFERROR(
IF(AND(DO$5&gt;='Rent Roll'!$M44,EDATE('Rent Roll'!$M44,ROUNDDOWN('Rent Roll'!$Q44,0))-1&gt;=DO$5),-DO22,
IF(AND(DO$5&gt;='Rent Roll'!$K18,EDATE('Rent Roll'!$K18,ROUNDDOWN('Rent Roll'!$M18,0))-1&gt;=DO$5),-DO22,
"-")),"-")</f>
        <v>-</v>
      </c>
      <c r="DP47" s="92" t="str">
        <f>IFERROR(
IF(AND(DP$5&gt;='Rent Roll'!$M44,EDATE('Rent Roll'!$M44,ROUNDDOWN('Rent Roll'!$Q44,0))-1&gt;=DP$5),-DP22,
IF(AND(DP$5&gt;='Rent Roll'!$K18,EDATE('Rent Roll'!$K18,ROUNDDOWN('Rent Roll'!$M18,0))-1&gt;=DP$5),-DP22,
"-")),"-")</f>
        <v>-</v>
      </c>
      <c r="DQ47" s="92" t="str">
        <f>IFERROR(
IF(AND(DQ$5&gt;='Rent Roll'!$M44,EDATE('Rent Roll'!$M44,ROUNDDOWN('Rent Roll'!$Q44,0))-1&gt;=DQ$5),-DQ22,
IF(AND(DQ$5&gt;='Rent Roll'!$K18,EDATE('Rent Roll'!$K18,ROUNDDOWN('Rent Roll'!$M18,0))-1&gt;=DQ$5),-DQ22,
"-")),"-")</f>
        <v>-</v>
      </c>
      <c r="DR47" s="92" t="str">
        <f>IFERROR(
IF(AND(DR$5&gt;='Rent Roll'!$M44,EDATE('Rent Roll'!$M44,ROUNDDOWN('Rent Roll'!$Q44,0))-1&gt;=DR$5),-DR22,
IF(AND(DR$5&gt;='Rent Roll'!$K18,EDATE('Rent Roll'!$K18,ROUNDDOWN('Rent Roll'!$M18,0))-1&gt;=DR$5),-DR22,
"-")),"-")</f>
        <v>-</v>
      </c>
      <c r="DS47" s="92" t="str">
        <f>IFERROR(
IF(AND(DS$5&gt;='Rent Roll'!$M44,EDATE('Rent Roll'!$M44,ROUNDDOWN('Rent Roll'!$Q44,0))-1&gt;=DS$5),-DS22,
IF(AND(DS$5&gt;='Rent Roll'!$K18,EDATE('Rent Roll'!$K18,ROUNDDOWN('Rent Roll'!$M18,0))-1&gt;=DS$5),-DS22,
"-")),"-")</f>
        <v>-</v>
      </c>
      <c r="DT47" s="92" t="str">
        <f>IFERROR(
IF(AND(DT$5&gt;='Rent Roll'!$M44,EDATE('Rent Roll'!$M44,ROUNDDOWN('Rent Roll'!$Q44,0))-1&gt;=DT$5),-DT22,
IF(AND(DT$5&gt;='Rent Roll'!$K18,EDATE('Rent Roll'!$K18,ROUNDDOWN('Rent Roll'!$M18,0))-1&gt;=DT$5),-DT22,
"-")),"-")</f>
        <v>-</v>
      </c>
      <c r="DU47" s="92" t="str">
        <f>IFERROR(
IF(AND(DU$5&gt;='Rent Roll'!$M44,EDATE('Rent Roll'!$M44,ROUNDDOWN('Rent Roll'!$Q44,0))-1&gt;=DU$5),-DU22,
IF(AND(DU$5&gt;='Rent Roll'!$K18,EDATE('Rent Roll'!$K18,ROUNDDOWN('Rent Roll'!$M18,0))-1&gt;=DU$5),-DU22,
"-")),"-")</f>
        <v>-</v>
      </c>
      <c r="DV47" s="92" t="str">
        <f>IFERROR(
IF(AND(DV$5&gt;='Rent Roll'!$M44,EDATE('Rent Roll'!$M44,ROUNDDOWN('Rent Roll'!$Q44,0))-1&gt;=DV$5),-DV22,
IF(AND(DV$5&gt;='Rent Roll'!$K18,EDATE('Rent Roll'!$K18,ROUNDDOWN('Rent Roll'!$M18,0))-1&gt;=DV$5),-DV22,
"-")),"-")</f>
        <v>-</v>
      </c>
      <c r="DW47" s="92" t="str">
        <f>IFERROR(
IF(AND(DW$5&gt;='Rent Roll'!$M44,EDATE('Rent Roll'!$M44,ROUNDDOWN('Rent Roll'!$Q44,0))-1&gt;=DW$5),-DW22,
IF(AND(DW$5&gt;='Rent Roll'!$K18,EDATE('Rent Roll'!$K18,ROUNDDOWN('Rent Roll'!$M18,0))-1&gt;=DW$5),-DW22,
"-")),"-")</f>
        <v>-</v>
      </c>
      <c r="DX47" s="92" t="str">
        <f>IFERROR(
IF(AND(DX$5&gt;='Rent Roll'!$M44,EDATE('Rent Roll'!$M44,ROUNDDOWN('Rent Roll'!$Q44,0))-1&gt;=DX$5),-DX22,
IF(AND(DX$5&gt;='Rent Roll'!$K18,EDATE('Rent Roll'!$K18,ROUNDDOWN('Rent Roll'!$M18,0))-1&gt;=DX$5),-DX22,
"-")),"-")</f>
        <v>-</v>
      </c>
      <c r="DY47" s="92" t="str">
        <f>IFERROR(
IF(AND(DY$5&gt;='Rent Roll'!$M44,EDATE('Rent Roll'!$M44,ROUNDDOWN('Rent Roll'!$Q44,0))-1&gt;=DY$5),-DY22,
IF(AND(DY$5&gt;='Rent Roll'!$K18,EDATE('Rent Roll'!$K18,ROUNDDOWN('Rent Roll'!$M18,0))-1&gt;=DY$5),-DY22,
"-")),"-")</f>
        <v>-</v>
      </c>
      <c r="DZ47" s="92" t="str">
        <f>IFERROR(
IF(AND(DZ$5&gt;='Rent Roll'!$M44,EDATE('Rent Roll'!$M44,ROUNDDOWN('Rent Roll'!$Q44,0))-1&gt;=DZ$5),-DZ22,
IF(AND(DZ$5&gt;='Rent Roll'!$K18,EDATE('Rent Roll'!$K18,ROUNDDOWN('Rent Roll'!$M18,0))-1&gt;=DZ$5),-DZ22,
"-")),"-")</f>
        <v>-</v>
      </c>
      <c r="EA47" s="92" t="str">
        <f>IFERROR(
IF(AND(EA$5&gt;='Rent Roll'!$M44,EDATE('Rent Roll'!$M44,ROUNDDOWN('Rent Roll'!$Q44,0))-1&gt;=EA$5),-EA22,
IF(AND(EA$5&gt;='Rent Roll'!$K18,EDATE('Rent Roll'!$K18,ROUNDDOWN('Rent Roll'!$M18,0))-1&gt;=EA$5),-EA22,
"-")),"-")</f>
        <v>-</v>
      </c>
      <c r="EB47" s="92" t="str">
        <f>IFERROR(
IF(AND(EB$5&gt;='Rent Roll'!$M44,EDATE('Rent Roll'!$M44,ROUNDDOWN('Rent Roll'!$Q44,0))-1&gt;=EB$5),-EB22,
IF(AND(EB$5&gt;='Rent Roll'!$K18,EDATE('Rent Roll'!$K18,ROUNDDOWN('Rent Roll'!$M18,0))-1&gt;=EB$5),-EB22,
"-")),"-")</f>
        <v>-</v>
      </c>
      <c r="EC47" s="92" t="str">
        <f>IFERROR(
IF(AND(EC$5&gt;='Rent Roll'!$M44,EDATE('Rent Roll'!$M44,ROUNDDOWN('Rent Roll'!$Q44,0))-1&gt;=EC$5),-EC22,
IF(AND(EC$5&gt;='Rent Roll'!$K18,EDATE('Rent Roll'!$K18,ROUNDDOWN('Rent Roll'!$M18,0))-1&gt;=EC$5),-EC22,
"-")),"-")</f>
        <v>-</v>
      </c>
      <c r="ED47" s="92" t="str">
        <f>IFERROR(
IF(AND(ED$5&gt;='Rent Roll'!$M44,EDATE('Rent Roll'!$M44,ROUNDDOWN('Rent Roll'!$Q44,0))-1&gt;=ED$5),-ED22,
IF(AND(ED$5&gt;='Rent Roll'!$K18,EDATE('Rent Roll'!$K18,ROUNDDOWN('Rent Roll'!$M18,0))-1&gt;=ED$5),-ED22,
"-")),"-")</f>
        <v>-</v>
      </c>
      <c r="EE47" s="92" t="str">
        <f>IFERROR(
IF(AND(EE$5&gt;='Rent Roll'!$M44,EDATE('Rent Roll'!$M44,ROUNDDOWN('Rent Roll'!$Q44,0))-1&gt;=EE$5),-EE22,
IF(AND(EE$5&gt;='Rent Roll'!$K18,EDATE('Rent Roll'!$K18,ROUNDDOWN('Rent Roll'!$M18,0))-1&gt;=EE$5),-EE22,
"-")),"-")</f>
        <v>-</v>
      </c>
      <c r="EF47" s="214" t="str">
        <f>IFERROR(
IF(AND(EF$5&gt;='Rent Roll'!$M44,EDATE('Rent Roll'!$M44,ROUNDDOWN('Rent Roll'!$Q44,0))-1&gt;=EF$5),-EF22,
IF(AND(EF$5&gt;='Rent Roll'!$K18,EDATE('Rent Roll'!$K18,ROUNDDOWN('Rent Roll'!$M18,0))-1&gt;=EF$5),-EF22,
"-")),"-")</f>
        <v>-</v>
      </c>
      <c r="EG47" s="72" t="s">
        <v>109</v>
      </c>
    </row>
    <row r="48" spans="2:137" x14ac:dyDescent="0.2">
      <c r="B48" s="75"/>
      <c r="C48" s="287" t="str">
        <f>CONCATENATE('Rent Roll'!B19&amp;" - "&amp;'Rent Roll'!C19)</f>
        <v xml:space="preserve"> - </v>
      </c>
      <c r="D48" s="214">
        <f t="shared" si="18"/>
        <v>0</v>
      </c>
      <c r="E48" s="92" t="str">
        <f>IFERROR(
IF(AND(E$5&gt;='Rent Roll'!$M45,EDATE('Rent Roll'!$M45,ROUNDDOWN('Rent Roll'!$Q45,0))-1&gt;=E$5),-E23,
IF(AND(E$5&gt;='Rent Roll'!$K19,EDATE('Rent Roll'!$K19,ROUNDDOWN('Rent Roll'!$M19,0))-1&gt;=E$5),-E23,
"-")),"-")</f>
        <v>-</v>
      </c>
      <c r="F48" s="92" t="str">
        <f>IFERROR(
IF(AND(F$5&gt;='Rent Roll'!$M45,EDATE('Rent Roll'!$M45,ROUNDDOWN('Rent Roll'!$Q45,0))-1&gt;=F$5),-F23,
IF(AND(F$5&gt;='Rent Roll'!$K19,EDATE('Rent Roll'!$K19,ROUNDDOWN('Rent Roll'!$M19,0))-1&gt;=F$5),-F23,
"-")),"-")</f>
        <v>-</v>
      </c>
      <c r="G48" s="92" t="str">
        <f>IFERROR(
IF(AND(G$5&gt;='Rent Roll'!$M45,EDATE('Rent Roll'!$M45,ROUNDDOWN('Rent Roll'!$Q45,0))-1&gt;=G$5),-G23,
IF(AND(G$5&gt;='Rent Roll'!$K19,EDATE('Rent Roll'!$K19,ROUNDDOWN('Rent Roll'!$M19,0))-1&gt;=G$5),-G23,
"-")),"-")</f>
        <v>-</v>
      </c>
      <c r="H48" s="92" t="str">
        <f>IFERROR(
IF(AND(H$5&gt;='Rent Roll'!$M45,EDATE('Rent Roll'!$M45,ROUNDDOWN('Rent Roll'!$Q45,0))-1&gt;=H$5),-H23,
IF(AND(H$5&gt;='Rent Roll'!$K19,EDATE('Rent Roll'!$K19,ROUNDDOWN('Rent Roll'!$M19,0))-1&gt;=H$5),-H23,
"-")),"-")</f>
        <v>-</v>
      </c>
      <c r="I48" s="92" t="str">
        <f>IFERROR(
IF(AND(I$5&gt;='Rent Roll'!$M45,EDATE('Rent Roll'!$M45,ROUNDDOWN('Rent Roll'!$Q45,0))-1&gt;=I$5),-I23,
IF(AND(I$5&gt;='Rent Roll'!$K19,EDATE('Rent Roll'!$K19,ROUNDDOWN('Rent Roll'!$M19,0))-1&gt;=I$5),-I23,
"-")),"-")</f>
        <v>-</v>
      </c>
      <c r="J48" s="92" t="str">
        <f>IFERROR(
IF(AND(J$5&gt;='Rent Roll'!$M45,EDATE('Rent Roll'!$M45,ROUNDDOWN('Rent Roll'!$Q45,0))-1&gt;=J$5),-J23,
IF(AND(J$5&gt;='Rent Roll'!$K19,EDATE('Rent Roll'!$K19,ROUNDDOWN('Rent Roll'!$M19,0))-1&gt;=J$5),-J23,
"-")),"-")</f>
        <v>-</v>
      </c>
      <c r="K48" s="92" t="str">
        <f>IFERROR(
IF(AND(K$5&gt;='Rent Roll'!$M45,EDATE('Rent Roll'!$M45,ROUNDDOWN('Rent Roll'!$Q45,0))-1&gt;=K$5),-K23,
IF(AND(K$5&gt;='Rent Roll'!$K19,EDATE('Rent Roll'!$K19,ROUNDDOWN('Rent Roll'!$M19,0))-1&gt;=K$5),-K23,
"-")),"-")</f>
        <v>-</v>
      </c>
      <c r="L48" s="92" t="str">
        <f>IFERROR(
IF(AND(L$5&gt;='Rent Roll'!$M45,EDATE('Rent Roll'!$M45,ROUNDDOWN('Rent Roll'!$Q45,0))-1&gt;=L$5),-L23,
IF(AND(L$5&gt;='Rent Roll'!$K19,EDATE('Rent Roll'!$K19,ROUNDDOWN('Rent Roll'!$M19,0))-1&gt;=L$5),-L23,
"-")),"-")</f>
        <v>-</v>
      </c>
      <c r="M48" s="92" t="str">
        <f>IFERROR(
IF(AND(M$5&gt;='Rent Roll'!$M45,EDATE('Rent Roll'!$M45,ROUNDDOWN('Rent Roll'!$Q45,0))-1&gt;=M$5),-M23,
IF(AND(M$5&gt;='Rent Roll'!$K19,EDATE('Rent Roll'!$K19,ROUNDDOWN('Rent Roll'!$M19,0))-1&gt;=M$5),-M23,
"-")),"-")</f>
        <v>-</v>
      </c>
      <c r="N48" s="92" t="str">
        <f>IFERROR(
IF(AND(N$5&gt;='Rent Roll'!$M45,EDATE('Rent Roll'!$M45,ROUNDDOWN('Rent Roll'!$Q45,0))-1&gt;=N$5),-N23,
IF(AND(N$5&gt;='Rent Roll'!$K19,EDATE('Rent Roll'!$K19,ROUNDDOWN('Rent Roll'!$M19,0))-1&gt;=N$5),-N23,
"-")),"-")</f>
        <v>-</v>
      </c>
      <c r="O48" s="92" t="str">
        <f>IFERROR(
IF(AND(O$5&gt;='Rent Roll'!$M45,EDATE('Rent Roll'!$M45,ROUNDDOWN('Rent Roll'!$Q45,0))-1&gt;=O$5),-O23,
IF(AND(O$5&gt;='Rent Roll'!$K19,EDATE('Rent Roll'!$K19,ROUNDDOWN('Rent Roll'!$M19,0))-1&gt;=O$5),-O23,
"-")),"-")</f>
        <v>-</v>
      </c>
      <c r="P48" s="92" t="str">
        <f>IFERROR(
IF(AND(P$5&gt;='Rent Roll'!$M45,EDATE('Rent Roll'!$M45,ROUNDDOWN('Rent Roll'!$Q45,0))-1&gt;=P$5),-P23,
IF(AND(P$5&gt;='Rent Roll'!$K19,EDATE('Rent Roll'!$K19,ROUNDDOWN('Rent Roll'!$M19,0))-1&gt;=P$5),-P23,
"-")),"-")</f>
        <v>-</v>
      </c>
      <c r="Q48" s="92" t="str">
        <f>IFERROR(
IF(AND(Q$5&gt;='Rent Roll'!$M45,EDATE('Rent Roll'!$M45,ROUNDDOWN('Rent Roll'!$Q45,0))-1&gt;=Q$5),-Q23,
IF(AND(Q$5&gt;='Rent Roll'!$K19,EDATE('Rent Roll'!$K19,ROUNDDOWN('Rent Roll'!$M19,0))-1&gt;=Q$5),-Q23,
"-")),"-")</f>
        <v>-</v>
      </c>
      <c r="R48" s="92" t="str">
        <f>IFERROR(
IF(AND(R$5&gt;='Rent Roll'!$M45,EDATE('Rent Roll'!$M45,ROUNDDOWN('Rent Roll'!$Q45,0))-1&gt;=R$5),-R23,
IF(AND(R$5&gt;='Rent Roll'!$K19,EDATE('Rent Roll'!$K19,ROUNDDOWN('Rent Roll'!$M19,0))-1&gt;=R$5),-R23,
"-")),"-")</f>
        <v>-</v>
      </c>
      <c r="S48" s="92" t="str">
        <f>IFERROR(
IF(AND(S$5&gt;='Rent Roll'!$M45,EDATE('Rent Roll'!$M45,ROUNDDOWN('Rent Roll'!$Q45,0))-1&gt;=S$5),-S23,
IF(AND(S$5&gt;='Rent Roll'!$K19,EDATE('Rent Roll'!$K19,ROUNDDOWN('Rent Roll'!$M19,0))-1&gt;=S$5),-S23,
"-")),"-")</f>
        <v>-</v>
      </c>
      <c r="T48" s="92" t="str">
        <f>IFERROR(
IF(AND(T$5&gt;='Rent Roll'!$M45,EDATE('Rent Roll'!$M45,ROUNDDOWN('Rent Roll'!$Q45,0))-1&gt;=T$5),-T23,
IF(AND(T$5&gt;='Rent Roll'!$K19,EDATE('Rent Roll'!$K19,ROUNDDOWN('Rent Roll'!$M19,0))-1&gt;=T$5),-T23,
"-")),"-")</f>
        <v>-</v>
      </c>
      <c r="U48" s="92" t="str">
        <f>IFERROR(
IF(AND(U$5&gt;='Rent Roll'!$M45,EDATE('Rent Roll'!$M45,ROUNDDOWN('Rent Roll'!$Q45,0))-1&gt;=U$5),-U23,
IF(AND(U$5&gt;='Rent Roll'!$K19,EDATE('Rent Roll'!$K19,ROUNDDOWN('Rent Roll'!$M19,0))-1&gt;=U$5),-U23,
"-")),"-")</f>
        <v>-</v>
      </c>
      <c r="V48" s="92" t="str">
        <f>IFERROR(
IF(AND(V$5&gt;='Rent Roll'!$M45,EDATE('Rent Roll'!$M45,ROUNDDOWN('Rent Roll'!$Q45,0))-1&gt;=V$5),-V23,
IF(AND(V$5&gt;='Rent Roll'!$K19,EDATE('Rent Roll'!$K19,ROUNDDOWN('Rent Roll'!$M19,0))-1&gt;=V$5),-V23,
"-")),"-")</f>
        <v>-</v>
      </c>
      <c r="W48" s="92" t="str">
        <f>IFERROR(
IF(AND(W$5&gt;='Rent Roll'!$M45,EDATE('Rent Roll'!$M45,ROUNDDOWN('Rent Roll'!$Q45,0))-1&gt;=W$5),-W23,
IF(AND(W$5&gt;='Rent Roll'!$K19,EDATE('Rent Roll'!$K19,ROUNDDOWN('Rent Roll'!$M19,0))-1&gt;=W$5),-W23,
"-")),"-")</f>
        <v>-</v>
      </c>
      <c r="X48" s="92" t="str">
        <f>IFERROR(
IF(AND(X$5&gt;='Rent Roll'!$M45,EDATE('Rent Roll'!$M45,ROUNDDOWN('Rent Roll'!$Q45,0))-1&gt;=X$5),-X23,
IF(AND(X$5&gt;='Rent Roll'!$K19,EDATE('Rent Roll'!$K19,ROUNDDOWN('Rent Roll'!$M19,0))-1&gt;=X$5),-X23,
"-")),"-")</f>
        <v>-</v>
      </c>
      <c r="Y48" s="92" t="str">
        <f>IFERROR(
IF(AND(Y$5&gt;='Rent Roll'!$M45,EDATE('Rent Roll'!$M45,ROUNDDOWN('Rent Roll'!$Q45,0))-1&gt;=Y$5),-Y23,
IF(AND(Y$5&gt;='Rent Roll'!$K19,EDATE('Rent Roll'!$K19,ROUNDDOWN('Rent Roll'!$M19,0))-1&gt;=Y$5),-Y23,
"-")),"-")</f>
        <v>-</v>
      </c>
      <c r="Z48" s="92" t="str">
        <f>IFERROR(
IF(AND(Z$5&gt;='Rent Roll'!$M45,EDATE('Rent Roll'!$M45,ROUNDDOWN('Rent Roll'!$Q45,0))-1&gt;=Z$5),-Z23,
IF(AND(Z$5&gt;='Rent Roll'!$K19,EDATE('Rent Roll'!$K19,ROUNDDOWN('Rent Roll'!$M19,0))-1&gt;=Z$5),-Z23,
"-")),"-")</f>
        <v>-</v>
      </c>
      <c r="AA48" s="92" t="str">
        <f>IFERROR(
IF(AND(AA$5&gt;='Rent Roll'!$M45,EDATE('Rent Roll'!$M45,ROUNDDOWN('Rent Roll'!$Q45,0))-1&gt;=AA$5),-AA23,
IF(AND(AA$5&gt;='Rent Roll'!$K19,EDATE('Rent Roll'!$K19,ROUNDDOWN('Rent Roll'!$M19,0))-1&gt;=AA$5),-AA23,
"-")),"-")</f>
        <v>-</v>
      </c>
      <c r="AB48" s="92" t="str">
        <f>IFERROR(
IF(AND(AB$5&gt;='Rent Roll'!$M45,EDATE('Rent Roll'!$M45,ROUNDDOWN('Rent Roll'!$Q45,0))-1&gt;=AB$5),-AB23,
IF(AND(AB$5&gt;='Rent Roll'!$K19,EDATE('Rent Roll'!$K19,ROUNDDOWN('Rent Roll'!$M19,0))-1&gt;=AB$5),-AB23,
"-")),"-")</f>
        <v>-</v>
      </c>
      <c r="AC48" s="92" t="str">
        <f>IFERROR(
IF(AND(AC$5&gt;='Rent Roll'!$M45,EDATE('Rent Roll'!$M45,ROUNDDOWN('Rent Roll'!$Q45,0))-1&gt;=AC$5),-AC23,
IF(AND(AC$5&gt;='Rent Roll'!$K19,EDATE('Rent Roll'!$K19,ROUNDDOWN('Rent Roll'!$M19,0))-1&gt;=AC$5),-AC23,
"-")),"-")</f>
        <v>-</v>
      </c>
      <c r="AD48" s="92" t="str">
        <f>IFERROR(
IF(AND(AD$5&gt;='Rent Roll'!$M45,EDATE('Rent Roll'!$M45,ROUNDDOWN('Rent Roll'!$Q45,0))-1&gt;=AD$5),-AD23,
IF(AND(AD$5&gt;='Rent Roll'!$K19,EDATE('Rent Roll'!$K19,ROUNDDOWN('Rent Roll'!$M19,0))-1&gt;=AD$5),-AD23,
"-")),"-")</f>
        <v>-</v>
      </c>
      <c r="AE48" s="92" t="str">
        <f>IFERROR(
IF(AND(AE$5&gt;='Rent Roll'!$M45,EDATE('Rent Roll'!$M45,ROUNDDOWN('Rent Roll'!$Q45,0))-1&gt;=AE$5),-AE23,
IF(AND(AE$5&gt;='Rent Roll'!$K19,EDATE('Rent Roll'!$K19,ROUNDDOWN('Rent Roll'!$M19,0))-1&gt;=AE$5),-AE23,
"-")),"-")</f>
        <v>-</v>
      </c>
      <c r="AF48" s="92" t="str">
        <f>IFERROR(
IF(AND(AF$5&gt;='Rent Roll'!$M45,EDATE('Rent Roll'!$M45,ROUNDDOWN('Rent Roll'!$Q45,0))-1&gt;=AF$5),-AF23,
IF(AND(AF$5&gt;='Rent Roll'!$K19,EDATE('Rent Roll'!$K19,ROUNDDOWN('Rent Roll'!$M19,0))-1&gt;=AF$5),-AF23,
"-")),"-")</f>
        <v>-</v>
      </c>
      <c r="AG48" s="92" t="str">
        <f>IFERROR(
IF(AND(AG$5&gt;='Rent Roll'!$M45,EDATE('Rent Roll'!$M45,ROUNDDOWN('Rent Roll'!$Q45,0))-1&gt;=AG$5),-AG23,
IF(AND(AG$5&gt;='Rent Roll'!$K19,EDATE('Rent Roll'!$K19,ROUNDDOWN('Rent Roll'!$M19,0))-1&gt;=AG$5),-AG23,
"-")),"-")</f>
        <v>-</v>
      </c>
      <c r="AH48" s="92" t="str">
        <f>IFERROR(
IF(AND(AH$5&gt;='Rent Roll'!$M45,EDATE('Rent Roll'!$M45,ROUNDDOWN('Rent Roll'!$Q45,0))-1&gt;=AH$5),-AH23,
IF(AND(AH$5&gt;='Rent Roll'!$K19,EDATE('Rent Roll'!$K19,ROUNDDOWN('Rent Roll'!$M19,0))-1&gt;=AH$5),-AH23,
"-")),"-")</f>
        <v>-</v>
      </c>
      <c r="AI48" s="92" t="str">
        <f>IFERROR(
IF(AND(AI$5&gt;='Rent Roll'!$M45,EDATE('Rent Roll'!$M45,ROUNDDOWN('Rent Roll'!$Q45,0))-1&gt;=AI$5),-AI23,
IF(AND(AI$5&gt;='Rent Roll'!$K19,EDATE('Rent Roll'!$K19,ROUNDDOWN('Rent Roll'!$M19,0))-1&gt;=AI$5),-AI23,
"-")),"-")</f>
        <v>-</v>
      </c>
      <c r="AJ48" s="92" t="str">
        <f>IFERROR(
IF(AND(AJ$5&gt;='Rent Roll'!$M45,EDATE('Rent Roll'!$M45,ROUNDDOWN('Rent Roll'!$Q45,0))-1&gt;=AJ$5),-AJ23,
IF(AND(AJ$5&gt;='Rent Roll'!$K19,EDATE('Rent Roll'!$K19,ROUNDDOWN('Rent Roll'!$M19,0))-1&gt;=AJ$5),-AJ23,
"-")),"-")</f>
        <v>-</v>
      </c>
      <c r="AK48" s="92" t="str">
        <f>IFERROR(
IF(AND(AK$5&gt;='Rent Roll'!$M45,EDATE('Rent Roll'!$M45,ROUNDDOWN('Rent Roll'!$Q45,0))-1&gt;=AK$5),-AK23,
IF(AND(AK$5&gt;='Rent Roll'!$K19,EDATE('Rent Roll'!$K19,ROUNDDOWN('Rent Roll'!$M19,0))-1&gt;=AK$5),-AK23,
"-")),"-")</f>
        <v>-</v>
      </c>
      <c r="AL48" s="92" t="str">
        <f>IFERROR(
IF(AND(AL$5&gt;='Rent Roll'!$M45,EDATE('Rent Roll'!$M45,ROUNDDOWN('Rent Roll'!$Q45,0))-1&gt;=AL$5),-AL23,
IF(AND(AL$5&gt;='Rent Roll'!$K19,EDATE('Rent Roll'!$K19,ROUNDDOWN('Rent Roll'!$M19,0))-1&gt;=AL$5),-AL23,
"-")),"-")</f>
        <v>-</v>
      </c>
      <c r="AM48" s="92" t="str">
        <f>IFERROR(
IF(AND(AM$5&gt;='Rent Roll'!$M45,EDATE('Rent Roll'!$M45,ROUNDDOWN('Rent Roll'!$Q45,0))-1&gt;=AM$5),-AM23,
IF(AND(AM$5&gt;='Rent Roll'!$K19,EDATE('Rent Roll'!$K19,ROUNDDOWN('Rent Roll'!$M19,0))-1&gt;=AM$5),-AM23,
"-")),"-")</f>
        <v>-</v>
      </c>
      <c r="AN48" s="92" t="str">
        <f>IFERROR(
IF(AND(AN$5&gt;='Rent Roll'!$M45,EDATE('Rent Roll'!$M45,ROUNDDOWN('Rent Roll'!$Q45,0))-1&gt;=AN$5),-AN23,
IF(AND(AN$5&gt;='Rent Roll'!$K19,EDATE('Rent Roll'!$K19,ROUNDDOWN('Rent Roll'!$M19,0))-1&gt;=AN$5),-AN23,
"-")),"-")</f>
        <v>-</v>
      </c>
      <c r="AO48" s="92" t="str">
        <f>IFERROR(
IF(AND(AO$5&gt;='Rent Roll'!$M45,EDATE('Rent Roll'!$M45,ROUNDDOWN('Rent Roll'!$Q45,0))-1&gt;=AO$5),-AO23,
IF(AND(AO$5&gt;='Rent Roll'!$K19,EDATE('Rent Roll'!$K19,ROUNDDOWN('Rent Roll'!$M19,0))-1&gt;=AO$5),-AO23,
"-")),"-")</f>
        <v>-</v>
      </c>
      <c r="AP48" s="92" t="str">
        <f>IFERROR(
IF(AND(AP$5&gt;='Rent Roll'!$M45,EDATE('Rent Roll'!$M45,ROUNDDOWN('Rent Roll'!$Q45,0))-1&gt;=AP$5),-AP23,
IF(AND(AP$5&gt;='Rent Roll'!$K19,EDATE('Rent Roll'!$K19,ROUNDDOWN('Rent Roll'!$M19,0))-1&gt;=AP$5),-AP23,
"-")),"-")</f>
        <v>-</v>
      </c>
      <c r="AQ48" s="92" t="str">
        <f>IFERROR(
IF(AND(AQ$5&gt;='Rent Roll'!$M45,EDATE('Rent Roll'!$M45,ROUNDDOWN('Rent Roll'!$Q45,0))-1&gt;=AQ$5),-AQ23,
IF(AND(AQ$5&gt;='Rent Roll'!$K19,EDATE('Rent Roll'!$K19,ROUNDDOWN('Rent Roll'!$M19,0))-1&gt;=AQ$5),-AQ23,
"-")),"-")</f>
        <v>-</v>
      </c>
      <c r="AR48" s="92" t="str">
        <f>IFERROR(
IF(AND(AR$5&gt;='Rent Roll'!$M45,EDATE('Rent Roll'!$M45,ROUNDDOWN('Rent Roll'!$Q45,0))-1&gt;=AR$5),-AR23,
IF(AND(AR$5&gt;='Rent Roll'!$K19,EDATE('Rent Roll'!$K19,ROUNDDOWN('Rent Roll'!$M19,0))-1&gt;=AR$5),-AR23,
"-")),"-")</f>
        <v>-</v>
      </c>
      <c r="AS48" s="92" t="str">
        <f>IFERROR(
IF(AND(AS$5&gt;='Rent Roll'!$M45,EDATE('Rent Roll'!$M45,ROUNDDOWN('Rent Roll'!$Q45,0))-1&gt;=AS$5),-AS23,
IF(AND(AS$5&gt;='Rent Roll'!$K19,EDATE('Rent Roll'!$K19,ROUNDDOWN('Rent Roll'!$M19,0))-1&gt;=AS$5),-AS23,
"-")),"-")</f>
        <v>-</v>
      </c>
      <c r="AT48" s="92" t="str">
        <f>IFERROR(
IF(AND(AT$5&gt;='Rent Roll'!$M45,EDATE('Rent Roll'!$M45,ROUNDDOWN('Rent Roll'!$Q45,0))-1&gt;=AT$5),-AT23,
IF(AND(AT$5&gt;='Rent Roll'!$K19,EDATE('Rent Roll'!$K19,ROUNDDOWN('Rent Roll'!$M19,0))-1&gt;=AT$5),-AT23,
"-")),"-")</f>
        <v>-</v>
      </c>
      <c r="AU48" s="92" t="str">
        <f>IFERROR(
IF(AND(AU$5&gt;='Rent Roll'!$M45,EDATE('Rent Roll'!$M45,ROUNDDOWN('Rent Roll'!$Q45,0))-1&gt;=AU$5),-AU23,
IF(AND(AU$5&gt;='Rent Roll'!$K19,EDATE('Rent Roll'!$K19,ROUNDDOWN('Rent Roll'!$M19,0))-1&gt;=AU$5),-AU23,
"-")),"-")</f>
        <v>-</v>
      </c>
      <c r="AV48" s="92" t="str">
        <f>IFERROR(
IF(AND(AV$5&gt;='Rent Roll'!$M45,EDATE('Rent Roll'!$M45,ROUNDDOWN('Rent Roll'!$Q45,0))-1&gt;=AV$5),-AV23,
IF(AND(AV$5&gt;='Rent Roll'!$K19,EDATE('Rent Roll'!$K19,ROUNDDOWN('Rent Roll'!$M19,0))-1&gt;=AV$5),-AV23,
"-")),"-")</f>
        <v>-</v>
      </c>
      <c r="AW48" s="92" t="str">
        <f>IFERROR(
IF(AND(AW$5&gt;='Rent Roll'!$M45,EDATE('Rent Roll'!$M45,ROUNDDOWN('Rent Roll'!$Q45,0))-1&gt;=AW$5),-AW23,
IF(AND(AW$5&gt;='Rent Roll'!$K19,EDATE('Rent Roll'!$K19,ROUNDDOWN('Rent Roll'!$M19,0))-1&gt;=AW$5),-AW23,
"-")),"-")</f>
        <v>-</v>
      </c>
      <c r="AX48" s="92" t="str">
        <f>IFERROR(
IF(AND(AX$5&gt;='Rent Roll'!$M45,EDATE('Rent Roll'!$M45,ROUNDDOWN('Rent Roll'!$Q45,0))-1&gt;=AX$5),-AX23,
IF(AND(AX$5&gt;='Rent Roll'!$K19,EDATE('Rent Roll'!$K19,ROUNDDOWN('Rent Roll'!$M19,0))-1&gt;=AX$5),-AX23,
"-")),"-")</f>
        <v>-</v>
      </c>
      <c r="AY48" s="92" t="str">
        <f>IFERROR(
IF(AND(AY$5&gt;='Rent Roll'!$M45,EDATE('Rent Roll'!$M45,ROUNDDOWN('Rent Roll'!$Q45,0))-1&gt;=AY$5),-AY23,
IF(AND(AY$5&gt;='Rent Roll'!$K19,EDATE('Rent Roll'!$K19,ROUNDDOWN('Rent Roll'!$M19,0))-1&gt;=AY$5),-AY23,
"-")),"-")</f>
        <v>-</v>
      </c>
      <c r="AZ48" s="92" t="str">
        <f>IFERROR(
IF(AND(AZ$5&gt;='Rent Roll'!$M45,EDATE('Rent Roll'!$M45,ROUNDDOWN('Rent Roll'!$Q45,0))-1&gt;=AZ$5),-AZ23,
IF(AND(AZ$5&gt;='Rent Roll'!$K19,EDATE('Rent Roll'!$K19,ROUNDDOWN('Rent Roll'!$M19,0))-1&gt;=AZ$5),-AZ23,
"-")),"-")</f>
        <v>-</v>
      </c>
      <c r="BA48" s="92" t="str">
        <f>IFERROR(
IF(AND(BA$5&gt;='Rent Roll'!$M45,EDATE('Rent Roll'!$M45,ROUNDDOWN('Rent Roll'!$Q45,0))-1&gt;=BA$5),-BA23,
IF(AND(BA$5&gt;='Rent Roll'!$K19,EDATE('Rent Roll'!$K19,ROUNDDOWN('Rent Roll'!$M19,0))-1&gt;=BA$5),-BA23,
"-")),"-")</f>
        <v>-</v>
      </c>
      <c r="BB48" s="92" t="str">
        <f>IFERROR(
IF(AND(BB$5&gt;='Rent Roll'!$M45,EDATE('Rent Roll'!$M45,ROUNDDOWN('Rent Roll'!$Q45,0))-1&gt;=BB$5),-BB23,
IF(AND(BB$5&gt;='Rent Roll'!$K19,EDATE('Rent Roll'!$K19,ROUNDDOWN('Rent Roll'!$M19,0))-1&gt;=BB$5),-BB23,
"-")),"-")</f>
        <v>-</v>
      </c>
      <c r="BC48" s="92" t="str">
        <f>IFERROR(
IF(AND(BC$5&gt;='Rent Roll'!$M45,EDATE('Rent Roll'!$M45,ROUNDDOWN('Rent Roll'!$Q45,0))-1&gt;=BC$5),-BC23,
IF(AND(BC$5&gt;='Rent Roll'!$K19,EDATE('Rent Roll'!$K19,ROUNDDOWN('Rent Roll'!$M19,0))-1&gt;=BC$5),-BC23,
"-")),"-")</f>
        <v>-</v>
      </c>
      <c r="BD48" s="92" t="str">
        <f>IFERROR(
IF(AND(BD$5&gt;='Rent Roll'!$M45,EDATE('Rent Roll'!$M45,ROUNDDOWN('Rent Roll'!$Q45,0))-1&gt;=BD$5),-BD23,
IF(AND(BD$5&gt;='Rent Roll'!$K19,EDATE('Rent Roll'!$K19,ROUNDDOWN('Rent Roll'!$M19,0))-1&gt;=BD$5),-BD23,
"-")),"-")</f>
        <v>-</v>
      </c>
      <c r="BE48" s="92" t="str">
        <f>IFERROR(
IF(AND(BE$5&gt;='Rent Roll'!$M45,EDATE('Rent Roll'!$M45,ROUNDDOWN('Rent Roll'!$Q45,0))-1&gt;=BE$5),-BE23,
IF(AND(BE$5&gt;='Rent Roll'!$K19,EDATE('Rent Roll'!$K19,ROUNDDOWN('Rent Roll'!$M19,0))-1&gt;=BE$5),-BE23,
"-")),"-")</f>
        <v>-</v>
      </c>
      <c r="BF48" s="92" t="str">
        <f>IFERROR(
IF(AND(BF$5&gt;='Rent Roll'!$M45,EDATE('Rent Roll'!$M45,ROUNDDOWN('Rent Roll'!$Q45,0))-1&gt;=BF$5),-BF23,
IF(AND(BF$5&gt;='Rent Roll'!$K19,EDATE('Rent Roll'!$K19,ROUNDDOWN('Rent Roll'!$M19,0))-1&gt;=BF$5),-BF23,
"-")),"-")</f>
        <v>-</v>
      </c>
      <c r="BG48" s="92" t="str">
        <f>IFERROR(
IF(AND(BG$5&gt;='Rent Roll'!$M45,EDATE('Rent Roll'!$M45,ROUNDDOWN('Rent Roll'!$Q45,0))-1&gt;=BG$5),-BG23,
IF(AND(BG$5&gt;='Rent Roll'!$K19,EDATE('Rent Roll'!$K19,ROUNDDOWN('Rent Roll'!$M19,0))-1&gt;=BG$5),-BG23,
"-")),"-")</f>
        <v>-</v>
      </c>
      <c r="BH48" s="92" t="str">
        <f>IFERROR(
IF(AND(BH$5&gt;='Rent Roll'!$M45,EDATE('Rent Roll'!$M45,ROUNDDOWN('Rent Roll'!$Q45,0))-1&gt;=BH$5),-BH23,
IF(AND(BH$5&gt;='Rent Roll'!$K19,EDATE('Rent Roll'!$K19,ROUNDDOWN('Rent Roll'!$M19,0))-1&gt;=BH$5),-BH23,
"-")),"-")</f>
        <v>-</v>
      </c>
      <c r="BI48" s="92" t="str">
        <f>IFERROR(
IF(AND(BI$5&gt;='Rent Roll'!$M45,EDATE('Rent Roll'!$M45,ROUNDDOWN('Rent Roll'!$Q45,0))-1&gt;=BI$5),-BI23,
IF(AND(BI$5&gt;='Rent Roll'!$K19,EDATE('Rent Roll'!$K19,ROUNDDOWN('Rent Roll'!$M19,0))-1&gt;=BI$5),-BI23,
"-")),"-")</f>
        <v>-</v>
      </c>
      <c r="BJ48" s="92" t="str">
        <f>IFERROR(
IF(AND(BJ$5&gt;='Rent Roll'!$M45,EDATE('Rent Roll'!$M45,ROUNDDOWN('Rent Roll'!$Q45,0))-1&gt;=BJ$5),-BJ23,
IF(AND(BJ$5&gt;='Rent Roll'!$K19,EDATE('Rent Roll'!$K19,ROUNDDOWN('Rent Roll'!$M19,0))-1&gt;=BJ$5),-BJ23,
"-")),"-")</f>
        <v>-</v>
      </c>
      <c r="BK48" s="92" t="str">
        <f>IFERROR(
IF(AND(BK$5&gt;='Rent Roll'!$M45,EDATE('Rent Roll'!$M45,ROUNDDOWN('Rent Roll'!$Q45,0))-1&gt;=BK$5),-BK23,
IF(AND(BK$5&gt;='Rent Roll'!$K19,EDATE('Rent Roll'!$K19,ROUNDDOWN('Rent Roll'!$M19,0))-1&gt;=BK$5),-BK23,
"-")),"-")</f>
        <v>-</v>
      </c>
      <c r="BL48" s="92" t="str">
        <f>IFERROR(
IF(AND(BL$5&gt;='Rent Roll'!$M45,EDATE('Rent Roll'!$M45,ROUNDDOWN('Rent Roll'!$Q45,0))-1&gt;=BL$5),-BL23,
IF(AND(BL$5&gt;='Rent Roll'!$K19,EDATE('Rent Roll'!$K19,ROUNDDOWN('Rent Roll'!$M19,0))-1&gt;=BL$5),-BL23,
"-")),"-")</f>
        <v>-</v>
      </c>
      <c r="BM48" s="92" t="str">
        <f>IFERROR(
IF(AND(BM$5&gt;='Rent Roll'!$M45,EDATE('Rent Roll'!$M45,ROUNDDOWN('Rent Roll'!$Q45,0))-1&gt;=BM$5),-BM23,
IF(AND(BM$5&gt;='Rent Roll'!$K19,EDATE('Rent Roll'!$K19,ROUNDDOWN('Rent Roll'!$M19,0))-1&gt;=BM$5),-BM23,
"-")),"-")</f>
        <v>-</v>
      </c>
      <c r="BN48" s="92" t="str">
        <f>IFERROR(
IF(AND(BN$5&gt;='Rent Roll'!$M45,EDATE('Rent Roll'!$M45,ROUNDDOWN('Rent Roll'!$Q45,0))-1&gt;=BN$5),-BN23,
IF(AND(BN$5&gt;='Rent Roll'!$K19,EDATE('Rent Roll'!$K19,ROUNDDOWN('Rent Roll'!$M19,0))-1&gt;=BN$5),-BN23,
"-")),"-")</f>
        <v>-</v>
      </c>
      <c r="BO48" s="92" t="str">
        <f>IFERROR(
IF(AND(BO$5&gt;='Rent Roll'!$M45,EDATE('Rent Roll'!$M45,ROUNDDOWN('Rent Roll'!$Q45,0))-1&gt;=BO$5),-BO23,
IF(AND(BO$5&gt;='Rent Roll'!$K19,EDATE('Rent Roll'!$K19,ROUNDDOWN('Rent Roll'!$M19,0))-1&gt;=BO$5),-BO23,
"-")),"-")</f>
        <v>-</v>
      </c>
      <c r="BP48" s="92" t="str">
        <f>IFERROR(
IF(AND(BP$5&gt;='Rent Roll'!$M45,EDATE('Rent Roll'!$M45,ROUNDDOWN('Rent Roll'!$Q45,0))-1&gt;=BP$5),-BP23,
IF(AND(BP$5&gt;='Rent Roll'!$K19,EDATE('Rent Roll'!$K19,ROUNDDOWN('Rent Roll'!$M19,0))-1&gt;=BP$5),-BP23,
"-")),"-")</f>
        <v>-</v>
      </c>
      <c r="BQ48" s="92" t="str">
        <f>IFERROR(
IF(AND(BQ$5&gt;='Rent Roll'!$M45,EDATE('Rent Roll'!$M45,ROUNDDOWN('Rent Roll'!$Q45,0))-1&gt;=BQ$5),-BQ23,
IF(AND(BQ$5&gt;='Rent Roll'!$K19,EDATE('Rent Roll'!$K19,ROUNDDOWN('Rent Roll'!$M19,0))-1&gt;=BQ$5),-BQ23,
"-")),"-")</f>
        <v>-</v>
      </c>
      <c r="BR48" s="92" t="str">
        <f>IFERROR(
IF(AND(BR$5&gt;='Rent Roll'!$M45,EDATE('Rent Roll'!$M45,ROUNDDOWN('Rent Roll'!$Q45,0))-1&gt;=BR$5),-BR23,
IF(AND(BR$5&gt;='Rent Roll'!$K19,EDATE('Rent Roll'!$K19,ROUNDDOWN('Rent Roll'!$M19,0))-1&gt;=BR$5),-BR23,
"-")),"-")</f>
        <v>-</v>
      </c>
      <c r="BS48" s="92" t="str">
        <f>IFERROR(
IF(AND(BS$5&gt;='Rent Roll'!$M45,EDATE('Rent Roll'!$M45,ROUNDDOWN('Rent Roll'!$Q45,0))-1&gt;=BS$5),-BS23,
IF(AND(BS$5&gt;='Rent Roll'!$K19,EDATE('Rent Roll'!$K19,ROUNDDOWN('Rent Roll'!$M19,0))-1&gt;=BS$5),-BS23,
"-")),"-")</f>
        <v>-</v>
      </c>
      <c r="BT48" s="92" t="str">
        <f>IFERROR(
IF(AND(BT$5&gt;='Rent Roll'!$M45,EDATE('Rent Roll'!$M45,ROUNDDOWN('Rent Roll'!$Q45,0))-1&gt;=BT$5),-BT23,
IF(AND(BT$5&gt;='Rent Roll'!$K19,EDATE('Rent Roll'!$K19,ROUNDDOWN('Rent Roll'!$M19,0))-1&gt;=BT$5),-BT23,
"-")),"-")</f>
        <v>-</v>
      </c>
      <c r="BU48" s="92" t="str">
        <f>IFERROR(
IF(AND(BU$5&gt;='Rent Roll'!$M45,EDATE('Rent Roll'!$M45,ROUNDDOWN('Rent Roll'!$Q45,0))-1&gt;=BU$5),-BU23,
IF(AND(BU$5&gt;='Rent Roll'!$K19,EDATE('Rent Roll'!$K19,ROUNDDOWN('Rent Roll'!$M19,0))-1&gt;=BU$5),-BU23,
"-")),"-")</f>
        <v>-</v>
      </c>
      <c r="BV48" s="92" t="str">
        <f>IFERROR(
IF(AND(BV$5&gt;='Rent Roll'!$M45,EDATE('Rent Roll'!$M45,ROUNDDOWN('Rent Roll'!$Q45,0))-1&gt;=BV$5),-BV23,
IF(AND(BV$5&gt;='Rent Roll'!$K19,EDATE('Rent Roll'!$K19,ROUNDDOWN('Rent Roll'!$M19,0))-1&gt;=BV$5),-BV23,
"-")),"-")</f>
        <v>-</v>
      </c>
      <c r="BW48" s="92" t="str">
        <f>IFERROR(
IF(AND(BW$5&gt;='Rent Roll'!$M45,EDATE('Rent Roll'!$M45,ROUNDDOWN('Rent Roll'!$Q45,0))-1&gt;=BW$5),-BW23,
IF(AND(BW$5&gt;='Rent Roll'!$K19,EDATE('Rent Roll'!$K19,ROUNDDOWN('Rent Roll'!$M19,0))-1&gt;=BW$5),-BW23,
"-")),"-")</f>
        <v>-</v>
      </c>
      <c r="BX48" s="92" t="str">
        <f>IFERROR(
IF(AND(BX$5&gt;='Rent Roll'!$M45,EDATE('Rent Roll'!$M45,ROUNDDOWN('Rent Roll'!$Q45,0))-1&gt;=BX$5),-BX23,
IF(AND(BX$5&gt;='Rent Roll'!$K19,EDATE('Rent Roll'!$K19,ROUNDDOWN('Rent Roll'!$M19,0))-1&gt;=BX$5),-BX23,
"-")),"-")</f>
        <v>-</v>
      </c>
      <c r="BY48" s="92" t="str">
        <f>IFERROR(
IF(AND(BY$5&gt;='Rent Roll'!$M45,EDATE('Rent Roll'!$M45,ROUNDDOWN('Rent Roll'!$Q45,0))-1&gt;=BY$5),-BY23,
IF(AND(BY$5&gt;='Rent Roll'!$K19,EDATE('Rent Roll'!$K19,ROUNDDOWN('Rent Roll'!$M19,0))-1&gt;=BY$5),-BY23,
"-")),"-")</f>
        <v>-</v>
      </c>
      <c r="BZ48" s="92" t="str">
        <f>IFERROR(
IF(AND(BZ$5&gt;='Rent Roll'!$M45,EDATE('Rent Roll'!$M45,ROUNDDOWN('Rent Roll'!$Q45,0))-1&gt;=BZ$5),-BZ23,
IF(AND(BZ$5&gt;='Rent Roll'!$K19,EDATE('Rent Roll'!$K19,ROUNDDOWN('Rent Roll'!$M19,0))-1&gt;=BZ$5),-BZ23,
"-")),"-")</f>
        <v>-</v>
      </c>
      <c r="CA48" s="92" t="str">
        <f>IFERROR(
IF(AND(CA$5&gt;='Rent Roll'!$M45,EDATE('Rent Roll'!$M45,ROUNDDOWN('Rent Roll'!$Q45,0))-1&gt;=CA$5),-CA23,
IF(AND(CA$5&gt;='Rent Roll'!$K19,EDATE('Rent Roll'!$K19,ROUNDDOWN('Rent Roll'!$M19,0))-1&gt;=CA$5),-CA23,
"-")),"-")</f>
        <v>-</v>
      </c>
      <c r="CB48" s="92" t="str">
        <f>IFERROR(
IF(AND(CB$5&gt;='Rent Roll'!$M45,EDATE('Rent Roll'!$M45,ROUNDDOWN('Rent Roll'!$Q45,0))-1&gt;=CB$5),-CB23,
IF(AND(CB$5&gt;='Rent Roll'!$K19,EDATE('Rent Roll'!$K19,ROUNDDOWN('Rent Roll'!$M19,0))-1&gt;=CB$5),-CB23,
"-")),"-")</f>
        <v>-</v>
      </c>
      <c r="CC48" s="92" t="str">
        <f>IFERROR(
IF(AND(CC$5&gt;='Rent Roll'!$M45,EDATE('Rent Roll'!$M45,ROUNDDOWN('Rent Roll'!$Q45,0))-1&gt;=CC$5),-CC23,
IF(AND(CC$5&gt;='Rent Roll'!$K19,EDATE('Rent Roll'!$K19,ROUNDDOWN('Rent Roll'!$M19,0))-1&gt;=CC$5),-CC23,
"-")),"-")</f>
        <v>-</v>
      </c>
      <c r="CD48" s="92" t="str">
        <f>IFERROR(
IF(AND(CD$5&gt;='Rent Roll'!$M45,EDATE('Rent Roll'!$M45,ROUNDDOWN('Rent Roll'!$Q45,0))-1&gt;=CD$5),-CD23,
IF(AND(CD$5&gt;='Rent Roll'!$K19,EDATE('Rent Roll'!$K19,ROUNDDOWN('Rent Roll'!$M19,0))-1&gt;=CD$5),-CD23,
"-")),"-")</f>
        <v>-</v>
      </c>
      <c r="CE48" s="92" t="str">
        <f>IFERROR(
IF(AND(CE$5&gt;='Rent Roll'!$M45,EDATE('Rent Roll'!$M45,ROUNDDOWN('Rent Roll'!$Q45,0))-1&gt;=CE$5),-CE23,
IF(AND(CE$5&gt;='Rent Roll'!$K19,EDATE('Rent Roll'!$K19,ROUNDDOWN('Rent Roll'!$M19,0))-1&gt;=CE$5),-CE23,
"-")),"-")</f>
        <v>-</v>
      </c>
      <c r="CF48" s="92" t="str">
        <f>IFERROR(
IF(AND(CF$5&gt;='Rent Roll'!$M45,EDATE('Rent Roll'!$M45,ROUNDDOWN('Rent Roll'!$Q45,0))-1&gt;=CF$5),-CF23,
IF(AND(CF$5&gt;='Rent Roll'!$K19,EDATE('Rent Roll'!$K19,ROUNDDOWN('Rent Roll'!$M19,0))-1&gt;=CF$5),-CF23,
"-")),"-")</f>
        <v>-</v>
      </c>
      <c r="CG48" s="92" t="str">
        <f>IFERROR(
IF(AND(CG$5&gt;='Rent Roll'!$M45,EDATE('Rent Roll'!$M45,ROUNDDOWN('Rent Roll'!$Q45,0))-1&gt;=CG$5),-CG23,
IF(AND(CG$5&gt;='Rent Roll'!$K19,EDATE('Rent Roll'!$K19,ROUNDDOWN('Rent Roll'!$M19,0))-1&gt;=CG$5),-CG23,
"-")),"-")</f>
        <v>-</v>
      </c>
      <c r="CH48" s="92" t="str">
        <f>IFERROR(
IF(AND(CH$5&gt;='Rent Roll'!$M45,EDATE('Rent Roll'!$M45,ROUNDDOWN('Rent Roll'!$Q45,0))-1&gt;=CH$5),-CH23,
IF(AND(CH$5&gt;='Rent Roll'!$K19,EDATE('Rent Roll'!$K19,ROUNDDOWN('Rent Roll'!$M19,0))-1&gt;=CH$5),-CH23,
"-")),"-")</f>
        <v>-</v>
      </c>
      <c r="CI48" s="92" t="str">
        <f>IFERROR(
IF(AND(CI$5&gt;='Rent Roll'!$M45,EDATE('Rent Roll'!$M45,ROUNDDOWN('Rent Roll'!$Q45,0))-1&gt;=CI$5),-CI23,
IF(AND(CI$5&gt;='Rent Roll'!$K19,EDATE('Rent Roll'!$K19,ROUNDDOWN('Rent Roll'!$M19,0))-1&gt;=CI$5),-CI23,
"-")),"-")</f>
        <v>-</v>
      </c>
      <c r="CJ48" s="92" t="str">
        <f>IFERROR(
IF(AND(CJ$5&gt;='Rent Roll'!$M45,EDATE('Rent Roll'!$M45,ROUNDDOWN('Rent Roll'!$Q45,0))-1&gt;=CJ$5),-CJ23,
IF(AND(CJ$5&gt;='Rent Roll'!$K19,EDATE('Rent Roll'!$K19,ROUNDDOWN('Rent Roll'!$M19,0))-1&gt;=CJ$5),-CJ23,
"-")),"-")</f>
        <v>-</v>
      </c>
      <c r="CK48" s="92" t="str">
        <f>IFERROR(
IF(AND(CK$5&gt;='Rent Roll'!$M45,EDATE('Rent Roll'!$M45,ROUNDDOWN('Rent Roll'!$Q45,0))-1&gt;=CK$5),-CK23,
IF(AND(CK$5&gt;='Rent Roll'!$K19,EDATE('Rent Roll'!$K19,ROUNDDOWN('Rent Roll'!$M19,0))-1&gt;=CK$5),-CK23,
"-")),"-")</f>
        <v>-</v>
      </c>
      <c r="CL48" s="92" t="str">
        <f>IFERROR(
IF(AND(CL$5&gt;='Rent Roll'!$M45,EDATE('Rent Roll'!$M45,ROUNDDOWN('Rent Roll'!$Q45,0))-1&gt;=CL$5),-CL23,
IF(AND(CL$5&gt;='Rent Roll'!$K19,EDATE('Rent Roll'!$K19,ROUNDDOWN('Rent Roll'!$M19,0))-1&gt;=CL$5),-CL23,
"-")),"-")</f>
        <v>-</v>
      </c>
      <c r="CM48" s="92" t="str">
        <f>IFERROR(
IF(AND(CM$5&gt;='Rent Roll'!$M45,EDATE('Rent Roll'!$M45,ROUNDDOWN('Rent Roll'!$Q45,0))-1&gt;=CM$5),-CM23,
IF(AND(CM$5&gt;='Rent Roll'!$K19,EDATE('Rent Roll'!$K19,ROUNDDOWN('Rent Roll'!$M19,0))-1&gt;=CM$5),-CM23,
"-")),"-")</f>
        <v>-</v>
      </c>
      <c r="CN48" s="92" t="str">
        <f>IFERROR(
IF(AND(CN$5&gt;='Rent Roll'!$M45,EDATE('Rent Roll'!$M45,ROUNDDOWN('Rent Roll'!$Q45,0))-1&gt;=CN$5),-CN23,
IF(AND(CN$5&gt;='Rent Roll'!$K19,EDATE('Rent Roll'!$K19,ROUNDDOWN('Rent Roll'!$M19,0))-1&gt;=CN$5),-CN23,
"-")),"-")</f>
        <v>-</v>
      </c>
      <c r="CO48" s="92" t="str">
        <f>IFERROR(
IF(AND(CO$5&gt;='Rent Roll'!$M45,EDATE('Rent Roll'!$M45,ROUNDDOWN('Rent Roll'!$Q45,0))-1&gt;=CO$5),-CO23,
IF(AND(CO$5&gt;='Rent Roll'!$K19,EDATE('Rent Roll'!$K19,ROUNDDOWN('Rent Roll'!$M19,0))-1&gt;=CO$5),-CO23,
"-")),"-")</f>
        <v>-</v>
      </c>
      <c r="CP48" s="92" t="str">
        <f>IFERROR(
IF(AND(CP$5&gt;='Rent Roll'!$M45,EDATE('Rent Roll'!$M45,ROUNDDOWN('Rent Roll'!$Q45,0))-1&gt;=CP$5),-CP23,
IF(AND(CP$5&gt;='Rent Roll'!$K19,EDATE('Rent Roll'!$K19,ROUNDDOWN('Rent Roll'!$M19,0))-1&gt;=CP$5),-CP23,
"-")),"-")</f>
        <v>-</v>
      </c>
      <c r="CQ48" s="92" t="str">
        <f>IFERROR(
IF(AND(CQ$5&gt;='Rent Roll'!$M45,EDATE('Rent Roll'!$M45,ROUNDDOWN('Rent Roll'!$Q45,0))-1&gt;=CQ$5),-CQ23,
IF(AND(CQ$5&gt;='Rent Roll'!$K19,EDATE('Rent Roll'!$K19,ROUNDDOWN('Rent Roll'!$M19,0))-1&gt;=CQ$5),-CQ23,
"-")),"-")</f>
        <v>-</v>
      </c>
      <c r="CR48" s="92" t="str">
        <f>IFERROR(
IF(AND(CR$5&gt;='Rent Roll'!$M45,EDATE('Rent Roll'!$M45,ROUNDDOWN('Rent Roll'!$Q45,0))-1&gt;=CR$5),-CR23,
IF(AND(CR$5&gt;='Rent Roll'!$K19,EDATE('Rent Roll'!$K19,ROUNDDOWN('Rent Roll'!$M19,0))-1&gt;=CR$5),-CR23,
"-")),"-")</f>
        <v>-</v>
      </c>
      <c r="CS48" s="92" t="str">
        <f>IFERROR(
IF(AND(CS$5&gt;='Rent Roll'!$M45,EDATE('Rent Roll'!$M45,ROUNDDOWN('Rent Roll'!$Q45,0))-1&gt;=CS$5),-CS23,
IF(AND(CS$5&gt;='Rent Roll'!$K19,EDATE('Rent Roll'!$K19,ROUNDDOWN('Rent Roll'!$M19,0))-1&gt;=CS$5),-CS23,
"-")),"-")</f>
        <v>-</v>
      </c>
      <c r="CT48" s="92" t="str">
        <f>IFERROR(
IF(AND(CT$5&gt;='Rent Roll'!$M45,EDATE('Rent Roll'!$M45,ROUNDDOWN('Rent Roll'!$Q45,0))-1&gt;=CT$5),-CT23,
IF(AND(CT$5&gt;='Rent Roll'!$K19,EDATE('Rent Roll'!$K19,ROUNDDOWN('Rent Roll'!$M19,0))-1&gt;=CT$5),-CT23,
"-")),"-")</f>
        <v>-</v>
      </c>
      <c r="CU48" s="92" t="str">
        <f>IFERROR(
IF(AND(CU$5&gt;='Rent Roll'!$M45,EDATE('Rent Roll'!$M45,ROUNDDOWN('Rent Roll'!$Q45,0))-1&gt;=CU$5),-CU23,
IF(AND(CU$5&gt;='Rent Roll'!$K19,EDATE('Rent Roll'!$K19,ROUNDDOWN('Rent Roll'!$M19,0))-1&gt;=CU$5),-CU23,
"-")),"-")</f>
        <v>-</v>
      </c>
      <c r="CV48" s="92" t="str">
        <f>IFERROR(
IF(AND(CV$5&gt;='Rent Roll'!$M45,EDATE('Rent Roll'!$M45,ROUNDDOWN('Rent Roll'!$Q45,0))-1&gt;=CV$5),-CV23,
IF(AND(CV$5&gt;='Rent Roll'!$K19,EDATE('Rent Roll'!$K19,ROUNDDOWN('Rent Roll'!$M19,0))-1&gt;=CV$5),-CV23,
"-")),"-")</f>
        <v>-</v>
      </c>
      <c r="CW48" s="92" t="str">
        <f>IFERROR(
IF(AND(CW$5&gt;='Rent Roll'!$M45,EDATE('Rent Roll'!$M45,ROUNDDOWN('Rent Roll'!$Q45,0))-1&gt;=CW$5),-CW23,
IF(AND(CW$5&gt;='Rent Roll'!$K19,EDATE('Rent Roll'!$K19,ROUNDDOWN('Rent Roll'!$M19,0))-1&gt;=CW$5),-CW23,
"-")),"-")</f>
        <v>-</v>
      </c>
      <c r="CX48" s="92" t="str">
        <f>IFERROR(
IF(AND(CX$5&gt;='Rent Roll'!$M45,EDATE('Rent Roll'!$M45,ROUNDDOWN('Rent Roll'!$Q45,0))-1&gt;=CX$5),-CX23,
IF(AND(CX$5&gt;='Rent Roll'!$K19,EDATE('Rent Roll'!$K19,ROUNDDOWN('Rent Roll'!$M19,0))-1&gt;=CX$5),-CX23,
"-")),"-")</f>
        <v>-</v>
      </c>
      <c r="CY48" s="92" t="str">
        <f>IFERROR(
IF(AND(CY$5&gt;='Rent Roll'!$M45,EDATE('Rent Roll'!$M45,ROUNDDOWN('Rent Roll'!$Q45,0))-1&gt;=CY$5),-CY23,
IF(AND(CY$5&gt;='Rent Roll'!$K19,EDATE('Rent Roll'!$K19,ROUNDDOWN('Rent Roll'!$M19,0))-1&gt;=CY$5),-CY23,
"-")),"-")</f>
        <v>-</v>
      </c>
      <c r="CZ48" s="92" t="str">
        <f>IFERROR(
IF(AND(CZ$5&gt;='Rent Roll'!$M45,EDATE('Rent Roll'!$M45,ROUNDDOWN('Rent Roll'!$Q45,0))-1&gt;=CZ$5),-CZ23,
IF(AND(CZ$5&gt;='Rent Roll'!$K19,EDATE('Rent Roll'!$K19,ROUNDDOWN('Rent Roll'!$M19,0))-1&gt;=CZ$5),-CZ23,
"-")),"-")</f>
        <v>-</v>
      </c>
      <c r="DA48" s="92" t="str">
        <f>IFERROR(
IF(AND(DA$5&gt;='Rent Roll'!$M45,EDATE('Rent Roll'!$M45,ROUNDDOWN('Rent Roll'!$Q45,0))-1&gt;=DA$5),-DA23,
IF(AND(DA$5&gt;='Rent Roll'!$K19,EDATE('Rent Roll'!$K19,ROUNDDOWN('Rent Roll'!$M19,0))-1&gt;=DA$5),-DA23,
"-")),"-")</f>
        <v>-</v>
      </c>
      <c r="DB48" s="92" t="str">
        <f>IFERROR(
IF(AND(DB$5&gt;='Rent Roll'!$M45,EDATE('Rent Roll'!$M45,ROUNDDOWN('Rent Roll'!$Q45,0))-1&gt;=DB$5),-DB23,
IF(AND(DB$5&gt;='Rent Roll'!$K19,EDATE('Rent Roll'!$K19,ROUNDDOWN('Rent Roll'!$M19,0))-1&gt;=DB$5),-DB23,
"-")),"-")</f>
        <v>-</v>
      </c>
      <c r="DC48" s="92" t="str">
        <f>IFERROR(
IF(AND(DC$5&gt;='Rent Roll'!$M45,EDATE('Rent Roll'!$M45,ROUNDDOWN('Rent Roll'!$Q45,0))-1&gt;=DC$5),-DC23,
IF(AND(DC$5&gt;='Rent Roll'!$K19,EDATE('Rent Roll'!$K19,ROUNDDOWN('Rent Roll'!$M19,0))-1&gt;=DC$5),-DC23,
"-")),"-")</f>
        <v>-</v>
      </c>
      <c r="DD48" s="92" t="str">
        <f>IFERROR(
IF(AND(DD$5&gt;='Rent Roll'!$M45,EDATE('Rent Roll'!$M45,ROUNDDOWN('Rent Roll'!$Q45,0))-1&gt;=DD$5),-DD23,
IF(AND(DD$5&gt;='Rent Roll'!$K19,EDATE('Rent Roll'!$K19,ROUNDDOWN('Rent Roll'!$M19,0))-1&gt;=DD$5),-DD23,
"-")),"-")</f>
        <v>-</v>
      </c>
      <c r="DE48" s="92" t="str">
        <f>IFERROR(
IF(AND(DE$5&gt;='Rent Roll'!$M45,EDATE('Rent Roll'!$M45,ROUNDDOWN('Rent Roll'!$Q45,0))-1&gt;=DE$5),-DE23,
IF(AND(DE$5&gt;='Rent Roll'!$K19,EDATE('Rent Roll'!$K19,ROUNDDOWN('Rent Roll'!$M19,0))-1&gt;=DE$5),-DE23,
"-")),"-")</f>
        <v>-</v>
      </c>
      <c r="DF48" s="92" t="str">
        <f>IFERROR(
IF(AND(DF$5&gt;='Rent Roll'!$M45,EDATE('Rent Roll'!$M45,ROUNDDOWN('Rent Roll'!$Q45,0))-1&gt;=DF$5),-DF23,
IF(AND(DF$5&gt;='Rent Roll'!$K19,EDATE('Rent Roll'!$K19,ROUNDDOWN('Rent Roll'!$M19,0))-1&gt;=DF$5),-DF23,
"-")),"-")</f>
        <v>-</v>
      </c>
      <c r="DG48" s="92" t="str">
        <f>IFERROR(
IF(AND(DG$5&gt;='Rent Roll'!$M45,EDATE('Rent Roll'!$M45,ROUNDDOWN('Rent Roll'!$Q45,0))-1&gt;=DG$5),-DG23,
IF(AND(DG$5&gt;='Rent Roll'!$K19,EDATE('Rent Roll'!$K19,ROUNDDOWN('Rent Roll'!$M19,0))-1&gt;=DG$5),-DG23,
"-")),"-")</f>
        <v>-</v>
      </c>
      <c r="DH48" s="92" t="str">
        <f>IFERROR(
IF(AND(DH$5&gt;='Rent Roll'!$M45,EDATE('Rent Roll'!$M45,ROUNDDOWN('Rent Roll'!$Q45,0))-1&gt;=DH$5),-DH23,
IF(AND(DH$5&gt;='Rent Roll'!$K19,EDATE('Rent Roll'!$K19,ROUNDDOWN('Rent Roll'!$M19,0))-1&gt;=DH$5),-DH23,
"-")),"-")</f>
        <v>-</v>
      </c>
      <c r="DI48" s="92" t="str">
        <f>IFERROR(
IF(AND(DI$5&gt;='Rent Roll'!$M45,EDATE('Rent Roll'!$M45,ROUNDDOWN('Rent Roll'!$Q45,0))-1&gt;=DI$5),-DI23,
IF(AND(DI$5&gt;='Rent Roll'!$K19,EDATE('Rent Roll'!$K19,ROUNDDOWN('Rent Roll'!$M19,0))-1&gt;=DI$5),-DI23,
"-")),"-")</f>
        <v>-</v>
      </c>
      <c r="DJ48" s="92" t="str">
        <f>IFERROR(
IF(AND(DJ$5&gt;='Rent Roll'!$M45,EDATE('Rent Roll'!$M45,ROUNDDOWN('Rent Roll'!$Q45,0))-1&gt;=DJ$5),-DJ23,
IF(AND(DJ$5&gt;='Rent Roll'!$K19,EDATE('Rent Roll'!$K19,ROUNDDOWN('Rent Roll'!$M19,0))-1&gt;=DJ$5),-DJ23,
"-")),"-")</f>
        <v>-</v>
      </c>
      <c r="DK48" s="92" t="str">
        <f>IFERROR(
IF(AND(DK$5&gt;='Rent Roll'!$M45,EDATE('Rent Roll'!$M45,ROUNDDOWN('Rent Roll'!$Q45,0))-1&gt;=DK$5),-DK23,
IF(AND(DK$5&gt;='Rent Roll'!$K19,EDATE('Rent Roll'!$K19,ROUNDDOWN('Rent Roll'!$M19,0))-1&gt;=DK$5),-DK23,
"-")),"-")</f>
        <v>-</v>
      </c>
      <c r="DL48" s="92" t="str">
        <f>IFERROR(
IF(AND(DL$5&gt;='Rent Roll'!$M45,EDATE('Rent Roll'!$M45,ROUNDDOWN('Rent Roll'!$Q45,0))-1&gt;=DL$5),-DL23,
IF(AND(DL$5&gt;='Rent Roll'!$K19,EDATE('Rent Roll'!$K19,ROUNDDOWN('Rent Roll'!$M19,0))-1&gt;=DL$5),-DL23,
"-")),"-")</f>
        <v>-</v>
      </c>
      <c r="DM48" s="92" t="str">
        <f>IFERROR(
IF(AND(DM$5&gt;='Rent Roll'!$M45,EDATE('Rent Roll'!$M45,ROUNDDOWN('Rent Roll'!$Q45,0))-1&gt;=DM$5),-DM23,
IF(AND(DM$5&gt;='Rent Roll'!$K19,EDATE('Rent Roll'!$K19,ROUNDDOWN('Rent Roll'!$M19,0))-1&gt;=DM$5),-DM23,
"-")),"-")</f>
        <v>-</v>
      </c>
      <c r="DN48" s="92" t="str">
        <f>IFERROR(
IF(AND(DN$5&gt;='Rent Roll'!$M45,EDATE('Rent Roll'!$M45,ROUNDDOWN('Rent Roll'!$Q45,0))-1&gt;=DN$5),-DN23,
IF(AND(DN$5&gt;='Rent Roll'!$K19,EDATE('Rent Roll'!$K19,ROUNDDOWN('Rent Roll'!$M19,0))-1&gt;=DN$5),-DN23,
"-")),"-")</f>
        <v>-</v>
      </c>
      <c r="DO48" s="92" t="str">
        <f>IFERROR(
IF(AND(DO$5&gt;='Rent Roll'!$M45,EDATE('Rent Roll'!$M45,ROUNDDOWN('Rent Roll'!$Q45,0))-1&gt;=DO$5),-DO23,
IF(AND(DO$5&gt;='Rent Roll'!$K19,EDATE('Rent Roll'!$K19,ROUNDDOWN('Rent Roll'!$M19,0))-1&gt;=DO$5),-DO23,
"-")),"-")</f>
        <v>-</v>
      </c>
      <c r="DP48" s="92" t="str">
        <f>IFERROR(
IF(AND(DP$5&gt;='Rent Roll'!$M45,EDATE('Rent Roll'!$M45,ROUNDDOWN('Rent Roll'!$Q45,0))-1&gt;=DP$5),-DP23,
IF(AND(DP$5&gt;='Rent Roll'!$K19,EDATE('Rent Roll'!$K19,ROUNDDOWN('Rent Roll'!$M19,0))-1&gt;=DP$5),-DP23,
"-")),"-")</f>
        <v>-</v>
      </c>
      <c r="DQ48" s="92" t="str">
        <f>IFERROR(
IF(AND(DQ$5&gt;='Rent Roll'!$M45,EDATE('Rent Roll'!$M45,ROUNDDOWN('Rent Roll'!$Q45,0))-1&gt;=DQ$5),-DQ23,
IF(AND(DQ$5&gt;='Rent Roll'!$K19,EDATE('Rent Roll'!$K19,ROUNDDOWN('Rent Roll'!$M19,0))-1&gt;=DQ$5),-DQ23,
"-")),"-")</f>
        <v>-</v>
      </c>
      <c r="DR48" s="92" t="str">
        <f>IFERROR(
IF(AND(DR$5&gt;='Rent Roll'!$M45,EDATE('Rent Roll'!$M45,ROUNDDOWN('Rent Roll'!$Q45,0))-1&gt;=DR$5),-DR23,
IF(AND(DR$5&gt;='Rent Roll'!$K19,EDATE('Rent Roll'!$K19,ROUNDDOWN('Rent Roll'!$M19,0))-1&gt;=DR$5),-DR23,
"-")),"-")</f>
        <v>-</v>
      </c>
      <c r="DS48" s="92" t="str">
        <f>IFERROR(
IF(AND(DS$5&gt;='Rent Roll'!$M45,EDATE('Rent Roll'!$M45,ROUNDDOWN('Rent Roll'!$Q45,0))-1&gt;=DS$5),-DS23,
IF(AND(DS$5&gt;='Rent Roll'!$K19,EDATE('Rent Roll'!$K19,ROUNDDOWN('Rent Roll'!$M19,0))-1&gt;=DS$5),-DS23,
"-")),"-")</f>
        <v>-</v>
      </c>
      <c r="DT48" s="92" t="str">
        <f>IFERROR(
IF(AND(DT$5&gt;='Rent Roll'!$M45,EDATE('Rent Roll'!$M45,ROUNDDOWN('Rent Roll'!$Q45,0))-1&gt;=DT$5),-DT23,
IF(AND(DT$5&gt;='Rent Roll'!$K19,EDATE('Rent Roll'!$K19,ROUNDDOWN('Rent Roll'!$M19,0))-1&gt;=DT$5),-DT23,
"-")),"-")</f>
        <v>-</v>
      </c>
      <c r="DU48" s="92" t="str">
        <f>IFERROR(
IF(AND(DU$5&gt;='Rent Roll'!$M45,EDATE('Rent Roll'!$M45,ROUNDDOWN('Rent Roll'!$Q45,0))-1&gt;=DU$5),-DU23,
IF(AND(DU$5&gt;='Rent Roll'!$K19,EDATE('Rent Roll'!$K19,ROUNDDOWN('Rent Roll'!$M19,0))-1&gt;=DU$5),-DU23,
"-")),"-")</f>
        <v>-</v>
      </c>
      <c r="DV48" s="92" t="str">
        <f>IFERROR(
IF(AND(DV$5&gt;='Rent Roll'!$M45,EDATE('Rent Roll'!$M45,ROUNDDOWN('Rent Roll'!$Q45,0))-1&gt;=DV$5),-DV23,
IF(AND(DV$5&gt;='Rent Roll'!$K19,EDATE('Rent Roll'!$K19,ROUNDDOWN('Rent Roll'!$M19,0))-1&gt;=DV$5),-DV23,
"-")),"-")</f>
        <v>-</v>
      </c>
      <c r="DW48" s="92" t="str">
        <f>IFERROR(
IF(AND(DW$5&gt;='Rent Roll'!$M45,EDATE('Rent Roll'!$M45,ROUNDDOWN('Rent Roll'!$Q45,0))-1&gt;=DW$5),-DW23,
IF(AND(DW$5&gt;='Rent Roll'!$K19,EDATE('Rent Roll'!$K19,ROUNDDOWN('Rent Roll'!$M19,0))-1&gt;=DW$5),-DW23,
"-")),"-")</f>
        <v>-</v>
      </c>
      <c r="DX48" s="92" t="str">
        <f>IFERROR(
IF(AND(DX$5&gt;='Rent Roll'!$M45,EDATE('Rent Roll'!$M45,ROUNDDOWN('Rent Roll'!$Q45,0))-1&gt;=DX$5),-DX23,
IF(AND(DX$5&gt;='Rent Roll'!$K19,EDATE('Rent Roll'!$K19,ROUNDDOWN('Rent Roll'!$M19,0))-1&gt;=DX$5),-DX23,
"-")),"-")</f>
        <v>-</v>
      </c>
      <c r="DY48" s="92" t="str">
        <f>IFERROR(
IF(AND(DY$5&gt;='Rent Roll'!$M45,EDATE('Rent Roll'!$M45,ROUNDDOWN('Rent Roll'!$Q45,0))-1&gt;=DY$5),-DY23,
IF(AND(DY$5&gt;='Rent Roll'!$K19,EDATE('Rent Roll'!$K19,ROUNDDOWN('Rent Roll'!$M19,0))-1&gt;=DY$5),-DY23,
"-")),"-")</f>
        <v>-</v>
      </c>
      <c r="DZ48" s="92" t="str">
        <f>IFERROR(
IF(AND(DZ$5&gt;='Rent Roll'!$M45,EDATE('Rent Roll'!$M45,ROUNDDOWN('Rent Roll'!$Q45,0))-1&gt;=DZ$5),-DZ23,
IF(AND(DZ$5&gt;='Rent Roll'!$K19,EDATE('Rent Roll'!$K19,ROUNDDOWN('Rent Roll'!$M19,0))-1&gt;=DZ$5),-DZ23,
"-")),"-")</f>
        <v>-</v>
      </c>
      <c r="EA48" s="92" t="str">
        <f>IFERROR(
IF(AND(EA$5&gt;='Rent Roll'!$M45,EDATE('Rent Roll'!$M45,ROUNDDOWN('Rent Roll'!$Q45,0))-1&gt;=EA$5),-EA23,
IF(AND(EA$5&gt;='Rent Roll'!$K19,EDATE('Rent Roll'!$K19,ROUNDDOWN('Rent Roll'!$M19,0))-1&gt;=EA$5),-EA23,
"-")),"-")</f>
        <v>-</v>
      </c>
      <c r="EB48" s="92" t="str">
        <f>IFERROR(
IF(AND(EB$5&gt;='Rent Roll'!$M45,EDATE('Rent Roll'!$M45,ROUNDDOWN('Rent Roll'!$Q45,0))-1&gt;=EB$5),-EB23,
IF(AND(EB$5&gt;='Rent Roll'!$K19,EDATE('Rent Roll'!$K19,ROUNDDOWN('Rent Roll'!$M19,0))-1&gt;=EB$5),-EB23,
"-")),"-")</f>
        <v>-</v>
      </c>
      <c r="EC48" s="92" t="str">
        <f>IFERROR(
IF(AND(EC$5&gt;='Rent Roll'!$M45,EDATE('Rent Roll'!$M45,ROUNDDOWN('Rent Roll'!$Q45,0))-1&gt;=EC$5),-EC23,
IF(AND(EC$5&gt;='Rent Roll'!$K19,EDATE('Rent Roll'!$K19,ROUNDDOWN('Rent Roll'!$M19,0))-1&gt;=EC$5),-EC23,
"-")),"-")</f>
        <v>-</v>
      </c>
      <c r="ED48" s="92" t="str">
        <f>IFERROR(
IF(AND(ED$5&gt;='Rent Roll'!$M45,EDATE('Rent Roll'!$M45,ROUNDDOWN('Rent Roll'!$Q45,0))-1&gt;=ED$5),-ED23,
IF(AND(ED$5&gt;='Rent Roll'!$K19,EDATE('Rent Roll'!$K19,ROUNDDOWN('Rent Roll'!$M19,0))-1&gt;=ED$5),-ED23,
"-")),"-")</f>
        <v>-</v>
      </c>
      <c r="EE48" s="92" t="str">
        <f>IFERROR(
IF(AND(EE$5&gt;='Rent Roll'!$M45,EDATE('Rent Roll'!$M45,ROUNDDOWN('Rent Roll'!$Q45,0))-1&gt;=EE$5),-EE23,
IF(AND(EE$5&gt;='Rent Roll'!$K19,EDATE('Rent Roll'!$K19,ROUNDDOWN('Rent Roll'!$M19,0))-1&gt;=EE$5),-EE23,
"-")),"-")</f>
        <v>-</v>
      </c>
      <c r="EF48" s="214" t="str">
        <f>IFERROR(
IF(AND(EF$5&gt;='Rent Roll'!$M45,EDATE('Rent Roll'!$M45,ROUNDDOWN('Rent Roll'!$Q45,0))-1&gt;=EF$5),-EF23,
IF(AND(EF$5&gt;='Rent Roll'!$K19,EDATE('Rent Roll'!$K19,ROUNDDOWN('Rent Roll'!$M19,0))-1&gt;=EF$5),-EF23,
"-")),"-")</f>
        <v>-</v>
      </c>
      <c r="EG48" s="72" t="s">
        <v>109</v>
      </c>
    </row>
    <row r="49" spans="2:137" x14ac:dyDescent="0.2">
      <c r="B49" s="75"/>
      <c r="C49" s="287" t="str">
        <f>CONCATENATE('Rent Roll'!B20&amp;" - "&amp;'Rent Roll'!C20)</f>
        <v xml:space="preserve"> - </v>
      </c>
      <c r="D49" s="214">
        <f t="shared" si="18"/>
        <v>0</v>
      </c>
      <c r="E49" s="92" t="str">
        <f>IFERROR(
IF(AND(E$5&gt;='Rent Roll'!$M46,EDATE('Rent Roll'!$M46,ROUNDDOWN('Rent Roll'!$Q46,0))-1&gt;=E$5),-E24,
IF(AND(E$5&gt;='Rent Roll'!$K20,EDATE('Rent Roll'!$K20,ROUNDDOWN('Rent Roll'!$M20,0))-1&gt;=E$5),-E24,
"-")),"-")</f>
        <v>-</v>
      </c>
      <c r="F49" s="92" t="str">
        <f>IFERROR(
IF(AND(F$5&gt;='Rent Roll'!$M46,EDATE('Rent Roll'!$M46,ROUNDDOWN('Rent Roll'!$Q46,0))-1&gt;=F$5),-F24,
IF(AND(F$5&gt;='Rent Roll'!$K20,EDATE('Rent Roll'!$K20,ROUNDDOWN('Rent Roll'!$M20,0))-1&gt;=F$5),-F24,
"-")),"-")</f>
        <v>-</v>
      </c>
      <c r="G49" s="92" t="str">
        <f>IFERROR(
IF(AND(G$5&gt;='Rent Roll'!$M46,EDATE('Rent Roll'!$M46,ROUNDDOWN('Rent Roll'!$Q46,0))-1&gt;=G$5),-G24,
IF(AND(G$5&gt;='Rent Roll'!$K20,EDATE('Rent Roll'!$K20,ROUNDDOWN('Rent Roll'!$M20,0))-1&gt;=G$5),-G24,
"-")),"-")</f>
        <v>-</v>
      </c>
      <c r="H49" s="92" t="str">
        <f>IFERROR(
IF(AND(H$5&gt;='Rent Roll'!$M46,EDATE('Rent Roll'!$M46,ROUNDDOWN('Rent Roll'!$Q46,0))-1&gt;=H$5),-H24,
IF(AND(H$5&gt;='Rent Roll'!$K20,EDATE('Rent Roll'!$K20,ROUNDDOWN('Rent Roll'!$M20,0))-1&gt;=H$5),-H24,
"-")),"-")</f>
        <v>-</v>
      </c>
      <c r="I49" s="92" t="str">
        <f>IFERROR(
IF(AND(I$5&gt;='Rent Roll'!$M46,EDATE('Rent Roll'!$M46,ROUNDDOWN('Rent Roll'!$Q46,0))-1&gt;=I$5),-I24,
IF(AND(I$5&gt;='Rent Roll'!$K20,EDATE('Rent Roll'!$K20,ROUNDDOWN('Rent Roll'!$M20,0))-1&gt;=I$5),-I24,
"-")),"-")</f>
        <v>-</v>
      </c>
      <c r="J49" s="92" t="str">
        <f>IFERROR(
IF(AND(J$5&gt;='Rent Roll'!$M46,EDATE('Rent Roll'!$M46,ROUNDDOWN('Rent Roll'!$Q46,0))-1&gt;=J$5),-J24,
IF(AND(J$5&gt;='Rent Roll'!$K20,EDATE('Rent Roll'!$K20,ROUNDDOWN('Rent Roll'!$M20,0))-1&gt;=J$5),-J24,
"-")),"-")</f>
        <v>-</v>
      </c>
      <c r="K49" s="92" t="str">
        <f>IFERROR(
IF(AND(K$5&gt;='Rent Roll'!$M46,EDATE('Rent Roll'!$M46,ROUNDDOWN('Rent Roll'!$Q46,0))-1&gt;=K$5),-K24,
IF(AND(K$5&gt;='Rent Roll'!$K20,EDATE('Rent Roll'!$K20,ROUNDDOWN('Rent Roll'!$M20,0))-1&gt;=K$5),-K24,
"-")),"-")</f>
        <v>-</v>
      </c>
      <c r="L49" s="92" t="str">
        <f>IFERROR(
IF(AND(L$5&gt;='Rent Roll'!$M46,EDATE('Rent Roll'!$M46,ROUNDDOWN('Rent Roll'!$Q46,0))-1&gt;=L$5),-L24,
IF(AND(L$5&gt;='Rent Roll'!$K20,EDATE('Rent Roll'!$K20,ROUNDDOWN('Rent Roll'!$M20,0))-1&gt;=L$5),-L24,
"-")),"-")</f>
        <v>-</v>
      </c>
      <c r="M49" s="92" t="str">
        <f>IFERROR(
IF(AND(M$5&gt;='Rent Roll'!$M46,EDATE('Rent Roll'!$M46,ROUNDDOWN('Rent Roll'!$Q46,0))-1&gt;=M$5),-M24,
IF(AND(M$5&gt;='Rent Roll'!$K20,EDATE('Rent Roll'!$K20,ROUNDDOWN('Rent Roll'!$M20,0))-1&gt;=M$5),-M24,
"-")),"-")</f>
        <v>-</v>
      </c>
      <c r="N49" s="92" t="str">
        <f>IFERROR(
IF(AND(N$5&gt;='Rent Roll'!$M46,EDATE('Rent Roll'!$M46,ROUNDDOWN('Rent Roll'!$Q46,0))-1&gt;=N$5),-N24,
IF(AND(N$5&gt;='Rent Roll'!$K20,EDATE('Rent Roll'!$K20,ROUNDDOWN('Rent Roll'!$M20,0))-1&gt;=N$5),-N24,
"-")),"-")</f>
        <v>-</v>
      </c>
      <c r="O49" s="92" t="str">
        <f>IFERROR(
IF(AND(O$5&gt;='Rent Roll'!$M46,EDATE('Rent Roll'!$M46,ROUNDDOWN('Rent Roll'!$Q46,0))-1&gt;=O$5),-O24,
IF(AND(O$5&gt;='Rent Roll'!$K20,EDATE('Rent Roll'!$K20,ROUNDDOWN('Rent Roll'!$M20,0))-1&gt;=O$5),-O24,
"-")),"-")</f>
        <v>-</v>
      </c>
      <c r="P49" s="92" t="str">
        <f>IFERROR(
IF(AND(P$5&gt;='Rent Roll'!$M46,EDATE('Rent Roll'!$M46,ROUNDDOWN('Rent Roll'!$Q46,0))-1&gt;=P$5),-P24,
IF(AND(P$5&gt;='Rent Roll'!$K20,EDATE('Rent Roll'!$K20,ROUNDDOWN('Rent Roll'!$M20,0))-1&gt;=P$5),-P24,
"-")),"-")</f>
        <v>-</v>
      </c>
      <c r="Q49" s="92" t="str">
        <f>IFERROR(
IF(AND(Q$5&gt;='Rent Roll'!$M46,EDATE('Rent Roll'!$M46,ROUNDDOWN('Rent Roll'!$Q46,0))-1&gt;=Q$5),-Q24,
IF(AND(Q$5&gt;='Rent Roll'!$K20,EDATE('Rent Roll'!$K20,ROUNDDOWN('Rent Roll'!$M20,0))-1&gt;=Q$5),-Q24,
"-")),"-")</f>
        <v>-</v>
      </c>
      <c r="R49" s="92" t="str">
        <f>IFERROR(
IF(AND(R$5&gt;='Rent Roll'!$M46,EDATE('Rent Roll'!$M46,ROUNDDOWN('Rent Roll'!$Q46,0))-1&gt;=R$5),-R24,
IF(AND(R$5&gt;='Rent Roll'!$K20,EDATE('Rent Roll'!$K20,ROUNDDOWN('Rent Roll'!$M20,0))-1&gt;=R$5),-R24,
"-")),"-")</f>
        <v>-</v>
      </c>
      <c r="S49" s="92" t="str">
        <f>IFERROR(
IF(AND(S$5&gt;='Rent Roll'!$M46,EDATE('Rent Roll'!$M46,ROUNDDOWN('Rent Roll'!$Q46,0))-1&gt;=S$5),-S24,
IF(AND(S$5&gt;='Rent Roll'!$K20,EDATE('Rent Roll'!$K20,ROUNDDOWN('Rent Roll'!$M20,0))-1&gt;=S$5),-S24,
"-")),"-")</f>
        <v>-</v>
      </c>
      <c r="T49" s="92" t="str">
        <f>IFERROR(
IF(AND(T$5&gt;='Rent Roll'!$M46,EDATE('Rent Roll'!$M46,ROUNDDOWN('Rent Roll'!$Q46,0))-1&gt;=T$5),-T24,
IF(AND(T$5&gt;='Rent Roll'!$K20,EDATE('Rent Roll'!$K20,ROUNDDOWN('Rent Roll'!$M20,0))-1&gt;=T$5),-T24,
"-")),"-")</f>
        <v>-</v>
      </c>
      <c r="U49" s="92" t="str">
        <f>IFERROR(
IF(AND(U$5&gt;='Rent Roll'!$M46,EDATE('Rent Roll'!$M46,ROUNDDOWN('Rent Roll'!$Q46,0))-1&gt;=U$5),-U24,
IF(AND(U$5&gt;='Rent Roll'!$K20,EDATE('Rent Roll'!$K20,ROUNDDOWN('Rent Roll'!$M20,0))-1&gt;=U$5),-U24,
"-")),"-")</f>
        <v>-</v>
      </c>
      <c r="V49" s="92" t="str">
        <f>IFERROR(
IF(AND(V$5&gt;='Rent Roll'!$M46,EDATE('Rent Roll'!$M46,ROUNDDOWN('Rent Roll'!$Q46,0))-1&gt;=V$5),-V24,
IF(AND(V$5&gt;='Rent Roll'!$K20,EDATE('Rent Roll'!$K20,ROUNDDOWN('Rent Roll'!$M20,0))-1&gt;=V$5),-V24,
"-")),"-")</f>
        <v>-</v>
      </c>
      <c r="W49" s="92" t="str">
        <f>IFERROR(
IF(AND(W$5&gt;='Rent Roll'!$M46,EDATE('Rent Roll'!$M46,ROUNDDOWN('Rent Roll'!$Q46,0))-1&gt;=W$5),-W24,
IF(AND(W$5&gt;='Rent Roll'!$K20,EDATE('Rent Roll'!$K20,ROUNDDOWN('Rent Roll'!$M20,0))-1&gt;=W$5),-W24,
"-")),"-")</f>
        <v>-</v>
      </c>
      <c r="X49" s="92" t="str">
        <f>IFERROR(
IF(AND(X$5&gt;='Rent Roll'!$M46,EDATE('Rent Roll'!$M46,ROUNDDOWN('Rent Roll'!$Q46,0))-1&gt;=X$5),-X24,
IF(AND(X$5&gt;='Rent Roll'!$K20,EDATE('Rent Roll'!$K20,ROUNDDOWN('Rent Roll'!$M20,0))-1&gt;=X$5),-X24,
"-")),"-")</f>
        <v>-</v>
      </c>
      <c r="Y49" s="92" t="str">
        <f>IFERROR(
IF(AND(Y$5&gt;='Rent Roll'!$M46,EDATE('Rent Roll'!$M46,ROUNDDOWN('Rent Roll'!$Q46,0))-1&gt;=Y$5),-Y24,
IF(AND(Y$5&gt;='Rent Roll'!$K20,EDATE('Rent Roll'!$K20,ROUNDDOWN('Rent Roll'!$M20,0))-1&gt;=Y$5),-Y24,
"-")),"-")</f>
        <v>-</v>
      </c>
      <c r="Z49" s="92" t="str">
        <f>IFERROR(
IF(AND(Z$5&gt;='Rent Roll'!$M46,EDATE('Rent Roll'!$M46,ROUNDDOWN('Rent Roll'!$Q46,0))-1&gt;=Z$5),-Z24,
IF(AND(Z$5&gt;='Rent Roll'!$K20,EDATE('Rent Roll'!$K20,ROUNDDOWN('Rent Roll'!$M20,0))-1&gt;=Z$5),-Z24,
"-")),"-")</f>
        <v>-</v>
      </c>
      <c r="AA49" s="92" t="str">
        <f>IFERROR(
IF(AND(AA$5&gt;='Rent Roll'!$M46,EDATE('Rent Roll'!$M46,ROUNDDOWN('Rent Roll'!$Q46,0))-1&gt;=AA$5),-AA24,
IF(AND(AA$5&gt;='Rent Roll'!$K20,EDATE('Rent Roll'!$K20,ROUNDDOWN('Rent Roll'!$M20,0))-1&gt;=AA$5),-AA24,
"-")),"-")</f>
        <v>-</v>
      </c>
      <c r="AB49" s="92" t="str">
        <f>IFERROR(
IF(AND(AB$5&gt;='Rent Roll'!$M46,EDATE('Rent Roll'!$M46,ROUNDDOWN('Rent Roll'!$Q46,0))-1&gt;=AB$5),-AB24,
IF(AND(AB$5&gt;='Rent Roll'!$K20,EDATE('Rent Roll'!$K20,ROUNDDOWN('Rent Roll'!$M20,0))-1&gt;=AB$5),-AB24,
"-")),"-")</f>
        <v>-</v>
      </c>
      <c r="AC49" s="92" t="str">
        <f>IFERROR(
IF(AND(AC$5&gt;='Rent Roll'!$M46,EDATE('Rent Roll'!$M46,ROUNDDOWN('Rent Roll'!$Q46,0))-1&gt;=AC$5),-AC24,
IF(AND(AC$5&gt;='Rent Roll'!$K20,EDATE('Rent Roll'!$K20,ROUNDDOWN('Rent Roll'!$M20,0))-1&gt;=AC$5),-AC24,
"-")),"-")</f>
        <v>-</v>
      </c>
      <c r="AD49" s="92" t="str">
        <f>IFERROR(
IF(AND(AD$5&gt;='Rent Roll'!$M46,EDATE('Rent Roll'!$M46,ROUNDDOWN('Rent Roll'!$Q46,0))-1&gt;=AD$5),-AD24,
IF(AND(AD$5&gt;='Rent Roll'!$K20,EDATE('Rent Roll'!$K20,ROUNDDOWN('Rent Roll'!$M20,0))-1&gt;=AD$5),-AD24,
"-")),"-")</f>
        <v>-</v>
      </c>
      <c r="AE49" s="92" t="str">
        <f>IFERROR(
IF(AND(AE$5&gt;='Rent Roll'!$M46,EDATE('Rent Roll'!$M46,ROUNDDOWN('Rent Roll'!$Q46,0))-1&gt;=AE$5),-AE24,
IF(AND(AE$5&gt;='Rent Roll'!$K20,EDATE('Rent Roll'!$K20,ROUNDDOWN('Rent Roll'!$M20,0))-1&gt;=AE$5),-AE24,
"-")),"-")</f>
        <v>-</v>
      </c>
      <c r="AF49" s="92" t="str">
        <f>IFERROR(
IF(AND(AF$5&gt;='Rent Roll'!$M46,EDATE('Rent Roll'!$M46,ROUNDDOWN('Rent Roll'!$Q46,0))-1&gt;=AF$5),-AF24,
IF(AND(AF$5&gt;='Rent Roll'!$K20,EDATE('Rent Roll'!$K20,ROUNDDOWN('Rent Roll'!$M20,0))-1&gt;=AF$5),-AF24,
"-")),"-")</f>
        <v>-</v>
      </c>
      <c r="AG49" s="92" t="str">
        <f>IFERROR(
IF(AND(AG$5&gt;='Rent Roll'!$M46,EDATE('Rent Roll'!$M46,ROUNDDOWN('Rent Roll'!$Q46,0))-1&gt;=AG$5),-AG24,
IF(AND(AG$5&gt;='Rent Roll'!$K20,EDATE('Rent Roll'!$K20,ROUNDDOWN('Rent Roll'!$M20,0))-1&gt;=AG$5),-AG24,
"-")),"-")</f>
        <v>-</v>
      </c>
      <c r="AH49" s="92" t="str">
        <f>IFERROR(
IF(AND(AH$5&gt;='Rent Roll'!$M46,EDATE('Rent Roll'!$M46,ROUNDDOWN('Rent Roll'!$Q46,0))-1&gt;=AH$5),-AH24,
IF(AND(AH$5&gt;='Rent Roll'!$K20,EDATE('Rent Roll'!$K20,ROUNDDOWN('Rent Roll'!$M20,0))-1&gt;=AH$5),-AH24,
"-")),"-")</f>
        <v>-</v>
      </c>
      <c r="AI49" s="92" t="str">
        <f>IFERROR(
IF(AND(AI$5&gt;='Rent Roll'!$M46,EDATE('Rent Roll'!$M46,ROUNDDOWN('Rent Roll'!$Q46,0))-1&gt;=AI$5),-AI24,
IF(AND(AI$5&gt;='Rent Roll'!$K20,EDATE('Rent Roll'!$K20,ROUNDDOWN('Rent Roll'!$M20,0))-1&gt;=AI$5),-AI24,
"-")),"-")</f>
        <v>-</v>
      </c>
      <c r="AJ49" s="92" t="str">
        <f>IFERROR(
IF(AND(AJ$5&gt;='Rent Roll'!$M46,EDATE('Rent Roll'!$M46,ROUNDDOWN('Rent Roll'!$Q46,0))-1&gt;=AJ$5),-AJ24,
IF(AND(AJ$5&gt;='Rent Roll'!$K20,EDATE('Rent Roll'!$K20,ROUNDDOWN('Rent Roll'!$M20,0))-1&gt;=AJ$5),-AJ24,
"-")),"-")</f>
        <v>-</v>
      </c>
      <c r="AK49" s="92" t="str">
        <f>IFERROR(
IF(AND(AK$5&gt;='Rent Roll'!$M46,EDATE('Rent Roll'!$M46,ROUNDDOWN('Rent Roll'!$Q46,0))-1&gt;=AK$5),-AK24,
IF(AND(AK$5&gt;='Rent Roll'!$K20,EDATE('Rent Roll'!$K20,ROUNDDOWN('Rent Roll'!$M20,0))-1&gt;=AK$5),-AK24,
"-")),"-")</f>
        <v>-</v>
      </c>
      <c r="AL49" s="92" t="str">
        <f>IFERROR(
IF(AND(AL$5&gt;='Rent Roll'!$M46,EDATE('Rent Roll'!$M46,ROUNDDOWN('Rent Roll'!$Q46,0))-1&gt;=AL$5),-AL24,
IF(AND(AL$5&gt;='Rent Roll'!$K20,EDATE('Rent Roll'!$K20,ROUNDDOWN('Rent Roll'!$M20,0))-1&gt;=AL$5),-AL24,
"-")),"-")</f>
        <v>-</v>
      </c>
      <c r="AM49" s="92" t="str">
        <f>IFERROR(
IF(AND(AM$5&gt;='Rent Roll'!$M46,EDATE('Rent Roll'!$M46,ROUNDDOWN('Rent Roll'!$Q46,0))-1&gt;=AM$5),-AM24,
IF(AND(AM$5&gt;='Rent Roll'!$K20,EDATE('Rent Roll'!$K20,ROUNDDOWN('Rent Roll'!$M20,0))-1&gt;=AM$5),-AM24,
"-")),"-")</f>
        <v>-</v>
      </c>
      <c r="AN49" s="92" t="str">
        <f>IFERROR(
IF(AND(AN$5&gt;='Rent Roll'!$M46,EDATE('Rent Roll'!$M46,ROUNDDOWN('Rent Roll'!$Q46,0))-1&gt;=AN$5),-AN24,
IF(AND(AN$5&gt;='Rent Roll'!$K20,EDATE('Rent Roll'!$K20,ROUNDDOWN('Rent Roll'!$M20,0))-1&gt;=AN$5),-AN24,
"-")),"-")</f>
        <v>-</v>
      </c>
      <c r="AO49" s="92" t="str">
        <f>IFERROR(
IF(AND(AO$5&gt;='Rent Roll'!$M46,EDATE('Rent Roll'!$M46,ROUNDDOWN('Rent Roll'!$Q46,0))-1&gt;=AO$5),-AO24,
IF(AND(AO$5&gt;='Rent Roll'!$K20,EDATE('Rent Roll'!$K20,ROUNDDOWN('Rent Roll'!$M20,0))-1&gt;=AO$5),-AO24,
"-")),"-")</f>
        <v>-</v>
      </c>
      <c r="AP49" s="92" t="str">
        <f>IFERROR(
IF(AND(AP$5&gt;='Rent Roll'!$M46,EDATE('Rent Roll'!$M46,ROUNDDOWN('Rent Roll'!$Q46,0))-1&gt;=AP$5),-AP24,
IF(AND(AP$5&gt;='Rent Roll'!$K20,EDATE('Rent Roll'!$K20,ROUNDDOWN('Rent Roll'!$M20,0))-1&gt;=AP$5),-AP24,
"-")),"-")</f>
        <v>-</v>
      </c>
      <c r="AQ49" s="92" t="str">
        <f>IFERROR(
IF(AND(AQ$5&gt;='Rent Roll'!$M46,EDATE('Rent Roll'!$M46,ROUNDDOWN('Rent Roll'!$Q46,0))-1&gt;=AQ$5),-AQ24,
IF(AND(AQ$5&gt;='Rent Roll'!$K20,EDATE('Rent Roll'!$K20,ROUNDDOWN('Rent Roll'!$M20,0))-1&gt;=AQ$5),-AQ24,
"-")),"-")</f>
        <v>-</v>
      </c>
      <c r="AR49" s="92" t="str">
        <f>IFERROR(
IF(AND(AR$5&gt;='Rent Roll'!$M46,EDATE('Rent Roll'!$M46,ROUNDDOWN('Rent Roll'!$Q46,0))-1&gt;=AR$5),-AR24,
IF(AND(AR$5&gt;='Rent Roll'!$K20,EDATE('Rent Roll'!$K20,ROUNDDOWN('Rent Roll'!$M20,0))-1&gt;=AR$5),-AR24,
"-")),"-")</f>
        <v>-</v>
      </c>
      <c r="AS49" s="92" t="str">
        <f>IFERROR(
IF(AND(AS$5&gt;='Rent Roll'!$M46,EDATE('Rent Roll'!$M46,ROUNDDOWN('Rent Roll'!$Q46,0))-1&gt;=AS$5),-AS24,
IF(AND(AS$5&gt;='Rent Roll'!$K20,EDATE('Rent Roll'!$K20,ROUNDDOWN('Rent Roll'!$M20,0))-1&gt;=AS$5),-AS24,
"-")),"-")</f>
        <v>-</v>
      </c>
      <c r="AT49" s="92" t="str">
        <f>IFERROR(
IF(AND(AT$5&gt;='Rent Roll'!$M46,EDATE('Rent Roll'!$M46,ROUNDDOWN('Rent Roll'!$Q46,0))-1&gt;=AT$5),-AT24,
IF(AND(AT$5&gt;='Rent Roll'!$K20,EDATE('Rent Roll'!$K20,ROUNDDOWN('Rent Roll'!$M20,0))-1&gt;=AT$5),-AT24,
"-")),"-")</f>
        <v>-</v>
      </c>
      <c r="AU49" s="92" t="str">
        <f>IFERROR(
IF(AND(AU$5&gt;='Rent Roll'!$M46,EDATE('Rent Roll'!$M46,ROUNDDOWN('Rent Roll'!$Q46,0))-1&gt;=AU$5),-AU24,
IF(AND(AU$5&gt;='Rent Roll'!$K20,EDATE('Rent Roll'!$K20,ROUNDDOWN('Rent Roll'!$M20,0))-1&gt;=AU$5),-AU24,
"-")),"-")</f>
        <v>-</v>
      </c>
      <c r="AV49" s="92" t="str">
        <f>IFERROR(
IF(AND(AV$5&gt;='Rent Roll'!$M46,EDATE('Rent Roll'!$M46,ROUNDDOWN('Rent Roll'!$Q46,0))-1&gt;=AV$5),-AV24,
IF(AND(AV$5&gt;='Rent Roll'!$K20,EDATE('Rent Roll'!$K20,ROUNDDOWN('Rent Roll'!$M20,0))-1&gt;=AV$5),-AV24,
"-")),"-")</f>
        <v>-</v>
      </c>
      <c r="AW49" s="92" t="str">
        <f>IFERROR(
IF(AND(AW$5&gt;='Rent Roll'!$M46,EDATE('Rent Roll'!$M46,ROUNDDOWN('Rent Roll'!$Q46,0))-1&gt;=AW$5),-AW24,
IF(AND(AW$5&gt;='Rent Roll'!$K20,EDATE('Rent Roll'!$K20,ROUNDDOWN('Rent Roll'!$M20,0))-1&gt;=AW$5),-AW24,
"-")),"-")</f>
        <v>-</v>
      </c>
      <c r="AX49" s="92" t="str">
        <f>IFERROR(
IF(AND(AX$5&gt;='Rent Roll'!$M46,EDATE('Rent Roll'!$M46,ROUNDDOWN('Rent Roll'!$Q46,0))-1&gt;=AX$5),-AX24,
IF(AND(AX$5&gt;='Rent Roll'!$K20,EDATE('Rent Roll'!$K20,ROUNDDOWN('Rent Roll'!$M20,0))-1&gt;=AX$5),-AX24,
"-")),"-")</f>
        <v>-</v>
      </c>
      <c r="AY49" s="92" t="str">
        <f>IFERROR(
IF(AND(AY$5&gt;='Rent Roll'!$M46,EDATE('Rent Roll'!$M46,ROUNDDOWN('Rent Roll'!$Q46,0))-1&gt;=AY$5),-AY24,
IF(AND(AY$5&gt;='Rent Roll'!$K20,EDATE('Rent Roll'!$K20,ROUNDDOWN('Rent Roll'!$M20,0))-1&gt;=AY$5),-AY24,
"-")),"-")</f>
        <v>-</v>
      </c>
      <c r="AZ49" s="92" t="str">
        <f>IFERROR(
IF(AND(AZ$5&gt;='Rent Roll'!$M46,EDATE('Rent Roll'!$M46,ROUNDDOWN('Rent Roll'!$Q46,0))-1&gt;=AZ$5),-AZ24,
IF(AND(AZ$5&gt;='Rent Roll'!$K20,EDATE('Rent Roll'!$K20,ROUNDDOWN('Rent Roll'!$M20,0))-1&gt;=AZ$5),-AZ24,
"-")),"-")</f>
        <v>-</v>
      </c>
      <c r="BA49" s="92" t="str">
        <f>IFERROR(
IF(AND(BA$5&gt;='Rent Roll'!$M46,EDATE('Rent Roll'!$M46,ROUNDDOWN('Rent Roll'!$Q46,0))-1&gt;=BA$5),-BA24,
IF(AND(BA$5&gt;='Rent Roll'!$K20,EDATE('Rent Roll'!$K20,ROUNDDOWN('Rent Roll'!$M20,0))-1&gt;=BA$5),-BA24,
"-")),"-")</f>
        <v>-</v>
      </c>
      <c r="BB49" s="92" t="str">
        <f>IFERROR(
IF(AND(BB$5&gt;='Rent Roll'!$M46,EDATE('Rent Roll'!$M46,ROUNDDOWN('Rent Roll'!$Q46,0))-1&gt;=BB$5),-BB24,
IF(AND(BB$5&gt;='Rent Roll'!$K20,EDATE('Rent Roll'!$K20,ROUNDDOWN('Rent Roll'!$M20,0))-1&gt;=BB$5),-BB24,
"-")),"-")</f>
        <v>-</v>
      </c>
      <c r="BC49" s="92" t="str">
        <f>IFERROR(
IF(AND(BC$5&gt;='Rent Roll'!$M46,EDATE('Rent Roll'!$M46,ROUNDDOWN('Rent Roll'!$Q46,0))-1&gt;=BC$5),-BC24,
IF(AND(BC$5&gt;='Rent Roll'!$K20,EDATE('Rent Roll'!$K20,ROUNDDOWN('Rent Roll'!$M20,0))-1&gt;=BC$5),-BC24,
"-")),"-")</f>
        <v>-</v>
      </c>
      <c r="BD49" s="92" t="str">
        <f>IFERROR(
IF(AND(BD$5&gt;='Rent Roll'!$M46,EDATE('Rent Roll'!$M46,ROUNDDOWN('Rent Roll'!$Q46,0))-1&gt;=BD$5),-BD24,
IF(AND(BD$5&gt;='Rent Roll'!$K20,EDATE('Rent Roll'!$K20,ROUNDDOWN('Rent Roll'!$M20,0))-1&gt;=BD$5),-BD24,
"-")),"-")</f>
        <v>-</v>
      </c>
      <c r="BE49" s="92" t="str">
        <f>IFERROR(
IF(AND(BE$5&gt;='Rent Roll'!$M46,EDATE('Rent Roll'!$M46,ROUNDDOWN('Rent Roll'!$Q46,0))-1&gt;=BE$5),-BE24,
IF(AND(BE$5&gt;='Rent Roll'!$K20,EDATE('Rent Roll'!$K20,ROUNDDOWN('Rent Roll'!$M20,0))-1&gt;=BE$5),-BE24,
"-")),"-")</f>
        <v>-</v>
      </c>
      <c r="BF49" s="92" t="str">
        <f>IFERROR(
IF(AND(BF$5&gt;='Rent Roll'!$M46,EDATE('Rent Roll'!$M46,ROUNDDOWN('Rent Roll'!$Q46,0))-1&gt;=BF$5),-BF24,
IF(AND(BF$5&gt;='Rent Roll'!$K20,EDATE('Rent Roll'!$K20,ROUNDDOWN('Rent Roll'!$M20,0))-1&gt;=BF$5),-BF24,
"-")),"-")</f>
        <v>-</v>
      </c>
      <c r="BG49" s="92" t="str">
        <f>IFERROR(
IF(AND(BG$5&gt;='Rent Roll'!$M46,EDATE('Rent Roll'!$M46,ROUNDDOWN('Rent Roll'!$Q46,0))-1&gt;=BG$5),-BG24,
IF(AND(BG$5&gt;='Rent Roll'!$K20,EDATE('Rent Roll'!$K20,ROUNDDOWN('Rent Roll'!$M20,0))-1&gt;=BG$5),-BG24,
"-")),"-")</f>
        <v>-</v>
      </c>
      <c r="BH49" s="92" t="str">
        <f>IFERROR(
IF(AND(BH$5&gt;='Rent Roll'!$M46,EDATE('Rent Roll'!$M46,ROUNDDOWN('Rent Roll'!$Q46,0))-1&gt;=BH$5),-BH24,
IF(AND(BH$5&gt;='Rent Roll'!$K20,EDATE('Rent Roll'!$K20,ROUNDDOWN('Rent Roll'!$M20,0))-1&gt;=BH$5),-BH24,
"-")),"-")</f>
        <v>-</v>
      </c>
      <c r="BI49" s="92" t="str">
        <f>IFERROR(
IF(AND(BI$5&gt;='Rent Roll'!$M46,EDATE('Rent Roll'!$M46,ROUNDDOWN('Rent Roll'!$Q46,0))-1&gt;=BI$5),-BI24,
IF(AND(BI$5&gt;='Rent Roll'!$K20,EDATE('Rent Roll'!$K20,ROUNDDOWN('Rent Roll'!$M20,0))-1&gt;=BI$5),-BI24,
"-")),"-")</f>
        <v>-</v>
      </c>
      <c r="BJ49" s="92" t="str">
        <f>IFERROR(
IF(AND(BJ$5&gt;='Rent Roll'!$M46,EDATE('Rent Roll'!$M46,ROUNDDOWN('Rent Roll'!$Q46,0))-1&gt;=BJ$5),-BJ24,
IF(AND(BJ$5&gt;='Rent Roll'!$K20,EDATE('Rent Roll'!$K20,ROUNDDOWN('Rent Roll'!$M20,0))-1&gt;=BJ$5),-BJ24,
"-")),"-")</f>
        <v>-</v>
      </c>
      <c r="BK49" s="92" t="str">
        <f>IFERROR(
IF(AND(BK$5&gt;='Rent Roll'!$M46,EDATE('Rent Roll'!$M46,ROUNDDOWN('Rent Roll'!$Q46,0))-1&gt;=BK$5),-BK24,
IF(AND(BK$5&gt;='Rent Roll'!$K20,EDATE('Rent Roll'!$K20,ROUNDDOWN('Rent Roll'!$M20,0))-1&gt;=BK$5),-BK24,
"-")),"-")</f>
        <v>-</v>
      </c>
      <c r="BL49" s="92" t="str">
        <f>IFERROR(
IF(AND(BL$5&gt;='Rent Roll'!$M46,EDATE('Rent Roll'!$M46,ROUNDDOWN('Rent Roll'!$Q46,0))-1&gt;=BL$5),-BL24,
IF(AND(BL$5&gt;='Rent Roll'!$K20,EDATE('Rent Roll'!$K20,ROUNDDOWN('Rent Roll'!$M20,0))-1&gt;=BL$5),-BL24,
"-")),"-")</f>
        <v>-</v>
      </c>
      <c r="BM49" s="92" t="str">
        <f>IFERROR(
IF(AND(BM$5&gt;='Rent Roll'!$M46,EDATE('Rent Roll'!$M46,ROUNDDOWN('Rent Roll'!$Q46,0))-1&gt;=BM$5),-BM24,
IF(AND(BM$5&gt;='Rent Roll'!$K20,EDATE('Rent Roll'!$K20,ROUNDDOWN('Rent Roll'!$M20,0))-1&gt;=BM$5),-BM24,
"-")),"-")</f>
        <v>-</v>
      </c>
      <c r="BN49" s="92" t="str">
        <f>IFERROR(
IF(AND(BN$5&gt;='Rent Roll'!$M46,EDATE('Rent Roll'!$M46,ROUNDDOWN('Rent Roll'!$Q46,0))-1&gt;=BN$5),-BN24,
IF(AND(BN$5&gt;='Rent Roll'!$K20,EDATE('Rent Roll'!$K20,ROUNDDOWN('Rent Roll'!$M20,0))-1&gt;=BN$5),-BN24,
"-")),"-")</f>
        <v>-</v>
      </c>
      <c r="BO49" s="92" t="str">
        <f>IFERROR(
IF(AND(BO$5&gt;='Rent Roll'!$M46,EDATE('Rent Roll'!$M46,ROUNDDOWN('Rent Roll'!$Q46,0))-1&gt;=BO$5),-BO24,
IF(AND(BO$5&gt;='Rent Roll'!$K20,EDATE('Rent Roll'!$K20,ROUNDDOWN('Rent Roll'!$M20,0))-1&gt;=BO$5),-BO24,
"-")),"-")</f>
        <v>-</v>
      </c>
      <c r="BP49" s="92" t="str">
        <f>IFERROR(
IF(AND(BP$5&gt;='Rent Roll'!$M46,EDATE('Rent Roll'!$M46,ROUNDDOWN('Rent Roll'!$Q46,0))-1&gt;=BP$5),-BP24,
IF(AND(BP$5&gt;='Rent Roll'!$K20,EDATE('Rent Roll'!$K20,ROUNDDOWN('Rent Roll'!$M20,0))-1&gt;=BP$5),-BP24,
"-")),"-")</f>
        <v>-</v>
      </c>
      <c r="BQ49" s="92" t="str">
        <f>IFERROR(
IF(AND(BQ$5&gt;='Rent Roll'!$M46,EDATE('Rent Roll'!$M46,ROUNDDOWN('Rent Roll'!$Q46,0))-1&gt;=BQ$5),-BQ24,
IF(AND(BQ$5&gt;='Rent Roll'!$K20,EDATE('Rent Roll'!$K20,ROUNDDOWN('Rent Roll'!$M20,0))-1&gt;=BQ$5),-BQ24,
"-")),"-")</f>
        <v>-</v>
      </c>
      <c r="BR49" s="92" t="str">
        <f>IFERROR(
IF(AND(BR$5&gt;='Rent Roll'!$M46,EDATE('Rent Roll'!$M46,ROUNDDOWN('Rent Roll'!$Q46,0))-1&gt;=BR$5),-BR24,
IF(AND(BR$5&gt;='Rent Roll'!$K20,EDATE('Rent Roll'!$K20,ROUNDDOWN('Rent Roll'!$M20,0))-1&gt;=BR$5),-BR24,
"-")),"-")</f>
        <v>-</v>
      </c>
      <c r="BS49" s="92" t="str">
        <f>IFERROR(
IF(AND(BS$5&gt;='Rent Roll'!$M46,EDATE('Rent Roll'!$M46,ROUNDDOWN('Rent Roll'!$Q46,0))-1&gt;=BS$5),-BS24,
IF(AND(BS$5&gt;='Rent Roll'!$K20,EDATE('Rent Roll'!$K20,ROUNDDOWN('Rent Roll'!$M20,0))-1&gt;=BS$5),-BS24,
"-")),"-")</f>
        <v>-</v>
      </c>
      <c r="BT49" s="92" t="str">
        <f>IFERROR(
IF(AND(BT$5&gt;='Rent Roll'!$M46,EDATE('Rent Roll'!$M46,ROUNDDOWN('Rent Roll'!$Q46,0))-1&gt;=BT$5),-BT24,
IF(AND(BT$5&gt;='Rent Roll'!$K20,EDATE('Rent Roll'!$K20,ROUNDDOWN('Rent Roll'!$M20,0))-1&gt;=BT$5),-BT24,
"-")),"-")</f>
        <v>-</v>
      </c>
      <c r="BU49" s="92" t="str">
        <f>IFERROR(
IF(AND(BU$5&gt;='Rent Roll'!$M46,EDATE('Rent Roll'!$M46,ROUNDDOWN('Rent Roll'!$Q46,0))-1&gt;=BU$5),-BU24,
IF(AND(BU$5&gt;='Rent Roll'!$K20,EDATE('Rent Roll'!$K20,ROUNDDOWN('Rent Roll'!$M20,0))-1&gt;=BU$5),-BU24,
"-")),"-")</f>
        <v>-</v>
      </c>
      <c r="BV49" s="92" t="str">
        <f>IFERROR(
IF(AND(BV$5&gt;='Rent Roll'!$M46,EDATE('Rent Roll'!$M46,ROUNDDOWN('Rent Roll'!$Q46,0))-1&gt;=BV$5),-BV24,
IF(AND(BV$5&gt;='Rent Roll'!$K20,EDATE('Rent Roll'!$K20,ROUNDDOWN('Rent Roll'!$M20,0))-1&gt;=BV$5),-BV24,
"-")),"-")</f>
        <v>-</v>
      </c>
      <c r="BW49" s="92" t="str">
        <f>IFERROR(
IF(AND(BW$5&gt;='Rent Roll'!$M46,EDATE('Rent Roll'!$M46,ROUNDDOWN('Rent Roll'!$Q46,0))-1&gt;=BW$5),-BW24,
IF(AND(BW$5&gt;='Rent Roll'!$K20,EDATE('Rent Roll'!$K20,ROUNDDOWN('Rent Roll'!$M20,0))-1&gt;=BW$5),-BW24,
"-")),"-")</f>
        <v>-</v>
      </c>
      <c r="BX49" s="92" t="str">
        <f>IFERROR(
IF(AND(BX$5&gt;='Rent Roll'!$M46,EDATE('Rent Roll'!$M46,ROUNDDOWN('Rent Roll'!$Q46,0))-1&gt;=BX$5),-BX24,
IF(AND(BX$5&gt;='Rent Roll'!$K20,EDATE('Rent Roll'!$K20,ROUNDDOWN('Rent Roll'!$M20,0))-1&gt;=BX$5),-BX24,
"-")),"-")</f>
        <v>-</v>
      </c>
      <c r="BY49" s="92" t="str">
        <f>IFERROR(
IF(AND(BY$5&gt;='Rent Roll'!$M46,EDATE('Rent Roll'!$M46,ROUNDDOWN('Rent Roll'!$Q46,0))-1&gt;=BY$5),-BY24,
IF(AND(BY$5&gt;='Rent Roll'!$K20,EDATE('Rent Roll'!$K20,ROUNDDOWN('Rent Roll'!$M20,0))-1&gt;=BY$5),-BY24,
"-")),"-")</f>
        <v>-</v>
      </c>
      <c r="BZ49" s="92" t="str">
        <f>IFERROR(
IF(AND(BZ$5&gt;='Rent Roll'!$M46,EDATE('Rent Roll'!$M46,ROUNDDOWN('Rent Roll'!$Q46,0))-1&gt;=BZ$5),-BZ24,
IF(AND(BZ$5&gt;='Rent Roll'!$K20,EDATE('Rent Roll'!$K20,ROUNDDOWN('Rent Roll'!$M20,0))-1&gt;=BZ$5),-BZ24,
"-")),"-")</f>
        <v>-</v>
      </c>
      <c r="CA49" s="92" t="str">
        <f>IFERROR(
IF(AND(CA$5&gt;='Rent Roll'!$M46,EDATE('Rent Roll'!$M46,ROUNDDOWN('Rent Roll'!$Q46,0))-1&gt;=CA$5),-CA24,
IF(AND(CA$5&gt;='Rent Roll'!$K20,EDATE('Rent Roll'!$K20,ROUNDDOWN('Rent Roll'!$M20,0))-1&gt;=CA$5),-CA24,
"-")),"-")</f>
        <v>-</v>
      </c>
      <c r="CB49" s="92" t="str">
        <f>IFERROR(
IF(AND(CB$5&gt;='Rent Roll'!$M46,EDATE('Rent Roll'!$M46,ROUNDDOWN('Rent Roll'!$Q46,0))-1&gt;=CB$5),-CB24,
IF(AND(CB$5&gt;='Rent Roll'!$K20,EDATE('Rent Roll'!$K20,ROUNDDOWN('Rent Roll'!$M20,0))-1&gt;=CB$5),-CB24,
"-")),"-")</f>
        <v>-</v>
      </c>
      <c r="CC49" s="92" t="str">
        <f>IFERROR(
IF(AND(CC$5&gt;='Rent Roll'!$M46,EDATE('Rent Roll'!$M46,ROUNDDOWN('Rent Roll'!$Q46,0))-1&gt;=CC$5),-CC24,
IF(AND(CC$5&gt;='Rent Roll'!$K20,EDATE('Rent Roll'!$K20,ROUNDDOWN('Rent Roll'!$M20,0))-1&gt;=CC$5),-CC24,
"-")),"-")</f>
        <v>-</v>
      </c>
      <c r="CD49" s="92" t="str">
        <f>IFERROR(
IF(AND(CD$5&gt;='Rent Roll'!$M46,EDATE('Rent Roll'!$M46,ROUNDDOWN('Rent Roll'!$Q46,0))-1&gt;=CD$5),-CD24,
IF(AND(CD$5&gt;='Rent Roll'!$K20,EDATE('Rent Roll'!$K20,ROUNDDOWN('Rent Roll'!$M20,0))-1&gt;=CD$5),-CD24,
"-")),"-")</f>
        <v>-</v>
      </c>
      <c r="CE49" s="92" t="str">
        <f>IFERROR(
IF(AND(CE$5&gt;='Rent Roll'!$M46,EDATE('Rent Roll'!$M46,ROUNDDOWN('Rent Roll'!$Q46,0))-1&gt;=CE$5),-CE24,
IF(AND(CE$5&gt;='Rent Roll'!$K20,EDATE('Rent Roll'!$K20,ROUNDDOWN('Rent Roll'!$M20,0))-1&gt;=CE$5),-CE24,
"-")),"-")</f>
        <v>-</v>
      </c>
      <c r="CF49" s="92" t="str">
        <f>IFERROR(
IF(AND(CF$5&gt;='Rent Roll'!$M46,EDATE('Rent Roll'!$M46,ROUNDDOWN('Rent Roll'!$Q46,0))-1&gt;=CF$5),-CF24,
IF(AND(CF$5&gt;='Rent Roll'!$K20,EDATE('Rent Roll'!$K20,ROUNDDOWN('Rent Roll'!$M20,0))-1&gt;=CF$5),-CF24,
"-")),"-")</f>
        <v>-</v>
      </c>
      <c r="CG49" s="92" t="str">
        <f>IFERROR(
IF(AND(CG$5&gt;='Rent Roll'!$M46,EDATE('Rent Roll'!$M46,ROUNDDOWN('Rent Roll'!$Q46,0))-1&gt;=CG$5),-CG24,
IF(AND(CG$5&gt;='Rent Roll'!$K20,EDATE('Rent Roll'!$K20,ROUNDDOWN('Rent Roll'!$M20,0))-1&gt;=CG$5),-CG24,
"-")),"-")</f>
        <v>-</v>
      </c>
      <c r="CH49" s="92" t="str">
        <f>IFERROR(
IF(AND(CH$5&gt;='Rent Roll'!$M46,EDATE('Rent Roll'!$M46,ROUNDDOWN('Rent Roll'!$Q46,0))-1&gt;=CH$5),-CH24,
IF(AND(CH$5&gt;='Rent Roll'!$K20,EDATE('Rent Roll'!$K20,ROUNDDOWN('Rent Roll'!$M20,0))-1&gt;=CH$5),-CH24,
"-")),"-")</f>
        <v>-</v>
      </c>
      <c r="CI49" s="92" t="str">
        <f>IFERROR(
IF(AND(CI$5&gt;='Rent Roll'!$M46,EDATE('Rent Roll'!$M46,ROUNDDOWN('Rent Roll'!$Q46,0))-1&gt;=CI$5),-CI24,
IF(AND(CI$5&gt;='Rent Roll'!$K20,EDATE('Rent Roll'!$K20,ROUNDDOWN('Rent Roll'!$M20,0))-1&gt;=CI$5),-CI24,
"-")),"-")</f>
        <v>-</v>
      </c>
      <c r="CJ49" s="92" t="str">
        <f>IFERROR(
IF(AND(CJ$5&gt;='Rent Roll'!$M46,EDATE('Rent Roll'!$M46,ROUNDDOWN('Rent Roll'!$Q46,0))-1&gt;=CJ$5),-CJ24,
IF(AND(CJ$5&gt;='Rent Roll'!$K20,EDATE('Rent Roll'!$K20,ROUNDDOWN('Rent Roll'!$M20,0))-1&gt;=CJ$5),-CJ24,
"-")),"-")</f>
        <v>-</v>
      </c>
      <c r="CK49" s="92" t="str">
        <f>IFERROR(
IF(AND(CK$5&gt;='Rent Roll'!$M46,EDATE('Rent Roll'!$M46,ROUNDDOWN('Rent Roll'!$Q46,0))-1&gt;=CK$5),-CK24,
IF(AND(CK$5&gt;='Rent Roll'!$K20,EDATE('Rent Roll'!$K20,ROUNDDOWN('Rent Roll'!$M20,0))-1&gt;=CK$5),-CK24,
"-")),"-")</f>
        <v>-</v>
      </c>
      <c r="CL49" s="92" t="str">
        <f>IFERROR(
IF(AND(CL$5&gt;='Rent Roll'!$M46,EDATE('Rent Roll'!$M46,ROUNDDOWN('Rent Roll'!$Q46,0))-1&gt;=CL$5),-CL24,
IF(AND(CL$5&gt;='Rent Roll'!$K20,EDATE('Rent Roll'!$K20,ROUNDDOWN('Rent Roll'!$M20,0))-1&gt;=CL$5),-CL24,
"-")),"-")</f>
        <v>-</v>
      </c>
      <c r="CM49" s="92" t="str">
        <f>IFERROR(
IF(AND(CM$5&gt;='Rent Roll'!$M46,EDATE('Rent Roll'!$M46,ROUNDDOWN('Rent Roll'!$Q46,0))-1&gt;=CM$5),-CM24,
IF(AND(CM$5&gt;='Rent Roll'!$K20,EDATE('Rent Roll'!$K20,ROUNDDOWN('Rent Roll'!$M20,0))-1&gt;=CM$5),-CM24,
"-")),"-")</f>
        <v>-</v>
      </c>
      <c r="CN49" s="92" t="str">
        <f>IFERROR(
IF(AND(CN$5&gt;='Rent Roll'!$M46,EDATE('Rent Roll'!$M46,ROUNDDOWN('Rent Roll'!$Q46,0))-1&gt;=CN$5),-CN24,
IF(AND(CN$5&gt;='Rent Roll'!$K20,EDATE('Rent Roll'!$K20,ROUNDDOWN('Rent Roll'!$M20,0))-1&gt;=CN$5),-CN24,
"-")),"-")</f>
        <v>-</v>
      </c>
      <c r="CO49" s="92" t="str">
        <f>IFERROR(
IF(AND(CO$5&gt;='Rent Roll'!$M46,EDATE('Rent Roll'!$M46,ROUNDDOWN('Rent Roll'!$Q46,0))-1&gt;=CO$5),-CO24,
IF(AND(CO$5&gt;='Rent Roll'!$K20,EDATE('Rent Roll'!$K20,ROUNDDOWN('Rent Roll'!$M20,0))-1&gt;=CO$5),-CO24,
"-")),"-")</f>
        <v>-</v>
      </c>
      <c r="CP49" s="92" t="str">
        <f>IFERROR(
IF(AND(CP$5&gt;='Rent Roll'!$M46,EDATE('Rent Roll'!$M46,ROUNDDOWN('Rent Roll'!$Q46,0))-1&gt;=CP$5),-CP24,
IF(AND(CP$5&gt;='Rent Roll'!$K20,EDATE('Rent Roll'!$K20,ROUNDDOWN('Rent Roll'!$M20,0))-1&gt;=CP$5),-CP24,
"-")),"-")</f>
        <v>-</v>
      </c>
      <c r="CQ49" s="92" t="str">
        <f>IFERROR(
IF(AND(CQ$5&gt;='Rent Roll'!$M46,EDATE('Rent Roll'!$M46,ROUNDDOWN('Rent Roll'!$Q46,0))-1&gt;=CQ$5),-CQ24,
IF(AND(CQ$5&gt;='Rent Roll'!$K20,EDATE('Rent Roll'!$K20,ROUNDDOWN('Rent Roll'!$M20,0))-1&gt;=CQ$5),-CQ24,
"-")),"-")</f>
        <v>-</v>
      </c>
      <c r="CR49" s="92" t="str">
        <f>IFERROR(
IF(AND(CR$5&gt;='Rent Roll'!$M46,EDATE('Rent Roll'!$M46,ROUNDDOWN('Rent Roll'!$Q46,0))-1&gt;=CR$5),-CR24,
IF(AND(CR$5&gt;='Rent Roll'!$K20,EDATE('Rent Roll'!$K20,ROUNDDOWN('Rent Roll'!$M20,0))-1&gt;=CR$5),-CR24,
"-")),"-")</f>
        <v>-</v>
      </c>
      <c r="CS49" s="92" t="str">
        <f>IFERROR(
IF(AND(CS$5&gt;='Rent Roll'!$M46,EDATE('Rent Roll'!$M46,ROUNDDOWN('Rent Roll'!$Q46,0))-1&gt;=CS$5),-CS24,
IF(AND(CS$5&gt;='Rent Roll'!$K20,EDATE('Rent Roll'!$K20,ROUNDDOWN('Rent Roll'!$M20,0))-1&gt;=CS$5),-CS24,
"-")),"-")</f>
        <v>-</v>
      </c>
      <c r="CT49" s="92" t="str">
        <f>IFERROR(
IF(AND(CT$5&gt;='Rent Roll'!$M46,EDATE('Rent Roll'!$M46,ROUNDDOWN('Rent Roll'!$Q46,0))-1&gt;=CT$5),-CT24,
IF(AND(CT$5&gt;='Rent Roll'!$K20,EDATE('Rent Roll'!$K20,ROUNDDOWN('Rent Roll'!$M20,0))-1&gt;=CT$5),-CT24,
"-")),"-")</f>
        <v>-</v>
      </c>
      <c r="CU49" s="92" t="str">
        <f>IFERROR(
IF(AND(CU$5&gt;='Rent Roll'!$M46,EDATE('Rent Roll'!$M46,ROUNDDOWN('Rent Roll'!$Q46,0))-1&gt;=CU$5),-CU24,
IF(AND(CU$5&gt;='Rent Roll'!$K20,EDATE('Rent Roll'!$K20,ROUNDDOWN('Rent Roll'!$M20,0))-1&gt;=CU$5),-CU24,
"-")),"-")</f>
        <v>-</v>
      </c>
      <c r="CV49" s="92" t="str">
        <f>IFERROR(
IF(AND(CV$5&gt;='Rent Roll'!$M46,EDATE('Rent Roll'!$M46,ROUNDDOWN('Rent Roll'!$Q46,0))-1&gt;=CV$5),-CV24,
IF(AND(CV$5&gt;='Rent Roll'!$K20,EDATE('Rent Roll'!$K20,ROUNDDOWN('Rent Roll'!$M20,0))-1&gt;=CV$5),-CV24,
"-")),"-")</f>
        <v>-</v>
      </c>
      <c r="CW49" s="92" t="str">
        <f>IFERROR(
IF(AND(CW$5&gt;='Rent Roll'!$M46,EDATE('Rent Roll'!$M46,ROUNDDOWN('Rent Roll'!$Q46,0))-1&gt;=CW$5),-CW24,
IF(AND(CW$5&gt;='Rent Roll'!$K20,EDATE('Rent Roll'!$K20,ROUNDDOWN('Rent Roll'!$M20,0))-1&gt;=CW$5),-CW24,
"-")),"-")</f>
        <v>-</v>
      </c>
      <c r="CX49" s="92" t="str">
        <f>IFERROR(
IF(AND(CX$5&gt;='Rent Roll'!$M46,EDATE('Rent Roll'!$M46,ROUNDDOWN('Rent Roll'!$Q46,0))-1&gt;=CX$5),-CX24,
IF(AND(CX$5&gt;='Rent Roll'!$K20,EDATE('Rent Roll'!$K20,ROUNDDOWN('Rent Roll'!$M20,0))-1&gt;=CX$5),-CX24,
"-")),"-")</f>
        <v>-</v>
      </c>
      <c r="CY49" s="92" t="str">
        <f>IFERROR(
IF(AND(CY$5&gt;='Rent Roll'!$M46,EDATE('Rent Roll'!$M46,ROUNDDOWN('Rent Roll'!$Q46,0))-1&gt;=CY$5),-CY24,
IF(AND(CY$5&gt;='Rent Roll'!$K20,EDATE('Rent Roll'!$K20,ROUNDDOWN('Rent Roll'!$M20,0))-1&gt;=CY$5),-CY24,
"-")),"-")</f>
        <v>-</v>
      </c>
      <c r="CZ49" s="92" t="str">
        <f>IFERROR(
IF(AND(CZ$5&gt;='Rent Roll'!$M46,EDATE('Rent Roll'!$M46,ROUNDDOWN('Rent Roll'!$Q46,0))-1&gt;=CZ$5),-CZ24,
IF(AND(CZ$5&gt;='Rent Roll'!$K20,EDATE('Rent Roll'!$K20,ROUNDDOWN('Rent Roll'!$M20,0))-1&gt;=CZ$5),-CZ24,
"-")),"-")</f>
        <v>-</v>
      </c>
      <c r="DA49" s="92" t="str">
        <f>IFERROR(
IF(AND(DA$5&gt;='Rent Roll'!$M46,EDATE('Rent Roll'!$M46,ROUNDDOWN('Rent Roll'!$Q46,0))-1&gt;=DA$5),-DA24,
IF(AND(DA$5&gt;='Rent Roll'!$K20,EDATE('Rent Roll'!$K20,ROUNDDOWN('Rent Roll'!$M20,0))-1&gt;=DA$5),-DA24,
"-")),"-")</f>
        <v>-</v>
      </c>
      <c r="DB49" s="92" t="str">
        <f>IFERROR(
IF(AND(DB$5&gt;='Rent Roll'!$M46,EDATE('Rent Roll'!$M46,ROUNDDOWN('Rent Roll'!$Q46,0))-1&gt;=DB$5),-DB24,
IF(AND(DB$5&gt;='Rent Roll'!$K20,EDATE('Rent Roll'!$K20,ROUNDDOWN('Rent Roll'!$M20,0))-1&gt;=DB$5),-DB24,
"-")),"-")</f>
        <v>-</v>
      </c>
      <c r="DC49" s="92" t="str">
        <f>IFERROR(
IF(AND(DC$5&gt;='Rent Roll'!$M46,EDATE('Rent Roll'!$M46,ROUNDDOWN('Rent Roll'!$Q46,0))-1&gt;=DC$5),-DC24,
IF(AND(DC$5&gt;='Rent Roll'!$K20,EDATE('Rent Roll'!$K20,ROUNDDOWN('Rent Roll'!$M20,0))-1&gt;=DC$5),-DC24,
"-")),"-")</f>
        <v>-</v>
      </c>
      <c r="DD49" s="92" t="str">
        <f>IFERROR(
IF(AND(DD$5&gt;='Rent Roll'!$M46,EDATE('Rent Roll'!$M46,ROUNDDOWN('Rent Roll'!$Q46,0))-1&gt;=DD$5),-DD24,
IF(AND(DD$5&gt;='Rent Roll'!$K20,EDATE('Rent Roll'!$K20,ROUNDDOWN('Rent Roll'!$M20,0))-1&gt;=DD$5),-DD24,
"-")),"-")</f>
        <v>-</v>
      </c>
      <c r="DE49" s="92" t="str">
        <f>IFERROR(
IF(AND(DE$5&gt;='Rent Roll'!$M46,EDATE('Rent Roll'!$M46,ROUNDDOWN('Rent Roll'!$Q46,0))-1&gt;=DE$5),-DE24,
IF(AND(DE$5&gt;='Rent Roll'!$K20,EDATE('Rent Roll'!$K20,ROUNDDOWN('Rent Roll'!$M20,0))-1&gt;=DE$5),-DE24,
"-")),"-")</f>
        <v>-</v>
      </c>
      <c r="DF49" s="92" t="str">
        <f>IFERROR(
IF(AND(DF$5&gt;='Rent Roll'!$M46,EDATE('Rent Roll'!$M46,ROUNDDOWN('Rent Roll'!$Q46,0))-1&gt;=DF$5),-DF24,
IF(AND(DF$5&gt;='Rent Roll'!$K20,EDATE('Rent Roll'!$K20,ROUNDDOWN('Rent Roll'!$M20,0))-1&gt;=DF$5),-DF24,
"-")),"-")</f>
        <v>-</v>
      </c>
      <c r="DG49" s="92" t="str">
        <f>IFERROR(
IF(AND(DG$5&gt;='Rent Roll'!$M46,EDATE('Rent Roll'!$M46,ROUNDDOWN('Rent Roll'!$Q46,0))-1&gt;=DG$5),-DG24,
IF(AND(DG$5&gt;='Rent Roll'!$K20,EDATE('Rent Roll'!$K20,ROUNDDOWN('Rent Roll'!$M20,0))-1&gt;=DG$5),-DG24,
"-")),"-")</f>
        <v>-</v>
      </c>
      <c r="DH49" s="92" t="str">
        <f>IFERROR(
IF(AND(DH$5&gt;='Rent Roll'!$M46,EDATE('Rent Roll'!$M46,ROUNDDOWN('Rent Roll'!$Q46,0))-1&gt;=DH$5),-DH24,
IF(AND(DH$5&gt;='Rent Roll'!$K20,EDATE('Rent Roll'!$K20,ROUNDDOWN('Rent Roll'!$M20,0))-1&gt;=DH$5),-DH24,
"-")),"-")</f>
        <v>-</v>
      </c>
      <c r="DI49" s="92" t="str">
        <f>IFERROR(
IF(AND(DI$5&gt;='Rent Roll'!$M46,EDATE('Rent Roll'!$M46,ROUNDDOWN('Rent Roll'!$Q46,0))-1&gt;=DI$5),-DI24,
IF(AND(DI$5&gt;='Rent Roll'!$K20,EDATE('Rent Roll'!$K20,ROUNDDOWN('Rent Roll'!$M20,0))-1&gt;=DI$5),-DI24,
"-")),"-")</f>
        <v>-</v>
      </c>
      <c r="DJ49" s="92" t="str">
        <f>IFERROR(
IF(AND(DJ$5&gt;='Rent Roll'!$M46,EDATE('Rent Roll'!$M46,ROUNDDOWN('Rent Roll'!$Q46,0))-1&gt;=DJ$5),-DJ24,
IF(AND(DJ$5&gt;='Rent Roll'!$K20,EDATE('Rent Roll'!$K20,ROUNDDOWN('Rent Roll'!$M20,0))-1&gt;=DJ$5),-DJ24,
"-")),"-")</f>
        <v>-</v>
      </c>
      <c r="DK49" s="92" t="str">
        <f>IFERROR(
IF(AND(DK$5&gt;='Rent Roll'!$M46,EDATE('Rent Roll'!$M46,ROUNDDOWN('Rent Roll'!$Q46,0))-1&gt;=DK$5),-DK24,
IF(AND(DK$5&gt;='Rent Roll'!$K20,EDATE('Rent Roll'!$K20,ROUNDDOWN('Rent Roll'!$M20,0))-1&gt;=DK$5),-DK24,
"-")),"-")</f>
        <v>-</v>
      </c>
      <c r="DL49" s="92" t="str">
        <f>IFERROR(
IF(AND(DL$5&gt;='Rent Roll'!$M46,EDATE('Rent Roll'!$M46,ROUNDDOWN('Rent Roll'!$Q46,0))-1&gt;=DL$5),-DL24,
IF(AND(DL$5&gt;='Rent Roll'!$K20,EDATE('Rent Roll'!$K20,ROUNDDOWN('Rent Roll'!$M20,0))-1&gt;=DL$5),-DL24,
"-")),"-")</f>
        <v>-</v>
      </c>
      <c r="DM49" s="92" t="str">
        <f>IFERROR(
IF(AND(DM$5&gt;='Rent Roll'!$M46,EDATE('Rent Roll'!$M46,ROUNDDOWN('Rent Roll'!$Q46,0))-1&gt;=DM$5),-DM24,
IF(AND(DM$5&gt;='Rent Roll'!$K20,EDATE('Rent Roll'!$K20,ROUNDDOWN('Rent Roll'!$M20,0))-1&gt;=DM$5),-DM24,
"-")),"-")</f>
        <v>-</v>
      </c>
      <c r="DN49" s="92" t="str">
        <f>IFERROR(
IF(AND(DN$5&gt;='Rent Roll'!$M46,EDATE('Rent Roll'!$M46,ROUNDDOWN('Rent Roll'!$Q46,0))-1&gt;=DN$5),-DN24,
IF(AND(DN$5&gt;='Rent Roll'!$K20,EDATE('Rent Roll'!$K20,ROUNDDOWN('Rent Roll'!$M20,0))-1&gt;=DN$5),-DN24,
"-")),"-")</f>
        <v>-</v>
      </c>
      <c r="DO49" s="92" t="str">
        <f>IFERROR(
IF(AND(DO$5&gt;='Rent Roll'!$M46,EDATE('Rent Roll'!$M46,ROUNDDOWN('Rent Roll'!$Q46,0))-1&gt;=DO$5),-DO24,
IF(AND(DO$5&gt;='Rent Roll'!$K20,EDATE('Rent Roll'!$K20,ROUNDDOWN('Rent Roll'!$M20,0))-1&gt;=DO$5),-DO24,
"-")),"-")</f>
        <v>-</v>
      </c>
      <c r="DP49" s="92" t="str">
        <f>IFERROR(
IF(AND(DP$5&gt;='Rent Roll'!$M46,EDATE('Rent Roll'!$M46,ROUNDDOWN('Rent Roll'!$Q46,0))-1&gt;=DP$5),-DP24,
IF(AND(DP$5&gt;='Rent Roll'!$K20,EDATE('Rent Roll'!$K20,ROUNDDOWN('Rent Roll'!$M20,0))-1&gt;=DP$5),-DP24,
"-")),"-")</f>
        <v>-</v>
      </c>
      <c r="DQ49" s="92" t="str">
        <f>IFERROR(
IF(AND(DQ$5&gt;='Rent Roll'!$M46,EDATE('Rent Roll'!$M46,ROUNDDOWN('Rent Roll'!$Q46,0))-1&gt;=DQ$5),-DQ24,
IF(AND(DQ$5&gt;='Rent Roll'!$K20,EDATE('Rent Roll'!$K20,ROUNDDOWN('Rent Roll'!$M20,0))-1&gt;=DQ$5),-DQ24,
"-")),"-")</f>
        <v>-</v>
      </c>
      <c r="DR49" s="92" t="str">
        <f>IFERROR(
IF(AND(DR$5&gt;='Rent Roll'!$M46,EDATE('Rent Roll'!$M46,ROUNDDOWN('Rent Roll'!$Q46,0))-1&gt;=DR$5),-DR24,
IF(AND(DR$5&gt;='Rent Roll'!$K20,EDATE('Rent Roll'!$K20,ROUNDDOWN('Rent Roll'!$M20,0))-1&gt;=DR$5),-DR24,
"-")),"-")</f>
        <v>-</v>
      </c>
      <c r="DS49" s="92" t="str">
        <f>IFERROR(
IF(AND(DS$5&gt;='Rent Roll'!$M46,EDATE('Rent Roll'!$M46,ROUNDDOWN('Rent Roll'!$Q46,0))-1&gt;=DS$5),-DS24,
IF(AND(DS$5&gt;='Rent Roll'!$K20,EDATE('Rent Roll'!$K20,ROUNDDOWN('Rent Roll'!$M20,0))-1&gt;=DS$5),-DS24,
"-")),"-")</f>
        <v>-</v>
      </c>
      <c r="DT49" s="92" t="str">
        <f>IFERROR(
IF(AND(DT$5&gt;='Rent Roll'!$M46,EDATE('Rent Roll'!$M46,ROUNDDOWN('Rent Roll'!$Q46,0))-1&gt;=DT$5),-DT24,
IF(AND(DT$5&gt;='Rent Roll'!$K20,EDATE('Rent Roll'!$K20,ROUNDDOWN('Rent Roll'!$M20,0))-1&gt;=DT$5),-DT24,
"-")),"-")</f>
        <v>-</v>
      </c>
      <c r="DU49" s="92" t="str">
        <f>IFERROR(
IF(AND(DU$5&gt;='Rent Roll'!$M46,EDATE('Rent Roll'!$M46,ROUNDDOWN('Rent Roll'!$Q46,0))-1&gt;=DU$5),-DU24,
IF(AND(DU$5&gt;='Rent Roll'!$K20,EDATE('Rent Roll'!$K20,ROUNDDOWN('Rent Roll'!$M20,0))-1&gt;=DU$5),-DU24,
"-")),"-")</f>
        <v>-</v>
      </c>
      <c r="DV49" s="92" t="str">
        <f>IFERROR(
IF(AND(DV$5&gt;='Rent Roll'!$M46,EDATE('Rent Roll'!$M46,ROUNDDOWN('Rent Roll'!$Q46,0))-1&gt;=DV$5),-DV24,
IF(AND(DV$5&gt;='Rent Roll'!$K20,EDATE('Rent Roll'!$K20,ROUNDDOWN('Rent Roll'!$M20,0))-1&gt;=DV$5),-DV24,
"-")),"-")</f>
        <v>-</v>
      </c>
      <c r="DW49" s="92" t="str">
        <f>IFERROR(
IF(AND(DW$5&gt;='Rent Roll'!$M46,EDATE('Rent Roll'!$M46,ROUNDDOWN('Rent Roll'!$Q46,0))-1&gt;=DW$5),-DW24,
IF(AND(DW$5&gt;='Rent Roll'!$K20,EDATE('Rent Roll'!$K20,ROUNDDOWN('Rent Roll'!$M20,0))-1&gt;=DW$5),-DW24,
"-")),"-")</f>
        <v>-</v>
      </c>
      <c r="DX49" s="92" t="str">
        <f>IFERROR(
IF(AND(DX$5&gt;='Rent Roll'!$M46,EDATE('Rent Roll'!$M46,ROUNDDOWN('Rent Roll'!$Q46,0))-1&gt;=DX$5),-DX24,
IF(AND(DX$5&gt;='Rent Roll'!$K20,EDATE('Rent Roll'!$K20,ROUNDDOWN('Rent Roll'!$M20,0))-1&gt;=DX$5),-DX24,
"-")),"-")</f>
        <v>-</v>
      </c>
      <c r="DY49" s="92" t="str">
        <f>IFERROR(
IF(AND(DY$5&gt;='Rent Roll'!$M46,EDATE('Rent Roll'!$M46,ROUNDDOWN('Rent Roll'!$Q46,0))-1&gt;=DY$5),-DY24,
IF(AND(DY$5&gt;='Rent Roll'!$K20,EDATE('Rent Roll'!$K20,ROUNDDOWN('Rent Roll'!$M20,0))-1&gt;=DY$5),-DY24,
"-")),"-")</f>
        <v>-</v>
      </c>
      <c r="DZ49" s="92" t="str">
        <f>IFERROR(
IF(AND(DZ$5&gt;='Rent Roll'!$M46,EDATE('Rent Roll'!$M46,ROUNDDOWN('Rent Roll'!$Q46,0))-1&gt;=DZ$5),-DZ24,
IF(AND(DZ$5&gt;='Rent Roll'!$K20,EDATE('Rent Roll'!$K20,ROUNDDOWN('Rent Roll'!$M20,0))-1&gt;=DZ$5),-DZ24,
"-")),"-")</f>
        <v>-</v>
      </c>
      <c r="EA49" s="92" t="str">
        <f>IFERROR(
IF(AND(EA$5&gt;='Rent Roll'!$M46,EDATE('Rent Roll'!$M46,ROUNDDOWN('Rent Roll'!$Q46,0))-1&gt;=EA$5),-EA24,
IF(AND(EA$5&gt;='Rent Roll'!$K20,EDATE('Rent Roll'!$K20,ROUNDDOWN('Rent Roll'!$M20,0))-1&gt;=EA$5),-EA24,
"-")),"-")</f>
        <v>-</v>
      </c>
      <c r="EB49" s="92" t="str">
        <f>IFERROR(
IF(AND(EB$5&gt;='Rent Roll'!$M46,EDATE('Rent Roll'!$M46,ROUNDDOWN('Rent Roll'!$Q46,0))-1&gt;=EB$5),-EB24,
IF(AND(EB$5&gt;='Rent Roll'!$K20,EDATE('Rent Roll'!$K20,ROUNDDOWN('Rent Roll'!$M20,0))-1&gt;=EB$5),-EB24,
"-")),"-")</f>
        <v>-</v>
      </c>
      <c r="EC49" s="92" t="str">
        <f>IFERROR(
IF(AND(EC$5&gt;='Rent Roll'!$M46,EDATE('Rent Roll'!$M46,ROUNDDOWN('Rent Roll'!$Q46,0))-1&gt;=EC$5),-EC24,
IF(AND(EC$5&gt;='Rent Roll'!$K20,EDATE('Rent Roll'!$K20,ROUNDDOWN('Rent Roll'!$M20,0))-1&gt;=EC$5),-EC24,
"-")),"-")</f>
        <v>-</v>
      </c>
      <c r="ED49" s="92" t="str">
        <f>IFERROR(
IF(AND(ED$5&gt;='Rent Roll'!$M46,EDATE('Rent Roll'!$M46,ROUNDDOWN('Rent Roll'!$Q46,0))-1&gt;=ED$5),-ED24,
IF(AND(ED$5&gt;='Rent Roll'!$K20,EDATE('Rent Roll'!$K20,ROUNDDOWN('Rent Roll'!$M20,0))-1&gt;=ED$5),-ED24,
"-")),"-")</f>
        <v>-</v>
      </c>
      <c r="EE49" s="92" t="str">
        <f>IFERROR(
IF(AND(EE$5&gt;='Rent Roll'!$M46,EDATE('Rent Roll'!$M46,ROUNDDOWN('Rent Roll'!$Q46,0))-1&gt;=EE$5),-EE24,
IF(AND(EE$5&gt;='Rent Roll'!$K20,EDATE('Rent Roll'!$K20,ROUNDDOWN('Rent Roll'!$M20,0))-1&gt;=EE$5),-EE24,
"-")),"-")</f>
        <v>-</v>
      </c>
      <c r="EF49" s="214" t="str">
        <f>IFERROR(
IF(AND(EF$5&gt;='Rent Roll'!$M46,EDATE('Rent Roll'!$M46,ROUNDDOWN('Rent Roll'!$Q46,0))-1&gt;=EF$5),-EF24,
IF(AND(EF$5&gt;='Rent Roll'!$K20,EDATE('Rent Roll'!$K20,ROUNDDOWN('Rent Roll'!$M20,0))-1&gt;=EF$5),-EF24,
"-")),"-")</f>
        <v>-</v>
      </c>
      <c r="EG49" s="72" t="s">
        <v>109</v>
      </c>
    </row>
    <row r="50" spans="2:137" x14ac:dyDescent="0.2">
      <c r="B50" s="75"/>
      <c r="C50" s="287" t="str">
        <f>CONCATENATE('Rent Roll'!B21&amp;" - "&amp;'Rent Roll'!C21)</f>
        <v xml:space="preserve"> - </v>
      </c>
      <c r="D50" s="214">
        <f t="shared" si="18"/>
        <v>0</v>
      </c>
      <c r="E50" s="92" t="str">
        <f>IFERROR(
IF(AND(E$5&gt;='Rent Roll'!$M47,EDATE('Rent Roll'!$M47,ROUNDDOWN('Rent Roll'!$Q47,0))-1&gt;=E$5),-E25,
IF(AND(E$5&gt;='Rent Roll'!$K21,EDATE('Rent Roll'!$K21,ROUNDDOWN('Rent Roll'!$M21,0))-1&gt;=E$5),-E25,
"-")),"-")</f>
        <v>-</v>
      </c>
      <c r="F50" s="92" t="str">
        <f>IFERROR(
IF(AND(F$5&gt;='Rent Roll'!$M47,EDATE('Rent Roll'!$M47,ROUNDDOWN('Rent Roll'!$Q47,0))-1&gt;=F$5),-F25,
IF(AND(F$5&gt;='Rent Roll'!$K21,EDATE('Rent Roll'!$K21,ROUNDDOWN('Rent Roll'!$M21,0))-1&gt;=F$5),-F25,
"-")),"-")</f>
        <v>-</v>
      </c>
      <c r="G50" s="92" t="str">
        <f>IFERROR(
IF(AND(G$5&gt;='Rent Roll'!$M47,EDATE('Rent Roll'!$M47,ROUNDDOWN('Rent Roll'!$Q47,0))-1&gt;=G$5),-G25,
IF(AND(G$5&gt;='Rent Roll'!$K21,EDATE('Rent Roll'!$K21,ROUNDDOWN('Rent Roll'!$M21,0))-1&gt;=G$5),-G25,
"-")),"-")</f>
        <v>-</v>
      </c>
      <c r="H50" s="92" t="str">
        <f>IFERROR(
IF(AND(H$5&gt;='Rent Roll'!$M47,EDATE('Rent Roll'!$M47,ROUNDDOWN('Rent Roll'!$Q47,0))-1&gt;=H$5),-H25,
IF(AND(H$5&gt;='Rent Roll'!$K21,EDATE('Rent Roll'!$K21,ROUNDDOWN('Rent Roll'!$M21,0))-1&gt;=H$5),-H25,
"-")),"-")</f>
        <v>-</v>
      </c>
      <c r="I50" s="92" t="str">
        <f>IFERROR(
IF(AND(I$5&gt;='Rent Roll'!$M47,EDATE('Rent Roll'!$M47,ROUNDDOWN('Rent Roll'!$Q47,0))-1&gt;=I$5),-I25,
IF(AND(I$5&gt;='Rent Roll'!$K21,EDATE('Rent Roll'!$K21,ROUNDDOWN('Rent Roll'!$M21,0))-1&gt;=I$5),-I25,
"-")),"-")</f>
        <v>-</v>
      </c>
      <c r="J50" s="92" t="str">
        <f>IFERROR(
IF(AND(J$5&gt;='Rent Roll'!$M47,EDATE('Rent Roll'!$M47,ROUNDDOWN('Rent Roll'!$Q47,0))-1&gt;=J$5),-J25,
IF(AND(J$5&gt;='Rent Roll'!$K21,EDATE('Rent Roll'!$K21,ROUNDDOWN('Rent Roll'!$M21,0))-1&gt;=J$5),-J25,
"-")),"-")</f>
        <v>-</v>
      </c>
      <c r="K50" s="92" t="str">
        <f>IFERROR(
IF(AND(K$5&gt;='Rent Roll'!$M47,EDATE('Rent Roll'!$M47,ROUNDDOWN('Rent Roll'!$Q47,0))-1&gt;=K$5),-K25,
IF(AND(K$5&gt;='Rent Roll'!$K21,EDATE('Rent Roll'!$K21,ROUNDDOWN('Rent Roll'!$M21,0))-1&gt;=K$5),-K25,
"-")),"-")</f>
        <v>-</v>
      </c>
      <c r="L50" s="92" t="str">
        <f>IFERROR(
IF(AND(L$5&gt;='Rent Roll'!$M47,EDATE('Rent Roll'!$M47,ROUNDDOWN('Rent Roll'!$Q47,0))-1&gt;=L$5),-L25,
IF(AND(L$5&gt;='Rent Roll'!$K21,EDATE('Rent Roll'!$K21,ROUNDDOWN('Rent Roll'!$M21,0))-1&gt;=L$5),-L25,
"-")),"-")</f>
        <v>-</v>
      </c>
      <c r="M50" s="92" t="str">
        <f>IFERROR(
IF(AND(M$5&gt;='Rent Roll'!$M47,EDATE('Rent Roll'!$M47,ROUNDDOWN('Rent Roll'!$Q47,0))-1&gt;=M$5),-M25,
IF(AND(M$5&gt;='Rent Roll'!$K21,EDATE('Rent Roll'!$K21,ROUNDDOWN('Rent Roll'!$M21,0))-1&gt;=M$5),-M25,
"-")),"-")</f>
        <v>-</v>
      </c>
      <c r="N50" s="92" t="str">
        <f>IFERROR(
IF(AND(N$5&gt;='Rent Roll'!$M47,EDATE('Rent Roll'!$M47,ROUNDDOWN('Rent Roll'!$Q47,0))-1&gt;=N$5),-N25,
IF(AND(N$5&gt;='Rent Roll'!$K21,EDATE('Rent Roll'!$K21,ROUNDDOWN('Rent Roll'!$M21,0))-1&gt;=N$5),-N25,
"-")),"-")</f>
        <v>-</v>
      </c>
      <c r="O50" s="92" t="str">
        <f>IFERROR(
IF(AND(O$5&gt;='Rent Roll'!$M47,EDATE('Rent Roll'!$M47,ROUNDDOWN('Rent Roll'!$Q47,0))-1&gt;=O$5),-O25,
IF(AND(O$5&gt;='Rent Roll'!$K21,EDATE('Rent Roll'!$K21,ROUNDDOWN('Rent Roll'!$M21,0))-1&gt;=O$5),-O25,
"-")),"-")</f>
        <v>-</v>
      </c>
      <c r="P50" s="92" t="str">
        <f>IFERROR(
IF(AND(P$5&gt;='Rent Roll'!$M47,EDATE('Rent Roll'!$M47,ROUNDDOWN('Rent Roll'!$Q47,0))-1&gt;=P$5),-P25,
IF(AND(P$5&gt;='Rent Roll'!$K21,EDATE('Rent Roll'!$K21,ROUNDDOWN('Rent Roll'!$M21,0))-1&gt;=P$5),-P25,
"-")),"-")</f>
        <v>-</v>
      </c>
      <c r="Q50" s="92" t="str">
        <f>IFERROR(
IF(AND(Q$5&gt;='Rent Roll'!$M47,EDATE('Rent Roll'!$M47,ROUNDDOWN('Rent Roll'!$Q47,0))-1&gt;=Q$5),-Q25,
IF(AND(Q$5&gt;='Rent Roll'!$K21,EDATE('Rent Roll'!$K21,ROUNDDOWN('Rent Roll'!$M21,0))-1&gt;=Q$5),-Q25,
"-")),"-")</f>
        <v>-</v>
      </c>
      <c r="R50" s="92" t="str">
        <f>IFERROR(
IF(AND(R$5&gt;='Rent Roll'!$M47,EDATE('Rent Roll'!$M47,ROUNDDOWN('Rent Roll'!$Q47,0))-1&gt;=R$5),-R25,
IF(AND(R$5&gt;='Rent Roll'!$K21,EDATE('Rent Roll'!$K21,ROUNDDOWN('Rent Roll'!$M21,0))-1&gt;=R$5),-R25,
"-")),"-")</f>
        <v>-</v>
      </c>
      <c r="S50" s="92" t="str">
        <f>IFERROR(
IF(AND(S$5&gt;='Rent Roll'!$M47,EDATE('Rent Roll'!$M47,ROUNDDOWN('Rent Roll'!$Q47,0))-1&gt;=S$5),-S25,
IF(AND(S$5&gt;='Rent Roll'!$K21,EDATE('Rent Roll'!$K21,ROUNDDOWN('Rent Roll'!$M21,0))-1&gt;=S$5),-S25,
"-")),"-")</f>
        <v>-</v>
      </c>
      <c r="T50" s="92" t="str">
        <f>IFERROR(
IF(AND(T$5&gt;='Rent Roll'!$M47,EDATE('Rent Roll'!$M47,ROUNDDOWN('Rent Roll'!$Q47,0))-1&gt;=T$5),-T25,
IF(AND(T$5&gt;='Rent Roll'!$K21,EDATE('Rent Roll'!$K21,ROUNDDOWN('Rent Roll'!$M21,0))-1&gt;=T$5),-T25,
"-")),"-")</f>
        <v>-</v>
      </c>
      <c r="U50" s="92" t="str">
        <f>IFERROR(
IF(AND(U$5&gt;='Rent Roll'!$M47,EDATE('Rent Roll'!$M47,ROUNDDOWN('Rent Roll'!$Q47,0))-1&gt;=U$5),-U25,
IF(AND(U$5&gt;='Rent Roll'!$K21,EDATE('Rent Roll'!$K21,ROUNDDOWN('Rent Roll'!$M21,0))-1&gt;=U$5),-U25,
"-")),"-")</f>
        <v>-</v>
      </c>
      <c r="V50" s="92" t="str">
        <f>IFERROR(
IF(AND(V$5&gt;='Rent Roll'!$M47,EDATE('Rent Roll'!$M47,ROUNDDOWN('Rent Roll'!$Q47,0))-1&gt;=V$5),-V25,
IF(AND(V$5&gt;='Rent Roll'!$K21,EDATE('Rent Roll'!$K21,ROUNDDOWN('Rent Roll'!$M21,0))-1&gt;=V$5),-V25,
"-")),"-")</f>
        <v>-</v>
      </c>
      <c r="W50" s="92" t="str">
        <f>IFERROR(
IF(AND(W$5&gt;='Rent Roll'!$M47,EDATE('Rent Roll'!$M47,ROUNDDOWN('Rent Roll'!$Q47,0))-1&gt;=W$5),-W25,
IF(AND(W$5&gt;='Rent Roll'!$K21,EDATE('Rent Roll'!$K21,ROUNDDOWN('Rent Roll'!$M21,0))-1&gt;=W$5),-W25,
"-")),"-")</f>
        <v>-</v>
      </c>
      <c r="X50" s="92" t="str">
        <f>IFERROR(
IF(AND(X$5&gt;='Rent Roll'!$M47,EDATE('Rent Roll'!$M47,ROUNDDOWN('Rent Roll'!$Q47,0))-1&gt;=X$5),-X25,
IF(AND(X$5&gt;='Rent Roll'!$K21,EDATE('Rent Roll'!$K21,ROUNDDOWN('Rent Roll'!$M21,0))-1&gt;=X$5),-X25,
"-")),"-")</f>
        <v>-</v>
      </c>
      <c r="Y50" s="92" t="str">
        <f>IFERROR(
IF(AND(Y$5&gt;='Rent Roll'!$M47,EDATE('Rent Roll'!$M47,ROUNDDOWN('Rent Roll'!$Q47,0))-1&gt;=Y$5),-Y25,
IF(AND(Y$5&gt;='Rent Roll'!$K21,EDATE('Rent Roll'!$K21,ROUNDDOWN('Rent Roll'!$M21,0))-1&gt;=Y$5),-Y25,
"-")),"-")</f>
        <v>-</v>
      </c>
      <c r="Z50" s="92" t="str">
        <f>IFERROR(
IF(AND(Z$5&gt;='Rent Roll'!$M47,EDATE('Rent Roll'!$M47,ROUNDDOWN('Rent Roll'!$Q47,0))-1&gt;=Z$5),-Z25,
IF(AND(Z$5&gt;='Rent Roll'!$K21,EDATE('Rent Roll'!$K21,ROUNDDOWN('Rent Roll'!$M21,0))-1&gt;=Z$5),-Z25,
"-")),"-")</f>
        <v>-</v>
      </c>
      <c r="AA50" s="92" t="str">
        <f>IFERROR(
IF(AND(AA$5&gt;='Rent Roll'!$M47,EDATE('Rent Roll'!$M47,ROUNDDOWN('Rent Roll'!$Q47,0))-1&gt;=AA$5),-AA25,
IF(AND(AA$5&gt;='Rent Roll'!$K21,EDATE('Rent Roll'!$K21,ROUNDDOWN('Rent Roll'!$M21,0))-1&gt;=AA$5),-AA25,
"-")),"-")</f>
        <v>-</v>
      </c>
      <c r="AB50" s="92" t="str">
        <f>IFERROR(
IF(AND(AB$5&gt;='Rent Roll'!$M47,EDATE('Rent Roll'!$M47,ROUNDDOWN('Rent Roll'!$Q47,0))-1&gt;=AB$5),-AB25,
IF(AND(AB$5&gt;='Rent Roll'!$K21,EDATE('Rent Roll'!$K21,ROUNDDOWN('Rent Roll'!$M21,0))-1&gt;=AB$5),-AB25,
"-")),"-")</f>
        <v>-</v>
      </c>
      <c r="AC50" s="92" t="str">
        <f>IFERROR(
IF(AND(AC$5&gt;='Rent Roll'!$M47,EDATE('Rent Roll'!$M47,ROUNDDOWN('Rent Roll'!$Q47,0))-1&gt;=AC$5),-AC25,
IF(AND(AC$5&gt;='Rent Roll'!$K21,EDATE('Rent Roll'!$K21,ROUNDDOWN('Rent Roll'!$M21,0))-1&gt;=AC$5),-AC25,
"-")),"-")</f>
        <v>-</v>
      </c>
      <c r="AD50" s="92" t="str">
        <f>IFERROR(
IF(AND(AD$5&gt;='Rent Roll'!$M47,EDATE('Rent Roll'!$M47,ROUNDDOWN('Rent Roll'!$Q47,0))-1&gt;=AD$5),-AD25,
IF(AND(AD$5&gt;='Rent Roll'!$K21,EDATE('Rent Roll'!$K21,ROUNDDOWN('Rent Roll'!$M21,0))-1&gt;=AD$5),-AD25,
"-")),"-")</f>
        <v>-</v>
      </c>
      <c r="AE50" s="92" t="str">
        <f>IFERROR(
IF(AND(AE$5&gt;='Rent Roll'!$M47,EDATE('Rent Roll'!$M47,ROUNDDOWN('Rent Roll'!$Q47,0))-1&gt;=AE$5),-AE25,
IF(AND(AE$5&gt;='Rent Roll'!$K21,EDATE('Rent Roll'!$K21,ROUNDDOWN('Rent Roll'!$M21,0))-1&gt;=AE$5),-AE25,
"-")),"-")</f>
        <v>-</v>
      </c>
      <c r="AF50" s="92" t="str">
        <f>IFERROR(
IF(AND(AF$5&gt;='Rent Roll'!$M47,EDATE('Rent Roll'!$M47,ROUNDDOWN('Rent Roll'!$Q47,0))-1&gt;=AF$5),-AF25,
IF(AND(AF$5&gt;='Rent Roll'!$K21,EDATE('Rent Roll'!$K21,ROUNDDOWN('Rent Roll'!$M21,0))-1&gt;=AF$5),-AF25,
"-")),"-")</f>
        <v>-</v>
      </c>
      <c r="AG50" s="92" t="str">
        <f>IFERROR(
IF(AND(AG$5&gt;='Rent Roll'!$M47,EDATE('Rent Roll'!$M47,ROUNDDOWN('Rent Roll'!$Q47,0))-1&gt;=AG$5),-AG25,
IF(AND(AG$5&gt;='Rent Roll'!$K21,EDATE('Rent Roll'!$K21,ROUNDDOWN('Rent Roll'!$M21,0))-1&gt;=AG$5),-AG25,
"-")),"-")</f>
        <v>-</v>
      </c>
      <c r="AH50" s="92" t="str">
        <f>IFERROR(
IF(AND(AH$5&gt;='Rent Roll'!$M47,EDATE('Rent Roll'!$M47,ROUNDDOWN('Rent Roll'!$Q47,0))-1&gt;=AH$5),-AH25,
IF(AND(AH$5&gt;='Rent Roll'!$K21,EDATE('Rent Roll'!$K21,ROUNDDOWN('Rent Roll'!$M21,0))-1&gt;=AH$5),-AH25,
"-")),"-")</f>
        <v>-</v>
      </c>
      <c r="AI50" s="92" t="str">
        <f>IFERROR(
IF(AND(AI$5&gt;='Rent Roll'!$M47,EDATE('Rent Roll'!$M47,ROUNDDOWN('Rent Roll'!$Q47,0))-1&gt;=AI$5),-AI25,
IF(AND(AI$5&gt;='Rent Roll'!$K21,EDATE('Rent Roll'!$K21,ROUNDDOWN('Rent Roll'!$M21,0))-1&gt;=AI$5),-AI25,
"-")),"-")</f>
        <v>-</v>
      </c>
      <c r="AJ50" s="92" t="str">
        <f>IFERROR(
IF(AND(AJ$5&gt;='Rent Roll'!$M47,EDATE('Rent Roll'!$M47,ROUNDDOWN('Rent Roll'!$Q47,0))-1&gt;=AJ$5),-AJ25,
IF(AND(AJ$5&gt;='Rent Roll'!$K21,EDATE('Rent Roll'!$K21,ROUNDDOWN('Rent Roll'!$M21,0))-1&gt;=AJ$5),-AJ25,
"-")),"-")</f>
        <v>-</v>
      </c>
      <c r="AK50" s="92" t="str">
        <f>IFERROR(
IF(AND(AK$5&gt;='Rent Roll'!$M47,EDATE('Rent Roll'!$M47,ROUNDDOWN('Rent Roll'!$Q47,0))-1&gt;=AK$5),-AK25,
IF(AND(AK$5&gt;='Rent Roll'!$K21,EDATE('Rent Roll'!$K21,ROUNDDOWN('Rent Roll'!$M21,0))-1&gt;=AK$5),-AK25,
"-")),"-")</f>
        <v>-</v>
      </c>
      <c r="AL50" s="92" t="str">
        <f>IFERROR(
IF(AND(AL$5&gt;='Rent Roll'!$M47,EDATE('Rent Roll'!$M47,ROUNDDOWN('Rent Roll'!$Q47,0))-1&gt;=AL$5),-AL25,
IF(AND(AL$5&gt;='Rent Roll'!$K21,EDATE('Rent Roll'!$K21,ROUNDDOWN('Rent Roll'!$M21,0))-1&gt;=AL$5),-AL25,
"-")),"-")</f>
        <v>-</v>
      </c>
      <c r="AM50" s="92" t="str">
        <f>IFERROR(
IF(AND(AM$5&gt;='Rent Roll'!$M47,EDATE('Rent Roll'!$M47,ROUNDDOWN('Rent Roll'!$Q47,0))-1&gt;=AM$5),-AM25,
IF(AND(AM$5&gt;='Rent Roll'!$K21,EDATE('Rent Roll'!$K21,ROUNDDOWN('Rent Roll'!$M21,0))-1&gt;=AM$5),-AM25,
"-")),"-")</f>
        <v>-</v>
      </c>
      <c r="AN50" s="92" t="str">
        <f>IFERROR(
IF(AND(AN$5&gt;='Rent Roll'!$M47,EDATE('Rent Roll'!$M47,ROUNDDOWN('Rent Roll'!$Q47,0))-1&gt;=AN$5),-AN25,
IF(AND(AN$5&gt;='Rent Roll'!$K21,EDATE('Rent Roll'!$K21,ROUNDDOWN('Rent Roll'!$M21,0))-1&gt;=AN$5),-AN25,
"-")),"-")</f>
        <v>-</v>
      </c>
      <c r="AO50" s="92" t="str">
        <f>IFERROR(
IF(AND(AO$5&gt;='Rent Roll'!$M47,EDATE('Rent Roll'!$M47,ROUNDDOWN('Rent Roll'!$Q47,0))-1&gt;=AO$5),-AO25,
IF(AND(AO$5&gt;='Rent Roll'!$K21,EDATE('Rent Roll'!$K21,ROUNDDOWN('Rent Roll'!$M21,0))-1&gt;=AO$5),-AO25,
"-")),"-")</f>
        <v>-</v>
      </c>
      <c r="AP50" s="92" t="str">
        <f>IFERROR(
IF(AND(AP$5&gt;='Rent Roll'!$M47,EDATE('Rent Roll'!$M47,ROUNDDOWN('Rent Roll'!$Q47,0))-1&gt;=AP$5),-AP25,
IF(AND(AP$5&gt;='Rent Roll'!$K21,EDATE('Rent Roll'!$K21,ROUNDDOWN('Rent Roll'!$M21,0))-1&gt;=AP$5),-AP25,
"-")),"-")</f>
        <v>-</v>
      </c>
      <c r="AQ50" s="92" t="str">
        <f>IFERROR(
IF(AND(AQ$5&gt;='Rent Roll'!$M47,EDATE('Rent Roll'!$M47,ROUNDDOWN('Rent Roll'!$Q47,0))-1&gt;=AQ$5),-AQ25,
IF(AND(AQ$5&gt;='Rent Roll'!$K21,EDATE('Rent Roll'!$K21,ROUNDDOWN('Rent Roll'!$M21,0))-1&gt;=AQ$5),-AQ25,
"-")),"-")</f>
        <v>-</v>
      </c>
      <c r="AR50" s="92" t="str">
        <f>IFERROR(
IF(AND(AR$5&gt;='Rent Roll'!$M47,EDATE('Rent Roll'!$M47,ROUNDDOWN('Rent Roll'!$Q47,0))-1&gt;=AR$5),-AR25,
IF(AND(AR$5&gt;='Rent Roll'!$K21,EDATE('Rent Roll'!$K21,ROUNDDOWN('Rent Roll'!$M21,0))-1&gt;=AR$5),-AR25,
"-")),"-")</f>
        <v>-</v>
      </c>
      <c r="AS50" s="92" t="str">
        <f>IFERROR(
IF(AND(AS$5&gt;='Rent Roll'!$M47,EDATE('Rent Roll'!$M47,ROUNDDOWN('Rent Roll'!$Q47,0))-1&gt;=AS$5),-AS25,
IF(AND(AS$5&gt;='Rent Roll'!$K21,EDATE('Rent Roll'!$K21,ROUNDDOWN('Rent Roll'!$M21,0))-1&gt;=AS$5),-AS25,
"-")),"-")</f>
        <v>-</v>
      </c>
      <c r="AT50" s="92" t="str">
        <f>IFERROR(
IF(AND(AT$5&gt;='Rent Roll'!$M47,EDATE('Rent Roll'!$M47,ROUNDDOWN('Rent Roll'!$Q47,0))-1&gt;=AT$5),-AT25,
IF(AND(AT$5&gt;='Rent Roll'!$K21,EDATE('Rent Roll'!$K21,ROUNDDOWN('Rent Roll'!$M21,0))-1&gt;=AT$5),-AT25,
"-")),"-")</f>
        <v>-</v>
      </c>
      <c r="AU50" s="92" t="str">
        <f>IFERROR(
IF(AND(AU$5&gt;='Rent Roll'!$M47,EDATE('Rent Roll'!$M47,ROUNDDOWN('Rent Roll'!$Q47,0))-1&gt;=AU$5),-AU25,
IF(AND(AU$5&gt;='Rent Roll'!$K21,EDATE('Rent Roll'!$K21,ROUNDDOWN('Rent Roll'!$M21,0))-1&gt;=AU$5),-AU25,
"-")),"-")</f>
        <v>-</v>
      </c>
      <c r="AV50" s="92" t="str">
        <f>IFERROR(
IF(AND(AV$5&gt;='Rent Roll'!$M47,EDATE('Rent Roll'!$M47,ROUNDDOWN('Rent Roll'!$Q47,0))-1&gt;=AV$5),-AV25,
IF(AND(AV$5&gt;='Rent Roll'!$K21,EDATE('Rent Roll'!$K21,ROUNDDOWN('Rent Roll'!$M21,0))-1&gt;=AV$5),-AV25,
"-")),"-")</f>
        <v>-</v>
      </c>
      <c r="AW50" s="92" t="str">
        <f>IFERROR(
IF(AND(AW$5&gt;='Rent Roll'!$M47,EDATE('Rent Roll'!$M47,ROUNDDOWN('Rent Roll'!$Q47,0))-1&gt;=AW$5),-AW25,
IF(AND(AW$5&gt;='Rent Roll'!$K21,EDATE('Rent Roll'!$K21,ROUNDDOWN('Rent Roll'!$M21,0))-1&gt;=AW$5),-AW25,
"-")),"-")</f>
        <v>-</v>
      </c>
      <c r="AX50" s="92" t="str">
        <f>IFERROR(
IF(AND(AX$5&gt;='Rent Roll'!$M47,EDATE('Rent Roll'!$M47,ROUNDDOWN('Rent Roll'!$Q47,0))-1&gt;=AX$5),-AX25,
IF(AND(AX$5&gt;='Rent Roll'!$K21,EDATE('Rent Roll'!$K21,ROUNDDOWN('Rent Roll'!$M21,0))-1&gt;=AX$5),-AX25,
"-")),"-")</f>
        <v>-</v>
      </c>
      <c r="AY50" s="92" t="str">
        <f>IFERROR(
IF(AND(AY$5&gt;='Rent Roll'!$M47,EDATE('Rent Roll'!$M47,ROUNDDOWN('Rent Roll'!$Q47,0))-1&gt;=AY$5),-AY25,
IF(AND(AY$5&gt;='Rent Roll'!$K21,EDATE('Rent Roll'!$K21,ROUNDDOWN('Rent Roll'!$M21,0))-1&gt;=AY$5),-AY25,
"-")),"-")</f>
        <v>-</v>
      </c>
      <c r="AZ50" s="92" t="str">
        <f>IFERROR(
IF(AND(AZ$5&gt;='Rent Roll'!$M47,EDATE('Rent Roll'!$M47,ROUNDDOWN('Rent Roll'!$Q47,0))-1&gt;=AZ$5),-AZ25,
IF(AND(AZ$5&gt;='Rent Roll'!$K21,EDATE('Rent Roll'!$K21,ROUNDDOWN('Rent Roll'!$M21,0))-1&gt;=AZ$5),-AZ25,
"-")),"-")</f>
        <v>-</v>
      </c>
      <c r="BA50" s="92" t="str">
        <f>IFERROR(
IF(AND(BA$5&gt;='Rent Roll'!$M47,EDATE('Rent Roll'!$M47,ROUNDDOWN('Rent Roll'!$Q47,0))-1&gt;=BA$5),-BA25,
IF(AND(BA$5&gt;='Rent Roll'!$K21,EDATE('Rent Roll'!$K21,ROUNDDOWN('Rent Roll'!$M21,0))-1&gt;=BA$5),-BA25,
"-")),"-")</f>
        <v>-</v>
      </c>
      <c r="BB50" s="92" t="str">
        <f>IFERROR(
IF(AND(BB$5&gt;='Rent Roll'!$M47,EDATE('Rent Roll'!$M47,ROUNDDOWN('Rent Roll'!$Q47,0))-1&gt;=BB$5),-BB25,
IF(AND(BB$5&gt;='Rent Roll'!$K21,EDATE('Rent Roll'!$K21,ROUNDDOWN('Rent Roll'!$M21,0))-1&gt;=BB$5),-BB25,
"-")),"-")</f>
        <v>-</v>
      </c>
      <c r="BC50" s="92" t="str">
        <f>IFERROR(
IF(AND(BC$5&gt;='Rent Roll'!$M47,EDATE('Rent Roll'!$M47,ROUNDDOWN('Rent Roll'!$Q47,0))-1&gt;=BC$5),-BC25,
IF(AND(BC$5&gt;='Rent Roll'!$K21,EDATE('Rent Roll'!$K21,ROUNDDOWN('Rent Roll'!$M21,0))-1&gt;=BC$5),-BC25,
"-")),"-")</f>
        <v>-</v>
      </c>
      <c r="BD50" s="92" t="str">
        <f>IFERROR(
IF(AND(BD$5&gt;='Rent Roll'!$M47,EDATE('Rent Roll'!$M47,ROUNDDOWN('Rent Roll'!$Q47,0))-1&gt;=BD$5),-BD25,
IF(AND(BD$5&gt;='Rent Roll'!$K21,EDATE('Rent Roll'!$K21,ROUNDDOWN('Rent Roll'!$M21,0))-1&gt;=BD$5),-BD25,
"-")),"-")</f>
        <v>-</v>
      </c>
      <c r="BE50" s="92" t="str">
        <f>IFERROR(
IF(AND(BE$5&gt;='Rent Roll'!$M47,EDATE('Rent Roll'!$M47,ROUNDDOWN('Rent Roll'!$Q47,0))-1&gt;=BE$5),-BE25,
IF(AND(BE$5&gt;='Rent Roll'!$K21,EDATE('Rent Roll'!$K21,ROUNDDOWN('Rent Roll'!$M21,0))-1&gt;=BE$5),-BE25,
"-")),"-")</f>
        <v>-</v>
      </c>
      <c r="BF50" s="92" t="str">
        <f>IFERROR(
IF(AND(BF$5&gt;='Rent Roll'!$M47,EDATE('Rent Roll'!$M47,ROUNDDOWN('Rent Roll'!$Q47,0))-1&gt;=BF$5),-BF25,
IF(AND(BF$5&gt;='Rent Roll'!$K21,EDATE('Rent Roll'!$K21,ROUNDDOWN('Rent Roll'!$M21,0))-1&gt;=BF$5),-BF25,
"-")),"-")</f>
        <v>-</v>
      </c>
      <c r="BG50" s="92" t="str">
        <f>IFERROR(
IF(AND(BG$5&gt;='Rent Roll'!$M47,EDATE('Rent Roll'!$M47,ROUNDDOWN('Rent Roll'!$Q47,0))-1&gt;=BG$5),-BG25,
IF(AND(BG$5&gt;='Rent Roll'!$K21,EDATE('Rent Roll'!$K21,ROUNDDOWN('Rent Roll'!$M21,0))-1&gt;=BG$5),-BG25,
"-")),"-")</f>
        <v>-</v>
      </c>
      <c r="BH50" s="92" t="str">
        <f>IFERROR(
IF(AND(BH$5&gt;='Rent Roll'!$M47,EDATE('Rent Roll'!$M47,ROUNDDOWN('Rent Roll'!$Q47,0))-1&gt;=BH$5),-BH25,
IF(AND(BH$5&gt;='Rent Roll'!$K21,EDATE('Rent Roll'!$K21,ROUNDDOWN('Rent Roll'!$M21,0))-1&gt;=BH$5),-BH25,
"-")),"-")</f>
        <v>-</v>
      </c>
      <c r="BI50" s="92" t="str">
        <f>IFERROR(
IF(AND(BI$5&gt;='Rent Roll'!$M47,EDATE('Rent Roll'!$M47,ROUNDDOWN('Rent Roll'!$Q47,0))-1&gt;=BI$5),-BI25,
IF(AND(BI$5&gt;='Rent Roll'!$K21,EDATE('Rent Roll'!$K21,ROUNDDOWN('Rent Roll'!$M21,0))-1&gt;=BI$5),-BI25,
"-")),"-")</f>
        <v>-</v>
      </c>
      <c r="BJ50" s="92" t="str">
        <f>IFERROR(
IF(AND(BJ$5&gt;='Rent Roll'!$M47,EDATE('Rent Roll'!$M47,ROUNDDOWN('Rent Roll'!$Q47,0))-1&gt;=BJ$5),-BJ25,
IF(AND(BJ$5&gt;='Rent Roll'!$K21,EDATE('Rent Roll'!$K21,ROUNDDOWN('Rent Roll'!$M21,0))-1&gt;=BJ$5),-BJ25,
"-")),"-")</f>
        <v>-</v>
      </c>
      <c r="BK50" s="92" t="str">
        <f>IFERROR(
IF(AND(BK$5&gt;='Rent Roll'!$M47,EDATE('Rent Roll'!$M47,ROUNDDOWN('Rent Roll'!$Q47,0))-1&gt;=BK$5),-BK25,
IF(AND(BK$5&gt;='Rent Roll'!$K21,EDATE('Rent Roll'!$K21,ROUNDDOWN('Rent Roll'!$M21,0))-1&gt;=BK$5),-BK25,
"-")),"-")</f>
        <v>-</v>
      </c>
      <c r="BL50" s="92" t="str">
        <f>IFERROR(
IF(AND(BL$5&gt;='Rent Roll'!$M47,EDATE('Rent Roll'!$M47,ROUNDDOWN('Rent Roll'!$Q47,0))-1&gt;=BL$5),-BL25,
IF(AND(BL$5&gt;='Rent Roll'!$K21,EDATE('Rent Roll'!$K21,ROUNDDOWN('Rent Roll'!$M21,0))-1&gt;=BL$5),-BL25,
"-")),"-")</f>
        <v>-</v>
      </c>
      <c r="BM50" s="92" t="str">
        <f>IFERROR(
IF(AND(BM$5&gt;='Rent Roll'!$M47,EDATE('Rent Roll'!$M47,ROUNDDOWN('Rent Roll'!$Q47,0))-1&gt;=BM$5),-BM25,
IF(AND(BM$5&gt;='Rent Roll'!$K21,EDATE('Rent Roll'!$K21,ROUNDDOWN('Rent Roll'!$M21,0))-1&gt;=BM$5),-BM25,
"-")),"-")</f>
        <v>-</v>
      </c>
      <c r="BN50" s="92" t="str">
        <f>IFERROR(
IF(AND(BN$5&gt;='Rent Roll'!$M47,EDATE('Rent Roll'!$M47,ROUNDDOWN('Rent Roll'!$Q47,0))-1&gt;=BN$5),-BN25,
IF(AND(BN$5&gt;='Rent Roll'!$K21,EDATE('Rent Roll'!$K21,ROUNDDOWN('Rent Roll'!$M21,0))-1&gt;=BN$5),-BN25,
"-")),"-")</f>
        <v>-</v>
      </c>
      <c r="BO50" s="92" t="str">
        <f>IFERROR(
IF(AND(BO$5&gt;='Rent Roll'!$M47,EDATE('Rent Roll'!$M47,ROUNDDOWN('Rent Roll'!$Q47,0))-1&gt;=BO$5),-BO25,
IF(AND(BO$5&gt;='Rent Roll'!$K21,EDATE('Rent Roll'!$K21,ROUNDDOWN('Rent Roll'!$M21,0))-1&gt;=BO$5),-BO25,
"-")),"-")</f>
        <v>-</v>
      </c>
      <c r="BP50" s="92" t="str">
        <f>IFERROR(
IF(AND(BP$5&gt;='Rent Roll'!$M47,EDATE('Rent Roll'!$M47,ROUNDDOWN('Rent Roll'!$Q47,0))-1&gt;=BP$5),-BP25,
IF(AND(BP$5&gt;='Rent Roll'!$K21,EDATE('Rent Roll'!$K21,ROUNDDOWN('Rent Roll'!$M21,0))-1&gt;=BP$5),-BP25,
"-")),"-")</f>
        <v>-</v>
      </c>
      <c r="BQ50" s="92" t="str">
        <f>IFERROR(
IF(AND(BQ$5&gt;='Rent Roll'!$M47,EDATE('Rent Roll'!$M47,ROUNDDOWN('Rent Roll'!$Q47,0))-1&gt;=BQ$5),-BQ25,
IF(AND(BQ$5&gt;='Rent Roll'!$K21,EDATE('Rent Roll'!$K21,ROUNDDOWN('Rent Roll'!$M21,0))-1&gt;=BQ$5),-BQ25,
"-")),"-")</f>
        <v>-</v>
      </c>
      <c r="BR50" s="92" t="str">
        <f>IFERROR(
IF(AND(BR$5&gt;='Rent Roll'!$M47,EDATE('Rent Roll'!$M47,ROUNDDOWN('Rent Roll'!$Q47,0))-1&gt;=BR$5),-BR25,
IF(AND(BR$5&gt;='Rent Roll'!$K21,EDATE('Rent Roll'!$K21,ROUNDDOWN('Rent Roll'!$M21,0))-1&gt;=BR$5),-BR25,
"-")),"-")</f>
        <v>-</v>
      </c>
      <c r="BS50" s="92" t="str">
        <f>IFERROR(
IF(AND(BS$5&gt;='Rent Roll'!$M47,EDATE('Rent Roll'!$M47,ROUNDDOWN('Rent Roll'!$Q47,0))-1&gt;=BS$5),-BS25,
IF(AND(BS$5&gt;='Rent Roll'!$K21,EDATE('Rent Roll'!$K21,ROUNDDOWN('Rent Roll'!$M21,0))-1&gt;=BS$5),-BS25,
"-")),"-")</f>
        <v>-</v>
      </c>
      <c r="BT50" s="92" t="str">
        <f>IFERROR(
IF(AND(BT$5&gt;='Rent Roll'!$M47,EDATE('Rent Roll'!$M47,ROUNDDOWN('Rent Roll'!$Q47,0))-1&gt;=BT$5),-BT25,
IF(AND(BT$5&gt;='Rent Roll'!$K21,EDATE('Rent Roll'!$K21,ROUNDDOWN('Rent Roll'!$M21,0))-1&gt;=BT$5),-BT25,
"-")),"-")</f>
        <v>-</v>
      </c>
      <c r="BU50" s="92" t="str">
        <f>IFERROR(
IF(AND(BU$5&gt;='Rent Roll'!$M47,EDATE('Rent Roll'!$M47,ROUNDDOWN('Rent Roll'!$Q47,0))-1&gt;=BU$5),-BU25,
IF(AND(BU$5&gt;='Rent Roll'!$K21,EDATE('Rent Roll'!$K21,ROUNDDOWN('Rent Roll'!$M21,0))-1&gt;=BU$5),-BU25,
"-")),"-")</f>
        <v>-</v>
      </c>
      <c r="BV50" s="92" t="str">
        <f>IFERROR(
IF(AND(BV$5&gt;='Rent Roll'!$M47,EDATE('Rent Roll'!$M47,ROUNDDOWN('Rent Roll'!$Q47,0))-1&gt;=BV$5),-BV25,
IF(AND(BV$5&gt;='Rent Roll'!$K21,EDATE('Rent Roll'!$K21,ROUNDDOWN('Rent Roll'!$M21,0))-1&gt;=BV$5),-BV25,
"-")),"-")</f>
        <v>-</v>
      </c>
      <c r="BW50" s="92" t="str">
        <f>IFERROR(
IF(AND(BW$5&gt;='Rent Roll'!$M47,EDATE('Rent Roll'!$M47,ROUNDDOWN('Rent Roll'!$Q47,0))-1&gt;=BW$5),-BW25,
IF(AND(BW$5&gt;='Rent Roll'!$K21,EDATE('Rent Roll'!$K21,ROUNDDOWN('Rent Roll'!$M21,0))-1&gt;=BW$5),-BW25,
"-")),"-")</f>
        <v>-</v>
      </c>
      <c r="BX50" s="92" t="str">
        <f>IFERROR(
IF(AND(BX$5&gt;='Rent Roll'!$M47,EDATE('Rent Roll'!$M47,ROUNDDOWN('Rent Roll'!$Q47,0))-1&gt;=BX$5),-BX25,
IF(AND(BX$5&gt;='Rent Roll'!$K21,EDATE('Rent Roll'!$K21,ROUNDDOWN('Rent Roll'!$M21,0))-1&gt;=BX$5),-BX25,
"-")),"-")</f>
        <v>-</v>
      </c>
      <c r="BY50" s="92" t="str">
        <f>IFERROR(
IF(AND(BY$5&gt;='Rent Roll'!$M47,EDATE('Rent Roll'!$M47,ROUNDDOWN('Rent Roll'!$Q47,0))-1&gt;=BY$5),-BY25,
IF(AND(BY$5&gt;='Rent Roll'!$K21,EDATE('Rent Roll'!$K21,ROUNDDOWN('Rent Roll'!$M21,0))-1&gt;=BY$5),-BY25,
"-")),"-")</f>
        <v>-</v>
      </c>
      <c r="BZ50" s="92" t="str">
        <f>IFERROR(
IF(AND(BZ$5&gt;='Rent Roll'!$M47,EDATE('Rent Roll'!$M47,ROUNDDOWN('Rent Roll'!$Q47,0))-1&gt;=BZ$5),-BZ25,
IF(AND(BZ$5&gt;='Rent Roll'!$K21,EDATE('Rent Roll'!$K21,ROUNDDOWN('Rent Roll'!$M21,0))-1&gt;=BZ$5),-BZ25,
"-")),"-")</f>
        <v>-</v>
      </c>
      <c r="CA50" s="92" t="str">
        <f>IFERROR(
IF(AND(CA$5&gt;='Rent Roll'!$M47,EDATE('Rent Roll'!$M47,ROUNDDOWN('Rent Roll'!$Q47,0))-1&gt;=CA$5),-CA25,
IF(AND(CA$5&gt;='Rent Roll'!$K21,EDATE('Rent Roll'!$K21,ROUNDDOWN('Rent Roll'!$M21,0))-1&gt;=CA$5),-CA25,
"-")),"-")</f>
        <v>-</v>
      </c>
      <c r="CB50" s="92" t="str">
        <f>IFERROR(
IF(AND(CB$5&gt;='Rent Roll'!$M47,EDATE('Rent Roll'!$M47,ROUNDDOWN('Rent Roll'!$Q47,0))-1&gt;=CB$5),-CB25,
IF(AND(CB$5&gt;='Rent Roll'!$K21,EDATE('Rent Roll'!$K21,ROUNDDOWN('Rent Roll'!$M21,0))-1&gt;=CB$5),-CB25,
"-")),"-")</f>
        <v>-</v>
      </c>
      <c r="CC50" s="92" t="str">
        <f>IFERROR(
IF(AND(CC$5&gt;='Rent Roll'!$M47,EDATE('Rent Roll'!$M47,ROUNDDOWN('Rent Roll'!$Q47,0))-1&gt;=CC$5),-CC25,
IF(AND(CC$5&gt;='Rent Roll'!$K21,EDATE('Rent Roll'!$K21,ROUNDDOWN('Rent Roll'!$M21,0))-1&gt;=CC$5),-CC25,
"-")),"-")</f>
        <v>-</v>
      </c>
      <c r="CD50" s="92" t="str">
        <f>IFERROR(
IF(AND(CD$5&gt;='Rent Roll'!$M47,EDATE('Rent Roll'!$M47,ROUNDDOWN('Rent Roll'!$Q47,0))-1&gt;=CD$5),-CD25,
IF(AND(CD$5&gt;='Rent Roll'!$K21,EDATE('Rent Roll'!$K21,ROUNDDOWN('Rent Roll'!$M21,0))-1&gt;=CD$5),-CD25,
"-")),"-")</f>
        <v>-</v>
      </c>
      <c r="CE50" s="92" t="str">
        <f>IFERROR(
IF(AND(CE$5&gt;='Rent Roll'!$M47,EDATE('Rent Roll'!$M47,ROUNDDOWN('Rent Roll'!$Q47,0))-1&gt;=CE$5),-CE25,
IF(AND(CE$5&gt;='Rent Roll'!$K21,EDATE('Rent Roll'!$K21,ROUNDDOWN('Rent Roll'!$M21,0))-1&gt;=CE$5),-CE25,
"-")),"-")</f>
        <v>-</v>
      </c>
      <c r="CF50" s="92" t="str">
        <f>IFERROR(
IF(AND(CF$5&gt;='Rent Roll'!$M47,EDATE('Rent Roll'!$M47,ROUNDDOWN('Rent Roll'!$Q47,0))-1&gt;=CF$5),-CF25,
IF(AND(CF$5&gt;='Rent Roll'!$K21,EDATE('Rent Roll'!$K21,ROUNDDOWN('Rent Roll'!$M21,0))-1&gt;=CF$5),-CF25,
"-")),"-")</f>
        <v>-</v>
      </c>
      <c r="CG50" s="92" t="str">
        <f>IFERROR(
IF(AND(CG$5&gt;='Rent Roll'!$M47,EDATE('Rent Roll'!$M47,ROUNDDOWN('Rent Roll'!$Q47,0))-1&gt;=CG$5),-CG25,
IF(AND(CG$5&gt;='Rent Roll'!$K21,EDATE('Rent Roll'!$K21,ROUNDDOWN('Rent Roll'!$M21,0))-1&gt;=CG$5),-CG25,
"-")),"-")</f>
        <v>-</v>
      </c>
      <c r="CH50" s="92" t="str">
        <f>IFERROR(
IF(AND(CH$5&gt;='Rent Roll'!$M47,EDATE('Rent Roll'!$M47,ROUNDDOWN('Rent Roll'!$Q47,0))-1&gt;=CH$5),-CH25,
IF(AND(CH$5&gt;='Rent Roll'!$K21,EDATE('Rent Roll'!$K21,ROUNDDOWN('Rent Roll'!$M21,0))-1&gt;=CH$5),-CH25,
"-")),"-")</f>
        <v>-</v>
      </c>
      <c r="CI50" s="92" t="str">
        <f>IFERROR(
IF(AND(CI$5&gt;='Rent Roll'!$M47,EDATE('Rent Roll'!$M47,ROUNDDOWN('Rent Roll'!$Q47,0))-1&gt;=CI$5),-CI25,
IF(AND(CI$5&gt;='Rent Roll'!$K21,EDATE('Rent Roll'!$K21,ROUNDDOWN('Rent Roll'!$M21,0))-1&gt;=CI$5),-CI25,
"-")),"-")</f>
        <v>-</v>
      </c>
      <c r="CJ50" s="92" t="str">
        <f>IFERROR(
IF(AND(CJ$5&gt;='Rent Roll'!$M47,EDATE('Rent Roll'!$M47,ROUNDDOWN('Rent Roll'!$Q47,0))-1&gt;=CJ$5),-CJ25,
IF(AND(CJ$5&gt;='Rent Roll'!$K21,EDATE('Rent Roll'!$K21,ROUNDDOWN('Rent Roll'!$M21,0))-1&gt;=CJ$5),-CJ25,
"-")),"-")</f>
        <v>-</v>
      </c>
      <c r="CK50" s="92" t="str">
        <f>IFERROR(
IF(AND(CK$5&gt;='Rent Roll'!$M47,EDATE('Rent Roll'!$M47,ROUNDDOWN('Rent Roll'!$Q47,0))-1&gt;=CK$5),-CK25,
IF(AND(CK$5&gt;='Rent Roll'!$K21,EDATE('Rent Roll'!$K21,ROUNDDOWN('Rent Roll'!$M21,0))-1&gt;=CK$5),-CK25,
"-")),"-")</f>
        <v>-</v>
      </c>
      <c r="CL50" s="92" t="str">
        <f>IFERROR(
IF(AND(CL$5&gt;='Rent Roll'!$M47,EDATE('Rent Roll'!$M47,ROUNDDOWN('Rent Roll'!$Q47,0))-1&gt;=CL$5),-CL25,
IF(AND(CL$5&gt;='Rent Roll'!$K21,EDATE('Rent Roll'!$K21,ROUNDDOWN('Rent Roll'!$M21,0))-1&gt;=CL$5),-CL25,
"-")),"-")</f>
        <v>-</v>
      </c>
      <c r="CM50" s="92" t="str">
        <f>IFERROR(
IF(AND(CM$5&gt;='Rent Roll'!$M47,EDATE('Rent Roll'!$M47,ROUNDDOWN('Rent Roll'!$Q47,0))-1&gt;=CM$5),-CM25,
IF(AND(CM$5&gt;='Rent Roll'!$K21,EDATE('Rent Roll'!$K21,ROUNDDOWN('Rent Roll'!$M21,0))-1&gt;=CM$5),-CM25,
"-")),"-")</f>
        <v>-</v>
      </c>
      <c r="CN50" s="92" t="str">
        <f>IFERROR(
IF(AND(CN$5&gt;='Rent Roll'!$M47,EDATE('Rent Roll'!$M47,ROUNDDOWN('Rent Roll'!$Q47,0))-1&gt;=CN$5),-CN25,
IF(AND(CN$5&gt;='Rent Roll'!$K21,EDATE('Rent Roll'!$K21,ROUNDDOWN('Rent Roll'!$M21,0))-1&gt;=CN$5),-CN25,
"-")),"-")</f>
        <v>-</v>
      </c>
      <c r="CO50" s="92" t="str">
        <f>IFERROR(
IF(AND(CO$5&gt;='Rent Roll'!$M47,EDATE('Rent Roll'!$M47,ROUNDDOWN('Rent Roll'!$Q47,0))-1&gt;=CO$5),-CO25,
IF(AND(CO$5&gt;='Rent Roll'!$K21,EDATE('Rent Roll'!$K21,ROUNDDOWN('Rent Roll'!$M21,0))-1&gt;=CO$5),-CO25,
"-")),"-")</f>
        <v>-</v>
      </c>
      <c r="CP50" s="92" t="str">
        <f>IFERROR(
IF(AND(CP$5&gt;='Rent Roll'!$M47,EDATE('Rent Roll'!$M47,ROUNDDOWN('Rent Roll'!$Q47,0))-1&gt;=CP$5),-CP25,
IF(AND(CP$5&gt;='Rent Roll'!$K21,EDATE('Rent Roll'!$K21,ROUNDDOWN('Rent Roll'!$M21,0))-1&gt;=CP$5),-CP25,
"-")),"-")</f>
        <v>-</v>
      </c>
      <c r="CQ50" s="92" t="str">
        <f>IFERROR(
IF(AND(CQ$5&gt;='Rent Roll'!$M47,EDATE('Rent Roll'!$M47,ROUNDDOWN('Rent Roll'!$Q47,0))-1&gt;=CQ$5),-CQ25,
IF(AND(CQ$5&gt;='Rent Roll'!$K21,EDATE('Rent Roll'!$K21,ROUNDDOWN('Rent Roll'!$M21,0))-1&gt;=CQ$5),-CQ25,
"-")),"-")</f>
        <v>-</v>
      </c>
      <c r="CR50" s="92" t="str">
        <f>IFERROR(
IF(AND(CR$5&gt;='Rent Roll'!$M47,EDATE('Rent Roll'!$M47,ROUNDDOWN('Rent Roll'!$Q47,0))-1&gt;=CR$5),-CR25,
IF(AND(CR$5&gt;='Rent Roll'!$K21,EDATE('Rent Roll'!$K21,ROUNDDOWN('Rent Roll'!$M21,0))-1&gt;=CR$5),-CR25,
"-")),"-")</f>
        <v>-</v>
      </c>
      <c r="CS50" s="92" t="str">
        <f>IFERROR(
IF(AND(CS$5&gt;='Rent Roll'!$M47,EDATE('Rent Roll'!$M47,ROUNDDOWN('Rent Roll'!$Q47,0))-1&gt;=CS$5),-CS25,
IF(AND(CS$5&gt;='Rent Roll'!$K21,EDATE('Rent Roll'!$K21,ROUNDDOWN('Rent Roll'!$M21,0))-1&gt;=CS$5),-CS25,
"-")),"-")</f>
        <v>-</v>
      </c>
      <c r="CT50" s="92" t="str">
        <f>IFERROR(
IF(AND(CT$5&gt;='Rent Roll'!$M47,EDATE('Rent Roll'!$M47,ROUNDDOWN('Rent Roll'!$Q47,0))-1&gt;=CT$5),-CT25,
IF(AND(CT$5&gt;='Rent Roll'!$K21,EDATE('Rent Roll'!$K21,ROUNDDOWN('Rent Roll'!$M21,0))-1&gt;=CT$5),-CT25,
"-")),"-")</f>
        <v>-</v>
      </c>
      <c r="CU50" s="92" t="str">
        <f>IFERROR(
IF(AND(CU$5&gt;='Rent Roll'!$M47,EDATE('Rent Roll'!$M47,ROUNDDOWN('Rent Roll'!$Q47,0))-1&gt;=CU$5),-CU25,
IF(AND(CU$5&gt;='Rent Roll'!$K21,EDATE('Rent Roll'!$K21,ROUNDDOWN('Rent Roll'!$M21,0))-1&gt;=CU$5),-CU25,
"-")),"-")</f>
        <v>-</v>
      </c>
      <c r="CV50" s="92" t="str">
        <f>IFERROR(
IF(AND(CV$5&gt;='Rent Roll'!$M47,EDATE('Rent Roll'!$M47,ROUNDDOWN('Rent Roll'!$Q47,0))-1&gt;=CV$5),-CV25,
IF(AND(CV$5&gt;='Rent Roll'!$K21,EDATE('Rent Roll'!$K21,ROUNDDOWN('Rent Roll'!$M21,0))-1&gt;=CV$5),-CV25,
"-")),"-")</f>
        <v>-</v>
      </c>
      <c r="CW50" s="92" t="str">
        <f>IFERROR(
IF(AND(CW$5&gt;='Rent Roll'!$M47,EDATE('Rent Roll'!$M47,ROUNDDOWN('Rent Roll'!$Q47,0))-1&gt;=CW$5),-CW25,
IF(AND(CW$5&gt;='Rent Roll'!$K21,EDATE('Rent Roll'!$K21,ROUNDDOWN('Rent Roll'!$M21,0))-1&gt;=CW$5),-CW25,
"-")),"-")</f>
        <v>-</v>
      </c>
      <c r="CX50" s="92" t="str">
        <f>IFERROR(
IF(AND(CX$5&gt;='Rent Roll'!$M47,EDATE('Rent Roll'!$M47,ROUNDDOWN('Rent Roll'!$Q47,0))-1&gt;=CX$5),-CX25,
IF(AND(CX$5&gt;='Rent Roll'!$K21,EDATE('Rent Roll'!$K21,ROUNDDOWN('Rent Roll'!$M21,0))-1&gt;=CX$5),-CX25,
"-")),"-")</f>
        <v>-</v>
      </c>
      <c r="CY50" s="92" t="str">
        <f>IFERROR(
IF(AND(CY$5&gt;='Rent Roll'!$M47,EDATE('Rent Roll'!$M47,ROUNDDOWN('Rent Roll'!$Q47,0))-1&gt;=CY$5),-CY25,
IF(AND(CY$5&gt;='Rent Roll'!$K21,EDATE('Rent Roll'!$K21,ROUNDDOWN('Rent Roll'!$M21,0))-1&gt;=CY$5),-CY25,
"-")),"-")</f>
        <v>-</v>
      </c>
      <c r="CZ50" s="92" t="str">
        <f>IFERROR(
IF(AND(CZ$5&gt;='Rent Roll'!$M47,EDATE('Rent Roll'!$M47,ROUNDDOWN('Rent Roll'!$Q47,0))-1&gt;=CZ$5),-CZ25,
IF(AND(CZ$5&gt;='Rent Roll'!$K21,EDATE('Rent Roll'!$K21,ROUNDDOWN('Rent Roll'!$M21,0))-1&gt;=CZ$5),-CZ25,
"-")),"-")</f>
        <v>-</v>
      </c>
      <c r="DA50" s="92" t="str">
        <f>IFERROR(
IF(AND(DA$5&gt;='Rent Roll'!$M47,EDATE('Rent Roll'!$M47,ROUNDDOWN('Rent Roll'!$Q47,0))-1&gt;=DA$5),-DA25,
IF(AND(DA$5&gt;='Rent Roll'!$K21,EDATE('Rent Roll'!$K21,ROUNDDOWN('Rent Roll'!$M21,0))-1&gt;=DA$5),-DA25,
"-")),"-")</f>
        <v>-</v>
      </c>
      <c r="DB50" s="92" t="str">
        <f>IFERROR(
IF(AND(DB$5&gt;='Rent Roll'!$M47,EDATE('Rent Roll'!$M47,ROUNDDOWN('Rent Roll'!$Q47,0))-1&gt;=DB$5),-DB25,
IF(AND(DB$5&gt;='Rent Roll'!$K21,EDATE('Rent Roll'!$K21,ROUNDDOWN('Rent Roll'!$M21,0))-1&gt;=DB$5),-DB25,
"-")),"-")</f>
        <v>-</v>
      </c>
      <c r="DC50" s="92" t="str">
        <f>IFERROR(
IF(AND(DC$5&gt;='Rent Roll'!$M47,EDATE('Rent Roll'!$M47,ROUNDDOWN('Rent Roll'!$Q47,0))-1&gt;=DC$5),-DC25,
IF(AND(DC$5&gt;='Rent Roll'!$K21,EDATE('Rent Roll'!$K21,ROUNDDOWN('Rent Roll'!$M21,0))-1&gt;=DC$5),-DC25,
"-")),"-")</f>
        <v>-</v>
      </c>
      <c r="DD50" s="92" t="str">
        <f>IFERROR(
IF(AND(DD$5&gt;='Rent Roll'!$M47,EDATE('Rent Roll'!$M47,ROUNDDOWN('Rent Roll'!$Q47,0))-1&gt;=DD$5),-DD25,
IF(AND(DD$5&gt;='Rent Roll'!$K21,EDATE('Rent Roll'!$K21,ROUNDDOWN('Rent Roll'!$M21,0))-1&gt;=DD$5),-DD25,
"-")),"-")</f>
        <v>-</v>
      </c>
      <c r="DE50" s="92" t="str">
        <f>IFERROR(
IF(AND(DE$5&gt;='Rent Roll'!$M47,EDATE('Rent Roll'!$M47,ROUNDDOWN('Rent Roll'!$Q47,0))-1&gt;=DE$5),-DE25,
IF(AND(DE$5&gt;='Rent Roll'!$K21,EDATE('Rent Roll'!$K21,ROUNDDOWN('Rent Roll'!$M21,0))-1&gt;=DE$5),-DE25,
"-")),"-")</f>
        <v>-</v>
      </c>
      <c r="DF50" s="92" t="str">
        <f>IFERROR(
IF(AND(DF$5&gt;='Rent Roll'!$M47,EDATE('Rent Roll'!$M47,ROUNDDOWN('Rent Roll'!$Q47,0))-1&gt;=DF$5),-DF25,
IF(AND(DF$5&gt;='Rent Roll'!$K21,EDATE('Rent Roll'!$K21,ROUNDDOWN('Rent Roll'!$M21,0))-1&gt;=DF$5),-DF25,
"-")),"-")</f>
        <v>-</v>
      </c>
      <c r="DG50" s="92" t="str">
        <f>IFERROR(
IF(AND(DG$5&gt;='Rent Roll'!$M47,EDATE('Rent Roll'!$M47,ROUNDDOWN('Rent Roll'!$Q47,0))-1&gt;=DG$5),-DG25,
IF(AND(DG$5&gt;='Rent Roll'!$K21,EDATE('Rent Roll'!$K21,ROUNDDOWN('Rent Roll'!$M21,0))-1&gt;=DG$5),-DG25,
"-")),"-")</f>
        <v>-</v>
      </c>
      <c r="DH50" s="92" t="str">
        <f>IFERROR(
IF(AND(DH$5&gt;='Rent Roll'!$M47,EDATE('Rent Roll'!$M47,ROUNDDOWN('Rent Roll'!$Q47,0))-1&gt;=DH$5),-DH25,
IF(AND(DH$5&gt;='Rent Roll'!$K21,EDATE('Rent Roll'!$K21,ROUNDDOWN('Rent Roll'!$M21,0))-1&gt;=DH$5),-DH25,
"-")),"-")</f>
        <v>-</v>
      </c>
      <c r="DI50" s="92" t="str">
        <f>IFERROR(
IF(AND(DI$5&gt;='Rent Roll'!$M47,EDATE('Rent Roll'!$M47,ROUNDDOWN('Rent Roll'!$Q47,0))-1&gt;=DI$5),-DI25,
IF(AND(DI$5&gt;='Rent Roll'!$K21,EDATE('Rent Roll'!$K21,ROUNDDOWN('Rent Roll'!$M21,0))-1&gt;=DI$5),-DI25,
"-")),"-")</f>
        <v>-</v>
      </c>
      <c r="DJ50" s="92" t="str">
        <f>IFERROR(
IF(AND(DJ$5&gt;='Rent Roll'!$M47,EDATE('Rent Roll'!$M47,ROUNDDOWN('Rent Roll'!$Q47,0))-1&gt;=DJ$5),-DJ25,
IF(AND(DJ$5&gt;='Rent Roll'!$K21,EDATE('Rent Roll'!$K21,ROUNDDOWN('Rent Roll'!$M21,0))-1&gt;=DJ$5),-DJ25,
"-")),"-")</f>
        <v>-</v>
      </c>
      <c r="DK50" s="92" t="str">
        <f>IFERROR(
IF(AND(DK$5&gt;='Rent Roll'!$M47,EDATE('Rent Roll'!$M47,ROUNDDOWN('Rent Roll'!$Q47,0))-1&gt;=DK$5),-DK25,
IF(AND(DK$5&gt;='Rent Roll'!$K21,EDATE('Rent Roll'!$K21,ROUNDDOWN('Rent Roll'!$M21,0))-1&gt;=DK$5),-DK25,
"-")),"-")</f>
        <v>-</v>
      </c>
      <c r="DL50" s="92" t="str">
        <f>IFERROR(
IF(AND(DL$5&gt;='Rent Roll'!$M47,EDATE('Rent Roll'!$M47,ROUNDDOWN('Rent Roll'!$Q47,0))-1&gt;=DL$5),-DL25,
IF(AND(DL$5&gt;='Rent Roll'!$K21,EDATE('Rent Roll'!$K21,ROUNDDOWN('Rent Roll'!$M21,0))-1&gt;=DL$5),-DL25,
"-")),"-")</f>
        <v>-</v>
      </c>
      <c r="DM50" s="92" t="str">
        <f>IFERROR(
IF(AND(DM$5&gt;='Rent Roll'!$M47,EDATE('Rent Roll'!$M47,ROUNDDOWN('Rent Roll'!$Q47,0))-1&gt;=DM$5),-DM25,
IF(AND(DM$5&gt;='Rent Roll'!$K21,EDATE('Rent Roll'!$K21,ROUNDDOWN('Rent Roll'!$M21,0))-1&gt;=DM$5),-DM25,
"-")),"-")</f>
        <v>-</v>
      </c>
      <c r="DN50" s="92" t="str">
        <f>IFERROR(
IF(AND(DN$5&gt;='Rent Roll'!$M47,EDATE('Rent Roll'!$M47,ROUNDDOWN('Rent Roll'!$Q47,0))-1&gt;=DN$5),-DN25,
IF(AND(DN$5&gt;='Rent Roll'!$K21,EDATE('Rent Roll'!$K21,ROUNDDOWN('Rent Roll'!$M21,0))-1&gt;=DN$5),-DN25,
"-")),"-")</f>
        <v>-</v>
      </c>
      <c r="DO50" s="92" t="str">
        <f>IFERROR(
IF(AND(DO$5&gt;='Rent Roll'!$M47,EDATE('Rent Roll'!$M47,ROUNDDOWN('Rent Roll'!$Q47,0))-1&gt;=DO$5),-DO25,
IF(AND(DO$5&gt;='Rent Roll'!$K21,EDATE('Rent Roll'!$K21,ROUNDDOWN('Rent Roll'!$M21,0))-1&gt;=DO$5),-DO25,
"-")),"-")</f>
        <v>-</v>
      </c>
      <c r="DP50" s="92" t="str">
        <f>IFERROR(
IF(AND(DP$5&gt;='Rent Roll'!$M47,EDATE('Rent Roll'!$M47,ROUNDDOWN('Rent Roll'!$Q47,0))-1&gt;=DP$5),-DP25,
IF(AND(DP$5&gt;='Rent Roll'!$K21,EDATE('Rent Roll'!$K21,ROUNDDOWN('Rent Roll'!$M21,0))-1&gt;=DP$5),-DP25,
"-")),"-")</f>
        <v>-</v>
      </c>
      <c r="DQ50" s="92" t="str">
        <f>IFERROR(
IF(AND(DQ$5&gt;='Rent Roll'!$M47,EDATE('Rent Roll'!$M47,ROUNDDOWN('Rent Roll'!$Q47,0))-1&gt;=DQ$5),-DQ25,
IF(AND(DQ$5&gt;='Rent Roll'!$K21,EDATE('Rent Roll'!$K21,ROUNDDOWN('Rent Roll'!$M21,0))-1&gt;=DQ$5),-DQ25,
"-")),"-")</f>
        <v>-</v>
      </c>
      <c r="DR50" s="92" t="str">
        <f>IFERROR(
IF(AND(DR$5&gt;='Rent Roll'!$M47,EDATE('Rent Roll'!$M47,ROUNDDOWN('Rent Roll'!$Q47,0))-1&gt;=DR$5),-DR25,
IF(AND(DR$5&gt;='Rent Roll'!$K21,EDATE('Rent Roll'!$K21,ROUNDDOWN('Rent Roll'!$M21,0))-1&gt;=DR$5),-DR25,
"-")),"-")</f>
        <v>-</v>
      </c>
      <c r="DS50" s="92" t="str">
        <f>IFERROR(
IF(AND(DS$5&gt;='Rent Roll'!$M47,EDATE('Rent Roll'!$M47,ROUNDDOWN('Rent Roll'!$Q47,0))-1&gt;=DS$5),-DS25,
IF(AND(DS$5&gt;='Rent Roll'!$K21,EDATE('Rent Roll'!$K21,ROUNDDOWN('Rent Roll'!$M21,0))-1&gt;=DS$5),-DS25,
"-")),"-")</f>
        <v>-</v>
      </c>
      <c r="DT50" s="92" t="str">
        <f>IFERROR(
IF(AND(DT$5&gt;='Rent Roll'!$M47,EDATE('Rent Roll'!$M47,ROUNDDOWN('Rent Roll'!$Q47,0))-1&gt;=DT$5),-DT25,
IF(AND(DT$5&gt;='Rent Roll'!$K21,EDATE('Rent Roll'!$K21,ROUNDDOWN('Rent Roll'!$M21,0))-1&gt;=DT$5),-DT25,
"-")),"-")</f>
        <v>-</v>
      </c>
      <c r="DU50" s="92" t="str">
        <f>IFERROR(
IF(AND(DU$5&gt;='Rent Roll'!$M47,EDATE('Rent Roll'!$M47,ROUNDDOWN('Rent Roll'!$Q47,0))-1&gt;=DU$5),-DU25,
IF(AND(DU$5&gt;='Rent Roll'!$K21,EDATE('Rent Roll'!$K21,ROUNDDOWN('Rent Roll'!$M21,0))-1&gt;=DU$5),-DU25,
"-")),"-")</f>
        <v>-</v>
      </c>
      <c r="DV50" s="92" t="str">
        <f>IFERROR(
IF(AND(DV$5&gt;='Rent Roll'!$M47,EDATE('Rent Roll'!$M47,ROUNDDOWN('Rent Roll'!$Q47,0))-1&gt;=DV$5),-DV25,
IF(AND(DV$5&gt;='Rent Roll'!$K21,EDATE('Rent Roll'!$K21,ROUNDDOWN('Rent Roll'!$M21,0))-1&gt;=DV$5),-DV25,
"-")),"-")</f>
        <v>-</v>
      </c>
      <c r="DW50" s="92" t="str">
        <f>IFERROR(
IF(AND(DW$5&gt;='Rent Roll'!$M47,EDATE('Rent Roll'!$M47,ROUNDDOWN('Rent Roll'!$Q47,0))-1&gt;=DW$5),-DW25,
IF(AND(DW$5&gt;='Rent Roll'!$K21,EDATE('Rent Roll'!$K21,ROUNDDOWN('Rent Roll'!$M21,0))-1&gt;=DW$5),-DW25,
"-")),"-")</f>
        <v>-</v>
      </c>
      <c r="DX50" s="92" t="str">
        <f>IFERROR(
IF(AND(DX$5&gt;='Rent Roll'!$M47,EDATE('Rent Roll'!$M47,ROUNDDOWN('Rent Roll'!$Q47,0))-1&gt;=DX$5),-DX25,
IF(AND(DX$5&gt;='Rent Roll'!$K21,EDATE('Rent Roll'!$K21,ROUNDDOWN('Rent Roll'!$M21,0))-1&gt;=DX$5),-DX25,
"-")),"-")</f>
        <v>-</v>
      </c>
      <c r="DY50" s="92" t="str">
        <f>IFERROR(
IF(AND(DY$5&gt;='Rent Roll'!$M47,EDATE('Rent Roll'!$M47,ROUNDDOWN('Rent Roll'!$Q47,0))-1&gt;=DY$5),-DY25,
IF(AND(DY$5&gt;='Rent Roll'!$K21,EDATE('Rent Roll'!$K21,ROUNDDOWN('Rent Roll'!$M21,0))-1&gt;=DY$5),-DY25,
"-")),"-")</f>
        <v>-</v>
      </c>
      <c r="DZ50" s="92" t="str">
        <f>IFERROR(
IF(AND(DZ$5&gt;='Rent Roll'!$M47,EDATE('Rent Roll'!$M47,ROUNDDOWN('Rent Roll'!$Q47,0))-1&gt;=DZ$5),-DZ25,
IF(AND(DZ$5&gt;='Rent Roll'!$K21,EDATE('Rent Roll'!$K21,ROUNDDOWN('Rent Roll'!$M21,0))-1&gt;=DZ$5),-DZ25,
"-")),"-")</f>
        <v>-</v>
      </c>
      <c r="EA50" s="92" t="str">
        <f>IFERROR(
IF(AND(EA$5&gt;='Rent Roll'!$M47,EDATE('Rent Roll'!$M47,ROUNDDOWN('Rent Roll'!$Q47,0))-1&gt;=EA$5),-EA25,
IF(AND(EA$5&gt;='Rent Roll'!$K21,EDATE('Rent Roll'!$K21,ROUNDDOWN('Rent Roll'!$M21,0))-1&gt;=EA$5),-EA25,
"-")),"-")</f>
        <v>-</v>
      </c>
      <c r="EB50" s="92" t="str">
        <f>IFERROR(
IF(AND(EB$5&gt;='Rent Roll'!$M47,EDATE('Rent Roll'!$M47,ROUNDDOWN('Rent Roll'!$Q47,0))-1&gt;=EB$5),-EB25,
IF(AND(EB$5&gt;='Rent Roll'!$K21,EDATE('Rent Roll'!$K21,ROUNDDOWN('Rent Roll'!$M21,0))-1&gt;=EB$5),-EB25,
"-")),"-")</f>
        <v>-</v>
      </c>
      <c r="EC50" s="92" t="str">
        <f>IFERROR(
IF(AND(EC$5&gt;='Rent Roll'!$M47,EDATE('Rent Roll'!$M47,ROUNDDOWN('Rent Roll'!$Q47,0))-1&gt;=EC$5),-EC25,
IF(AND(EC$5&gt;='Rent Roll'!$K21,EDATE('Rent Roll'!$K21,ROUNDDOWN('Rent Roll'!$M21,0))-1&gt;=EC$5),-EC25,
"-")),"-")</f>
        <v>-</v>
      </c>
      <c r="ED50" s="92" t="str">
        <f>IFERROR(
IF(AND(ED$5&gt;='Rent Roll'!$M47,EDATE('Rent Roll'!$M47,ROUNDDOWN('Rent Roll'!$Q47,0))-1&gt;=ED$5),-ED25,
IF(AND(ED$5&gt;='Rent Roll'!$K21,EDATE('Rent Roll'!$K21,ROUNDDOWN('Rent Roll'!$M21,0))-1&gt;=ED$5),-ED25,
"-")),"-")</f>
        <v>-</v>
      </c>
      <c r="EE50" s="92" t="str">
        <f>IFERROR(
IF(AND(EE$5&gt;='Rent Roll'!$M47,EDATE('Rent Roll'!$M47,ROUNDDOWN('Rent Roll'!$Q47,0))-1&gt;=EE$5),-EE25,
IF(AND(EE$5&gt;='Rent Roll'!$K21,EDATE('Rent Roll'!$K21,ROUNDDOWN('Rent Roll'!$M21,0))-1&gt;=EE$5),-EE25,
"-")),"-")</f>
        <v>-</v>
      </c>
      <c r="EF50" s="214" t="str">
        <f>IFERROR(
IF(AND(EF$5&gt;='Rent Roll'!$M47,EDATE('Rent Roll'!$M47,ROUNDDOWN('Rent Roll'!$Q47,0))-1&gt;=EF$5),-EF25,
IF(AND(EF$5&gt;='Rent Roll'!$K21,EDATE('Rent Roll'!$K21,ROUNDDOWN('Rent Roll'!$M21,0))-1&gt;=EF$5),-EF25,
"-")),"-")</f>
        <v>-</v>
      </c>
      <c r="EG50" s="72" t="s">
        <v>109</v>
      </c>
    </row>
    <row r="51" spans="2:137" x14ac:dyDescent="0.2">
      <c r="B51" s="75"/>
      <c r="C51" s="287" t="str">
        <f>CONCATENATE('Rent Roll'!B22&amp;" - "&amp;'Rent Roll'!C22)</f>
        <v xml:space="preserve"> - </v>
      </c>
      <c r="D51" s="214">
        <f t="shared" si="18"/>
        <v>0</v>
      </c>
      <c r="E51" s="92" t="str">
        <f>IFERROR(
IF(AND(E$5&gt;='Rent Roll'!$M48,EDATE('Rent Roll'!$M48,ROUNDDOWN('Rent Roll'!$Q48,0))-1&gt;=E$5),-E26,
IF(AND(E$5&gt;='Rent Roll'!$K22,EDATE('Rent Roll'!$K22,ROUNDDOWN('Rent Roll'!$M22,0))-1&gt;=E$5),-E26,
"-")),"-")</f>
        <v>-</v>
      </c>
      <c r="F51" s="92" t="str">
        <f>IFERROR(
IF(AND(F$5&gt;='Rent Roll'!$M48,EDATE('Rent Roll'!$M48,ROUNDDOWN('Rent Roll'!$Q48,0))-1&gt;=F$5),-F26,
IF(AND(F$5&gt;='Rent Roll'!$K22,EDATE('Rent Roll'!$K22,ROUNDDOWN('Rent Roll'!$M22,0))-1&gt;=F$5),-F26,
"-")),"-")</f>
        <v>-</v>
      </c>
      <c r="G51" s="92" t="str">
        <f>IFERROR(
IF(AND(G$5&gt;='Rent Roll'!$M48,EDATE('Rent Roll'!$M48,ROUNDDOWN('Rent Roll'!$Q48,0))-1&gt;=G$5),-G26,
IF(AND(G$5&gt;='Rent Roll'!$K22,EDATE('Rent Roll'!$K22,ROUNDDOWN('Rent Roll'!$M22,0))-1&gt;=G$5),-G26,
"-")),"-")</f>
        <v>-</v>
      </c>
      <c r="H51" s="92" t="str">
        <f>IFERROR(
IF(AND(H$5&gt;='Rent Roll'!$M48,EDATE('Rent Roll'!$M48,ROUNDDOWN('Rent Roll'!$Q48,0))-1&gt;=H$5),-H26,
IF(AND(H$5&gt;='Rent Roll'!$K22,EDATE('Rent Roll'!$K22,ROUNDDOWN('Rent Roll'!$M22,0))-1&gt;=H$5),-H26,
"-")),"-")</f>
        <v>-</v>
      </c>
      <c r="I51" s="92" t="str">
        <f>IFERROR(
IF(AND(I$5&gt;='Rent Roll'!$M48,EDATE('Rent Roll'!$M48,ROUNDDOWN('Rent Roll'!$Q48,0))-1&gt;=I$5),-I26,
IF(AND(I$5&gt;='Rent Roll'!$K22,EDATE('Rent Roll'!$K22,ROUNDDOWN('Rent Roll'!$M22,0))-1&gt;=I$5),-I26,
"-")),"-")</f>
        <v>-</v>
      </c>
      <c r="J51" s="92" t="str">
        <f>IFERROR(
IF(AND(J$5&gt;='Rent Roll'!$M48,EDATE('Rent Roll'!$M48,ROUNDDOWN('Rent Roll'!$Q48,0))-1&gt;=J$5),-J26,
IF(AND(J$5&gt;='Rent Roll'!$K22,EDATE('Rent Roll'!$K22,ROUNDDOWN('Rent Roll'!$M22,0))-1&gt;=J$5),-J26,
"-")),"-")</f>
        <v>-</v>
      </c>
      <c r="K51" s="92" t="str">
        <f>IFERROR(
IF(AND(K$5&gt;='Rent Roll'!$M48,EDATE('Rent Roll'!$M48,ROUNDDOWN('Rent Roll'!$Q48,0))-1&gt;=K$5),-K26,
IF(AND(K$5&gt;='Rent Roll'!$K22,EDATE('Rent Roll'!$K22,ROUNDDOWN('Rent Roll'!$M22,0))-1&gt;=K$5),-K26,
"-")),"-")</f>
        <v>-</v>
      </c>
      <c r="L51" s="92" t="str">
        <f>IFERROR(
IF(AND(L$5&gt;='Rent Roll'!$M48,EDATE('Rent Roll'!$M48,ROUNDDOWN('Rent Roll'!$Q48,0))-1&gt;=L$5),-L26,
IF(AND(L$5&gt;='Rent Roll'!$K22,EDATE('Rent Roll'!$K22,ROUNDDOWN('Rent Roll'!$M22,0))-1&gt;=L$5),-L26,
"-")),"-")</f>
        <v>-</v>
      </c>
      <c r="M51" s="92" t="str">
        <f>IFERROR(
IF(AND(M$5&gt;='Rent Roll'!$M48,EDATE('Rent Roll'!$M48,ROUNDDOWN('Rent Roll'!$Q48,0))-1&gt;=M$5),-M26,
IF(AND(M$5&gt;='Rent Roll'!$K22,EDATE('Rent Roll'!$K22,ROUNDDOWN('Rent Roll'!$M22,0))-1&gt;=M$5),-M26,
"-")),"-")</f>
        <v>-</v>
      </c>
      <c r="N51" s="92" t="str">
        <f>IFERROR(
IF(AND(N$5&gt;='Rent Roll'!$M48,EDATE('Rent Roll'!$M48,ROUNDDOWN('Rent Roll'!$Q48,0))-1&gt;=N$5),-N26,
IF(AND(N$5&gt;='Rent Roll'!$K22,EDATE('Rent Roll'!$K22,ROUNDDOWN('Rent Roll'!$M22,0))-1&gt;=N$5),-N26,
"-")),"-")</f>
        <v>-</v>
      </c>
      <c r="O51" s="92" t="str">
        <f>IFERROR(
IF(AND(O$5&gt;='Rent Roll'!$M48,EDATE('Rent Roll'!$M48,ROUNDDOWN('Rent Roll'!$Q48,0))-1&gt;=O$5),-O26,
IF(AND(O$5&gt;='Rent Roll'!$K22,EDATE('Rent Roll'!$K22,ROUNDDOWN('Rent Roll'!$M22,0))-1&gt;=O$5),-O26,
"-")),"-")</f>
        <v>-</v>
      </c>
      <c r="P51" s="92" t="str">
        <f>IFERROR(
IF(AND(P$5&gt;='Rent Roll'!$M48,EDATE('Rent Roll'!$M48,ROUNDDOWN('Rent Roll'!$Q48,0))-1&gt;=P$5),-P26,
IF(AND(P$5&gt;='Rent Roll'!$K22,EDATE('Rent Roll'!$K22,ROUNDDOWN('Rent Roll'!$M22,0))-1&gt;=P$5),-P26,
"-")),"-")</f>
        <v>-</v>
      </c>
      <c r="Q51" s="92" t="str">
        <f>IFERROR(
IF(AND(Q$5&gt;='Rent Roll'!$M48,EDATE('Rent Roll'!$M48,ROUNDDOWN('Rent Roll'!$Q48,0))-1&gt;=Q$5),-Q26,
IF(AND(Q$5&gt;='Rent Roll'!$K22,EDATE('Rent Roll'!$K22,ROUNDDOWN('Rent Roll'!$M22,0))-1&gt;=Q$5),-Q26,
"-")),"-")</f>
        <v>-</v>
      </c>
      <c r="R51" s="92" t="str">
        <f>IFERROR(
IF(AND(R$5&gt;='Rent Roll'!$M48,EDATE('Rent Roll'!$M48,ROUNDDOWN('Rent Roll'!$Q48,0))-1&gt;=R$5),-R26,
IF(AND(R$5&gt;='Rent Roll'!$K22,EDATE('Rent Roll'!$K22,ROUNDDOWN('Rent Roll'!$M22,0))-1&gt;=R$5),-R26,
"-")),"-")</f>
        <v>-</v>
      </c>
      <c r="S51" s="92" t="str">
        <f>IFERROR(
IF(AND(S$5&gt;='Rent Roll'!$M48,EDATE('Rent Roll'!$M48,ROUNDDOWN('Rent Roll'!$Q48,0))-1&gt;=S$5),-S26,
IF(AND(S$5&gt;='Rent Roll'!$K22,EDATE('Rent Roll'!$K22,ROUNDDOWN('Rent Roll'!$M22,0))-1&gt;=S$5),-S26,
"-")),"-")</f>
        <v>-</v>
      </c>
      <c r="T51" s="92" t="str">
        <f>IFERROR(
IF(AND(T$5&gt;='Rent Roll'!$M48,EDATE('Rent Roll'!$M48,ROUNDDOWN('Rent Roll'!$Q48,0))-1&gt;=T$5),-T26,
IF(AND(T$5&gt;='Rent Roll'!$K22,EDATE('Rent Roll'!$K22,ROUNDDOWN('Rent Roll'!$M22,0))-1&gt;=T$5),-T26,
"-")),"-")</f>
        <v>-</v>
      </c>
      <c r="U51" s="92" t="str">
        <f>IFERROR(
IF(AND(U$5&gt;='Rent Roll'!$M48,EDATE('Rent Roll'!$M48,ROUNDDOWN('Rent Roll'!$Q48,0))-1&gt;=U$5),-U26,
IF(AND(U$5&gt;='Rent Roll'!$K22,EDATE('Rent Roll'!$K22,ROUNDDOWN('Rent Roll'!$M22,0))-1&gt;=U$5),-U26,
"-")),"-")</f>
        <v>-</v>
      </c>
      <c r="V51" s="92" t="str">
        <f>IFERROR(
IF(AND(V$5&gt;='Rent Roll'!$M48,EDATE('Rent Roll'!$M48,ROUNDDOWN('Rent Roll'!$Q48,0))-1&gt;=V$5),-V26,
IF(AND(V$5&gt;='Rent Roll'!$K22,EDATE('Rent Roll'!$K22,ROUNDDOWN('Rent Roll'!$M22,0))-1&gt;=V$5),-V26,
"-")),"-")</f>
        <v>-</v>
      </c>
      <c r="W51" s="92" t="str">
        <f>IFERROR(
IF(AND(W$5&gt;='Rent Roll'!$M48,EDATE('Rent Roll'!$M48,ROUNDDOWN('Rent Roll'!$Q48,0))-1&gt;=W$5),-W26,
IF(AND(W$5&gt;='Rent Roll'!$K22,EDATE('Rent Roll'!$K22,ROUNDDOWN('Rent Roll'!$M22,0))-1&gt;=W$5),-W26,
"-")),"-")</f>
        <v>-</v>
      </c>
      <c r="X51" s="92" t="str">
        <f>IFERROR(
IF(AND(X$5&gt;='Rent Roll'!$M48,EDATE('Rent Roll'!$M48,ROUNDDOWN('Rent Roll'!$Q48,0))-1&gt;=X$5),-X26,
IF(AND(X$5&gt;='Rent Roll'!$K22,EDATE('Rent Roll'!$K22,ROUNDDOWN('Rent Roll'!$M22,0))-1&gt;=X$5),-X26,
"-")),"-")</f>
        <v>-</v>
      </c>
      <c r="Y51" s="92" t="str">
        <f>IFERROR(
IF(AND(Y$5&gt;='Rent Roll'!$M48,EDATE('Rent Roll'!$M48,ROUNDDOWN('Rent Roll'!$Q48,0))-1&gt;=Y$5),-Y26,
IF(AND(Y$5&gt;='Rent Roll'!$K22,EDATE('Rent Roll'!$K22,ROUNDDOWN('Rent Roll'!$M22,0))-1&gt;=Y$5),-Y26,
"-")),"-")</f>
        <v>-</v>
      </c>
      <c r="Z51" s="92" t="str">
        <f>IFERROR(
IF(AND(Z$5&gt;='Rent Roll'!$M48,EDATE('Rent Roll'!$M48,ROUNDDOWN('Rent Roll'!$Q48,0))-1&gt;=Z$5),-Z26,
IF(AND(Z$5&gt;='Rent Roll'!$K22,EDATE('Rent Roll'!$K22,ROUNDDOWN('Rent Roll'!$M22,0))-1&gt;=Z$5),-Z26,
"-")),"-")</f>
        <v>-</v>
      </c>
      <c r="AA51" s="92" t="str">
        <f>IFERROR(
IF(AND(AA$5&gt;='Rent Roll'!$M48,EDATE('Rent Roll'!$M48,ROUNDDOWN('Rent Roll'!$Q48,0))-1&gt;=AA$5),-AA26,
IF(AND(AA$5&gt;='Rent Roll'!$K22,EDATE('Rent Roll'!$K22,ROUNDDOWN('Rent Roll'!$M22,0))-1&gt;=AA$5),-AA26,
"-")),"-")</f>
        <v>-</v>
      </c>
      <c r="AB51" s="92" t="str">
        <f>IFERROR(
IF(AND(AB$5&gt;='Rent Roll'!$M48,EDATE('Rent Roll'!$M48,ROUNDDOWN('Rent Roll'!$Q48,0))-1&gt;=AB$5),-AB26,
IF(AND(AB$5&gt;='Rent Roll'!$K22,EDATE('Rent Roll'!$K22,ROUNDDOWN('Rent Roll'!$M22,0))-1&gt;=AB$5),-AB26,
"-")),"-")</f>
        <v>-</v>
      </c>
      <c r="AC51" s="92" t="str">
        <f>IFERROR(
IF(AND(AC$5&gt;='Rent Roll'!$M48,EDATE('Rent Roll'!$M48,ROUNDDOWN('Rent Roll'!$Q48,0))-1&gt;=AC$5),-AC26,
IF(AND(AC$5&gt;='Rent Roll'!$K22,EDATE('Rent Roll'!$K22,ROUNDDOWN('Rent Roll'!$M22,0))-1&gt;=AC$5),-AC26,
"-")),"-")</f>
        <v>-</v>
      </c>
      <c r="AD51" s="92" t="str">
        <f>IFERROR(
IF(AND(AD$5&gt;='Rent Roll'!$M48,EDATE('Rent Roll'!$M48,ROUNDDOWN('Rent Roll'!$Q48,0))-1&gt;=AD$5),-AD26,
IF(AND(AD$5&gt;='Rent Roll'!$K22,EDATE('Rent Roll'!$K22,ROUNDDOWN('Rent Roll'!$M22,0))-1&gt;=AD$5),-AD26,
"-")),"-")</f>
        <v>-</v>
      </c>
      <c r="AE51" s="92" t="str">
        <f>IFERROR(
IF(AND(AE$5&gt;='Rent Roll'!$M48,EDATE('Rent Roll'!$M48,ROUNDDOWN('Rent Roll'!$Q48,0))-1&gt;=AE$5),-AE26,
IF(AND(AE$5&gt;='Rent Roll'!$K22,EDATE('Rent Roll'!$K22,ROUNDDOWN('Rent Roll'!$M22,0))-1&gt;=AE$5),-AE26,
"-")),"-")</f>
        <v>-</v>
      </c>
      <c r="AF51" s="92" t="str">
        <f>IFERROR(
IF(AND(AF$5&gt;='Rent Roll'!$M48,EDATE('Rent Roll'!$M48,ROUNDDOWN('Rent Roll'!$Q48,0))-1&gt;=AF$5),-AF26,
IF(AND(AF$5&gt;='Rent Roll'!$K22,EDATE('Rent Roll'!$K22,ROUNDDOWN('Rent Roll'!$M22,0))-1&gt;=AF$5),-AF26,
"-")),"-")</f>
        <v>-</v>
      </c>
      <c r="AG51" s="92" t="str">
        <f>IFERROR(
IF(AND(AG$5&gt;='Rent Roll'!$M48,EDATE('Rent Roll'!$M48,ROUNDDOWN('Rent Roll'!$Q48,0))-1&gt;=AG$5),-AG26,
IF(AND(AG$5&gt;='Rent Roll'!$K22,EDATE('Rent Roll'!$K22,ROUNDDOWN('Rent Roll'!$M22,0))-1&gt;=AG$5),-AG26,
"-")),"-")</f>
        <v>-</v>
      </c>
      <c r="AH51" s="92" t="str">
        <f>IFERROR(
IF(AND(AH$5&gt;='Rent Roll'!$M48,EDATE('Rent Roll'!$M48,ROUNDDOWN('Rent Roll'!$Q48,0))-1&gt;=AH$5),-AH26,
IF(AND(AH$5&gt;='Rent Roll'!$K22,EDATE('Rent Roll'!$K22,ROUNDDOWN('Rent Roll'!$M22,0))-1&gt;=AH$5),-AH26,
"-")),"-")</f>
        <v>-</v>
      </c>
      <c r="AI51" s="92" t="str">
        <f>IFERROR(
IF(AND(AI$5&gt;='Rent Roll'!$M48,EDATE('Rent Roll'!$M48,ROUNDDOWN('Rent Roll'!$Q48,0))-1&gt;=AI$5),-AI26,
IF(AND(AI$5&gt;='Rent Roll'!$K22,EDATE('Rent Roll'!$K22,ROUNDDOWN('Rent Roll'!$M22,0))-1&gt;=AI$5),-AI26,
"-")),"-")</f>
        <v>-</v>
      </c>
      <c r="AJ51" s="92" t="str">
        <f>IFERROR(
IF(AND(AJ$5&gt;='Rent Roll'!$M48,EDATE('Rent Roll'!$M48,ROUNDDOWN('Rent Roll'!$Q48,0))-1&gt;=AJ$5),-AJ26,
IF(AND(AJ$5&gt;='Rent Roll'!$K22,EDATE('Rent Roll'!$K22,ROUNDDOWN('Rent Roll'!$M22,0))-1&gt;=AJ$5),-AJ26,
"-")),"-")</f>
        <v>-</v>
      </c>
      <c r="AK51" s="92" t="str">
        <f>IFERROR(
IF(AND(AK$5&gt;='Rent Roll'!$M48,EDATE('Rent Roll'!$M48,ROUNDDOWN('Rent Roll'!$Q48,0))-1&gt;=AK$5),-AK26,
IF(AND(AK$5&gt;='Rent Roll'!$K22,EDATE('Rent Roll'!$K22,ROUNDDOWN('Rent Roll'!$M22,0))-1&gt;=AK$5),-AK26,
"-")),"-")</f>
        <v>-</v>
      </c>
      <c r="AL51" s="92" t="str">
        <f>IFERROR(
IF(AND(AL$5&gt;='Rent Roll'!$M48,EDATE('Rent Roll'!$M48,ROUNDDOWN('Rent Roll'!$Q48,0))-1&gt;=AL$5),-AL26,
IF(AND(AL$5&gt;='Rent Roll'!$K22,EDATE('Rent Roll'!$K22,ROUNDDOWN('Rent Roll'!$M22,0))-1&gt;=AL$5),-AL26,
"-")),"-")</f>
        <v>-</v>
      </c>
      <c r="AM51" s="92" t="str">
        <f>IFERROR(
IF(AND(AM$5&gt;='Rent Roll'!$M48,EDATE('Rent Roll'!$M48,ROUNDDOWN('Rent Roll'!$Q48,0))-1&gt;=AM$5),-AM26,
IF(AND(AM$5&gt;='Rent Roll'!$K22,EDATE('Rent Roll'!$K22,ROUNDDOWN('Rent Roll'!$M22,0))-1&gt;=AM$5),-AM26,
"-")),"-")</f>
        <v>-</v>
      </c>
      <c r="AN51" s="92" t="str">
        <f>IFERROR(
IF(AND(AN$5&gt;='Rent Roll'!$M48,EDATE('Rent Roll'!$M48,ROUNDDOWN('Rent Roll'!$Q48,0))-1&gt;=AN$5),-AN26,
IF(AND(AN$5&gt;='Rent Roll'!$K22,EDATE('Rent Roll'!$K22,ROUNDDOWN('Rent Roll'!$M22,0))-1&gt;=AN$5),-AN26,
"-")),"-")</f>
        <v>-</v>
      </c>
      <c r="AO51" s="92" t="str">
        <f>IFERROR(
IF(AND(AO$5&gt;='Rent Roll'!$M48,EDATE('Rent Roll'!$M48,ROUNDDOWN('Rent Roll'!$Q48,0))-1&gt;=AO$5),-AO26,
IF(AND(AO$5&gt;='Rent Roll'!$K22,EDATE('Rent Roll'!$K22,ROUNDDOWN('Rent Roll'!$M22,0))-1&gt;=AO$5),-AO26,
"-")),"-")</f>
        <v>-</v>
      </c>
      <c r="AP51" s="92" t="str">
        <f>IFERROR(
IF(AND(AP$5&gt;='Rent Roll'!$M48,EDATE('Rent Roll'!$M48,ROUNDDOWN('Rent Roll'!$Q48,0))-1&gt;=AP$5),-AP26,
IF(AND(AP$5&gt;='Rent Roll'!$K22,EDATE('Rent Roll'!$K22,ROUNDDOWN('Rent Roll'!$M22,0))-1&gt;=AP$5),-AP26,
"-")),"-")</f>
        <v>-</v>
      </c>
      <c r="AQ51" s="92" t="str">
        <f>IFERROR(
IF(AND(AQ$5&gt;='Rent Roll'!$M48,EDATE('Rent Roll'!$M48,ROUNDDOWN('Rent Roll'!$Q48,0))-1&gt;=AQ$5),-AQ26,
IF(AND(AQ$5&gt;='Rent Roll'!$K22,EDATE('Rent Roll'!$K22,ROUNDDOWN('Rent Roll'!$M22,0))-1&gt;=AQ$5),-AQ26,
"-")),"-")</f>
        <v>-</v>
      </c>
      <c r="AR51" s="92" t="str">
        <f>IFERROR(
IF(AND(AR$5&gt;='Rent Roll'!$M48,EDATE('Rent Roll'!$M48,ROUNDDOWN('Rent Roll'!$Q48,0))-1&gt;=AR$5),-AR26,
IF(AND(AR$5&gt;='Rent Roll'!$K22,EDATE('Rent Roll'!$K22,ROUNDDOWN('Rent Roll'!$M22,0))-1&gt;=AR$5),-AR26,
"-")),"-")</f>
        <v>-</v>
      </c>
      <c r="AS51" s="92" t="str">
        <f>IFERROR(
IF(AND(AS$5&gt;='Rent Roll'!$M48,EDATE('Rent Roll'!$M48,ROUNDDOWN('Rent Roll'!$Q48,0))-1&gt;=AS$5),-AS26,
IF(AND(AS$5&gt;='Rent Roll'!$K22,EDATE('Rent Roll'!$K22,ROUNDDOWN('Rent Roll'!$M22,0))-1&gt;=AS$5),-AS26,
"-")),"-")</f>
        <v>-</v>
      </c>
      <c r="AT51" s="92" t="str">
        <f>IFERROR(
IF(AND(AT$5&gt;='Rent Roll'!$M48,EDATE('Rent Roll'!$M48,ROUNDDOWN('Rent Roll'!$Q48,0))-1&gt;=AT$5),-AT26,
IF(AND(AT$5&gt;='Rent Roll'!$K22,EDATE('Rent Roll'!$K22,ROUNDDOWN('Rent Roll'!$M22,0))-1&gt;=AT$5),-AT26,
"-")),"-")</f>
        <v>-</v>
      </c>
      <c r="AU51" s="92" t="str">
        <f>IFERROR(
IF(AND(AU$5&gt;='Rent Roll'!$M48,EDATE('Rent Roll'!$M48,ROUNDDOWN('Rent Roll'!$Q48,0))-1&gt;=AU$5),-AU26,
IF(AND(AU$5&gt;='Rent Roll'!$K22,EDATE('Rent Roll'!$K22,ROUNDDOWN('Rent Roll'!$M22,0))-1&gt;=AU$5),-AU26,
"-")),"-")</f>
        <v>-</v>
      </c>
      <c r="AV51" s="92" t="str">
        <f>IFERROR(
IF(AND(AV$5&gt;='Rent Roll'!$M48,EDATE('Rent Roll'!$M48,ROUNDDOWN('Rent Roll'!$Q48,0))-1&gt;=AV$5),-AV26,
IF(AND(AV$5&gt;='Rent Roll'!$K22,EDATE('Rent Roll'!$K22,ROUNDDOWN('Rent Roll'!$M22,0))-1&gt;=AV$5),-AV26,
"-")),"-")</f>
        <v>-</v>
      </c>
      <c r="AW51" s="92" t="str">
        <f>IFERROR(
IF(AND(AW$5&gt;='Rent Roll'!$M48,EDATE('Rent Roll'!$M48,ROUNDDOWN('Rent Roll'!$Q48,0))-1&gt;=AW$5),-AW26,
IF(AND(AW$5&gt;='Rent Roll'!$K22,EDATE('Rent Roll'!$K22,ROUNDDOWN('Rent Roll'!$M22,0))-1&gt;=AW$5),-AW26,
"-")),"-")</f>
        <v>-</v>
      </c>
      <c r="AX51" s="92" t="str">
        <f>IFERROR(
IF(AND(AX$5&gt;='Rent Roll'!$M48,EDATE('Rent Roll'!$M48,ROUNDDOWN('Rent Roll'!$Q48,0))-1&gt;=AX$5),-AX26,
IF(AND(AX$5&gt;='Rent Roll'!$K22,EDATE('Rent Roll'!$K22,ROUNDDOWN('Rent Roll'!$M22,0))-1&gt;=AX$5),-AX26,
"-")),"-")</f>
        <v>-</v>
      </c>
      <c r="AY51" s="92" t="str">
        <f>IFERROR(
IF(AND(AY$5&gt;='Rent Roll'!$M48,EDATE('Rent Roll'!$M48,ROUNDDOWN('Rent Roll'!$Q48,0))-1&gt;=AY$5),-AY26,
IF(AND(AY$5&gt;='Rent Roll'!$K22,EDATE('Rent Roll'!$K22,ROUNDDOWN('Rent Roll'!$M22,0))-1&gt;=AY$5),-AY26,
"-")),"-")</f>
        <v>-</v>
      </c>
      <c r="AZ51" s="92" t="str">
        <f>IFERROR(
IF(AND(AZ$5&gt;='Rent Roll'!$M48,EDATE('Rent Roll'!$M48,ROUNDDOWN('Rent Roll'!$Q48,0))-1&gt;=AZ$5),-AZ26,
IF(AND(AZ$5&gt;='Rent Roll'!$K22,EDATE('Rent Roll'!$K22,ROUNDDOWN('Rent Roll'!$M22,0))-1&gt;=AZ$5),-AZ26,
"-")),"-")</f>
        <v>-</v>
      </c>
      <c r="BA51" s="92" t="str">
        <f>IFERROR(
IF(AND(BA$5&gt;='Rent Roll'!$M48,EDATE('Rent Roll'!$M48,ROUNDDOWN('Rent Roll'!$Q48,0))-1&gt;=BA$5),-BA26,
IF(AND(BA$5&gt;='Rent Roll'!$K22,EDATE('Rent Roll'!$K22,ROUNDDOWN('Rent Roll'!$M22,0))-1&gt;=BA$5),-BA26,
"-")),"-")</f>
        <v>-</v>
      </c>
      <c r="BB51" s="92" t="str">
        <f>IFERROR(
IF(AND(BB$5&gt;='Rent Roll'!$M48,EDATE('Rent Roll'!$M48,ROUNDDOWN('Rent Roll'!$Q48,0))-1&gt;=BB$5),-BB26,
IF(AND(BB$5&gt;='Rent Roll'!$K22,EDATE('Rent Roll'!$K22,ROUNDDOWN('Rent Roll'!$M22,0))-1&gt;=BB$5),-BB26,
"-")),"-")</f>
        <v>-</v>
      </c>
      <c r="BC51" s="92" t="str">
        <f>IFERROR(
IF(AND(BC$5&gt;='Rent Roll'!$M48,EDATE('Rent Roll'!$M48,ROUNDDOWN('Rent Roll'!$Q48,0))-1&gt;=BC$5),-BC26,
IF(AND(BC$5&gt;='Rent Roll'!$K22,EDATE('Rent Roll'!$K22,ROUNDDOWN('Rent Roll'!$M22,0))-1&gt;=BC$5),-BC26,
"-")),"-")</f>
        <v>-</v>
      </c>
      <c r="BD51" s="92" t="str">
        <f>IFERROR(
IF(AND(BD$5&gt;='Rent Roll'!$M48,EDATE('Rent Roll'!$M48,ROUNDDOWN('Rent Roll'!$Q48,0))-1&gt;=BD$5),-BD26,
IF(AND(BD$5&gt;='Rent Roll'!$K22,EDATE('Rent Roll'!$K22,ROUNDDOWN('Rent Roll'!$M22,0))-1&gt;=BD$5),-BD26,
"-")),"-")</f>
        <v>-</v>
      </c>
      <c r="BE51" s="92" t="str">
        <f>IFERROR(
IF(AND(BE$5&gt;='Rent Roll'!$M48,EDATE('Rent Roll'!$M48,ROUNDDOWN('Rent Roll'!$Q48,0))-1&gt;=BE$5),-BE26,
IF(AND(BE$5&gt;='Rent Roll'!$K22,EDATE('Rent Roll'!$K22,ROUNDDOWN('Rent Roll'!$M22,0))-1&gt;=BE$5),-BE26,
"-")),"-")</f>
        <v>-</v>
      </c>
      <c r="BF51" s="92" t="str">
        <f>IFERROR(
IF(AND(BF$5&gt;='Rent Roll'!$M48,EDATE('Rent Roll'!$M48,ROUNDDOWN('Rent Roll'!$Q48,0))-1&gt;=BF$5),-BF26,
IF(AND(BF$5&gt;='Rent Roll'!$K22,EDATE('Rent Roll'!$K22,ROUNDDOWN('Rent Roll'!$M22,0))-1&gt;=BF$5),-BF26,
"-")),"-")</f>
        <v>-</v>
      </c>
      <c r="BG51" s="92" t="str">
        <f>IFERROR(
IF(AND(BG$5&gt;='Rent Roll'!$M48,EDATE('Rent Roll'!$M48,ROUNDDOWN('Rent Roll'!$Q48,0))-1&gt;=BG$5),-BG26,
IF(AND(BG$5&gt;='Rent Roll'!$K22,EDATE('Rent Roll'!$K22,ROUNDDOWN('Rent Roll'!$M22,0))-1&gt;=BG$5),-BG26,
"-")),"-")</f>
        <v>-</v>
      </c>
      <c r="BH51" s="92" t="str">
        <f>IFERROR(
IF(AND(BH$5&gt;='Rent Roll'!$M48,EDATE('Rent Roll'!$M48,ROUNDDOWN('Rent Roll'!$Q48,0))-1&gt;=BH$5),-BH26,
IF(AND(BH$5&gt;='Rent Roll'!$K22,EDATE('Rent Roll'!$K22,ROUNDDOWN('Rent Roll'!$M22,0))-1&gt;=BH$5),-BH26,
"-")),"-")</f>
        <v>-</v>
      </c>
      <c r="BI51" s="92" t="str">
        <f>IFERROR(
IF(AND(BI$5&gt;='Rent Roll'!$M48,EDATE('Rent Roll'!$M48,ROUNDDOWN('Rent Roll'!$Q48,0))-1&gt;=BI$5),-BI26,
IF(AND(BI$5&gt;='Rent Roll'!$K22,EDATE('Rent Roll'!$K22,ROUNDDOWN('Rent Roll'!$M22,0))-1&gt;=BI$5),-BI26,
"-")),"-")</f>
        <v>-</v>
      </c>
      <c r="BJ51" s="92" t="str">
        <f>IFERROR(
IF(AND(BJ$5&gt;='Rent Roll'!$M48,EDATE('Rent Roll'!$M48,ROUNDDOWN('Rent Roll'!$Q48,0))-1&gt;=BJ$5),-BJ26,
IF(AND(BJ$5&gt;='Rent Roll'!$K22,EDATE('Rent Roll'!$K22,ROUNDDOWN('Rent Roll'!$M22,0))-1&gt;=BJ$5),-BJ26,
"-")),"-")</f>
        <v>-</v>
      </c>
      <c r="BK51" s="92" t="str">
        <f>IFERROR(
IF(AND(BK$5&gt;='Rent Roll'!$M48,EDATE('Rent Roll'!$M48,ROUNDDOWN('Rent Roll'!$Q48,0))-1&gt;=BK$5),-BK26,
IF(AND(BK$5&gt;='Rent Roll'!$K22,EDATE('Rent Roll'!$K22,ROUNDDOWN('Rent Roll'!$M22,0))-1&gt;=BK$5),-BK26,
"-")),"-")</f>
        <v>-</v>
      </c>
      <c r="BL51" s="92" t="str">
        <f>IFERROR(
IF(AND(BL$5&gt;='Rent Roll'!$M48,EDATE('Rent Roll'!$M48,ROUNDDOWN('Rent Roll'!$Q48,0))-1&gt;=BL$5),-BL26,
IF(AND(BL$5&gt;='Rent Roll'!$K22,EDATE('Rent Roll'!$K22,ROUNDDOWN('Rent Roll'!$M22,0))-1&gt;=BL$5),-BL26,
"-")),"-")</f>
        <v>-</v>
      </c>
      <c r="BM51" s="92" t="str">
        <f>IFERROR(
IF(AND(BM$5&gt;='Rent Roll'!$M48,EDATE('Rent Roll'!$M48,ROUNDDOWN('Rent Roll'!$Q48,0))-1&gt;=BM$5),-BM26,
IF(AND(BM$5&gt;='Rent Roll'!$K22,EDATE('Rent Roll'!$K22,ROUNDDOWN('Rent Roll'!$M22,0))-1&gt;=BM$5),-BM26,
"-")),"-")</f>
        <v>-</v>
      </c>
      <c r="BN51" s="92" t="str">
        <f>IFERROR(
IF(AND(BN$5&gt;='Rent Roll'!$M48,EDATE('Rent Roll'!$M48,ROUNDDOWN('Rent Roll'!$Q48,0))-1&gt;=BN$5),-BN26,
IF(AND(BN$5&gt;='Rent Roll'!$K22,EDATE('Rent Roll'!$K22,ROUNDDOWN('Rent Roll'!$M22,0))-1&gt;=BN$5),-BN26,
"-")),"-")</f>
        <v>-</v>
      </c>
      <c r="BO51" s="92" t="str">
        <f>IFERROR(
IF(AND(BO$5&gt;='Rent Roll'!$M48,EDATE('Rent Roll'!$M48,ROUNDDOWN('Rent Roll'!$Q48,0))-1&gt;=BO$5),-BO26,
IF(AND(BO$5&gt;='Rent Roll'!$K22,EDATE('Rent Roll'!$K22,ROUNDDOWN('Rent Roll'!$M22,0))-1&gt;=BO$5),-BO26,
"-")),"-")</f>
        <v>-</v>
      </c>
      <c r="BP51" s="92" t="str">
        <f>IFERROR(
IF(AND(BP$5&gt;='Rent Roll'!$M48,EDATE('Rent Roll'!$M48,ROUNDDOWN('Rent Roll'!$Q48,0))-1&gt;=BP$5),-BP26,
IF(AND(BP$5&gt;='Rent Roll'!$K22,EDATE('Rent Roll'!$K22,ROUNDDOWN('Rent Roll'!$M22,0))-1&gt;=BP$5),-BP26,
"-")),"-")</f>
        <v>-</v>
      </c>
      <c r="BQ51" s="92" t="str">
        <f>IFERROR(
IF(AND(BQ$5&gt;='Rent Roll'!$M48,EDATE('Rent Roll'!$M48,ROUNDDOWN('Rent Roll'!$Q48,0))-1&gt;=BQ$5),-BQ26,
IF(AND(BQ$5&gt;='Rent Roll'!$K22,EDATE('Rent Roll'!$K22,ROUNDDOWN('Rent Roll'!$M22,0))-1&gt;=BQ$5),-BQ26,
"-")),"-")</f>
        <v>-</v>
      </c>
      <c r="BR51" s="92" t="str">
        <f>IFERROR(
IF(AND(BR$5&gt;='Rent Roll'!$M48,EDATE('Rent Roll'!$M48,ROUNDDOWN('Rent Roll'!$Q48,0))-1&gt;=BR$5),-BR26,
IF(AND(BR$5&gt;='Rent Roll'!$K22,EDATE('Rent Roll'!$K22,ROUNDDOWN('Rent Roll'!$M22,0))-1&gt;=BR$5),-BR26,
"-")),"-")</f>
        <v>-</v>
      </c>
      <c r="BS51" s="92" t="str">
        <f>IFERROR(
IF(AND(BS$5&gt;='Rent Roll'!$M48,EDATE('Rent Roll'!$M48,ROUNDDOWN('Rent Roll'!$Q48,0))-1&gt;=BS$5),-BS26,
IF(AND(BS$5&gt;='Rent Roll'!$K22,EDATE('Rent Roll'!$K22,ROUNDDOWN('Rent Roll'!$M22,0))-1&gt;=BS$5),-BS26,
"-")),"-")</f>
        <v>-</v>
      </c>
      <c r="BT51" s="92" t="str">
        <f>IFERROR(
IF(AND(BT$5&gt;='Rent Roll'!$M48,EDATE('Rent Roll'!$M48,ROUNDDOWN('Rent Roll'!$Q48,0))-1&gt;=BT$5),-BT26,
IF(AND(BT$5&gt;='Rent Roll'!$K22,EDATE('Rent Roll'!$K22,ROUNDDOWN('Rent Roll'!$M22,0))-1&gt;=BT$5),-BT26,
"-")),"-")</f>
        <v>-</v>
      </c>
      <c r="BU51" s="92" t="str">
        <f>IFERROR(
IF(AND(BU$5&gt;='Rent Roll'!$M48,EDATE('Rent Roll'!$M48,ROUNDDOWN('Rent Roll'!$Q48,0))-1&gt;=BU$5),-BU26,
IF(AND(BU$5&gt;='Rent Roll'!$K22,EDATE('Rent Roll'!$K22,ROUNDDOWN('Rent Roll'!$M22,0))-1&gt;=BU$5),-BU26,
"-")),"-")</f>
        <v>-</v>
      </c>
      <c r="BV51" s="92" t="str">
        <f>IFERROR(
IF(AND(BV$5&gt;='Rent Roll'!$M48,EDATE('Rent Roll'!$M48,ROUNDDOWN('Rent Roll'!$Q48,0))-1&gt;=BV$5),-BV26,
IF(AND(BV$5&gt;='Rent Roll'!$K22,EDATE('Rent Roll'!$K22,ROUNDDOWN('Rent Roll'!$M22,0))-1&gt;=BV$5),-BV26,
"-")),"-")</f>
        <v>-</v>
      </c>
      <c r="BW51" s="92" t="str">
        <f>IFERROR(
IF(AND(BW$5&gt;='Rent Roll'!$M48,EDATE('Rent Roll'!$M48,ROUNDDOWN('Rent Roll'!$Q48,0))-1&gt;=BW$5),-BW26,
IF(AND(BW$5&gt;='Rent Roll'!$K22,EDATE('Rent Roll'!$K22,ROUNDDOWN('Rent Roll'!$M22,0))-1&gt;=BW$5),-BW26,
"-")),"-")</f>
        <v>-</v>
      </c>
      <c r="BX51" s="92" t="str">
        <f>IFERROR(
IF(AND(BX$5&gt;='Rent Roll'!$M48,EDATE('Rent Roll'!$M48,ROUNDDOWN('Rent Roll'!$Q48,0))-1&gt;=BX$5),-BX26,
IF(AND(BX$5&gt;='Rent Roll'!$K22,EDATE('Rent Roll'!$K22,ROUNDDOWN('Rent Roll'!$M22,0))-1&gt;=BX$5),-BX26,
"-")),"-")</f>
        <v>-</v>
      </c>
      <c r="BY51" s="92" t="str">
        <f>IFERROR(
IF(AND(BY$5&gt;='Rent Roll'!$M48,EDATE('Rent Roll'!$M48,ROUNDDOWN('Rent Roll'!$Q48,0))-1&gt;=BY$5),-BY26,
IF(AND(BY$5&gt;='Rent Roll'!$K22,EDATE('Rent Roll'!$K22,ROUNDDOWN('Rent Roll'!$M22,0))-1&gt;=BY$5),-BY26,
"-")),"-")</f>
        <v>-</v>
      </c>
      <c r="BZ51" s="92" t="str">
        <f>IFERROR(
IF(AND(BZ$5&gt;='Rent Roll'!$M48,EDATE('Rent Roll'!$M48,ROUNDDOWN('Rent Roll'!$Q48,0))-1&gt;=BZ$5),-BZ26,
IF(AND(BZ$5&gt;='Rent Roll'!$K22,EDATE('Rent Roll'!$K22,ROUNDDOWN('Rent Roll'!$M22,0))-1&gt;=BZ$5),-BZ26,
"-")),"-")</f>
        <v>-</v>
      </c>
      <c r="CA51" s="92" t="str">
        <f>IFERROR(
IF(AND(CA$5&gt;='Rent Roll'!$M48,EDATE('Rent Roll'!$M48,ROUNDDOWN('Rent Roll'!$Q48,0))-1&gt;=CA$5),-CA26,
IF(AND(CA$5&gt;='Rent Roll'!$K22,EDATE('Rent Roll'!$K22,ROUNDDOWN('Rent Roll'!$M22,0))-1&gt;=CA$5),-CA26,
"-")),"-")</f>
        <v>-</v>
      </c>
      <c r="CB51" s="92" t="str">
        <f>IFERROR(
IF(AND(CB$5&gt;='Rent Roll'!$M48,EDATE('Rent Roll'!$M48,ROUNDDOWN('Rent Roll'!$Q48,0))-1&gt;=CB$5),-CB26,
IF(AND(CB$5&gt;='Rent Roll'!$K22,EDATE('Rent Roll'!$K22,ROUNDDOWN('Rent Roll'!$M22,0))-1&gt;=CB$5),-CB26,
"-")),"-")</f>
        <v>-</v>
      </c>
      <c r="CC51" s="92" t="str">
        <f>IFERROR(
IF(AND(CC$5&gt;='Rent Roll'!$M48,EDATE('Rent Roll'!$M48,ROUNDDOWN('Rent Roll'!$Q48,0))-1&gt;=CC$5),-CC26,
IF(AND(CC$5&gt;='Rent Roll'!$K22,EDATE('Rent Roll'!$K22,ROUNDDOWN('Rent Roll'!$M22,0))-1&gt;=CC$5),-CC26,
"-")),"-")</f>
        <v>-</v>
      </c>
      <c r="CD51" s="92" t="str">
        <f>IFERROR(
IF(AND(CD$5&gt;='Rent Roll'!$M48,EDATE('Rent Roll'!$M48,ROUNDDOWN('Rent Roll'!$Q48,0))-1&gt;=CD$5),-CD26,
IF(AND(CD$5&gt;='Rent Roll'!$K22,EDATE('Rent Roll'!$K22,ROUNDDOWN('Rent Roll'!$M22,0))-1&gt;=CD$5),-CD26,
"-")),"-")</f>
        <v>-</v>
      </c>
      <c r="CE51" s="92" t="str">
        <f>IFERROR(
IF(AND(CE$5&gt;='Rent Roll'!$M48,EDATE('Rent Roll'!$M48,ROUNDDOWN('Rent Roll'!$Q48,0))-1&gt;=CE$5),-CE26,
IF(AND(CE$5&gt;='Rent Roll'!$K22,EDATE('Rent Roll'!$K22,ROUNDDOWN('Rent Roll'!$M22,0))-1&gt;=CE$5),-CE26,
"-")),"-")</f>
        <v>-</v>
      </c>
      <c r="CF51" s="92" t="str">
        <f>IFERROR(
IF(AND(CF$5&gt;='Rent Roll'!$M48,EDATE('Rent Roll'!$M48,ROUNDDOWN('Rent Roll'!$Q48,0))-1&gt;=CF$5),-CF26,
IF(AND(CF$5&gt;='Rent Roll'!$K22,EDATE('Rent Roll'!$K22,ROUNDDOWN('Rent Roll'!$M22,0))-1&gt;=CF$5),-CF26,
"-")),"-")</f>
        <v>-</v>
      </c>
      <c r="CG51" s="92" t="str">
        <f>IFERROR(
IF(AND(CG$5&gt;='Rent Roll'!$M48,EDATE('Rent Roll'!$M48,ROUNDDOWN('Rent Roll'!$Q48,0))-1&gt;=CG$5),-CG26,
IF(AND(CG$5&gt;='Rent Roll'!$K22,EDATE('Rent Roll'!$K22,ROUNDDOWN('Rent Roll'!$M22,0))-1&gt;=CG$5),-CG26,
"-")),"-")</f>
        <v>-</v>
      </c>
      <c r="CH51" s="92" t="str">
        <f>IFERROR(
IF(AND(CH$5&gt;='Rent Roll'!$M48,EDATE('Rent Roll'!$M48,ROUNDDOWN('Rent Roll'!$Q48,0))-1&gt;=CH$5),-CH26,
IF(AND(CH$5&gt;='Rent Roll'!$K22,EDATE('Rent Roll'!$K22,ROUNDDOWN('Rent Roll'!$M22,0))-1&gt;=CH$5),-CH26,
"-")),"-")</f>
        <v>-</v>
      </c>
      <c r="CI51" s="92" t="str">
        <f>IFERROR(
IF(AND(CI$5&gt;='Rent Roll'!$M48,EDATE('Rent Roll'!$M48,ROUNDDOWN('Rent Roll'!$Q48,0))-1&gt;=CI$5),-CI26,
IF(AND(CI$5&gt;='Rent Roll'!$K22,EDATE('Rent Roll'!$K22,ROUNDDOWN('Rent Roll'!$M22,0))-1&gt;=CI$5),-CI26,
"-")),"-")</f>
        <v>-</v>
      </c>
      <c r="CJ51" s="92" t="str">
        <f>IFERROR(
IF(AND(CJ$5&gt;='Rent Roll'!$M48,EDATE('Rent Roll'!$M48,ROUNDDOWN('Rent Roll'!$Q48,0))-1&gt;=CJ$5),-CJ26,
IF(AND(CJ$5&gt;='Rent Roll'!$K22,EDATE('Rent Roll'!$K22,ROUNDDOWN('Rent Roll'!$M22,0))-1&gt;=CJ$5),-CJ26,
"-")),"-")</f>
        <v>-</v>
      </c>
      <c r="CK51" s="92" t="str">
        <f>IFERROR(
IF(AND(CK$5&gt;='Rent Roll'!$M48,EDATE('Rent Roll'!$M48,ROUNDDOWN('Rent Roll'!$Q48,0))-1&gt;=CK$5),-CK26,
IF(AND(CK$5&gt;='Rent Roll'!$K22,EDATE('Rent Roll'!$K22,ROUNDDOWN('Rent Roll'!$M22,0))-1&gt;=CK$5),-CK26,
"-")),"-")</f>
        <v>-</v>
      </c>
      <c r="CL51" s="92" t="str">
        <f>IFERROR(
IF(AND(CL$5&gt;='Rent Roll'!$M48,EDATE('Rent Roll'!$M48,ROUNDDOWN('Rent Roll'!$Q48,0))-1&gt;=CL$5),-CL26,
IF(AND(CL$5&gt;='Rent Roll'!$K22,EDATE('Rent Roll'!$K22,ROUNDDOWN('Rent Roll'!$M22,0))-1&gt;=CL$5),-CL26,
"-")),"-")</f>
        <v>-</v>
      </c>
      <c r="CM51" s="92" t="str">
        <f>IFERROR(
IF(AND(CM$5&gt;='Rent Roll'!$M48,EDATE('Rent Roll'!$M48,ROUNDDOWN('Rent Roll'!$Q48,0))-1&gt;=CM$5),-CM26,
IF(AND(CM$5&gt;='Rent Roll'!$K22,EDATE('Rent Roll'!$K22,ROUNDDOWN('Rent Roll'!$M22,0))-1&gt;=CM$5),-CM26,
"-")),"-")</f>
        <v>-</v>
      </c>
      <c r="CN51" s="92" t="str">
        <f>IFERROR(
IF(AND(CN$5&gt;='Rent Roll'!$M48,EDATE('Rent Roll'!$M48,ROUNDDOWN('Rent Roll'!$Q48,0))-1&gt;=CN$5),-CN26,
IF(AND(CN$5&gt;='Rent Roll'!$K22,EDATE('Rent Roll'!$K22,ROUNDDOWN('Rent Roll'!$M22,0))-1&gt;=CN$5),-CN26,
"-")),"-")</f>
        <v>-</v>
      </c>
      <c r="CO51" s="92" t="str">
        <f>IFERROR(
IF(AND(CO$5&gt;='Rent Roll'!$M48,EDATE('Rent Roll'!$M48,ROUNDDOWN('Rent Roll'!$Q48,0))-1&gt;=CO$5),-CO26,
IF(AND(CO$5&gt;='Rent Roll'!$K22,EDATE('Rent Roll'!$K22,ROUNDDOWN('Rent Roll'!$M22,0))-1&gt;=CO$5),-CO26,
"-")),"-")</f>
        <v>-</v>
      </c>
      <c r="CP51" s="92" t="str">
        <f>IFERROR(
IF(AND(CP$5&gt;='Rent Roll'!$M48,EDATE('Rent Roll'!$M48,ROUNDDOWN('Rent Roll'!$Q48,0))-1&gt;=CP$5),-CP26,
IF(AND(CP$5&gt;='Rent Roll'!$K22,EDATE('Rent Roll'!$K22,ROUNDDOWN('Rent Roll'!$M22,0))-1&gt;=CP$5),-CP26,
"-")),"-")</f>
        <v>-</v>
      </c>
      <c r="CQ51" s="92" t="str">
        <f>IFERROR(
IF(AND(CQ$5&gt;='Rent Roll'!$M48,EDATE('Rent Roll'!$M48,ROUNDDOWN('Rent Roll'!$Q48,0))-1&gt;=CQ$5),-CQ26,
IF(AND(CQ$5&gt;='Rent Roll'!$K22,EDATE('Rent Roll'!$K22,ROUNDDOWN('Rent Roll'!$M22,0))-1&gt;=CQ$5),-CQ26,
"-")),"-")</f>
        <v>-</v>
      </c>
      <c r="CR51" s="92" t="str">
        <f>IFERROR(
IF(AND(CR$5&gt;='Rent Roll'!$M48,EDATE('Rent Roll'!$M48,ROUNDDOWN('Rent Roll'!$Q48,0))-1&gt;=CR$5),-CR26,
IF(AND(CR$5&gt;='Rent Roll'!$K22,EDATE('Rent Roll'!$K22,ROUNDDOWN('Rent Roll'!$M22,0))-1&gt;=CR$5),-CR26,
"-")),"-")</f>
        <v>-</v>
      </c>
      <c r="CS51" s="92" t="str">
        <f>IFERROR(
IF(AND(CS$5&gt;='Rent Roll'!$M48,EDATE('Rent Roll'!$M48,ROUNDDOWN('Rent Roll'!$Q48,0))-1&gt;=CS$5),-CS26,
IF(AND(CS$5&gt;='Rent Roll'!$K22,EDATE('Rent Roll'!$K22,ROUNDDOWN('Rent Roll'!$M22,0))-1&gt;=CS$5),-CS26,
"-")),"-")</f>
        <v>-</v>
      </c>
      <c r="CT51" s="92" t="str">
        <f>IFERROR(
IF(AND(CT$5&gt;='Rent Roll'!$M48,EDATE('Rent Roll'!$M48,ROUNDDOWN('Rent Roll'!$Q48,0))-1&gt;=CT$5),-CT26,
IF(AND(CT$5&gt;='Rent Roll'!$K22,EDATE('Rent Roll'!$K22,ROUNDDOWN('Rent Roll'!$M22,0))-1&gt;=CT$5),-CT26,
"-")),"-")</f>
        <v>-</v>
      </c>
      <c r="CU51" s="92" t="str">
        <f>IFERROR(
IF(AND(CU$5&gt;='Rent Roll'!$M48,EDATE('Rent Roll'!$M48,ROUNDDOWN('Rent Roll'!$Q48,0))-1&gt;=CU$5),-CU26,
IF(AND(CU$5&gt;='Rent Roll'!$K22,EDATE('Rent Roll'!$K22,ROUNDDOWN('Rent Roll'!$M22,0))-1&gt;=CU$5),-CU26,
"-")),"-")</f>
        <v>-</v>
      </c>
      <c r="CV51" s="92" t="str">
        <f>IFERROR(
IF(AND(CV$5&gt;='Rent Roll'!$M48,EDATE('Rent Roll'!$M48,ROUNDDOWN('Rent Roll'!$Q48,0))-1&gt;=CV$5),-CV26,
IF(AND(CV$5&gt;='Rent Roll'!$K22,EDATE('Rent Roll'!$K22,ROUNDDOWN('Rent Roll'!$M22,0))-1&gt;=CV$5),-CV26,
"-")),"-")</f>
        <v>-</v>
      </c>
      <c r="CW51" s="92" t="str">
        <f>IFERROR(
IF(AND(CW$5&gt;='Rent Roll'!$M48,EDATE('Rent Roll'!$M48,ROUNDDOWN('Rent Roll'!$Q48,0))-1&gt;=CW$5),-CW26,
IF(AND(CW$5&gt;='Rent Roll'!$K22,EDATE('Rent Roll'!$K22,ROUNDDOWN('Rent Roll'!$M22,0))-1&gt;=CW$5),-CW26,
"-")),"-")</f>
        <v>-</v>
      </c>
      <c r="CX51" s="92" t="str">
        <f>IFERROR(
IF(AND(CX$5&gt;='Rent Roll'!$M48,EDATE('Rent Roll'!$M48,ROUNDDOWN('Rent Roll'!$Q48,0))-1&gt;=CX$5),-CX26,
IF(AND(CX$5&gt;='Rent Roll'!$K22,EDATE('Rent Roll'!$K22,ROUNDDOWN('Rent Roll'!$M22,0))-1&gt;=CX$5),-CX26,
"-")),"-")</f>
        <v>-</v>
      </c>
      <c r="CY51" s="92" t="str">
        <f>IFERROR(
IF(AND(CY$5&gt;='Rent Roll'!$M48,EDATE('Rent Roll'!$M48,ROUNDDOWN('Rent Roll'!$Q48,0))-1&gt;=CY$5),-CY26,
IF(AND(CY$5&gt;='Rent Roll'!$K22,EDATE('Rent Roll'!$K22,ROUNDDOWN('Rent Roll'!$M22,0))-1&gt;=CY$5),-CY26,
"-")),"-")</f>
        <v>-</v>
      </c>
      <c r="CZ51" s="92" t="str">
        <f>IFERROR(
IF(AND(CZ$5&gt;='Rent Roll'!$M48,EDATE('Rent Roll'!$M48,ROUNDDOWN('Rent Roll'!$Q48,0))-1&gt;=CZ$5),-CZ26,
IF(AND(CZ$5&gt;='Rent Roll'!$K22,EDATE('Rent Roll'!$K22,ROUNDDOWN('Rent Roll'!$M22,0))-1&gt;=CZ$5),-CZ26,
"-")),"-")</f>
        <v>-</v>
      </c>
      <c r="DA51" s="92" t="str">
        <f>IFERROR(
IF(AND(DA$5&gt;='Rent Roll'!$M48,EDATE('Rent Roll'!$M48,ROUNDDOWN('Rent Roll'!$Q48,0))-1&gt;=DA$5),-DA26,
IF(AND(DA$5&gt;='Rent Roll'!$K22,EDATE('Rent Roll'!$K22,ROUNDDOWN('Rent Roll'!$M22,0))-1&gt;=DA$5),-DA26,
"-")),"-")</f>
        <v>-</v>
      </c>
      <c r="DB51" s="92" t="str">
        <f>IFERROR(
IF(AND(DB$5&gt;='Rent Roll'!$M48,EDATE('Rent Roll'!$M48,ROUNDDOWN('Rent Roll'!$Q48,0))-1&gt;=DB$5),-DB26,
IF(AND(DB$5&gt;='Rent Roll'!$K22,EDATE('Rent Roll'!$K22,ROUNDDOWN('Rent Roll'!$M22,0))-1&gt;=DB$5),-DB26,
"-")),"-")</f>
        <v>-</v>
      </c>
      <c r="DC51" s="92" t="str">
        <f>IFERROR(
IF(AND(DC$5&gt;='Rent Roll'!$M48,EDATE('Rent Roll'!$M48,ROUNDDOWN('Rent Roll'!$Q48,0))-1&gt;=DC$5),-DC26,
IF(AND(DC$5&gt;='Rent Roll'!$K22,EDATE('Rent Roll'!$K22,ROUNDDOWN('Rent Roll'!$M22,0))-1&gt;=DC$5),-DC26,
"-")),"-")</f>
        <v>-</v>
      </c>
      <c r="DD51" s="92" t="str">
        <f>IFERROR(
IF(AND(DD$5&gt;='Rent Roll'!$M48,EDATE('Rent Roll'!$M48,ROUNDDOWN('Rent Roll'!$Q48,0))-1&gt;=DD$5),-DD26,
IF(AND(DD$5&gt;='Rent Roll'!$K22,EDATE('Rent Roll'!$K22,ROUNDDOWN('Rent Roll'!$M22,0))-1&gt;=DD$5),-DD26,
"-")),"-")</f>
        <v>-</v>
      </c>
      <c r="DE51" s="92" t="str">
        <f>IFERROR(
IF(AND(DE$5&gt;='Rent Roll'!$M48,EDATE('Rent Roll'!$M48,ROUNDDOWN('Rent Roll'!$Q48,0))-1&gt;=DE$5),-DE26,
IF(AND(DE$5&gt;='Rent Roll'!$K22,EDATE('Rent Roll'!$K22,ROUNDDOWN('Rent Roll'!$M22,0))-1&gt;=DE$5),-DE26,
"-")),"-")</f>
        <v>-</v>
      </c>
      <c r="DF51" s="92" t="str">
        <f>IFERROR(
IF(AND(DF$5&gt;='Rent Roll'!$M48,EDATE('Rent Roll'!$M48,ROUNDDOWN('Rent Roll'!$Q48,0))-1&gt;=DF$5),-DF26,
IF(AND(DF$5&gt;='Rent Roll'!$K22,EDATE('Rent Roll'!$K22,ROUNDDOWN('Rent Roll'!$M22,0))-1&gt;=DF$5),-DF26,
"-")),"-")</f>
        <v>-</v>
      </c>
      <c r="DG51" s="92" t="str">
        <f>IFERROR(
IF(AND(DG$5&gt;='Rent Roll'!$M48,EDATE('Rent Roll'!$M48,ROUNDDOWN('Rent Roll'!$Q48,0))-1&gt;=DG$5),-DG26,
IF(AND(DG$5&gt;='Rent Roll'!$K22,EDATE('Rent Roll'!$K22,ROUNDDOWN('Rent Roll'!$M22,0))-1&gt;=DG$5),-DG26,
"-")),"-")</f>
        <v>-</v>
      </c>
      <c r="DH51" s="92" t="str">
        <f>IFERROR(
IF(AND(DH$5&gt;='Rent Roll'!$M48,EDATE('Rent Roll'!$M48,ROUNDDOWN('Rent Roll'!$Q48,0))-1&gt;=DH$5),-DH26,
IF(AND(DH$5&gt;='Rent Roll'!$K22,EDATE('Rent Roll'!$K22,ROUNDDOWN('Rent Roll'!$M22,0))-1&gt;=DH$5),-DH26,
"-")),"-")</f>
        <v>-</v>
      </c>
      <c r="DI51" s="92" t="str">
        <f>IFERROR(
IF(AND(DI$5&gt;='Rent Roll'!$M48,EDATE('Rent Roll'!$M48,ROUNDDOWN('Rent Roll'!$Q48,0))-1&gt;=DI$5),-DI26,
IF(AND(DI$5&gt;='Rent Roll'!$K22,EDATE('Rent Roll'!$K22,ROUNDDOWN('Rent Roll'!$M22,0))-1&gt;=DI$5),-DI26,
"-")),"-")</f>
        <v>-</v>
      </c>
      <c r="DJ51" s="92" t="str">
        <f>IFERROR(
IF(AND(DJ$5&gt;='Rent Roll'!$M48,EDATE('Rent Roll'!$M48,ROUNDDOWN('Rent Roll'!$Q48,0))-1&gt;=DJ$5),-DJ26,
IF(AND(DJ$5&gt;='Rent Roll'!$K22,EDATE('Rent Roll'!$K22,ROUNDDOWN('Rent Roll'!$M22,0))-1&gt;=DJ$5),-DJ26,
"-")),"-")</f>
        <v>-</v>
      </c>
      <c r="DK51" s="92" t="str">
        <f>IFERROR(
IF(AND(DK$5&gt;='Rent Roll'!$M48,EDATE('Rent Roll'!$M48,ROUNDDOWN('Rent Roll'!$Q48,0))-1&gt;=DK$5),-DK26,
IF(AND(DK$5&gt;='Rent Roll'!$K22,EDATE('Rent Roll'!$K22,ROUNDDOWN('Rent Roll'!$M22,0))-1&gt;=DK$5),-DK26,
"-")),"-")</f>
        <v>-</v>
      </c>
      <c r="DL51" s="92" t="str">
        <f>IFERROR(
IF(AND(DL$5&gt;='Rent Roll'!$M48,EDATE('Rent Roll'!$M48,ROUNDDOWN('Rent Roll'!$Q48,0))-1&gt;=DL$5),-DL26,
IF(AND(DL$5&gt;='Rent Roll'!$K22,EDATE('Rent Roll'!$K22,ROUNDDOWN('Rent Roll'!$M22,0))-1&gt;=DL$5),-DL26,
"-")),"-")</f>
        <v>-</v>
      </c>
      <c r="DM51" s="92" t="str">
        <f>IFERROR(
IF(AND(DM$5&gt;='Rent Roll'!$M48,EDATE('Rent Roll'!$M48,ROUNDDOWN('Rent Roll'!$Q48,0))-1&gt;=DM$5),-DM26,
IF(AND(DM$5&gt;='Rent Roll'!$K22,EDATE('Rent Roll'!$K22,ROUNDDOWN('Rent Roll'!$M22,0))-1&gt;=DM$5),-DM26,
"-")),"-")</f>
        <v>-</v>
      </c>
      <c r="DN51" s="92" t="str">
        <f>IFERROR(
IF(AND(DN$5&gt;='Rent Roll'!$M48,EDATE('Rent Roll'!$M48,ROUNDDOWN('Rent Roll'!$Q48,0))-1&gt;=DN$5),-DN26,
IF(AND(DN$5&gt;='Rent Roll'!$K22,EDATE('Rent Roll'!$K22,ROUNDDOWN('Rent Roll'!$M22,0))-1&gt;=DN$5),-DN26,
"-")),"-")</f>
        <v>-</v>
      </c>
      <c r="DO51" s="92" t="str">
        <f>IFERROR(
IF(AND(DO$5&gt;='Rent Roll'!$M48,EDATE('Rent Roll'!$M48,ROUNDDOWN('Rent Roll'!$Q48,0))-1&gt;=DO$5),-DO26,
IF(AND(DO$5&gt;='Rent Roll'!$K22,EDATE('Rent Roll'!$K22,ROUNDDOWN('Rent Roll'!$M22,0))-1&gt;=DO$5),-DO26,
"-")),"-")</f>
        <v>-</v>
      </c>
      <c r="DP51" s="92" t="str">
        <f>IFERROR(
IF(AND(DP$5&gt;='Rent Roll'!$M48,EDATE('Rent Roll'!$M48,ROUNDDOWN('Rent Roll'!$Q48,0))-1&gt;=DP$5),-DP26,
IF(AND(DP$5&gt;='Rent Roll'!$K22,EDATE('Rent Roll'!$K22,ROUNDDOWN('Rent Roll'!$M22,0))-1&gt;=DP$5),-DP26,
"-")),"-")</f>
        <v>-</v>
      </c>
      <c r="DQ51" s="92" t="str">
        <f>IFERROR(
IF(AND(DQ$5&gt;='Rent Roll'!$M48,EDATE('Rent Roll'!$M48,ROUNDDOWN('Rent Roll'!$Q48,0))-1&gt;=DQ$5),-DQ26,
IF(AND(DQ$5&gt;='Rent Roll'!$K22,EDATE('Rent Roll'!$K22,ROUNDDOWN('Rent Roll'!$M22,0))-1&gt;=DQ$5),-DQ26,
"-")),"-")</f>
        <v>-</v>
      </c>
      <c r="DR51" s="92" t="str">
        <f>IFERROR(
IF(AND(DR$5&gt;='Rent Roll'!$M48,EDATE('Rent Roll'!$M48,ROUNDDOWN('Rent Roll'!$Q48,0))-1&gt;=DR$5),-DR26,
IF(AND(DR$5&gt;='Rent Roll'!$K22,EDATE('Rent Roll'!$K22,ROUNDDOWN('Rent Roll'!$M22,0))-1&gt;=DR$5),-DR26,
"-")),"-")</f>
        <v>-</v>
      </c>
      <c r="DS51" s="92" t="str">
        <f>IFERROR(
IF(AND(DS$5&gt;='Rent Roll'!$M48,EDATE('Rent Roll'!$M48,ROUNDDOWN('Rent Roll'!$Q48,0))-1&gt;=DS$5),-DS26,
IF(AND(DS$5&gt;='Rent Roll'!$K22,EDATE('Rent Roll'!$K22,ROUNDDOWN('Rent Roll'!$M22,0))-1&gt;=DS$5),-DS26,
"-")),"-")</f>
        <v>-</v>
      </c>
      <c r="DT51" s="92" t="str">
        <f>IFERROR(
IF(AND(DT$5&gt;='Rent Roll'!$M48,EDATE('Rent Roll'!$M48,ROUNDDOWN('Rent Roll'!$Q48,0))-1&gt;=DT$5),-DT26,
IF(AND(DT$5&gt;='Rent Roll'!$K22,EDATE('Rent Roll'!$K22,ROUNDDOWN('Rent Roll'!$M22,0))-1&gt;=DT$5),-DT26,
"-")),"-")</f>
        <v>-</v>
      </c>
      <c r="DU51" s="92" t="str">
        <f>IFERROR(
IF(AND(DU$5&gt;='Rent Roll'!$M48,EDATE('Rent Roll'!$M48,ROUNDDOWN('Rent Roll'!$Q48,0))-1&gt;=DU$5),-DU26,
IF(AND(DU$5&gt;='Rent Roll'!$K22,EDATE('Rent Roll'!$K22,ROUNDDOWN('Rent Roll'!$M22,0))-1&gt;=DU$5),-DU26,
"-")),"-")</f>
        <v>-</v>
      </c>
      <c r="DV51" s="92" t="str">
        <f>IFERROR(
IF(AND(DV$5&gt;='Rent Roll'!$M48,EDATE('Rent Roll'!$M48,ROUNDDOWN('Rent Roll'!$Q48,0))-1&gt;=DV$5),-DV26,
IF(AND(DV$5&gt;='Rent Roll'!$K22,EDATE('Rent Roll'!$K22,ROUNDDOWN('Rent Roll'!$M22,0))-1&gt;=DV$5),-DV26,
"-")),"-")</f>
        <v>-</v>
      </c>
      <c r="DW51" s="92" t="str">
        <f>IFERROR(
IF(AND(DW$5&gt;='Rent Roll'!$M48,EDATE('Rent Roll'!$M48,ROUNDDOWN('Rent Roll'!$Q48,0))-1&gt;=DW$5),-DW26,
IF(AND(DW$5&gt;='Rent Roll'!$K22,EDATE('Rent Roll'!$K22,ROUNDDOWN('Rent Roll'!$M22,0))-1&gt;=DW$5),-DW26,
"-")),"-")</f>
        <v>-</v>
      </c>
      <c r="DX51" s="92" t="str">
        <f>IFERROR(
IF(AND(DX$5&gt;='Rent Roll'!$M48,EDATE('Rent Roll'!$M48,ROUNDDOWN('Rent Roll'!$Q48,0))-1&gt;=DX$5),-DX26,
IF(AND(DX$5&gt;='Rent Roll'!$K22,EDATE('Rent Roll'!$K22,ROUNDDOWN('Rent Roll'!$M22,0))-1&gt;=DX$5),-DX26,
"-")),"-")</f>
        <v>-</v>
      </c>
      <c r="DY51" s="92" t="str">
        <f>IFERROR(
IF(AND(DY$5&gt;='Rent Roll'!$M48,EDATE('Rent Roll'!$M48,ROUNDDOWN('Rent Roll'!$Q48,0))-1&gt;=DY$5),-DY26,
IF(AND(DY$5&gt;='Rent Roll'!$K22,EDATE('Rent Roll'!$K22,ROUNDDOWN('Rent Roll'!$M22,0))-1&gt;=DY$5),-DY26,
"-")),"-")</f>
        <v>-</v>
      </c>
      <c r="DZ51" s="92" t="str">
        <f>IFERROR(
IF(AND(DZ$5&gt;='Rent Roll'!$M48,EDATE('Rent Roll'!$M48,ROUNDDOWN('Rent Roll'!$Q48,0))-1&gt;=DZ$5),-DZ26,
IF(AND(DZ$5&gt;='Rent Roll'!$K22,EDATE('Rent Roll'!$K22,ROUNDDOWN('Rent Roll'!$M22,0))-1&gt;=DZ$5),-DZ26,
"-")),"-")</f>
        <v>-</v>
      </c>
      <c r="EA51" s="92" t="str">
        <f>IFERROR(
IF(AND(EA$5&gt;='Rent Roll'!$M48,EDATE('Rent Roll'!$M48,ROUNDDOWN('Rent Roll'!$Q48,0))-1&gt;=EA$5),-EA26,
IF(AND(EA$5&gt;='Rent Roll'!$K22,EDATE('Rent Roll'!$K22,ROUNDDOWN('Rent Roll'!$M22,0))-1&gt;=EA$5),-EA26,
"-")),"-")</f>
        <v>-</v>
      </c>
      <c r="EB51" s="92" t="str">
        <f>IFERROR(
IF(AND(EB$5&gt;='Rent Roll'!$M48,EDATE('Rent Roll'!$M48,ROUNDDOWN('Rent Roll'!$Q48,0))-1&gt;=EB$5),-EB26,
IF(AND(EB$5&gt;='Rent Roll'!$K22,EDATE('Rent Roll'!$K22,ROUNDDOWN('Rent Roll'!$M22,0))-1&gt;=EB$5),-EB26,
"-")),"-")</f>
        <v>-</v>
      </c>
      <c r="EC51" s="92" t="str">
        <f>IFERROR(
IF(AND(EC$5&gt;='Rent Roll'!$M48,EDATE('Rent Roll'!$M48,ROUNDDOWN('Rent Roll'!$Q48,0))-1&gt;=EC$5),-EC26,
IF(AND(EC$5&gt;='Rent Roll'!$K22,EDATE('Rent Roll'!$K22,ROUNDDOWN('Rent Roll'!$M22,0))-1&gt;=EC$5),-EC26,
"-")),"-")</f>
        <v>-</v>
      </c>
      <c r="ED51" s="92" t="str">
        <f>IFERROR(
IF(AND(ED$5&gt;='Rent Roll'!$M48,EDATE('Rent Roll'!$M48,ROUNDDOWN('Rent Roll'!$Q48,0))-1&gt;=ED$5),-ED26,
IF(AND(ED$5&gt;='Rent Roll'!$K22,EDATE('Rent Roll'!$K22,ROUNDDOWN('Rent Roll'!$M22,0))-1&gt;=ED$5),-ED26,
"-")),"-")</f>
        <v>-</v>
      </c>
      <c r="EE51" s="92" t="str">
        <f>IFERROR(
IF(AND(EE$5&gt;='Rent Roll'!$M48,EDATE('Rent Roll'!$M48,ROUNDDOWN('Rent Roll'!$Q48,0))-1&gt;=EE$5),-EE26,
IF(AND(EE$5&gt;='Rent Roll'!$K22,EDATE('Rent Roll'!$K22,ROUNDDOWN('Rent Roll'!$M22,0))-1&gt;=EE$5),-EE26,
"-")),"-")</f>
        <v>-</v>
      </c>
      <c r="EF51" s="214" t="str">
        <f>IFERROR(
IF(AND(EF$5&gt;='Rent Roll'!$M48,EDATE('Rent Roll'!$M48,ROUNDDOWN('Rent Roll'!$Q48,0))-1&gt;=EF$5),-EF26,
IF(AND(EF$5&gt;='Rent Roll'!$K22,EDATE('Rent Roll'!$K22,ROUNDDOWN('Rent Roll'!$M22,0))-1&gt;=EF$5),-EF26,
"-")),"-")</f>
        <v>-</v>
      </c>
      <c r="EG51" s="72" t="s">
        <v>109</v>
      </c>
    </row>
    <row r="52" spans="2:137" x14ac:dyDescent="0.2">
      <c r="B52" s="75"/>
      <c r="C52" s="287" t="str">
        <f>CONCATENATE('Rent Roll'!B23&amp;" - "&amp;'Rent Roll'!C23)</f>
        <v xml:space="preserve"> - </v>
      </c>
      <c r="D52" s="214">
        <f t="shared" si="18"/>
        <v>0</v>
      </c>
      <c r="E52" s="92" t="str">
        <f>IFERROR(
IF(AND(E$5&gt;='Rent Roll'!$M49,EDATE('Rent Roll'!$M49,ROUNDDOWN('Rent Roll'!$Q49,0))-1&gt;=E$5),-E27,
IF(AND(E$5&gt;='Rent Roll'!$K23,EDATE('Rent Roll'!$K23,ROUNDDOWN('Rent Roll'!$M23,0))-1&gt;=E$5),-E27,
"-")),"-")</f>
        <v>-</v>
      </c>
      <c r="F52" s="92" t="str">
        <f>IFERROR(
IF(AND(F$5&gt;='Rent Roll'!$M49,EDATE('Rent Roll'!$M49,ROUNDDOWN('Rent Roll'!$Q49,0))-1&gt;=F$5),-F27,
IF(AND(F$5&gt;='Rent Roll'!$K23,EDATE('Rent Roll'!$K23,ROUNDDOWN('Rent Roll'!$M23,0))-1&gt;=F$5),-F27,
"-")),"-")</f>
        <v>-</v>
      </c>
      <c r="G52" s="92" t="str">
        <f>IFERROR(
IF(AND(G$5&gt;='Rent Roll'!$M49,EDATE('Rent Roll'!$M49,ROUNDDOWN('Rent Roll'!$Q49,0))-1&gt;=G$5),-G27,
IF(AND(G$5&gt;='Rent Roll'!$K23,EDATE('Rent Roll'!$K23,ROUNDDOWN('Rent Roll'!$M23,0))-1&gt;=G$5),-G27,
"-")),"-")</f>
        <v>-</v>
      </c>
      <c r="H52" s="92" t="str">
        <f>IFERROR(
IF(AND(H$5&gt;='Rent Roll'!$M49,EDATE('Rent Roll'!$M49,ROUNDDOWN('Rent Roll'!$Q49,0))-1&gt;=H$5),-H27,
IF(AND(H$5&gt;='Rent Roll'!$K23,EDATE('Rent Roll'!$K23,ROUNDDOWN('Rent Roll'!$M23,0))-1&gt;=H$5),-H27,
"-")),"-")</f>
        <v>-</v>
      </c>
      <c r="I52" s="92" t="str">
        <f>IFERROR(
IF(AND(I$5&gt;='Rent Roll'!$M49,EDATE('Rent Roll'!$M49,ROUNDDOWN('Rent Roll'!$Q49,0))-1&gt;=I$5),-I27,
IF(AND(I$5&gt;='Rent Roll'!$K23,EDATE('Rent Roll'!$K23,ROUNDDOWN('Rent Roll'!$M23,0))-1&gt;=I$5),-I27,
"-")),"-")</f>
        <v>-</v>
      </c>
      <c r="J52" s="92" t="str">
        <f>IFERROR(
IF(AND(J$5&gt;='Rent Roll'!$M49,EDATE('Rent Roll'!$M49,ROUNDDOWN('Rent Roll'!$Q49,0))-1&gt;=J$5),-J27,
IF(AND(J$5&gt;='Rent Roll'!$K23,EDATE('Rent Roll'!$K23,ROUNDDOWN('Rent Roll'!$M23,0))-1&gt;=J$5),-J27,
"-")),"-")</f>
        <v>-</v>
      </c>
      <c r="K52" s="92" t="str">
        <f>IFERROR(
IF(AND(K$5&gt;='Rent Roll'!$M49,EDATE('Rent Roll'!$M49,ROUNDDOWN('Rent Roll'!$Q49,0))-1&gt;=K$5),-K27,
IF(AND(K$5&gt;='Rent Roll'!$K23,EDATE('Rent Roll'!$K23,ROUNDDOWN('Rent Roll'!$M23,0))-1&gt;=K$5),-K27,
"-")),"-")</f>
        <v>-</v>
      </c>
      <c r="L52" s="92" t="str">
        <f>IFERROR(
IF(AND(L$5&gt;='Rent Roll'!$M49,EDATE('Rent Roll'!$M49,ROUNDDOWN('Rent Roll'!$Q49,0))-1&gt;=L$5),-L27,
IF(AND(L$5&gt;='Rent Roll'!$K23,EDATE('Rent Roll'!$K23,ROUNDDOWN('Rent Roll'!$M23,0))-1&gt;=L$5),-L27,
"-")),"-")</f>
        <v>-</v>
      </c>
      <c r="M52" s="92" t="str">
        <f>IFERROR(
IF(AND(M$5&gt;='Rent Roll'!$M49,EDATE('Rent Roll'!$M49,ROUNDDOWN('Rent Roll'!$Q49,0))-1&gt;=M$5),-M27,
IF(AND(M$5&gt;='Rent Roll'!$K23,EDATE('Rent Roll'!$K23,ROUNDDOWN('Rent Roll'!$M23,0))-1&gt;=M$5),-M27,
"-")),"-")</f>
        <v>-</v>
      </c>
      <c r="N52" s="92" t="str">
        <f>IFERROR(
IF(AND(N$5&gt;='Rent Roll'!$M49,EDATE('Rent Roll'!$M49,ROUNDDOWN('Rent Roll'!$Q49,0))-1&gt;=N$5),-N27,
IF(AND(N$5&gt;='Rent Roll'!$K23,EDATE('Rent Roll'!$K23,ROUNDDOWN('Rent Roll'!$M23,0))-1&gt;=N$5),-N27,
"-")),"-")</f>
        <v>-</v>
      </c>
      <c r="O52" s="92" t="str">
        <f>IFERROR(
IF(AND(O$5&gt;='Rent Roll'!$M49,EDATE('Rent Roll'!$M49,ROUNDDOWN('Rent Roll'!$Q49,0))-1&gt;=O$5),-O27,
IF(AND(O$5&gt;='Rent Roll'!$K23,EDATE('Rent Roll'!$K23,ROUNDDOWN('Rent Roll'!$M23,0))-1&gt;=O$5),-O27,
"-")),"-")</f>
        <v>-</v>
      </c>
      <c r="P52" s="92" t="str">
        <f>IFERROR(
IF(AND(P$5&gt;='Rent Roll'!$M49,EDATE('Rent Roll'!$M49,ROUNDDOWN('Rent Roll'!$Q49,0))-1&gt;=P$5),-P27,
IF(AND(P$5&gt;='Rent Roll'!$K23,EDATE('Rent Roll'!$K23,ROUNDDOWN('Rent Roll'!$M23,0))-1&gt;=P$5),-P27,
"-")),"-")</f>
        <v>-</v>
      </c>
      <c r="Q52" s="92" t="str">
        <f>IFERROR(
IF(AND(Q$5&gt;='Rent Roll'!$M49,EDATE('Rent Roll'!$M49,ROUNDDOWN('Rent Roll'!$Q49,0))-1&gt;=Q$5),-Q27,
IF(AND(Q$5&gt;='Rent Roll'!$K23,EDATE('Rent Roll'!$K23,ROUNDDOWN('Rent Roll'!$M23,0))-1&gt;=Q$5),-Q27,
"-")),"-")</f>
        <v>-</v>
      </c>
      <c r="R52" s="92" t="str">
        <f>IFERROR(
IF(AND(R$5&gt;='Rent Roll'!$M49,EDATE('Rent Roll'!$M49,ROUNDDOWN('Rent Roll'!$Q49,0))-1&gt;=R$5),-R27,
IF(AND(R$5&gt;='Rent Roll'!$K23,EDATE('Rent Roll'!$K23,ROUNDDOWN('Rent Roll'!$M23,0))-1&gt;=R$5),-R27,
"-")),"-")</f>
        <v>-</v>
      </c>
      <c r="S52" s="92" t="str">
        <f>IFERROR(
IF(AND(S$5&gt;='Rent Roll'!$M49,EDATE('Rent Roll'!$M49,ROUNDDOWN('Rent Roll'!$Q49,0))-1&gt;=S$5),-S27,
IF(AND(S$5&gt;='Rent Roll'!$K23,EDATE('Rent Roll'!$K23,ROUNDDOWN('Rent Roll'!$M23,0))-1&gt;=S$5),-S27,
"-")),"-")</f>
        <v>-</v>
      </c>
      <c r="T52" s="92" t="str">
        <f>IFERROR(
IF(AND(T$5&gt;='Rent Roll'!$M49,EDATE('Rent Roll'!$M49,ROUNDDOWN('Rent Roll'!$Q49,0))-1&gt;=T$5),-T27,
IF(AND(T$5&gt;='Rent Roll'!$K23,EDATE('Rent Roll'!$K23,ROUNDDOWN('Rent Roll'!$M23,0))-1&gt;=T$5),-T27,
"-")),"-")</f>
        <v>-</v>
      </c>
      <c r="U52" s="92" t="str">
        <f>IFERROR(
IF(AND(U$5&gt;='Rent Roll'!$M49,EDATE('Rent Roll'!$M49,ROUNDDOWN('Rent Roll'!$Q49,0))-1&gt;=U$5),-U27,
IF(AND(U$5&gt;='Rent Roll'!$K23,EDATE('Rent Roll'!$K23,ROUNDDOWN('Rent Roll'!$M23,0))-1&gt;=U$5),-U27,
"-")),"-")</f>
        <v>-</v>
      </c>
      <c r="V52" s="92" t="str">
        <f>IFERROR(
IF(AND(V$5&gt;='Rent Roll'!$M49,EDATE('Rent Roll'!$M49,ROUNDDOWN('Rent Roll'!$Q49,0))-1&gt;=V$5),-V27,
IF(AND(V$5&gt;='Rent Roll'!$K23,EDATE('Rent Roll'!$K23,ROUNDDOWN('Rent Roll'!$M23,0))-1&gt;=V$5),-V27,
"-")),"-")</f>
        <v>-</v>
      </c>
      <c r="W52" s="92" t="str">
        <f>IFERROR(
IF(AND(W$5&gt;='Rent Roll'!$M49,EDATE('Rent Roll'!$M49,ROUNDDOWN('Rent Roll'!$Q49,0))-1&gt;=W$5),-W27,
IF(AND(W$5&gt;='Rent Roll'!$K23,EDATE('Rent Roll'!$K23,ROUNDDOWN('Rent Roll'!$M23,0))-1&gt;=W$5),-W27,
"-")),"-")</f>
        <v>-</v>
      </c>
      <c r="X52" s="92" t="str">
        <f>IFERROR(
IF(AND(X$5&gt;='Rent Roll'!$M49,EDATE('Rent Roll'!$M49,ROUNDDOWN('Rent Roll'!$Q49,0))-1&gt;=X$5),-X27,
IF(AND(X$5&gt;='Rent Roll'!$K23,EDATE('Rent Roll'!$K23,ROUNDDOWN('Rent Roll'!$M23,0))-1&gt;=X$5),-X27,
"-")),"-")</f>
        <v>-</v>
      </c>
      <c r="Y52" s="92" t="str">
        <f>IFERROR(
IF(AND(Y$5&gt;='Rent Roll'!$M49,EDATE('Rent Roll'!$M49,ROUNDDOWN('Rent Roll'!$Q49,0))-1&gt;=Y$5),-Y27,
IF(AND(Y$5&gt;='Rent Roll'!$K23,EDATE('Rent Roll'!$K23,ROUNDDOWN('Rent Roll'!$M23,0))-1&gt;=Y$5),-Y27,
"-")),"-")</f>
        <v>-</v>
      </c>
      <c r="Z52" s="92" t="str">
        <f>IFERROR(
IF(AND(Z$5&gt;='Rent Roll'!$M49,EDATE('Rent Roll'!$M49,ROUNDDOWN('Rent Roll'!$Q49,0))-1&gt;=Z$5),-Z27,
IF(AND(Z$5&gt;='Rent Roll'!$K23,EDATE('Rent Roll'!$K23,ROUNDDOWN('Rent Roll'!$M23,0))-1&gt;=Z$5),-Z27,
"-")),"-")</f>
        <v>-</v>
      </c>
      <c r="AA52" s="92" t="str">
        <f>IFERROR(
IF(AND(AA$5&gt;='Rent Roll'!$M49,EDATE('Rent Roll'!$M49,ROUNDDOWN('Rent Roll'!$Q49,0))-1&gt;=AA$5),-AA27,
IF(AND(AA$5&gt;='Rent Roll'!$K23,EDATE('Rent Roll'!$K23,ROUNDDOWN('Rent Roll'!$M23,0))-1&gt;=AA$5),-AA27,
"-")),"-")</f>
        <v>-</v>
      </c>
      <c r="AB52" s="92" t="str">
        <f>IFERROR(
IF(AND(AB$5&gt;='Rent Roll'!$M49,EDATE('Rent Roll'!$M49,ROUNDDOWN('Rent Roll'!$Q49,0))-1&gt;=AB$5),-AB27,
IF(AND(AB$5&gt;='Rent Roll'!$K23,EDATE('Rent Roll'!$K23,ROUNDDOWN('Rent Roll'!$M23,0))-1&gt;=AB$5),-AB27,
"-")),"-")</f>
        <v>-</v>
      </c>
      <c r="AC52" s="92" t="str">
        <f>IFERROR(
IF(AND(AC$5&gt;='Rent Roll'!$M49,EDATE('Rent Roll'!$M49,ROUNDDOWN('Rent Roll'!$Q49,0))-1&gt;=AC$5),-AC27,
IF(AND(AC$5&gt;='Rent Roll'!$K23,EDATE('Rent Roll'!$K23,ROUNDDOWN('Rent Roll'!$M23,0))-1&gt;=AC$5),-AC27,
"-")),"-")</f>
        <v>-</v>
      </c>
      <c r="AD52" s="92" t="str">
        <f>IFERROR(
IF(AND(AD$5&gt;='Rent Roll'!$M49,EDATE('Rent Roll'!$M49,ROUNDDOWN('Rent Roll'!$Q49,0))-1&gt;=AD$5),-AD27,
IF(AND(AD$5&gt;='Rent Roll'!$K23,EDATE('Rent Roll'!$K23,ROUNDDOWN('Rent Roll'!$M23,0))-1&gt;=AD$5),-AD27,
"-")),"-")</f>
        <v>-</v>
      </c>
      <c r="AE52" s="92" t="str">
        <f>IFERROR(
IF(AND(AE$5&gt;='Rent Roll'!$M49,EDATE('Rent Roll'!$M49,ROUNDDOWN('Rent Roll'!$Q49,0))-1&gt;=AE$5),-AE27,
IF(AND(AE$5&gt;='Rent Roll'!$K23,EDATE('Rent Roll'!$K23,ROUNDDOWN('Rent Roll'!$M23,0))-1&gt;=AE$5),-AE27,
"-")),"-")</f>
        <v>-</v>
      </c>
      <c r="AF52" s="92" t="str">
        <f>IFERROR(
IF(AND(AF$5&gt;='Rent Roll'!$M49,EDATE('Rent Roll'!$M49,ROUNDDOWN('Rent Roll'!$Q49,0))-1&gt;=AF$5),-AF27,
IF(AND(AF$5&gt;='Rent Roll'!$K23,EDATE('Rent Roll'!$K23,ROUNDDOWN('Rent Roll'!$M23,0))-1&gt;=AF$5),-AF27,
"-")),"-")</f>
        <v>-</v>
      </c>
      <c r="AG52" s="92" t="str">
        <f>IFERROR(
IF(AND(AG$5&gt;='Rent Roll'!$M49,EDATE('Rent Roll'!$M49,ROUNDDOWN('Rent Roll'!$Q49,0))-1&gt;=AG$5),-AG27,
IF(AND(AG$5&gt;='Rent Roll'!$K23,EDATE('Rent Roll'!$K23,ROUNDDOWN('Rent Roll'!$M23,0))-1&gt;=AG$5),-AG27,
"-")),"-")</f>
        <v>-</v>
      </c>
      <c r="AH52" s="92" t="str">
        <f>IFERROR(
IF(AND(AH$5&gt;='Rent Roll'!$M49,EDATE('Rent Roll'!$M49,ROUNDDOWN('Rent Roll'!$Q49,0))-1&gt;=AH$5),-AH27,
IF(AND(AH$5&gt;='Rent Roll'!$K23,EDATE('Rent Roll'!$K23,ROUNDDOWN('Rent Roll'!$M23,0))-1&gt;=AH$5),-AH27,
"-")),"-")</f>
        <v>-</v>
      </c>
      <c r="AI52" s="92" t="str">
        <f>IFERROR(
IF(AND(AI$5&gt;='Rent Roll'!$M49,EDATE('Rent Roll'!$M49,ROUNDDOWN('Rent Roll'!$Q49,0))-1&gt;=AI$5),-AI27,
IF(AND(AI$5&gt;='Rent Roll'!$K23,EDATE('Rent Roll'!$K23,ROUNDDOWN('Rent Roll'!$M23,0))-1&gt;=AI$5),-AI27,
"-")),"-")</f>
        <v>-</v>
      </c>
      <c r="AJ52" s="92" t="str">
        <f>IFERROR(
IF(AND(AJ$5&gt;='Rent Roll'!$M49,EDATE('Rent Roll'!$M49,ROUNDDOWN('Rent Roll'!$Q49,0))-1&gt;=AJ$5),-AJ27,
IF(AND(AJ$5&gt;='Rent Roll'!$K23,EDATE('Rent Roll'!$K23,ROUNDDOWN('Rent Roll'!$M23,0))-1&gt;=AJ$5),-AJ27,
"-")),"-")</f>
        <v>-</v>
      </c>
      <c r="AK52" s="92" t="str">
        <f>IFERROR(
IF(AND(AK$5&gt;='Rent Roll'!$M49,EDATE('Rent Roll'!$M49,ROUNDDOWN('Rent Roll'!$Q49,0))-1&gt;=AK$5),-AK27,
IF(AND(AK$5&gt;='Rent Roll'!$K23,EDATE('Rent Roll'!$K23,ROUNDDOWN('Rent Roll'!$M23,0))-1&gt;=AK$5),-AK27,
"-")),"-")</f>
        <v>-</v>
      </c>
      <c r="AL52" s="92" t="str">
        <f>IFERROR(
IF(AND(AL$5&gt;='Rent Roll'!$M49,EDATE('Rent Roll'!$M49,ROUNDDOWN('Rent Roll'!$Q49,0))-1&gt;=AL$5),-AL27,
IF(AND(AL$5&gt;='Rent Roll'!$K23,EDATE('Rent Roll'!$K23,ROUNDDOWN('Rent Roll'!$M23,0))-1&gt;=AL$5),-AL27,
"-")),"-")</f>
        <v>-</v>
      </c>
      <c r="AM52" s="92" t="str">
        <f>IFERROR(
IF(AND(AM$5&gt;='Rent Roll'!$M49,EDATE('Rent Roll'!$M49,ROUNDDOWN('Rent Roll'!$Q49,0))-1&gt;=AM$5),-AM27,
IF(AND(AM$5&gt;='Rent Roll'!$K23,EDATE('Rent Roll'!$K23,ROUNDDOWN('Rent Roll'!$M23,0))-1&gt;=AM$5),-AM27,
"-")),"-")</f>
        <v>-</v>
      </c>
      <c r="AN52" s="92" t="str">
        <f>IFERROR(
IF(AND(AN$5&gt;='Rent Roll'!$M49,EDATE('Rent Roll'!$M49,ROUNDDOWN('Rent Roll'!$Q49,0))-1&gt;=AN$5),-AN27,
IF(AND(AN$5&gt;='Rent Roll'!$K23,EDATE('Rent Roll'!$K23,ROUNDDOWN('Rent Roll'!$M23,0))-1&gt;=AN$5),-AN27,
"-")),"-")</f>
        <v>-</v>
      </c>
      <c r="AO52" s="92" t="str">
        <f>IFERROR(
IF(AND(AO$5&gt;='Rent Roll'!$M49,EDATE('Rent Roll'!$M49,ROUNDDOWN('Rent Roll'!$Q49,0))-1&gt;=AO$5),-AO27,
IF(AND(AO$5&gt;='Rent Roll'!$K23,EDATE('Rent Roll'!$K23,ROUNDDOWN('Rent Roll'!$M23,0))-1&gt;=AO$5),-AO27,
"-")),"-")</f>
        <v>-</v>
      </c>
      <c r="AP52" s="92" t="str">
        <f>IFERROR(
IF(AND(AP$5&gt;='Rent Roll'!$M49,EDATE('Rent Roll'!$M49,ROUNDDOWN('Rent Roll'!$Q49,0))-1&gt;=AP$5),-AP27,
IF(AND(AP$5&gt;='Rent Roll'!$K23,EDATE('Rent Roll'!$K23,ROUNDDOWN('Rent Roll'!$M23,0))-1&gt;=AP$5),-AP27,
"-")),"-")</f>
        <v>-</v>
      </c>
      <c r="AQ52" s="92" t="str">
        <f>IFERROR(
IF(AND(AQ$5&gt;='Rent Roll'!$M49,EDATE('Rent Roll'!$M49,ROUNDDOWN('Rent Roll'!$Q49,0))-1&gt;=AQ$5),-AQ27,
IF(AND(AQ$5&gt;='Rent Roll'!$K23,EDATE('Rent Roll'!$K23,ROUNDDOWN('Rent Roll'!$M23,0))-1&gt;=AQ$5),-AQ27,
"-")),"-")</f>
        <v>-</v>
      </c>
      <c r="AR52" s="92" t="str">
        <f>IFERROR(
IF(AND(AR$5&gt;='Rent Roll'!$M49,EDATE('Rent Roll'!$M49,ROUNDDOWN('Rent Roll'!$Q49,0))-1&gt;=AR$5),-AR27,
IF(AND(AR$5&gt;='Rent Roll'!$K23,EDATE('Rent Roll'!$K23,ROUNDDOWN('Rent Roll'!$M23,0))-1&gt;=AR$5),-AR27,
"-")),"-")</f>
        <v>-</v>
      </c>
      <c r="AS52" s="92" t="str">
        <f>IFERROR(
IF(AND(AS$5&gt;='Rent Roll'!$M49,EDATE('Rent Roll'!$M49,ROUNDDOWN('Rent Roll'!$Q49,0))-1&gt;=AS$5),-AS27,
IF(AND(AS$5&gt;='Rent Roll'!$K23,EDATE('Rent Roll'!$K23,ROUNDDOWN('Rent Roll'!$M23,0))-1&gt;=AS$5),-AS27,
"-")),"-")</f>
        <v>-</v>
      </c>
      <c r="AT52" s="92" t="str">
        <f>IFERROR(
IF(AND(AT$5&gt;='Rent Roll'!$M49,EDATE('Rent Roll'!$M49,ROUNDDOWN('Rent Roll'!$Q49,0))-1&gt;=AT$5),-AT27,
IF(AND(AT$5&gt;='Rent Roll'!$K23,EDATE('Rent Roll'!$K23,ROUNDDOWN('Rent Roll'!$M23,0))-1&gt;=AT$5),-AT27,
"-")),"-")</f>
        <v>-</v>
      </c>
      <c r="AU52" s="92" t="str">
        <f>IFERROR(
IF(AND(AU$5&gt;='Rent Roll'!$M49,EDATE('Rent Roll'!$M49,ROUNDDOWN('Rent Roll'!$Q49,0))-1&gt;=AU$5),-AU27,
IF(AND(AU$5&gt;='Rent Roll'!$K23,EDATE('Rent Roll'!$K23,ROUNDDOWN('Rent Roll'!$M23,0))-1&gt;=AU$5),-AU27,
"-")),"-")</f>
        <v>-</v>
      </c>
      <c r="AV52" s="92" t="str">
        <f>IFERROR(
IF(AND(AV$5&gt;='Rent Roll'!$M49,EDATE('Rent Roll'!$M49,ROUNDDOWN('Rent Roll'!$Q49,0))-1&gt;=AV$5),-AV27,
IF(AND(AV$5&gt;='Rent Roll'!$K23,EDATE('Rent Roll'!$K23,ROUNDDOWN('Rent Roll'!$M23,0))-1&gt;=AV$5),-AV27,
"-")),"-")</f>
        <v>-</v>
      </c>
      <c r="AW52" s="92" t="str">
        <f>IFERROR(
IF(AND(AW$5&gt;='Rent Roll'!$M49,EDATE('Rent Roll'!$M49,ROUNDDOWN('Rent Roll'!$Q49,0))-1&gt;=AW$5),-AW27,
IF(AND(AW$5&gt;='Rent Roll'!$K23,EDATE('Rent Roll'!$K23,ROUNDDOWN('Rent Roll'!$M23,0))-1&gt;=AW$5),-AW27,
"-")),"-")</f>
        <v>-</v>
      </c>
      <c r="AX52" s="92" t="str">
        <f>IFERROR(
IF(AND(AX$5&gt;='Rent Roll'!$M49,EDATE('Rent Roll'!$M49,ROUNDDOWN('Rent Roll'!$Q49,0))-1&gt;=AX$5),-AX27,
IF(AND(AX$5&gt;='Rent Roll'!$K23,EDATE('Rent Roll'!$K23,ROUNDDOWN('Rent Roll'!$M23,0))-1&gt;=AX$5),-AX27,
"-")),"-")</f>
        <v>-</v>
      </c>
      <c r="AY52" s="92" t="str">
        <f>IFERROR(
IF(AND(AY$5&gt;='Rent Roll'!$M49,EDATE('Rent Roll'!$M49,ROUNDDOWN('Rent Roll'!$Q49,0))-1&gt;=AY$5),-AY27,
IF(AND(AY$5&gt;='Rent Roll'!$K23,EDATE('Rent Roll'!$K23,ROUNDDOWN('Rent Roll'!$M23,0))-1&gt;=AY$5),-AY27,
"-")),"-")</f>
        <v>-</v>
      </c>
      <c r="AZ52" s="92" t="str">
        <f>IFERROR(
IF(AND(AZ$5&gt;='Rent Roll'!$M49,EDATE('Rent Roll'!$M49,ROUNDDOWN('Rent Roll'!$Q49,0))-1&gt;=AZ$5),-AZ27,
IF(AND(AZ$5&gt;='Rent Roll'!$K23,EDATE('Rent Roll'!$K23,ROUNDDOWN('Rent Roll'!$M23,0))-1&gt;=AZ$5),-AZ27,
"-")),"-")</f>
        <v>-</v>
      </c>
      <c r="BA52" s="92" t="str">
        <f>IFERROR(
IF(AND(BA$5&gt;='Rent Roll'!$M49,EDATE('Rent Roll'!$M49,ROUNDDOWN('Rent Roll'!$Q49,0))-1&gt;=BA$5),-BA27,
IF(AND(BA$5&gt;='Rent Roll'!$K23,EDATE('Rent Roll'!$K23,ROUNDDOWN('Rent Roll'!$M23,0))-1&gt;=BA$5),-BA27,
"-")),"-")</f>
        <v>-</v>
      </c>
      <c r="BB52" s="92" t="str">
        <f>IFERROR(
IF(AND(BB$5&gt;='Rent Roll'!$M49,EDATE('Rent Roll'!$M49,ROUNDDOWN('Rent Roll'!$Q49,0))-1&gt;=BB$5),-BB27,
IF(AND(BB$5&gt;='Rent Roll'!$K23,EDATE('Rent Roll'!$K23,ROUNDDOWN('Rent Roll'!$M23,0))-1&gt;=BB$5),-BB27,
"-")),"-")</f>
        <v>-</v>
      </c>
      <c r="BC52" s="92" t="str">
        <f>IFERROR(
IF(AND(BC$5&gt;='Rent Roll'!$M49,EDATE('Rent Roll'!$M49,ROUNDDOWN('Rent Roll'!$Q49,0))-1&gt;=BC$5),-BC27,
IF(AND(BC$5&gt;='Rent Roll'!$K23,EDATE('Rent Roll'!$K23,ROUNDDOWN('Rent Roll'!$M23,0))-1&gt;=BC$5),-BC27,
"-")),"-")</f>
        <v>-</v>
      </c>
      <c r="BD52" s="92" t="str">
        <f>IFERROR(
IF(AND(BD$5&gt;='Rent Roll'!$M49,EDATE('Rent Roll'!$M49,ROUNDDOWN('Rent Roll'!$Q49,0))-1&gt;=BD$5),-BD27,
IF(AND(BD$5&gt;='Rent Roll'!$K23,EDATE('Rent Roll'!$K23,ROUNDDOWN('Rent Roll'!$M23,0))-1&gt;=BD$5),-BD27,
"-")),"-")</f>
        <v>-</v>
      </c>
      <c r="BE52" s="92" t="str">
        <f>IFERROR(
IF(AND(BE$5&gt;='Rent Roll'!$M49,EDATE('Rent Roll'!$M49,ROUNDDOWN('Rent Roll'!$Q49,0))-1&gt;=BE$5),-BE27,
IF(AND(BE$5&gt;='Rent Roll'!$K23,EDATE('Rent Roll'!$K23,ROUNDDOWN('Rent Roll'!$M23,0))-1&gt;=BE$5),-BE27,
"-")),"-")</f>
        <v>-</v>
      </c>
      <c r="BF52" s="92" t="str">
        <f>IFERROR(
IF(AND(BF$5&gt;='Rent Roll'!$M49,EDATE('Rent Roll'!$M49,ROUNDDOWN('Rent Roll'!$Q49,0))-1&gt;=BF$5),-BF27,
IF(AND(BF$5&gt;='Rent Roll'!$K23,EDATE('Rent Roll'!$K23,ROUNDDOWN('Rent Roll'!$M23,0))-1&gt;=BF$5),-BF27,
"-")),"-")</f>
        <v>-</v>
      </c>
      <c r="BG52" s="92" t="str">
        <f>IFERROR(
IF(AND(BG$5&gt;='Rent Roll'!$M49,EDATE('Rent Roll'!$M49,ROUNDDOWN('Rent Roll'!$Q49,0))-1&gt;=BG$5),-BG27,
IF(AND(BG$5&gt;='Rent Roll'!$K23,EDATE('Rent Roll'!$K23,ROUNDDOWN('Rent Roll'!$M23,0))-1&gt;=BG$5),-BG27,
"-")),"-")</f>
        <v>-</v>
      </c>
      <c r="BH52" s="92" t="str">
        <f>IFERROR(
IF(AND(BH$5&gt;='Rent Roll'!$M49,EDATE('Rent Roll'!$M49,ROUNDDOWN('Rent Roll'!$Q49,0))-1&gt;=BH$5),-BH27,
IF(AND(BH$5&gt;='Rent Roll'!$K23,EDATE('Rent Roll'!$K23,ROUNDDOWN('Rent Roll'!$M23,0))-1&gt;=BH$5),-BH27,
"-")),"-")</f>
        <v>-</v>
      </c>
      <c r="BI52" s="92" t="str">
        <f>IFERROR(
IF(AND(BI$5&gt;='Rent Roll'!$M49,EDATE('Rent Roll'!$M49,ROUNDDOWN('Rent Roll'!$Q49,0))-1&gt;=BI$5),-BI27,
IF(AND(BI$5&gt;='Rent Roll'!$K23,EDATE('Rent Roll'!$K23,ROUNDDOWN('Rent Roll'!$M23,0))-1&gt;=BI$5),-BI27,
"-")),"-")</f>
        <v>-</v>
      </c>
      <c r="BJ52" s="92" t="str">
        <f>IFERROR(
IF(AND(BJ$5&gt;='Rent Roll'!$M49,EDATE('Rent Roll'!$M49,ROUNDDOWN('Rent Roll'!$Q49,0))-1&gt;=BJ$5),-BJ27,
IF(AND(BJ$5&gt;='Rent Roll'!$K23,EDATE('Rent Roll'!$K23,ROUNDDOWN('Rent Roll'!$M23,0))-1&gt;=BJ$5),-BJ27,
"-")),"-")</f>
        <v>-</v>
      </c>
      <c r="BK52" s="92" t="str">
        <f>IFERROR(
IF(AND(BK$5&gt;='Rent Roll'!$M49,EDATE('Rent Roll'!$M49,ROUNDDOWN('Rent Roll'!$Q49,0))-1&gt;=BK$5),-BK27,
IF(AND(BK$5&gt;='Rent Roll'!$K23,EDATE('Rent Roll'!$K23,ROUNDDOWN('Rent Roll'!$M23,0))-1&gt;=BK$5),-BK27,
"-")),"-")</f>
        <v>-</v>
      </c>
      <c r="BL52" s="92" t="str">
        <f>IFERROR(
IF(AND(BL$5&gt;='Rent Roll'!$M49,EDATE('Rent Roll'!$M49,ROUNDDOWN('Rent Roll'!$Q49,0))-1&gt;=BL$5),-BL27,
IF(AND(BL$5&gt;='Rent Roll'!$K23,EDATE('Rent Roll'!$K23,ROUNDDOWN('Rent Roll'!$M23,0))-1&gt;=BL$5),-BL27,
"-")),"-")</f>
        <v>-</v>
      </c>
      <c r="BM52" s="92" t="str">
        <f>IFERROR(
IF(AND(BM$5&gt;='Rent Roll'!$M49,EDATE('Rent Roll'!$M49,ROUNDDOWN('Rent Roll'!$Q49,0))-1&gt;=BM$5),-BM27,
IF(AND(BM$5&gt;='Rent Roll'!$K23,EDATE('Rent Roll'!$K23,ROUNDDOWN('Rent Roll'!$M23,0))-1&gt;=BM$5),-BM27,
"-")),"-")</f>
        <v>-</v>
      </c>
      <c r="BN52" s="92" t="str">
        <f>IFERROR(
IF(AND(BN$5&gt;='Rent Roll'!$M49,EDATE('Rent Roll'!$M49,ROUNDDOWN('Rent Roll'!$Q49,0))-1&gt;=BN$5),-BN27,
IF(AND(BN$5&gt;='Rent Roll'!$K23,EDATE('Rent Roll'!$K23,ROUNDDOWN('Rent Roll'!$M23,0))-1&gt;=BN$5),-BN27,
"-")),"-")</f>
        <v>-</v>
      </c>
      <c r="BO52" s="92" t="str">
        <f>IFERROR(
IF(AND(BO$5&gt;='Rent Roll'!$M49,EDATE('Rent Roll'!$M49,ROUNDDOWN('Rent Roll'!$Q49,0))-1&gt;=BO$5),-BO27,
IF(AND(BO$5&gt;='Rent Roll'!$K23,EDATE('Rent Roll'!$K23,ROUNDDOWN('Rent Roll'!$M23,0))-1&gt;=BO$5),-BO27,
"-")),"-")</f>
        <v>-</v>
      </c>
      <c r="BP52" s="92" t="str">
        <f>IFERROR(
IF(AND(BP$5&gt;='Rent Roll'!$M49,EDATE('Rent Roll'!$M49,ROUNDDOWN('Rent Roll'!$Q49,0))-1&gt;=BP$5),-BP27,
IF(AND(BP$5&gt;='Rent Roll'!$K23,EDATE('Rent Roll'!$K23,ROUNDDOWN('Rent Roll'!$M23,0))-1&gt;=BP$5),-BP27,
"-")),"-")</f>
        <v>-</v>
      </c>
      <c r="BQ52" s="92" t="str">
        <f>IFERROR(
IF(AND(BQ$5&gt;='Rent Roll'!$M49,EDATE('Rent Roll'!$M49,ROUNDDOWN('Rent Roll'!$Q49,0))-1&gt;=BQ$5),-BQ27,
IF(AND(BQ$5&gt;='Rent Roll'!$K23,EDATE('Rent Roll'!$K23,ROUNDDOWN('Rent Roll'!$M23,0))-1&gt;=BQ$5),-BQ27,
"-")),"-")</f>
        <v>-</v>
      </c>
      <c r="BR52" s="92" t="str">
        <f>IFERROR(
IF(AND(BR$5&gt;='Rent Roll'!$M49,EDATE('Rent Roll'!$M49,ROUNDDOWN('Rent Roll'!$Q49,0))-1&gt;=BR$5),-BR27,
IF(AND(BR$5&gt;='Rent Roll'!$K23,EDATE('Rent Roll'!$K23,ROUNDDOWN('Rent Roll'!$M23,0))-1&gt;=BR$5),-BR27,
"-")),"-")</f>
        <v>-</v>
      </c>
      <c r="BS52" s="92" t="str">
        <f>IFERROR(
IF(AND(BS$5&gt;='Rent Roll'!$M49,EDATE('Rent Roll'!$M49,ROUNDDOWN('Rent Roll'!$Q49,0))-1&gt;=BS$5),-BS27,
IF(AND(BS$5&gt;='Rent Roll'!$K23,EDATE('Rent Roll'!$K23,ROUNDDOWN('Rent Roll'!$M23,0))-1&gt;=BS$5),-BS27,
"-")),"-")</f>
        <v>-</v>
      </c>
      <c r="BT52" s="92" t="str">
        <f>IFERROR(
IF(AND(BT$5&gt;='Rent Roll'!$M49,EDATE('Rent Roll'!$M49,ROUNDDOWN('Rent Roll'!$Q49,0))-1&gt;=BT$5),-BT27,
IF(AND(BT$5&gt;='Rent Roll'!$K23,EDATE('Rent Roll'!$K23,ROUNDDOWN('Rent Roll'!$M23,0))-1&gt;=BT$5),-BT27,
"-")),"-")</f>
        <v>-</v>
      </c>
      <c r="BU52" s="92" t="str">
        <f>IFERROR(
IF(AND(BU$5&gt;='Rent Roll'!$M49,EDATE('Rent Roll'!$M49,ROUNDDOWN('Rent Roll'!$Q49,0))-1&gt;=BU$5),-BU27,
IF(AND(BU$5&gt;='Rent Roll'!$K23,EDATE('Rent Roll'!$K23,ROUNDDOWN('Rent Roll'!$M23,0))-1&gt;=BU$5),-BU27,
"-")),"-")</f>
        <v>-</v>
      </c>
      <c r="BV52" s="92" t="str">
        <f>IFERROR(
IF(AND(BV$5&gt;='Rent Roll'!$M49,EDATE('Rent Roll'!$M49,ROUNDDOWN('Rent Roll'!$Q49,0))-1&gt;=BV$5),-BV27,
IF(AND(BV$5&gt;='Rent Roll'!$K23,EDATE('Rent Roll'!$K23,ROUNDDOWN('Rent Roll'!$M23,0))-1&gt;=BV$5),-BV27,
"-")),"-")</f>
        <v>-</v>
      </c>
      <c r="BW52" s="92" t="str">
        <f>IFERROR(
IF(AND(BW$5&gt;='Rent Roll'!$M49,EDATE('Rent Roll'!$M49,ROUNDDOWN('Rent Roll'!$Q49,0))-1&gt;=BW$5),-BW27,
IF(AND(BW$5&gt;='Rent Roll'!$K23,EDATE('Rent Roll'!$K23,ROUNDDOWN('Rent Roll'!$M23,0))-1&gt;=BW$5),-BW27,
"-")),"-")</f>
        <v>-</v>
      </c>
      <c r="BX52" s="92" t="str">
        <f>IFERROR(
IF(AND(BX$5&gt;='Rent Roll'!$M49,EDATE('Rent Roll'!$M49,ROUNDDOWN('Rent Roll'!$Q49,0))-1&gt;=BX$5),-BX27,
IF(AND(BX$5&gt;='Rent Roll'!$K23,EDATE('Rent Roll'!$K23,ROUNDDOWN('Rent Roll'!$M23,0))-1&gt;=BX$5),-BX27,
"-")),"-")</f>
        <v>-</v>
      </c>
      <c r="BY52" s="92" t="str">
        <f>IFERROR(
IF(AND(BY$5&gt;='Rent Roll'!$M49,EDATE('Rent Roll'!$M49,ROUNDDOWN('Rent Roll'!$Q49,0))-1&gt;=BY$5),-BY27,
IF(AND(BY$5&gt;='Rent Roll'!$K23,EDATE('Rent Roll'!$K23,ROUNDDOWN('Rent Roll'!$M23,0))-1&gt;=BY$5),-BY27,
"-")),"-")</f>
        <v>-</v>
      </c>
      <c r="BZ52" s="92" t="str">
        <f>IFERROR(
IF(AND(BZ$5&gt;='Rent Roll'!$M49,EDATE('Rent Roll'!$M49,ROUNDDOWN('Rent Roll'!$Q49,0))-1&gt;=BZ$5),-BZ27,
IF(AND(BZ$5&gt;='Rent Roll'!$K23,EDATE('Rent Roll'!$K23,ROUNDDOWN('Rent Roll'!$M23,0))-1&gt;=BZ$5),-BZ27,
"-")),"-")</f>
        <v>-</v>
      </c>
      <c r="CA52" s="92" t="str">
        <f>IFERROR(
IF(AND(CA$5&gt;='Rent Roll'!$M49,EDATE('Rent Roll'!$M49,ROUNDDOWN('Rent Roll'!$Q49,0))-1&gt;=CA$5),-CA27,
IF(AND(CA$5&gt;='Rent Roll'!$K23,EDATE('Rent Roll'!$K23,ROUNDDOWN('Rent Roll'!$M23,0))-1&gt;=CA$5),-CA27,
"-")),"-")</f>
        <v>-</v>
      </c>
      <c r="CB52" s="92" t="str">
        <f>IFERROR(
IF(AND(CB$5&gt;='Rent Roll'!$M49,EDATE('Rent Roll'!$M49,ROUNDDOWN('Rent Roll'!$Q49,0))-1&gt;=CB$5),-CB27,
IF(AND(CB$5&gt;='Rent Roll'!$K23,EDATE('Rent Roll'!$K23,ROUNDDOWN('Rent Roll'!$M23,0))-1&gt;=CB$5),-CB27,
"-")),"-")</f>
        <v>-</v>
      </c>
      <c r="CC52" s="92" t="str">
        <f>IFERROR(
IF(AND(CC$5&gt;='Rent Roll'!$M49,EDATE('Rent Roll'!$M49,ROUNDDOWN('Rent Roll'!$Q49,0))-1&gt;=CC$5),-CC27,
IF(AND(CC$5&gt;='Rent Roll'!$K23,EDATE('Rent Roll'!$K23,ROUNDDOWN('Rent Roll'!$M23,0))-1&gt;=CC$5),-CC27,
"-")),"-")</f>
        <v>-</v>
      </c>
      <c r="CD52" s="92" t="str">
        <f>IFERROR(
IF(AND(CD$5&gt;='Rent Roll'!$M49,EDATE('Rent Roll'!$M49,ROUNDDOWN('Rent Roll'!$Q49,0))-1&gt;=CD$5),-CD27,
IF(AND(CD$5&gt;='Rent Roll'!$K23,EDATE('Rent Roll'!$K23,ROUNDDOWN('Rent Roll'!$M23,0))-1&gt;=CD$5),-CD27,
"-")),"-")</f>
        <v>-</v>
      </c>
      <c r="CE52" s="92" t="str">
        <f>IFERROR(
IF(AND(CE$5&gt;='Rent Roll'!$M49,EDATE('Rent Roll'!$M49,ROUNDDOWN('Rent Roll'!$Q49,0))-1&gt;=CE$5),-CE27,
IF(AND(CE$5&gt;='Rent Roll'!$K23,EDATE('Rent Roll'!$K23,ROUNDDOWN('Rent Roll'!$M23,0))-1&gt;=CE$5),-CE27,
"-")),"-")</f>
        <v>-</v>
      </c>
      <c r="CF52" s="92" t="str">
        <f>IFERROR(
IF(AND(CF$5&gt;='Rent Roll'!$M49,EDATE('Rent Roll'!$M49,ROUNDDOWN('Rent Roll'!$Q49,0))-1&gt;=CF$5),-CF27,
IF(AND(CF$5&gt;='Rent Roll'!$K23,EDATE('Rent Roll'!$K23,ROUNDDOWN('Rent Roll'!$M23,0))-1&gt;=CF$5),-CF27,
"-")),"-")</f>
        <v>-</v>
      </c>
      <c r="CG52" s="92" t="str">
        <f>IFERROR(
IF(AND(CG$5&gt;='Rent Roll'!$M49,EDATE('Rent Roll'!$M49,ROUNDDOWN('Rent Roll'!$Q49,0))-1&gt;=CG$5),-CG27,
IF(AND(CG$5&gt;='Rent Roll'!$K23,EDATE('Rent Roll'!$K23,ROUNDDOWN('Rent Roll'!$M23,0))-1&gt;=CG$5),-CG27,
"-")),"-")</f>
        <v>-</v>
      </c>
      <c r="CH52" s="92" t="str">
        <f>IFERROR(
IF(AND(CH$5&gt;='Rent Roll'!$M49,EDATE('Rent Roll'!$M49,ROUNDDOWN('Rent Roll'!$Q49,0))-1&gt;=CH$5),-CH27,
IF(AND(CH$5&gt;='Rent Roll'!$K23,EDATE('Rent Roll'!$K23,ROUNDDOWN('Rent Roll'!$M23,0))-1&gt;=CH$5),-CH27,
"-")),"-")</f>
        <v>-</v>
      </c>
      <c r="CI52" s="92" t="str">
        <f>IFERROR(
IF(AND(CI$5&gt;='Rent Roll'!$M49,EDATE('Rent Roll'!$M49,ROUNDDOWN('Rent Roll'!$Q49,0))-1&gt;=CI$5),-CI27,
IF(AND(CI$5&gt;='Rent Roll'!$K23,EDATE('Rent Roll'!$K23,ROUNDDOWN('Rent Roll'!$M23,0))-1&gt;=CI$5),-CI27,
"-")),"-")</f>
        <v>-</v>
      </c>
      <c r="CJ52" s="92" t="str">
        <f>IFERROR(
IF(AND(CJ$5&gt;='Rent Roll'!$M49,EDATE('Rent Roll'!$M49,ROUNDDOWN('Rent Roll'!$Q49,0))-1&gt;=CJ$5),-CJ27,
IF(AND(CJ$5&gt;='Rent Roll'!$K23,EDATE('Rent Roll'!$K23,ROUNDDOWN('Rent Roll'!$M23,0))-1&gt;=CJ$5),-CJ27,
"-")),"-")</f>
        <v>-</v>
      </c>
      <c r="CK52" s="92" t="str">
        <f>IFERROR(
IF(AND(CK$5&gt;='Rent Roll'!$M49,EDATE('Rent Roll'!$M49,ROUNDDOWN('Rent Roll'!$Q49,0))-1&gt;=CK$5),-CK27,
IF(AND(CK$5&gt;='Rent Roll'!$K23,EDATE('Rent Roll'!$K23,ROUNDDOWN('Rent Roll'!$M23,0))-1&gt;=CK$5),-CK27,
"-")),"-")</f>
        <v>-</v>
      </c>
      <c r="CL52" s="92" t="str">
        <f>IFERROR(
IF(AND(CL$5&gt;='Rent Roll'!$M49,EDATE('Rent Roll'!$M49,ROUNDDOWN('Rent Roll'!$Q49,0))-1&gt;=CL$5),-CL27,
IF(AND(CL$5&gt;='Rent Roll'!$K23,EDATE('Rent Roll'!$K23,ROUNDDOWN('Rent Roll'!$M23,0))-1&gt;=CL$5),-CL27,
"-")),"-")</f>
        <v>-</v>
      </c>
      <c r="CM52" s="92" t="str">
        <f>IFERROR(
IF(AND(CM$5&gt;='Rent Roll'!$M49,EDATE('Rent Roll'!$M49,ROUNDDOWN('Rent Roll'!$Q49,0))-1&gt;=CM$5),-CM27,
IF(AND(CM$5&gt;='Rent Roll'!$K23,EDATE('Rent Roll'!$K23,ROUNDDOWN('Rent Roll'!$M23,0))-1&gt;=CM$5),-CM27,
"-")),"-")</f>
        <v>-</v>
      </c>
      <c r="CN52" s="92" t="str">
        <f>IFERROR(
IF(AND(CN$5&gt;='Rent Roll'!$M49,EDATE('Rent Roll'!$M49,ROUNDDOWN('Rent Roll'!$Q49,0))-1&gt;=CN$5),-CN27,
IF(AND(CN$5&gt;='Rent Roll'!$K23,EDATE('Rent Roll'!$K23,ROUNDDOWN('Rent Roll'!$M23,0))-1&gt;=CN$5),-CN27,
"-")),"-")</f>
        <v>-</v>
      </c>
      <c r="CO52" s="92" t="str">
        <f>IFERROR(
IF(AND(CO$5&gt;='Rent Roll'!$M49,EDATE('Rent Roll'!$M49,ROUNDDOWN('Rent Roll'!$Q49,0))-1&gt;=CO$5),-CO27,
IF(AND(CO$5&gt;='Rent Roll'!$K23,EDATE('Rent Roll'!$K23,ROUNDDOWN('Rent Roll'!$M23,0))-1&gt;=CO$5),-CO27,
"-")),"-")</f>
        <v>-</v>
      </c>
      <c r="CP52" s="92" t="str">
        <f>IFERROR(
IF(AND(CP$5&gt;='Rent Roll'!$M49,EDATE('Rent Roll'!$M49,ROUNDDOWN('Rent Roll'!$Q49,0))-1&gt;=CP$5),-CP27,
IF(AND(CP$5&gt;='Rent Roll'!$K23,EDATE('Rent Roll'!$K23,ROUNDDOWN('Rent Roll'!$M23,0))-1&gt;=CP$5),-CP27,
"-")),"-")</f>
        <v>-</v>
      </c>
      <c r="CQ52" s="92" t="str">
        <f>IFERROR(
IF(AND(CQ$5&gt;='Rent Roll'!$M49,EDATE('Rent Roll'!$M49,ROUNDDOWN('Rent Roll'!$Q49,0))-1&gt;=CQ$5),-CQ27,
IF(AND(CQ$5&gt;='Rent Roll'!$K23,EDATE('Rent Roll'!$K23,ROUNDDOWN('Rent Roll'!$M23,0))-1&gt;=CQ$5),-CQ27,
"-")),"-")</f>
        <v>-</v>
      </c>
      <c r="CR52" s="92" t="str">
        <f>IFERROR(
IF(AND(CR$5&gt;='Rent Roll'!$M49,EDATE('Rent Roll'!$M49,ROUNDDOWN('Rent Roll'!$Q49,0))-1&gt;=CR$5),-CR27,
IF(AND(CR$5&gt;='Rent Roll'!$K23,EDATE('Rent Roll'!$K23,ROUNDDOWN('Rent Roll'!$M23,0))-1&gt;=CR$5),-CR27,
"-")),"-")</f>
        <v>-</v>
      </c>
      <c r="CS52" s="92" t="str">
        <f>IFERROR(
IF(AND(CS$5&gt;='Rent Roll'!$M49,EDATE('Rent Roll'!$M49,ROUNDDOWN('Rent Roll'!$Q49,0))-1&gt;=CS$5),-CS27,
IF(AND(CS$5&gt;='Rent Roll'!$K23,EDATE('Rent Roll'!$K23,ROUNDDOWN('Rent Roll'!$M23,0))-1&gt;=CS$5),-CS27,
"-")),"-")</f>
        <v>-</v>
      </c>
      <c r="CT52" s="92" t="str">
        <f>IFERROR(
IF(AND(CT$5&gt;='Rent Roll'!$M49,EDATE('Rent Roll'!$M49,ROUNDDOWN('Rent Roll'!$Q49,0))-1&gt;=CT$5),-CT27,
IF(AND(CT$5&gt;='Rent Roll'!$K23,EDATE('Rent Roll'!$K23,ROUNDDOWN('Rent Roll'!$M23,0))-1&gt;=CT$5),-CT27,
"-")),"-")</f>
        <v>-</v>
      </c>
      <c r="CU52" s="92" t="str">
        <f>IFERROR(
IF(AND(CU$5&gt;='Rent Roll'!$M49,EDATE('Rent Roll'!$M49,ROUNDDOWN('Rent Roll'!$Q49,0))-1&gt;=CU$5),-CU27,
IF(AND(CU$5&gt;='Rent Roll'!$K23,EDATE('Rent Roll'!$K23,ROUNDDOWN('Rent Roll'!$M23,0))-1&gt;=CU$5),-CU27,
"-")),"-")</f>
        <v>-</v>
      </c>
      <c r="CV52" s="92" t="str">
        <f>IFERROR(
IF(AND(CV$5&gt;='Rent Roll'!$M49,EDATE('Rent Roll'!$M49,ROUNDDOWN('Rent Roll'!$Q49,0))-1&gt;=CV$5),-CV27,
IF(AND(CV$5&gt;='Rent Roll'!$K23,EDATE('Rent Roll'!$K23,ROUNDDOWN('Rent Roll'!$M23,0))-1&gt;=CV$5),-CV27,
"-")),"-")</f>
        <v>-</v>
      </c>
      <c r="CW52" s="92" t="str">
        <f>IFERROR(
IF(AND(CW$5&gt;='Rent Roll'!$M49,EDATE('Rent Roll'!$M49,ROUNDDOWN('Rent Roll'!$Q49,0))-1&gt;=CW$5),-CW27,
IF(AND(CW$5&gt;='Rent Roll'!$K23,EDATE('Rent Roll'!$K23,ROUNDDOWN('Rent Roll'!$M23,0))-1&gt;=CW$5),-CW27,
"-")),"-")</f>
        <v>-</v>
      </c>
      <c r="CX52" s="92" t="str">
        <f>IFERROR(
IF(AND(CX$5&gt;='Rent Roll'!$M49,EDATE('Rent Roll'!$M49,ROUNDDOWN('Rent Roll'!$Q49,0))-1&gt;=CX$5),-CX27,
IF(AND(CX$5&gt;='Rent Roll'!$K23,EDATE('Rent Roll'!$K23,ROUNDDOWN('Rent Roll'!$M23,0))-1&gt;=CX$5),-CX27,
"-")),"-")</f>
        <v>-</v>
      </c>
      <c r="CY52" s="92" t="str">
        <f>IFERROR(
IF(AND(CY$5&gt;='Rent Roll'!$M49,EDATE('Rent Roll'!$M49,ROUNDDOWN('Rent Roll'!$Q49,0))-1&gt;=CY$5),-CY27,
IF(AND(CY$5&gt;='Rent Roll'!$K23,EDATE('Rent Roll'!$K23,ROUNDDOWN('Rent Roll'!$M23,0))-1&gt;=CY$5),-CY27,
"-")),"-")</f>
        <v>-</v>
      </c>
      <c r="CZ52" s="92" t="str">
        <f>IFERROR(
IF(AND(CZ$5&gt;='Rent Roll'!$M49,EDATE('Rent Roll'!$M49,ROUNDDOWN('Rent Roll'!$Q49,0))-1&gt;=CZ$5),-CZ27,
IF(AND(CZ$5&gt;='Rent Roll'!$K23,EDATE('Rent Roll'!$K23,ROUNDDOWN('Rent Roll'!$M23,0))-1&gt;=CZ$5),-CZ27,
"-")),"-")</f>
        <v>-</v>
      </c>
      <c r="DA52" s="92" t="str">
        <f>IFERROR(
IF(AND(DA$5&gt;='Rent Roll'!$M49,EDATE('Rent Roll'!$M49,ROUNDDOWN('Rent Roll'!$Q49,0))-1&gt;=DA$5),-DA27,
IF(AND(DA$5&gt;='Rent Roll'!$K23,EDATE('Rent Roll'!$K23,ROUNDDOWN('Rent Roll'!$M23,0))-1&gt;=DA$5),-DA27,
"-")),"-")</f>
        <v>-</v>
      </c>
      <c r="DB52" s="92" t="str">
        <f>IFERROR(
IF(AND(DB$5&gt;='Rent Roll'!$M49,EDATE('Rent Roll'!$M49,ROUNDDOWN('Rent Roll'!$Q49,0))-1&gt;=DB$5),-DB27,
IF(AND(DB$5&gt;='Rent Roll'!$K23,EDATE('Rent Roll'!$K23,ROUNDDOWN('Rent Roll'!$M23,0))-1&gt;=DB$5),-DB27,
"-")),"-")</f>
        <v>-</v>
      </c>
      <c r="DC52" s="92" t="str">
        <f>IFERROR(
IF(AND(DC$5&gt;='Rent Roll'!$M49,EDATE('Rent Roll'!$M49,ROUNDDOWN('Rent Roll'!$Q49,0))-1&gt;=DC$5),-DC27,
IF(AND(DC$5&gt;='Rent Roll'!$K23,EDATE('Rent Roll'!$K23,ROUNDDOWN('Rent Roll'!$M23,0))-1&gt;=DC$5),-DC27,
"-")),"-")</f>
        <v>-</v>
      </c>
      <c r="DD52" s="92" t="str">
        <f>IFERROR(
IF(AND(DD$5&gt;='Rent Roll'!$M49,EDATE('Rent Roll'!$M49,ROUNDDOWN('Rent Roll'!$Q49,0))-1&gt;=DD$5),-DD27,
IF(AND(DD$5&gt;='Rent Roll'!$K23,EDATE('Rent Roll'!$K23,ROUNDDOWN('Rent Roll'!$M23,0))-1&gt;=DD$5),-DD27,
"-")),"-")</f>
        <v>-</v>
      </c>
      <c r="DE52" s="92" t="str">
        <f>IFERROR(
IF(AND(DE$5&gt;='Rent Roll'!$M49,EDATE('Rent Roll'!$M49,ROUNDDOWN('Rent Roll'!$Q49,0))-1&gt;=DE$5),-DE27,
IF(AND(DE$5&gt;='Rent Roll'!$K23,EDATE('Rent Roll'!$K23,ROUNDDOWN('Rent Roll'!$M23,0))-1&gt;=DE$5),-DE27,
"-")),"-")</f>
        <v>-</v>
      </c>
      <c r="DF52" s="92" t="str">
        <f>IFERROR(
IF(AND(DF$5&gt;='Rent Roll'!$M49,EDATE('Rent Roll'!$M49,ROUNDDOWN('Rent Roll'!$Q49,0))-1&gt;=DF$5),-DF27,
IF(AND(DF$5&gt;='Rent Roll'!$K23,EDATE('Rent Roll'!$K23,ROUNDDOWN('Rent Roll'!$M23,0))-1&gt;=DF$5),-DF27,
"-")),"-")</f>
        <v>-</v>
      </c>
      <c r="DG52" s="92" t="str">
        <f>IFERROR(
IF(AND(DG$5&gt;='Rent Roll'!$M49,EDATE('Rent Roll'!$M49,ROUNDDOWN('Rent Roll'!$Q49,0))-1&gt;=DG$5),-DG27,
IF(AND(DG$5&gt;='Rent Roll'!$K23,EDATE('Rent Roll'!$K23,ROUNDDOWN('Rent Roll'!$M23,0))-1&gt;=DG$5),-DG27,
"-")),"-")</f>
        <v>-</v>
      </c>
      <c r="DH52" s="92" t="str">
        <f>IFERROR(
IF(AND(DH$5&gt;='Rent Roll'!$M49,EDATE('Rent Roll'!$M49,ROUNDDOWN('Rent Roll'!$Q49,0))-1&gt;=DH$5),-DH27,
IF(AND(DH$5&gt;='Rent Roll'!$K23,EDATE('Rent Roll'!$K23,ROUNDDOWN('Rent Roll'!$M23,0))-1&gt;=DH$5),-DH27,
"-")),"-")</f>
        <v>-</v>
      </c>
      <c r="DI52" s="92" t="str">
        <f>IFERROR(
IF(AND(DI$5&gt;='Rent Roll'!$M49,EDATE('Rent Roll'!$M49,ROUNDDOWN('Rent Roll'!$Q49,0))-1&gt;=DI$5),-DI27,
IF(AND(DI$5&gt;='Rent Roll'!$K23,EDATE('Rent Roll'!$K23,ROUNDDOWN('Rent Roll'!$M23,0))-1&gt;=DI$5),-DI27,
"-")),"-")</f>
        <v>-</v>
      </c>
      <c r="DJ52" s="92" t="str">
        <f>IFERROR(
IF(AND(DJ$5&gt;='Rent Roll'!$M49,EDATE('Rent Roll'!$M49,ROUNDDOWN('Rent Roll'!$Q49,0))-1&gt;=DJ$5),-DJ27,
IF(AND(DJ$5&gt;='Rent Roll'!$K23,EDATE('Rent Roll'!$K23,ROUNDDOWN('Rent Roll'!$M23,0))-1&gt;=DJ$5),-DJ27,
"-")),"-")</f>
        <v>-</v>
      </c>
      <c r="DK52" s="92" t="str">
        <f>IFERROR(
IF(AND(DK$5&gt;='Rent Roll'!$M49,EDATE('Rent Roll'!$M49,ROUNDDOWN('Rent Roll'!$Q49,0))-1&gt;=DK$5),-DK27,
IF(AND(DK$5&gt;='Rent Roll'!$K23,EDATE('Rent Roll'!$K23,ROUNDDOWN('Rent Roll'!$M23,0))-1&gt;=DK$5),-DK27,
"-")),"-")</f>
        <v>-</v>
      </c>
      <c r="DL52" s="92" t="str">
        <f>IFERROR(
IF(AND(DL$5&gt;='Rent Roll'!$M49,EDATE('Rent Roll'!$M49,ROUNDDOWN('Rent Roll'!$Q49,0))-1&gt;=DL$5),-DL27,
IF(AND(DL$5&gt;='Rent Roll'!$K23,EDATE('Rent Roll'!$K23,ROUNDDOWN('Rent Roll'!$M23,0))-1&gt;=DL$5),-DL27,
"-")),"-")</f>
        <v>-</v>
      </c>
      <c r="DM52" s="92" t="str">
        <f>IFERROR(
IF(AND(DM$5&gt;='Rent Roll'!$M49,EDATE('Rent Roll'!$M49,ROUNDDOWN('Rent Roll'!$Q49,0))-1&gt;=DM$5),-DM27,
IF(AND(DM$5&gt;='Rent Roll'!$K23,EDATE('Rent Roll'!$K23,ROUNDDOWN('Rent Roll'!$M23,0))-1&gt;=DM$5),-DM27,
"-")),"-")</f>
        <v>-</v>
      </c>
      <c r="DN52" s="92" t="str">
        <f>IFERROR(
IF(AND(DN$5&gt;='Rent Roll'!$M49,EDATE('Rent Roll'!$M49,ROUNDDOWN('Rent Roll'!$Q49,0))-1&gt;=DN$5),-DN27,
IF(AND(DN$5&gt;='Rent Roll'!$K23,EDATE('Rent Roll'!$K23,ROUNDDOWN('Rent Roll'!$M23,0))-1&gt;=DN$5),-DN27,
"-")),"-")</f>
        <v>-</v>
      </c>
      <c r="DO52" s="92" t="str">
        <f>IFERROR(
IF(AND(DO$5&gt;='Rent Roll'!$M49,EDATE('Rent Roll'!$M49,ROUNDDOWN('Rent Roll'!$Q49,0))-1&gt;=DO$5),-DO27,
IF(AND(DO$5&gt;='Rent Roll'!$K23,EDATE('Rent Roll'!$K23,ROUNDDOWN('Rent Roll'!$M23,0))-1&gt;=DO$5),-DO27,
"-")),"-")</f>
        <v>-</v>
      </c>
      <c r="DP52" s="92" t="str">
        <f>IFERROR(
IF(AND(DP$5&gt;='Rent Roll'!$M49,EDATE('Rent Roll'!$M49,ROUNDDOWN('Rent Roll'!$Q49,0))-1&gt;=DP$5),-DP27,
IF(AND(DP$5&gt;='Rent Roll'!$K23,EDATE('Rent Roll'!$K23,ROUNDDOWN('Rent Roll'!$M23,0))-1&gt;=DP$5),-DP27,
"-")),"-")</f>
        <v>-</v>
      </c>
      <c r="DQ52" s="92" t="str">
        <f>IFERROR(
IF(AND(DQ$5&gt;='Rent Roll'!$M49,EDATE('Rent Roll'!$M49,ROUNDDOWN('Rent Roll'!$Q49,0))-1&gt;=DQ$5),-DQ27,
IF(AND(DQ$5&gt;='Rent Roll'!$K23,EDATE('Rent Roll'!$K23,ROUNDDOWN('Rent Roll'!$M23,0))-1&gt;=DQ$5),-DQ27,
"-")),"-")</f>
        <v>-</v>
      </c>
      <c r="DR52" s="92" t="str">
        <f>IFERROR(
IF(AND(DR$5&gt;='Rent Roll'!$M49,EDATE('Rent Roll'!$M49,ROUNDDOWN('Rent Roll'!$Q49,0))-1&gt;=DR$5),-DR27,
IF(AND(DR$5&gt;='Rent Roll'!$K23,EDATE('Rent Roll'!$K23,ROUNDDOWN('Rent Roll'!$M23,0))-1&gt;=DR$5),-DR27,
"-")),"-")</f>
        <v>-</v>
      </c>
      <c r="DS52" s="92" t="str">
        <f>IFERROR(
IF(AND(DS$5&gt;='Rent Roll'!$M49,EDATE('Rent Roll'!$M49,ROUNDDOWN('Rent Roll'!$Q49,0))-1&gt;=DS$5),-DS27,
IF(AND(DS$5&gt;='Rent Roll'!$K23,EDATE('Rent Roll'!$K23,ROUNDDOWN('Rent Roll'!$M23,0))-1&gt;=DS$5),-DS27,
"-")),"-")</f>
        <v>-</v>
      </c>
      <c r="DT52" s="92" t="str">
        <f>IFERROR(
IF(AND(DT$5&gt;='Rent Roll'!$M49,EDATE('Rent Roll'!$M49,ROUNDDOWN('Rent Roll'!$Q49,0))-1&gt;=DT$5),-DT27,
IF(AND(DT$5&gt;='Rent Roll'!$K23,EDATE('Rent Roll'!$K23,ROUNDDOWN('Rent Roll'!$M23,0))-1&gt;=DT$5),-DT27,
"-")),"-")</f>
        <v>-</v>
      </c>
      <c r="DU52" s="92" t="str">
        <f>IFERROR(
IF(AND(DU$5&gt;='Rent Roll'!$M49,EDATE('Rent Roll'!$M49,ROUNDDOWN('Rent Roll'!$Q49,0))-1&gt;=DU$5),-DU27,
IF(AND(DU$5&gt;='Rent Roll'!$K23,EDATE('Rent Roll'!$K23,ROUNDDOWN('Rent Roll'!$M23,0))-1&gt;=DU$5),-DU27,
"-")),"-")</f>
        <v>-</v>
      </c>
      <c r="DV52" s="92" t="str">
        <f>IFERROR(
IF(AND(DV$5&gt;='Rent Roll'!$M49,EDATE('Rent Roll'!$M49,ROUNDDOWN('Rent Roll'!$Q49,0))-1&gt;=DV$5),-DV27,
IF(AND(DV$5&gt;='Rent Roll'!$K23,EDATE('Rent Roll'!$K23,ROUNDDOWN('Rent Roll'!$M23,0))-1&gt;=DV$5),-DV27,
"-")),"-")</f>
        <v>-</v>
      </c>
      <c r="DW52" s="92" t="str">
        <f>IFERROR(
IF(AND(DW$5&gt;='Rent Roll'!$M49,EDATE('Rent Roll'!$M49,ROUNDDOWN('Rent Roll'!$Q49,0))-1&gt;=DW$5),-DW27,
IF(AND(DW$5&gt;='Rent Roll'!$K23,EDATE('Rent Roll'!$K23,ROUNDDOWN('Rent Roll'!$M23,0))-1&gt;=DW$5),-DW27,
"-")),"-")</f>
        <v>-</v>
      </c>
      <c r="DX52" s="92" t="str">
        <f>IFERROR(
IF(AND(DX$5&gt;='Rent Roll'!$M49,EDATE('Rent Roll'!$M49,ROUNDDOWN('Rent Roll'!$Q49,0))-1&gt;=DX$5),-DX27,
IF(AND(DX$5&gt;='Rent Roll'!$K23,EDATE('Rent Roll'!$K23,ROUNDDOWN('Rent Roll'!$M23,0))-1&gt;=DX$5),-DX27,
"-")),"-")</f>
        <v>-</v>
      </c>
      <c r="DY52" s="92" t="str">
        <f>IFERROR(
IF(AND(DY$5&gt;='Rent Roll'!$M49,EDATE('Rent Roll'!$M49,ROUNDDOWN('Rent Roll'!$Q49,0))-1&gt;=DY$5),-DY27,
IF(AND(DY$5&gt;='Rent Roll'!$K23,EDATE('Rent Roll'!$K23,ROUNDDOWN('Rent Roll'!$M23,0))-1&gt;=DY$5),-DY27,
"-")),"-")</f>
        <v>-</v>
      </c>
      <c r="DZ52" s="92" t="str">
        <f>IFERROR(
IF(AND(DZ$5&gt;='Rent Roll'!$M49,EDATE('Rent Roll'!$M49,ROUNDDOWN('Rent Roll'!$Q49,0))-1&gt;=DZ$5),-DZ27,
IF(AND(DZ$5&gt;='Rent Roll'!$K23,EDATE('Rent Roll'!$K23,ROUNDDOWN('Rent Roll'!$M23,0))-1&gt;=DZ$5),-DZ27,
"-")),"-")</f>
        <v>-</v>
      </c>
      <c r="EA52" s="92" t="str">
        <f>IFERROR(
IF(AND(EA$5&gt;='Rent Roll'!$M49,EDATE('Rent Roll'!$M49,ROUNDDOWN('Rent Roll'!$Q49,0))-1&gt;=EA$5),-EA27,
IF(AND(EA$5&gt;='Rent Roll'!$K23,EDATE('Rent Roll'!$K23,ROUNDDOWN('Rent Roll'!$M23,0))-1&gt;=EA$5),-EA27,
"-")),"-")</f>
        <v>-</v>
      </c>
      <c r="EB52" s="92" t="str">
        <f>IFERROR(
IF(AND(EB$5&gt;='Rent Roll'!$M49,EDATE('Rent Roll'!$M49,ROUNDDOWN('Rent Roll'!$Q49,0))-1&gt;=EB$5),-EB27,
IF(AND(EB$5&gt;='Rent Roll'!$K23,EDATE('Rent Roll'!$K23,ROUNDDOWN('Rent Roll'!$M23,0))-1&gt;=EB$5),-EB27,
"-")),"-")</f>
        <v>-</v>
      </c>
      <c r="EC52" s="92" t="str">
        <f>IFERROR(
IF(AND(EC$5&gt;='Rent Roll'!$M49,EDATE('Rent Roll'!$M49,ROUNDDOWN('Rent Roll'!$Q49,0))-1&gt;=EC$5),-EC27,
IF(AND(EC$5&gt;='Rent Roll'!$K23,EDATE('Rent Roll'!$K23,ROUNDDOWN('Rent Roll'!$M23,0))-1&gt;=EC$5),-EC27,
"-")),"-")</f>
        <v>-</v>
      </c>
      <c r="ED52" s="92" t="str">
        <f>IFERROR(
IF(AND(ED$5&gt;='Rent Roll'!$M49,EDATE('Rent Roll'!$M49,ROUNDDOWN('Rent Roll'!$Q49,0))-1&gt;=ED$5),-ED27,
IF(AND(ED$5&gt;='Rent Roll'!$K23,EDATE('Rent Roll'!$K23,ROUNDDOWN('Rent Roll'!$M23,0))-1&gt;=ED$5),-ED27,
"-")),"-")</f>
        <v>-</v>
      </c>
      <c r="EE52" s="92" t="str">
        <f>IFERROR(
IF(AND(EE$5&gt;='Rent Roll'!$M49,EDATE('Rent Roll'!$M49,ROUNDDOWN('Rent Roll'!$Q49,0))-1&gt;=EE$5),-EE27,
IF(AND(EE$5&gt;='Rent Roll'!$K23,EDATE('Rent Roll'!$K23,ROUNDDOWN('Rent Roll'!$M23,0))-1&gt;=EE$5),-EE27,
"-")),"-")</f>
        <v>-</v>
      </c>
      <c r="EF52" s="214" t="str">
        <f>IFERROR(
IF(AND(EF$5&gt;='Rent Roll'!$M49,EDATE('Rent Roll'!$M49,ROUNDDOWN('Rent Roll'!$Q49,0))-1&gt;=EF$5),-EF27,
IF(AND(EF$5&gt;='Rent Roll'!$K23,EDATE('Rent Roll'!$K23,ROUNDDOWN('Rent Roll'!$M23,0))-1&gt;=EF$5),-EF27,
"-")),"-")</f>
        <v>-</v>
      </c>
      <c r="EG52" s="72" t="s">
        <v>109</v>
      </c>
    </row>
    <row r="53" spans="2:137" x14ac:dyDescent="0.2">
      <c r="B53" s="75"/>
      <c r="C53" s="287" t="str">
        <f>CONCATENATE('Rent Roll'!B24&amp;" - "&amp;'Rent Roll'!C24)</f>
        <v xml:space="preserve"> - </v>
      </c>
      <c r="D53" s="214">
        <f t="shared" si="18"/>
        <v>0</v>
      </c>
      <c r="E53" s="92" t="str">
        <f>IFERROR(
IF(AND(E$5&gt;='Rent Roll'!$M50,EDATE('Rent Roll'!$M50,ROUNDDOWN('Rent Roll'!$Q50,0))-1&gt;=E$5),-E28,
IF(AND(E$5&gt;='Rent Roll'!$K24,EDATE('Rent Roll'!$K24,ROUNDDOWN('Rent Roll'!$M24,0))-1&gt;=E$5),-E28,
"-")),"-")</f>
        <v>-</v>
      </c>
      <c r="F53" s="92" t="str">
        <f>IFERROR(
IF(AND(F$5&gt;='Rent Roll'!$M50,EDATE('Rent Roll'!$M50,ROUNDDOWN('Rent Roll'!$Q50,0))-1&gt;=F$5),-F28,
IF(AND(F$5&gt;='Rent Roll'!$K24,EDATE('Rent Roll'!$K24,ROUNDDOWN('Rent Roll'!$M24,0))-1&gt;=F$5),-F28,
"-")),"-")</f>
        <v>-</v>
      </c>
      <c r="G53" s="92" t="str">
        <f>IFERROR(
IF(AND(G$5&gt;='Rent Roll'!$M50,EDATE('Rent Roll'!$M50,ROUNDDOWN('Rent Roll'!$Q50,0))-1&gt;=G$5),-G28,
IF(AND(G$5&gt;='Rent Roll'!$K24,EDATE('Rent Roll'!$K24,ROUNDDOWN('Rent Roll'!$M24,0))-1&gt;=G$5),-G28,
"-")),"-")</f>
        <v>-</v>
      </c>
      <c r="H53" s="92" t="str">
        <f>IFERROR(
IF(AND(H$5&gt;='Rent Roll'!$M50,EDATE('Rent Roll'!$M50,ROUNDDOWN('Rent Roll'!$Q50,0))-1&gt;=H$5),-H28,
IF(AND(H$5&gt;='Rent Roll'!$K24,EDATE('Rent Roll'!$K24,ROUNDDOWN('Rent Roll'!$M24,0))-1&gt;=H$5),-H28,
"-")),"-")</f>
        <v>-</v>
      </c>
      <c r="I53" s="92" t="str">
        <f>IFERROR(
IF(AND(I$5&gt;='Rent Roll'!$M50,EDATE('Rent Roll'!$M50,ROUNDDOWN('Rent Roll'!$Q50,0))-1&gt;=I$5),-I28,
IF(AND(I$5&gt;='Rent Roll'!$K24,EDATE('Rent Roll'!$K24,ROUNDDOWN('Rent Roll'!$M24,0))-1&gt;=I$5),-I28,
"-")),"-")</f>
        <v>-</v>
      </c>
      <c r="J53" s="92" t="str">
        <f>IFERROR(
IF(AND(J$5&gt;='Rent Roll'!$M50,EDATE('Rent Roll'!$M50,ROUNDDOWN('Rent Roll'!$Q50,0))-1&gt;=J$5),-J28,
IF(AND(J$5&gt;='Rent Roll'!$K24,EDATE('Rent Roll'!$K24,ROUNDDOWN('Rent Roll'!$M24,0))-1&gt;=J$5),-J28,
"-")),"-")</f>
        <v>-</v>
      </c>
      <c r="K53" s="92" t="str">
        <f>IFERROR(
IF(AND(K$5&gt;='Rent Roll'!$M50,EDATE('Rent Roll'!$M50,ROUNDDOWN('Rent Roll'!$Q50,0))-1&gt;=K$5),-K28,
IF(AND(K$5&gt;='Rent Roll'!$K24,EDATE('Rent Roll'!$K24,ROUNDDOWN('Rent Roll'!$M24,0))-1&gt;=K$5),-K28,
"-")),"-")</f>
        <v>-</v>
      </c>
      <c r="L53" s="92" t="str">
        <f>IFERROR(
IF(AND(L$5&gt;='Rent Roll'!$M50,EDATE('Rent Roll'!$M50,ROUNDDOWN('Rent Roll'!$Q50,0))-1&gt;=L$5),-L28,
IF(AND(L$5&gt;='Rent Roll'!$K24,EDATE('Rent Roll'!$K24,ROUNDDOWN('Rent Roll'!$M24,0))-1&gt;=L$5),-L28,
"-")),"-")</f>
        <v>-</v>
      </c>
      <c r="M53" s="92" t="str">
        <f>IFERROR(
IF(AND(M$5&gt;='Rent Roll'!$M50,EDATE('Rent Roll'!$M50,ROUNDDOWN('Rent Roll'!$Q50,0))-1&gt;=M$5),-M28,
IF(AND(M$5&gt;='Rent Roll'!$K24,EDATE('Rent Roll'!$K24,ROUNDDOWN('Rent Roll'!$M24,0))-1&gt;=M$5),-M28,
"-")),"-")</f>
        <v>-</v>
      </c>
      <c r="N53" s="92" t="str">
        <f>IFERROR(
IF(AND(N$5&gt;='Rent Roll'!$M50,EDATE('Rent Roll'!$M50,ROUNDDOWN('Rent Roll'!$Q50,0))-1&gt;=N$5),-N28,
IF(AND(N$5&gt;='Rent Roll'!$K24,EDATE('Rent Roll'!$K24,ROUNDDOWN('Rent Roll'!$M24,0))-1&gt;=N$5),-N28,
"-")),"-")</f>
        <v>-</v>
      </c>
      <c r="O53" s="92" t="str">
        <f>IFERROR(
IF(AND(O$5&gt;='Rent Roll'!$M50,EDATE('Rent Roll'!$M50,ROUNDDOWN('Rent Roll'!$Q50,0))-1&gt;=O$5),-O28,
IF(AND(O$5&gt;='Rent Roll'!$K24,EDATE('Rent Roll'!$K24,ROUNDDOWN('Rent Roll'!$M24,0))-1&gt;=O$5),-O28,
"-")),"-")</f>
        <v>-</v>
      </c>
      <c r="P53" s="92" t="str">
        <f>IFERROR(
IF(AND(P$5&gt;='Rent Roll'!$M50,EDATE('Rent Roll'!$M50,ROUNDDOWN('Rent Roll'!$Q50,0))-1&gt;=P$5),-P28,
IF(AND(P$5&gt;='Rent Roll'!$K24,EDATE('Rent Roll'!$K24,ROUNDDOWN('Rent Roll'!$M24,0))-1&gt;=P$5),-P28,
"-")),"-")</f>
        <v>-</v>
      </c>
      <c r="Q53" s="92" t="str">
        <f>IFERROR(
IF(AND(Q$5&gt;='Rent Roll'!$M50,EDATE('Rent Roll'!$M50,ROUNDDOWN('Rent Roll'!$Q50,0))-1&gt;=Q$5),-Q28,
IF(AND(Q$5&gt;='Rent Roll'!$K24,EDATE('Rent Roll'!$K24,ROUNDDOWN('Rent Roll'!$M24,0))-1&gt;=Q$5),-Q28,
"-")),"-")</f>
        <v>-</v>
      </c>
      <c r="R53" s="92" t="str">
        <f>IFERROR(
IF(AND(R$5&gt;='Rent Roll'!$M50,EDATE('Rent Roll'!$M50,ROUNDDOWN('Rent Roll'!$Q50,0))-1&gt;=R$5),-R28,
IF(AND(R$5&gt;='Rent Roll'!$K24,EDATE('Rent Roll'!$K24,ROUNDDOWN('Rent Roll'!$M24,0))-1&gt;=R$5),-R28,
"-")),"-")</f>
        <v>-</v>
      </c>
      <c r="S53" s="92" t="str">
        <f>IFERROR(
IF(AND(S$5&gt;='Rent Roll'!$M50,EDATE('Rent Roll'!$M50,ROUNDDOWN('Rent Roll'!$Q50,0))-1&gt;=S$5),-S28,
IF(AND(S$5&gt;='Rent Roll'!$K24,EDATE('Rent Roll'!$K24,ROUNDDOWN('Rent Roll'!$M24,0))-1&gt;=S$5),-S28,
"-")),"-")</f>
        <v>-</v>
      </c>
      <c r="T53" s="92" t="str">
        <f>IFERROR(
IF(AND(T$5&gt;='Rent Roll'!$M50,EDATE('Rent Roll'!$M50,ROUNDDOWN('Rent Roll'!$Q50,0))-1&gt;=T$5),-T28,
IF(AND(T$5&gt;='Rent Roll'!$K24,EDATE('Rent Roll'!$K24,ROUNDDOWN('Rent Roll'!$M24,0))-1&gt;=T$5),-T28,
"-")),"-")</f>
        <v>-</v>
      </c>
      <c r="U53" s="92" t="str">
        <f>IFERROR(
IF(AND(U$5&gt;='Rent Roll'!$M50,EDATE('Rent Roll'!$M50,ROUNDDOWN('Rent Roll'!$Q50,0))-1&gt;=U$5),-U28,
IF(AND(U$5&gt;='Rent Roll'!$K24,EDATE('Rent Roll'!$K24,ROUNDDOWN('Rent Roll'!$M24,0))-1&gt;=U$5),-U28,
"-")),"-")</f>
        <v>-</v>
      </c>
      <c r="V53" s="92" t="str">
        <f>IFERROR(
IF(AND(V$5&gt;='Rent Roll'!$M50,EDATE('Rent Roll'!$M50,ROUNDDOWN('Rent Roll'!$Q50,0))-1&gt;=V$5),-V28,
IF(AND(V$5&gt;='Rent Roll'!$K24,EDATE('Rent Roll'!$K24,ROUNDDOWN('Rent Roll'!$M24,0))-1&gt;=V$5),-V28,
"-")),"-")</f>
        <v>-</v>
      </c>
      <c r="W53" s="92" t="str">
        <f>IFERROR(
IF(AND(W$5&gt;='Rent Roll'!$M50,EDATE('Rent Roll'!$M50,ROUNDDOWN('Rent Roll'!$Q50,0))-1&gt;=W$5),-W28,
IF(AND(W$5&gt;='Rent Roll'!$K24,EDATE('Rent Roll'!$K24,ROUNDDOWN('Rent Roll'!$M24,0))-1&gt;=W$5),-W28,
"-")),"-")</f>
        <v>-</v>
      </c>
      <c r="X53" s="92" t="str">
        <f>IFERROR(
IF(AND(X$5&gt;='Rent Roll'!$M50,EDATE('Rent Roll'!$M50,ROUNDDOWN('Rent Roll'!$Q50,0))-1&gt;=X$5),-X28,
IF(AND(X$5&gt;='Rent Roll'!$K24,EDATE('Rent Roll'!$K24,ROUNDDOWN('Rent Roll'!$M24,0))-1&gt;=X$5),-X28,
"-")),"-")</f>
        <v>-</v>
      </c>
      <c r="Y53" s="92" t="str">
        <f>IFERROR(
IF(AND(Y$5&gt;='Rent Roll'!$M50,EDATE('Rent Roll'!$M50,ROUNDDOWN('Rent Roll'!$Q50,0))-1&gt;=Y$5),-Y28,
IF(AND(Y$5&gt;='Rent Roll'!$K24,EDATE('Rent Roll'!$K24,ROUNDDOWN('Rent Roll'!$M24,0))-1&gt;=Y$5),-Y28,
"-")),"-")</f>
        <v>-</v>
      </c>
      <c r="Z53" s="92" t="str">
        <f>IFERROR(
IF(AND(Z$5&gt;='Rent Roll'!$M50,EDATE('Rent Roll'!$M50,ROUNDDOWN('Rent Roll'!$Q50,0))-1&gt;=Z$5),-Z28,
IF(AND(Z$5&gt;='Rent Roll'!$K24,EDATE('Rent Roll'!$K24,ROUNDDOWN('Rent Roll'!$M24,0))-1&gt;=Z$5),-Z28,
"-")),"-")</f>
        <v>-</v>
      </c>
      <c r="AA53" s="92" t="str">
        <f>IFERROR(
IF(AND(AA$5&gt;='Rent Roll'!$M50,EDATE('Rent Roll'!$M50,ROUNDDOWN('Rent Roll'!$Q50,0))-1&gt;=AA$5),-AA28,
IF(AND(AA$5&gt;='Rent Roll'!$K24,EDATE('Rent Roll'!$K24,ROUNDDOWN('Rent Roll'!$M24,0))-1&gt;=AA$5),-AA28,
"-")),"-")</f>
        <v>-</v>
      </c>
      <c r="AB53" s="92" t="str">
        <f>IFERROR(
IF(AND(AB$5&gt;='Rent Roll'!$M50,EDATE('Rent Roll'!$M50,ROUNDDOWN('Rent Roll'!$Q50,0))-1&gt;=AB$5),-AB28,
IF(AND(AB$5&gt;='Rent Roll'!$K24,EDATE('Rent Roll'!$K24,ROUNDDOWN('Rent Roll'!$M24,0))-1&gt;=AB$5),-AB28,
"-")),"-")</f>
        <v>-</v>
      </c>
      <c r="AC53" s="92" t="str">
        <f>IFERROR(
IF(AND(AC$5&gt;='Rent Roll'!$M50,EDATE('Rent Roll'!$M50,ROUNDDOWN('Rent Roll'!$Q50,0))-1&gt;=AC$5),-AC28,
IF(AND(AC$5&gt;='Rent Roll'!$K24,EDATE('Rent Roll'!$K24,ROUNDDOWN('Rent Roll'!$M24,0))-1&gt;=AC$5),-AC28,
"-")),"-")</f>
        <v>-</v>
      </c>
      <c r="AD53" s="92" t="str">
        <f>IFERROR(
IF(AND(AD$5&gt;='Rent Roll'!$M50,EDATE('Rent Roll'!$M50,ROUNDDOWN('Rent Roll'!$Q50,0))-1&gt;=AD$5),-AD28,
IF(AND(AD$5&gt;='Rent Roll'!$K24,EDATE('Rent Roll'!$K24,ROUNDDOWN('Rent Roll'!$M24,0))-1&gt;=AD$5),-AD28,
"-")),"-")</f>
        <v>-</v>
      </c>
      <c r="AE53" s="92" t="str">
        <f>IFERROR(
IF(AND(AE$5&gt;='Rent Roll'!$M50,EDATE('Rent Roll'!$M50,ROUNDDOWN('Rent Roll'!$Q50,0))-1&gt;=AE$5),-AE28,
IF(AND(AE$5&gt;='Rent Roll'!$K24,EDATE('Rent Roll'!$K24,ROUNDDOWN('Rent Roll'!$M24,0))-1&gt;=AE$5),-AE28,
"-")),"-")</f>
        <v>-</v>
      </c>
      <c r="AF53" s="92" t="str">
        <f>IFERROR(
IF(AND(AF$5&gt;='Rent Roll'!$M50,EDATE('Rent Roll'!$M50,ROUNDDOWN('Rent Roll'!$Q50,0))-1&gt;=AF$5),-AF28,
IF(AND(AF$5&gt;='Rent Roll'!$K24,EDATE('Rent Roll'!$K24,ROUNDDOWN('Rent Roll'!$M24,0))-1&gt;=AF$5),-AF28,
"-")),"-")</f>
        <v>-</v>
      </c>
      <c r="AG53" s="92" t="str">
        <f>IFERROR(
IF(AND(AG$5&gt;='Rent Roll'!$M50,EDATE('Rent Roll'!$M50,ROUNDDOWN('Rent Roll'!$Q50,0))-1&gt;=AG$5),-AG28,
IF(AND(AG$5&gt;='Rent Roll'!$K24,EDATE('Rent Roll'!$K24,ROUNDDOWN('Rent Roll'!$M24,0))-1&gt;=AG$5),-AG28,
"-")),"-")</f>
        <v>-</v>
      </c>
      <c r="AH53" s="92" t="str">
        <f>IFERROR(
IF(AND(AH$5&gt;='Rent Roll'!$M50,EDATE('Rent Roll'!$M50,ROUNDDOWN('Rent Roll'!$Q50,0))-1&gt;=AH$5),-AH28,
IF(AND(AH$5&gt;='Rent Roll'!$K24,EDATE('Rent Roll'!$K24,ROUNDDOWN('Rent Roll'!$M24,0))-1&gt;=AH$5),-AH28,
"-")),"-")</f>
        <v>-</v>
      </c>
      <c r="AI53" s="92" t="str">
        <f>IFERROR(
IF(AND(AI$5&gt;='Rent Roll'!$M50,EDATE('Rent Roll'!$M50,ROUNDDOWN('Rent Roll'!$Q50,0))-1&gt;=AI$5),-AI28,
IF(AND(AI$5&gt;='Rent Roll'!$K24,EDATE('Rent Roll'!$K24,ROUNDDOWN('Rent Roll'!$M24,0))-1&gt;=AI$5),-AI28,
"-")),"-")</f>
        <v>-</v>
      </c>
      <c r="AJ53" s="92" t="str">
        <f>IFERROR(
IF(AND(AJ$5&gt;='Rent Roll'!$M50,EDATE('Rent Roll'!$M50,ROUNDDOWN('Rent Roll'!$Q50,0))-1&gt;=AJ$5),-AJ28,
IF(AND(AJ$5&gt;='Rent Roll'!$K24,EDATE('Rent Roll'!$K24,ROUNDDOWN('Rent Roll'!$M24,0))-1&gt;=AJ$5),-AJ28,
"-")),"-")</f>
        <v>-</v>
      </c>
      <c r="AK53" s="92" t="str">
        <f>IFERROR(
IF(AND(AK$5&gt;='Rent Roll'!$M50,EDATE('Rent Roll'!$M50,ROUNDDOWN('Rent Roll'!$Q50,0))-1&gt;=AK$5),-AK28,
IF(AND(AK$5&gt;='Rent Roll'!$K24,EDATE('Rent Roll'!$K24,ROUNDDOWN('Rent Roll'!$M24,0))-1&gt;=AK$5),-AK28,
"-")),"-")</f>
        <v>-</v>
      </c>
      <c r="AL53" s="92" t="str">
        <f>IFERROR(
IF(AND(AL$5&gt;='Rent Roll'!$M50,EDATE('Rent Roll'!$M50,ROUNDDOWN('Rent Roll'!$Q50,0))-1&gt;=AL$5),-AL28,
IF(AND(AL$5&gt;='Rent Roll'!$K24,EDATE('Rent Roll'!$K24,ROUNDDOWN('Rent Roll'!$M24,0))-1&gt;=AL$5),-AL28,
"-")),"-")</f>
        <v>-</v>
      </c>
      <c r="AM53" s="92" t="str">
        <f>IFERROR(
IF(AND(AM$5&gt;='Rent Roll'!$M50,EDATE('Rent Roll'!$M50,ROUNDDOWN('Rent Roll'!$Q50,0))-1&gt;=AM$5),-AM28,
IF(AND(AM$5&gt;='Rent Roll'!$K24,EDATE('Rent Roll'!$K24,ROUNDDOWN('Rent Roll'!$M24,0))-1&gt;=AM$5),-AM28,
"-")),"-")</f>
        <v>-</v>
      </c>
      <c r="AN53" s="92" t="str">
        <f>IFERROR(
IF(AND(AN$5&gt;='Rent Roll'!$M50,EDATE('Rent Roll'!$M50,ROUNDDOWN('Rent Roll'!$Q50,0))-1&gt;=AN$5),-AN28,
IF(AND(AN$5&gt;='Rent Roll'!$K24,EDATE('Rent Roll'!$K24,ROUNDDOWN('Rent Roll'!$M24,0))-1&gt;=AN$5),-AN28,
"-")),"-")</f>
        <v>-</v>
      </c>
      <c r="AO53" s="92" t="str">
        <f>IFERROR(
IF(AND(AO$5&gt;='Rent Roll'!$M50,EDATE('Rent Roll'!$M50,ROUNDDOWN('Rent Roll'!$Q50,0))-1&gt;=AO$5),-AO28,
IF(AND(AO$5&gt;='Rent Roll'!$K24,EDATE('Rent Roll'!$K24,ROUNDDOWN('Rent Roll'!$M24,0))-1&gt;=AO$5),-AO28,
"-")),"-")</f>
        <v>-</v>
      </c>
      <c r="AP53" s="92" t="str">
        <f>IFERROR(
IF(AND(AP$5&gt;='Rent Roll'!$M50,EDATE('Rent Roll'!$M50,ROUNDDOWN('Rent Roll'!$Q50,0))-1&gt;=AP$5),-AP28,
IF(AND(AP$5&gt;='Rent Roll'!$K24,EDATE('Rent Roll'!$K24,ROUNDDOWN('Rent Roll'!$M24,0))-1&gt;=AP$5),-AP28,
"-")),"-")</f>
        <v>-</v>
      </c>
      <c r="AQ53" s="92" t="str">
        <f>IFERROR(
IF(AND(AQ$5&gt;='Rent Roll'!$M50,EDATE('Rent Roll'!$M50,ROUNDDOWN('Rent Roll'!$Q50,0))-1&gt;=AQ$5),-AQ28,
IF(AND(AQ$5&gt;='Rent Roll'!$K24,EDATE('Rent Roll'!$K24,ROUNDDOWN('Rent Roll'!$M24,0))-1&gt;=AQ$5),-AQ28,
"-")),"-")</f>
        <v>-</v>
      </c>
      <c r="AR53" s="92" t="str">
        <f>IFERROR(
IF(AND(AR$5&gt;='Rent Roll'!$M50,EDATE('Rent Roll'!$M50,ROUNDDOWN('Rent Roll'!$Q50,0))-1&gt;=AR$5),-AR28,
IF(AND(AR$5&gt;='Rent Roll'!$K24,EDATE('Rent Roll'!$K24,ROUNDDOWN('Rent Roll'!$M24,0))-1&gt;=AR$5),-AR28,
"-")),"-")</f>
        <v>-</v>
      </c>
      <c r="AS53" s="92" t="str">
        <f>IFERROR(
IF(AND(AS$5&gt;='Rent Roll'!$M50,EDATE('Rent Roll'!$M50,ROUNDDOWN('Rent Roll'!$Q50,0))-1&gt;=AS$5),-AS28,
IF(AND(AS$5&gt;='Rent Roll'!$K24,EDATE('Rent Roll'!$K24,ROUNDDOWN('Rent Roll'!$M24,0))-1&gt;=AS$5),-AS28,
"-")),"-")</f>
        <v>-</v>
      </c>
      <c r="AT53" s="92" t="str">
        <f>IFERROR(
IF(AND(AT$5&gt;='Rent Roll'!$M50,EDATE('Rent Roll'!$M50,ROUNDDOWN('Rent Roll'!$Q50,0))-1&gt;=AT$5),-AT28,
IF(AND(AT$5&gt;='Rent Roll'!$K24,EDATE('Rent Roll'!$K24,ROUNDDOWN('Rent Roll'!$M24,0))-1&gt;=AT$5),-AT28,
"-")),"-")</f>
        <v>-</v>
      </c>
      <c r="AU53" s="92" t="str">
        <f>IFERROR(
IF(AND(AU$5&gt;='Rent Roll'!$M50,EDATE('Rent Roll'!$M50,ROUNDDOWN('Rent Roll'!$Q50,0))-1&gt;=AU$5),-AU28,
IF(AND(AU$5&gt;='Rent Roll'!$K24,EDATE('Rent Roll'!$K24,ROUNDDOWN('Rent Roll'!$M24,0))-1&gt;=AU$5),-AU28,
"-")),"-")</f>
        <v>-</v>
      </c>
      <c r="AV53" s="92" t="str">
        <f>IFERROR(
IF(AND(AV$5&gt;='Rent Roll'!$M50,EDATE('Rent Roll'!$M50,ROUNDDOWN('Rent Roll'!$Q50,0))-1&gt;=AV$5),-AV28,
IF(AND(AV$5&gt;='Rent Roll'!$K24,EDATE('Rent Roll'!$K24,ROUNDDOWN('Rent Roll'!$M24,0))-1&gt;=AV$5),-AV28,
"-")),"-")</f>
        <v>-</v>
      </c>
      <c r="AW53" s="92" t="str">
        <f>IFERROR(
IF(AND(AW$5&gt;='Rent Roll'!$M50,EDATE('Rent Roll'!$M50,ROUNDDOWN('Rent Roll'!$Q50,0))-1&gt;=AW$5),-AW28,
IF(AND(AW$5&gt;='Rent Roll'!$K24,EDATE('Rent Roll'!$K24,ROUNDDOWN('Rent Roll'!$M24,0))-1&gt;=AW$5),-AW28,
"-")),"-")</f>
        <v>-</v>
      </c>
      <c r="AX53" s="92" t="str">
        <f>IFERROR(
IF(AND(AX$5&gt;='Rent Roll'!$M50,EDATE('Rent Roll'!$M50,ROUNDDOWN('Rent Roll'!$Q50,0))-1&gt;=AX$5),-AX28,
IF(AND(AX$5&gt;='Rent Roll'!$K24,EDATE('Rent Roll'!$K24,ROUNDDOWN('Rent Roll'!$M24,0))-1&gt;=AX$5),-AX28,
"-")),"-")</f>
        <v>-</v>
      </c>
      <c r="AY53" s="92" t="str">
        <f>IFERROR(
IF(AND(AY$5&gt;='Rent Roll'!$M50,EDATE('Rent Roll'!$M50,ROUNDDOWN('Rent Roll'!$Q50,0))-1&gt;=AY$5),-AY28,
IF(AND(AY$5&gt;='Rent Roll'!$K24,EDATE('Rent Roll'!$K24,ROUNDDOWN('Rent Roll'!$M24,0))-1&gt;=AY$5),-AY28,
"-")),"-")</f>
        <v>-</v>
      </c>
      <c r="AZ53" s="92" t="str">
        <f>IFERROR(
IF(AND(AZ$5&gt;='Rent Roll'!$M50,EDATE('Rent Roll'!$M50,ROUNDDOWN('Rent Roll'!$Q50,0))-1&gt;=AZ$5),-AZ28,
IF(AND(AZ$5&gt;='Rent Roll'!$K24,EDATE('Rent Roll'!$K24,ROUNDDOWN('Rent Roll'!$M24,0))-1&gt;=AZ$5),-AZ28,
"-")),"-")</f>
        <v>-</v>
      </c>
      <c r="BA53" s="92" t="str">
        <f>IFERROR(
IF(AND(BA$5&gt;='Rent Roll'!$M50,EDATE('Rent Roll'!$M50,ROUNDDOWN('Rent Roll'!$Q50,0))-1&gt;=BA$5),-BA28,
IF(AND(BA$5&gt;='Rent Roll'!$K24,EDATE('Rent Roll'!$K24,ROUNDDOWN('Rent Roll'!$M24,0))-1&gt;=BA$5),-BA28,
"-")),"-")</f>
        <v>-</v>
      </c>
      <c r="BB53" s="92" t="str">
        <f>IFERROR(
IF(AND(BB$5&gt;='Rent Roll'!$M50,EDATE('Rent Roll'!$M50,ROUNDDOWN('Rent Roll'!$Q50,0))-1&gt;=BB$5),-BB28,
IF(AND(BB$5&gt;='Rent Roll'!$K24,EDATE('Rent Roll'!$K24,ROUNDDOWN('Rent Roll'!$M24,0))-1&gt;=BB$5),-BB28,
"-")),"-")</f>
        <v>-</v>
      </c>
      <c r="BC53" s="92" t="str">
        <f>IFERROR(
IF(AND(BC$5&gt;='Rent Roll'!$M50,EDATE('Rent Roll'!$M50,ROUNDDOWN('Rent Roll'!$Q50,0))-1&gt;=BC$5),-BC28,
IF(AND(BC$5&gt;='Rent Roll'!$K24,EDATE('Rent Roll'!$K24,ROUNDDOWN('Rent Roll'!$M24,0))-1&gt;=BC$5),-BC28,
"-")),"-")</f>
        <v>-</v>
      </c>
      <c r="BD53" s="92" t="str">
        <f>IFERROR(
IF(AND(BD$5&gt;='Rent Roll'!$M50,EDATE('Rent Roll'!$M50,ROUNDDOWN('Rent Roll'!$Q50,0))-1&gt;=BD$5),-BD28,
IF(AND(BD$5&gt;='Rent Roll'!$K24,EDATE('Rent Roll'!$K24,ROUNDDOWN('Rent Roll'!$M24,0))-1&gt;=BD$5),-BD28,
"-")),"-")</f>
        <v>-</v>
      </c>
      <c r="BE53" s="92" t="str">
        <f>IFERROR(
IF(AND(BE$5&gt;='Rent Roll'!$M50,EDATE('Rent Roll'!$M50,ROUNDDOWN('Rent Roll'!$Q50,0))-1&gt;=BE$5),-BE28,
IF(AND(BE$5&gt;='Rent Roll'!$K24,EDATE('Rent Roll'!$K24,ROUNDDOWN('Rent Roll'!$M24,0))-1&gt;=BE$5),-BE28,
"-")),"-")</f>
        <v>-</v>
      </c>
      <c r="BF53" s="92" t="str">
        <f>IFERROR(
IF(AND(BF$5&gt;='Rent Roll'!$M50,EDATE('Rent Roll'!$M50,ROUNDDOWN('Rent Roll'!$Q50,0))-1&gt;=BF$5),-BF28,
IF(AND(BF$5&gt;='Rent Roll'!$K24,EDATE('Rent Roll'!$K24,ROUNDDOWN('Rent Roll'!$M24,0))-1&gt;=BF$5),-BF28,
"-")),"-")</f>
        <v>-</v>
      </c>
      <c r="BG53" s="92" t="str">
        <f>IFERROR(
IF(AND(BG$5&gt;='Rent Roll'!$M50,EDATE('Rent Roll'!$M50,ROUNDDOWN('Rent Roll'!$Q50,0))-1&gt;=BG$5),-BG28,
IF(AND(BG$5&gt;='Rent Roll'!$K24,EDATE('Rent Roll'!$K24,ROUNDDOWN('Rent Roll'!$M24,0))-1&gt;=BG$5),-BG28,
"-")),"-")</f>
        <v>-</v>
      </c>
      <c r="BH53" s="92" t="str">
        <f>IFERROR(
IF(AND(BH$5&gt;='Rent Roll'!$M50,EDATE('Rent Roll'!$M50,ROUNDDOWN('Rent Roll'!$Q50,0))-1&gt;=BH$5),-BH28,
IF(AND(BH$5&gt;='Rent Roll'!$K24,EDATE('Rent Roll'!$K24,ROUNDDOWN('Rent Roll'!$M24,0))-1&gt;=BH$5),-BH28,
"-")),"-")</f>
        <v>-</v>
      </c>
      <c r="BI53" s="92" t="str">
        <f>IFERROR(
IF(AND(BI$5&gt;='Rent Roll'!$M50,EDATE('Rent Roll'!$M50,ROUNDDOWN('Rent Roll'!$Q50,0))-1&gt;=BI$5),-BI28,
IF(AND(BI$5&gt;='Rent Roll'!$K24,EDATE('Rent Roll'!$K24,ROUNDDOWN('Rent Roll'!$M24,0))-1&gt;=BI$5),-BI28,
"-")),"-")</f>
        <v>-</v>
      </c>
      <c r="BJ53" s="92" t="str">
        <f>IFERROR(
IF(AND(BJ$5&gt;='Rent Roll'!$M50,EDATE('Rent Roll'!$M50,ROUNDDOWN('Rent Roll'!$Q50,0))-1&gt;=BJ$5),-BJ28,
IF(AND(BJ$5&gt;='Rent Roll'!$K24,EDATE('Rent Roll'!$K24,ROUNDDOWN('Rent Roll'!$M24,0))-1&gt;=BJ$5),-BJ28,
"-")),"-")</f>
        <v>-</v>
      </c>
      <c r="BK53" s="92" t="str">
        <f>IFERROR(
IF(AND(BK$5&gt;='Rent Roll'!$M50,EDATE('Rent Roll'!$M50,ROUNDDOWN('Rent Roll'!$Q50,0))-1&gt;=BK$5),-BK28,
IF(AND(BK$5&gt;='Rent Roll'!$K24,EDATE('Rent Roll'!$K24,ROUNDDOWN('Rent Roll'!$M24,0))-1&gt;=BK$5),-BK28,
"-")),"-")</f>
        <v>-</v>
      </c>
      <c r="BL53" s="92" t="str">
        <f>IFERROR(
IF(AND(BL$5&gt;='Rent Roll'!$M50,EDATE('Rent Roll'!$M50,ROUNDDOWN('Rent Roll'!$Q50,0))-1&gt;=BL$5),-BL28,
IF(AND(BL$5&gt;='Rent Roll'!$K24,EDATE('Rent Roll'!$K24,ROUNDDOWN('Rent Roll'!$M24,0))-1&gt;=BL$5),-BL28,
"-")),"-")</f>
        <v>-</v>
      </c>
      <c r="BM53" s="92" t="str">
        <f>IFERROR(
IF(AND(BM$5&gt;='Rent Roll'!$M50,EDATE('Rent Roll'!$M50,ROUNDDOWN('Rent Roll'!$Q50,0))-1&gt;=BM$5),-BM28,
IF(AND(BM$5&gt;='Rent Roll'!$K24,EDATE('Rent Roll'!$K24,ROUNDDOWN('Rent Roll'!$M24,0))-1&gt;=BM$5),-BM28,
"-")),"-")</f>
        <v>-</v>
      </c>
      <c r="BN53" s="92" t="str">
        <f>IFERROR(
IF(AND(BN$5&gt;='Rent Roll'!$M50,EDATE('Rent Roll'!$M50,ROUNDDOWN('Rent Roll'!$Q50,0))-1&gt;=BN$5),-BN28,
IF(AND(BN$5&gt;='Rent Roll'!$K24,EDATE('Rent Roll'!$K24,ROUNDDOWN('Rent Roll'!$M24,0))-1&gt;=BN$5),-BN28,
"-")),"-")</f>
        <v>-</v>
      </c>
      <c r="BO53" s="92" t="str">
        <f>IFERROR(
IF(AND(BO$5&gt;='Rent Roll'!$M50,EDATE('Rent Roll'!$M50,ROUNDDOWN('Rent Roll'!$Q50,0))-1&gt;=BO$5),-BO28,
IF(AND(BO$5&gt;='Rent Roll'!$K24,EDATE('Rent Roll'!$K24,ROUNDDOWN('Rent Roll'!$M24,0))-1&gt;=BO$5),-BO28,
"-")),"-")</f>
        <v>-</v>
      </c>
      <c r="BP53" s="92" t="str">
        <f>IFERROR(
IF(AND(BP$5&gt;='Rent Roll'!$M50,EDATE('Rent Roll'!$M50,ROUNDDOWN('Rent Roll'!$Q50,0))-1&gt;=BP$5),-BP28,
IF(AND(BP$5&gt;='Rent Roll'!$K24,EDATE('Rent Roll'!$K24,ROUNDDOWN('Rent Roll'!$M24,0))-1&gt;=BP$5),-BP28,
"-")),"-")</f>
        <v>-</v>
      </c>
      <c r="BQ53" s="92" t="str">
        <f>IFERROR(
IF(AND(BQ$5&gt;='Rent Roll'!$M50,EDATE('Rent Roll'!$M50,ROUNDDOWN('Rent Roll'!$Q50,0))-1&gt;=BQ$5),-BQ28,
IF(AND(BQ$5&gt;='Rent Roll'!$K24,EDATE('Rent Roll'!$K24,ROUNDDOWN('Rent Roll'!$M24,0))-1&gt;=BQ$5),-BQ28,
"-")),"-")</f>
        <v>-</v>
      </c>
      <c r="BR53" s="92" t="str">
        <f>IFERROR(
IF(AND(BR$5&gt;='Rent Roll'!$M50,EDATE('Rent Roll'!$M50,ROUNDDOWN('Rent Roll'!$Q50,0))-1&gt;=BR$5),-BR28,
IF(AND(BR$5&gt;='Rent Roll'!$K24,EDATE('Rent Roll'!$K24,ROUNDDOWN('Rent Roll'!$M24,0))-1&gt;=BR$5),-BR28,
"-")),"-")</f>
        <v>-</v>
      </c>
      <c r="BS53" s="92" t="str">
        <f>IFERROR(
IF(AND(BS$5&gt;='Rent Roll'!$M50,EDATE('Rent Roll'!$M50,ROUNDDOWN('Rent Roll'!$Q50,0))-1&gt;=BS$5),-BS28,
IF(AND(BS$5&gt;='Rent Roll'!$K24,EDATE('Rent Roll'!$K24,ROUNDDOWN('Rent Roll'!$M24,0))-1&gt;=BS$5),-BS28,
"-")),"-")</f>
        <v>-</v>
      </c>
      <c r="BT53" s="92" t="str">
        <f>IFERROR(
IF(AND(BT$5&gt;='Rent Roll'!$M50,EDATE('Rent Roll'!$M50,ROUNDDOWN('Rent Roll'!$Q50,0))-1&gt;=BT$5),-BT28,
IF(AND(BT$5&gt;='Rent Roll'!$K24,EDATE('Rent Roll'!$K24,ROUNDDOWN('Rent Roll'!$M24,0))-1&gt;=BT$5),-BT28,
"-")),"-")</f>
        <v>-</v>
      </c>
      <c r="BU53" s="92" t="str">
        <f>IFERROR(
IF(AND(BU$5&gt;='Rent Roll'!$M50,EDATE('Rent Roll'!$M50,ROUNDDOWN('Rent Roll'!$Q50,0))-1&gt;=BU$5),-BU28,
IF(AND(BU$5&gt;='Rent Roll'!$K24,EDATE('Rent Roll'!$K24,ROUNDDOWN('Rent Roll'!$M24,0))-1&gt;=BU$5),-BU28,
"-")),"-")</f>
        <v>-</v>
      </c>
      <c r="BV53" s="92" t="str">
        <f>IFERROR(
IF(AND(BV$5&gt;='Rent Roll'!$M50,EDATE('Rent Roll'!$M50,ROUNDDOWN('Rent Roll'!$Q50,0))-1&gt;=BV$5),-BV28,
IF(AND(BV$5&gt;='Rent Roll'!$K24,EDATE('Rent Roll'!$K24,ROUNDDOWN('Rent Roll'!$M24,0))-1&gt;=BV$5),-BV28,
"-")),"-")</f>
        <v>-</v>
      </c>
      <c r="BW53" s="92" t="str">
        <f>IFERROR(
IF(AND(BW$5&gt;='Rent Roll'!$M50,EDATE('Rent Roll'!$M50,ROUNDDOWN('Rent Roll'!$Q50,0))-1&gt;=BW$5),-BW28,
IF(AND(BW$5&gt;='Rent Roll'!$K24,EDATE('Rent Roll'!$K24,ROUNDDOWN('Rent Roll'!$M24,0))-1&gt;=BW$5),-BW28,
"-")),"-")</f>
        <v>-</v>
      </c>
      <c r="BX53" s="92" t="str">
        <f>IFERROR(
IF(AND(BX$5&gt;='Rent Roll'!$M50,EDATE('Rent Roll'!$M50,ROUNDDOWN('Rent Roll'!$Q50,0))-1&gt;=BX$5),-BX28,
IF(AND(BX$5&gt;='Rent Roll'!$K24,EDATE('Rent Roll'!$K24,ROUNDDOWN('Rent Roll'!$M24,0))-1&gt;=BX$5),-BX28,
"-")),"-")</f>
        <v>-</v>
      </c>
      <c r="BY53" s="92" t="str">
        <f>IFERROR(
IF(AND(BY$5&gt;='Rent Roll'!$M50,EDATE('Rent Roll'!$M50,ROUNDDOWN('Rent Roll'!$Q50,0))-1&gt;=BY$5),-BY28,
IF(AND(BY$5&gt;='Rent Roll'!$K24,EDATE('Rent Roll'!$K24,ROUNDDOWN('Rent Roll'!$M24,0))-1&gt;=BY$5),-BY28,
"-")),"-")</f>
        <v>-</v>
      </c>
      <c r="BZ53" s="92" t="str">
        <f>IFERROR(
IF(AND(BZ$5&gt;='Rent Roll'!$M50,EDATE('Rent Roll'!$M50,ROUNDDOWN('Rent Roll'!$Q50,0))-1&gt;=BZ$5),-BZ28,
IF(AND(BZ$5&gt;='Rent Roll'!$K24,EDATE('Rent Roll'!$K24,ROUNDDOWN('Rent Roll'!$M24,0))-1&gt;=BZ$5),-BZ28,
"-")),"-")</f>
        <v>-</v>
      </c>
      <c r="CA53" s="92" t="str">
        <f>IFERROR(
IF(AND(CA$5&gt;='Rent Roll'!$M50,EDATE('Rent Roll'!$M50,ROUNDDOWN('Rent Roll'!$Q50,0))-1&gt;=CA$5),-CA28,
IF(AND(CA$5&gt;='Rent Roll'!$K24,EDATE('Rent Roll'!$K24,ROUNDDOWN('Rent Roll'!$M24,0))-1&gt;=CA$5),-CA28,
"-")),"-")</f>
        <v>-</v>
      </c>
      <c r="CB53" s="92" t="str">
        <f>IFERROR(
IF(AND(CB$5&gt;='Rent Roll'!$M50,EDATE('Rent Roll'!$M50,ROUNDDOWN('Rent Roll'!$Q50,0))-1&gt;=CB$5),-CB28,
IF(AND(CB$5&gt;='Rent Roll'!$K24,EDATE('Rent Roll'!$K24,ROUNDDOWN('Rent Roll'!$M24,0))-1&gt;=CB$5),-CB28,
"-")),"-")</f>
        <v>-</v>
      </c>
      <c r="CC53" s="92" t="str">
        <f>IFERROR(
IF(AND(CC$5&gt;='Rent Roll'!$M50,EDATE('Rent Roll'!$M50,ROUNDDOWN('Rent Roll'!$Q50,0))-1&gt;=CC$5),-CC28,
IF(AND(CC$5&gt;='Rent Roll'!$K24,EDATE('Rent Roll'!$K24,ROUNDDOWN('Rent Roll'!$M24,0))-1&gt;=CC$5),-CC28,
"-")),"-")</f>
        <v>-</v>
      </c>
      <c r="CD53" s="92" t="str">
        <f>IFERROR(
IF(AND(CD$5&gt;='Rent Roll'!$M50,EDATE('Rent Roll'!$M50,ROUNDDOWN('Rent Roll'!$Q50,0))-1&gt;=CD$5),-CD28,
IF(AND(CD$5&gt;='Rent Roll'!$K24,EDATE('Rent Roll'!$K24,ROUNDDOWN('Rent Roll'!$M24,0))-1&gt;=CD$5),-CD28,
"-")),"-")</f>
        <v>-</v>
      </c>
      <c r="CE53" s="92" t="str">
        <f>IFERROR(
IF(AND(CE$5&gt;='Rent Roll'!$M50,EDATE('Rent Roll'!$M50,ROUNDDOWN('Rent Roll'!$Q50,0))-1&gt;=CE$5),-CE28,
IF(AND(CE$5&gt;='Rent Roll'!$K24,EDATE('Rent Roll'!$K24,ROUNDDOWN('Rent Roll'!$M24,0))-1&gt;=CE$5),-CE28,
"-")),"-")</f>
        <v>-</v>
      </c>
      <c r="CF53" s="92" t="str">
        <f>IFERROR(
IF(AND(CF$5&gt;='Rent Roll'!$M50,EDATE('Rent Roll'!$M50,ROUNDDOWN('Rent Roll'!$Q50,0))-1&gt;=CF$5),-CF28,
IF(AND(CF$5&gt;='Rent Roll'!$K24,EDATE('Rent Roll'!$K24,ROUNDDOWN('Rent Roll'!$M24,0))-1&gt;=CF$5),-CF28,
"-")),"-")</f>
        <v>-</v>
      </c>
      <c r="CG53" s="92" t="str">
        <f>IFERROR(
IF(AND(CG$5&gt;='Rent Roll'!$M50,EDATE('Rent Roll'!$M50,ROUNDDOWN('Rent Roll'!$Q50,0))-1&gt;=CG$5),-CG28,
IF(AND(CG$5&gt;='Rent Roll'!$K24,EDATE('Rent Roll'!$K24,ROUNDDOWN('Rent Roll'!$M24,0))-1&gt;=CG$5),-CG28,
"-")),"-")</f>
        <v>-</v>
      </c>
      <c r="CH53" s="92" t="str">
        <f>IFERROR(
IF(AND(CH$5&gt;='Rent Roll'!$M50,EDATE('Rent Roll'!$M50,ROUNDDOWN('Rent Roll'!$Q50,0))-1&gt;=CH$5),-CH28,
IF(AND(CH$5&gt;='Rent Roll'!$K24,EDATE('Rent Roll'!$K24,ROUNDDOWN('Rent Roll'!$M24,0))-1&gt;=CH$5),-CH28,
"-")),"-")</f>
        <v>-</v>
      </c>
      <c r="CI53" s="92" t="str">
        <f>IFERROR(
IF(AND(CI$5&gt;='Rent Roll'!$M50,EDATE('Rent Roll'!$M50,ROUNDDOWN('Rent Roll'!$Q50,0))-1&gt;=CI$5),-CI28,
IF(AND(CI$5&gt;='Rent Roll'!$K24,EDATE('Rent Roll'!$K24,ROUNDDOWN('Rent Roll'!$M24,0))-1&gt;=CI$5),-CI28,
"-")),"-")</f>
        <v>-</v>
      </c>
      <c r="CJ53" s="92" t="str">
        <f>IFERROR(
IF(AND(CJ$5&gt;='Rent Roll'!$M50,EDATE('Rent Roll'!$M50,ROUNDDOWN('Rent Roll'!$Q50,0))-1&gt;=CJ$5),-CJ28,
IF(AND(CJ$5&gt;='Rent Roll'!$K24,EDATE('Rent Roll'!$K24,ROUNDDOWN('Rent Roll'!$M24,0))-1&gt;=CJ$5),-CJ28,
"-")),"-")</f>
        <v>-</v>
      </c>
      <c r="CK53" s="92" t="str">
        <f>IFERROR(
IF(AND(CK$5&gt;='Rent Roll'!$M50,EDATE('Rent Roll'!$M50,ROUNDDOWN('Rent Roll'!$Q50,0))-1&gt;=CK$5),-CK28,
IF(AND(CK$5&gt;='Rent Roll'!$K24,EDATE('Rent Roll'!$K24,ROUNDDOWN('Rent Roll'!$M24,0))-1&gt;=CK$5),-CK28,
"-")),"-")</f>
        <v>-</v>
      </c>
      <c r="CL53" s="92" t="str">
        <f>IFERROR(
IF(AND(CL$5&gt;='Rent Roll'!$M50,EDATE('Rent Roll'!$M50,ROUNDDOWN('Rent Roll'!$Q50,0))-1&gt;=CL$5),-CL28,
IF(AND(CL$5&gt;='Rent Roll'!$K24,EDATE('Rent Roll'!$K24,ROUNDDOWN('Rent Roll'!$M24,0))-1&gt;=CL$5),-CL28,
"-")),"-")</f>
        <v>-</v>
      </c>
      <c r="CM53" s="92" t="str">
        <f>IFERROR(
IF(AND(CM$5&gt;='Rent Roll'!$M50,EDATE('Rent Roll'!$M50,ROUNDDOWN('Rent Roll'!$Q50,0))-1&gt;=CM$5),-CM28,
IF(AND(CM$5&gt;='Rent Roll'!$K24,EDATE('Rent Roll'!$K24,ROUNDDOWN('Rent Roll'!$M24,0))-1&gt;=CM$5),-CM28,
"-")),"-")</f>
        <v>-</v>
      </c>
      <c r="CN53" s="92" t="str">
        <f>IFERROR(
IF(AND(CN$5&gt;='Rent Roll'!$M50,EDATE('Rent Roll'!$M50,ROUNDDOWN('Rent Roll'!$Q50,0))-1&gt;=CN$5),-CN28,
IF(AND(CN$5&gt;='Rent Roll'!$K24,EDATE('Rent Roll'!$K24,ROUNDDOWN('Rent Roll'!$M24,0))-1&gt;=CN$5),-CN28,
"-")),"-")</f>
        <v>-</v>
      </c>
      <c r="CO53" s="92" t="str">
        <f>IFERROR(
IF(AND(CO$5&gt;='Rent Roll'!$M50,EDATE('Rent Roll'!$M50,ROUNDDOWN('Rent Roll'!$Q50,0))-1&gt;=CO$5),-CO28,
IF(AND(CO$5&gt;='Rent Roll'!$K24,EDATE('Rent Roll'!$K24,ROUNDDOWN('Rent Roll'!$M24,0))-1&gt;=CO$5),-CO28,
"-")),"-")</f>
        <v>-</v>
      </c>
      <c r="CP53" s="92" t="str">
        <f>IFERROR(
IF(AND(CP$5&gt;='Rent Roll'!$M50,EDATE('Rent Roll'!$M50,ROUNDDOWN('Rent Roll'!$Q50,0))-1&gt;=CP$5),-CP28,
IF(AND(CP$5&gt;='Rent Roll'!$K24,EDATE('Rent Roll'!$K24,ROUNDDOWN('Rent Roll'!$M24,0))-1&gt;=CP$5),-CP28,
"-")),"-")</f>
        <v>-</v>
      </c>
      <c r="CQ53" s="92" t="str">
        <f>IFERROR(
IF(AND(CQ$5&gt;='Rent Roll'!$M50,EDATE('Rent Roll'!$M50,ROUNDDOWN('Rent Roll'!$Q50,0))-1&gt;=CQ$5),-CQ28,
IF(AND(CQ$5&gt;='Rent Roll'!$K24,EDATE('Rent Roll'!$K24,ROUNDDOWN('Rent Roll'!$M24,0))-1&gt;=CQ$5),-CQ28,
"-")),"-")</f>
        <v>-</v>
      </c>
      <c r="CR53" s="92" t="str">
        <f>IFERROR(
IF(AND(CR$5&gt;='Rent Roll'!$M50,EDATE('Rent Roll'!$M50,ROUNDDOWN('Rent Roll'!$Q50,0))-1&gt;=CR$5),-CR28,
IF(AND(CR$5&gt;='Rent Roll'!$K24,EDATE('Rent Roll'!$K24,ROUNDDOWN('Rent Roll'!$M24,0))-1&gt;=CR$5),-CR28,
"-")),"-")</f>
        <v>-</v>
      </c>
      <c r="CS53" s="92" t="str">
        <f>IFERROR(
IF(AND(CS$5&gt;='Rent Roll'!$M50,EDATE('Rent Roll'!$M50,ROUNDDOWN('Rent Roll'!$Q50,0))-1&gt;=CS$5),-CS28,
IF(AND(CS$5&gt;='Rent Roll'!$K24,EDATE('Rent Roll'!$K24,ROUNDDOWN('Rent Roll'!$M24,0))-1&gt;=CS$5),-CS28,
"-")),"-")</f>
        <v>-</v>
      </c>
      <c r="CT53" s="92" t="str">
        <f>IFERROR(
IF(AND(CT$5&gt;='Rent Roll'!$M50,EDATE('Rent Roll'!$M50,ROUNDDOWN('Rent Roll'!$Q50,0))-1&gt;=CT$5),-CT28,
IF(AND(CT$5&gt;='Rent Roll'!$K24,EDATE('Rent Roll'!$K24,ROUNDDOWN('Rent Roll'!$M24,0))-1&gt;=CT$5),-CT28,
"-")),"-")</f>
        <v>-</v>
      </c>
      <c r="CU53" s="92" t="str">
        <f>IFERROR(
IF(AND(CU$5&gt;='Rent Roll'!$M50,EDATE('Rent Roll'!$M50,ROUNDDOWN('Rent Roll'!$Q50,0))-1&gt;=CU$5),-CU28,
IF(AND(CU$5&gt;='Rent Roll'!$K24,EDATE('Rent Roll'!$K24,ROUNDDOWN('Rent Roll'!$M24,0))-1&gt;=CU$5),-CU28,
"-")),"-")</f>
        <v>-</v>
      </c>
      <c r="CV53" s="92" t="str">
        <f>IFERROR(
IF(AND(CV$5&gt;='Rent Roll'!$M50,EDATE('Rent Roll'!$M50,ROUNDDOWN('Rent Roll'!$Q50,0))-1&gt;=CV$5),-CV28,
IF(AND(CV$5&gt;='Rent Roll'!$K24,EDATE('Rent Roll'!$K24,ROUNDDOWN('Rent Roll'!$M24,0))-1&gt;=CV$5),-CV28,
"-")),"-")</f>
        <v>-</v>
      </c>
      <c r="CW53" s="92" t="str">
        <f>IFERROR(
IF(AND(CW$5&gt;='Rent Roll'!$M50,EDATE('Rent Roll'!$M50,ROUNDDOWN('Rent Roll'!$Q50,0))-1&gt;=CW$5),-CW28,
IF(AND(CW$5&gt;='Rent Roll'!$K24,EDATE('Rent Roll'!$K24,ROUNDDOWN('Rent Roll'!$M24,0))-1&gt;=CW$5),-CW28,
"-")),"-")</f>
        <v>-</v>
      </c>
      <c r="CX53" s="92" t="str">
        <f>IFERROR(
IF(AND(CX$5&gt;='Rent Roll'!$M50,EDATE('Rent Roll'!$M50,ROUNDDOWN('Rent Roll'!$Q50,0))-1&gt;=CX$5),-CX28,
IF(AND(CX$5&gt;='Rent Roll'!$K24,EDATE('Rent Roll'!$K24,ROUNDDOWN('Rent Roll'!$M24,0))-1&gt;=CX$5),-CX28,
"-")),"-")</f>
        <v>-</v>
      </c>
      <c r="CY53" s="92" t="str">
        <f>IFERROR(
IF(AND(CY$5&gt;='Rent Roll'!$M50,EDATE('Rent Roll'!$M50,ROUNDDOWN('Rent Roll'!$Q50,0))-1&gt;=CY$5),-CY28,
IF(AND(CY$5&gt;='Rent Roll'!$K24,EDATE('Rent Roll'!$K24,ROUNDDOWN('Rent Roll'!$M24,0))-1&gt;=CY$5),-CY28,
"-")),"-")</f>
        <v>-</v>
      </c>
      <c r="CZ53" s="92" t="str">
        <f>IFERROR(
IF(AND(CZ$5&gt;='Rent Roll'!$M50,EDATE('Rent Roll'!$M50,ROUNDDOWN('Rent Roll'!$Q50,0))-1&gt;=CZ$5),-CZ28,
IF(AND(CZ$5&gt;='Rent Roll'!$K24,EDATE('Rent Roll'!$K24,ROUNDDOWN('Rent Roll'!$M24,0))-1&gt;=CZ$5),-CZ28,
"-")),"-")</f>
        <v>-</v>
      </c>
      <c r="DA53" s="92" t="str">
        <f>IFERROR(
IF(AND(DA$5&gt;='Rent Roll'!$M50,EDATE('Rent Roll'!$M50,ROUNDDOWN('Rent Roll'!$Q50,0))-1&gt;=DA$5),-DA28,
IF(AND(DA$5&gt;='Rent Roll'!$K24,EDATE('Rent Roll'!$K24,ROUNDDOWN('Rent Roll'!$M24,0))-1&gt;=DA$5),-DA28,
"-")),"-")</f>
        <v>-</v>
      </c>
      <c r="DB53" s="92" t="str">
        <f>IFERROR(
IF(AND(DB$5&gt;='Rent Roll'!$M50,EDATE('Rent Roll'!$M50,ROUNDDOWN('Rent Roll'!$Q50,0))-1&gt;=DB$5),-DB28,
IF(AND(DB$5&gt;='Rent Roll'!$K24,EDATE('Rent Roll'!$K24,ROUNDDOWN('Rent Roll'!$M24,0))-1&gt;=DB$5),-DB28,
"-")),"-")</f>
        <v>-</v>
      </c>
      <c r="DC53" s="92" t="str">
        <f>IFERROR(
IF(AND(DC$5&gt;='Rent Roll'!$M50,EDATE('Rent Roll'!$M50,ROUNDDOWN('Rent Roll'!$Q50,0))-1&gt;=DC$5),-DC28,
IF(AND(DC$5&gt;='Rent Roll'!$K24,EDATE('Rent Roll'!$K24,ROUNDDOWN('Rent Roll'!$M24,0))-1&gt;=DC$5),-DC28,
"-")),"-")</f>
        <v>-</v>
      </c>
      <c r="DD53" s="92" t="str">
        <f>IFERROR(
IF(AND(DD$5&gt;='Rent Roll'!$M50,EDATE('Rent Roll'!$M50,ROUNDDOWN('Rent Roll'!$Q50,0))-1&gt;=DD$5),-DD28,
IF(AND(DD$5&gt;='Rent Roll'!$K24,EDATE('Rent Roll'!$K24,ROUNDDOWN('Rent Roll'!$M24,0))-1&gt;=DD$5),-DD28,
"-")),"-")</f>
        <v>-</v>
      </c>
      <c r="DE53" s="92" t="str">
        <f>IFERROR(
IF(AND(DE$5&gt;='Rent Roll'!$M50,EDATE('Rent Roll'!$M50,ROUNDDOWN('Rent Roll'!$Q50,0))-1&gt;=DE$5),-DE28,
IF(AND(DE$5&gt;='Rent Roll'!$K24,EDATE('Rent Roll'!$K24,ROUNDDOWN('Rent Roll'!$M24,0))-1&gt;=DE$5),-DE28,
"-")),"-")</f>
        <v>-</v>
      </c>
      <c r="DF53" s="92" t="str">
        <f>IFERROR(
IF(AND(DF$5&gt;='Rent Roll'!$M50,EDATE('Rent Roll'!$M50,ROUNDDOWN('Rent Roll'!$Q50,0))-1&gt;=DF$5),-DF28,
IF(AND(DF$5&gt;='Rent Roll'!$K24,EDATE('Rent Roll'!$K24,ROUNDDOWN('Rent Roll'!$M24,0))-1&gt;=DF$5),-DF28,
"-")),"-")</f>
        <v>-</v>
      </c>
      <c r="DG53" s="92" t="str">
        <f>IFERROR(
IF(AND(DG$5&gt;='Rent Roll'!$M50,EDATE('Rent Roll'!$M50,ROUNDDOWN('Rent Roll'!$Q50,0))-1&gt;=DG$5),-DG28,
IF(AND(DG$5&gt;='Rent Roll'!$K24,EDATE('Rent Roll'!$K24,ROUNDDOWN('Rent Roll'!$M24,0))-1&gt;=DG$5),-DG28,
"-")),"-")</f>
        <v>-</v>
      </c>
      <c r="DH53" s="92" t="str">
        <f>IFERROR(
IF(AND(DH$5&gt;='Rent Roll'!$M50,EDATE('Rent Roll'!$M50,ROUNDDOWN('Rent Roll'!$Q50,0))-1&gt;=DH$5),-DH28,
IF(AND(DH$5&gt;='Rent Roll'!$K24,EDATE('Rent Roll'!$K24,ROUNDDOWN('Rent Roll'!$M24,0))-1&gt;=DH$5),-DH28,
"-")),"-")</f>
        <v>-</v>
      </c>
      <c r="DI53" s="92" t="str">
        <f>IFERROR(
IF(AND(DI$5&gt;='Rent Roll'!$M50,EDATE('Rent Roll'!$M50,ROUNDDOWN('Rent Roll'!$Q50,0))-1&gt;=DI$5),-DI28,
IF(AND(DI$5&gt;='Rent Roll'!$K24,EDATE('Rent Roll'!$K24,ROUNDDOWN('Rent Roll'!$M24,0))-1&gt;=DI$5),-DI28,
"-")),"-")</f>
        <v>-</v>
      </c>
      <c r="DJ53" s="92" t="str">
        <f>IFERROR(
IF(AND(DJ$5&gt;='Rent Roll'!$M50,EDATE('Rent Roll'!$M50,ROUNDDOWN('Rent Roll'!$Q50,0))-1&gt;=DJ$5),-DJ28,
IF(AND(DJ$5&gt;='Rent Roll'!$K24,EDATE('Rent Roll'!$K24,ROUNDDOWN('Rent Roll'!$M24,0))-1&gt;=DJ$5),-DJ28,
"-")),"-")</f>
        <v>-</v>
      </c>
      <c r="DK53" s="92" t="str">
        <f>IFERROR(
IF(AND(DK$5&gt;='Rent Roll'!$M50,EDATE('Rent Roll'!$M50,ROUNDDOWN('Rent Roll'!$Q50,0))-1&gt;=DK$5),-DK28,
IF(AND(DK$5&gt;='Rent Roll'!$K24,EDATE('Rent Roll'!$K24,ROUNDDOWN('Rent Roll'!$M24,0))-1&gt;=DK$5),-DK28,
"-")),"-")</f>
        <v>-</v>
      </c>
      <c r="DL53" s="92" t="str">
        <f>IFERROR(
IF(AND(DL$5&gt;='Rent Roll'!$M50,EDATE('Rent Roll'!$M50,ROUNDDOWN('Rent Roll'!$Q50,0))-1&gt;=DL$5),-DL28,
IF(AND(DL$5&gt;='Rent Roll'!$K24,EDATE('Rent Roll'!$K24,ROUNDDOWN('Rent Roll'!$M24,0))-1&gt;=DL$5),-DL28,
"-")),"-")</f>
        <v>-</v>
      </c>
      <c r="DM53" s="92" t="str">
        <f>IFERROR(
IF(AND(DM$5&gt;='Rent Roll'!$M50,EDATE('Rent Roll'!$M50,ROUNDDOWN('Rent Roll'!$Q50,0))-1&gt;=DM$5),-DM28,
IF(AND(DM$5&gt;='Rent Roll'!$K24,EDATE('Rent Roll'!$K24,ROUNDDOWN('Rent Roll'!$M24,0))-1&gt;=DM$5),-DM28,
"-")),"-")</f>
        <v>-</v>
      </c>
      <c r="DN53" s="92" t="str">
        <f>IFERROR(
IF(AND(DN$5&gt;='Rent Roll'!$M50,EDATE('Rent Roll'!$M50,ROUNDDOWN('Rent Roll'!$Q50,0))-1&gt;=DN$5),-DN28,
IF(AND(DN$5&gt;='Rent Roll'!$K24,EDATE('Rent Roll'!$K24,ROUNDDOWN('Rent Roll'!$M24,0))-1&gt;=DN$5),-DN28,
"-")),"-")</f>
        <v>-</v>
      </c>
      <c r="DO53" s="92" t="str">
        <f>IFERROR(
IF(AND(DO$5&gt;='Rent Roll'!$M50,EDATE('Rent Roll'!$M50,ROUNDDOWN('Rent Roll'!$Q50,0))-1&gt;=DO$5),-DO28,
IF(AND(DO$5&gt;='Rent Roll'!$K24,EDATE('Rent Roll'!$K24,ROUNDDOWN('Rent Roll'!$M24,0))-1&gt;=DO$5),-DO28,
"-")),"-")</f>
        <v>-</v>
      </c>
      <c r="DP53" s="92" t="str">
        <f>IFERROR(
IF(AND(DP$5&gt;='Rent Roll'!$M50,EDATE('Rent Roll'!$M50,ROUNDDOWN('Rent Roll'!$Q50,0))-1&gt;=DP$5),-DP28,
IF(AND(DP$5&gt;='Rent Roll'!$K24,EDATE('Rent Roll'!$K24,ROUNDDOWN('Rent Roll'!$M24,0))-1&gt;=DP$5),-DP28,
"-")),"-")</f>
        <v>-</v>
      </c>
      <c r="DQ53" s="92" t="str">
        <f>IFERROR(
IF(AND(DQ$5&gt;='Rent Roll'!$M50,EDATE('Rent Roll'!$M50,ROUNDDOWN('Rent Roll'!$Q50,0))-1&gt;=DQ$5),-DQ28,
IF(AND(DQ$5&gt;='Rent Roll'!$K24,EDATE('Rent Roll'!$K24,ROUNDDOWN('Rent Roll'!$M24,0))-1&gt;=DQ$5),-DQ28,
"-")),"-")</f>
        <v>-</v>
      </c>
      <c r="DR53" s="92" t="str">
        <f>IFERROR(
IF(AND(DR$5&gt;='Rent Roll'!$M50,EDATE('Rent Roll'!$M50,ROUNDDOWN('Rent Roll'!$Q50,0))-1&gt;=DR$5),-DR28,
IF(AND(DR$5&gt;='Rent Roll'!$K24,EDATE('Rent Roll'!$K24,ROUNDDOWN('Rent Roll'!$M24,0))-1&gt;=DR$5),-DR28,
"-")),"-")</f>
        <v>-</v>
      </c>
      <c r="DS53" s="92" t="str">
        <f>IFERROR(
IF(AND(DS$5&gt;='Rent Roll'!$M50,EDATE('Rent Roll'!$M50,ROUNDDOWN('Rent Roll'!$Q50,0))-1&gt;=DS$5),-DS28,
IF(AND(DS$5&gt;='Rent Roll'!$K24,EDATE('Rent Roll'!$K24,ROUNDDOWN('Rent Roll'!$M24,0))-1&gt;=DS$5),-DS28,
"-")),"-")</f>
        <v>-</v>
      </c>
      <c r="DT53" s="92" t="str">
        <f>IFERROR(
IF(AND(DT$5&gt;='Rent Roll'!$M50,EDATE('Rent Roll'!$M50,ROUNDDOWN('Rent Roll'!$Q50,0))-1&gt;=DT$5),-DT28,
IF(AND(DT$5&gt;='Rent Roll'!$K24,EDATE('Rent Roll'!$K24,ROUNDDOWN('Rent Roll'!$M24,0))-1&gt;=DT$5),-DT28,
"-")),"-")</f>
        <v>-</v>
      </c>
      <c r="DU53" s="92" t="str">
        <f>IFERROR(
IF(AND(DU$5&gt;='Rent Roll'!$M50,EDATE('Rent Roll'!$M50,ROUNDDOWN('Rent Roll'!$Q50,0))-1&gt;=DU$5),-DU28,
IF(AND(DU$5&gt;='Rent Roll'!$K24,EDATE('Rent Roll'!$K24,ROUNDDOWN('Rent Roll'!$M24,0))-1&gt;=DU$5),-DU28,
"-")),"-")</f>
        <v>-</v>
      </c>
      <c r="DV53" s="92" t="str">
        <f>IFERROR(
IF(AND(DV$5&gt;='Rent Roll'!$M50,EDATE('Rent Roll'!$M50,ROUNDDOWN('Rent Roll'!$Q50,0))-1&gt;=DV$5),-DV28,
IF(AND(DV$5&gt;='Rent Roll'!$K24,EDATE('Rent Roll'!$K24,ROUNDDOWN('Rent Roll'!$M24,0))-1&gt;=DV$5),-DV28,
"-")),"-")</f>
        <v>-</v>
      </c>
      <c r="DW53" s="92" t="str">
        <f>IFERROR(
IF(AND(DW$5&gt;='Rent Roll'!$M50,EDATE('Rent Roll'!$M50,ROUNDDOWN('Rent Roll'!$Q50,0))-1&gt;=DW$5),-DW28,
IF(AND(DW$5&gt;='Rent Roll'!$K24,EDATE('Rent Roll'!$K24,ROUNDDOWN('Rent Roll'!$M24,0))-1&gt;=DW$5),-DW28,
"-")),"-")</f>
        <v>-</v>
      </c>
      <c r="DX53" s="92" t="str">
        <f>IFERROR(
IF(AND(DX$5&gt;='Rent Roll'!$M50,EDATE('Rent Roll'!$M50,ROUNDDOWN('Rent Roll'!$Q50,0))-1&gt;=DX$5),-DX28,
IF(AND(DX$5&gt;='Rent Roll'!$K24,EDATE('Rent Roll'!$K24,ROUNDDOWN('Rent Roll'!$M24,0))-1&gt;=DX$5),-DX28,
"-")),"-")</f>
        <v>-</v>
      </c>
      <c r="DY53" s="92" t="str">
        <f>IFERROR(
IF(AND(DY$5&gt;='Rent Roll'!$M50,EDATE('Rent Roll'!$M50,ROUNDDOWN('Rent Roll'!$Q50,0))-1&gt;=DY$5),-DY28,
IF(AND(DY$5&gt;='Rent Roll'!$K24,EDATE('Rent Roll'!$K24,ROUNDDOWN('Rent Roll'!$M24,0))-1&gt;=DY$5),-DY28,
"-")),"-")</f>
        <v>-</v>
      </c>
      <c r="DZ53" s="92" t="str">
        <f>IFERROR(
IF(AND(DZ$5&gt;='Rent Roll'!$M50,EDATE('Rent Roll'!$M50,ROUNDDOWN('Rent Roll'!$Q50,0))-1&gt;=DZ$5),-DZ28,
IF(AND(DZ$5&gt;='Rent Roll'!$K24,EDATE('Rent Roll'!$K24,ROUNDDOWN('Rent Roll'!$M24,0))-1&gt;=DZ$5),-DZ28,
"-")),"-")</f>
        <v>-</v>
      </c>
      <c r="EA53" s="92" t="str">
        <f>IFERROR(
IF(AND(EA$5&gt;='Rent Roll'!$M50,EDATE('Rent Roll'!$M50,ROUNDDOWN('Rent Roll'!$Q50,0))-1&gt;=EA$5),-EA28,
IF(AND(EA$5&gt;='Rent Roll'!$K24,EDATE('Rent Roll'!$K24,ROUNDDOWN('Rent Roll'!$M24,0))-1&gt;=EA$5),-EA28,
"-")),"-")</f>
        <v>-</v>
      </c>
      <c r="EB53" s="92" t="str">
        <f>IFERROR(
IF(AND(EB$5&gt;='Rent Roll'!$M50,EDATE('Rent Roll'!$M50,ROUNDDOWN('Rent Roll'!$Q50,0))-1&gt;=EB$5),-EB28,
IF(AND(EB$5&gt;='Rent Roll'!$K24,EDATE('Rent Roll'!$K24,ROUNDDOWN('Rent Roll'!$M24,0))-1&gt;=EB$5),-EB28,
"-")),"-")</f>
        <v>-</v>
      </c>
      <c r="EC53" s="92" t="str">
        <f>IFERROR(
IF(AND(EC$5&gt;='Rent Roll'!$M50,EDATE('Rent Roll'!$M50,ROUNDDOWN('Rent Roll'!$Q50,0))-1&gt;=EC$5),-EC28,
IF(AND(EC$5&gt;='Rent Roll'!$K24,EDATE('Rent Roll'!$K24,ROUNDDOWN('Rent Roll'!$M24,0))-1&gt;=EC$5),-EC28,
"-")),"-")</f>
        <v>-</v>
      </c>
      <c r="ED53" s="92" t="str">
        <f>IFERROR(
IF(AND(ED$5&gt;='Rent Roll'!$M50,EDATE('Rent Roll'!$M50,ROUNDDOWN('Rent Roll'!$Q50,0))-1&gt;=ED$5),-ED28,
IF(AND(ED$5&gt;='Rent Roll'!$K24,EDATE('Rent Roll'!$K24,ROUNDDOWN('Rent Roll'!$M24,0))-1&gt;=ED$5),-ED28,
"-")),"-")</f>
        <v>-</v>
      </c>
      <c r="EE53" s="92" t="str">
        <f>IFERROR(
IF(AND(EE$5&gt;='Rent Roll'!$M50,EDATE('Rent Roll'!$M50,ROUNDDOWN('Rent Roll'!$Q50,0))-1&gt;=EE$5),-EE28,
IF(AND(EE$5&gt;='Rent Roll'!$K24,EDATE('Rent Roll'!$K24,ROUNDDOWN('Rent Roll'!$M24,0))-1&gt;=EE$5),-EE28,
"-")),"-")</f>
        <v>-</v>
      </c>
      <c r="EF53" s="214" t="str">
        <f>IFERROR(
IF(AND(EF$5&gt;='Rent Roll'!$M50,EDATE('Rent Roll'!$M50,ROUNDDOWN('Rent Roll'!$Q50,0))-1&gt;=EF$5),-EF28,
IF(AND(EF$5&gt;='Rent Roll'!$K24,EDATE('Rent Roll'!$K24,ROUNDDOWN('Rent Roll'!$M24,0))-1&gt;=EF$5),-EF28,
"-")),"-")</f>
        <v>-</v>
      </c>
      <c r="EG53" s="72" t="s">
        <v>109</v>
      </c>
    </row>
    <row r="54" spans="2:137" x14ac:dyDescent="0.2">
      <c r="B54" s="75"/>
      <c r="C54" s="287" t="str">
        <f>CONCATENATE('Rent Roll'!B25&amp;" - "&amp;'Rent Roll'!C25)</f>
        <v xml:space="preserve"> - </v>
      </c>
      <c r="D54" s="214">
        <f t="shared" si="18"/>
        <v>0</v>
      </c>
      <c r="E54" s="92" t="str">
        <f>IFERROR(
IF(AND(E$5&gt;='Rent Roll'!$M51,EDATE('Rent Roll'!$M51,ROUNDDOWN('Rent Roll'!$Q51,0))-1&gt;=E$5),-E29,
IF(AND(E$5&gt;='Rent Roll'!$K25,EDATE('Rent Roll'!$K25,ROUNDDOWN('Rent Roll'!$M25,0))-1&gt;=E$5),-E29,
"-")),"-")</f>
        <v>-</v>
      </c>
      <c r="F54" s="92" t="str">
        <f>IFERROR(
IF(AND(F$5&gt;='Rent Roll'!$M51,EDATE('Rent Roll'!$M51,ROUNDDOWN('Rent Roll'!$Q51,0))-1&gt;=F$5),-F29,
IF(AND(F$5&gt;='Rent Roll'!$K25,EDATE('Rent Roll'!$K25,ROUNDDOWN('Rent Roll'!$M25,0))-1&gt;=F$5),-F29,
"-")),"-")</f>
        <v>-</v>
      </c>
      <c r="G54" s="92" t="str">
        <f>IFERROR(
IF(AND(G$5&gt;='Rent Roll'!$M51,EDATE('Rent Roll'!$M51,ROUNDDOWN('Rent Roll'!$Q51,0))-1&gt;=G$5),-G29,
IF(AND(G$5&gt;='Rent Roll'!$K25,EDATE('Rent Roll'!$K25,ROUNDDOWN('Rent Roll'!$M25,0))-1&gt;=G$5),-G29,
"-")),"-")</f>
        <v>-</v>
      </c>
      <c r="H54" s="92" t="str">
        <f>IFERROR(
IF(AND(H$5&gt;='Rent Roll'!$M51,EDATE('Rent Roll'!$M51,ROUNDDOWN('Rent Roll'!$Q51,0))-1&gt;=H$5),-H29,
IF(AND(H$5&gt;='Rent Roll'!$K25,EDATE('Rent Roll'!$K25,ROUNDDOWN('Rent Roll'!$M25,0))-1&gt;=H$5),-H29,
"-")),"-")</f>
        <v>-</v>
      </c>
      <c r="I54" s="92" t="str">
        <f>IFERROR(
IF(AND(I$5&gt;='Rent Roll'!$M51,EDATE('Rent Roll'!$M51,ROUNDDOWN('Rent Roll'!$Q51,0))-1&gt;=I$5),-I29,
IF(AND(I$5&gt;='Rent Roll'!$K25,EDATE('Rent Roll'!$K25,ROUNDDOWN('Rent Roll'!$M25,0))-1&gt;=I$5),-I29,
"-")),"-")</f>
        <v>-</v>
      </c>
      <c r="J54" s="92" t="str">
        <f>IFERROR(
IF(AND(J$5&gt;='Rent Roll'!$M51,EDATE('Rent Roll'!$M51,ROUNDDOWN('Rent Roll'!$Q51,0))-1&gt;=J$5),-J29,
IF(AND(J$5&gt;='Rent Roll'!$K25,EDATE('Rent Roll'!$K25,ROUNDDOWN('Rent Roll'!$M25,0))-1&gt;=J$5),-J29,
"-")),"-")</f>
        <v>-</v>
      </c>
      <c r="K54" s="92" t="str">
        <f>IFERROR(
IF(AND(K$5&gt;='Rent Roll'!$M51,EDATE('Rent Roll'!$M51,ROUNDDOWN('Rent Roll'!$Q51,0))-1&gt;=K$5),-K29,
IF(AND(K$5&gt;='Rent Roll'!$K25,EDATE('Rent Roll'!$K25,ROUNDDOWN('Rent Roll'!$M25,0))-1&gt;=K$5),-K29,
"-")),"-")</f>
        <v>-</v>
      </c>
      <c r="L54" s="92" t="str">
        <f>IFERROR(
IF(AND(L$5&gt;='Rent Roll'!$M51,EDATE('Rent Roll'!$M51,ROUNDDOWN('Rent Roll'!$Q51,0))-1&gt;=L$5),-L29,
IF(AND(L$5&gt;='Rent Roll'!$K25,EDATE('Rent Roll'!$K25,ROUNDDOWN('Rent Roll'!$M25,0))-1&gt;=L$5),-L29,
"-")),"-")</f>
        <v>-</v>
      </c>
      <c r="M54" s="92" t="str">
        <f>IFERROR(
IF(AND(M$5&gt;='Rent Roll'!$M51,EDATE('Rent Roll'!$M51,ROUNDDOWN('Rent Roll'!$Q51,0))-1&gt;=M$5),-M29,
IF(AND(M$5&gt;='Rent Roll'!$K25,EDATE('Rent Roll'!$K25,ROUNDDOWN('Rent Roll'!$M25,0))-1&gt;=M$5),-M29,
"-")),"-")</f>
        <v>-</v>
      </c>
      <c r="N54" s="92" t="str">
        <f>IFERROR(
IF(AND(N$5&gt;='Rent Roll'!$M51,EDATE('Rent Roll'!$M51,ROUNDDOWN('Rent Roll'!$Q51,0))-1&gt;=N$5),-N29,
IF(AND(N$5&gt;='Rent Roll'!$K25,EDATE('Rent Roll'!$K25,ROUNDDOWN('Rent Roll'!$M25,0))-1&gt;=N$5),-N29,
"-")),"-")</f>
        <v>-</v>
      </c>
      <c r="O54" s="92" t="str">
        <f>IFERROR(
IF(AND(O$5&gt;='Rent Roll'!$M51,EDATE('Rent Roll'!$M51,ROUNDDOWN('Rent Roll'!$Q51,0))-1&gt;=O$5),-O29,
IF(AND(O$5&gt;='Rent Roll'!$K25,EDATE('Rent Roll'!$K25,ROUNDDOWN('Rent Roll'!$M25,0))-1&gt;=O$5),-O29,
"-")),"-")</f>
        <v>-</v>
      </c>
      <c r="P54" s="92" t="str">
        <f>IFERROR(
IF(AND(P$5&gt;='Rent Roll'!$M51,EDATE('Rent Roll'!$M51,ROUNDDOWN('Rent Roll'!$Q51,0))-1&gt;=P$5),-P29,
IF(AND(P$5&gt;='Rent Roll'!$K25,EDATE('Rent Roll'!$K25,ROUNDDOWN('Rent Roll'!$M25,0))-1&gt;=P$5),-P29,
"-")),"-")</f>
        <v>-</v>
      </c>
      <c r="Q54" s="92" t="str">
        <f>IFERROR(
IF(AND(Q$5&gt;='Rent Roll'!$M51,EDATE('Rent Roll'!$M51,ROUNDDOWN('Rent Roll'!$Q51,0))-1&gt;=Q$5),-Q29,
IF(AND(Q$5&gt;='Rent Roll'!$K25,EDATE('Rent Roll'!$K25,ROUNDDOWN('Rent Roll'!$M25,0))-1&gt;=Q$5),-Q29,
"-")),"-")</f>
        <v>-</v>
      </c>
      <c r="R54" s="92" t="str">
        <f>IFERROR(
IF(AND(R$5&gt;='Rent Roll'!$M51,EDATE('Rent Roll'!$M51,ROUNDDOWN('Rent Roll'!$Q51,0))-1&gt;=R$5),-R29,
IF(AND(R$5&gt;='Rent Roll'!$K25,EDATE('Rent Roll'!$K25,ROUNDDOWN('Rent Roll'!$M25,0))-1&gt;=R$5),-R29,
"-")),"-")</f>
        <v>-</v>
      </c>
      <c r="S54" s="92" t="str">
        <f>IFERROR(
IF(AND(S$5&gt;='Rent Roll'!$M51,EDATE('Rent Roll'!$M51,ROUNDDOWN('Rent Roll'!$Q51,0))-1&gt;=S$5),-S29,
IF(AND(S$5&gt;='Rent Roll'!$K25,EDATE('Rent Roll'!$K25,ROUNDDOWN('Rent Roll'!$M25,0))-1&gt;=S$5),-S29,
"-")),"-")</f>
        <v>-</v>
      </c>
      <c r="T54" s="92" t="str">
        <f>IFERROR(
IF(AND(T$5&gt;='Rent Roll'!$M51,EDATE('Rent Roll'!$M51,ROUNDDOWN('Rent Roll'!$Q51,0))-1&gt;=T$5),-T29,
IF(AND(T$5&gt;='Rent Roll'!$K25,EDATE('Rent Roll'!$K25,ROUNDDOWN('Rent Roll'!$M25,0))-1&gt;=T$5),-T29,
"-")),"-")</f>
        <v>-</v>
      </c>
      <c r="U54" s="92" t="str">
        <f>IFERROR(
IF(AND(U$5&gt;='Rent Roll'!$M51,EDATE('Rent Roll'!$M51,ROUNDDOWN('Rent Roll'!$Q51,0))-1&gt;=U$5),-U29,
IF(AND(U$5&gt;='Rent Roll'!$K25,EDATE('Rent Roll'!$K25,ROUNDDOWN('Rent Roll'!$M25,0))-1&gt;=U$5),-U29,
"-")),"-")</f>
        <v>-</v>
      </c>
      <c r="V54" s="92" t="str">
        <f>IFERROR(
IF(AND(V$5&gt;='Rent Roll'!$M51,EDATE('Rent Roll'!$M51,ROUNDDOWN('Rent Roll'!$Q51,0))-1&gt;=V$5),-V29,
IF(AND(V$5&gt;='Rent Roll'!$K25,EDATE('Rent Roll'!$K25,ROUNDDOWN('Rent Roll'!$M25,0))-1&gt;=V$5),-V29,
"-")),"-")</f>
        <v>-</v>
      </c>
      <c r="W54" s="92" t="str">
        <f>IFERROR(
IF(AND(W$5&gt;='Rent Roll'!$M51,EDATE('Rent Roll'!$M51,ROUNDDOWN('Rent Roll'!$Q51,0))-1&gt;=W$5),-W29,
IF(AND(W$5&gt;='Rent Roll'!$K25,EDATE('Rent Roll'!$K25,ROUNDDOWN('Rent Roll'!$M25,0))-1&gt;=W$5),-W29,
"-")),"-")</f>
        <v>-</v>
      </c>
      <c r="X54" s="92" t="str">
        <f>IFERROR(
IF(AND(X$5&gt;='Rent Roll'!$M51,EDATE('Rent Roll'!$M51,ROUNDDOWN('Rent Roll'!$Q51,0))-1&gt;=X$5),-X29,
IF(AND(X$5&gt;='Rent Roll'!$K25,EDATE('Rent Roll'!$K25,ROUNDDOWN('Rent Roll'!$M25,0))-1&gt;=X$5),-X29,
"-")),"-")</f>
        <v>-</v>
      </c>
      <c r="Y54" s="92" t="str">
        <f>IFERROR(
IF(AND(Y$5&gt;='Rent Roll'!$M51,EDATE('Rent Roll'!$M51,ROUNDDOWN('Rent Roll'!$Q51,0))-1&gt;=Y$5),-Y29,
IF(AND(Y$5&gt;='Rent Roll'!$K25,EDATE('Rent Roll'!$K25,ROUNDDOWN('Rent Roll'!$M25,0))-1&gt;=Y$5),-Y29,
"-")),"-")</f>
        <v>-</v>
      </c>
      <c r="Z54" s="92" t="str">
        <f>IFERROR(
IF(AND(Z$5&gt;='Rent Roll'!$M51,EDATE('Rent Roll'!$M51,ROUNDDOWN('Rent Roll'!$Q51,0))-1&gt;=Z$5),-Z29,
IF(AND(Z$5&gt;='Rent Roll'!$K25,EDATE('Rent Roll'!$K25,ROUNDDOWN('Rent Roll'!$M25,0))-1&gt;=Z$5),-Z29,
"-")),"-")</f>
        <v>-</v>
      </c>
      <c r="AA54" s="92" t="str">
        <f>IFERROR(
IF(AND(AA$5&gt;='Rent Roll'!$M51,EDATE('Rent Roll'!$M51,ROUNDDOWN('Rent Roll'!$Q51,0))-1&gt;=AA$5),-AA29,
IF(AND(AA$5&gt;='Rent Roll'!$K25,EDATE('Rent Roll'!$K25,ROUNDDOWN('Rent Roll'!$M25,0))-1&gt;=AA$5),-AA29,
"-")),"-")</f>
        <v>-</v>
      </c>
      <c r="AB54" s="92" t="str">
        <f>IFERROR(
IF(AND(AB$5&gt;='Rent Roll'!$M51,EDATE('Rent Roll'!$M51,ROUNDDOWN('Rent Roll'!$Q51,0))-1&gt;=AB$5),-AB29,
IF(AND(AB$5&gt;='Rent Roll'!$K25,EDATE('Rent Roll'!$K25,ROUNDDOWN('Rent Roll'!$M25,0))-1&gt;=AB$5),-AB29,
"-")),"-")</f>
        <v>-</v>
      </c>
      <c r="AC54" s="92" t="str">
        <f>IFERROR(
IF(AND(AC$5&gt;='Rent Roll'!$M51,EDATE('Rent Roll'!$M51,ROUNDDOWN('Rent Roll'!$Q51,0))-1&gt;=AC$5),-AC29,
IF(AND(AC$5&gt;='Rent Roll'!$K25,EDATE('Rent Roll'!$K25,ROUNDDOWN('Rent Roll'!$M25,0))-1&gt;=AC$5),-AC29,
"-")),"-")</f>
        <v>-</v>
      </c>
      <c r="AD54" s="92" t="str">
        <f>IFERROR(
IF(AND(AD$5&gt;='Rent Roll'!$M51,EDATE('Rent Roll'!$M51,ROUNDDOWN('Rent Roll'!$Q51,0))-1&gt;=AD$5),-AD29,
IF(AND(AD$5&gt;='Rent Roll'!$K25,EDATE('Rent Roll'!$K25,ROUNDDOWN('Rent Roll'!$M25,0))-1&gt;=AD$5),-AD29,
"-")),"-")</f>
        <v>-</v>
      </c>
      <c r="AE54" s="92" t="str">
        <f>IFERROR(
IF(AND(AE$5&gt;='Rent Roll'!$M51,EDATE('Rent Roll'!$M51,ROUNDDOWN('Rent Roll'!$Q51,0))-1&gt;=AE$5),-AE29,
IF(AND(AE$5&gt;='Rent Roll'!$K25,EDATE('Rent Roll'!$K25,ROUNDDOWN('Rent Roll'!$M25,0))-1&gt;=AE$5),-AE29,
"-")),"-")</f>
        <v>-</v>
      </c>
      <c r="AF54" s="92" t="str">
        <f>IFERROR(
IF(AND(AF$5&gt;='Rent Roll'!$M51,EDATE('Rent Roll'!$M51,ROUNDDOWN('Rent Roll'!$Q51,0))-1&gt;=AF$5),-AF29,
IF(AND(AF$5&gt;='Rent Roll'!$K25,EDATE('Rent Roll'!$K25,ROUNDDOWN('Rent Roll'!$M25,0))-1&gt;=AF$5),-AF29,
"-")),"-")</f>
        <v>-</v>
      </c>
      <c r="AG54" s="92" t="str">
        <f>IFERROR(
IF(AND(AG$5&gt;='Rent Roll'!$M51,EDATE('Rent Roll'!$M51,ROUNDDOWN('Rent Roll'!$Q51,0))-1&gt;=AG$5),-AG29,
IF(AND(AG$5&gt;='Rent Roll'!$K25,EDATE('Rent Roll'!$K25,ROUNDDOWN('Rent Roll'!$M25,0))-1&gt;=AG$5),-AG29,
"-")),"-")</f>
        <v>-</v>
      </c>
      <c r="AH54" s="92" t="str">
        <f>IFERROR(
IF(AND(AH$5&gt;='Rent Roll'!$M51,EDATE('Rent Roll'!$M51,ROUNDDOWN('Rent Roll'!$Q51,0))-1&gt;=AH$5),-AH29,
IF(AND(AH$5&gt;='Rent Roll'!$K25,EDATE('Rent Roll'!$K25,ROUNDDOWN('Rent Roll'!$M25,0))-1&gt;=AH$5),-AH29,
"-")),"-")</f>
        <v>-</v>
      </c>
      <c r="AI54" s="92" t="str">
        <f>IFERROR(
IF(AND(AI$5&gt;='Rent Roll'!$M51,EDATE('Rent Roll'!$M51,ROUNDDOWN('Rent Roll'!$Q51,0))-1&gt;=AI$5),-AI29,
IF(AND(AI$5&gt;='Rent Roll'!$K25,EDATE('Rent Roll'!$K25,ROUNDDOWN('Rent Roll'!$M25,0))-1&gt;=AI$5),-AI29,
"-")),"-")</f>
        <v>-</v>
      </c>
      <c r="AJ54" s="92" t="str">
        <f>IFERROR(
IF(AND(AJ$5&gt;='Rent Roll'!$M51,EDATE('Rent Roll'!$M51,ROUNDDOWN('Rent Roll'!$Q51,0))-1&gt;=AJ$5),-AJ29,
IF(AND(AJ$5&gt;='Rent Roll'!$K25,EDATE('Rent Roll'!$K25,ROUNDDOWN('Rent Roll'!$M25,0))-1&gt;=AJ$5),-AJ29,
"-")),"-")</f>
        <v>-</v>
      </c>
      <c r="AK54" s="92" t="str">
        <f>IFERROR(
IF(AND(AK$5&gt;='Rent Roll'!$M51,EDATE('Rent Roll'!$M51,ROUNDDOWN('Rent Roll'!$Q51,0))-1&gt;=AK$5),-AK29,
IF(AND(AK$5&gt;='Rent Roll'!$K25,EDATE('Rent Roll'!$K25,ROUNDDOWN('Rent Roll'!$M25,0))-1&gt;=AK$5),-AK29,
"-")),"-")</f>
        <v>-</v>
      </c>
      <c r="AL54" s="92" t="str">
        <f>IFERROR(
IF(AND(AL$5&gt;='Rent Roll'!$M51,EDATE('Rent Roll'!$M51,ROUNDDOWN('Rent Roll'!$Q51,0))-1&gt;=AL$5),-AL29,
IF(AND(AL$5&gt;='Rent Roll'!$K25,EDATE('Rent Roll'!$K25,ROUNDDOWN('Rent Roll'!$M25,0))-1&gt;=AL$5),-AL29,
"-")),"-")</f>
        <v>-</v>
      </c>
      <c r="AM54" s="92" t="str">
        <f>IFERROR(
IF(AND(AM$5&gt;='Rent Roll'!$M51,EDATE('Rent Roll'!$M51,ROUNDDOWN('Rent Roll'!$Q51,0))-1&gt;=AM$5),-AM29,
IF(AND(AM$5&gt;='Rent Roll'!$K25,EDATE('Rent Roll'!$K25,ROUNDDOWN('Rent Roll'!$M25,0))-1&gt;=AM$5),-AM29,
"-")),"-")</f>
        <v>-</v>
      </c>
      <c r="AN54" s="92" t="str">
        <f>IFERROR(
IF(AND(AN$5&gt;='Rent Roll'!$M51,EDATE('Rent Roll'!$M51,ROUNDDOWN('Rent Roll'!$Q51,0))-1&gt;=AN$5),-AN29,
IF(AND(AN$5&gt;='Rent Roll'!$K25,EDATE('Rent Roll'!$K25,ROUNDDOWN('Rent Roll'!$M25,0))-1&gt;=AN$5),-AN29,
"-")),"-")</f>
        <v>-</v>
      </c>
      <c r="AO54" s="92" t="str">
        <f>IFERROR(
IF(AND(AO$5&gt;='Rent Roll'!$M51,EDATE('Rent Roll'!$M51,ROUNDDOWN('Rent Roll'!$Q51,0))-1&gt;=AO$5),-AO29,
IF(AND(AO$5&gt;='Rent Roll'!$K25,EDATE('Rent Roll'!$K25,ROUNDDOWN('Rent Roll'!$M25,0))-1&gt;=AO$5),-AO29,
"-")),"-")</f>
        <v>-</v>
      </c>
      <c r="AP54" s="92" t="str">
        <f>IFERROR(
IF(AND(AP$5&gt;='Rent Roll'!$M51,EDATE('Rent Roll'!$M51,ROUNDDOWN('Rent Roll'!$Q51,0))-1&gt;=AP$5),-AP29,
IF(AND(AP$5&gt;='Rent Roll'!$K25,EDATE('Rent Roll'!$K25,ROUNDDOWN('Rent Roll'!$M25,0))-1&gt;=AP$5),-AP29,
"-")),"-")</f>
        <v>-</v>
      </c>
      <c r="AQ54" s="92" t="str">
        <f>IFERROR(
IF(AND(AQ$5&gt;='Rent Roll'!$M51,EDATE('Rent Roll'!$M51,ROUNDDOWN('Rent Roll'!$Q51,0))-1&gt;=AQ$5),-AQ29,
IF(AND(AQ$5&gt;='Rent Roll'!$K25,EDATE('Rent Roll'!$K25,ROUNDDOWN('Rent Roll'!$M25,0))-1&gt;=AQ$5),-AQ29,
"-")),"-")</f>
        <v>-</v>
      </c>
      <c r="AR54" s="92" t="str">
        <f>IFERROR(
IF(AND(AR$5&gt;='Rent Roll'!$M51,EDATE('Rent Roll'!$M51,ROUNDDOWN('Rent Roll'!$Q51,0))-1&gt;=AR$5),-AR29,
IF(AND(AR$5&gt;='Rent Roll'!$K25,EDATE('Rent Roll'!$K25,ROUNDDOWN('Rent Roll'!$M25,0))-1&gt;=AR$5),-AR29,
"-")),"-")</f>
        <v>-</v>
      </c>
      <c r="AS54" s="92" t="str">
        <f>IFERROR(
IF(AND(AS$5&gt;='Rent Roll'!$M51,EDATE('Rent Roll'!$M51,ROUNDDOWN('Rent Roll'!$Q51,0))-1&gt;=AS$5),-AS29,
IF(AND(AS$5&gt;='Rent Roll'!$K25,EDATE('Rent Roll'!$K25,ROUNDDOWN('Rent Roll'!$M25,0))-1&gt;=AS$5),-AS29,
"-")),"-")</f>
        <v>-</v>
      </c>
      <c r="AT54" s="92" t="str">
        <f>IFERROR(
IF(AND(AT$5&gt;='Rent Roll'!$M51,EDATE('Rent Roll'!$M51,ROUNDDOWN('Rent Roll'!$Q51,0))-1&gt;=AT$5),-AT29,
IF(AND(AT$5&gt;='Rent Roll'!$K25,EDATE('Rent Roll'!$K25,ROUNDDOWN('Rent Roll'!$M25,0))-1&gt;=AT$5),-AT29,
"-")),"-")</f>
        <v>-</v>
      </c>
      <c r="AU54" s="92" t="str">
        <f>IFERROR(
IF(AND(AU$5&gt;='Rent Roll'!$M51,EDATE('Rent Roll'!$M51,ROUNDDOWN('Rent Roll'!$Q51,0))-1&gt;=AU$5),-AU29,
IF(AND(AU$5&gt;='Rent Roll'!$K25,EDATE('Rent Roll'!$K25,ROUNDDOWN('Rent Roll'!$M25,0))-1&gt;=AU$5),-AU29,
"-")),"-")</f>
        <v>-</v>
      </c>
      <c r="AV54" s="92" t="str">
        <f>IFERROR(
IF(AND(AV$5&gt;='Rent Roll'!$M51,EDATE('Rent Roll'!$M51,ROUNDDOWN('Rent Roll'!$Q51,0))-1&gt;=AV$5),-AV29,
IF(AND(AV$5&gt;='Rent Roll'!$K25,EDATE('Rent Roll'!$K25,ROUNDDOWN('Rent Roll'!$M25,0))-1&gt;=AV$5),-AV29,
"-")),"-")</f>
        <v>-</v>
      </c>
      <c r="AW54" s="92" t="str">
        <f>IFERROR(
IF(AND(AW$5&gt;='Rent Roll'!$M51,EDATE('Rent Roll'!$M51,ROUNDDOWN('Rent Roll'!$Q51,0))-1&gt;=AW$5),-AW29,
IF(AND(AW$5&gt;='Rent Roll'!$K25,EDATE('Rent Roll'!$K25,ROUNDDOWN('Rent Roll'!$M25,0))-1&gt;=AW$5),-AW29,
"-")),"-")</f>
        <v>-</v>
      </c>
      <c r="AX54" s="92" t="str">
        <f>IFERROR(
IF(AND(AX$5&gt;='Rent Roll'!$M51,EDATE('Rent Roll'!$M51,ROUNDDOWN('Rent Roll'!$Q51,0))-1&gt;=AX$5),-AX29,
IF(AND(AX$5&gt;='Rent Roll'!$K25,EDATE('Rent Roll'!$K25,ROUNDDOWN('Rent Roll'!$M25,0))-1&gt;=AX$5),-AX29,
"-")),"-")</f>
        <v>-</v>
      </c>
      <c r="AY54" s="92" t="str">
        <f>IFERROR(
IF(AND(AY$5&gt;='Rent Roll'!$M51,EDATE('Rent Roll'!$M51,ROUNDDOWN('Rent Roll'!$Q51,0))-1&gt;=AY$5),-AY29,
IF(AND(AY$5&gt;='Rent Roll'!$K25,EDATE('Rent Roll'!$K25,ROUNDDOWN('Rent Roll'!$M25,0))-1&gt;=AY$5),-AY29,
"-")),"-")</f>
        <v>-</v>
      </c>
      <c r="AZ54" s="92" t="str">
        <f>IFERROR(
IF(AND(AZ$5&gt;='Rent Roll'!$M51,EDATE('Rent Roll'!$M51,ROUNDDOWN('Rent Roll'!$Q51,0))-1&gt;=AZ$5),-AZ29,
IF(AND(AZ$5&gt;='Rent Roll'!$K25,EDATE('Rent Roll'!$K25,ROUNDDOWN('Rent Roll'!$M25,0))-1&gt;=AZ$5),-AZ29,
"-")),"-")</f>
        <v>-</v>
      </c>
      <c r="BA54" s="92" t="str">
        <f>IFERROR(
IF(AND(BA$5&gt;='Rent Roll'!$M51,EDATE('Rent Roll'!$M51,ROUNDDOWN('Rent Roll'!$Q51,0))-1&gt;=BA$5),-BA29,
IF(AND(BA$5&gt;='Rent Roll'!$K25,EDATE('Rent Roll'!$K25,ROUNDDOWN('Rent Roll'!$M25,0))-1&gt;=BA$5),-BA29,
"-")),"-")</f>
        <v>-</v>
      </c>
      <c r="BB54" s="92" t="str">
        <f>IFERROR(
IF(AND(BB$5&gt;='Rent Roll'!$M51,EDATE('Rent Roll'!$M51,ROUNDDOWN('Rent Roll'!$Q51,0))-1&gt;=BB$5),-BB29,
IF(AND(BB$5&gt;='Rent Roll'!$K25,EDATE('Rent Roll'!$K25,ROUNDDOWN('Rent Roll'!$M25,0))-1&gt;=BB$5),-BB29,
"-")),"-")</f>
        <v>-</v>
      </c>
      <c r="BC54" s="92" t="str">
        <f>IFERROR(
IF(AND(BC$5&gt;='Rent Roll'!$M51,EDATE('Rent Roll'!$M51,ROUNDDOWN('Rent Roll'!$Q51,0))-1&gt;=BC$5),-BC29,
IF(AND(BC$5&gt;='Rent Roll'!$K25,EDATE('Rent Roll'!$K25,ROUNDDOWN('Rent Roll'!$M25,0))-1&gt;=BC$5),-BC29,
"-")),"-")</f>
        <v>-</v>
      </c>
      <c r="BD54" s="92" t="str">
        <f>IFERROR(
IF(AND(BD$5&gt;='Rent Roll'!$M51,EDATE('Rent Roll'!$M51,ROUNDDOWN('Rent Roll'!$Q51,0))-1&gt;=BD$5),-BD29,
IF(AND(BD$5&gt;='Rent Roll'!$K25,EDATE('Rent Roll'!$K25,ROUNDDOWN('Rent Roll'!$M25,0))-1&gt;=BD$5),-BD29,
"-")),"-")</f>
        <v>-</v>
      </c>
      <c r="BE54" s="92" t="str">
        <f>IFERROR(
IF(AND(BE$5&gt;='Rent Roll'!$M51,EDATE('Rent Roll'!$M51,ROUNDDOWN('Rent Roll'!$Q51,0))-1&gt;=BE$5),-BE29,
IF(AND(BE$5&gt;='Rent Roll'!$K25,EDATE('Rent Roll'!$K25,ROUNDDOWN('Rent Roll'!$M25,0))-1&gt;=BE$5),-BE29,
"-")),"-")</f>
        <v>-</v>
      </c>
      <c r="BF54" s="92" t="str">
        <f>IFERROR(
IF(AND(BF$5&gt;='Rent Roll'!$M51,EDATE('Rent Roll'!$M51,ROUNDDOWN('Rent Roll'!$Q51,0))-1&gt;=BF$5),-BF29,
IF(AND(BF$5&gt;='Rent Roll'!$K25,EDATE('Rent Roll'!$K25,ROUNDDOWN('Rent Roll'!$M25,0))-1&gt;=BF$5),-BF29,
"-")),"-")</f>
        <v>-</v>
      </c>
      <c r="BG54" s="92" t="str">
        <f>IFERROR(
IF(AND(BG$5&gt;='Rent Roll'!$M51,EDATE('Rent Roll'!$M51,ROUNDDOWN('Rent Roll'!$Q51,0))-1&gt;=BG$5),-BG29,
IF(AND(BG$5&gt;='Rent Roll'!$K25,EDATE('Rent Roll'!$K25,ROUNDDOWN('Rent Roll'!$M25,0))-1&gt;=BG$5),-BG29,
"-")),"-")</f>
        <v>-</v>
      </c>
      <c r="BH54" s="92" t="str">
        <f>IFERROR(
IF(AND(BH$5&gt;='Rent Roll'!$M51,EDATE('Rent Roll'!$M51,ROUNDDOWN('Rent Roll'!$Q51,0))-1&gt;=BH$5),-BH29,
IF(AND(BH$5&gt;='Rent Roll'!$K25,EDATE('Rent Roll'!$K25,ROUNDDOWN('Rent Roll'!$M25,0))-1&gt;=BH$5),-BH29,
"-")),"-")</f>
        <v>-</v>
      </c>
      <c r="BI54" s="92" t="str">
        <f>IFERROR(
IF(AND(BI$5&gt;='Rent Roll'!$M51,EDATE('Rent Roll'!$M51,ROUNDDOWN('Rent Roll'!$Q51,0))-1&gt;=BI$5),-BI29,
IF(AND(BI$5&gt;='Rent Roll'!$K25,EDATE('Rent Roll'!$K25,ROUNDDOWN('Rent Roll'!$M25,0))-1&gt;=BI$5),-BI29,
"-")),"-")</f>
        <v>-</v>
      </c>
      <c r="BJ54" s="92" t="str">
        <f>IFERROR(
IF(AND(BJ$5&gt;='Rent Roll'!$M51,EDATE('Rent Roll'!$M51,ROUNDDOWN('Rent Roll'!$Q51,0))-1&gt;=BJ$5),-BJ29,
IF(AND(BJ$5&gt;='Rent Roll'!$K25,EDATE('Rent Roll'!$K25,ROUNDDOWN('Rent Roll'!$M25,0))-1&gt;=BJ$5),-BJ29,
"-")),"-")</f>
        <v>-</v>
      </c>
      <c r="BK54" s="92" t="str">
        <f>IFERROR(
IF(AND(BK$5&gt;='Rent Roll'!$M51,EDATE('Rent Roll'!$M51,ROUNDDOWN('Rent Roll'!$Q51,0))-1&gt;=BK$5),-BK29,
IF(AND(BK$5&gt;='Rent Roll'!$K25,EDATE('Rent Roll'!$K25,ROUNDDOWN('Rent Roll'!$M25,0))-1&gt;=BK$5),-BK29,
"-")),"-")</f>
        <v>-</v>
      </c>
      <c r="BL54" s="92" t="str">
        <f>IFERROR(
IF(AND(BL$5&gt;='Rent Roll'!$M51,EDATE('Rent Roll'!$M51,ROUNDDOWN('Rent Roll'!$Q51,0))-1&gt;=BL$5),-BL29,
IF(AND(BL$5&gt;='Rent Roll'!$K25,EDATE('Rent Roll'!$K25,ROUNDDOWN('Rent Roll'!$M25,0))-1&gt;=BL$5),-BL29,
"-")),"-")</f>
        <v>-</v>
      </c>
      <c r="BM54" s="92" t="str">
        <f>IFERROR(
IF(AND(BM$5&gt;='Rent Roll'!$M51,EDATE('Rent Roll'!$M51,ROUNDDOWN('Rent Roll'!$Q51,0))-1&gt;=BM$5),-BM29,
IF(AND(BM$5&gt;='Rent Roll'!$K25,EDATE('Rent Roll'!$K25,ROUNDDOWN('Rent Roll'!$M25,0))-1&gt;=BM$5),-BM29,
"-")),"-")</f>
        <v>-</v>
      </c>
      <c r="BN54" s="92" t="str">
        <f>IFERROR(
IF(AND(BN$5&gt;='Rent Roll'!$M51,EDATE('Rent Roll'!$M51,ROUNDDOWN('Rent Roll'!$Q51,0))-1&gt;=BN$5),-BN29,
IF(AND(BN$5&gt;='Rent Roll'!$K25,EDATE('Rent Roll'!$K25,ROUNDDOWN('Rent Roll'!$M25,0))-1&gt;=BN$5),-BN29,
"-")),"-")</f>
        <v>-</v>
      </c>
      <c r="BO54" s="92" t="str">
        <f>IFERROR(
IF(AND(BO$5&gt;='Rent Roll'!$M51,EDATE('Rent Roll'!$M51,ROUNDDOWN('Rent Roll'!$Q51,0))-1&gt;=BO$5),-BO29,
IF(AND(BO$5&gt;='Rent Roll'!$K25,EDATE('Rent Roll'!$K25,ROUNDDOWN('Rent Roll'!$M25,0))-1&gt;=BO$5),-BO29,
"-")),"-")</f>
        <v>-</v>
      </c>
      <c r="BP54" s="92" t="str">
        <f>IFERROR(
IF(AND(BP$5&gt;='Rent Roll'!$M51,EDATE('Rent Roll'!$M51,ROUNDDOWN('Rent Roll'!$Q51,0))-1&gt;=BP$5),-BP29,
IF(AND(BP$5&gt;='Rent Roll'!$K25,EDATE('Rent Roll'!$K25,ROUNDDOWN('Rent Roll'!$M25,0))-1&gt;=BP$5),-BP29,
"-")),"-")</f>
        <v>-</v>
      </c>
      <c r="BQ54" s="92" t="str">
        <f>IFERROR(
IF(AND(BQ$5&gt;='Rent Roll'!$M51,EDATE('Rent Roll'!$M51,ROUNDDOWN('Rent Roll'!$Q51,0))-1&gt;=BQ$5),-BQ29,
IF(AND(BQ$5&gt;='Rent Roll'!$K25,EDATE('Rent Roll'!$K25,ROUNDDOWN('Rent Roll'!$M25,0))-1&gt;=BQ$5),-BQ29,
"-")),"-")</f>
        <v>-</v>
      </c>
      <c r="BR54" s="92" t="str">
        <f>IFERROR(
IF(AND(BR$5&gt;='Rent Roll'!$M51,EDATE('Rent Roll'!$M51,ROUNDDOWN('Rent Roll'!$Q51,0))-1&gt;=BR$5),-BR29,
IF(AND(BR$5&gt;='Rent Roll'!$K25,EDATE('Rent Roll'!$K25,ROUNDDOWN('Rent Roll'!$M25,0))-1&gt;=BR$5),-BR29,
"-")),"-")</f>
        <v>-</v>
      </c>
      <c r="BS54" s="92" t="str">
        <f>IFERROR(
IF(AND(BS$5&gt;='Rent Roll'!$M51,EDATE('Rent Roll'!$M51,ROUNDDOWN('Rent Roll'!$Q51,0))-1&gt;=BS$5),-BS29,
IF(AND(BS$5&gt;='Rent Roll'!$K25,EDATE('Rent Roll'!$K25,ROUNDDOWN('Rent Roll'!$M25,0))-1&gt;=BS$5),-BS29,
"-")),"-")</f>
        <v>-</v>
      </c>
      <c r="BT54" s="92" t="str">
        <f>IFERROR(
IF(AND(BT$5&gt;='Rent Roll'!$M51,EDATE('Rent Roll'!$M51,ROUNDDOWN('Rent Roll'!$Q51,0))-1&gt;=BT$5),-BT29,
IF(AND(BT$5&gt;='Rent Roll'!$K25,EDATE('Rent Roll'!$K25,ROUNDDOWN('Rent Roll'!$M25,0))-1&gt;=BT$5),-BT29,
"-")),"-")</f>
        <v>-</v>
      </c>
      <c r="BU54" s="92" t="str">
        <f>IFERROR(
IF(AND(BU$5&gt;='Rent Roll'!$M51,EDATE('Rent Roll'!$M51,ROUNDDOWN('Rent Roll'!$Q51,0))-1&gt;=BU$5),-BU29,
IF(AND(BU$5&gt;='Rent Roll'!$K25,EDATE('Rent Roll'!$K25,ROUNDDOWN('Rent Roll'!$M25,0))-1&gt;=BU$5),-BU29,
"-")),"-")</f>
        <v>-</v>
      </c>
      <c r="BV54" s="92" t="str">
        <f>IFERROR(
IF(AND(BV$5&gt;='Rent Roll'!$M51,EDATE('Rent Roll'!$M51,ROUNDDOWN('Rent Roll'!$Q51,0))-1&gt;=BV$5),-BV29,
IF(AND(BV$5&gt;='Rent Roll'!$K25,EDATE('Rent Roll'!$K25,ROUNDDOWN('Rent Roll'!$M25,0))-1&gt;=BV$5),-BV29,
"-")),"-")</f>
        <v>-</v>
      </c>
      <c r="BW54" s="92" t="str">
        <f>IFERROR(
IF(AND(BW$5&gt;='Rent Roll'!$M51,EDATE('Rent Roll'!$M51,ROUNDDOWN('Rent Roll'!$Q51,0))-1&gt;=BW$5),-BW29,
IF(AND(BW$5&gt;='Rent Roll'!$K25,EDATE('Rent Roll'!$K25,ROUNDDOWN('Rent Roll'!$M25,0))-1&gt;=BW$5),-BW29,
"-")),"-")</f>
        <v>-</v>
      </c>
      <c r="BX54" s="92" t="str">
        <f>IFERROR(
IF(AND(BX$5&gt;='Rent Roll'!$M51,EDATE('Rent Roll'!$M51,ROUNDDOWN('Rent Roll'!$Q51,0))-1&gt;=BX$5),-BX29,
IF(AND(BX$5&gt;='Rent Roll'!$K25,EDATE('Rent Roll'!$K25,ROUNDDOWN('Rent Roll'!$M25,0))-1&gt;=BX$5),-BX29,
"-")),"-")</f>
        <v>-</v>
      </c>
      <c r="BY54" s="92" t="str">
        <f>IFERROR(
IF(AND(BY$5&gt;='Rent Roll'!$M51,EDATE('Rent Roll'!$M51,ROUNDDOWN('Rent Roll'!$Q51,0))-1&gt;=BY$5),-BY29,
IF(AND(BY$5&gt;='Rent Roll'!$K25,EDATE('Rent Roll'!$K25,ROUNDDOWN('Rent Roll'!$M25,0))-1&gt;=BY$5),-BY29,
"-")),"-")</f>
        <v>-</v>
      </c>
      <c r="BZ54" s="92" t="str">
        <f>IFERROR(
IF(AND(BZ$5&gt;='Rent Roll'!$M51,EDATE('Rent Roll'!$M51,ROUNDDOWN('Rent Roll'!$Q51,0))-1&gt;=BZ$5),-BZ29,
IF(AND(BZ$5&gt;='Rent Roll'!$K25,EDATE('Rent Roll'!$K25,ROUNDDOWN('Rent Roll'!$M25,0))-1&gt;=BZ$5),-BZ29,
"-")),"-")</f>
        <v>-</v>
      </c>
      <c r="CA54" s="92" t="str">
        <f>IFERROR(
IF(AND(CA$5&gt;='Rent Roll'!$M51,EDATE('Rent Roll'!$M51,ROUNDDOWN('Rent Roll'!$Q51,0))-1&gt;=CA$5),-CA29,
IF(AND(CA$5&gt;='Rent Roll'!$K25,EDATE('Rent Roll'!$K25,ROUNDDOWN('Rent Roll'!$M25,0))-1&gt;=CA$5),-CA29,
"-")),"-")</f>
        <v>-</v>
      </c>
      <c r="CB54" s="92" t="str">
        <f>IFERROR(
IF(AND(CB$5&gt;='Rent Roll'!$M51,EDATE('Rent Roll'!$M51,ROUNDDOWN('Rent Roll'!$Q51,0))-1&gt;=CB$5),-CB29,
IF(AND(CB$5&gt;='Rent Roll'!$K25,EDATE('Rent Roll'!$K25,ROUNDDOWN('Rent Roll'!$M25,0))-1&gt;=CB$5),-CB29,
"-")),"-")</f>
        <v>-</v>
      </c>
      <c r="CC54" s="92" t="str">
        <f>IFERROR(
IF(AND(CC$5&gt;='Rent Roll'!$M51,EDATE('Rent Roll'!$M51,ROUNDDOWN('Rent Roll'!$Q51,0))-1&gt;=CC$5),-CC29,
IF(AND(CC$5&gt;='Rent Roll'!$K25,EDATE('Rent Roll'!$K25,ROUNDDOWN('Rent Roll'!$M25,0))-1&gt;=CC$5),-CC29,
"-")),"-")</f>
        <v>-</v>
      </c>
      <c r="CD54" s="92" t="str">
        <f>IFERROR(
IF(AND(CD$5&gt;='Rent Roll'!$M51,EDATE('Rent Roll'!$M51,ROUNDDOWN('Rent Roll'!$Q51,0))-1&gt;=CD$5),-CD29,
IF(AND(CD$5&gt;='Rent Roll'!$K25,EDATE('Rent Roll'!$K25,ROUNDDOWN('Rent Roll'!$M25,0))-1&gt;=CD$5),-CD29,
"-")),"-")</f>
        <v>-</v>
      </c>
      <c r="CE54" s="92" t="str">
        <f>IFERROR(
IF(AND(CE$5&gt;='Rent Roll'!$M51,EDATE('Rent Roll'!$M51,ROUNDDOWN('Rent Roll'!$Q51,0))-1&gt;=CE$5),-CE29,
IF(AND(CE$5&gt;='Rent Roll'!$K25,EDATE('Rent Roll'!$K25,ROUNDDOWN('Rent Roll'!$M25,0))-1&gt;=CE$5),-CE29,
"-")),"-")</f>
        <v>-</v>
      </c>
      <c r="CF54" s="92" t="str">
        <f>IFERROR(
IF(AND(CF$5&gt;='Rent Roll'!$M51,EDATE('Rent Roll'!$M51,ROUNDDOWN('Rent Roll'!$Q51,0))-1&gt;=CF$5),-CF29,
IF(AND(CF$5&gt;='Rent Roll'!$K25,EDATE('Rent Roll'!$K25,ROUNDDOWN('Rent Roll'!$M25,0))-1&gt;=CF$5),-CF29,
"-")),"-")</f>
        <v>-</v>
      </c>
      <c r="CG54" s="92" t="str">
        <f>IFERROR(
IF(AND(CG$5&gt;='Rent Roll'!$M51,EDATE('Rent Roll'!$M51,ROUNDDOWN('Rent Roll'!$Q51,0))-1&gt;=CG$5),-CG29,
IF(AND(CG$5&gt;='Rent Roll'!$K25,EDATE('Rent Roll'!$K25,ROUNDDOWN('Rent Roll'!$M25,0))-1&gt;=CG$5),-CG29,
"-")),"-")</f>
        <v>-</v>
      </c>
      <c r="CH54" s="92" t="str">
        <f>IFERROR(
IF(AND(CH$5&gt;='Rent Roll'!$M51,EDATE('Rent Roll'!$M51,ROUNDDOWN('Rent Roll'!$Q51,0))-1&gt;=CH$5),-CH29,
IF(AND(CH$5&gt;='Rent Roll'!$K25,EDATE('Rent Roll'!$K25,ROUNDDOWN('Rent Roll'!$M25,0))-1&gt;=CH$5),-CH29,
"-")),"-")</f>
        <v>-</v>
      </c>
      <c r="CI54" s="92" t="str">
        <f>IFERROR(
IF(AND(CI$5&gt;='Rent Roll'!$M51,EDATE('Rent Roll'!$M51,ROUNDDOWN('Rent Roll'!$Q51,0))-1&gt;=CI$5),-CI29,
IF(AND(CI$5&gt;='Rent Roll'!$K25,EDATE('Rent Roll'!$K25,ROUNDDOWN('Rent Roll'!$M25,0))-1&gt;=CI$5),-CI29,
"-")),"-")</f>
        <v>-</v>
      </c>
      <c r="CJ54" s="92" t="str">
        <f>IFERROR(
IF(AND(CJ$5&gt;='Rent Roll'!$M51,EDATE('Rent Roll'!$M51,ROUNDDOWN('Rent Roll'!$Q51,0))-1&gt;=CJ$5),-CJ29,
IF(AND(CJ$5&gt;='Rent Roll'!$K25,EDATE('Rent Roll'!$K25,ROUNDDOWN('Rent Roll'!$M25,0))-1&gt;=CJ$5),-CJ29,
"-")),"-")</f>
        <v>-</v>
      </c>
      <c r="CK54" s="92" t="str">
        <f>IFERROR(
IF(AND(CK$5&gt;='Rent Roll'!$M51,EDATE('Rent Roll'!$M51,ROUNDDOWN('Rent Roll'!$Q51,0))-1&gt;=CK$5),-CK29,
IF(AND(CK$5&gt;='Rent Roll'!$K25,EDATE('Rent Roll'!$K25,ROUNDDOWN('Rent Roll'!$M25,0))-1&gt;=CK$5),-CK29,
"-")),"-")</f>
        <v>-</v>
      </c>
      <c r="CL54" s="92" t="str">
        <f>IFERROR(
IF(AND(CL$5&gt;='Rent Roll'!$M51,EDATE('Rent Roll'!$M51,ROUNDDOWN('Rent Roll'!$Q51,0))-1&gt;=CL$5),-CL29,
IF(AND(CL$5&gt;='Rent Roll'!$K25,EDATE('Rent Roll'!$K25,ROUNDDOWN('Rent Roll'!$M25,0))-1&gt;=CL$5),-CL29,
"-")),"-")</f>
        <v>-</v>
      </c>
      <c r="CM54" s="92" t="str">
        <f>IFERROR(
IF(AND(CM$5&gt;='Rent Roll'!$M51,EDATE('Rent Roll'!$M51,ROUNDDOWN('Rent Roll'!$Q51,0))-1&gt;=CM$5),-CM29,
IF(AND(CM$5&gt;='Rent Roll'!$K25,EDATE('Rent Roll'!$K25,ROUNDDOWN('Rent Roll'!$M25,0))-1&gt;=CM$5),-CM29,
"-")),"-")</f>
        <v>-</v>
      </c>
      <c r="CN54" s="92" t="str">
        <f>IFERROR(
IF(AND(CN$5&gt;='Rent Roll'!$M51,EDATE('Rent Roll'!$M51,ROUNDDOWN('Rent Roll'!$Q51,0))-1&gt;=CN$5),-CN29,
IF(AND(CN$5&gt;='Rent Roll'!$K25,EDATE('Rent Roll'!$K25,ROUNDDOWN('Rent Roll'!$M25,0))-1&gt;=CN$5),-CN29,
"-")),"-")</f>
        <v>-</v>
      </c>
      <c r="CO54" s="92" t="str">
        <f>IFERROR(
IF(AND(CO$5&gt;='Rent Roll'!$M51,EDATE('Rent Roll'!$M51,ROUNDDOWN('Rent Roll'!$Q51,0))-1&gt;=CO$5),-CO29,
IF(AND(CO$5&gt;='Rent Roll'!$K25,EDATE('Rent Roll'!$K25,ROUNDDOWN('Rent Roll'!$M25,0))-1&gt;=CO$5),-CO29,
"-")),"-")</f>
        <v>-</v>
      </c>
      <c r="CP54" s="92" t="str">
        <f>IFERROR(
IF(AND(CP$5&gt;='Rent Roll'!$M51,EDATE('Rent Roll'!$M51,ROUNDDOWN('Rent Roll'!$Q51,0))-1&gt;=CP$5),-CP29,
IF(AND(CP$5&gt;='Rent Roll'!$K25,EDATE('Rent Roll'!$K25,ROUNDDOWN('Rent Roll'!$M25,0))-1&gt;=CP$5),-CP29,
"-")),"-")</f>
        <v>-</v>
      </c>
      <c r="CQ54" s="92" t="str">
        <f>IFERROR(
IF(AND(CQ$5&gt;='Rent Roll'!$M51,EDATE('Rent Roll'!$M51,ROUNDDOWN('Rent Roll'!$Q51,0))-1&gt;=CQ$5),-CQ29,
IF(AND(CQ$5&gt;='Rent Roll'!$K25,EDATE('Rent Roll'!$K25,ROUNDDOWN('Rent Roll'!$M25,0))-1&gt;=CQ$5),-CQ29,
"-")),"-")</f>
        <v>-</v>
      </c>
      <c r="CR54" s="92" t="str">
        <f>IFERROR(
IF(AND(CR$5&gt;='Rent Roll'!$M51,EDATE('Rent Roll'!$M51,ROUNDDOWN('Rent Roll'!$Q51,0))-1&gt;=CR$5),-CR29,
IF(AND(CR$5&gt;='Rent Roll'!$K25,EDATE('Rent Roll'!$K25,ROUNDDOWN('Rent Roll'!$M25,0))-1&gt;=CR$5),-CR29,
"-")),"-")</f>
        <v>-</v>
      </c>
      <c r="CS54" s="92" t="str">
        <f>IFERROR(
IF(AND(CS$5&gt;='Rent Roll'!$M51,EDATE('Rent Roll'!$M51,ROUNDDOWN('Rent Roll'!$Q51,0))-1&gt;=CS$5),-CS29,
IF(AND(CS$5&gt;='Rent Roll'!$K25,EDATE('Rent Roll'!$K25,ROUNDDOWN('Rent Roll'!$M25,0))-1&gt;=CS$5),-CS29,
"-")),"-")</f>
        <v>-</v>
      </c>
      <c r="CT54" s="92" t="str">
        <f>IFERROR(
IF(AND(CT$5&gt;='Rent Roll'!$M51,EDATE('Rent Roll'!$M51,ROUNDDOWN('Rent Roll'!$Q51,0))-1&gt;=CT$5),-CT29,
IF(AND(CT$5&gt;='Rent Roll'!$K25,EDATE('Rent Roll'!$K25,ROUNDDOWN('Rent Roll'!$M25,0))-1&gt;=CT$5),-CT29,
"-")),"-")</f>
        <v>-</v>
      </c>
      <c r="CU54" s="92" t="str">
        <f>IFERROR(
IF(AND(CU$5&gt;='Rent Roll'!$M51,EDATE('Rent Roll'!$M51,ROUNDDOWN('Rent Roll'!$Q51,0))-1&gt;=CU$5),-CU29,
IF(AND(CU$5&gt;='Rent Roll'!$K25,EDATE('Rent Roll'!$K25,ROUNDDOWN('Rent Roll'!$M25,0))-1&gt;=CU$5),-CU29,
"-")),"-")</f>
        <v>-</v>
      </c>
      <c r="CV54" s="92" t="str">
        <f>IFERROR(
IF(AND(CV$5&gt;='Rent Roll'!$M51,EDATE('Rent Roll'!$M51,ROUNDDOWN('Rent Roll'!$Q51,0))-1&gt;=CV$5),-CV29,
IF(AND(CV$5&gt;='Rent Roll'!$K25,EDATE('Rent Roll'!$K25,ROUNDDOWN('Rent Roll'!$M25,0))-1&gt;=CV$5),-CV29,
"-")),"-")</f>
        <v>-</v>
      </c>
      <c r="CW54" s="92" t="str">
        <f>IFERROR(
IF(AND(CW$5&gt;='Rent Roll'!$M51,EDATE('Rent Roll'!$M51,ROUNDDOWN('Rent Roll'!$Q51,0))-1&gt;=CW$5),-CW29,
IF(AND(CW$5&gt;='Rent Roll'!$K25,EDATE('Rent Roll'!$K25,ROUNDDOWN('Rent Roll'!$M25,0))-1&gt;=CW$5),-CW29,
"-")),"-")</f>
        <v>-</v>
      </c>
      <c r="CX54" s="92" t="str">
        <f>IFERROR(
IF(AND(CX$5&gt;='Rent Roll'!$M51,EDATE('Rent Roll'!$M51,ROUNDDOWN('Rent Roll'!$Q51,0))-1&gt;=CX$5),-CX29,
IF(AND(CX$5&gt;='Rent Roll'!$K25,EDATE('Rent Roll'!$K25,ROUNDDOWN('Rent Roll'!$M25,0))-1&gt;=CX$5),-CX29,
"-")),"-")</f>
        <v>-</v>
      </c>
      <c r="CY54" s="92" t="str">
        <f>IFERROR(
IF(AND(CY$5&gt;='Rent Roll'!$M51,EDATE('Rent Roll'!$M51,ROUNDDOWN('Rent Roll'!$Q51,0))-1&gt;=CY$5),-CY29,
IF(AND(CY$5&gt;='Rent Roll'!$K25,EDATE('Rent Roll'!$K25,ROUNDDOWN('Rent Roll'!$M25,0))-1&gt;=CY$5),-CY29,
"-")),"-")</f>
        <v>-</v>
      </c>
      <c r="CZ54" s="92" t="str">
        <f>IFERROR(
IF(AND(CZ$5&gt;='Rent Roll'!$M51,EDATE('Rent Roll'!$M51,ROUNDDOWN('Rent Roll'!$Q51,0))-1&gt;=CZ$5),-CZ29,
IF(AND(CZ$5&gt;='Rent Roll'!$K25,EDATE('Rent Roll'!$K25,ROUNDDOWN('Rent Roll'!$M25,0))-1&gt;=CZ$5),-CZ29,
"-")),"-")</f>
        <v>-</v>
      </c>
      <c r="DA54" s="92" t="str">
        <f>IFERROR(
IF(AND(DA$5&gt;='Rent Roll'!$M51,EDATE('Rent Roll'!$M51,ROUNDDOWN('Rent Roll'!$Q51,0))-1&gt;=DA$5),-DA29,
IF(AND(DA$5&gt;='Rent Roll'!$K25,EDATE('Rent Roll'!$K25,ROUNDDOWN('Rent Roll'!$M25,0))-1&gt;=DA$5),-DA29,
"-")),"-")</f>
        <v>-</v>
      </c>
      <c r="DB54" s="92" t="str">
        <f>IFERROR(
IF(AND(DB$5&gt;='Rent Roll'!$M51,EDATE('Rent Roll'!$M51,ROUNDDOWN('Rent Roll'!$Q51,0))-1&gt;=DB$5),-DB29,
IF(AND(DB$5&gt;='Rent Roll'!$K25,EDATE('Rent Roll'!$K25,ROUNDDOWN('Rent Roll'!$M25,0))-1&gt;=DB$5),-DB29,
"-")),"-")</f>
        <v>-</v>
      </c>
      <c r="DC54" s="92" t="str">
        <f>IFERROR(
IF(AND(DC$5&gt;='Rent Roll'!$M51,EDATE('Rent Roll'!$M51,ROUNDDOWN('Rent Roll'!$Q51,0))-1&gt;=DC$5),-DC29,
IF(AND(DC$5&gt;='Rent Roll'!$K25,EDATE('Rent Roll'!$K25,ROUNDDOWN('Rent Roll'!$M25,0))-1&gt;=DC$5),-DC29,
"-")),"-")</f>
        <v>-</v>
      </c>
      <c r="DD54" s="92" t="str">
        <f>IFERROR(
IF(AND(DD$5&gt;='Rent Roll'!$M51,EDATE('Rent Roll'!$M51,ROUNDDOWN('Rent Roll'!$Q51,0))-1&gt;=DD$5),-DD29,
IF(AND(DD$5&gt;='Rent Roll'!$K25,EDATE('Rent Roll'!$K25,ROUNDDOWN('Rent Roll'!$M25,0))-1&gt;=DD$5),-DD29,
"-")),"-")</f>
        <v>-</v>
      </c>
      <c r="DE54" s="92" t="str">
        <f>IFERROR(
IF(AND(DE$5&gt;='Rent Roll'!$M51,EDATE('Rent Roll'!$M51,ROUNDDOWN('Rent Roll'!$Q51,0))-1&gt;=DE$5),-DE29,
IF(AND(DE$5&gt;='Rent Roll'!$K25,EDATE('Rent Roll'!$K25,ROUNDDOWN('Rent Roll'!$M25,0))-1&gt;=DE$5),-DE29,
"-")),"-")</f>
        <v>-</v>
      </c>
      <c r="DF54" s="92" t="str">
        <f>IFERROR(
IF(AND(DF$5&gt;='Rent Roll'!$M51,EDATE('Rent Roll'!$M51,ROUNDDOWN('Rent Roll'!$Q51,0))-1&gt;=DF$5),-DF29,
IF(AND(DF$5&gt;='Rent Roll'!$K25,EDATE('Rent Roll'!$K25,ROUNDDOWN('Rent Roll'!$M25,0))-1&gt;=DF$5),-DF29,
"-")),"-")</f>
        <v>-</v>
      </c>
      <c r="DG54" s="92" t="str">
        <f>IFERROR(
IF(AND(DG$5&gt;='Rent Roll'!$M51,EDATE('Rent Roll'!$M51,ROUNDDOWN('Rent Roll'!$Q51,0))-1&gt;=DG$5),-DG29,
IF(AND(DG$5&gt;='Rent Roll'!$K25,EDATE('Rent Roll'!$K25,ROUNDDOWN('Rent Roll'!$M25,0))-1&gt;=DG$5),-DG29,
"-")),"-")</f>
        <v>-</v>
      </c>
      <c r="DH54" s="92" t="str">
        <f>IFERROR(
IF(AND(DH$5&gt;='Rent Roll'!$M51,EDATE('Rent Roll'!$M51,ROUNDDOWN('Rent Roll'!$Q51,0))-1&gt;=DH$5),-DH29,
IF(AND(DH$5&gt;='Rent Roll'!$K25,EDATE('Rent Roll'!$K25,ROUNDDOWN('Rent Roll'!$M25,0))-1&gt;=DH$5),-DH29,
"-")),"-")</f>
        <v>-</v>
      </c>
      <c r="DI54" s="92" t="str">
        <f>IFERROR(
IF(AND(DI$5&gt;='Rent Roll'!$M51,EDATE('Rent Roll'!$M51,ROUNDDOWN('Rent Roll'!$Q51,0))-1&gt;=DI$5),-DI29,
IF(AND(DI$5&gt;='Rent Roll'!$K25,EDATE('Rent Roll'!$K25,ROUNDDOWN('Rent Roll'!$M25,0))-1&gt;=DI$5),-DI29,
"-")),"-")</f>
        <v>-</v>
      </c>
      <c r="DJ54" s="92" t="str">
        <f>IFERROR(
IF(AND(DJ$5&gt;='Rent Roll'!$M51,EDATE('Rent Roll'!$M51,ROUNDDOWN('Rent Roll'!$Q51,0))-1&gt;=DJ$5),-DJ29,
IF(AND(DJ$5&gt;='Rent Roll'!$K25,EDATE('Rent Roll'!$K25,ROUNDDOWN('Rent Roll'!$M25,0))-1&gt;=DJ$5),-DJ29,
"-")),"-")</f>
        <v>-</v>
      </c>
      <c r="DK54" s="92" t="str">
        <f>IFERROR(
IF(AND(DK$5&gt;='Rent Roll'!$M51,EDATE('Rent Roll'!$M51,ROUNDDOWN('Rent Roll'!$Q51,0))-1&gt;=DK$5),-DK29,
IF(AND(DK$5&gt;='Rent Roll'!$K25,EDATE('Rent Roll'!$K25,ROUNDDOWN('Rent Roll'!$M25,0))-1&gt;=DK$5),-DK29,
"-")),"-")</f>
        <v>-</v>
      </c>
      <c r="DL54" s="92" t="str">
        <f>IFERROR(
IF(AND(DL$5&gt;='Rent Roll'!$M51,EDATE('Rent Roll'!$M51,ROUNDDOWN('Rent Roll'!$Q51,0))-1&gt;=DL$5),-DL29,
IF(AND(DL$5&gt;='Rent Roll'!$K25,EDATE('Rent Roll'!$K25,ROUNDDOWN('Rent Roll'!$M25,0))-1&gt;=DL$5),-DL29,
"-")),"-")</f>
        <v>-</v>
      </c>
      <c r="DM54" s="92" t="str">
        <f>IFERROR(
IF(AND(DM$5&gt;='Rent Roll'!$M51,EDATE('Rent Roll'!$M51,ROUNDDOWN('Rent Roll'!$Q51,0))-1&gt;=DM$5),-DM29,
IF(AND(DM$5&gt;='Rent Roll'!$K25,EDATE('Rent Roll'!$K25,ROUNDDOWN('Rent Roll'!$M25,0))-1&gt;=DM$5),-DM29,
"-")),"-")</f>
        <v>-</v>
      </c>
      <c r="DN54" s="92" t="str">
        <f>IFERROR(
IF(AND(DN$5&gt;='Rent Roll'!$M51,EDATE('Rent Roll'!$M51,ROUNDDOWN('Rent Roll'!$Q51,0))-1&gt;=DN$5),-DN29,
IF(AND(DN$5&gt;='Rent Roll'!$K25,EDATE('Rent Roll'!$K25,ROUNDDOWN('Rent Roll'!$M25,0))-1&gt;=DN$5),-DN29,
"-")),"-")</f>
        <v>-</v>
      </c>
      <c r="DO54" s="92" t="str">
        <f>IFERROR(
IF(AND(DO$5&gt;='Rent Roll'!$M51,EDATE('Rent Roll'!$M51,ROUNDDOWN('Rent Roll'!$Q51,0))-1&gt;=DO$5),-DO29,
IF(AND(DO$5&gt;='Rent Roll'!$K25,EDATE('Rent Roll'!$K25,ROUNDDOWN('Rent Roll'!$M25,0))-1&gt;=DO$5),-DO29,
"-")),"-")</f>
        <v>-</v>
      </c>
      <c r="DP54" s="92" t="str">
        <f>IFERROR(
IF(AND(DP$5&gt;='Rent Roll'!$M51,EDATE('Rent Roll'!$M51,ROUNDDOWN('Rent Roll'!$Q51,0))-1&gt;=DP$5),-DP29,
IF(AND(DP$5&gt;='Rent Roll'!$K25,EDATE('Rent Roll'!$K25,ROUNDDOWN('Rent Roll'!$M25,0))-1&gt;=DP$5),-DP29,
"-")),"-")</f>
        <v>-</v>
      </c>
      <c r="DQ54" s="92" t="str">
        <f>IFERROR(
IF(AND(DQ$5&gt;='Rent Roll'!$M51,EDATE('Rent Roll'!$M51,ROUNDDOWN('Rent Roll'!$Q51,0))-1&gt;=DQ$5),-DQ29,
IF(AND(DQ$5&gt;='Rent Roll'!$K25,EDATE('Rent Roll'!$K25,ROUNDDOWN('Rent Roll'!$M25,0))-1&gt;=DQ$5),-DQ29,
"-")),"-")</f>
        <v>-</v>
      </c>
      <c r="DR54" s="92" t="str">
        <f>IFERROR(
IF(AND(DR$5&gt;='Rent Roll'!$M51,EDATE('Rent Roll'!$M51,ROUNDDOWN('Rent Roll'!$Q51,0))-1&gt;=DR$5),-DR29,
IF(AND(DR$5&gt;='Rent Roll'!$K25,EDATE('Rent Roll'!$K25,ROUNDDOWN('Rent Roll'!$M25,0))-1&gt;=DR$5),-DR29,
"-")),"-")</f>
        <v>-</v>
      </c>
      <c r="DS54" s="92" t="str">
        <f>IFERROR(
IF(AND(DS$5&gt;='Rent Roll'!$M51,EDATE('Rent Roll'!$M51,ROUNDDOWN('Rent Roll'!$Q51,0))-1&gt;=DS$5),-DS29,
IF(AND(DS$5&gt;='Rent Roll'!$K25,EDATE('Rent Roll'!$K25,ROUNDDOWN('Rent Roll'!$M25,0))-1&gt;=DS$5),-DS29,
"-")),"-")</f>
        <v>-</v>
      </c>
      <c r="DT54" s="92" t="str">
        <f>IFERROR(
IF(AND(DT$5&gt;='Rent Roll'!$M51,EDATE('Rent Roll'!$M51,ROUNDDOWN('Rent Roll'!$Q51,0))-1&gt;=DT$5),-DT29,
IF(AND(DT$5&gt;='Rent Roll'!$K25,EDATE('Rent Roll'!$K25,ROUNDDOWN('Rent Roll'!$M25,0))-1&gt;=DT$5),-DT29,
"-")),"-")</f>
        <v>-</v>
      </c>
      <c r="DU54" s="92" t="str">
        <f>IFERROR(
IF(AND(DU$5&gt;='Rent Roll'!$M51,EDATE('Rent Roll'!$M51,ROUNDDOWN('Rent Roll'!$Q51,0))-1&gt;=DU$5),-DU29,
IF(AND(DU$5&gt;='Rent Roll'!$K25,EDATE('Rent Roll'!$K25,ROUNDDOWN('Rent Roll'!$M25,0))-1&gt;=DU$5),-DU29,
"-")),"-")</f>
        <v>-</v>
      </c>
      <c r="DV54" s="92" t="str">
        <f>IFERROR(
IF(AND(DV$5&gt;='Rent Roll'!$M51,EDATE('Rent Roll'!$M51,ROUNDDOWN('Rent Roll'!$Q51,0))-1&gt;=DV$5),-DV29,
IF(AND(DV$5&gt;='Rent Roll'!$K25,EDATE('Rent Roll'!$K25,ROUNDDOWN('Rent Roll'!$M25,0))-1&gt;=DV$5),-DV29,
"-")),"-")</f>
        <v>-</v>
      </c>
      <c r="DW54" s="92" t="str">
        <f>IFERROR(
IF(AND(DW$5&gt;='Rent Roll'!$M51,EDATE('Rent Roll'!$M51,ROUNDDOWN('Rent Roll'!$Q51,0))-1&gt;=DW$5),-DW29,
IF(AND(DW$5&gt;='Rent Roll'!$K25,EDATE('Rent Roll'!$K25,ROUNDDOWN('Rent Roll'!$M25,0))-1&gt;=DW$5),-DW29,
"-")),"-")</f>
        <v>-</v>
      </c>
      <c r="DX54" s="92" t="str">
        <f>IFERROR(
IF(AND(DX$5&gt;='Rent Roll'!$M51,EDATE('Rent Roll'!$M51,ROUNDDOWN('Rent Roll'!$Q51,0))-1&gt;=DX$5),-DX29,
IF(AND(DX$5&gt;='Rent Roll'!$K25,EDATE('Rent Roll'!$K25,ROUNDDOWN('Rent Roll'!$M25,0))-1&gt;=DX$5),-DX29,
"-")),"-")</f>
        <v>-</v>
      </c>
      <c r="DY54" s="92" t="str">
        <f>IFERROR(
IF(AND(DY$5&gt;='Rent Roll'!$M51,EDATE('Rent Roll'!$M51,ROUNDDOWN('Rent Roll'!$Q51,0))-1&gt;=DY$5),-DY29,
IF(AND(DY$5&gt;='Rent Roll'!$K25,EDATE('Rent Roll'!$K25,ROUNDDOWN('Rent Roll'!$M25,0))-1&gt;=DY$5),-DY29,
"-")),"-")</f>
        <v>-</v>
      </c>
      <c r="DZ54" s="92" t="str">
        <f>IFERROR(
IF(AND(DZ$5&gt;='Rent Roll'!$M51,EDATE('Rent Roll'!$M51,ROUNDDOWN('Rent Roll'!$Q51,0))-1&gt;=DZ$5),-DZ29,
IF(AND(DZ$5&gt;='Rent Roll'!$K25,EDATE('Rent Roll'!$K25,ROUNDDOWN('Rent Roll'!$M25,0))-1&gt;=DZ$5),-DZ29,
"-")),"-")</f>
        <v>-</v>
      </c>
      <c r="EA54" s="92" t="str">
        <f>IFERROR(
IF(AND(EA$5&gt;='Rent Roll'!$M51,EDATE('Rent Roll'!$M51,ROUNDDOWN('Rent Roll'!$Q51,0))-1&gt;=EA$5),-EA29,
IF(AND(EA$5&gt;='Rent Roll'!$K25,EDATE('Rent Roll'!$K25,ROUNDDOWN('Rent Roll'!$M25,0))-1&gt;=EA$5),-EA29,
"-")),"-")</f>
        <v>-</v>
      </c>
      <c r="EB54" s="92" t="str">
        <f>IFERROR(
IF(AND(EB$5&gt;='Rent Roll'!$M51,EDATE('Rent Roll'!$M51,ROUNDDOWN('Rent Roll'!$Q51,0))-1&gt;=EB$5),-EB29,
IF(AND(EB$5&gt;='Rent Roll'!$K25,EDATE('Rent Roll'!$K25,ROUNDDOWN('Rent Roll'!$M25,0))-1&gt;=EB$5),-EB29,
"-")),"-")</f>
        <v>-</v>
      </c>
      <c r="EC54" s="92" t="str">
        <f>IFERROR(
IF(AND(EC$5&gt;='Rent Roll'!$M51,EDATE('Rent Roll'!$M51,ROUNDDOWN('Rent Roll'!$Q51,0))-1&gt;=EC$5),-EC29,
IF(AND(EC$5&gt;='Rent Roll'!$K25,EDATE('Rent Roll'!$K25,ROUNDDOWN('Rent Roll'!$M25,0))-1&gt;=EC$5),-EC29,
"-")),"-")</f>
        <v>-</v>
      </c>
      <c r="ED54" s="92" t="str">
        <f>IFERROR(
IF(AND(ED$5&gt;='Rent Roll'!$M51,EDATE('Rent Roll'!$M51,ROUNDDOWN('Rent Roll'!$Q51,0))-1&gt;=ED$5),-ED29,
IF(AND(ED$5&gt;='Rent Roll'!$K25,EDATE('Rent Roll'!$K25,ROUNDDOWN('Rent Roll'!$M25,0))-1&gt;=ED$5),-ED29,
"-")),"-")</f>
        <v>-</v>
      </c>
      <c r="EE54" s="92" t="str">
        <f>IFERROR(
IF(AND(EE$5&gt;='Rent Roll'!$M51,EDATE('Rent Roll'!$M51,ROUNDDOWN('Rent Roll'!$Q51,0))-1&gt;=EE$5),-EE29,
IF(AND(EE$5&gt;='Rent Roll'!$K25,EDATE('Rent Roll'!$K25,ROUNDDOWN('Rent Roll'!$M25,0))-1&gt;=EE$5),-EE29,
"-")),"-")</f>
        <v>-</v>
      </c>
      <c r="EF54" s="214" t="str">
        <f>IFERROR(
IF(AND(EF$5&gt;='Rent Roll'!$M51,EDATE('Rent Roll'!$M51,ROUNDDOWN('Rent Roll'!$Q51,0))-1&gt;=EF$5),-EF29,
IF(AND(EF$5&gt;='Rent Roll'!$K25,EDATE('Rent Roll'!$K25,ROUNDDOWN('Rent Roll'!$M25,0))-1&gt;=EF$5),-EF29,
"-")),"-")</f>
        <v>-</v>
      </c>
      <c r="EG54" s="72" t="s">
        <v>109</v>
      </c>
    </row>
    <row r="55" spans="2:137" x14ac:dyDescent="0.2">
      <c r="B55" s="77"/>
      <c r="C55" s="329" t="str">
        <f>CONCATENATE('Rent Roll'!B26&amp;" - "&amp;'Rent Roll'!C26)</f>
        <v xml:space="preserve"> - </v>
      </c>
      <c r="D55" s="298">
        <f t="shared" si="18"/>
        <v>0</v>
      </c>
      <c r="E55" s="93" t="str">
        <f>IFERROR(
IF(AND(E$5&gt;='Rent Roll'!$M52,EDATE('Rent Roll'!$M52,ROUNDDOWN('Rent Roll'!$Q52,0))-1&gt;=E$5),-E30,
IF(AND(E$5&gt;='Rent Roll'!$K26,EDATE('Rent Roll'!$K26,ROUNDDOWN('Rent Roll'!$M26,0))-1&gt;=E$5),-E30,
"-")),"-")</f>
        <v>-</v>
      </c>
      <c r="F55" s="93" t="str">
        <f>IFERROR(
IF(AND(F$5&gt;='Rent Roll'!$M52,EDATE('Rent Roll'!$M52,ROUNDDOWN('Rent Roll'!$Q52,0))-1&gt;=F$5),-F30,
IF(AND(F$5&gt;='Rent Roll'!$K26,EDATE('Rent Roll'!$K26,ROUNDDOWN('Rent Roll'!$M26,0))-1&gt;=F$5),-F30,
"-")),"-")</f>
        <v>-</v>
      </c>
      <c r="G55" s="93" t="str">
        <f>IFERROR(
IF(AND(G$5&gt;='Rent Roll'!$M52,EDATE('Rent Roll'!$M52,ROUNDDOWN('Rent Roll'!$Q52,0))-1&gt;=G$5),-G30,
IF(AND(G$5&gt;='Rent Roll'!$K26,EDATE('Rent Roll'!$K26,ROUNDDOWN('Rent Roll'!$M26,0))-1&gt;=G$5),-G30,
"-")),"-")</f>
        <v>-</v>
      </c>
      <c r="H55" s="93" t="str">
        <f>IFERROR(
IF(AND(H$5&gt;='Rent Roll'!$M52,EDATE('Rent Roll'!$M52,ROUNDDOWN('Rent Roll'!$Q52,0))-1&gt;=H$5),-H30,
IF(AND(H$5&gt;='Rent Roll'!$K26,EDATE('Rent Roll'!$K26,ROUNDDOWN('Rent Roll'!$M26,0))-1&gt;=H$5),-H30,
"-")),"-")</f>
        <v>-</v>
      </c>
      <c r="I55" s="93" t="str">
        <f>IFERROR(
IF(AND(I$5&gt;='Rent Roll'!$M52,EDATE('Rent Roll'!$M52,ROUNDDOWN('Rent Roll'!$Q52,0))-1&gt;=I$5),-I30,
IF(AND(I$5&gt;='Rent Roll'!$K26,EDATE('Rent Roll'!$K26,ROUNDDOWN('Rent Roll'!$M26,0))-1&gt;=I$5),-I30,
"-")),"-")</f>
        <v>-</v>
      </c>
      <c r="J55" s="93" t="str">
        <f>IFERROR(
IF(AND(J$5&gt;='Rent Roll'!$M52,EDATE('Rent Roll'!$M52,ROUNDDOWN('Rent Roll'!$Q52,0))-1&gt;=J$5),-J30,
IF(AND(J$5&gt;='Rent Roll'!$K26,EDATE('Rent Roll'!$K26,ROUNDDOWN('Rent Roll'!$M26,0))-1&gt;=J$5),-J30,
"-")),"-")</f>
        <v>-</v>
      </c>
      <c r="K55" s="93" t="str">
        <f>IFERROR(
IF(AND(K$5&gt;='Rent Roll'!$M52,EDATE('Rent Roll'!$M52,ROUNDDOWN('Rent Roll'!$Q52,0))-1&gt;=K$5),-K30,
IF(AND(K$5&gt;='Rent Roll'!$K26,EDATE('Rent Roll'!$K26,ROUNDDOWN('Rent Roll'!$M26,0))-1&gt;=K$5),-K30,
"-")),"-")</f>
        <v>-</v>
      </c>
      <c r="L55" s="93" t="str">
        <f>IFERROR(
IF(AND(L$5&gt;='Rent Roll'!$M52,EDATE('Rent Roll'!$M52,ROUNDDOWN('Rent Roll'!$Q52,0))-1&gt;=L$5),-L30,
IF(AND(L$5&gt;='Rent Roll'!$K26,EDATE('Rent Roll'!$K26,ROUNDDOWN('Rent Roll'!$M26,0))-1&gt;=L$5),-L30,
"-")),"-")</f>
        <v>-</v>
      </c>
      <c r="M55" s="93" t="str">
        <f>IFERROR(
IF(AND(M$5&gt;='Rent Roll'!$M52,EDATE('Rent Roll'!$M52,ROUNDDOWN('Rent Roll'!$Q52,0))-1&gt;=M$5),-M30,
IF(AND(M$5&gt;='Rent Roll'!$K26,EDATE('Rent Roll'!$K26,ROUNDDOWN('Rent Roll'!$M26,0))-1&gt;=M$5),-M30,
"-")),"-")</f>
        <v>-</v>
      </c>
      <c r="N55" s="93" t="str">
        <f>IFERROR(
IF(AND(N$5&gt;='Rent Roll'!$M52,EDATE('Rent Roll'!$M52,ROUNDDOWN('Rent Roll'!$Q52,0))-1&gt;=N$5),-N30,
IF(AND(N$5&gt;='Rent Roll'!$K26,EDATE('Rent Roll'!$K26,ROUNDDOWN('Rent Roll'!$M26,0))-1&gt;=N$5),-N30,
"-")),"-")</f>
        <v>-</v>
      </c>
      <c r="O55" s="93" t="str">
        <f>IFERROR(
IF(AND(O$5&gt;='Rent Roll'!$M52,EDATE('Rent Roll'!$M52,ROUNDDOWN('Rent Roll'!$Q52,0))-1&gt;=O$5),-O30,
IF(AND(O$5&gt;='Rent Roll'!$K26,EDATE('Rent Roll'!$K26,ROUNDDOWN('Rent Roll'!$M26,0))-1&gt;=O$5),-O30,
"-")),"-")</f>
        <v>-</v>
      </c>
      <c r="P55" s="93" t="str">
        <f>IFERROR(
IF(AND(P$5&gt;='Rent Roll'!$M52,EDATE('Rent Roll'!$M52,ROUNDDOWN('Rent Roll'!$Q52,0))-1&gt;=P$5),-P30,
IF(AND(P$5&gt;='Rent Roll'!$K26,EDATE('Rent Roll'!$K26,ROUNDDOWN('Rent Roll'!$M26,0))-1&gt;=P$5),-P30,
"-")),"-")</f>
        <v>-</v>
      </c>
      <c r="Q55" s="93" t="str">
        <f>IFERROR(
IF(AND(Q$5&gt;='Rent Roll'!$M52,EDATE('Rent Roll'!$M52,ROUNDDOWN('Rent Roll'!$Q52,0))-1&gt;=Q$5),-Q30,
IF(AND(Q$5&gt;='Rent Roll'!$K26,EDATE('Rent Roll'!$K26,ROUNDDOWN('Rent Roll'!$M26,0))-1&gt;=Q$5),-Q30,
"-")),"-")</f>
        <v>-</v>
      </c>
      <c r="R55" s="93" t="str">
        <f>IFERROR(
IF(AND(R$5&gt;='Rent Roll'!$M52,EDATE('Rent Roll'!$M52,ROUNDDOWN('Rent Roll'!$Q52,0))-1&gt;=R$5),-R30,
IF(AND(R$5&gt;='Rent Roll'!$K26,EDATE('Rent Roll'!$K26,ROUNDDOWN('Rent Roll'!$M26,0))-1&gt;=R$5),-R30,
"-")),"-")</f>
        <v>-</v>
      </c>
      <c r="S55" s="93" t="str">
        <f>IFERROR(
IF(AND(S$5&gt;='Rent Roll'!$M52,EDATE('Rent Roll'!$M52,ROUNDDOWN('Rent Roll'!$Q52,0))-1&gt;=S$5),-S30,
IF(AND(S$5&gt;='Rent Roll'!$K26,EDATE('Rent Roll'!$K26,ROUNDDOWN('Rent Roll'!$M26,0))-1&gt;=S$5),-S30,
"-")),"-")</f>
        <v>-</v>
      </c>
      <c r="T55" s="93" t="str">
        <f>IFERROR(
IF(AND(T$5&gt;='Rent Roll'!$M52,EDATE('Rent Roll'!$M52,ROUNDDOWN('Rent Roll'!$Q52,0))-1&gt;=T$5),-T30,
IF(AND(T$5&gt;='Rent Roll'!$K26,EDATE('Rent Roll'!$K26,ROUNDDOWN('Rent Roll'!$M26,0))-1&gt;=T$5),-T30,
"-")),"-")</f>
        <v>-</v>
      </c>
      <c r="U55" s="93" t="str">
        <f>IFERROR(
IF(AND(U$5&gt;='Rent Roll'!$M52,EDATE('Rent Roll'!$M52,ROUNDDOWN('Rent Roll'!$Q52,0))-1&gt;=U$5),-U30,
IF(AND(U$5&gt;='Rent Roll'!$K26,EDATE('Rent Roll'!$K26,ROUNDDOWN('Rent Roll'!$M26,0))-1&gt;=U$5),-U30,
"-")),"-")</f>
        <v>-</v>
      </c>
      <c r="V55" s="93" t="str">
        <f>IFERROR(
IF(AND(V$5&gt;='Rent Roll'!$M52,EDATE('Rent Roll'!$M52,ROUNDDOWN('Rent Roll'!$Q52,0))-1&gt;=V$5),-V30,
IF(AND(V$5&gt;='Rent Roll'!$K26,EDATE('Rent Roll'!$K26,ROUNDDOWN('Rent Roll'!$M26,0))-1&gt;=V$5),-V30,
"-")),"-")</f>
        <v>-</v>
      </c>
      <c r="W55" s="93" t="str">
        <f>IFERROR(
IF(AND(W$5&gt;='Rent Roll'!$M52,EDATE('Rent Roll'!$M52,ROUNDDOWN('Rent Roll'!$Q52,0))-1&gt;=W$5),-W30,
IF(AND(W$5&gt;='Rent Roll'!$K26,EDATE('Rent Roll'!$K26,ROUNDDOWN('Rent Roll'!$M26,0))-1&gt;=W$5),-W30,
"-")),"-")</f>
        <v>-</v>
      </c>
      <c r="X55" s="93" t="str">
        <f>IFERROR(
IF(AND(X$5&gt;='Rent Roll'!$M52,EDATE('Rent Roll'!$M52,ROUNDDOWN('Rent Roll'!$Q52,0))-1&gt;=X$5),-X30,
IF(AND(X$5&gt;='Rent Roll'!$K26,EDATE('Rent Roll'!$K26,ROUNDDOWN('Rent Roll'!$M26,0))-1&gt;=X$5),-X30,
"-")),"-")</f>
        <v>-</v>
      </c>
      <c r="Y55" s="93" t="str">
        <f>IFERROR(
IF(AND(Y$5&gt;='Rent Roll'!$M52,EDATE('Rent Roll'!$M52,ROUNDDOWN('Rent Roll'!$Q52,0))-1&gt;=Y$5),-Y30,
IF(AND(Y$5&gt;='Rent Roll'!$K26,EDATE('Rent Roll'!$K26,ROUNDDOWN('Rent Roll'!$M26,0))-1&gt;=Y$5),-Y30,
"-")),"-")</f>
        <v>-</v>
      </c>
      <c r="Z55" s="93" t="str">
        <f>IFERROR(
IF(AND(Z$5&gt;='Rent Roll'!$M52,EDATE('Rent Roll'!$M52,ROUNDDOWN('Rent Roll'!$Q52,0))-1&gt;=Z$5),-Z30,
IF(AND(Z$5&gt;='Rent Roll'!$K26,EDATE('Rent Roll'!$K26,ROUNDDOWN('Rent Roll'!$M26,0))-1&gt;=Z$5),-Z30,
"-")),"-")</f>
        <v>-</v>
      </c>
      <c r="AA55" s="93" t="str">
        <f>IFERROR(
IF(AND(AA$5&gt;='Rent Roll'!$M52,EDATE('Rent Roll'!$M52,ROUNDDOWN('Rent Roll'!$Q52,0))-1&gt;=AA$5),-AA30,
IF(AND(AA$5&gt;='Rent Roll'!$K26,EDATE('Rent Roll'!$K26,ROUNDDOWN('Rent Roll'!$M26,0))-1&gt;=AA$5),-AA30,
"-")),"-")</f>
        <v>-</v>
      </c>
      <c r="AB55" s="93" t="str">
        <f>IFERROR(
IF(AND(AB$5&gt;='Rent Roll'!$M52,EDATE('Rent Roll'!$M52,ROUNDDOWN('Rent Roll'!$Q52,0))-1&gt;=AB$5),-AB30,
IF(AND(AB$5&gt;='Rent Roll'!$K26,EDATE('Rent Roll'!$K26,ROUNDDOWN('Rent Roll'!$M26,0))-1&gt;=AB$5),-AB30,
"-")),"-")</f>
        <v>-</v>
      </c>
      <c r="AC55" s="93" t="str">
        <f>IFERROR(
IF(AND(AC$5&gt;='Rent Roll'!$M52,EDATE('Rent Roll'!$M52,ROUNDDOWN('Rent Roll'!$Q52,0))-1&gt;=AC$5),-AC30,
IF(AND(AC$5&gt;='Rent Roll'!$K26,EDATE('Rent Roll'!$K26,ROUNDDOWN('Rent Roll'!$M26,0))-1&gt;=AC$5),-AC30,
"-")),"-")</f>
        <v>-</v>
      </c>
      <c r="AD55" s="93" t="str">
        <f>IFERROR(
IF(AND(AD$5&gt;='Rent Roll'!$M52,EDATE('Rent Roll'!$M52,ROUNDDOWN('Rent Roll'!$Q52,0))-1&gt;=AD$5),-AD30,
IF(AND(AD$5&gt;='Rent Roll'!$K26,EDATE('Rent Roll'!$K26,ROUNDDOWN('Rent Roll'!$M26,0))-1&gt;=AD$5),-AD30,
"-")),"-")</f>
        <v>-</v>
      </c>
      <c r="AE55" s="93" t="str">
        <f>IFERROR(
IF(AND(AE$5&gt;='Rent Roll'!$M52,EDATE('Rent Roll'!$M52,ROUNDDOWN('Rent Roll'!$Q52,0))-1&gt;=AE$5),-AE30,
IF(AND(AE$5&gt;='Rent Roll'!$K26,EDATE('Rent Roll'!$K26,ROUNDDOWN('Rent Roll'!$M26,0))-1&gt;=AE$5),-AE30,
"-")),"-")</f>
        <v>-</v>
      </c>
      <c r="AF55" s="93" t="str">
        <f>IFERROR(
IF(AND(AF$5&gt;='Rent Roll'!$M52,EDATE('Rent Roll'!$M52,ROUNDDOWN('Rent Roll'!$Q52,0))-1&gt;=AF$5),-AF30,
IF(AND(AF$5&gt;='Rent Roll'!$K26,EDATE('Rent Roll'!$K26,ROUNDDOWN('Rent Roll'!$M26,0))-1&gt;=AF$5),-AF30,
"-")),"-")</f>
        <v>-</v>
      </c>
      <c r="AG55" s="93" t="str">
        <f>IFERROR(
IF(AND(AG$5&gt;='Rent Roll'!$M52,EDATE('Rent Roll'!$M52,ROUNDDOWN('Rent Roll'!$Q52,0))-1&gt;=AG$5),-AG30,
IF(AND(AG$5&gt;='Rent Roll'!$K26,EDATE('Rent Roll'!$K26,ROUNDDOWN('Rent Roll'!$M26,0))-1&gt;=AG$5),-AG30,
"-")),"-")</f>
        <v>-</v>
      </c>
      <c r="AH55" s="93" t="str">
        <f>IFERROR(
IF(AND(AH$5&gt;='Rent Roll'!$M52,EDATE('Rent Roll'!$M52,ROUNDDOWN('Rent Roll'!$Q52,0))-1&gt;=AH$5),-AH30,
IF(AND(AH$5&gt;='Rent Roll'!$K26,EDATE('Rent Roll'!$K26,ROUNDDOWN('Rent Roll'!$M26,0))-1&gt;=AH$5),-AH30,
"-")),"-")</f>
        <v>-</v>
      </c>
      <c r="AI55" s="93" t="str">
        <f>IFERROR(
IF(AND(AI$5&gt;='Rent Roll'!$M52,EDATE('Rent Roll'!$M52,ROUNDDOWN('Rent Roll'!$Q52,0))-1&gt;=AI$5),-AI30,
IF(AND(AI$5&gt;='Rent Roll'!$K26,EDATE('Rent Roll'!$K26,ROUNDDOWN('Rent Roll'!$M26,0))-1&gt;=AI$5),-AI30,
"-")),"-")</f>
        <v>-</v>
      </c>
      <c r="AJ55" s="93" t="str">
        <f>IFERROR(
IF(AND(AJ$5&gt;='Rent Roll'!$M52,EDATE('Rent Roll'!$M52,ROUNDDOWN('Rent Roll'!$Q52,0))-1&gt;=AJ$5),-AJ30,
IF(AND(AJ$5&gt;='Rent Roll'!$K26,EDATE('Rent Roll'!$K26,ROUNDDOWN('Rent Roll'!$M26,0))-1&gt;=AJ$5),-AJ30,
"-")),"-")</f>
        <v>-</v>
      </c>
      <c r="AK55" s="93" t="str">
        <f>IFERROR(
IF(AND(AK$5&gt;='Rent Roll'!$M52,EDATE('Rent Roll'!$M52,ROUNDDOWN('Rent Roll'!$Q52,0))-1&gt;=AK$5),-AK30,
IF(AND(AK$5&gt;='Rent Roll'!$K26,EDATE('Rent Roll'!$K26,ROUNDDOWN('Rent Roll'!$M26,0))-1&gt;=AK$5),-AK30,
"-")),"-")</f>
        <v>-</v>
      </c>
      <c r="AL55" s="93" t="str">
        <f>IFERROR(
IF(AND(AL$5&gt;='Rent Roll'!$M52,EDATE('Rent Roll'!$M52,ROUNDDOWN('Rent Roll'!$Q52,0))-1&gt;=AL$5),-AL30,
IF(AND(AL$5&gt;='Rent Roll'!$K26,EDATE('Rent Roll'!$K26,ROUNDDOWN('Rent Roll'!$M26,0))-1&gt;=AL$5),-AL30,
"-")),"-")</f>
        <v>-</v>
      </c>
      <c r="AM55" s="93" t="str">
        <f>IFERROR(
IF(AND(AM$5&gt;='Rent Roll'!$M52,EDATE('Rent Roll'!$M52,ROUNDDOWN('Rent Roll'!$Q52,0))-1&gt;=AM$5),-AM30,
IF(AND(AM$5&gt;='Rent Roll'!$K26,EDATE('Rent Roll'!$K26,ROUNDDOWN('Rent Roll'!$M26,0))-1&gt;=AM$5),-AM30,
"-")),"-")</f>
        <v>-</v>
      </c>
      <c r="AN55" s="93" t="str">
        <f>IFERROR(
IF(AND(AN$5&gt;='Rent Roll'!$M52,EDATE('Rent Roll'!$M52,ROUNDDOWN('Rent Roll'!$Q52,0))-1&gt;=AN$5),-AN30,
IF(AND(AN$5&gt;='Rent Roll'!$K26,EDATE('Rent Roll'!$K26,ROUNDDOWN('Rent Roll'!$M26,0))-1&gt;=AN$5),-AN30,
"-")),"-")</f>
        <v>-</v>
      </c>
      <c r="AO55" s="93" t="str">
        <f>IFERROR(
IF(AND(AO$5&gt;='Rent Roll'!$M52,EDATE('Rent Roll'!$M52,ROUNDDOWN('Rent Roll'!$Q52,0))-1&gt;=AO$5),-AO30,
IF(AND(AO$5&gt;='Rent Roll'!$K26,EDATE('Rent Roll'!$K26,ROUNDDOWN('Rent Roll'!$M26,0))-1&gt;=AO$5),-AO30,
"-")),"-")</f>
        <v>-</v>
      </c>
      <c r="AP55" s="93" t="str">
        <f>IFERROR(
IF(AND(AP$5&gt;='Rent Roll'!$M52,EDATE('Rent Roll'!$M52,ROUNDDOWN('Rent Roll'!$Q52,0))-1&gt;=AP$5),-AP30,
IF(AND(AP$5&gt;='Rent Roll'!$K26,EDATE('Rent Roll'!$K26,ROUNDDOWN('Rent Roll'!$M26,0))-1&gt;=AP$5),-AP30,
"-")),"-")</f>
        <v>-</v>
      </c>
      <c r="AQ55" s="93" t="str">
        <f>IFERROR(
IF(AND(AQ$5&gt;='Rent Roll'!$M52,EDATE('Rent Roll'!$M52,ROUNDDOWN('Rent Roll'!$Q52,0))-1&gt;=AQ$5),-AQ30,
IF(AND(AQ$5&gt;='Rent Roll'!$K26,EDATE('Rent Roll'!$K26,ROUNDDOWN('Rent Roll'!$M26,0))-1&gt;=AQ$5),-AQ30,
"-")),"-")</f>
        <v>-</v>
      </c>
      <c r="AR55" s="93" t="str">
        <f>IFERROR(
IF(AND(AR$5&gt;='Rent Roll'!$M52,EDATE('Rent Roll'!$M52,ROUNDDOWN('Rent Roll'!$Q52,0))-1&gt;=AR$5),-AR30,
IF(AND(AR$5&gt;='Rent Roll'!$K26,EDATE('Rent Roll'!$K26,ROUNDDOWN('Rent Roll'!$M26,0))-1&gt;=AR$5),-AR30,
"-")),"-")</f>
        <v>-</v>
      </c>
      <c r="AS55" s="93" t="str">
        <f>IFERROR(
IF(AND(AS$5&gt;='Rent Roll'!$M52,EDATE('Rent Roll'!$M52,ROUNDDOWN('Rent Roll'!$Q52,0))-1&gt;=AS$5),-AS30,
IF(AND(AS$5&gt;='Rent Roll'!$K26,EDATE('Rent Roll'!$K26,ROUNDDOWN('Rent Roll'!$M26,0))-1&gt;=AS$5),-AS30,
"-")),"-")</f>
        <v>-</v>
      </c>
      <c r="AT55" s="93" t="str">
        <f>IFERROR(
IF(AND(AT$5&gt;='Rent Roll'!$M52,EDATE('Rent Roll'!$M52,ROUNDDOWN('Rent Roll'!$Q52,0))-1&gt;=AT$5),-AT30,
IF(AND(AT$5&gt;='Rent Roll'!$K26,EDATE('Rent Roll'!$K26,ROUNDDOWN('Rent Roll'!$M26,0))-1&gt;=AT$5),-AT30,
"-")),"-")</f>
        <v>-</v>
      </c>
      <c r="AU55" s="93" t="str">
        <f>IFERROR(
IF(AND(AU$5&gt;='Rent Roll'!$M52,EDATE('Rent Roll'!$M52,ROUNDDOWN('Rent Roll'!$Q52,0))-1&gt;=AU$5),-AU30,
IF(AND(AU$5&gt;='Rent Roll'!$K26,EDATE('Rent Roll'!$K26,ROUNDDOWN('Rent Roll'!$M26,0))-1&gt;=AU$5),-AU30,
"-")),"-")</f>
        <v>-</v>
      </c>
      <c r="AV55" s="93" t="str">
        <f>IFERROR(
IF(AND(AV$5&gt;='Rent Roll'!$M52,EDATE('Rent Roll'!$M52,ROUNDDOWN('Rent Roll'!$Q52,0))-1&gt;=AV$5),-AV30,
IF(AND(AV$5&gt;='Rent Roll'!$K26,EDATE('Rent Roll'!$K26,ROUNDDOWN('Rent Roll'!$M26,0))-1&gt;=AV$5),-AV30,
"-")),"-")</f>
        <v>-</v>
      </c>
      <c r="AW55" s="93" t="str">
        <f>IFERROR(
IF(AND(AW$5&gt;='Rent Roll'!$M52,EDATE('Rent Roll'!$M52,ROUNDDOWN('Rent Roll'!$Q52,0))-1&gt;=AW$5),-AW30,
IF(AND(AW$5&gt;='Rent Roll'!$K26,EDATE('Rent Roll'!$K26,ROUNDDOWN('Rent Roll'!$M26,0))-1&gt;=AW$5),-AW30,
"-")),"-")</f>
        <v>-</v>
      </c>
      <c r="AX55" s="93" t="str">
        <f>IFERROR(
IF(AND(AX$5&gt;='Rent Roll'!$M52,EDATE('Rent Roll'!$M52,ROUNDDOWN('Rent Roll'!$Q52,0))-1&gt;=AX$5),-AX30,
IF(AND(AX$5&gt;='Rent Roll'!$K26,EDATE('Rent Roll'!$K26,ROUNDDOWN('Rent Roll'!$M26,0))-1&gt;=AX$5),-AX30,
"-")),"-")</f>
        <v>-</v>
      </c>
      <c r="AY55" s="93" t="str">
        <f>IFERROR(
IF(AND(AY$5&gt;='Rent Roll'!$M52,EDATE('Rent Roll'!$M52,ROUNDDOWN('Rent Roll'!$Q52,0))-1&gt;=AY$5),-AY30,
IF(AND(AY$5&gt;='Rent Roll'!$K26,EDATE('Rent Roll'!$K26,ROUNDDOWN('Rent Roll'!$M26,0))-1&gt;=AY$5),-AY30,
"-")),"-")</f>
        <v>-</v>
      </c>
      <c r="AZ55" s="93" t="str">
        <f>IFERROR(
IF(AND(AZ$5&gt;='Rent Roll'!$M52,EDATE('Rent Roll'!$M52,ROUNDDOWN('Rent Roll'!$Q52,0))-1&gt;=AZ$5),-AZ30,
IF(AND(AZ$5&gt;='Rent Roll'!$K26,EDATE('Rent Roll'!$K26,ROUNDDOWN('Rent Roll'!$M26,0))-1&gt;=AZ$5),-AZ30,
"-")),"-")</f>
        <v>-</v>
      </c>
      <c r="BA55" s="93" t="str">
        <f>IFERROR(
IF(AND(BA$5&gt;='Rent Roll'!$M52,EDATE('Rent Roll'!$M52,ROUNDDOWN('Rent Roll'!$Q52,0))-1&gt;=BA$5),-BA30,
IF(AND(BA$5&gt;='Rent Roll'!$K26,EDATE('Rent Roll'!$K26,ROUNDDOWN('Rent Roll'!$M26,0))-1&gt;=BA$5),-BA30,
"-")),"-")</f>
        <v>-</v>
      </c>
      <c r="BB55" s="93" t="str">
        <f>IFERROR(
IF(AND(BB$5&gt;='Rent Roll'!$M52,EDATE('Rent Roll'!$M52,ROUNDDOWN('Rent Roll'!$Q52,0))-1&gt;=BB$5),-BB30,
IF(AND(BB$5&gt;='Rent Roll'!$K26,EDATE('Rent Roll'!$K26,ROUNDDOWN('Rent Roll'!$M26,0))-1&gt;=BB$5),-BB30,
"-")),"-")</f>
        <v>-</v>
      </c>
      <c r="BC55" s="93" t="str">
        <f>IFERROR(
IF(AND(BC$5&gt;='Rent Roll'!$M52,EDATE('Rent Roll'!$M52,ROUNDDOWN('Rent Roll'!$Q52,0))-1&gt;=BC$5),-BC30,
IF(AND(BC$5&gt;='Rent Roll'!$K26,EDATE('Rent Roll'!$K26,ROUNDDOWN('Rent Roll'!$M26,0))-1&gt;=BC$5),-BC30,
"-")),"-")</f>
        <v>-</v>
      </c>
      <c r="BD55" s="93" t="str">
        <f>IFERROR(
IF(AND(BD$5&gt;='Rent Roll'!$M52,EDATE('Rent Roll'!$M52,ROUNDDOWN('Rent Roll'!$Q52,0))-1&gt;=BD$5),-BD30,
IF(AND(BD$5&gt;='Rent Roll'!$K26,EDATE('Rent Roll'!$K26,ROUNDDOWN('Rent Roll'!$M26,0))-1&gt;=BD$5),-BD30,
"-")),"-")</f>
        <v>-</v>
      </c>
      <c r="BE55" s="93" t="str">
        <f>IFERROR(
IF(AND(BE$5&gt;='Rent Roll'!$M52,EDATE('Rent Roll'!$M52,ROUNDDOWN('Rent Roll'!$Q52,0))-1&gt;=BE$5),-BE30,
IF(AND(BE$5&gt;='Rent Roll'!$K26,EDATE('Rent Roll'!$K26,ROUNDDOWN('Rent Roll'!$M26,0))-1&gt;=BE$5),-BE30,
"-")),"-")</f>
        <v>-</v>
      </c>
      <c r="BF55" s="93" t="str">
        <f>IFERROR(
IF(AND(BF$5&gt;='Rent Roll'!$M52,EDATE('Rent Roll'!$M52,ROUNDDOWN('Rent Roll'!$Q52,0))-1&gt;=BF$5),-BF30,
IF(AND(BF$5&gt;='Rent Roll'!$K26,EDATE('Rent Roll'!$K26,ROUNDDOWN('Rent Roll'!$M26,0))-1&gt;=BF$5),-BF30,
"-")),"-")</f>
        <v>-</v>
      </c>
      <c r="BG55" s="93" t="str">
        <f>IFERROR(
IF(AND(BG$5&gt;='Rent Roll'!$M52,EDATE('Rent Roll'!$M52,ROUNDDOWN('Rent Roll'!$Q52,0))-1&gt;=BG$5),-BG30,
IF(AND(BG$5&gt;='Rent Roll'!$K26,EDATE('Rent Roll'!$K26,ROUNDDOWN('Rent Roll'!$M26,0))-1&gt;=BG$5),-BG30,
"-")),"-")</f>
        <v>-</v>
      </c>
      <c r="BH55" s="93" t="str">
        <f>IFERROR(
IF(AND(BH$5&gt;='Rent Roll'!$M52,EDATE('Rent Roll'!$M52,ROUNDDOWN('Rent Roll'!$Q52,0))-1&gt;=BH$5),-BH30,
IF(AND(BH$5&gt;='Rent Roll'!$K26,EDATE('Rent Roll'!$K26,ROUNDDOWN('Rent Roll'!$M26,0))-1&gt;=BH$5),-BH30,
"-")),"-")</f>
        <v>-</v>
      </c>
      <c r="BI55" s="93" t="str">
        <f>IFERROR(
IF(AND(BI$5&gt;='Rent Roll'!$M52,EDATE('Rent Roll'!$M52,ROUNDDOWN('Rent Roll'!$Q52,0))-1&gt;=BI$5),-BI30,
IF(AND(BI$5&gt;='Rent Roll'!$K26,EDATE('Rent Roll'!$K26,ROUNDDOWN('Rent Roll'!$M26,0))-1&gt;=BI$5),-BI30,
"-")),"-")</f>
        <v>-</v>
      </c>
      <c r="BJ55" s="93" t="str">
        <f>IFERROR(
IF(AND(BJ$5&gt;='Rent Roll'!$M52,EDATE('Rent Roll'!$M52,ROUNDDOWN('Rent Roll'!$Q52,0))-1&gt;=BJ$5),-BJ30,
IF(AND(BJ$5&gt;='Rent Roll'!$K26,EDATE('Rent Roll'!$K26,ROUNDDOWN('Rent Roll'!$M26,0))-1&gt;=BJ$5),-BJ30,
"-")),"-")</f>
        <v>-</v>
      </c>
      <c r="BK55" s="93" t="str">
        <f>IFERROR(
IF(AND(BK$5&gt;='Rent Roll'!$M52,EDATE('Rent Roll'!$M52,ROUNDDOWN('Rent Roll'!$Q52,0))-1&gt;=BK$5),-BK30,
IF(AND(BK$5&gt;='Rent Roll'!$K26,EDATE('Rent Roll'!$K26,ROUNDDOWN('Rent Roll'!$M26,0))-1&gt;=BK$5),-BK30,
"-")),"-")</f>
        <v>-</v>
      </c>
      <c r="BL55" s="93" t="str">
        <f>IFERROR(
IF(AND(BL$5&gt;='Rent Roll'!$M52,EDATE('Rent Roll'!$M52,ROUNDDOWN('Rent Roll'!$Q52,0))-1&gt;=BL$5),-BL30,
IF(AND(BL$5&gt;='Rent Roll'!$K26,EDATE('Rent Roll'!$K26,ROUNDDOWN('Rent Roll'!$M26,0))-1&gt;=BL$5),-BL30,
"-")),"-")</f>
        <v>-</v>
      </c>
      <c r="BM55" s="93" t="str">
        <f>IFERROR(
IF(AND(BM$5&gt;='Rent Roll'!$M52,EDATE('Rent Roll'!$M52,ROUNDDOWN('Rent Roll'!$Q52,0))-1&gt;=BM$5),-BM30,
IF(AND(BM$5&gt;='Rent Roll'!$K26,EDATE('Rent Roll'!$K26,ROUNDDOWN('Rent Roll'!$M26,0))-1&gt;=BM$5),-BM30,
"-")),"-")</f>
        <v>-</v>
      </c>
      <c r="BN55" s="93" t="str">
        <f>IFERROR(
IF(AND(BN$5&gt;='Rent Roll'!$M52,EDATE('Rent Roll'!$M52,ROUNDDOWN('Rent Roll'!$Q52,0))-1&gt;=BN$5),-BN30,
IF(AND(BN$5&gt;='Rent Roll'!$K26,EDATE('Rent Roll'!$K26,ROUNDDOWN('Rent Roll'!$M26,0))-1&gt;=BN$5),-BN30,
"-")),"-")</f>
        <v>-</v>
      </c>
      <c r="BO55" s="93" t="str">
        <f>IFERROR(
IF(AND(BO$5&gt;='Rent Roll'!$M52,EDATE('Rent Roll'!$M52,ROUNDDOWN('Rent Roll'!$Q52,0))-1&gt;=BO$5),-BO30,
IF(AND(BO$5&gt;='Rent Roll'!$K26,EDATE('Rent Roll'!$K26,ROUNDDOWN('Rent Roll'!$M26,0))-1&gt;=BO$5),-BO30,
"-")),"-")</f>
        <v>-</v>
      </c>
      <c r="BP55" s="93" t="str">
        <f>IFERROR(
IF(AND(BP$5&gt;='Rent Roll'!$M52,EDATE('Rent Roll'!$M52,ROUNDDOWN('Rent Roll'!$Q52,0))-1&gt;=BP$5),-BP30,
IF(AND(BP$5&gt;='Rent Roll'!$K26,EDATE('Rent Roll'!$K26,ROUNDDOWN('Rent Roll'!$M26,0))-1&gt;=BP$5),-BP30,
"-")),"-")</f>
        <v>-</v>
      </c>
      <c r="BQ55" s="93" t="str">
        <f>IFERROR(
IF(AND(BQ$5&gt;='Rent Roll'!$M52,EDATE('Rent Roll'!$M52,ROUNDDOWN('Rent Roll'!$Q52,0))-1&gt;=BQ$5),-BQ30,
IF(AND(BQ$5&gt;='Rent Roll'!$K26,EDATE('Rent Roll'!$K26,ROUNDDOWN('Rent Roll'!$M26,0))-1&gt;=BQ$5),-BQ30,
"-")),"-")</f>
        <v>-</v>
      </c>
      <c r="BR55" s="93" t="str">
        <f>IFERROR(
IF(AND(BR$5&gt;='Rent Roll'!$M52,EDATE('Rent Roll'!$M52,ROUNDDOWN('Rent Roll'!$Q52,0))-1&gt;=BR$5),-BR30,
IF(AND(BR$5&gt;='Rent Roll'!$K26,EDATE('Rent Roll'!$K26,ROUNDDOWN('Rent Roll'!$M26,0))-1&gt;=BR$5),-BR30,
"-")),"-")</f>
        <v>-</v>
      </c>
      <c r="BS55" s="93" t="str">
        <f>IFERROR(
IF(AND(BS$5&gt;='Rent Roll'!$M52,EDATE('Rent Roll'!$M52,ROUNDDOWN('Rent Roll'!$Q52,0))-1&gt;=BS$5),-BS30,
IF(AND(BS$5&gt;='Rent Roll'!$K26,EDATE('Rent Roll'!$K26,ROUNDDOWN('Rent Roll'!$M26,0))-1&gt;=BS$5),-BS30,
"-")),"-")</f>
        <v>-</v>
      </c>
      <c r="BT55" s="93" t="str">
        <f>IFERROR(
IF(AND(BT$5&gt;='Rent Roll'!$M52,EDATE('Rent Roll'!$M52,ROUNDDOWN('Rent Roll'!$Q52,0))-1&gt;=BT$5),-BT30,
IF(AND(BT$5&gt;='Rent Roll'!$K26,EDATE('Rent Roll'!$K26,ROUNDDOWN('Rent Roll'!$M26,0))-1&gt;=BT$5),-BT30,
"-")),"-")</f>
        <v>-</v>
      </c>
      <c r="BU55" s="93" t="str">
        <f>IFERROR(
IF(AND(BU$5&gt;='Rent Roll'!$M52,EDATE('Rent Roll'!$M52,ROUNDDOWN('Rent Roll'!$Q52,0))-1&gt;=BU$5),-BU30,
IF(AND(BU$5&gt;='Rent Roll'!$K26,EDATE('Rent Roll'!$K26,ROUNDDOWN('Rent Roll'!$M26,0))-1&gt;=BU$5),-BU30,
"-")),"-")</f>
        <v>-</v>
      </c>
      <c r="BV55" s="93" t="str">
        <f>IFERROR(
IF(AND(BV$5&gt;='Rent Roll'!$M52,EDATE('Rent Roll'!$M52,ROUNDDOWN('Rent Roll'!$Q52,0))-1&gt;=BV$5),-BV30,
IF(AND(BV$5&gt;='Rent Roll'!$K26,EDATE('Rent Roll'!$K26,ROUNDDOWN('Rent Roll'!$M26,0))-1&gt;=BV$5),-BV30,
"-")),"-")</f>
        <v>-</v>
      </c>
      <c r="BW55" s="93" t="str">
        <f>IFERROR(
IF(AND(BW$5&gt;='Rent Roll'!$M52,EDATE('Rent Roll'!$M52,ROUNDDOWN('Rent Roll'!$Q52,0))-1&gt;=BW$5),-BW30,
IF(AND(BW$5&gt;='Rent Roll'!$K26,EDATE('Rent Roll'!$K26,ROUNDDOWN('Rent Roll'!$M26,0))-1&gt;=BW$5),-BW30,
"-")),"-")</f>
        <v>-</v>
      </c>
      <c r="BX55" s="93" t="str">
        <f>IFERROR(
IF(AND(BX$5&gt;='Rent Roll'!$M52,EDATE('Rent Roll'!$M52,ROUNDDOWN('Rent Roll'!$Q52,0))-1&gt;=BX$5),-BX30,
IF(AND(BX$5&gt;='Rent Roll'!$K26,EDATE('Rent Roll'!$K26,ROUNDDOWN('Rent Roll'!$M26,0))-1&gt;=BX$5),-BX30,
"-")),"-")</f>
        <v>-</v>
      </c>
      <c r="BY55" s="93" t="str">
        <f>IFERROR(
IF(AND(BY$5&gt;='Rent Roll'!$M52,EDATE('Rent Roll'!$M52,ROUNDDOWN('Rent Roll'!$Q52,0))-1&gt;=BY$5),-BY30,
IF(AND(BY$5&gt;='Rent Roll'!$K26,EDATE('Rent Roll'!$K26,ROUNDDOWN('Rent Roll'!$M26,0))-1&gt;=BY$5),-BY30,
"-")),"-")</f>
        <v>-</v>
      </c>
      <c r="BZ55" s="93" t="str">
        <f>IFERROR(
IF(AND(BZ$5&gt;='Rent Roll'!$M52,EDATE('Rent Roll'!$M52,ROUNDDOWN('Rent Roll'!$Q52,0))-1&gt;=BZ$5),-BZ30,
IF(AND(BZ$5&gt;='Rent Roll'!$K26,EDATE('Rent Roll'!$K26,ROUNDDOWN('Rent Roll'!$M26,0))-1&gt;=BZ$5),-BZ30,
"-")),"-")</f>
        <v>-</v>
      </c>
      <c r="CA55" s="93" t="str">
        <f>IFERROR(
IF(AND(CA$5&gt;='Rent Roll'!$M52,EDATE('Rent Roll'!$M52,ROUNDDOWN('Rent Roll'!$Q52,0))-1&gt;=CA$5),-CA30,
IF(AND(CA$5&gt;='Rent Roll'!$K26,EDATE('Rent Roll'!$K26,ROUNDDOWN('Rent Roll'!$M26,0))-1&gt;=CA$5),-CA30,
"-")),"-")</f>
        <v>-</v>
      </c>
      <c r="CB55" s="93" t="str">
        <f>IFERROR(
IF(AND(CB$5&gt;='Rent Roll'!$M52,EDATE('Rent Roll'!$M52,ROUNDDOWN('Rent Roll'!$Q52,0))-1&gt;=CB$5),-CB30,
IF(AND(CB$5&gt;='Rent Roll'!$K26,EDATE('Rent Roll'!$K26,ROUNDDOWN('Rent Roll'!$M26,0))-1&gt;=CB$5),-CB30,
"-")),"-")</f>
        <v>-</v>
      </c>
      <c r="CC55" s="93" t="str">
        <f>IFERROR(
IF(AND(CC$5&gt;='Rent Roll'!$M52,EDATE('Rent Roll'!$M52,ROUNDDOWN('Rent Roll'!$Q52,0))-1&gt;=CC$5),-CC30,
IF(AND(CC$5&gt;='Rent Roll'!$K26,EDATE('Rent Roll'!$K26,ROUNDDOWN('Rent Roll'!$M26,0))-1&gt;=CC$5),-CC30,
"-")),"-")</f>
        <v>-</v>
      </c>
      <c r="CD55" s="93" t="str">
        <f>IFERROR(
IF(AND(CD$5&gt;='Rent Roll'!$M52,EDATE('Rent Roll'!$M52,ROUNDDOWN('Rent Roll'!$Q52,0))-1&gt;=CD$5),-CD30,
IF(AND(CD$5&gt;='Rent Roll'!$K26,EDATE('Rent Roll'!$K26,ROUNDDOWN('Rent Roll'!$M26,0))-1&gt;=CD$5),-CD30,
"-")),"-")</f>
        <v>-</v>
      </c>
      <c r="CE55" s="93" t="str">
        <f>IFERROR(
IF(AND(CE$5&gt;='Rent Roll'!$M52,EDATE('Rent Roll'!$M52,ROUNDDOWN('Rent Roll'!$Q52,0))-1&gt;=CE$5),-CE30,
IF(AND(CE$5&gt;='Rent Roll'!$K26,EDATE('Rent Roll'!$K26,ROUNDDOWN('Rent Roll'!$M26,0))-1&gt;=CE$5),-CE30,
"-")),"-")</f>
        <v>-</v>
      </c>
      <c r="CF55" s="93" t="str">
        <f>IFERROR(
IF(AND(CF$5&gt;='Rent Roll'!$M52,EDATE('Rent Roll'!$M52,ROUNDDOWN('Rent Roll'!$Q52,0))-1&gt;=CF$5),-CF30,
IF(AND(CF$5&gt;='Rent Roll'!$K26,EDATE('Rent Roll'!$K26,ROUNDDOWN('Rent Roll'!$M26,0))-1&gt;=CF$5),-CF30,
"-")),"-")</f>
        <v>-</v>
      </c>
      <c r="CG55" s="93" t="str">
        <f>IFERROR(
IF(AND(CG$5&gt;='Rent Roll'!$M52,EDATE('Rent Roll'!$M52,ROUNDDOWN('Rent Roll'!$Q52,0))-1&gt;=CG$5),-CG30,
IF(AND(CG$5&gt;='Rent Roll'!$K26,EDATE('Rent Roll'!$K26,ROUNDDOWN('Rent Roll'!$M26,0))-1&gt;=CG$5),-CG30,
"-")),"-")</f>
        <v>-</v>
      </c>
      <c r="CH55" s="93" t="str">
        <f>IFERROR(
IF(AND(CH$5&gt;='Rent Roll'!$M52,EDATE('Rent Roll'!$M52,ROUNDDOWN('Rent Roll'!$Q52,0))-1&gt;=CH$5),-CH30,
IF(AND(CH$5&gt;='Rent Roll'!$K26,EDATE('Rent Roll'!$K26,ROUNDDOWN('Rent Roll'!$M26,0))-1&gt;=CH$5),-CH30,
"-")),"-")</f>
        <v>-</v>
      </c>
      <c r="CI55" s="93" t="str">
        <f>IFERROR(
IF(AND(CI$5&gt;='Rent Roll'!$M52,EDATE('Rent Roll'!$M52,ROUNDDOWN('Rent Roll'!$Q52,0))-1&gt;=CI$5),-CI30,
IF(AND(CI$5&gt;='Rent Roll'!$K26,EDATE('Rent Roll'!$K26,ROUNDDOWN('Rent Roll'!$M26,0))-1&gt;=CI$5),-CI30,
"-")),"-")</f>
        <v>-</v>
      </c>
      <c r="CJ55" s="93" t="str">
        <f>IFERROR(
IF(AND(CJ$5&gt;='Rent Roll'!$M52,EDATE('Rent Roll'!$M52,ROUNDDOWN('Rent Roll'!$Q52,0))-1&gt;=CJ$5),-CJ30,
IF(AND(CJ$5&gt;='Rent Roll'!$K26,EDATE('Rent Roll'!$K26,ROUNDDOWN('Rent Roll'!$M26,0))-1&gt;=CJ$5),-CJ30,
"-")),"-")</f>
        <v>-</v>
      </c>
      <c r="CK55" s="93" t="str">
        <f>IFERROR(
IF(AND(CK$5&gt;='Rent Roll'!$M52,EDATE('Rent Roll'!$M52,ROUNDDOWN('Rent Roll'!$Q52,0))-1&gt;=CK$5),-CK30,
IF(AND(CK$5&gt;='Rent Roll'!$K26,EDATE('Rent Roll'!$K26,ROUNDDOWN('Rent Roll'!$M26,0))-1&gt;=CK$5),-CK30,
"-")),"-")</f>
        <v>-</v>
      </c>
      <c r="CL55" s="93" t="str">
        <f>IFERROR(
IF(AND(CL$5&gt;='Rent Roll'!$M52,EDATE('Rent Roll'!$M52,ROUNDDOWN('Rent Roll'!$Q52,0))-1&gt;=CL$5),-CL30,
IF(AND(CL$5&gt;='Rent Roll'!$K26,EDATE('Rent Roll'!$K26,ROUNDDOWN('Rent Roll'!$M26,0))-1&gt;=CL$5),-CL30,
"-")),"-")</f>
        <v>-</v>
      </c>
      <c r="CM55" s="93" t="str">
        <f>IFERROR(
IF(AND(CM$5&gt;='Rent Roll'!$M52,EDATE('Rent Roll'!$M52,ROUNDDOWN('Rent Roll'!$Q52,0))-1&gt;=CM$5),-CM30,
IF(AND(CM$5&gt;='Rent Roll'!$K26,EDATE('Rent Roll'!$K26,ROUNDDOWN('Rent Roll'!$M26,0))-1&gt;=CM$5),-CM30,
"-")),"-")</f>
        <v>-</v>
      </c>
      <c r="CN55" s="93" t="str">
        <f>IFERROR(
IF(AND(CN$5&gt;='Rent Roll'!$M52,EDATE('Rent Roll'!$M52,ROUNDDOWN('Rent Roll'!$Q52,0))-1&gt;=CN$5),-CN30,
IF(AND(CN$5&gt;='Rent Roll'!$K26,EDATE('Rent Roll'!$K26,ROUNDDOWN('Rent Roll'!$M26,0))-1&gt;=CN$5),-CN30,
"-")),"-")</f>
        <v>-</v>
      </c>
      <c r="CO55" s="93" t="str">
        <f>IFERROR(
IF(AND(CO$5&gt;='Rent Roll'!$M52,EDATE('Rent Roll'!$M52,ROUNDDOWN('Rent Roll'!$Q52,0))-1&gt;=CO$5),-CO30,
IF(AND(CO$5&gt;='Rent Roll'!$K26,EDATE('Rent Roll'!$K26,ROUNDDOWN('Rent Roll'!$M26,0))-1&gt;=CO$5),-CO30,
"-")),"-")</f>
        <v>-</v>
      </c>
      <c r="CP55" s="93" t="str">
        <f>IFERROR(
IF(AND(CP$5&gt;='Rent Roll'!$M52,EDATE('Rent Roll'!$M52,ROUNDDOWN('Rent Roll'!$Q52,0))-1&gt;=CP$5),-CP30,
IF(AND(CP$5&gt;='Rent Roll'!$K26,EDATE('Rent Roll'!$K26,ROUNDDOWN('Rent Roll'!$M26,0))-1&gt;=CP$5),-CP30,
"-")),"-")</f>
        <v>-</v>
      </c>
      <c r="CQ55" s="93" t="str">
        <f>IFERROR(
IF(AND(CQ$5&gt;='Rent Roll'!$M52,EDATE('Rent Roll'!$M52,ROUNDDOWN('Rent Roll'!$Q52,0))-1&gt;=CQ$5),-CQ30,
IF(AND(CQ$5&gt;='Rent Roll'!$K26,EDATE('Rent Roll'!$K26,ROUNDDOWN('Rent Roll'!$M26,0))-1&gt;=CQ$5),-CQ30,
"-")),"-")</f>
        <v>-</v>
      </c>
      <c r="CR55" s="93" t="str">
        <f>IFERROR(
IF(AND(CR$5&gt;='Rent Roll'!$M52,EDATE('Rent Roll'!$M52,ROUNDDOWN('Rent Roll'!$Q52,0))-1&gt;=CR$5),-CR30,
IF(AND(CR$5&gt;='Rent Roll'!$K26,EDATE('Rent Roll'!$K26,ROUNDDOWN('Rent Roll'!$M26,0))-1&gt;=CR$5),-CR30,
"-")),"-")</f>
        <v>-</v>
      </c>
      <c r="CS55" s="93" t="str">
        <f>IFERROR(
IF(AND(CS$5&gt;='Rent Roll'!$M52,EDATE('Rent Roll'!$M52,ROUNDDOWN('Rent Roll'!$Q52,0))-1&gt;=CS$5),-CS30,
IF(AND(CS$5&gt;='Rent Roll'!$K26,EDATE('Rent Roll'!$K26,ROUNDDOWN('Rent Roll'!$M26,0))-1&gt;=CS$5),-CS30,
"-")),"-")</f>
        <v>-</v>
      </c>
      <c r="CT55" s="93" t="str">
        <f>IFERROR(
IF(AND(CT$5&gt;='Rent Roll'!$M52,EDATE('Rent Roll'!$M52,ROUNDDOWN('Rent Roll'!$Q52,0))-1&gt;=CT$5),-CT30,
IF(AND(CT$5&gt;='Rent Roll'!$K26,EDATE('Rent Roll'!$K26,ROUNDDOWN('Rent Roll'!$M26,0))-1&gt;=CT$5),-CT30,
"-")),"-")</f>
        <v>-</v>
      </c>
      <c r="CU55" s="93" t="str">
        <f>IFERROR(
IF(AND(CU$5&gt;='Rent Roll'!$M52,EDATE('Rent Roll'!$M52,ROUNDDOWN('Rent Roll'!$Q52,0))-1&gt;=CU$5),-CU30,
IF(AND(CU$5&gt;='Rent Roll'!$K26,EDATE('Rent Roll'!$K26,ROUNDDOWN('Rent Roll'!$M26,0))-1&gt;=CU$5),-CU30,
"-")),"-")</f>
        <v>-</v>
      </c>
      <c r="CV55" s="93" t="str">
        <f>IFERROR(
IF(AND(CV$5&gt;='Rent Roll'!$M52,EDATE('Rent Roll'!$M52,ROUNDDOWN('Rent Roll'!$Q52,0))-1&gt;=CV$5),-CV30,
IF(AND(CV$5&gt;='Rent Roll'!$K26,EDATE('Rent Roll'!$K26,ROUNDDOWN('Rent Roll'!$M26,0))-1&gt;=CV$5),-CV30,
"-")),"-")</f>
        <v>-</v>
      </c>
      <c r="CW55" s="93" t="str">
        <f>IFERROR(
IF(AND(CW$5&gt;='Rent Roll'!$M52,EDATE('Rent Roll'!$M52,ROUNDDOWN('Rent Roll'!$Q52,0))-1&gt;=CW$5),-CW30,
IF(AND(CW$5&gt;='Rent Roll'!$K26,EDATE('Rent Roll'!$K26,ROUNDDOWN('Rent Roll'!$M26,0))-1&gt;=CW$5),-CW30,
"-")),"-")</f>
        <v>-</v>
      </c>
      <c r="CX55" s="93" t="str">
        <f>IFERROR(
IF(AND(CX$5&gt;='Rent Roll'!$M52,EDATE('Rent Roll'!$M52,ROUNDDOWN('Rent Roll'!$Q52,0))-1&gt;=CX$5),-CX30,
IF(AND(CX$5&gt;='Rent Roll'!$K26,EDATE('Rent Roll'!$K26,ROUNDDOWN('Rent Roll'!$M26,0))-1&gt;=CX$5),-CX30,
"-")),"-")</f>
        <v>-</v>
      </c>
      <c r="CY55" s="93" t="str">
        <f>IFERROR(
IF(AND(CY$5&gt;='Rent Roll'!$M52,EDATE('Rent Roll'!$M52,ROUNDDOWN('Rent Roll'!$Q52,0))-1&gt;=CY$5),-CY30,
IF(AND(CY$5&gt;='Rent Roll'!$K26,EDATE('Rent Roll'!$K26,ROUNDDOWN('Rent Roll'!$M26,0))-1&gt;=CY$5),-CY30,
"-")),"-")</f>
        <v>-</v>
      </c>
      <c r="CZ55" s="93" t="str">
        <f>IFERROR(
IF(AND(CZ$5&gt;='Rent Roll'!$M52,EDATE('Rent Roll'!$M52,ROUNDDOWN('Rent Roll'!$Q52,0))-1&gt;=CZ$5),-CZ30,
IF(AND(CZ$5&gt;='Rent Roll'!$K26,EDATE('Rent Roll'!$K26,ROUNDDOWN('Rent Roll'!$M26,0))-1&gt;=CZ$5),-CZ30,
"-")),"-")</f>
        <v>-</v>
      </c>
      <c r="DA55" s="93" t="str">
        <f>IFERROR(
IF(AND(DA$5&gt;='Rent Roll'!$M52,EDATE('Rent Roll'!$M52,ROUNDDOWN('Rent Roll'!$Q52,0))-1&gt;=DA$5),-DA30,
IF(AND(DA$5&gt;='Rent Roll'!$K26,EDATE('Rent Roll'!$K26,ROUNDDOWN('Rent Roll'!$M26,0))-1&gt;=DA$5),-DA30,
"-")),"-")</f>
        <v>-</v>
      </c>
      <c r="DB55" s="93" t="str">
        <f>IFERROR(
IF(AND(DB$5&gt;='Rent Roll'!$M52,EDATE('Rent Roll'!$M52,ROUNDDOWN('Rent Roll'!$Q52,0))-1&gt;=DB$5),-DB30,
IF(AND(DB$5&gt;='Rent Roll'!$K26,EDATE('Rent Roll'!$K26,ROUNDDOWN('Rent Roll'!$M26,0))-1&gt;=DB$5),-DB30,
"-")),"-")</f>
        <v>-</v>
      </c>
      <c r="DC55" s="93" t="str">
        <f>IFERROR(
IF(AND(DC$5&gt;='Rent Roll'!$M52,EDATE('Rent Roll'!$M52,ROUNDDOWN('Rent Roll'!$Q52,0))-1&gt;=DC$5),-DC30,
IF(AND(DC$5&gt;='Rent Roll'!$K26,EDATE('Rent Roll'!$K26,ROUNDDOWN('Rent Roll'!$M26,0))-1&gt;=DC$5),-DC30,
"-")),"-")</f>
        <v>-</v>
      </c>
      <c r="DD55" s="93" t="str">
        <f>IFERROR(
IF(AND(DD$5&gt;='Rent Roll'!$M52,EDATE('Rent Roll'!$M52,ROUNDDOWN('Rent Roll'!$Q52,0))-1&gt;=DD$5),-DD30,
IF(AND(DD$5&gt;='Rent Roll'!$K26,EDATE('Rent Roll'!$K26,ROUNDDOWN('Rent Roll'!$M26,0))-1&gt;=DD$5),-DD30,
"-")),"-")</f>
        <v>-</v>
      </c>
      <c r="DE55" s="93" t="str">
        <f>IFERROR(
IF(AND(DE$5&gt;='Rent Roll'!$M52,EDATE('Rent Roll'!$M52,ROUNDDOWN('Rent Roll'!$Q52,0))-1&gt;=DE$5),-DE30,
IF(AND(DE$5&gt;='Rent Roll'!$K26,EDATE('Rent Roll'!$K26,ROUNDDOWN('Rent Roll'!$M26,0))-1&gt;=DE$5),-DE30,
"-")),"-")</f>
        <v>-</v>
      </c>
      <c r="DF55" s="93" t="str">
        <f>IFERROR(
IF(AND(DF$5&gt;='Rent Roll'!$M52,EDATE('Rent Roll'!$M52,ROUNDDOWN('Rent Roll'!$Q52,0))-1&gt;=DF$5),-DF30,
IF(AND(DF$5&gt;='Rent Roll'!$K26,EDATE('Rent Roll'!$K26,ROUNDDOWN('Rent Roll'!$M26,0))-1&gt;=DF$5),-DF30,
"-")),"-")</f>
        <v>-</v>
      </c>
      <c r="DG55" s="93" t="str">
        <f>IFERROR(
IF(AND(DG$5&gt;='Rent Roll'!$M52,EDATE('Rent Roll'!$M52,ROUNDDOWN('Rent Roll'!$Q52,0))-1&gt;=DG$5),-DG30,
IF(AND(DG$5&gt;='Rent Roll'!$K26,EDATE('Rent Roll'!$K26,ROUNDDOWN('Rent Roll'!$M26,0))-1&gt;=DG$5),-DG30,
"-")),"-")</f>
        <v>-</v>
      </c>
      <c r="DH55" s="93" t="str">
        <f>IFERROR(
IF(AND(DH$5&gt;='Rent Roll'!$M52,EDATE('Rent Roll'!$M52,ROUNDDOWN('Rent Roll'!$Q52,0))-1&gt;=DH$5),-DH30,
IF(AND(DH$5&gt;='Rent Roll'!$K26,EDATE('Rent Roll'!$K26,ROUNDDOWN('Rent Roll'!$M26,0))-1&gt;=DH$5),-DH30,
"-")),"-")</f>
        <v>-</v>
      </c>
      <c r="DI55" s="93" t="str">
        <f>IFERROR(
IF(AND(DI$5&gt;='Rent Roll'!$M52,EDATE('Rent Roll'!$M52,ROUNDDOWN('Rent Roll'!$Q52,0))-1&gt;=DI$5),-DI30,
IF(AND(DI$5&gt;='Rent Roll'!$K26,EDATE('Rent Roll'!$K26,ROUNDDOWN('Rent Roll'!$M26,0))-1&gt;=DI$5),-DI30,
"-")),"-")</f>
        <v>-</v>
      </c>
      <c r="DJ55" s="93" t="str">
        <f>IFERROR(
IF(AND(DJ$5&gt;='Rent Roll'!$M52,EDATE('Rent Roll'!$M52,ROUNDDOWN('Rent Roll'!$Q52,0))-1&gt;=DJ$5),-DJ30,
IF(AND(DJ$5&gt;='Rent Roll'!$K26,EDATE('Rent Roll'!$K26,ROUNDDOWN('Rent Roll'!$M26,0))-1&gt;=DJ$5),-DJ30,
"-")),"-")</f>
        <v>-</v>
      </c>
      <c r="DK55" s="93" t="str">
        <f>IFERROR(
IF(AND(DK$5&gt;='Rent Roll'!$M52,EDATE('Rent Roll'!$M52,ROUNDDOWN('Rent Roll'!$Q52,0))-1&gt;=DK$5),-DK30,
IF(AND(DK$5&gt;='Rent Roll'!$K26,EDATE('Rent Roll'!$K26,ROUNDDOWN('Rent Roll'!$M26,0))-1&gt;=DK$5),-DK30,
"-")),"-")</f>
        <v>-</v>
      </c>
      <c r="DL55" s="93" t="str">
        <f>IFERROR(
IF(AND(DL$5&gt;='Rent Roll'!$M52,EDATE('Rent Roll'!$M52,ROUNDDOWN('Rent Roll'!$Q52,0))-1&gt;=DL$5),-DL30,
IF(AND(DL$5&gt;='Rent Roll'!$K26,EDATE('Rent Roll'!$K26,ROUNDDOWN('Rent Roll'!$M26,0))-1&gt;=DL$5),-DL30,
"-")),"-")</f>
        <v>-</v>
      </c>
      <c r="DM55" s="93" t="str">
        <f>IFERROR(
IF(AND(DM$5&gt;='Rent Roll'!$M52,EDATE('Rent Roll'!$M52,ROUNDDOWN('Rent Roll'!$Q52,0))-1&gt;=DM$5),-DM30,
IF(AND(DM$5&gt;='Rent Roll'!$K26,EDATE('Rent Roll'!$K26,ROUNDDOWN('Rent Roll'!$M26,0))-1&gt;=DM$5),-DM30,
"-")),"-")</f>
        <v>-</v>
      </c>
      <c r="DN55" s="93" t="str">
        <f>IFERROR(
IF(AND(DN$5&gt;='Rent Roll'!$M52,EDATE('Rent Roll'!$M52,ROUNDDOWN('Rent Roll'!$Q52,0))-1&gt;=DN$5),-DN30,
IF(AND(DN$5&gt;='Rent Roll'!$K26,EDATE('Rent Roll'!$K26,ROUNDDOWN('Rent Roll'!$M26,0))-1&gt;=DN$5),-DN30,
"-")),"-")</f>
        <v>-</v>
      </c>
      <c r="DO55" s="93" t="str">
        <f>IFERROR(
IF(AND(DO$5&gt;='Rent Roll'!$M52,EDATE('Rent Roll'!$M52,ROUNDDOWN('Rent Roll'!$Q52,0))-1&gt;=DO$5),-DO30,
IF(AND(DO$5&gt;='Rent Roll'!$K26,EDATE('Rent Roll'!$K26,ROUNDDOWN('Rent Roll'!$M26,0))-1&gt;=DO$5),-DO30,
"-")),"-")</f>
        <v>-</v>
      </c>
      <c r="DP55" s="93" t="str">
        <f>IFERROR(
IF(AND(DP$5&gt;='Rent Roll'!$M52,EDATE('Rent Roll'!$M52,ROUNDDOWN('Rent Roll'!$Q52,0))-1&gt;=DP$5),-DP30,
IF(AND(DP$5&gt;='Rent Roll'!$K26,EDATE('Rent Roll'!$K26,ROUNDDOWN('Rent Roll'!$M26,0))-1&gt;=DP$5),-DP30,
"-")),"-")</f>
        <v>-</v>
      </c>
      <c r="DQ55" s="93" t="str">
        <f>IFERROR(
IF(AND(DQ$5&gt;='Rent Roll'!$M52,EDATE('Rent Roll'!$M52,ROUNDDOWN('Rent Roll'!$Q52,0))-1&gt;=DQ$5),-DQ30,
IF(AND(DQ$5&gt;='Rent Roll'!$K26,EDATE('Rent Roll'!$K26,ROUNDDOWN('Rent Roll'!$M26,0))-1&gt;=DQ$5),-DQ30,
"-")),"-")</f>
        <v>-</v>
      </c>
      <c r="DR55" s="93" t="str">
        <f>IFERROR(
IF(AND(DR$5&gt;='Rent Roll'!$M52,EDATE('Rent Roll'!$M52,ROUNDDOWN('Rent Roll'!$Q52,0))-1&gt;=DR$5),-DR30,
IF(AND(DR$5&gt;='Rent Roll'!$K26,EDATE('Rent Roll'!$K26,ROUNDDOWN('Rent Roll'!$M26,0))-1&gt;=DR$5),-DR30,
"-")),"-")</f>
        <v>-</v>
      </c>
      <c r="DS55" s="93" t="str">
        <f>IFERROR(
IF(AND(DS$5&gt;='Rent Roll'!$M52,EDATE('Rent Roll'!$M52,ROUNDDOWN('Rent Roll'!$Q52,0))-1&gt;=DS$5),-DS30,
IF(AND(DS$5&gt;='Rent Roll'!$K26,EDATE('Rent Roll'!$K26,ROUNDDOWN('Rent Roll'!$M26,0))-1&gt;=DS$5),-DS30,
"-")),"-")</f>
        <v>-</v>
      </c>
      <c r="DT55" s="93" t="str">
        <f>IFERROR(
IF(AND(DT$5&gt;='Rent Roll'!$M52,EDATE('Rent Roll'!$M52,ROUNDDOWN('Rent Roll'!$Q52,0))-1&gt;=DT$5),-DT30,
IF(AND(DT$5&gt;='Rent Roll'!$K26,EDATE('Rent Roll'!$K26,ROUNDDOWN('Rent Roll'!$M26,0))-1&gt;=DT$5),-DT30,
"-")),"-")</f>
        <v>-</v>
      </c>
      <c r="DU55" s="93" t="str">
        <f>IFERROR(
IF(AND(DU$5&gt;='Rent Roll'!$M52,EDATE('Rent Roll'!$M52,ROUNDDOWN('Rent Roll'!$Q52,0))-1&gt;=DU$5),-DU30,
IF(AND(DU$5&gt;='Rent Roll'!$K26,EDATE('Rent Roll'!$K26,ROUNDDOWN('Rent Roll'!$M26,0))-1&gt;=DU$5),-DU30,
"-")),"-")</f>
        <v>-</v>
      </c>
      <c r="DV55" s="93" t="str">
        <f>IFERROR(
IF(AND(DV$5&gt;='Rent Roll'!$M52,EDATE('Rent Roll'!$M52,ROUNDDOWN('Rent Roll'!$Q52,0))-1&gt;=DV$5),-DV30,
IF(AND(DV$5&gt;='Rent Roll'!$K26,EDATE('Rent Roll'!$K26,ROUNDDOWN('Rent Roll'!$M26,0))-1&gt;=DV$5),-DV30,
"-")),"-")</f>
        <v>-</v>
      </c>
      <c r="DW55" s="93" t="str">
        <f>IFERROR(
IF(AND(DW$5&gt;='Rent Roll'!$M52,EDATE('Rent Roll'!$M52,ROUNDDOWN('Rent Roll'!$Q52,0))-1&gt;=DW$5),-DW30,
IF(AND(DW$5&gt;='Rent Roll'!$K26,EDATE('Rent Roll'!$K26,ROUNDDOWN('Rent Roll'!$M26,0))-1&gt;=DW$5),-DW30,
"-")),"-")</f>
        <v>-</v>
      </c>
      <c r="DX55" s="93" t="str">
        <f>IFERROR(
IF(AND(DX$5&gt;='Rent Roll'!$M52,EDATE('Rent Roll'!$M52,ROUNDDOWN('Rent Roll'!$Q52,0))-1&gt;=DX$5),-DX30,
IF(AND(DX$5&gt;='Rent Roll'!$K26,EDATE('Rent Roll'!$K26,ROUNDDOWN('Rent Roll'!$M26,0))-1&gt;=DX$5),-DX30,
"-")),"-")</f>
        <v>-</v>
      </c>
      <c r="DY55" s="93" t="str">
        <f>IFERROR(
IF(AND(DY$5&gt;='Rent Roll'!$M52,EDATE('Rent Roll'!$M52,ROUNDDOWN('Rent Roll'!$Q52,0))-1&gt;=DY$5),-DY30,
IF(AND(DY$5&gt;='Rent Roll'!$K26,EDATE('Rent Roll'!$K26,ROUNDDOWN('Rent Roll'!$M26,0))-1&gt;=DY$5),-DY30,
"-")),"-")</f>
        <v>-</v>
      </c>
      <c r="DZ55" s="93" t="str">
        <f>IFERROR(
IF(AND(DZ$5&gt;='Rent Roll'!$M52,EDATE('Rent Roll'!$M52,ROUNDDOWN('Rent Roll'!$Q52,0))-1&gt;=DZ$5),-DZ30,
IF(AND(DZ$5&gt;='Rent Roll'!$K26,EDATE('Rent Roll'!$K26,ROUNDDOWN('Rent Roll'!$M26,0))-1&gt;=DZ$5),-DZ30,
"-")),"-")</f>
        <v>-</v>
      </c>
      <c r="EA55" s="93" t="str">
        <f>IFERROR(
IF(AND(EA$5&gt;='Rent Roll'!$M52,EDATE('Rent Roll'!$M52,ROUNDDOWN('Rent Roll'!$Q52,0))-1&gt;=EA$5),-EA30,
IF(AND(EA$5&gt;='Rent Roll'!$K26,EDATE('Rent Roll'!$K26,ROUNDDOWN('Rent Roll'!$M26,0))-1&gt;=EA$5),-EA30,
"-")),"-")</f>
        <v>-</v>
      </c>
      <c r="EB55" s="93" t="str">
        <f>IFERROR(
IF(AND(EB$5&gt;='Rent Roll'!$M52,EDATE('Rent Roll'!$M52,ROUNDDOWN('Rent Roll'!$Q52,0))-1&gt;=EB$5),-EB30,
IF(AND(EB$5&gt;='Rent Roll'!$K26,EDATE('Rent Roll'!$K26,ROUNDDOWN('Rent Roll'!$M26,0))-1&gt;=EB$5),-EB30,
"-")),"-")</f>
        <v>-</v>
      </c>
      <c r="EC55" s="93" t="str">
        <f>IFERROR(
IF(AND(EC$5&gt;='Rent Roll'!$M52,EDATE('Rent Roll'!$M52,ROUNDDOWN('Rent Roll'!$Q52,0))-1&gt;=EC$5),-EC30,
IF(AND(EC$5&gt;='Rent Roll'!$K26,EDATE('Rent Roll'!$K26,ROUNDDOWN('Rent Roll'!$M26,0))-1&gt;=EC$5),-EC30,
"-")),"-")</f>
        <v>-</v>
      </c>
      <c r="ED55" s="93" t="str">
        <f>IFERROR(
IF(AND(ED$5&gt;='Rent Roll'!$M52,EDATE('Rent Roll'!$M52,ROUNDDOWN('Rent Roll'!$Q52,0))-1&gt;=ED$5),-ED30,
IF(AND(ED$5&gt;='Rent Roll'!$K26,EDATE('Rent Roll'!$K26,ROUNDDOWN('Rent Roll'!$M26,0))-1&gt;=ED$5),-ED30,
"-")),"-")</f>
        <v>-</v>
      </c>
      <c r="EE55" s="93" t="str">
        <f>IFERROR(
IF(AND(EE$5&gt;='Rent Roll'!$M52,EDATE('Rent Roll'!$M52,ROUNDDOWN('Rent Roll'!$Q52,0))-1&gt;=EE$5),-EE30,
IF(AND(EE$5&gt;='Rent Roll'!$K26,EDATE('Rent Roll'!$K26,ROUNDDOWN('Rent Roll'!$M26,0))-1&gt;=EE$5),-EE30,
"-")),"-")</f>
        <v>-</v>
      </c>
      <c r="EF55" s="238" t="str">
        <f>IFERROR(
IF(AND(EF$5&gt;='Rent Roll'!$M52,EDATE('Rent Roll'!$M52,ROUNDDOWN('Rent Roll'!$Q52,0))-1&gt;=EF$5),-EF30,
IF(AND(EF$5&gt;='Rent Roll'!$K26,EDATE('Rent Roll'!$K26,ROUNDDOWN('Rent Roll'!$M26,0))-1&gt;=EF$5),-EF30,
"-")),"-")</f>
        <v>-</v>
      </c>
      <c r="EG55" s="72" t="s">
        <v>109</v>
      </c>
    </row>
    <row r="56" spans="2:137" ht="15.75" thickBot="1" x14ac:dyDescent="0.3">
      <c r="B56" s="336"/>
      <c r="C56" s="337" t="s">
        <v>21</v>
      </c>
      <c r="D56" s="335">
        <f>SUM(D34:D55)</f>
        <v>0</v>
      </c>
      <c r="E56" s="334">
        <f>SUM(E34:E55)</f>
        <v>0</v>
      </c>
      <c r="F56" s="334">
        <f t="shared" ref="F56:BQ56" si="19">SUM(F34:F55)</f>
        <v>0</v>
      </c>
      <c r="G56" s="334">
        <f t="shared" si="19"/>
        <v>0</v>
      </c>
      <c r="H56" s="334">
        <f t="shared" si="19"/>
        <v>0</v>
      </c>
      <c r="I56" s="334">
        <f t="shared" si="19"/>
        <v>0</v>
      </c>
      <c r="J56" s="334">
        <f t="shared" si="19"/>
        <v>0</v>
      </c>
      <c r="K56" s="334">
        <f t="shared" si="19"/>
        <v>0</v>
      </c>
      <c r="L56" s="334">
        <f t="shared" si="19"/>
        <v>0</v>
      </c>
      <c r="M56" s="334">
        <f t="shared" si="19"/>
        <v>0</v>
      </c>
      <c r="N56" s="334">
        <f t="shared" si="19"/>
        <v>0</v>
      </c>
      <c r="O56" s="334">
        <f t="shared" si="19"/>
        <v>0</v>
      </c>
      <c r="P56" s="334">
        <f t="shared" si="19"/>
        <v>0</v>
      </c>
      <c r="Q56" s="334">
        <f t="shared" si="19"/>
        <v>0</v>
      </c>
      <c r="R56" s="334">
        <f t="shared" si="19"/>
        <v>0</v>
      </c>
      <c r="S56" s="334">
        <f t="shared" si="19"/>
        <v>0</v>
      </c>
      <c r="T56" s="334">
        <f t="shared" si="19"/>
        <v>0</v>
      </c>
      <c r="U56" s="334">
        <f t="shared" si="19"/>
        <v>0</v>
      </c>
      <c r="V56" s="334">
        <f t="shared" si="19"/>
        <v>0</v>
      </c>
      <c r="W56" s="334">
        <f t="shared" si="19"/>
        <v>0</v>
      </c>
      <c r="X56" s="334">
        <f t="shared" si="19"/>
        <v>0</v>
      </c>
      <c r="Y56" s="334">
        <f t="shared" si="19"/>
        <v>0</v>
      </c>
      <c r="Z56" s="334">
        <f t="shared" si="19"/>
        <v>0</v>
      </c>
      <c r="AA56" s="334">
        <f t="shared" si="19"/>
        <v>0</v>
      </c>
      <c r="AB56" s="334">
        <f t="shared" si="19"/>
        <v>0</v>
      </c>
      <c r="AC56" s="334">
        <f t="shared" si="19"/>
        <v>0</v>
      </c>
      <c r="AD56" s="334">
        <f t="shared" si="19"/>
        <v>0</v>
      </c>
      <c r="AE56" s="334">
        <f t="shared" si="19"/>
        <v>0</v>
      </c>
      <c r="AF56" s="334">
        <f t="shared" si="19"/>
        <v>0</v>
      </c>
      <c r="AG56" s="334">
        <f t="shared" si="19"/>
        <v>0</v>
      </c>
      <c r="AH56" s="334">
        <f t="shared" si="19"/>
        <v>0</v>
      </c>
      <c r="AI56" s="334">
        <f t="shared" si="19"/>
        <v>0</v>
      </c>
      <c r="AJ56" s="334">
        <f t="shared" si="19"/>
        <v>0</v>
      </c>
      <c r="AK56" s="334">
        <f t="shared" si="19"/>
        <v>0</v>
      </c>
      <c r="AL56" s="334">
        <f t="shared" si="19"/>
        <v>0</v>
      </c>
      <c r="AM56" s="334">
        <f t="shared" si="19"/>
        <v>0</v>
      </c>
      <c r="AN56" s="334">
        <f t="shared" si="19"/>
        <v>0</v>
      </c>
      <c r="AO56" s="334">
        <f t="shared" si="19"/>
        <v>0</v>
      </c>
      <c r="AP56" s="334">
        <f t="shared" si="19"/>
        <v>0</v>
      </c>
      <c r="AQ56" s="334">
        <f t="shared" si="19"/>
        <v>0</v>
      </c>
      <c r="AR56" s="334">
        <f t="shared" si="19"/>
        <v>0</v>
      </c>
      <c r="AS56" s="334">
        <f t="shared" si="19"/>
        <v>0</v>
      </c>
      <c r="AT56" s="334">
        <f t="shared" si="19"/>
        <v>0</v>
      </c>
      <c r="AU56" s="334">
        <f t="shared" si="19"/>
        <v>0</v>
      </c>
      <c r="AV56" s="334">
        <f t="shared" si="19"/>
        <v>0</v>
      </c>
      <c r="AW56" s="334">
        <f t="shared" si="19"/>
        <v>0</v>
      </c>
      <c r="AX56" s="334">
        <f t="shared" si="19"/>
        <v>0</v>
      </c>
      <c r="AY56" s="334">
        <f t="shared" si="19"/>
        <v>0</v>
      </c>
      <c r="AZ56" s="334">
        <f t="shared" si="19"/>
        <v>0</v>
      </c>
      <c r="BA56" s="334">
        <f t="shared" si="19"/>
        <v>0</v>
      </c>
      <c r="BB56" s="334">
        <f t="shared" si="19"/>
        <v>0</v>
      </c>
      <c r="BC56" s="334">
        <f t="shared" si="19"/>
        <v>0</v>
      </c>
      <c r="BD56" s="334">
        <f t="shared" si="19"/>
        <v>0</v>
      </c>
      <c r="BE56" s="334">
        <f t="shared" si="19"/>
        <v>0</v>
      </c>
      <c r="BF56" s="334">
        <f t="shared" si="19"/>
        <v>0</v>
      </c>
      <c r="BG56" s="334">
        <f t="shared" si="19"/>
        <v>0</v>
      </c>
      <c r="BH56" s="334">
        <f t="shared" si="19"/>
        <v>0</v>
      </c>
      <c r="BI56" s="334">
        <f t="shared" si="19"/>
        <v>0</v>
      </c>
      <c r="BJ56" s="334">
        <f t="shared" si="19"/>
        <v>0</v>
      </c>
      <c r="BK56" s="334">
        <f t="shared" si="19"/>
        <v>0</v>
      </c>
      <c r="BL56" s="334">
        <f t="shared" si="19"/>
        <v>0</v>
      </c>
      <c r="BM56" s="334">
        <f t="shared" si="19"/>
        <v>0</v>
      </c>
      <c r="BN56" s="334">
        <f t="shared" si="19"/>
        <v>0</v>
      </c>
      <c r="BO56" s="334">
        <f t="shared" si="19"/>
        <v>0</v>
      </c>
      <c r="BP56" s="334">
        <f t="shared" si="19"/>
        <v>0</v>
      </c>
      <c r="BQ56" s="334">
        <f t="shared" si="19"/>
        <v>0</v>
      </c>
      <c r="BR56" s="334">
        <f t="shared" ref="BR56:EC56" si="20">SUM(BR34:BR55)</f>
        <v>0</v>
      </c>
      <c r="BS56" s="334">
        <f t="shared" si="20"/>
        <v>0</v>
      </c>
      <c r="BT56" s="334">
        <f t="shared" si="20"/>
        <v>0</v>
      </c>
      <c r="BU56" s="334">
        <f t="shared" si="20"/>
        <v>0</v>
      </c>
      <c r="BV56" s="334">
        <f t="shared" si="20"/>
        <v>0</v>
      </c>
      <c r="BW56" s="334">
        <f t="shared" si="20"/>
        <v>0</v>
      </c>
      <c r="BX56" s="334">
        <f t="shared" si="20"/>
        <v>0</v>
      </c>
      <c r="BY56" s="334">
        <f t="shared" si="20"/>
        <v>0</v>
      </c>
      <c r="BZ56" s="334">
        <f t="shared" si="20"/>
        <v>0</v>
      </c>
      <c r="CA56" s="334">
        <f t="shared" si="20"/>
        <v>0</v>
      </c>
      <c r="CB56" s="334">
        <f t="shared" si="20"/>
        <v>0</v>
      </c>
      <c r="CC56" s="334">
        <f t="shared" si="20"/>
        <v>0</v>
      </c>
      <c r="CD56" s="334">
        <f t="shared" si="20"/>
        <v>0</v>
      </c>
      <c r="CE56" s="334">
        <f t="shared" si="20"/>
        <v>0</v>
      </c>
      <c r="CF56" s="334">
        <f t="shared" si="20"/>
        <v>0</v>
      </c>
      <c r="CG56" s="334">
        <f t="shared" si="20"/>
        <v>0</v>
      </c>
      <c r="CH56" s="334">
        <f t="shared" si="20"/>
        <v>0</v>
      </c>
      <c r="CI56" s="334">
        <f t="shared" si="20"/>
        <v>0</v>
      </c>
      <c r="CJ56" s="334">
        <f t="shared" si="20"/>
        <v>0</v>
      </c>
      <c r="CK56" s="334">
        <f t="shared" si="20"/>
        <v>0</v>
      </c>
      <c r="CL56" s="334">
        <f t="shared" si="20"/>
        <v>0</v>
      </c>
      <c r="CM56" s="334">
        <f t="shared" si="20"/>
        <v>0</v>
      </c>
      <c r="CN56" s="334">
        <f t="shared" si="20"/>
        <v>0</v>
      </c>
      <c r="CO56" s="334">
        <f t="shared" si="20"/>
        <v>0</v>
      </c>
      <c r="CP56" s="334">
        <f t="shared" si="20"/>
        <v>0</v>
      </c>
      <c r="CQ56" s="334">
        <f t="shared" si="20"/>
        <v>0</v>
      </c>
      <c r="CR56" s="334">
        <f t="shared" si="20"/>
        <v>0</v>
      </c>
      <c r="CS56" s="334">
        <f t="shared" si="20"/>
        <v>0</v>
      </c>
      <c r="CT56" s="334">
        <f t="shared" si="20"/>
        <v>0</v>
      </c>
      <c r="CU56" s="334">
        <f t="shared" si="20"/>
        <v>0</v>
      </c>
      <c r="CV56" s="334">
        <f t="shared" si="20"/>
        <v>0</v>
      </c>
      <c r="CW56" s="334">
        <f t="shared" si="20"/>
        <v>0</v>
      </c>
      <c r="CX56" s="334">
        <f t="shared" si="20"/>
        <v>0</v>
      </c>
      <c r="CY56" s="334">
        <f t="shared" si="20"/>
        <v>0</v>
      </c>
      <c r="CZ56" s="334">
        <f t="shared" si="20"/>
        <v>0</v>
      </c>
      <c r="DA56" s="334">
        <f t="shared" si="20"/>
        <v>0</v>
      </c>
      <c r="DB56" s="334">
        <f t="shared" si="20"/>
        <v>0</v>
      </c>
      <c r="DC56" s="334">
        <f t="shared" si="20"/>
        <v>0</v>
      </c>
      <c r="DD56" s="334">
        <f t="shared" si="20"/>
        <v>0</v>
      </c>
      <c r="DE56" s="334">
        <f t="shared" si="20"/>
        <v>0</v>
      </c>
      <c r="DF56" s="334">
        <f t="shared" si="20"/>
        <v>0</v>
      </c>
      <c r="DG56" s="334">
        <f t="shared" si="20"/>
        <v>0</v>
      </c>
      <c r="DH56" s="334">
        <f t="shared" si="20"/>
        <v>0</v>
      </c>
      <c r="DI56" s="334">
        <f t="shared" si="20"/>
        <v>0</v>
      </c>
      <c r="DJ56" s="334">
        <f t="shared" si="20"/>
        <v>0</v>
      </c>
      <c r="DK56" s="334">
        <f t="shared" si="20"/>
        <v>0</v>
      </c>
      <c r="DL56" s="334">
        <f t="shared" si="20"/>
        <v>0</v>
      </c>
      <c r="DM56" s="334">
        <f t="shared" si="20"/>
        <v>0</v>
      </c>
      <c r="DN56" s="334">
        <f t="shared" si="20"/>
        <v>0</v>
      </c>
      <c r="DO56" s="334">
        <f t="shared" si="20"/>
        <v>0</v>
      </c>
      <c r="DP56" s="334">
        <f t="shared" si="20"/>
        <v>0</v>
      </c>
      <c r="DQ56" s="334">
        <f t="shared" si="20"/>
        <v>0</v>
      </c>
      <c r="DR56" s="334">
        <f t="shared" si="20"/>
        <v>0</v>
      </c>
      <c r="DS56" s="334">
        <f t="shared" si="20"/>
        <v>0</v>
      </c>
      <c r="DT56" s="334">
        <f t="shared" si="20"/>
        <v>0</v>
      </c>
      <c r="DU56" s="334">
        <f t="shared" si="20"/>
        <v>0</v>
      </c>
      <c r="DV56" s="334">
        <f t="shared" si="20"/>
        <v>0</v>
      </c>
      <c r="DW56" s="334">
        <f t="shared" si="20"/>
        <v>0</v>
      </c>
      <c r="DX56" s="334">
        <f t="shared" si="20"/>
        <v>0</v>
      </c>
      <c r="DY56" s="334">
        <f t="shared" si="20"/>
        <v>0</v>
      </c>
      <c r="DZ56" s="334">
        <f t="shared" si="20"/>
        <v>0</v>
      </c>
      <c r="EA56" s="334">
        <f t="shared" si="20"/>
        <v>0</v>
      </c>
      <c r="EB56" s="334">
        <f t="shared" si="20"/>
        <v>0</v>
      </c>
      <c r="EC56" s="334">
        <f t="shared" si="20"/>
        <v>0</v>
      </c>
      <c r="ED56" s="334">
        <f t="shared" ref="ED56:EF56" si="21">SUM(ED34:ED55)</f>
        <v>0</v>
      </c>
      <c r="EE56" s="334">
        <f t="shared" si="21"/>
        <v>0</v>
      </c>
      <c r="EF56" s="335">
        <f t="shared" si="21"/>
        <v>0</v>
      </c>
      <c r="EG56" s="72" t="s">
        <v>109</v>
      </c>
    </row>
    <row r="57" spans="2:137" ht="15" thickTop="1" x14ac:dyDescent="0.2">
      <c r="B57" s="76"/>
      <c r="C57" s="330"/>
      <c r="D57" s="321"/>
      <c r="E57" s="321"/>
      <c r="F57" s="321"/>
      <c r="G57" s="321"/>
      <c r="H57" s="321"/>
      <c r="I57" s="321"/>
      <c r="J57" s="321"/>
      <c r="K57" s="321"/>
      <c r="L57" s="321"/>
      <c r="M57" s="321"/>
      <c r="N57" s="321"/>
      <c r="O57" s="321"/>
      <c r="P57" s="321"/>
      <c r="Q57" s="321"/>
      <c r="R57" s="321"/>
      <c r="S57" s="321"/>
      <c r="T57" s="321"/>
      <c r="U57" s="321"/>
      <c r="V57" s="321"/>
      <c r="W57" s="321"/>
      <c r="X57" s="321"/>
      <c r="Y57" s="321"/>
      <c r="Z57" s="321"/>
      <c r="AA57" s="321"/>
      <c r="AB57" s="321"/>
      <c r="AC57" s="321"/>
      <c r="AD57" s="321"/>
      <c r="AE57" s="321"/>
      <c r="AF57" s="321"/>
      <c r="AG57" s="321"/>
      <c r="AH57" s="321"/>
      <c r="AI57" s="321"/>
      <c r="AJ57" s="321"/>
      <c r="AK57" s="321"/>
      <c r="AL57" s="321"/>
      <c r="AM57" s="321"/>
      <c r="AN57" s="321"/>
      <c r="AO57" s="321"/>
      <c r="AP57" s="321"/>
      <c r="AQ57" s="321"/>
      <c r="AR57" s="321"/>
      <c r="AS57" s="321"/>
      <c r="AT57" s="321"/>
      <c r="AU57" s="321"/>
      <c r="AV57" s="321"/>
      <c r="AW57" s="321"/>
      <c r="AX57" s="321"/>
      <c r="AY57" s="321"/>
      <c r="AZ57" s="321"/>
      <c r="BA57" s="321"/>
      <c r="BB57" s="321"/>
      <c r="BC57" s="321"/>
      <c r="BD57" s="321"/>
      <c r="BE57" s="321"/>
      <c r="BF57" s="321"/>
      <c r="BG57" s="321"/>
      <c r="BH57" s="321"/>
      <c r="BI57" s="321"/>
      <c r="BJ57" s="321"/>
      <c r="BK57" s="321"/>
      <c r="BL57" s="321"/>
      <c r="BM57" s="321"/>
      <c r="BN57" s="321"/>
      <c r="BO57" s="321"/>
      <c r="BP57" s="321"/>
      <c r="BQ57" s="321"/>
      <c r="BR57" s="321"/>
      <c r="BS57" s="321"/>
      <c r="BT57" s="321"/>
      <c r="BU57" s="321"/>
      <c r="BV57" s="321"/>
      <c r="BW57" s="321"/>
      <c r="BX57" s="321"/>
      <c r="BY57" s="321"/>
      <c r="BZ57" s="321"/>
      <c r="CA57" s="321"/>
      <c r="CB57" s="321"/>
      <c r="CC57" s="321"/>
      <c r="CD57" s="321"/>
      <c r="CE57" s="321"/>
      <c r="CF57" s="321"/>
      <c r="CG57" s="321"/>
      <c r="CH57" s="321"/>
      <c r="CI57" s="321"/>
      <c r="CJ57" s="321"/>
      <c r="CK57" s="321"/>
      <c r="CL57" s="321"/>
      <c r="CM57" s="321"/>
      <c r="CN57" s="321"/>
      <c r="CO57" s="321"/>
      <c r="CP57" s="321"/>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2"/>
      <c r="EG57" s="72" t="s">
        <v>109</v>
      </c>
    </row>
    <row r="58" spans="2:137" ht="15" x14ac:dyDescent="0.25">
      <c r="B58" s="301" t="s">
        <v>113</v>
      </c>
      <c r="C58" s="328"/>
      <c r="D58" s="323"/>
      <c r="E58" s="324"/>
      <c r="F58" s="320"/>
      <c r="G58" s="320"/>
      <c r="H58" s="320"/>
      <c r="I58" s="320"/>
      <c r="J58" s="320"/>
      <c r="K58" s="320"/>
      <c r="L58" s="320"/>
      <c r="M58" s="320"/>
      <c r="N58" s="320"/>
      <c r="O58" s="320"/>
      <c r="P58" s="320"/>
      <c r="Q58" s="320"/>
      <c r="R58" s="320"/>
      <c r="S58" s="320"/>
      <c r="T58" s="320"/>
      <c r="U58" s="320"/>
      <c r="V58" s="320"/>
      <c r="W58" s="320"/>
      <c r="X58" s="320"/>
      <c r="Y58" s="320"/>
      <c r="Z58" s="320"/>
      <c r="AA58" s="320"/>
      <c r="AB58" s="320"/>
      <c r="AC58" s="320"/>
      <c r="AD58" s="320"/>
      <c r="AE58" s="320"/>
      <c r="AF58" s="320"/>
      <c r="AG58" s="320"/>
      <c r="AH58" s="320"/>
      <c r="AI58" s="320"/>
      <c r="AJ58" s="320"/>
      <c r="AK58" s="320"/>
      <c r="AL58" s="320"/>
      <c r="AM58" s="320"/>
      <c r="AN58" s="320"/>
      <c r="AO58" s="320"/>
      <c r="AP58" s="320"/>
      <c r="AQ58" s="320"/>
      <c r="AR58" s="320"/>
      <c r="AS58" s="320"/>
      <c r="AT58" s="320"/>
      <c r="AU58" s="320"/>
      <c r="AV58" s="320"/>
      <c r="AW58" s="320"/>
      <c r="AX58" s="320"/>
      <c r="AY58" s="320"/>
      <c r="AZ58" s="320"/>
      <c r="BA58" s="320"/>
      <c r="BB58" s="320"/>
      <c r="BC58" s="320"/>
      <c r="BD58" s="320"/>
      <c r="BE58" s="320"/>
      <c r="BF58" s="320"/>
      <c r="BG58" s="320"/>
      <c r="BH58" s="320"/>
      <c r="BI58" s="320"/>
      <c r="BJ58" s="320"/>
      <c r="BK58" s="320"/>
      <c r="BL58" s="320"/>
      <c r="BM58" s="320"/>
      <c r="BN58" s="320"/>
      <c r="BO58" s="320"/>
      <c r="BP58" s="320"/>
      <c r="BQ58" s="320"/>
      <c r="BR58" s="320"/>
      <c r="BS58" s="320"/>
      <c r="BT58" s="320"/>
      <c r="BU58" s="320"/>
      <c r="BV58" s="320"/>
      <c r="BW58" s="320"/>
      <c r="BX58" s="320"/>
      <c r="BY58" s="320"/>
      <c r="BZ58" s="320"/>
      <c r="CA58" s="320"/>
      <c r="CB58" s="320"/>
      <c r="CC58" s="320"/>
      <c r="CD58" s="320"/>
      <c r="CE58" s="320"/>
      <c r="CF58" s="320"/>
      <c r="CG58" s="320"/>
      <c r="CH58" s="320"/>
      <c r="CI58" s="320"/>
      <c r="CJ58" s="320"/>
      <c r="CK58" s="320"/>
      <c r="CL58" s="320"/>
      <c r="CM58" s="320"/>
      <c r="CN58" s="320"/>
      <c r="CO58" s="320"/>
      <c r="CP58" s="320"/>
      <c r="CQ58" s="320"/>
      <c r="CR58" s="320"/>
      <c r="CS58" s="320"/>
      <c r="CT58" s="320"/>
      <c r="CU58" s="320"/>
      <c r="CV58" s="320"/>
      <c r="CW58" s="320"/>
      <c r="CX58" s="320"/>
      <c r="CY58" s="320"/>
      <c r="CZ58" s="320"/>
      <c r="DA58" s="320"/>
      <c r="DB58" s="320"/>
      <c r="DC58" s="320"/>
      <c r="DD58" s="320"/>
      <c r="DE58" s="320"/>
      <c r="DF58" s="320"/>
      <c r="DG58" s="320"/>
      <c r="DH58" s="320"/>
      <c r="DI58" s="320"/>
      <c r="DJ58" s="320"/>
      <c r="DK58" s="320"/>
      <c r="DL58" s="320"/>
      <c r="DM58" s="320"/>
      <c r="DN58" s="320"/>
      <c r="DO58" s="320"/>
      <c r="DP58" s="320"/>
      <c r="DQ58" s="320"/>
      <c r="DR58" s="320"/>
      <c r="DS58" s="320"/>
      <c r="DT58" s="320"/>
      <c r="DU58" s="320"/>
      <c r="DV58" s="320"/>
      <c r="DW58" s="320"/>
      <c r="DX58" s="320"/>
      <c r="DY58" s="320"/>
      <c r="DZ58" s="320"/>
      <c r="EA58" s="320"/>
      <c r="EB58" s="320"/>
      <c r="EC58" s="320"/>
      <c r="ED58" s="320"/>
      <c r="EE58" s="320"/>
      <c r="EF58" s="319"/>
      <c r="EG58" s="72" t="s">
        <v>109</v>
      </c>
    </row>
    <row r="59" spans="2:137" x14ac:dyDescent="0.2">
      <c r="B59" s="75"/>
      <c r="C59" s="287" t="str">
        <f>CONCATENATE('Rent Roll'!J56&amp;" - "&amp;'Rent Roll'!K56)</f>
        <v xml:space="preserve"> - </v>
      </c>
      <c r="D59" s="214">
        <f t="shared" ref="D59:D63" si="22">SUM(E59:EF59)</f>
        <v>0</v>
      </c>
      <c r="E59" s="325">
        <f>'Rent Roll'!L56</f>
        <v>0</v>
      </c>
      <c r="F59" s="325" t="str">
        <f>IFERROR(
IF((F$5&gt;=(EOMONTH('Rent Roll'!$M$56,('Rent Roll'!$N$56*12)-1)+1)),0,
IF(F$5&gt;='Rent Roll'!$M56,'Rent Roll'!$L56*((1+'Rent Roll'!$O56)^DATEDIF('Rent Roll'!$M56,'Commercial Lease'!F$5,"Y")),0)),"-")</f>
        <v>-</v>
      </c>
      <c r="G59" s="325" t="str">
        <f>IFERROR(
IF((G$5&gt;=(EOMONTH('Rent Roll'!$M$56,('Rent Roll'!$N$56*12)-1)+1)),0,
IF(G$5&gt;='Rent Roll'!$M56,'Rent Roll'!$L56*((1+'Rent Roll'!$O56)^DATEDIF('Rent Roll'!$M56,'Commercial Lease'!G$5,"Y")),0)),"-")</f>
        <v>-</v>
      </c>
      <c r="H59" s="325" t="str">
        <f>IFERROR(
IF((H$5&gt;=(EOMONTH('Rent Roll'!$M$56,('Rent Roll'!$N$56*12)-1)+1)),0,
IF(H$5&gt;='Rent Roll'!$M56,'Rent Roll'!$L56*((1+'Rent Roll'!$O56)^DATEDIF('Rent Roll'!$M56,'Commercial Lease'!H$5,"Y")),0)),"-")</f>
        <v>-</v>
      </c>
      <c r="I59" s="325" t="str">
        <f>IFERROR(
IF((I$5&gt;=(EOMONTH('Rent Roll'!$M$56,('Rent Roll'!$N$56*12)-1)+1)),0,
IF(I$5&gt;='Rent Roll'!$M56,'Rent Roll'!$L56*((1+'Rent Roll'!$O56)^DATEDIF('Rent Roll'!$M56,'Commercial Lease'!I$5,"Y")),0)),"-")</f>
        <v>-</v>
      </c>
      <c r="J59" s="325" t="str">
        <f>IFERROR(
IF((J$5&gt;=(EOMONTH('Rent Roll'!$M$56,('Rent Roll'!$N$56*12)-1)+1)),0,
IF(J$5&gt;='Rent Roll'!$M56,'Rent Roll'!$L56*((1+'Rent Roll'!$O56)^DATEDIF('Rent Roll'!$M56,'Commercial Lease'!J$5,"Y")),0)),"-")</f>
        <v>-</v>
      </c>
      <c r="K59" s="325" t="str">
        <f>IFERROR(
IF((K$5&gt;=(EOMONTH('Rent Roll'!$M$56,('Rent Roll'!$N$56*12)-1)+1)),0,
IF(K$5&gt;='Rent Roll'!$M56,'Rent Roll'!$L56*((1+'Rent Roll'!$O56)^DATEDIF('Rent Roll'!$M56,'Commercial Lease'!K$5,"Y")),0)),"-")</f>
        <v>-</v>
      </c>
      <c r="L59" s="325" t="str">
        <f>IFERROR(
IF((L$5&gt;=(EOMONTH('Rent Roll'!$M$56,('Rent Roll'!$N$56*12)-1)+1)),0,
IF(L$5&gt;='Rent Roll'!$M56,'Rent Roll'!$L56*((1+'Rent Roll'!$O56)^DATEDIF('Rent Roll'!$M56,'Commercial Lease'!L$5,"Y")),0)),"-")</f>
        <v>-</v>
      </c>
      <c r="M59" s="325" t="str">
        <f>IFERROR(
IF((M$5&gt;=(EOMONTH('Rent Roll'!$M$56,('Rent Roll'!$N$56*12)-1)+1)),0,
IF(M$5&gt;='Rent Roll'!$M56,'Rent Roll'!$L56*((1+'Rent Roll'!$O56)^DATEDIF('Rent Roll'!$M56,'Commercial Lease'!M$5,"Y")),0)),"-")</f>
        <v>-</v>
      </c>
      <c r="N59" s="325" t="str">
        <f>IFERROR(
IF((N$5&gt;=(EOMONTH('Rent Roll'!$M$56,('Rent Roll'!$N$56*12)-1)+1)),0,
IF(N$5&gt;='Rent Roll'!$M56,'Rent Roll'!$L56*((1+'Rent Roll'!$O56)^DATEDIF('Rent Roll'!$M56,'Commercial Lease'!N$5,"Y")),0)),"-")</f>
        <v>-</v>
      </c>
      <c r="O59" s="325" t="str">
        <f>IFERROR(
IF((O$5&gt;=(EOMONTH('Rent Roll'!$M$56,('Rent Roll'!$N$56*12)-1)+1)),0,
IF(O$5&gt;='Rent Roll'!$M56,'Rent Roll'!$L56*((1+'Rent Roll'!$O56)^DATEDIF('Rent Roll'!$M56,'Commercial Lease'!O$5,"Y")),0)),"-")</f>
        <v>-</v>
      </c>
      <c r="P59" s="325" t="str">
        <f>IFERROR(
IF((P$5&gt;=(EOMONTH('Rent Roll'!$M$56,('Rent Roll'!$N$56*12)-1)+1)),0,
IF(P$5&gt;='Rent Roll'!$M56,'Rent Roll'!$L56*((1+'Rent Roll'!$O56)^DATEDIF('Rent Roll'!$M56,'Commercial Lease'!P$5,"Y")),0)),"-")</f>
        <v>-</v>
      </c>
      <c r="Q59" s="325" t="str">
        <f>IFERROR(
IF((Q$5&gt;=(EOMONTH('Rent Roll'!$M$56,('Rent Roll'!$N$56*12)-1)+1)),0,
IF(Q$5&gt;='Rent Roll'!$M56,'Rent Roll'!$L56*((1+'Rent Roll'!$O56)^DATEDIF('Rent Roll'!$M56,'Commercial Lease'!Q$5,"Y")),0)),"-")</f>
        <v>-</v>
      </c>
      <c r="R59" s="325" t="str">
        <f>IFERROR(
IF((R$5&gt;=(EOMONTH('Rent Roll'!$M$56,('Rent Roll'!$N$56*12)-1)+1)),0,
IF(R$5&gt;='Rent Roll'!$M56,'Rent Roll'!$L56*((1+'Rent Roll'!$O56)^DATEDIF('Rent Roll'!$M56,'Commercial Lease'!R$5,"Y")),0)),"-")</f>
        <v>-</v>
      </c>
      <c r="S59" s="325" t="str">
        <f>IFERROR(
IF((S$5&gt;=(EOMONTH('Rent Roll'!$M$56,('Rent Roll'!$N$56*12)-1)+1)),0,
IF(S$5&gt;='Rent Roll'!$M56,'Rent Roll'!$L56*((1+'Rent Roll'!$O56)^DATEDIF('Rent Roll'!$M56,'Commercial Lease'!S$5,"Y")),0)),"-")</f>
        <v>-</v>
      </c>
      <c r="T59" s="325" t="str">
        <f>IFERROR(
IF((T$5&gt;=(EOMONTH('Rent Roll'!$M$56,('Rent Roll'!$N$56*12)-1)+1)),0,
IF(T$5&gt;='Rent Roll'!$M56,'Rent Roll'!$L56*((1+'Rent Roll'!$O56)^DATEDIF('Rent Roll'!$M56,'Commercial Lease'!T$5,"Y")),0)),"-")</f>
        <v>-</v>
      </c>
      <c r="U59" s="325" t="str">
        <f>IFERROR(
IF((U$5&gt;=(EOMONTH('Rent Roll'!$M$56,('Rent Roll'!$N$56*12)-1)+1)),0,
IF(U$5&gt;='Rent Roll'!$M56,'Rent Roll'!$L56*((1+'Rent Roll'!$O56)^DATEDIF('Rent Roll'!$M56,'Commercial Lease'!U$5,"Y")),0)),"-")</f>
        <v>-</v>
      </c>
      <c r="V59" s="325" t="str">
        <f>IFERROR(
IF((V$5&gt;=(EOMONTH('Rent Roll'!$M$56,('Rent Roll'!$N$56*12)-1)+1)),0,
IF(V$5&gt;='Rent Roll'!$M56,'Rent Roll'!$L56*((1+'Rent Roll'!$O56)^DATEDIF('Rent Roll'!$M56,'Commercial Lease'!V$5,"Y")),0)),"-")</f>
        <v>-</v>
      </c>
      <c r="W59" s="325" t="str">
        <f>IFERROR(
IF((W$5&gt;=(EOMONTH('Rent Roll'!$M$56,('Rent Roll'!$N$56*12)-1)+1)),0,
IF(W$5&gt;='Rent Roll'!$M56,'Rent Roll'!$L56*((1+'Rent Roll'!$O56)^DATEDIF('Rent Roll'!$M56,'Commercial Lease'!W$5,"Y")),0)),"-")</f>
        <v>-</v>
      </c>
      <c r="X59" s="325" t="str">
        <f>IFERROR(
IF((X$5&gt;=(EOMONTH('Rent Roll'!$M$56,('Rent Roll'!$N$56*12)-1)+1)),0,
IF(X$5&gt;='Rent Roll'!$M56,'Rent Roll'!$L56*((1+'Rent Roll'!$O56)^DATEDIF('Rent Roll'!$M56,'Commercial Lease'!X$5,"Y")),0)),"-")</f>
        <v>-</v>
      </c>
      <c r="Y59" s="325" t="str">
        <f>IFERROR(
IF((Y$5&gt;=(EOMONTH('Rent Roll'!$M$56,('Rent Roll'!$N$56*12)-1)+1)),0,
IF(Y$5&gt;='Rent Roll'!$M56,'Rent Roll'!$L56*((1+'Rent Roll'!$O56)^DATEDIF('Rent Roll'!$M56,'Commercial Lease'!Y$5,"Y")),0)),"-")</f>
        <v>-</v>
      </c>
      <c r="Z59" s="325" t="str">
        <f>IFERROR(
IF((Z$5&gt;=(EOMONTH('Rent Roll'!$M$56,('Rent Roll'!$N$56*12)-1)+1)),0,
IF(Z$5&gt;='Rent Roll'!$M56,'Rent Roll'!$L56*((1+'Rent Roll'!$O56)^DATEDIF('Rent Roll'!$M56,'Commercial Lease'!Z$5,"Y")),0)),"-")</f>
        <v>-</v>
      </c>
      <c r="AA59" s="325" t="str">
        <f>IFERROR(
IF((AA$5&gt;=(EOMONTH('Rent Roll'!$M$56,('Rent Roll'!$N$56*12)-1)+1)),0,
IF(AA$5&gt;='Rent Roll'!$M56,'Rent Roll'!$L56*((1+'Rent Roll'!$O56)^DATEDIF('Rent Roll'!$M56,'Commercial Lease'!AA$5,"Y")),0)),"-")</f>
        <v>-</v>
      </c>
      <c r="AB59" s="325" t="str">
        <f>IFERROR(
IF((AB$5&gt;=(EOMONTH('Rent Roll'!$M$56,('Rent Roll'!$N$56*12)-1)+1)),0,
IF(AB$5&gt;='Rent Roll'!$M56,'Rent Roll'!$L56*((1+'Rent Roll'!$O56)^DATEDIF('Rent Roll'!$M56,'Commercial Lease'!AB$5,"Y")),0)),"-")</f>
        <v>-</v>
      </c>
      <c r="AC59" s="325" t="str">
        <f>IFERROR(
IF((AC$5&gt;=(EOMONTH('Rent Roll'!$M$56,('Rent Roll'!$N$56*12)-1)+1)),0,
IF(AC$5&gt;='Rent Roll'!$M56,'Rent Roll'!$L56*((1+'Rent Roll'!$O56)^DATEDIF('Rent Roll'!$M56,'Commercial Lease'!AC$5,"Y")),0)),"-")</f>
        <v>-</v>
      </c>
      <c r="AD59" s="325" t="str">
        <f>IFERROR(
IF((AD$5&gt;=(EOMONTH('Rent Roll'!$M$56,('Rent Roll'!$N$56*12)-1)+1)),0,
IF(AD$5&gt;='Rent Roll'!$M56,'Rent Roll'!$L56*((1+'Rent Roll'!$O56)^DATEDIF('Rent Roll'!$M56,'Commercial Lease'!AD$5,"Y")),0)),"-")</f>
        <v>-</v>
      </c>
      <c r="AE59" s="325" t="str">
        <f>IFERROR(
IF((AE$5&gt;=(EOMONTH('Rent Roll'!$M$56,('Rent Roll'!$N$56*12)-1)+1)),0,
IF(AE$5&gt;='Rent Roll'!$M56,'Rent Roll'!$L56*((1+'Rent Roll'!$O56)^DATEDIF('Rent Roll'!$M56,'Commercial Lease'!AE$5,"Y")),0)),"-")</f>
        <v>-</v>
      </c>
      <c r="AF59" s="325" t="str">
        <f>IFERROR(
IF((AF$5&gt;=(EOMONTH('Rent Roll'!$M$56,('Rent Roll'!$N$56*12)-1)+1)),0,
IF(AF$5&gt;='Rent Roll'!$M56,'Rent Roll'!$L56*((1+'Rent Roll'!$O56)^DATEDIF('Rent Roll'!$M56,'Commercial Lease'!AF$5,"Y")),0)),"-")</f>
        <v>-</v>
      </c>
      <c r="AG59" s="325" t="str">
        <f>IFERROR(
IF((AG$5&gt;=(EOMONTH('Rent Roll'!$M$56,('Rent Roll'!$N$56*12)-1)+1)),0,
IF(AG$5&gt;='Rent Roll'!$M56,'Rent Roll'!$L56*((1+'Rent Roll'!$O56)^DATEDIF('Rent Roll'!$M56,'Commercial Lease'!AG$5,"Y")),0)),"-")</f>
        <v>-</v>
      </c>
      <c r="AH59" s="325" t="str">
        <f>IFERROR(
IF((AH$5&gt;=(EOMONTH('Rent Roll'!$M$56,('Rent Roll'!$N$56*12)-1)+1)),0,
IF(AH$5&gt;='Rent Roll'!$M56,'Rent Roll'!$L56*((1+'Rent Roll'!$O56)^DATEDIF('Rent Roll'!$M56,'Commercial Lease'!AH$5,"Y")),0)),"-")</f>
        <v>-</v>
      </c>
      <c r="AI59" s="325" t="str">
        <f>IFERROR(
IF((AI$5&gt;=(EOMONTH('Rent Roll'!$M$56,('Rent Roll'!$N$56*12)-1)+1)),0,
IF(AI$5&gt;='Rent Roll'!$M56,'Rent Roll'!$L56*((1+'Rent Roll'!$O56)^DATEDIF('Rent Roll'!$M56,'Commercial Lease'!AI$5,"Y")),0)),"-")</f>
        <v>-</v>
      </c>
      <c r="AJ59" s="325" t="str">
        <f>IFERROR(
IF((AJ$5&gt;=(EOMONTH('Rent Roll'!$M$56,('Rent Roll'!$N$56*12)-1)+1)),0,
IF(AJ$5&gt;='Rent Roll'!$M56,'Rent Roll'!$L56*((1+'Rent Roll'!$O56)^DATEDIF('Rent Roll'!$M56,'Commercial Lease'!AJ$5,"Y")),0)),"-")</f>
        <v>-</v>
      </c>
      <c r="AK59" s="325" t="str">
        <f>IFERROR(
IF((AK$5&gt;=(EOMONTH('Rent Roll'!$M$56,('Rent Roll'!$N$56*12)-1)+1)),0,
IF(AK$5&gt;='Rent Roll'!$M56,'Rent Roll'!$L56*((1+'Rent Roll'!$O56)^DATEDIF('Rent Roll'!$M56,'Commercial Lease'!AK$5,"Y")),0)),"-")</f>
        <v>-</v>
      </c>
      <c r="AL59" s="325" t="str">
        <f>IFERROR(
IF((AL$5&gt;=(EOMONTH('Rent Roll'!$M$56,('Rent Roll'!$N$56*12)-1)+1)),0,
IF(AL$5&gt;='Rent Roll'!$M56,'Rent Roll'!$L56*((1+'Rent Roll'!$O56)^DATEDIF('Rent Roll'!$M56,'Commercial Lease'!AL$5,"Y")),0)),"-")</f>
        <v>-</v>
      </c>
      <c r="AM59" s="325" t="str">
        <f>IFERROR(
IF((AM$5&gt;=(EOMONTH('Rent Roll'!$M$56,('Rent Roll'!$N$56*12)-1)+1)),0,
IF(AM$5&gt;='Rent Roll'!$M56,'Rent Roll'!$L56*((1+'Rent Roll'!$O56)^DATEDIF('Rent Roll'!$M56,'Commercial Lease'!AM$5,"Y")),0)),"-")</f>
        <v>-</v>
      </c>
      <c r="AN59" s="325" t="str">
        <f>IFERROR(
IF((AN$5&gt;=(EOMONTH('Rent Roll'!$M$56,('Rent Roll'!$N$56*12)-1)+1)),0,
IF(AN$5&gt;='Rent Roll'!$M56,'Rent Roll'!$L56*((1+'Rent Roll'!$O56)^DATEDIF('Rent Roll'!$M56,'Commercial Lease'!AN$5,"Y")),0)),"-")</f>
        <v>-</v>
      </c>
      <c r="AO59" s="325" t="str">
        <f>IFERROR(
IF((AO$5&gt;=(EOMONTH('Rent Roll'!$M$56,('Rent Roll'!$N$56*12)-1)+1)),0,
IF(AO$5&gt;='Rent Roll'!$M56,'Rent Roll'!$L56*((1+'Rent Roll'!$O56)^DATEDIF('Rent Roll'!$M56,'Commercial Lease'!AO$5,"Y")),0)),"-")</f>
        <v>-</v>
      </c>
      <c r="AP59" s="325" t="str">
        <f>IFERROR(
IF((AP$5&gt;=(EOMONTH('Rent Roll'!$M$56,('Rent Roll'!$N$56*12)-1)+1)),0,
IF(AP$5&gt;='Rent Roll'!$M56,'Rent Roll'!$L56*((1+'Rent Roll'!$O56)^DATEDIF('Rent Roll'!$M56,'Commercial Lease'!AP$5,"Y")),0)),"-")</f>
        <v>-</v>
      </c>
      <c r="AQ59" s="325" t="str">
        <f>IFERROR(
IF((AQ$5&gt;=(EOMONTH('Rent Roll'!$M$56,('Rent Roll'!$N$56*12)-1)+1)),0,
IF(AQ$5&gt;='Rent Roll'!$M56,'Rent Roll'!$L56*((1+'Rent Roll'!$O56)^DATEDIF('Rent Roll'!$M56,'Commercial Lease'!AQ$5,"Y")),0)),"-")</f>
        <v>-</v>
      </c>
      <c r="AR59" s="325" t="str">
        <f>IFERROR(
IF((AR$5&gt;=(EOMONTH('Rent Roll'!$M$56,('Rent Roll'!$N$56*12)-1)+1)),0,
IF(AR$5&gt;='Rent Roll'!$M56,'Rent Roll'!$L56*((1+'Rent Roll'!$O56)^DATEDIF('Rent Roll'!$M56,'Commercial Lease'!AR$5,"Y")),0)),"-")</f>
        <v>-</v>
      </c>
      <c r="AS59" s="325" t="str">
        <f>IFERROR(
IF((AS$5&gt;=(EOMONTH('Rent Roll'!$M$56,('Rent Roll'!$N$56*12)-1)+1)),0,
IF(AS$5&gt;='Rent Roll'!$M56,'Rent Roll'!$L56*((1+'Rent Roll'!$O56)^DATEDIF('Rent Roll'!$M56,'Commercial Lease'!AS$5,"Y")),0)),"-")</f>
        <v>-</v>
      </c>
      <c r="AT59" s="325" t="str">
        <f>IFERROR(
IF((AT$5&gt;=(EOMONTH('Rent Roll'!$M$56,('Rent Roll'!$N$56*12)-1)+1)),0,
IF(AT$5&gt;='Rent Roll'!$M56,'Rent Roll'!$L56*((1+'Rent Roll'!$O56)^DATEDIF('Rent Roll'!$M56,'Commercial Lease'!AT$5,"Y")),0)),"-")</f>
        <v>-</v>
      </c>
      <c r="AU59" s="325" t="str">
        <f>IFERROR(
IF((AU$5&gt;=(EOMONTH('Rent Roll'!$M$56,('Rent Roll'!$N$56*12)-1)+1)),0,
IF(AU$5&gt;='Rent Roll'!$M56,'Rent Roll'!$L56*((1+'Rent Roll'!$O56)^DATEDIF('Rent Roll'!$M56,'Commercial Lease'!AU$5,"Y")),0)),"-")</f>
        <v>-</v>
      </c>
      <c r="AV59" s="325" t="str">
        <f>IFERROR(
IF((AV$5&gt;=(EOMONTH('Rent Roll'!$M$56,('Rent Roll'!$N$56*12)-1)+1)),0,
IF(AV$5&gt;='Rent Roll'!$M56,'Rent Roll'!$L56*((1+'Rent Roll'!$O56)^DATEDIF('Rent Roll'!$M56,'Commercial Lease'!AV$5,"Y")),0)),"-")</f>
        <v>-</v>
      </c>
      <c r="AW59" s="325" t="str">
        <f>IFERROR(
IF((AW$5&gt;=(EOMONTH('Rent Roll'!$M$56,('Rent Roll'!$N$56*12)-1)+1)),0,
IF(AW$5&gt;='Rent Roll'!$M56,'Rent Roll'!$L56*((1+'Rent Roll'!$O56)^DATEDIF('Rent Roll'!$M56,'Commercial Lease'!AW$5,"Y")),0)),"-")</f>
        <v>-</v>
      </c>
      <c r="AX59" s="325" t="str">
        <f>IFERROR(
IF((AX$5&gt;=(EOMONTH('Rent Roll'!$M$56,('Rent Roll'!$N$56*12)-1)+1)),0,
IF(AX$5&gt;='Rent Roll'!$M56,'Rent Roll'!$L56*((1+'Rent Roll'!$O56)^DATEDIF('Rent Roll'!$M56,'Commercial Lease'!AX$5,"Y")),0)),"-")</f>
        <v>-</v>
      </c>
      <c r="AY59" s="325" t="str">
        <f>IFERROR(
IF((AY$5&gt;=(EOMONTH('Rent Roll'!$M$56,('Rent Roll'!$N$56*12)-1)+1)),0,
IF(AY$5&gt;='Rent Roll'!$M56,'Rent Roll'!$L56*((1+'Rent Roll'!$O56)^DATEDIF('Rent Roll'!$M56,'Commercial Lease'!AY$5,"Y")),0)),"-")</f>
        <v>-</v>
      </c>
      <c r="AZ59" s="325" t="str">
        <f>IFERROR(
IF((AZ$5&gt;=(EOMONTH('Rent Roll'!$M$56,('Rent Roll'!$N$56*12)-1)+1)),0,
IF(AZ$5&gt;='Rent Roll'!$M56,'Rent Roll'!$L56*((1+'Rent Roll'!$O56)^DATEDIF('Rent Roll'!$M56,'Commercial Lease'!AZ$5,"Y")),0)),"-")</f>
        <v>-</v>
      </c>
      <c r="BA59" s="325" t="str">
        <f>IFERROR(
IF((BA$5&gt;=(EOMONTH('Rent Roll'!$M$56,('Rent Roll'!$N$56*12)-1)+1)),0,
IF(BA$5&gt;='Rent Roll'!$M56,'Rent Roll'!$L56*((1+'Rent Roll'!$O56)^DATEDIF('Rent Roll'!$M56,'Commercial Lease'!BA$5,"Y")),0)),"-")</f>
        <v>-</v>
      </c>
      <c r="BB59" s="325" t="str">
        <f>IFERROR(
IF((BB$5&gt;=(EOMONTH('Rent Roll'!$M$56,('Rent Roll'!$N$56*12)-1)+1)),0,
IF(BB$5&gt;='Rent Roll'!$M56,'Rent Roll'!$L56*((1+'Rent Roll'!$O56)^DATEDIF('Rent Roll'!$M56,'Commercial Lease'!BB$5,"Y")),0)),"-")</f>
        <v>-</v>
      </c>
      <c r="BC59" s="325" t="str">
        <f>IFERROR(
IF((BC$5&gt;=(EOMONTH('Rent Roll'!$M$56,('Rent Roll'!$N$56*12)-1)+1)),0,
IF(BC$5&gt;='Rent Roll'!$M56,'Rent Roll'!$L56*((1+'Rent Roll'!$O56)^DATEDIF('Rent Roll'!$M56,'Commercial Lease'!BC$5,"Y")),0)),"-")</f>
        <v>-</v>
      </c>
      <c r="BD59" s="325" t="str">
        <f>IFERROR(
IF((BD$5&gt;=(EOMONTH('Rent Roll'!$M$56,('Rent Roll'!$N$56*12)-1)+1)),0,
IF(BD$5&gt;='Rent Roll'!$M56,'Rent Roll'!$L56*((1+'Rent Roll'!$O56)^DATEDIF('Rent Roll'!$M56,'Commercial Lease'!BD$5,"Y")),0)),"-")</f>
        <v>-</v>
      </c>
      <c r="BE59" s="325" t="str">
        <f>IFERROR(
IF((BE$5&gt;=(EOMONTH('Rent Roll'!$M$56,('Rent Roll'!$N$56*12)-1)+1)),0,
IF(BE$5&gt;='Rent Roll'!$M56,'Rent Roll'!$L56*((1+'Rent Roll'!$O56)^DATEDIF('Rent Roll'!$M56,'Commercial Lease'!BE$5,"Y")),0)),"-")</f>
        <v>-</v>
      </c>
      <c r="BF59" s="325" t="str">
        <f>IFERROR(
IF((BF$5&gt;=(EOMONTH('Rent Roll'!$M$56,('Rent Roll'!$N$56*12)-1)+1)),0,
IF(BF$5&gt;='Rent Roll'!$M56,'Rent Roll'!$L56*((1+'Rent Roll'!$O56)^DATEDIF('Rent Roll'!$M56,'Commercial Lease'!BF$5,"Y")),0)),"-")</f>
        <v>-</v>
      </c>
      <c r="BG59" s="325" t="str">
        <f>IFERROR(
IF((BG$5&gt;=(EOMONTH('Rent Roll'!$M$56,('Rent Roll'!$N$56*12)-1)+1)),0,
IF(BG$5&gt;='Rent Roll'!$M56,'Rent Roll'!$L56*((1+'Rent Roll'!$O56)^DATEDIF('Rent Roll'!$M56,'Commercial Lease'!BG$5,"Y")),0)),"-")</f>
        <v>-</v>
      </c>
      <c r="BH59" s="325" t="str">
        <f>IFERROR(
IF((BH$5&gt;=(EOMONTH('Rent Roll'!$M$56,('Rent Roll'!$N$56*12)-1)+1)),0,
IF(BH$5&gt;='Rent Roll'!$M56,'Rent Roll'!$L56*((1+'Rent Roll'!$O56)^DATEDIF('Rent Roll'!$M56,'Commercial Lease'!BH$5,"Y")),0)),"-")</f>
        <v>-</v>
      </c>
      <c r="BI59" s="325" t="str">
        <f>IFERROR(
IF((BI$5&gt;=(EOMONTH('Rent Roll'!$M$56,('Rent Roll'!$N$56*12)-1)+1)),0,
IF(BI$5&gt;='Rent Roll'!$M56,'Rent Roll'!$L56*((1+'Rent Roll'!$O56)^DATEDIF('Rent Roll'!$M56,'Commercial Lease'!BI$5,"Y")),0)),"-")</f>
        <v>-</v>
      </c>
      <c r="BJ59" s="325" t="str">
        <f>IFERROR(
IF((BJ$5&gt;=(EOMONTH('Rent Roll'!$M$56,('Rent Roll'!$N$56*12)-1)+1)),0,
IF(BJ$5&gt;='Rent Roll'!$M56,'Rent Roll'!$L56*((1+'Rent Roll'!$O56)^DATEDIF('Rent Roll'!$M56,'Commercial Lease'!BJ$5,"Y")),0)),"-")</f>
        <v>-</v>
      </c>
      <c r="BK59" s="325" t="str">
        <f>IFERROR(
IF((BK$5&gt;=(EOMONTH('Rent Roll'!$M$56,('Rent Roll'!$N$56*12)-1)+1)),0,
IF(BK$5&gt;='Rent Roll'!$M56,'Rent Roll'!$L56*((1+'Rent Roll'!$O56)^DATEDIF('Rent Roll'!$M56,'Commercial Lease'!BK$5,"Y")),0)),"-")</f>
        <v>-</v>
      </c>
      <c r="BL59" s="325" t="str">
        <f>IFERROR(
IF((BL$5&gt;=(EOMONTH('Rent Roll'!$M$56,('Rent Roll'!$N$56*12)-1)+1)),0,
IF(BL$5&gt;='Rent Roll'!$M56,'Rent Roll'!$L56*((1+'Rent Roll'!$O56)^DATEDIF('Rent Roll'!$M56,'Commercial Lease'!BL$5,"Y")),0)),"-")</f>
        <v>-</v>
      </c>
      <c r="BM59" s="325" t="str">
        <f>IFERROR(
IF((BM$5&gt;=(EOMONTH('Rent Roll'!$M$56,('Rent Roll'!$N$56*12)-1)+1)),0,
IF(BM$5&gt;='Rent Roll'!$M56,'Rent Roll'!$L56*((1+'Rent Roll'!$O56)^DATEDIF('Rent Roll'!$M56,'Commercial Lease'!BM$5,"Y")),0)),"-")</f>
        <v>-</v>
      </c>
      <c r="BN59" s="325" t="str">
        <f>IFERROR(
IF((BN$5&gt;=(EOMONTH('Rent Roll'!$M$56,('Rent Roll'!$N$56*12)-1)+1)),0,
IF(BN$5&gt;='Rent Roll'!$M56,'Rent Roll'!$L56*((1+'Rent Roll'!$O56)^DATEDIF('Rent Roll'!$M56,'Commercial Lease'!BN$5,"Y")),0)),"-")</f>
        <v>-</v>
      </c>
      <c r="BO59" s="325" t="str">
        <f>IFERROR(
IF((BO$5&gt;=(EOMONTH('Rent Roll'!$M$56,('Rent Roll'!$N$56*12)-1)+1)),0,
IF(BO$5&gt;='Rent Roll'!$M56,'Rent Roll'!$L56*((1+'Rent Roll'!$O56)^DATEDIF('Rent Roll'!$M56,'Commercial Lease'!BO$5,"Y")),0)),"-")</f>
        <v>-</v>
      </c>
      <c r="BP59" s="325" t="str">
        <f>IFERROR(
IF((BP$5&gt;=(EOMONTH('Rent Roll'!$M$56,('Rent Roll'!$N$56*12)-1)+1)),0,
IF(BP$5&gt;='Rent Roll'!$M56,'Rent Roll'!$L56*((1+'Rent Roll'!$O56)^DATEDIF('Rent Roll'!$M56,'Commercial Lease'!BP$5,"Y")),0)),"-")</f>
        <v>-</v>
      </c>
      <c r="BQ59" s="325" t="str">
        <f>IFERROR(
IF((BQ$5&gt;=(EOMONTH('Rent Roll'!$M$56,('Rent Roll'!$N$56*12)-1)+1)),0,
IF(BQ$5&gt;='Rent Roll'!$M56,'Rent Roll'!$L56*((1+'Rent Roll'!$O56)^DATEDIF('Rent Roll'!$M56,'Commercial Lease'!BQ$5,"Y")),0)),"-")</f>
        <v>-</v>
      </c>
      <c r="BR59" s="325" t="str">
        <f>IFERROR(
IF((BR$5&gt;=(EOMONTH('Rent Roll'!$M$56,('Rent Roll'!$N$56*12)-1)+1)),0,
IF(BR$5&gt;='Rent Roll'!$M56,'Rent Roll'!$L56*((1+'Rent Roll'!$O56)^DATEDIF('Rent Roll'!$M56,'Commercial Lease'!BR$5,"Y")),0)),"-")</f>
        <v>-</v>
      </c>
      <c r="BS59" s="325" t="str">
        <f>IFERROR(
IF((BS$5&gt;=(EOMONTH('Rent Roll'!$M$56,('Rent Roll'!$N$56*12)-1)+1)),0,
IF(BS$5&gt;='Rent Roll'!$M56,'Rent Roll'!$L56*((1+'Rent Roll'!$O56)^DATEDIF('Rent Roll'!$M56,'Commercial Lease'!BS$5,"Y")),0)),"-")</f>
        <v>-</v>
      </c>
      <c r="BT59" s="325" t="str">
        <f>IFERROR(
IF((BT$5&gt;=(EOMONTH('Rent Roll'!$M$56,('Rent Roll'!$N$56*12)-1)+1)),0,
IF(BT$5&gt;='Rent Roll'!$M56,'Rent Roll'!$L56*((1+'Rent Roll'!$O56)^DATEDIF('Rent Roll'!$M56,'Commercial Lease'!BT$5,"Y")),0)),"-")</f>
        <v>-</v>
      </c>
      <c r="BU59" s="325" t="str">
        <f>IFERROR(
IF((BU$5&gt;=(EOMONTH('Rent Roll'!$M$56,('Rent Roll'!$N$56*12)-1)+1)),0,
IF(BU$5&gt;='Rent Roll'!$M56,'Rent Roll'!$L56*((1+'Rent Roll'!$O56)^DATEDIF('Rent Roll'!$M56,'Commercial Lease'!BU$5,"Y")),0)),"-")</f>
        <v>-</v>
      </c>
      <c r="BV59" s="325" t="str">
        <f>IFERROR(
IF((BV$5&gt;=(EOMONTH('Rent Roll'!$M$56,('Rent Roll'!$N$56*12)-1)+1)),0,
IF(BV$5&gt;='Rent Roll'!$M56,'Rent Roll'!$L56*((1+'Rent Roll'!$O56)^DATEDIF('Rent Roll'!$M56,'Commercial Lease'!BV$5,"Y")),0)),"-")</f>
        <v>-</v>
      </c>
      <c r="BW59" s="325" t="str">
        <f>IFERROR(
IF((BW$5&gt;=(EOMONTH('Rent Roll'!$M$56,('Rent Roll'!$N$56*12)-1)+1)),0,
IF(BW$5&gt;='Rent Roll'!$M56,'Rent Roll'!$L56*((1+'Rent Roll'!$O56)^DATEDIF('Rent Roll'!$M56,'Commercial Lease'!BW$5,"Y")),0)),"-")</f>
        <v>-</v>
      </c>
      <c r="BX59" s="325" t="str">
        <f>IFERROR(
IF((BX$5&gt;=(EOMONTH('Rent Roll'!$M$56,('Rent Roll'!$N$56*12)-1)+1)),0,
IF(BX$5&gt;='Rent Roll'!$M56,'Rent Roll'!$L56*((1+'Rent Roll'!$O56)^DATEDIF('Rent Roll'!$M56,'Commercial Lease'!BX$5,"Y")),0)),"-")</f>
        <v>-</v>
      </c>
      <c r="BY59" s="325" t="str">
        <f>IFERROR(
IF((BY$5&gt;=(EOMONTH('Rent Roll'!$M$56,('Rent Roll'!$N$56*12)-1)+1)),0,
IF(BY$5&gt;='Rent Roll'!$M56,'Rent Roll'!$L56*((1+'Rent Roll'!$O56)^DATEDIF('Rent Roll'!$M56,'Commercial Lease'!BY$5,"Y")),0)),"-")</f>
        <v>-</v>
      </c>
      <c r="BZ59" s="325" t="str">
        <f>IFERROR(
IF((BZ$5&gt;=(EOMONTH('Rent Roll'!$M$56,('Rent Roll'!$N$56*12)-1)+1)),0,
IF(BZ$5&gt;='Rent Roll'!$M56,'Rent Roll'!$L56*((1+'Rent Roll'!$O56)^DATEDIF('Rent Roll'!$M56,'Commercial Lease'!BZ$5,"Y")),0)),"-")</f>
        <v>-</v>
      </c>
      <c r="CA59" s="325" t="str">
        <f>IFERROR(
IF((CA$5&gt;=(EOMONTH('Rent Roll'!$M$56,('Rent Roll'!$N$56*12)-1)+1)),0,
IF(CA$5&gt;='Rent Roll'!$M56,'Rent Roll'!$L56*((1+'Rent Roll'!$O56)^DATEDIF('Rent Roll'!$M56,'Commercial Lease'!CA$5,"Y")),0)),"-")</f>
        <v>-</v>
      </c>
      <c r="CB59" s="325" t="str">
        <f>IFERROR(
IF((CB$5&gt;=(EOMONTH('Rent Roll'!$M$56,('Rent Roll'!$N$56*12)-1)+1)),0,
IF(CB$5&gt;='Rent Roll'!$M56,'Rent Roll'!$L56*((1+'Rent Roll'!$O56)^DATEDIF('Rent Roll'!$M56,'Commercial Lease'!CB$5,"Y")),0)),"-")</f>
        <v>-</v>
      </c>
      <c r="CC59" s="325" t="str">
        <f>IFERROR(
IF((CC$5&gt;=(EOMONTH('Rent Roll'!$M$56,('Rent Roll'!$N$56*12)-1)+1)),0,
IF(CC$5&gt;='Rent Roll'!$M56,'Rent Roll'!$L56*((1+'Rent Roll'!$O56)^DATEDIF('Rent Roll'!$M56,'Commercial Lease'!CC$5,"Y")),0)),"-")</f>
        <v>-</v>
      </c>
      <c r="CD59" s="325" t="str">
        <f>IFERROR(
IF((CD$5&gt;=(EOMONTH('Rent Roll'!$M$56,('Rent Roll'!$N$56*12)-1)+1)),0,
IF(CD$5&gt;='Rent Roll'!$M56,'Rent Roll'!$L56*((1+'Rent Roll'!$O56)^DATEDIF('Rent Roll'!$M56,'Commercial Lease'!CD$5,"Y")),0)),"-")</f>
        <v>-</v>
      </c>
      <c r="CE59" s="325" t="str">
        <f>IFERROR(
IF((CE$5&gt;=(EOMONTH('Rent Roll'!$M$56,('Rent Roll'!$N$56*12)-1)+1)),0,
IF(CE$5&gt;='Rent Roll'!$M56,'Rent Roll'!$L56*((1+'Rent Roll'!$O56)^DATEDIF('Rent Roll'!$M56,'Commercial Lease'!CE$5,"Y")),0)),"-")</f>
        <v>-</v>
      </c>
      <c r="CF59" s="325" t="str">
        <f>IFERROR(
IF((CF$5&gt;=(EOMONTH('Rent Roll'!$M$56,('Rent Roll'!$N$56*12)-1)+1)),0,
IF(CF$5&gt;='Rent Roll'!$M56,'Rent Roll'!$L56*((1+'Rent Roll'!$O56)^DATEDIF('Rent Roll'!$M56,'Commercial Lease'!CF$5,"Y")),0)),"-")</f>
        <v>-</v>
      </c>
      <c r="CG59" s="325" t="str">
        <f>IFERROR(
IF((CG$5&gt;=(EOMONTH('Rent Roll'!$M$56,('Rent Roll'!$N$56*12)-1)+1)),0,
IF(CG$5&gt;='Rent Roll'!$M56,'Rent Roll'!$L56*((1+'Rent Roll'!$O56)^DATEDIF('Rent Roll'!$M56,'Commercial Lease'!CG$5,"Y")),0)),"-")</f>
        <v>-</v>
      </c>
      <c r="CH59" s="325" t="str">
        <f>IFERROR(
IF((CH$5&gt;=(EOMONTH('Rent Roll'!$M$56,('Rent Roll'!$N$56*12)-1)+1)),0,
IF(CH$5&gt;='Rent Roll'!$M56,'Rent Roll'!$L56*((1+'Rent Roll'!$O56)^DATEDIF('Rent Roll'!$M56,'Commercial Lease'!CH$5,"Y")),0)),"-")</f>
        <v>-</v>
      </c>
      <c r="CI59" s="325" t="str">
        <f>IFERROR(
IF((CI$5&gt;=(EOMONTH('Rent Roll'!$M$56,('Rent Roll'!$N$56*12)-1)+1)),0,
IF(CI$5&gt;='Rent Roll'!$M56,'Rent Roll'!$L56*((1+'Rent Roll'!$O56)^DATEDIF('Rent Roll'!$M56,'Commercial Lease'!CI$5,"Y")),0)),"-")</f>
        <v>-</v>
      </c>
      <c r="CJ59" s="325" t="str">
        <f>IFERROR(
IF((CJ$5&gt;=(EOMONTH('Rent Roll'!$M$56,('Rent Roll'!$N$56*12)-1)+1)),0,
IF(CJ$5&gt;='Rent Roll'!$M56,'Rent Roll'!$L56*((1+'Rent Roll'!$O56)^DATEDIF('Rent Roll'!$M56,'Commercial Lease'!CJ$5,"Y")),0)),"-")</f>
        <v>-</v>
      </c>
      <c r="CK59" s="325" t="str">
        <f>IFERROR(
IF((CK$5&gt;=(EOMONTH('Rent Roll'!$M$56,('Rent Roll'!$N$56*12)-1)+1)),0,
IF(CK$5&gt;='Rent Roll'!$M56,'Rent Roll'!$L56*((1+'Rent Roll'!$O56)^DATEDIF('Rent Roll'!$M56,'Commercial Lease'!CK$5,"Y")),0)),"-")</f>
        <v>-</v>
      </c>
      <c r="CL59" s="325" t="str">
        <f>IFERROR(
IF((CL$5&gt;=(EOMONTH('Rent Roll'!$M$56,('Rent Roll'!$N$56*12)-1)+1)),0,
IF(CL$5&gt;='Rent Roll'!$M56,'Rent Roll'!$L56*((1+'Rent Roll'!$O56)^DATEDIF('Rent Roll'!$M56,'Commercial Lease'!CL$5,"Y")),0)),"-")</f>
        <v>-</v>
      </c>
      <c r="CM59" s="325" t="str">
        <f>IFERROR(
IF((CM$5&gt;=(EOMONTH('Rent Roll'!$M$56,('Rent Roll'!$N$56*12)-1)+1)),0,
IF(CM$5&gt;='Rent Roll'!$M56,'Rent Roll'!$L56*((1+'Rent Roll'!$O56)^DATEDIF('Rent Roll'!$M56,'Commercial Lease'!CM$5,"Y")),0)),"-")</f>
        <v>-</v>
      </c>
      <c r="CN59" s="325" t="str">
        <f>IFERROR(
IF((CN$5&gt;=(EOMONTH('Rent Roll'!$M$56,('Rent Roll'!$N$56*12)-1)+1)),0,
IF(CN$5&gt;='Rent Roll'!$M56,'Rent Roll'!$L56*((1+'Rent Roll'!$O56)^DATEDIF('Rent Roll'!$M56,'Commercial Lease'!CN$5,"Y")),0)),"-")</f>
        <v>-</v>
      </c>
      <c r="CO59" s="325" t="str">
        <f>IFERROR(
IF((CO$5&gt;=(EOMONTH('Rent Roll'!$M$56,('Rent Roll'!$N$56*12)-1)+1)),0,
IF(CO$5&gt;='Rent Roll'!$M56,'Rent Roll'!$L56*((1+'Rent Roll'!$O56)^DATEDIF('Rent Roll'!$M56,'Commercial Lease'!CO$5,"Y")),0)),"-")</f>
        <v>-</v>
      </c>
      <c r="CP59" s="325" t="str">
        <f>IFERROR(
IF((CP$5&gt;=(EOMONTH('Rent Roll'!$M$56,('Rent Roll'!$N$56*12)-1)+1)),0,
IF(CP$5&gt;='Rent Roll'!$M56,'Rent Roll'!$L56*((1+'Rent Roll'!$O56)^DATEDIF('Rent Roll'!$M56,'Commercial Lease'!CP$5,"Y")),0)),"-")</f>
        <v>-</v>
      </c>
      <c r="CQ59" s="325" t="str">
        <f>IFERROR(
IF((CQ$5&gt;=(EOMONTH('Rent Roll'!$M$56,('Rent Roll'!$N$56*12)-1)+1)),0,
IF(CQ$5&gt;='Rent Roll'!$M56,'Rent Roll'!$L56*((1+'Rent Roll'!$O56)^DATEDIF('Rent Roll'!$M56,'Commercial Lease'!CQ$5,"Y")),0)),"-")</f>
        <v>-</v>
      </c>
      <c r="CR59" s="325" t="str">
        <f>IFERROR(
IF((CR$5&gt;=(EOMONTH('Rent Roll'!$M$56,('Rent Roll'!$N$56*12)-1)+1)),0,
IF(CR$5&gt;='Rent Roll'!$M56,'Rent Roll'!$L56*((1+'Rent Roll'!$O56)^DATEDIF('Rent Roll'!$M56,'Commercial Lease'!CR$5,"Y")),0)),"-")</f>
        <v>-</v>
      </c>
      <c r="CS59" s="325" t="str">
        <f>IFERROR(
IF((CS$5&gt;=(EOMONTH('Rent Roll'!$M$56,('Rent Roll'!$N$56*12)-1)+1)),0,
IF(CS$5&gt;='Rent Roll'!$M56,'Rent Roll'!$L56*((1+'Rent Roll'!$O56)^DATEDIF('Rent Roll'!$M56,'Commercial Lease'!CS$5,"Y")),0)),"-")</f>
        <v>-</v>
      </c>
      <c r="CT59" s="325" t="str">
        <f>IFERROR(
IF((CT$5&gt;=(EOMONTH('Rent Roll'!$M$56,('Rent Roll'!$N$56*12)-1)+1)),0,
IF(CT$5&gt;='Rent Roll'!$M56,'Rent Roll'!$L56*((1+'Rent Roll'!$O56)^DATEDIF('Rent Roll'!$M56,'Commercial Lease'!CT$5,"Y")),0)),"-")</f>
        <v>-</v>
      </c>
      <c r="CU59" s="325" t="str">
        <f>IFERROR(
IF((CU$5&gt;=(EOMONTH('Rent Roll'!$M$56,('Rent Roll'!$N$56*12)-1)+1)),0,
IF(CU$5&gt;='Rent Roll'!$M56,'Rent Roll'!$L56*((1+'Rent Roll'!$O56)^DATEDIF('Rent Roll'!$M56,'Commercial Lease'!CU$5,"Y")),0)),"-")</f>
        <v>-</v>
      </c>
      <c r="CV59" s="325" t="str">
        <f>IFERROR(
IF((CV$5&gt;=(EOMONTH('Rent Roll'!$M$56,('Rent Roll'!$N$56*12)-1)+1)),0,
IF(CV$5&gt;='Rent Roll'!$M56,'Rent Roll'!$L56*((1+'Rent Roll'!$O56)^DATEDIF('Rent Roll'!$M56,'Commercial Lease'!CV$5,"Y")),0)),"-")</f>
        <v>-</v>
      </c>
      <c r="CW59" s="325" t="str">
        <f>IFERROR(
IF((CW$5&gt;=(EOMONTH('Rent Roll'!$M$56,('Rent Roll'!$N$56*12)-1)+1)),0,
IF(CW$5&gt;='Rent Roll'!$M56,'Rent Roll'!$L56*((1+'Rent Roll'!$O56)^DATEDIF('Rent Roll'!$M56,'Commercial Lease'!CW$5,"Y")),0)),"-")</f>
        <v>-</v>
      </c>
      <c r="CX59" s="325" t="str">
        <f>IFERROR(
IF((CX$5&gt;=(EOMONTH('Rent Roll'!$M$56,('Rent Roll'!$N$56*12)-1)+1)),0,
IF(CX$5&gt;='Rent Roll'!$M56,'Rent Roll'!$L56*((1+'Rent Roll'!$O56)^DATEDIF('Rent Roll'!$M56,'Commercial Lease'!CX$5,"Y")),0)),"-")</f>
        <v>-</v>
      </c>
      <c r="CY59" s="325" t="str">
        <f>IFERROR(
IF((CY$5&gt;=(EOMONTH('Rent Roll'!$M$56,('Rent Roll'!$N$56*12)-1)+1)),0,
IF(CY$5&gt;='Rent Roll'!$M56,'Rent Roll'!$L56*((1+'Rent Roll'!$O56)^DATEDIF('Rent Roll'!$M56,'Commercial Lease'!CY$5,"Y")),0)),"-")</f>
        <v>-</v>
      </c>
      <c r="CZ59" s="325" t="str">
        <f>IFERROR(
IF((CZ$5&gt;=(EOMONTH('Rent Roll'!$M$56,('Rent Roll'!$N$56*12)-1)+1)),0,
IF(CZ$5&gt;='Rent Roll'!$M56,'Rent Roll'!$L56*((1+'Rent Roll'!$O56)^DATEDIF('Rent Roll'!$M56,'Commercial Lease'!CZ$5,"Y")),0)),"-")</f>
        <v>-</v>
      </c>
      <c r="DA59" s="325" t="str">
        <f>IFERROR(
IF((DA$5&gt;=(EOMONTH('Rent Roll'!$M$56,('Rent Roll'!$N$56*12)-1)+1)),0,
IF(DA$5&gt;='Rent Roll'!$M56,'Rent Roll'!$L56*((1+'Rent Roll'!$O56)^DATEDIF('Rent Roll'!$M56,'Commercial Lease'!DA$5,"Y")),0)),"-")</f>
        <v>-</v>
      </c>
      <c r="DB59" s="325" t="str">
        <f>IFERROR(
IF((DB$5&gt;=(EOMONTH('Rent Roll'!$M$56,('Rent Roll'!$N$56*12)-1)+1)),0,
IF(DB$5&gt;='Rent Roll'!$M56,'Rent Roll'!$L56*((1+'Rent Roll'!$O56)^DATEDIF('Rent Roll'!$M56,'Commercial Lease'!DB$5,"Y")),0)),"-")</f>
        <v>-</v>
      </c>
      <c r="DC59" s="325" t="str">
        <f>IFERROR(
IF((DC$5&gt;=(EOMONTH('Rent Roll'!$M$56,('Rent Roll'!$N$56*12)-1)+1)),0,
IF(DC$5&gt;='Rent Roll'!$M56,'Rent Roll'!$L56*((1+'Rent Roll'!$O56)^DATEDIF('Rent Roll'!$M56,'Commercial Lease'!DC$5,"Y")),0)),"-")</f>
        <v>-</v>
      </c>
      <c r="DD59" s="325" t="str">
        <f>IFERROR(
IF((DD$5&gt;=(EOMONTH('Rent Roll'!$M$56,('Rent Roll'!$N$56*12)-1)+1)),0,
IF(DD$5&gt;='Rent Roll'!$M56,'Rent Roll'!$L56*((1+'Rent Roll'!$O56)^DATEDIF('Rent Roll'!$M56,'Commercial Lease'!DD$5,"Y")),0)),"-")</f>
        <v>-</v>
      </c>
      <c r="DE59" s="325" t="str">
        <f>IFERROR(
IF((DE$5&gt;=(EOMONTH('Rent Roll'!$M$56,('Rent Roll'!$N$56*12)-1)+1)),0,
IF(DE$5&gt;='Rent Roll'!$M56,'Rent Roll'!$L56*((1+'Rent Roll'!$O56)^DATEDIF('Rent Roll'!$M56,'Commercial Lease'!DE$5,"Y")),0)),"-")</f>
        <v>-</v>
      </c>
      <c r="DF59" s="325" t="str">
        <f>IFERROR(
IF((DF$5&gt;=(EOMONTH('Rent Roll'!$M$56,('Rent Roll'!$N$56*12)-1)+1)),0,
IF(DF$5&gt;='Rent Roll'!$M56,'Rent Roll'!$L56*((1+'Rent Roll'!$O56)^DATEDIF('Rent Roll'!$M56,'Commercial Lease'!DF$5,"Y")),0)),"-")</f>
        <v>-</v>
      </c>
      <c r="DG59" s="325" t="str">
        <f>IFERROR(
IF((DG$5&gt;=(EOMONTH('Rent Roll'!$M$56,('Rent Roll'!$N$56*12)-1)+1)),0,
IF(DG$5&gt;='Rent Roll'!$M56,'Rent Roll'!$L56*((1+'Rent Roll'!$O56)^DATEDIF('Rent Roll'!$M56,'Commercial Lease'!DG$5,"Y")),0)),"-")</f>
        <v>-</v>
      </c>
      <c r="DH59" s="325" t="str">
        <f>IFERROR(
IF((DH$5&gt;=(EOMONTH('Rent Roll'!$M$56,('Rent Roll'!$N$56*12)-1)+1)),0,
IF(DH$5&gt;='Rent Roll'!$M56,'Rent Roll'!$L56*((1+'Rent Roll'!$O56)^DATEDIF('Rent Roll'!$M56,'Commercial Lease'!DH$5,"Y")),0)),"-")</f>
        <v>-</v>
      </c>
      <c r="DI59" s="325" t="str">
        <f>IFERROR(
IF((DI$5&gt;=(EOMONTH('Rent Roll'!$M$56,('Rent Roll'!$N$56*12)-1)+1)),0,
IF(DI$5&gt;='Rent Roll'!$M56,'Rent Roll'!$L56*((1+'Rent Roll'!$O56)^DATEDIF('Rent Roll'!$M56,'Commercial Lease'!DI$5,"Y")),0)),"-")</f>
        <v>-</v>
      </c>
      <c r="DJ59" s="325" t="str">
        <f>IFERROR(
IF((DJ$5&gt;=(EOMONTH('Rent Roll'!$M$56,('Rent Roll'!$N$56*12)-1)+1)),0,
IF(DJ$5&gt;='Rent Roll'!$M56,'Rent Roll'!$L56*((1+'Rent Roll'!$O56)^DATEDIF('Rent Roll'!$M56,'Commercial Lease'!DJ$5,"Y")),0)),"-")</f>
        <v>-</v>
      </c>
      <c r="DK59" s="325" t="str">
        <f>IFERROR(
IF((DK$5&gt;=(EOMONTH('Rent Roll'!$M$56,('Rent Roll'!$N$56*12)-1)+1)),0,
IF(DK$5&gt;='Rent Roll'!$M56,'Rent Roll'!$L56*((1+'Rent Roll'!$O56)^DATEDIF('Rent Roll'!$M56,'Commercial Lease'!DK$5,"Y")),0)),"-")</f>
        <v>-</v>
      </c>
      <c r="DL59" s="325" t="str">
        <f>IFERROR(
IF((DL$5&gt;=(EOMONTH('Rent Roll'!$M$56,('Rent Roll'!$N$56*12)-1)+1)),0,
IF(DL$5&gt;='Rent Roll'!$M56,'Rent Roll'!$L56*((1+'Rent Roll'!$O56)^DATEDIF('Rent Roll'!$M56,'Commercial Lease'!DL$5,"Y")),0)),"-")</f>
        <v>-</v>
      </c>
      <c r="DM59" s="325" t="str">
        <f>IFERROR(
IF((DM$5&gt;=(EOMONTH('Rent Roll'!$M$56,('Rent Roll'!$N$56*12)-1)+1)),0,
IF(DM$5&gt;='Rent Roll'!$M56,'Rent Roll'!$L56*((1+'Rent Roll'!$O56)^DATEDIF('Rent Roll'!$M56,'Commercial Lease'!DM$5,"Y")),0)),"-")</f>
        <v>-</v>
      </c>
      <c r="DN59" s="325" t="str">
        <f>IFERROR(
IF((DN$5&gt;=(EOMONTH('Rent Roll'!$M$56,('Rent Roll'!$N$56*12)-1)+1)),0,
IF(DN$5&gt;='Rent Roll'!$M56,'Rent Roll'!$L56*((1+'Rent Roll'!$O56)^DATEDIF('Rent Roll'!$M56,'Commercial Lease'!DN$5,"Y")),0)),"-")</f>
        <v>-</v>
      </c>
      <c r="DO59" s="325" t="str">
        <f>IFERROR(
IF((DO$5&gt;=(EOMONTH('Rent Roll'!$M$56,('Rent Roll'!$N$56*12)-1)+1)),0,
IF(DO$5&gt;='Rent Roll'!$M56,'Rent Roll'!$L56*((1+'Rent Roll'!$O56)^DATEDIF('Rent Roll'!$M56,'Commercial Lease'!DO$5,"Y")),0)),"-")</f>
        <v>-</v>
      </c>
      <c r="DP59" s="325" t="str">
        <f>IFERROR(
IF((DP$5&gt;=(EOMONTH('Rent Roll'!$M$56,('Rent Roll'!$N$56*12)-1)+1)),0,
IF(DP$5&gt;='Rent Roll'!$M56,'Rent Roll'!$L56*((1+'Rent Roll'!$O56)^DATEDIF('Rent Roll'!$M56,'Commercial Lease'!DP$5,"Y")),0)),"-")</f>
        <v>-</v>
      </c>
      <c r="DQ59" s="325" t="str">
        <f>IFERROR(
IF((DQ$5&gt;=(EOMONTH('Rent Roll'!$M$56,('Rent Roll'!$N$56*12)-1)+1)),0,
IF(DQ$5&gt;='Rent Roll'!$M56,'Rent Roll'!$L56*((1+'Rent Roll'!$O56)^DATEDIF('Rent Roll'!$M56,'Commercial Lease'!DQ$5,"Y")),0)),"-")</f>
        <v>-</v>
      </c>
      <c r="DR59" s="325" t="str">
        <f>IFERROR(
IF((DR$5&gt;=(EOMONTH('Rent Roll'!$M$56,('Rent Roll'!$N$56*12)-1)+1)),0,
IF(DR$5&gt;='Rent Roll'!$M56,'Rent Roll'!$L56*((1+'Rent Roll'!$O56)^DATEDIF('Rent Roll'!$M56,'Commercial Lease'!DR$5,"Y")),0)),"-")</f>
        <v>-</v>
      </c>
      <c r="DS59" s="325" t="str">
        <f>IFERROR(
IF((DS$5&gt;=(EOMONTH('Rent Roll'!$M$56,('Rent Roll'!$N$56*12)-1)+1)),0,
IF(DS$5&gt;='Rent Roll'!$M56,'Rent Roll'!$L56*((1+'Rent Roll'!$O56)^DATEDIF('Rent Roll'!$M56,'Commercial Lease'!DS$5,"Y")),0)),"-")</f>
        <v>-</v>
      </c>
      <c r="DT59" s="325" t="str">
        <f>IFERROR(
IF((DT$5&gt;=(EOMONTH('Rent Roll'!$M$56,('Rent Roll'!$N$56*12)-1)+1)),0,
IF(DT$5&gt;='Rent Roll'!$M56,'Rent Roll'!$L56*((1+'Rent Roll'!$O56)^DATEDIF('Rent Roll'!$M56,'Commercial Lease'!DT$5,"Y")),0)),"-")</f>
        <v>-</v>
      </c>
      <c r="DU59" s="325" t="str">
        <f>IFERROR(
IF((DU$5&gt;=(EOMONTH('Rent Roll'!$M$56,('Rent Roll'!$N$56*12)-1)+1)),0,
IF(DU$5&gt;='Rent Roll'!$M56,'Rent Roll'!$L56*((1+'Rent Roll'!$O56)^DATEDIF('Rent Roll'!$M56,'Commercial Lease'!DU$5,"Y")),0)),"-")</f>
        <v>-</v>
      </c>
      <c r="DV59" s="325" t="str">
        <f>IFERROR(
IF((DV$5&gt;=(EOMONTH('Rent Roll'!$M$56,('Rent Roll'!$N$56*12)-1)+1)),0,
IF(DV$5&gt;='Rent Roll'!$M56,'Rent Roll'!$L56*((1+'Rent Roll'!$O56)^DATEDIF('Rent Roll'!$M56,'Commercial Lease'!DV$5,"Y")),0)),"-")</f>
        <v>-</v>
      </c>
      <c r="DW59" s="325" t="str">
        <f>IFERROR(
IF((DW$5&gt;=(EOMONTH('Rent Roll'!$M$56,('Rent Roll'!$N$56*12)-1)+1)),0,
IF(DW$5&gt;='Rent Roll'!$M56,'Rent Roll'!$L56*((1+'Rent Roll'!$O56)^DATEDIF('Rent Roll'!$M56,'Commercial Lease'!DW$5,"Y")),0)),"-")</f>
        <v>-</v>
      </c>
      <c r="DX59" s="325" t="str">
        <f>IFERROR(
IF((DX$5&gt;=(EOMONTH('Rent Roll'!$M$56,('Rent Roll'!$N$56*12)-1)+1)),0,
IF(DX$5&gt;='Rent Roll'!$M56,'Rent Roll'!$L56*((1+'Rent Roll'!$O56)^DATEDIF('Rent Roll'!$M56,'Commercial Lease'!DX$5,"Y")),0)),"-")</f>
        <v>-</v>
      </c>
      <c r="DY59" s="325" t="str">
        <f>IFERROR(
IF((DY$5&gt;=(EOMONTH('Rent Roll'!$M$56,('Rent Roll'!$N$56*12)-1)+1)),0,
IF(DY$5&gt;='Rent Roll'!$M56,'Rent Roll'!$L56*((1+'Rent Roll'!$O56)^DATEDIF('Rent Roll'!$M56,'Commercial Lease'!DY$5,"Y")),0)),"-")</f>
        <v>-</v>
      </c>
      <c r="DZ59" s="325" t="str">
        <f>IFERROR(
IF((DZ$5&gt;=(EOMONTH('Rent Roll'!$M$56,('Rent Roll'!$N$56*12)-1)+1)),0,
IF(DZ$5&gt;='Rent Roll'!$M56,'Rent Roll'!$L56*((1+'Rent Roll'!$O56)^DATEDIF('Rent Roll'!$M56,'Commercial Lease'!DZ$5,"Y")),0)),"-")</f>
        <v>-</v>
      </c>
      <c r="EA59" s="325" t="str">
        <f>IFERROR(
IF((EA$5&gt;=(EOMONTH('Rent Roll'!$M$56,('Rent Roll'!$N$56*12)-1)+1)),0,
IF(EA$5&gt;='Rent Roll'!$M56,'Rent Roll'!$L56*((1+'Rent Roll'!$O56)^DATEDIF('Rent Roll'!$M56,'Commercial Lease'!EA$5,"Y")),0)),"-")</f>
        <v>-</v>
      </c>
      <c r="EB59" s="325" t="str">
        <f>IFERROR(
IF((EB$5&gt;=(EOMONTH('Rent Roll'!$M$56,('Rent Roll'!$N$56*12)-1)+1)),0,
IF(EB$5&gt;='Rent Roll'!$M56,'Rent Roll'!$L56*((1+'Rent Roll'!$O56)^DATEDIF('Rent Roll'!$M56,'Commercial Lease'!EB$5,"Y")),0)),"-")</f>
        <v>-</v>
      </c>
      <c r="EC59" s="325" t="str">
        <f>IFERROR(
IF((EC$5&gt;=(EOMONTH('Rent Roll'!$M$56,('Rent Roll'!$N$56*12)-1)+1)),0,
IF(EC$5&gt;='Rent Roll'!$M56,'Rent Roll'!$L56*((1+'Rent Roll'!$O56)^DATEDIF('Rent Roll'!$M56,'Commercial Lease'!EC$5,"Y")),0)),"-")</f>
        <v>-</v>
      </c>
      <c r="ED59" s="325" t="str">
        <f>IFERROR(
IF((ED$5&gt;=(EOMONTH('Rent Roll'!$M$56,('Rent Roll'!$N$56*12)-1)+1)),0,
IF(ED$5&gt;='Rent Roll'!$M56,'Rent Roll'!$L56*((1+'Rent Roll'!$O56)^DATEDIF('Rent Roll'!$M56,'Commercial Lease'!ED$5,"Y")),0)),"-")</f>
        <v>-</v>
      </c>
      <c r="EE59" s="325" t="str">
        <f>IFERROR(
IF((EE$5&gt;=(EOMONTH('Rent Roll'!$M$56,('Rent Roll'!$N$56*12)-1)+1)),0,
IF(EE$5&gt;='Rent Roll'!$M56,'Rent Roll'!$L56*((1+'Rent Roll'!$O56)^DATEDIF('Rent Roll'!$M56,'Commercial Lease'!EE$5,"Y")),0)),"-")</f>
        <v>-</v>
      </c>
      <c r="EF59" s="326" t="str">
        <f>IFERROR(
IF((EF$5&gt;=(EOMONTH('Rent Roll'!$M$56,('Rent Roll'!$N$56*12)-1)+1)),0,
IF(EF$5&gt;='Rent Roll'!$M56,'Rent Roll'!$L56*((1+'Rent Roll'!$O56)^DATEDIF('Rent Roll'!$M56,'Commercial Lease'!EF$5,"Y")),0)),"-")</f>
        <v>-</v>
      </c>
      <c r="EG59" s="72" t="s">
        <v>109</v>
      </c>
    </row>
    <row r="60" spans="2:137" x14ac:dyDescent="0.2">
      <c r="B60" s="75"/>
      <c r="C60" s="287" t="str">
        <f>CONCATENATE('Rent Roll'!J57&amp;" - "&amp;'Rent Roll'!K57)</f>
        <v xml:space="preserve"> - </v>
      </c>
      <c r="D60" s="214">
        <f t="shared" si="22"/>
        <v>0</v>
      </c>
      <c r="E60" s="325">
        <f>'Rent Roll'!L57</f>
        <v>0</v>
      </c>
      <c r="F60" s="325" t="str">
        <f>IFERROR(
IF((F$5&gt;=(EOMONTH('Rent Roll'!$M$56,('Rent Roll'!$N$56*12)-1)+1)),0,
IF(F$5&gt;='Rent Roll'!$M57,'Rent Roll'!$L57*((1+'Rent Roll'!$O57)^DATEDIF('Rent Roll'!$M57,'Commercial Lease'!F$5,"Y")),0)),"-")</f>
        <v>-</v>
      </c>
      <c r="G60" s="325" t="str">
        <f>IFERROR(
IF((G$5&gt;=(EOMONTH('Rent Roll'!$M$56,('Rent Roll'!$N$56*12)-1)+1)),0,
IF(G$5&gt;='Rent Roll'!$M57,'Rent Roll'!$L57*((1+'Rent Roll'!$O57)^DATEDIF('Rent Roll'!$M57,'Commercial Lease'!G$5,"Y")),0)),"-")</f>
        <v>-</v>
      </c>
      <c r="H60" s="325" t="str">
        <f>IFERROR(
IF((H$5&gt;=(EOMONTH('Rent Roll'!$M$56,('Rent Roll'!$N$56*12)-1)+1)),0,
IF(H$5&gt;='Rent Roll'!$M57,'Rent Roll'!$L57*((1+'Rent Roll'!$O57)^DATEDIF('Rent Roll'!$M57,'Commercial Lease'!H$5,"Y")),0)),"-")</f>
        <v>-</v>
      </c>
      <c r="I60" s="325" t="str">
        <f>IFERROR(
IF((I$5&gt;=(EOMONTH('Rent Roll'!$M$56,('Rent Roll'!$N$56*12)-1)+1)),0,
IF(I$5&gt;='Rent Roll'!$M57,'Rent Roll'!$L57*((1+'Rent Roll'!$O57)^DATEDIF('Rent Roll'!$M57,'Commercial Lease'!I$5,"Y")),0)),"-")</f>
        <v>-</v>
      </c>
      <c r="J60" s="325" t="str">
        <f>IFERROR(
IF((J$5&gt;=(EOMONTH('Rent Roll'!$M$56,('Rent Roll'!$N$56*12)-1)+1)),0,
IF(J$5&gt;='Rent Roll'!$M57,'Rent Roll'!$L57*((1+'Rent Roll'!$O57)^DATEDIF('Rent Roll'!$M57,'Commercial Lease'!J$5,"Y")),0)),"-")</f>
        <v>-</v>
      </c>
      <c r="K60" s="325" t="str">
        <f>IFERROR(
IF((K$5&gt;=(EOMONTH('Rent Roll'!$M$56,('Rent Roll'!$N$56*12)-1)+1)),0,
IF(K$5&gt;='Rent Roll'!$M57,'Rent Roll'!$L57*((1+'Rent Roll'!$O57)^DATEDIF('Rent Roll'!$M57,'Commercial Lease'!K$5,"Y")),0)),"-")</f>
        <v>-</v>
      </c>
      <c r="L60" s="325" t="str">
        <f>IFERROR(
IF((L$5&gt;=(EOMONTH('Rent Roll'!$M$56,('Rent Roll'!$N$56*12)-1)+1)),0,
IF(L$5&gt;='Rent Roll'!$M57,'Rent Roll'!$L57*((1+'Rent Roll'!$O57)^DATEDIF('Rent Roll'!$M57,'Commercial Lease'!L$5,"Y")),0)),"-")</f>
        <v>-</v>
      </c>
      <c r="M60" s="325" t="str">
        <f>IFERROR(
IF((M$5&gt;=(EOMONTH('Rent Roll'!$M$56,('Rent Roll'!$N$56*12)-1)+1)),0,
IF(M$5&gt;='Rent Roll'!$M57,'Rent Roll'!$L57*((1+'Rent Roll'!$O57)^DATEDIF('Rent Roll'!$M57,'Commercial Lease'!M$5,"Y")),0)),"-")</f>
        <v>-</v>
      </c>
      <c r="N60" s="325" t="str">
        <f>IFERROR(
IF((N$5&gt;=(EOMONTH('Rent Roll'!$M$56,('Rent Roll'!$N$56*12)-1)+1)),0,
IF(N$5&gt;='Rent Roll'!$M57,'Rent Roll'!$L57*((1+'Rent Roll'!$O57)^DATEDIF('Rent Roll'!$M57,'Commercial Lease'!N$5,"Y")),0)),"-")</f>
        <v>-</v>
      </c>
      <c r="O60" s="325" t="str">
        <f>IFERROR(
IF((O$5&gt;=(EOMONTH('Rent Roll'!$M$56,('Rent Roll'!$N$56*12)-1)+1)),0,
IF(O$5&gt;='Rent Roll'!$M57,'Rent Roll'!$L57*((1+'Rent Roll'!$O57)^DATEDIF('Rent Roll'!$M57,'Commercial Lease'!O$5,"Y")),0)),"-")</f>
        <v>-</v>
      </c>
      <c r="P60" s="325" t="str">
        <f>IFERROR(
IF((P$5&gt;=(EOMONTH('Rent Roll'!$M$56,('Rent Roll'!$N$56*12)-1)+1)),0,
IF(P$5&gt;='Rent Roll'!$M57,'Rent Roll'!$L57*((1+'Rent Roll'!$O57)^DATEDIF('Rent Roll'!$M57,'Commercial Lease'!P$5,"Y")),0)),"-")</f>
        <v>-</v>
      </c>
      <c r="Q60" s="325" t="str">
        <f>IFERROR(
IF((Q$5&gt;=(EOMONTH('Rent Roll'!$M$56,('Rent Roll'!$N$56*12)-1)+1)),0,
IF(Q$5&gt;='Rent Roll'!$M57,'Rent Roll'!$L57*((1+'Rent Roll'!$O57)^DATEDIF('Rent Roll'!$M57,'Commercial Lease'!Q$5,"Y")),0)),"-")</f>
        <v>-</v>
      </c>
      <c r="R60" s="325" t="str">
        <f>IFERROR(
IF((R$5&gt;=(EOMONTH('Rent Roll'!$M$56,('Rent Roll'!$N$56*12)-1)+1)),0,
IF(R$5&gt;='Rent Roll'!$M57,'Rent Roll'!$L57*((1+'Rent Roll'!$O57)^DATEDIF('Rent Roll'!$M57,'Commercial Lease'!R$5,"Y")),0)),"-")</f>
        <v>-</v>
      </c>
      <c r="S60" s="325" t="str">
        <f>IFERROR(
IF((S$5&gt;=(EOMONTH('Rent Roll'!$M$56,('Rent Roll'!$N$56*12)-1)+1)),0,
IF(S$5&gt;='Rent Roll'!$M57,'Rent Roll'!$L57*((1+'Rent Roll'!$O57)^DATEDIF('Rent Roll'!$M57,'Commercial Lease'!S$5,"Y")),0)),"-")</f>
        <v>-</v>
      </c>
      <c r="T60" s="325" t="str">
        <f>IFERROR(
IF((T$5&gt;=(EOMONTH('Rent Roll'!$M$56,('Rent Roll'!$N$56*12)-1)+1)),0,
IF(T$5&gt;='Rent Roll'!$M57,'Rent Roll'!$L57*((1+'Rent Roll'!$O57)^DATEDIF('Rent Roll'!$M57,'Commercial Lease'!T$5,"Y")),0)),"-")</f>
        <v>-</v>
      </c>
      <c r="U60" s="325" t="str">
        <f>IFERROR(
IF((U$5&gt;=(EOMONTH('Rent Roll'!$M$56,('Rent Roll'!$N$56*12)-1)+1)),0,
IF(U$5&gt;='Rent Roll'!$M57,'Rent Roll'!$L57*((1+'Rent Roll'!$O57)^DATEDIF('Rent Roll'!$M57,'Commercial Lease'!U$5,"Y")),0)),"-")</f>
        <v>-</v>
      </c>
      <c r="V60" s="325" t="str">
        <f>IFERROR(
IF((V$5&gt;=(EOMONTH('Rent Roll'!$M$56,('Rent Roll'!$N$56*12)-1)+1)),0,
IF(V$5&gt;='Rent Roll'!$M57,'Rent Roll'!$L57*((1+'Rent Roll'!$O57)^DATEDIF('Rent Roll'!$M57,'Commercial Lease'!V$5,"Y")),0)),"-")</f>
        <v>-</v>
      </c>
      <c r="W60" s="325" t="str">
        <f>IFERROR(
IF((W$5&gt;=(EOMONTH('Rent Roll'!$M$56,('Rent Roll'!$N$56*12)-1)+1)),0,
IF(W$5&gt;='Rent Roll'!$M57,'Rent Roll'!$L57*((1+'Rent Roll'!$O57)^DATEDIF('Rent Roll'!$M57,'Commercial Lease'!W$5,"Y")),0)),"-")</f>
        <v>-</v>
      </c>
      <c r="X60" s="325" t="str">
        <f>IFERROR(
IF((X$5&gt;=(EOMONTH('Rent Roll'!$M$56,('Rent Roll'!$N$56*12)-1)+1)),0,
IF(X$5&gt;='Rent Roll'!$M57,'Rent Roll'!$L57*((1+'Rent Roll'!$O57)^DATEDIF('Rent Roll'!$M57,'Commercial Lease'!X$5,"Y")),0)),"-")</f>
        <v>-</v>
      </c>
      <c r="Y60" s="325" t="str">
        <f>IFERROR(
IF((Y$5&gt;=(EOMONTH('Rent Roll'!$M$56,('Rent Roll'!$N$56*12)-1)+1)),0,
IF(Y$5&gt;='Rent Roll'!$M57,'Rent Roll'!$L57*((1+'Rent Roll'!$O57)^DATEDIF('Rent Roll'!$M57,'Commercial Lease'!Y$5,"Y")),0)),"-")</f>
        <v>-</v>
      </c>
      <c r="Z60" s="325" t="str">
        <f>IFERROR(
IF((Z$5&gt;=(EOMONTH('Rent Roll'!$M$56,('Rent Roll'!$N$56*12)-1)+1)),0,
IF(Z$5&gt;='Rent Roll'!$M57,'Rent Roll'!$L57*((1+'Rent Roll'!$O57)^DATEDIF('Rent Roll'!$M57,'Commercial Lease'!Z$5,"Y")),0)),"-")</f>
        <v>-</v>
      </c>
      <c r="AA60" s="325" t="str">
        <f>IFERROR(
IF((AA$5&gt;=(EOMONTH('Rent Roll'!$M$56,('Rent Roll'!$N$56*12)-1)+1)),0,
IF(AA$5&gt;='Rent Roll'!$M57,'Rent Roll'!$L57*((1+'Rent Roll'!$O57)^DATEDIF('Rent Roll'!$M57,'Commercial Lease'!AA$5,"Y")),0)),"-")</f>
        <v>-</v>
      </c>
      <c r="AB60" s="325" t="str">
        <f>IFERROR(
IF((AB$5&gt;=(EOMONTH('Rent Roll'!$M$56,('Rent Roll'!$N$56*12)-1)+1)),0,
IF(AB$5&gt;='Rent Roll'!$M57,'Rent Roll'!$L57*((1+'Rent Roll'!$O57)^DATEDIF('Rent Roll'!$M57,'Commercial Lease'!AB$5,"Y")),0)),"-")</f>
        <v>-</v>
      </c>
      <c r="AC60" s="325" t="str">
        <f>IFERROR(
IF((AC$5&gt;=(EOMONTH('Rent Roll'!$M$56,('Rent Roll'!$N$56*12)-1)+1)),0,
IF(AC$5&gt;='Rent Roll'!$M57,'Rent Roll'!$L57*((1+'Rent Roll'!$O57)^DATEDIF('Rent Roll'!$M57,'Commercial Lease'!AC$5,"Y")),0)),"-")</f>
        <v>-</v>
      </c>
      <c r="AD60" s="325" t="str">
        <f>IFERROR(
IF((AD$5&gt;=(EOMONTH('Rent Roll'!$M$56,('Rent Roll'!$N$56*12)-1)+1)),0,
IF(AD$5&gt;='Rent Roll'!$M57,'Rent Roll'!$L57*((1+'Rent Roll'!$O57)^DATEDIF('Rent Roll'!$M57,'Commercial Lease'!AD$5,"Y")),0)),"-")</f>
        <v>-</v>
      </c>
      <c r="AE60" s="325" t="str">
        <f>IFERROR(
IF((AE$5&gt;=(EOMONTH('Rent Roll'!$M$56,('Rent Roll'!$N$56*12)-1)+1)),0,
IF(AE$5&gt;='Rent Roll'!$M57,'Rent Roll'!$L57*((1+'Rent Roll'!$O57)^DATEDIF('Rent Roll'!$M57,'Commercial Lease'!AE$5,"Y")),0)),"-")</f>
        <v>-</v>
      </c>
      <c r="AF60" s="325" t="str">
        <f>IFERROR(
IF((AF$5&gt;=(EOMONTH('Rent Roll'!$M$56,('Rent Roll'!$N$56*12)-1)+1)),0,
IF(AF$5&gt;='Rent Roll'!$M57,'Rent Roll'!$L57*((1+'Rent Roll'!$O57)^DATEDIF('Rent Roll'!$M57,'Commercial Lease'!AF$5,"Y")),0)),"-")</f>
        <v>-</v>
      </c>
      <c r="AG60" s="325" t="str">
        <f>IFERROR(
IF((AG$5&gt;=(EOMONTH('Rent Roll'!$M$56,('Rent Roll'!$N$56*12)-1)+1)),0,
IF(AG$5&gt;='Rent Roll'!$M57,'Rent Roll'!$L57*((1+'Rent Roll'!$O57)^DATEDIF('Rent Roll'!$M57,'Commercial Lease'!AG$5,"Y")),0)),"-")</f>
        <v>-</v>
      </c>
      <c r="AH60" s="325" t="str">
        <f>IFERROR(
IF((AH$5&gt;=(EOMONTH('Rent Roll'!$M$56,('Rent Roll'!$N$56*12)-1)+1)),0,
IF(AH$5&gt;='Rent Roll'!$M57,'Rent Roll'!$L57*((1+'Rent Roll'!$O57)^DATEDIF('Rent Roll'!$M57,'Commercial Lease'!AH$5,"Y")),0)),"-")</f>
        <v>-</v>
      </c>
      <c r="AI60" s="325" t="str">
        <f>IFERROR(
IF((AI$5&gt;=(EOMONTH('Rent Roll'!$M$56,('Rent Roll'!$N$56*12)-1)+1)),0,
IF(AI$5&gt;='Rent Roll'!$M57,'Rent Roll'!$L57*((1+'Rent Roll'!$O57)^DATEDIF('Rent Roll'!$M57,'Commercial Lease'!AI$5,"Y")),0)),"-")</f>
        <v>-</v>
      </c>
      <c r="AJ60" s="325" t="str">
        <f>IFERROR(
IF((AJ$5&gt;=(EOMONTH('Rent Roll'!$M$56,('Rent Roll'!$N$56*12)-1)+1)),0,
IF(AJ$5&gt;='Rent Roll'!$M57,'Rent Roll'!$L57*((1+'Rent Roll'!$O57)^DATEDIF('Rent Roll'!$M57,'Commercial Lease'!AJ$5,"Y")),0)),"-")</f>
        <v>-</v>
      </c>
      <c r="AK60" s="325" t="str">
        <f>IFERROR(
IF((AK$5&gt;=(EOMONTH('Rent Roll'!$M$56,('Rent Roll'!$N$56*12)-1)+1)),0,
IF(AK$5&gt;='Rent Roll'!$M57,'Rent Roll'!$L57*((1+'Rent Roll'!$O57)^DATEDIF('Rent Roll'!$M57,'Commercial Lease'!AK$5,"Y")),0)),"-")</f>
        <v>-</v>
      </c>
      <c r="AL60" s="325" t="str">
        <f>IFERROR(
IF((AL$5&gt;=(EOMONTH('Rent Roll'!$M$56,('Rent Roll'!$N$56*12)-1)+1)),0,
IF(AL$5&gt;='Rent Roll'!$M57,'Rent Roll'!$L57*((1+'Rent Roll'!$O57)^DATEDIF('Rent Roll'!$M57,'Commercial Lease'!AL$5,"Y")),0)),"-")</f>
        <v>-</v>
      </c>
      <c r="AM60" s="325" t="str">
        <f>IFERROR(
IF((AM$5&gt;=(EOMONTH('Rent Roll'!$M$56,('Rent Roll'!$N$56*12)-1)+1)),0,
IF(AM$5&gt;='Rent Roll'!$M57,'Rent Roll'!$L57*((1+'Rent Roll'!$O57)^DATEDIF('Rent Roll'!$M57,'Commercial Lease'!AM$5,"Y")),0)),"-")</f>
        <v>-</v>
      </c>
      <c r="AN60" s="325" t="str">
        <f>IFERROR(
IF((AN$5&gt;=(EOMONTH('Rent Roll'!$M$56,('Rent Roll'!$N$56*12)-1)+1)),0,
IF(AN$5&gt;='Rent Roll'!$M57,'Rent Roll'!$L57*((1+'Rent Roll'!$O57)^DATEDIF('Rent Roll'!$M57,'Commercial Lease'!AN$5,"Y")),0)),"-")</f>
        <v>-</v>
      </c>
      <c r="AO60" s="325" t="str">
        <f>IFERROR(
IF((AO$5&gt;=(EOMONTH('Rent Roll'!$M$56,('Rent Roll'!$N$56*12)-1)+1)),0,
IF(AO$5&gt;='Rent Roll'!$M57,'Rent Roll'!$L57*((1+'Rent Roll'!$O57)^DATEDIF('Rent Roll'!$M57,'Commercial Lease'!AO$5,"Y")),0)),"-")</f>
        <v>-</v>
      </c>
      <c r="AP60" s="325" t="str">
        <f>IFERROR(
IF((AP$5&gt;=(EOMONTH('Rent Roll'!$M$56,('Rent Roll'!$N$56*12)-1)+1)),0,
IF(AP$5&gt;='Rent Roll'!$M57,'Rent Roll'!$L57*((1+'Rent Roll'!$O57)^DATEDIF('Rent Roll'!$M57,'Commercial Lease'!AP$5,"Y")),0)),"-")</f>
        <v>-</v>
      </c>
      <c r="AQ60" s="325" t="str">
        <f>IFERROR(
IF((AQ$5&gt;=(EOMONTH('Rent Roll'!$M$56,('Rent Roll'!$N$56*12)-1)+1)),0,
IF(AQ$5&gt;='Rent Roll'!$M57,'Rent Roll'!$L57*((1+'Rent Roll'!$O57)^DATEDIF('Rent Roll'!$M57,'Commercial Lease'!AQ$5,"Y")),0)),"-")</f>
        <v>-</v>
      </c>
      <c r="AR60" s="325" t="str">
        <f>IFERROR(
IF((AR$5&gt;=(EOMONTH('Rent Roll'!$M$56,('Rent Roll'!$N$56*12)-1)+1)),0,
IF(AR$5&gt;='Rent Roll'!$M57,'Rent Roll'!$L57*((1+'Rent Roll'!$O57)^DATEDIF('Rent Roll'!$M57,'Commercial Lease'!AR$5,"Y")),0)),"-")</f>
        <v>-</v>
      </c>
      <c r="AS60" s="325" t="str">
        <f>IFERROR(
IF((AS$5&gt;=(EOMONTH('Rent Roll'!$M$56,('Rent Roll'!$N$56*12)-1)+1)),0,
IF(AS$5&gt;='Rent Roll'!$M57,'Rent Roll'!$L57*((1+'Rent Roll'!$O57)^DATEDIF('Rent Roll'!$M57,'Commercial Lease'!AS$5,"Y")),0)),"-")</f>
        <v>-</v>
      </c>
      <c r="AT60" s="325" t="str">
        <f>IFERROR(
IF((AT$5&gt;=(EOMONTH('Rent Roll'!$M$56,('Rent Roll'!$N$56*12)-1)+1)),0,
IF(AT$5&gt;='Rent Roll'!$M57,'Rent Roll'!$L57*((1+'Rent Roll'!$O57)^DATEDIF('Rent Roll'!$M57,'Commercial Lease'!AT$5,"Y")),0)),"-")</f>
        <v>-</v>
      </c>
      <c r="AU60" s="325" t="str">
        <f>IFERROR(
IF((AU$5&gt;=(EOMONTH('Rent Roll'!$M$56,('Rent Roll'!$N$56*12)-1)+1)),0,
IF(AU$5&gt;='Rent Roll'!$M57,'Rent Roll'!$L57*((1+'Rent Roll'!$O57)^DATEDIF('Rent Roll'!$M57,'Commercial Lease'!AU$5,"Y")),0)),"-")</f>
        <v>-</v>
      </c>
      <c r="AV60" s="325" t="str">
        <f>IFERROR(
IF((AV$5&gt;=(EOMONTH('Rent Roll'!$M$56,('Rent Roll'!$N$56*12)-1)+1)),0,
IF(AV$5&gt;='Rent Roll'!$M57,'Rent Roll'!$L57*((1+'Rent Roll'!$O57)^DATEDIF('Rent Roll'!$M57,'Commercial Lease'!AV$5,"Y")),0)),"-")</f>
        <v>-</v>
      </c>
      <c r="AW60" s="325" t="str">
        <f>IFERROR(
IF((AW$5&gt;=(EOMONTH('Rent Roll'!$M$56,('Rent Roll'!$N$56*12)-1)+1)),0,
IF(AW$5&gt;='Rent Roll'!$M57,'Rent Roll'!$L57*((1+'Rent Roll'!$O57)^DATEDIF('Rent Roll'!$M57,'Commercial Lease'!AW$5,"Y")),0)),"-")</f>
        <v>-</v>
      </c>
      <c r="AX60" s="325" t="str">
        <f>IFERROR(
IF((AX$5&gt;=(EOMONTH('Rent Roll'!$M$56,('Rent Roll'!$N$56*12)-1)+1)),0,
IF(AX$5&gt;='Rent Roll'!$M57,'Rent Roll'!$L57*((1+'Rent Roll'!$O57)^DATEDIF('Rent Roll'!$M57,'Commercial Lease'!AX$5,"Y")),0)),"-")</f>
        <v>-</v>
      </c>
      <c r="AY60" s="325" t="str">
        <f>IFERROR(
IF((AY$5&gt;=(EOMONTH('Rent Roll'!$M$56,('Rent Roll'!$N$56*12)-1)+1)),0,
IF(AY$5&gt;='Rent Roll'!$M57,'Rent Roll'!$L57*((1+'Rent Roll'!$O57)^DATEDIF('Rent Roll'!$M57,'Commercial Lease'!AY$5,"Y")),0)),"-")</f>
        <v>-</v>
      </c>
      <c r="AZ60" s="325" t="str">
        <f>IFERROR(
IF((AZ$5&gt;=(EOMONTH('Rent Roll'!$M$56,('Rent Roll'!$N$56*12)-1)+1)),0,
IF(AZ$5&gt;='Rent Roll'!$M57,'Rent Roll'!$L57*((1+'Rent Roll'!$O57)^DATEDIF('Rent Roll'!$M57,'Commercial Lease'!AZ$5,"Y")),0)),"-")</f>
        <v>-</v>
      </c>
      <c r="BA60" s="325" t="str">
        <f>IFERROR(
IF((BA$5&gt;=(EOMONTH('Rent Roll'!$M$56,('Rent Roll'!$N$56*12)-1)+1)),0,
IF(BA$5&gt;='Rent Roll'!$M57,'Rent Roll'!$L57*((1+'Rent Roll'!$O57)^DATEDIF('Rent Roll'!$M57,'Commercial Lease'!BA$5,"Y")),0)),"-")</f>
        <v>-</v>
      </c>
      <c r="BB60" s="325" t="str">
        <f>IFERROR(
IF((BB$5&gt;=(EOMONTH('Rent Roll'!$M$56,('Rent Roll'!$N$56*12)-1)+1)),0,
IF(BB$5&gt;='Rent Roll'!$M57,'Rent Roll'!$L57*((1+'Rent Roll'!$O57)^DATEDIF('Rent Roll'!$M57,'Commercial Lease'!BB$5,"Y")),0)),"-")</f>
        <v>-</v>
      </c>
      <c r="BC60" s="325" t="str">
        <f>IFERROR(
IF((BC$5&gt;=(EOMONTH('Rent Roll'!$M$56,('Rent Roll'!$N$56*12)-1)+1)),0,
IF(BC$5&gt;='Rent Roll'!$M57,'Rent Roll'!$L57*((1+'Rent Roll'!$O57)^DATEDIF('Rent Roll'!$M57,'Commercial Lease'!BC$5,"Y")),0)),"-")</f>
        <v>-</v>
      </c>
      <c r="BD60" s="325" t="str">
        <f>IFERROR(
IF((BD$5&gt;=(EOMONTH('Rent Roll'!$M$56,('Rent Roll'!$N$56*12)-1)+1)),0,
IF(BD$5&gt;='Rent Roll'!$M57,'Rent Roll'!$L57*((1+'Rent Roll'!$O57)^DATEDIF('Rent Roll'!$M57,'Commercial Lease'!BD$5,"Y")),0)),"-")</f>
        <v>-</v>
      </c>
      <c r="BE60" s="325" t="str">
        <f>IFERROR(
IF((BE$5&gt;=(EOMONTH('Rent Roll'!$M$56,('Rent Roll'!$N$56*12)-1)+1)),0,
IF(BE$5&gt;='Rent Roll'!$M57,'Rent Roll'!$L57*((1+'Rent Roll'!$O57)^DATEDIF('Rent Roll'!$M57,'Commercial Lease'!BE$5,"Y")),0)),"-")</f>
        <v>-</v>
      </c>
      <c r="BF60" s="325" t="str">
        <f>IFERROR(
IF((BF$5&gt;=(EOMONTH('Rent Roll'!$M$56,('Rent Roll'!$N$56*12)-1)+1)),0,
IF(BF$5&gt;='Rent Roll'!$M57,'Rent Roll'!$L57*((1+'Rent Roll'!$O57)^DATEDIF('Rent Roll'!$M57,'Commercial Lease'!BF$5,"Y")),0)),"-")</f>
        <v>-</v>
      </c>
      <c r="BG60" s="325" t="str">
        <f>IFERROR(
IF((BG$5&gt;=(EOMONTH('Rent Roll'!$M$56,('Rent Roll'!$N$56*12)-1)+1)),0,
IF(BG$5&gt;='Rent Roll'!$M57,'Rent Roll'!$L57*((1+'Rent Roll'!$O57)^DATEDIF('Rent Roll'!$M57,'Commercial Lease'!BG$5,"Y")),0)),"-")</f>
        <v>-</v>
      </c>
      <c r="BH60" s="325" t="str">
        <f>IFERROR(
IF((BH$5&gt;=(EOMONTH('Rent Roll'!$M$56,('Rent Roll'!$N$56*12)-1)+1)),0,
IF(BH$5&gt;='Rent Roll'!$M57,'Rent Roll'!$L57*((1+'Rent Roll'!$O57)^DATEDIF('Rent Roll'!$M57,'Commercial Lease'!BH$5,"Y")),0)),"-")</f>
        <v>-</v>
      </c>
      <c r="BI60" s="325" t="str">
        <f>IFERROR(
IF((BI$5&gt;=(EOMONTH('Rent Roll'!$M$56,('Rent Roll'!$N$56*12)-1)+1)),0,
IF(BI$5&gt;='Rent Roll'!$M57,'Rent Roll'!$L57*((1+'Rent Roll'!$O57)^DATEDIF('Rent Roll'!$M57,'Commercial Lease'!BI$5,"Y")),0)),"-")</f>
        <v>-</v>
      </c>
      <c r="BJ60" s="325" t="str">
        <f>IFERROR(
IF((BJ$5&gt;=(EOMONTH('Rent Roll'!$M$56,('Rent Roll'!$N$56*12)-1)+1)),0,
IF(BJ$5&gt;='Rent Roll'!$M57,'Rent Roll'!$L57*((1+'Rent Roll'!$O57)^DATEDIF('Rent Roll'!$M57,'Commercial Lease'!BJ$5,"Y")),0)),"-")</f>
        <v>-</v>
      </c>
      <c r="BK60" s="325" t="str">
        <f>IFERROR(
IF((BK$5&gt;=(EOMONTH('Rent Roll'!$M$56,('Rent Roll'!$N$56*12)-1)+1)),0,
IF(BK$5&gt;='Rent Roll'!$M57,'Rent Roll'!$L57*((1+'Rent Roll'!$O57)^DATEDIF('Rent Roll'!$M57,'Commercial Lease'!BK$5,"Y")),0)),"-")</f>
        <v>-</v>
      </c>
      <c r="BL60" s="325" t="str">
        <f>IFERROR(
IF((BL$5&gt;=(EOMONTH('Rent Roll'!$M$56,('Rent Roll'!$N$56*12)-1)+1)),0,
IF(BL$5&gt;='Rent Roll'!$M57,'Rent Roll'!$L57*((1+'Rent Roll'!$O57)^DATEDIF('Rent Roll'!$M57,'Commercial Lease'!BL$5,"Y")),0)),"-")</f>
        <v>-</v>
      </c>
      <c r="BM60" s="325" t="str">
        <f>IFERROR(
IF((BM$5&gt;=(EOMONTH('Rent Roll'!$M$56,('Rent Roll'!$N$56*12)-1)+1)),0,
IF(BM$5&gt;='Rent Roll'!$M57,'Rent Roll'!$L57*((1+'Rent Roll'!$O57)^DATEDIF('Rent Roll'!$M57,'Commercial Lease'!BM$5,"Y")),0)),"-")</f>
        <v>-</v>
      </c>
      <c r="BN60" s="325" t="str">
        <f>IFERROR(
IF((BN$5&gt;=(EOMONTH('Rent Roll'!$M$56,('Rent Roll'!$N$56*12)-1)+1)),0,
IF(BN$5&gt;='Rent Roll'!$M57,'Rent Roll'!$L57*((1+'Rent Roll'!$O57)^DATEDIF('Rent Roll'!$M57,'Commercial Lease'!BN$5,"Y")),0)),"-")</f>
        <v>-</v>
      </c>
      <c r="BO60" s="325" t="str">
        <f>IFERROR(
IF((BO$5&gt;=(EOMONTH('Rent Roll'!$M$56,('Rent Roll'!$N$56*12)-1)+1)),0,
IF(BO$5&gt;='Rent Roll'!$M57,'Rent Roll'!$L57*((1+'Rent Roll'!$O57)^DATEDIF('Rent Roll'!$M57,'Commercial Lease'!BO$5,"Y")),0)),"-")</f>
        <v>-</v>
      </c>
      <c r="BP60" s="325" t="str">
        <f>IFERROR(
IF((BP$5&gt;=(EOMONTH('Rent Roll'!$M$56,('Rent Roll'!$N$56*12)-1)+1)),0,
IF(BP$5&gt;='Rent Roll'!$M57,'Rent Roll'!$L57*((1+'Rent Roll'!$O57)^DATEDIF('Rent Roll'!$M57,'Commercial Lease'!BP$5,"Y")),0)),"-")</f>
        <v>-</v>
      </c>
      <c r="BQ60" s="325" t="str">
        <f>IFERROR(
IF((BQ$5&gt;=(EOMONTH('Rent Roll'!$M$56,('Rent Roll'!$N$56*12)-1)+1)),0,
IF(BQ$5&gt;='Rent Roll'!$M57,'Rent Roll'!$L57*((1+'Rent Roll'!$O57)^DATEDIF('Rent Roll'!$M57,'Commercial Lease'!BQ$5,"Y")),0)),"-")</f>
        <v>-</v>
      </c>
      <c r="BR60" s="325" t="str">
        <f>IFERROR(
IF((BR$5&gt;=(EOMONTH('Rent Roll'!$M$56,('Rent Roll'!$N$56*12)-1)+1)),0,
IF(BR$5&gt;='Rent Roll'!$M57,'Rent Roll'!$L57*((1+'Rent Roll'!$O57)^DATEDIF('Rent Roll'!$M57,'Commercial Lease'!BR$5,"Y")),0)),"-")</f>
        <v>-</v>
      </c>
      <c r="BS60" s="325" t="str">
        <f>IFERROR(
IF((BS$5&gt;=(EOMONTH('Rent Roll'!$M$56,('Rent Roll'!$N$56*12)-1)+1)),0,
IF(BS$5&gt;='Rent Roll'!$M57,'Rent Roll'!$L57*((1+'Rent Roll'!$O57)^DATEDIF('Rent Roll'!$M57,'Commercial Lease'!BS$5,"Y")),0)),"-")</f>
        <v>-</v>
      </c>
      <c r="BT60" s="325" t="str">
        <f>IFERROR(
IF((BT$5&gt;=(EOMONTH('Rent Roll'!$M$56,('Rent Roll'!$N$56*12)-1)+1)),0,
IF(BT$5&gt;='Rent Roll'!$M57,'Rent Roll'!$L57*((1+'Rent Roll'!$O57)^DATEDIF('Rent Roll'!$M57,'Commercial Lease'!BT$5,"Y")),0)),"-")</f>
        <v>-</v>
      </c>
      <c r="BU60" s="325" t="str">
        <f>IFERROR(
IF((BU$5&gt;=(EOMONTH('Rent Roll'!$M$56,('Rent Roll'!$N$56*12)-1)+1)),0,
IF(BU$5&gt;='Rent Roll'!$M57,'Rent Roll'!$L57*((1+'Rent Roll'!$O57)^DATEDIF('Rent Roll'!$M57,'Commercial Lease'!BU$5,"Y")),0)),"-")</f>
        <v>-</v>
      </c>
      <c r="BV60" s="325" t="str">
        <f>IFERROR(
IF((BV$5&gt;=(EOMONTH('Rent Roll'!$M$56,('Rent Roll'!$N$56*12)-1)+1)),0,
IF(BV$5&gt;='Rent Roll'!$M57,'Rent Roll'!$L57*((1+'Rent Roll'!$O57)^DATEDIF('Rent Roll'!$M57,'Commercial Lease'!BV$5,"Y")),0)),"-")</f>
        <v>-</v>
      </c>
      <c r="BW60" s="325" t="str">
        <f>IFERROR(
IF((BW$5&gt;=(EOMONTH('Rent Roll'!$M$56,('Rent Roll'!$N$56*12)-1)+1)),0,
IF(BW$5&gt;='Rent Roll'!$M57,'Rent Roll'!$L57*((1+'Rent Roll'!$O57)^DATEDIF('Rent Roll'!$M57,'Commercial Lease'!BW$5,"Y")),0)),"-")</f>
        <v>-</v>
      </c>
      <c r="BX60" s="325" t="str">
        <f>IFERROR(
IF((BX$5&gt;=(EOMONTH('Rent Roll'!$M$56,('Rent Roll'!$N$56*12)-1)+1)),0,
IF(BX$5&gt;='Rent Roll'!$M57,'Rent Roll'!$L57*((1+'Rent Roll'!$O57)^DATEDIF('Rent Roll'!$M57,'Commercial Lease'!BX$5,"Y")),0)),"-")</f>
        <v>-</v>
      </c>
      <c r="BY60" s="325" t="str">
        <f>IFERROR(
IF((BY$5&gt;=(EOMONTH('Rent Roll'!$M$56,('Rent Roll'!$N$56*12)-1)+1)),0,
IF(BY$5&gt;='Rent Roll'!$M57,'Rent Roll'!$L57*((1+'Rent Roll'!$O57)^DATEDIF('Rent Roll'!$M57,'Commercial Lease'!BY$5,"Y")),0)),"-")</f>
        <v>-</v>
      </c>
      <c r="BZ60" s="325" t="str">
        <f>IFERROR(
IF((BZ$5&gt;=(EOMONTH('Rent Roll'!$M$56,('Rent Roll'!$N$56*12)-1)+1)),0,
IF(BZ$5&gt;='Rent Roll'!$M57,'Rent Roll'!$L57*((1+'Rent Roll'!$O57)^DATEDIF('Rent Roll'!$M57,'Commercial Lease'!BZ$5,"Y")),0)),"-")</f>
        <v>-</v>
      </c>
      <c r="CA60" s="325" t="str">
        <f>IFERROR(
IF((CA$5&gt;=(EOMONTH('Rent Roll'!$M$56,('Rent Roll'!$N$56*12)-1)+1)),0,
IF(CA$5&gt;='Rent Roll'!$M57,'Rent Roll'!$L57*((1+'Rent Roll'!$O57)^DATEDIF('Rent Roll'!$M57,'Commercial Lease'!CA$5,"Y")),0)),"-")</f>
        <v>-</v>
      </c>
      <c r="CB60" s="325" t="str">
        <f>IFERROR(
IF((CB$5&gt;=(EOMONTH('Rent Roll'!$M$56,('Rent Roll'!$N$56*12)-1)+1)),0,
IF(CB$5&gt;='Rent Roll'!$M57,'Rent Roll'!$L57*((1+'Rent Roll'!$O57)^DATEDIF('Rent Roll'!$M57,'Commercial Lease'!CB$5,"Y")),0)),"-")</f>
        <v>-</v>
      </c>
      <c r="CC60" s="325" t="str">
        <f>IFERROR(
IF((CC$5&gt;=(EOMONTH('Rent Roll'!$M$56,('Rent Roll'!$N$56*12)-1)+1)),0,
IF(CC$5&gt;='Rent Roll'!$M57,'Rent Roll'!$L57*((1+'Rent Roll'!$O57)^DATEDIF('Rent Roll'!$M57,'Commercial Lease'!CC$5,"Y")),0)),"-")</f>
        <v>-</v>
      </c>
      <c r="CD60" s="325" t="str">
        <f>IFERROR(
IF((CD$5&gt;=(EOMONTH('Rent Roll'!$M$56,('Rent Roll'!$N$56*12)-1)+1)),0,
IF(CD$5&gt;='Rent Roll'!$M57,'Rent Roll'!$L57*((1+'Rent Roll'!$O57)^DATEDIF('Rent Roll'!$M57,'Commercial Lease'!CD$5,"Y")),0)),"-")</f>
        <v>-</v>
      </c>
      <c r="CE60" s="325" t="str">
        <f>IFERROR(
IF((CE$5&gt;=(EOMONTH('Rent Roll'!$M$56,('Rent Roll'!$N$56*12)-1)+1)),0,
IF(CE$5&gt;='Rent Roll'!$M57,'Rent Roll'!$L57*((1+'Rent Roll'!$O57)^DATEDIF('Rent Roll'!$M57,'Commercial Lease'!CE$5,"Y")),0)),"-")</f>
        <v>-</v>
      </c>
      <c r="CF60" s="325" t="str">
        <f>IFERROR(
IF((CF$5&gt;=(EOMONTH('Rent Roll'!$M$56,('Rent Roll'!$N$56*12)-1)+1)),0,
IF(CF$5&gt;='Rent Roll'!$M57,'Rent Roll'!$L57*((1+'Rent Roll'!$O57)^DATEDIF('Rent Roll'!$M57,'Commercial Lease'!CF$5,"Y")),0)),"-")</f>
        <v>-</v>
      </c>
      <c r="CG60" s="325" t="str">
        <f>IFERROR(
IF((CG$5&gt;=(EOMONTH('Rent Roll'!$M$56,('Rent Roll'!$N$56*12)-1)+1)),0,
IF(CG$5&gt;='Rent Roll'!$M57,'Rent Roll'!$L57*((1+'Rent Roll'!$O57)^DATEDIF('Rent Roll'!$M57,'Commercial Lease'!CG$5,"Y")),0)),"-")</f>
        <v>-</v>
      </c>
      <c r="CH60" s="325" t="str">
        <f>IFERROR(
IF((CH$5&gt;=(EOMONTH('Rent Roll'!$M$56,('Rent Roll'!$N$56*12)-1)+1)),0,
IF(CH$5&gt;='Rent Roll'!$M57,'Rent Roll'!$L57*((1+'Rent Roll'!$O57)^DATEDIF('Rent Roll'!$M57,'Commercial Lease'!CH$5,"Y")),0)),"-")</f>
        <v>-</v>
      </c>
      <c r="CI60" s="325" t="str">
        <f>IFERROR(
IF((CI$5&gt;=(EOMONTH('Rent Roll'!$M$56,('Rent Roll'!$N$56*12)-1)+1)),0,
IF(CI$5&gt;='Rent Roll'!$M57,'Rent Roll'!$L57*((1+'Rent Roll'!$O57)^DATEDIF('Rent Roll'!$M57,'Commercial Lease'!CI$5,"Y")),0)),"-")</f>
        <v>-</v>
      </c>
      <c r="CJ60" s="325" t="str">
        <f>IFERROR(
IF((CJ$5&gt;=(EOMONTH('Rent Roll'!$M$56,('Rent Roll'!$N$56*12)-1)+1)),0,
IF(CJ$5&gt;='Rent Roll'!$M57,'Rent Roll'!$L57*((1+'Rent Roll'!$O57)^DATEDIF('Rent Roll'!$M57,'Commercial Lease'!CJ$5,"Y")),0)),"-")</f>
        <v>-</v>
      </c>
      <c r="CK60" s="325" t="str">
        <f>IFERROR(
IF((CK$5&gt;=(EOMONTH('Rent Roll'!$M$56,('Rent Roll'!$N$56*12)-1)+1)),0,
IF(CK$5&gt;='Rent Roll'!$M57,'Rent Roll'!$L57*((1+'Rent Roll'!$O57)^DATEDIF('Rent Roll'!$M57,'Commercial Lease'!CK$5,"Y")),0)),"-")</f>
        <v>-</v>
      </c>
      <c r="CL60" s="325" t="str">
        <f>IFERROR(
IF((CL$5&gt;=(EOMONTH('Rent Roll'!$M$56,('Rent Roll'!$N$56*12)-1)+1)),0,
IF(CL$5&gt;='Rent Roll'!$M57,'Rent Roll'!$L57*((1+'Rent Roll'!$O57)^DATEDIF('Rent Roll'!$M57,'Commercial Lease'!CL$5,"Y")),0)),"-")</f>
        <v>-</v>
      </c>
      <c r="CM60" s="325" t="str">
        <f>IFERROR(
IF((CM$5&gt;=(EOMONTH('Rent Roll'!$M$56,('Rent Roll'!$N$56*12)-1)+1)),0,
IF(CM$5&gt;='Rent Roll'!$M57,'Rent Roll'!$L57*((1+'Rent Roll'!$O57)^DATEDIF('Rent Roll'!$M57,'Commercial Lease'!CM$5,"Y")),0)),"-")</f>
        <v>-</v>
      </c>
      <c r="CN60" s="325" t="str">
        <f>IFERROR(
IF((CN$5&gt;=(EOMONTH('Rent Roll'!$M$56,('Rent Roll'!$N$56*12)-1)+1)),0,
IF(CN$5&gt;='Rent Roll'!$M57,'Rent Roll'!$L57*((1+'Rent Roll'!$O57)^DATEDIF('Rent Roll'!$M57,'Commercial Lease'!CN$5,"Y")),0)),"-")</f>
        <v>-</v>
      </c>
      <c r="CO60" s="325" t="str">
        <f>IFERROR(
IF((CO$5&gt;=(EOMONTH('Rent Roll'!$M$56,('Rent Roll'!$N$56*12)-1)+1)),0,
IF(CO$5&gt;='Rent Roll'!$M57,'Rent Roll'!$L57*((1+'Rent Roll'!$O57)^DATEDIF('Rent Roll'!$M57,'Commercial Lease'!CO$5,"Y")),0)),"-")</f>
        <v>-</v>
      </c>
      <c r="CP60" s="325" t="str">
        <f>IFERROR(
IF((CP$5&gt;=(EOMONTH('Rent Roll'!$M$56,('Rent Roll'!$N$56*12)-1)+1)),0,
IF(CP$5&gt;='Rent Roll'!$M57,'Rent Roll'!$L57*((1+'Rent Roll'!$O57)^DATEDIF('Rent Roll'!$M57,'Commercial Lease'!CP$5,"Y")),0)),"-")</f>
        <v>-</v>
      </c>
      <c r="CQ60" s="325" t="str">
        <f>IFERROR(
IF((CQ$5&gt;=(EOMONTH('Rent Roll'!$M$56,('Rent Roll'!$N$56*12)-1)+1)),0,
IF(CQ$5&gt;='Rent Roll'!$M57,'Rent Roll'!$L57*((1+'Rent Roll'!$O57)^DATEDIF('Rent Roll'!$M57,'Commercial Lease'!CQ$5,"Y")),0)),"-")</f>
        <v>-</v>
      </c>
      <c r="CR60" s="325" t="str">
        <f>IFERROR(
IF((CR$5&gt;=(EOMONTH('Rent Roll'!$M$56,('Rent Roll'!$N$56*12)-1)+1)),0,
IF(CR$5&gt;='Rent Roll'!$M57,'Rent Roll'!$L57*((1+'Rent Roll'!$O57)^DATEDIF('Rent Roll'!$M57,'Commercial Lease'!CR$5,"Y")),0)),"-")</f>
        <v>-</v>
      </c>
      <c r="CS60" s="325" t="str">
        <f>IFERROR(
IF((CS$5&gt;=(EOMONTH('Rent Roll'!$M$56,('Rent Roll'!$N$56*12)-1)+1)),0,
IF(CS$5&gt;='Rent Roll'!$M57,'Rent Roll'!$L57*((1+'Rent Roll'!$O57)^DATEDIF('Rent Roll'!$M57,'Commercial Lease'!CS$5,"Y")),0)),"-")</f>
        <v>-</v>
      </c>
      <c r="CT60" s="325" t="str">
        <f>IFERROR(
IF((CT$5&gt;=(EOMONTH('Rent Roll'!$M$56,('Rent Roll'!$N$56*12)-1)+1)),0,
IF(CT$5&gt;='Rent Roll'!$M57,'Rent Roll'!$L57*((1+'Rent Roll'!$O57)^DATEDIF('Rent Roll'!$M57,'Commercial Lease'!CT$5,"Y")),0)),"-")</f>
        <v>-</v>
      </c>
      <c r="CU60" s="325" t="str">
        <f>IFERROR(
IF((CU$5&gt;=(EOMONTH('Rent Roll'!$M$56,('Rent Roll'!$N$56*12)-1)+1)),0,
IF(CU$5&gt;='Rent Roll'!$M57,'Rent Roll'!$L57*((1+'Rent Roll'!$O57)^DATEDIF('Rent Roll'!$M57,'Commercial Lease'!CU$5,"Y")),0)),"-")</f>
        <v>-</v>
      </c>
      <c r="CV60" s="325" t="str">
        <f>IFERROR(
IF((CV$5&gt;=(EOMONTH('Rent Roll'!$M$56,('Rent Roll'!$N$56*12)-1)+1)),0,
IF(CV$5&gt;='Rent Roll'!$M57,'Rent Roll'!$L57*((1+'Rent Roll'!$O57)^DATEDIF('Rent Roll'!$M57,'Commercial Lease'!CV$5,"Y")),0)),"-")</f>
        <v>-</v>
      </c>
      <c r="CW60" s="325" t="str">
        <f>IFERROR(
IF((CW$5&gt;=(EOMONTH('Rent Roll'!$M$56,('Rent Roll'!$N$56*12)-1)+1)),0,
IF(CW$5&gt;='Rent Roll'!$M57,'Rent Roll'!$L57*((1+'Rent Roll'!$O57)^DATEDIF('Rent Roll'!$M57,'Commercial Lease'!CW$5,"Y")),0)),"-")</f>
        <v>-</v>
      </c>
      <c r="CX60" s="325" t="str">
        <f>IFERROR(
IF((CX$5&gt;=(EOMONTH('Rent Roll'!$M$56,('Rent Roll'!$N$56*12)-1)+1)),0,
IF(CX$5&gt;='Rent Roll'!$M57,'Rent Roll'!$L57*((1+'Rent Roll'!$O57)^DATEDIF('Rent Roll'!$M57,'Commercial Lease'!CX$5,"Y")),0)),"-")</f>
        <v>-</v>
      </c>
      <c r="CY60" s="325" t="str">
        <f>IFERROR(
IF((CY$5&gt;=(EOMONTH('Rent Roll'!$M$56,('Rent Roll'!$N$56*12)-1)+1)),0,
IF(CY$5&gt;='Rent Roll'!$M57,'Rent Roll'!$L57*((1+'Rent Roll'!$O57)^DATEDIF('Rent Roll'!$M57,'Commercial Lease'!CY$5,"Y")),0)),"-")</f>
        <v>-</v>
      </c>
      <c r="CZ60" s="325" t="str">
        <f>IFERROR(
IF((CZ$5&gt;=(EOMONTH('Rent Roll'!$M$56,('Rent Roll'!$N$56*12)-1)+1)),0,
IF(CZ$5&gt;='Rent Roll'!$M57,'Rent Roll'!$L57*((1+'Rent Roll'!$O57)^DATEDIF('Rent Roll'!$M57,'Commercial Lease'!CZ$5,"Y")),0)),"-")</f>
        <v>-</v>
      </c>
      <c r="DA60" s="325" t="str">
        <f>IFERROR(
IF((DA$5&gt;=(EOMONTH('Rent Roll'!$M$56,('Rent Roll'!$N$56*12)-1)+1)),0,
IF(DA$5&gt;='Rent Roll'!$M57,'Rent Roll'!$L57*((1+'Rent Roll'!$O57)^DATEDIF('Rent Roll'!$M57,'Commercial Lease'!DA$5,"Y")),0)),"-")</f>
        <v>-</v>
      </c>
      <c r="DB60" s="325" t="str">
        <f>IFERROR(
IF((DB$5&gt;=(EOMONTH('Rent Roll'!$M$56,('Rent Roll'!$N$56*12)-1)+1)),0,
IF(DB$5&gt;='Rent Roll'!$M57,'Rent Roll'!$L57*((1+'Rent Roll'!$O57)^DATEDIF('Rent Roll'!$M57,'Commercial Lease'!DB$5,"Y")),0)),"-")</f>
        <v>-</v>
      </c>
      <c r="DC60" s="325" t="str">
        <f>IFERROR(
IF((DC$5&gt;=(EOMONTH('Rent Roll'!$M$56,('Rent Roll'!$N$56*12)-1)+1)),0,
IF(DC$5&gt;='Rent Roll'!$M57,'Rent Roll'!$L57*((1+'Rent Roll'!$O57)^DATEDIF('Rent Roll'!$M57,'Commercial Lease'!DC$5,"Y")),0)),"-")</f>
        <v>-</v>
      </c>
      <c r="DD60" s="325" t="str">
        <f>IFERROR(
IF((DD$5&gt;=(EOMONTH('Rent Roll'!$M$56,('Rent Roll'!$N$56*12)-1)+1)),0,
IF(DD$5&gt;='Rent Roll'!$M57,'Rent Roll'!$L57*((1+'Rent Roll'!$O57)^DATEDIF('Rent Roll'!$M57,'Commercial Lease'!DD$5,"Y")),0)),"-")</f>
        <v>-</v>
      </c>
      <c r="DE60" s="325" t="str">
        <f>IFERROR(
IF((DE$5&gt;=(EOMONTH('Rent Roll'!$M$56,('Rent Roll'!$N$56*12)-1)+1)),0,
IF(DE$5&gt;='Rent Roll'!$M57,'Rent Roll'!$L57*((1+'Rent Roll'!$O57)^DATEDIF('Rent Roll'!$M57,'Commercial Lease'!DE$5,"Y")),0)),"-")</f>
        <v>-</v>
      </c>
      <c r="DF60" s="325" t="str">
        <f>IFERROR(
IF((DF$5&gt;=(EOMONTH('Rent Roll'!$M$56,('Rent Roll'!$N$56*12)-1)+1)),0,
IF(DF$5&gt;='Rent Roll'!$M57,'Rent Roll'!$L57*((1+'Rent Roll'!$O57)^DATEDIF('Rent Roll'!$M57,'Commercial Lease'!DF$5,"Y")),0)),"-")</f>
        <v>-</v>
      </c>
      <c r="DG60" s="325" t="str">
        <f>IFERROR(
IF((DG$5&gt;=(EOMONTH('Rent Roll'!$M$56,('Rent Roll'!$N$56*12)-1)+1)),0,
IF(DG$5&gt;='Rent Roll'!$M57,'Rent Roll'!$L57*((1+'Rent Roll'!$O57)^DATEDIF('Rent Roll'!$M57,'Commercial Lease'!DG$5,"Y")),0)),"-")</f>
        <v>-</v>
      </c>
      <c r="DH60" s="325" t="str">
        <f>IFERROR(
IF((DH$5&gt;=(EOMONTH('Rent Roll'!$M$56,('Rent Roll'!$N$56*12)-1)+1)),0,
IF(DH$5&gt;='Rent Roll'!$M57,'Rent Roll'!$L57*((1+'Rent Roll'!$O57)^DATEDIF('Rent Roll'!$M57,'Commercial Lease'!DH$5,"Y")),0)),"-")</f>
        <v>-</v>
      </c>
      <c r="DI60" s="325" t="str">
        <f>IFERROR(
IF((DI$5&gt;=(EOMONTH('Rent Roll'!$M$56,('Rent Roll'!$N$56*12)-1)+1)),0,
IF(DI$5&gt;='Rent Roll'!$M57,'Rent Roll'!$L57*((1+'Rent Roll'!$O57)^DATEDIF('Rent Roll'!$M57,'Commercial Lease'!DI$5,"Y")),0)),"-")</f>
        <v>-</v>
      </c>
      <c r="DJ60" s="325" t="str">
        <f>IFERROR(
IF((DJ$5&gt;=(EOMONTH('Rent Roll'!$M$56,('Rent Roll'!$N$56*12)-1)+1)),0,
IF(DJ$5&gt;='Rent Roll'!$M57,'Rent Roll'!$L57*((1+'Rent Roll'!$O57)^DATEDIF('Rent Roll'!$M57,'Commercial Lease'!DJ$5,"Y")),0)),"-")</f>
        <v>-</v>
      </c>
      <c r="DK60" s="325" t="str">
        <f>IFERROR(
IF((DK$5&gt;=(EOMONTH('Rent Roll'!$M$56,('Rent Roll'!$N$56*12)-1)+1)),0,
IF(DK$5&gt;='Rent Roll'!$M57,'Rent Roll'!$L57*((1+'Rent Roll'!$O57)^DATEDIF('Rent Roll'!$M57,'Commercial Lease'!DK$5,"Y")),0)),"-")</f>
        <v>-</v>
      </c>
      <c r="DL60" s="325" t="str">
        <f>IFERROR(
IF((DL$5&gt;=(EOMONTH('Rent Roll'!$M$56,('Rent Roll'!$N$56*12)-1)+1)),0,
IF(DL$5&gt;='Rent Roll'!$M57,'Rent Roll'!$L57*((1+'Rent Roll'!$O57)^DATEDIF('Rent Roll'!$M57,'Commercial Lease'!DL$5,"Y")),0)),"-")</f>
        <v>-</v>
      </c>
      <c r="DM60" s="325" t="str">
        <f>IFERROR(
IF((DM$5&gt;=(EOMONTH('Rent Roll'!$M$56,('Rent Roll'!$N$56*12)-1)+1)),0,
IF(DM$5&gt;='Rent Roll'!$M57,'Rent Roll'!$L57*((1+'Rent Roll'!$O57)^DATEDIF('Rent Roll'!$M57,'Commercial Lease'!DM$5,"Y")),0)),"-")</f>
        <v>-</v>
      </c>
      <c r="DN60" s="325" t="str">
        <f>IFERROR(
IF((DN$5&gt;=(EOMONTH('Rent Roll'!$M$56,('Rent Roll'!$N$56*12)-1)+1)),0,
IF(DN$5&gt;='Rent Roll'!$M57,'Rent Roll'!$L57*((1+'Rent Roll'!$O57)^DATEDIF('Rent Roll'!$M57,'Commercial Lease'!DN$5,"Y")),0)),"-")</f>
        <v>-</v>
      </c>
      <c r="DO60" s="325" t="str">
        <f>IFERROR(
IF((DO$5&gt;=(EOMONTH('Rent Roll'!$M$56,('Rent Roll'!$N$56*12)-1)+1)),0,
IF(DO$5&gt;='Rent Roll'!$M57,'Rent Roll'!$L57*((1+'Rent Roll'!$O57)^DATEDIF('Rent Roll'!$M57,'Commercial Lease'!DO$5,"Y")),0)),"-")</f>
        <v>-</v>
      </c>
      <c r="DP60" s="325" t="str">
        <f>IFERROR(
IF((DP$5&gt;=(EOMONTH('Rent Roll'!$M$56,('Rent Roll'!$N$56*12)-1)+1)),0,
IF(DP$5&gt;='Rent Roll'!$M57,'Rent Roll'!$L57*((1+'Rent Roll'!$O57)^DATEDIF('Rent Roll'!$M57,'Commercial Lease'!DP$5,"Y")),0)),"-")</f>
        <v>-</v>
      </c>
      <c r="DQ60" s="325" t="str">
        <f>IFERROR(
IF((DQ$5&gt;=(EOMONTH('Rent Roll'!$M$56,('Rent Roll'!$N$56*12)-1)+1)),0,
IF(DQ$5&gt;='Rent Roll'!$M57,'Rent Roll'!$L57*((1+'Rent Roll'!$O57)^DATEDIF('Rent Roll'!$M57,'Commercial Lease'!DQ$5,"Y")),0)),"-")</f>
        <v>-</v>
      </c>
      <c r="DR60" s="325" t="str">
        <f>IFERROR(
IF((DR$5&gt;=(EOMONTH('Rent Roll'!$M$56,('Rent Roll'!$N$56*12)-1)+1)),0,
IF(DR$5&gt;='Rent Roll'!$M57,'Rent Roll'!$L57*((1+'Rent Roll'!$O57)^DATEDIF('Rent Roll'!$M57,'Commercial Lease'!DR$5,"Y")),0)),"-")</f>
        <v>-</v>
      </c>
      <c r="DS60" s="325" t="str">
        <f>IFERROR(
IF((DS$5&gt;=(EOMONTH('Rent Roll'!$M$56,('Rent Roll'!$N$56*12)-1)+1)),0,
IF(DS$5&gt;='Rent Roll'!$M57,'Rent Roll'!$L57*((1+'Rent Roll'!$O57)^DATEDIF('Rent Roll'!$M57,'Commercial Lease'!DS$5,"Y")),0)),"-")</f>
        <v>-</v>
      </c>
      <c r="DT60" s="325" t="str">
        <f>IFERROR(
IF((DT$5&gt;=(EOMONTH('Rent Roll'!$M$56,('Rent Roll'!$N$56*12)-1)+1)),0,
IF(DT$5&gt;='Rent Roll'!$M57,'Rent Roll'!$L57*((1+'Rent Roll'!$O57)^DATEDIF('Rent Roll'!$M57,'Commercial Lease'!DT$5,"Y")),0)),"-")</f>
        <v>-</v>
      </c>
      <c r="DU60" s="325" t="str">
        <f>IFERROR(
IF((DU$5&gt;=(EOMONTH('Rent Roll'!$M$56,('Rent Roll'!$N$56*12)-1)+1)),0,
IF(DU$5&gt;='Rent Roll'!$M57,'Rent Roll'!$L57*((1+'Rent Roll'!$O57)^DATEDIF('Rent Roll'!$M57,'Commercial Lease'!DU$5,"Y")),0)),"-")</f>
        <v>-</v>
      </c>
      <c r="DV60" s="325" t="str">
        <f>IFERROR(
IF((DV$5&gt;=(EOMONTH('Rent Roll'!$M$56,('Rent Roll'!$N$56*12)-1)+1)),0,
IF(DV$5&gt;='Rent Roll'!$M57,'Rent Roll'!$L57*((1+'Rent Roll'!$O57)^DATEDIF('Rent Roll'!$M57,'Commercial Lease'!DV$5,"Y")),0)),"-")</f>
        <v>-</v>
      </c>
      <c r="DW60" s="325" t="str">
        <f>IFERROR(
IF((DW$5&gt;=(EOMONTH('Rent Roll'!$M$56,('Rent Roll'!$N$56*12)-1)+1)),0,
IF(DW$5&gt;='Rent Roll'!$M57,'Rent Roll'!$L57*((1+'Rent Roll'!$O57)^DATEDIF('Rent Roll'!$M57,'Commercial Lease'!DW$5,"Y")),0)),"-")</f>
        <v>-</v>
      </c>
      <c r="DX60" s="325" t="str">
        <f>IFERROR(
IF((DX$5&gt;=(EOMONTH('Rent Roll'!$M$56,('Rent Roll'!$N$56*12)-1)+1)),0,
IF(DX$5&gt;='Rent Roll'!$M57,'Rent Roll'!$L57*((1+'Rent Roll'!$O57)^DATEDIF('Rent Roll'!$M57,'Commercial Lease'!DX$5,"Y")),0)),"-")</f>
        <v>-</v>
      </c>
      <c r="DY60" s="325" t="str">
        <f>IFERROR(
IF((DY$5&gt;=(EOMONTH('Rent Roll'!$M$56,('Rent Roll'!$N$56*12)-1)+1)),0,
IF(DY$5&gt;='Rent Roll'!$M57,'Rent Roll'!$L57*((1+'Rent Roll'!$O57)^DATEDIF('Rent Roll'!$M57,'Commercial Lease'!DY$5,"Y")),0)),"-")</f>
        <v>-</v>
      </c>
      <c r="DZ60" s="325" t="str">
        <f>IFERROR(
IF((DZ$5&gt;=(EOMONTH('Rent Roll'!$M$56,('Rent Roll'!$N$56*12)-1)+1)),0,
IF(DZ$5&gt;='Rent Roll'!$M57,'Rent Roll'!$L57*((1+'Rent Roll'!$O57)^DATEDIF('Rent Roll'!$M57,'Commercial Lease'!DZ$5,"Y")),0)),"-")</f>
        <v>-</v>
      </c>
      <c r="EA60" s="325" t="str">
        <f>IFERROR(
IF((EA$5&gt;=(EOMONTH('Rent Roll'!$M$56,('Rent Roll'!$N$56*12)-1)+1)),0,
IF(EA$5&gt;='Rent Roll'!$M57,'Rent Roll'!$L57*((1+'Rent Roll'!$O57)^DATEDIF('Rent Roll'!$M57,'Commercial Lease'!EA$5,"Y")),0)),"-")</f>
        <v>-</v>
      </c>
      <c r="EB60" s="325" t="str">
        <f>IFERROR(
IF((EB$5&gt;=(EOMONTH('Rent Roll'!$M$56,('Rent Roll'!$N$56*12)-1)+1)),0,
IF(EB$5&gt;='Rent Roll'!$M57,'Rent Roll'!$L57*((1+'Rent Roll'!$O57)^DATEDIF('Rent Roll'!$M57,'Commercial Lease'!EB$5,"Y")),0)),"-")</f>
        <v>-</v>
      </c>
      <c r="EC60" s="325" t="str">
        <f>IFERROR(
IF((EC$5&gt;=(EOMONTH('Rent Roll'!$M$56,('Rent Roll'!$N$56*12)-1)+1)),0,
IF(EC$5&gt;='Rent Roll'!$M57,'Rent Roll'!$L57*((1+'Rent Roll'!$O57)^DATEDIF('Rent Roll'!$M57,'Commercial Lease'!EC$5,"Y")),0)),"-")</f>
        <v>-</v>
      </c>
      <c r="ED60" s="325" t="str">
        <f>IFERROR(
IF((ED$5&gt;=(EOMONTH('Rent Roll'!$M$56,('Rent Roll'!$N$56*12)-1)+1)),0,
IF(ED$5&gt;='Rent Roll'!$M57,'Rent Roll'!$L57*((1+'Rent Roll'!$O57)^DATEDIF('Rent Roll'!$M57,'Commercial Lease'!ED$5,"Y")),0)),"-")</f>
        <v>-</v>
      </c>
      <c r="EE60" s="325" t="str">
        <f>IFERROR(
IF((EE$5&gt;=(EOMONTH('Rent Roll'!$M$56,('Rent Roll'!$N$56*12)-1)+1)),0,
IF(EE$5&gt;='Rent Roll'!$M57,'Rent Roll'!$L57*((1+'Rent Roll'!$O57)^DATEDIF('Rent Roll'!$M57,'Commercial Lease'!EE$5,"Y")),0)),"-")</f>
        <v>-</v>
      </c>
      <c r="EF60" s="326" t="str">
        <f>IFERROR(
IF((EF$5&gt;=(EOMONTH('Rent Roll'!$M$56,('Rent Roll'!$N$56*12)-1)+1)),0,
IF(EF$5&gt;='Rent Roll'!$M57,'Rent Roll'!$L57*((1+'Rent Roll'!$O57)^DATEDIF('Rent Roll'!$M57,'Commercial Lease'!EF$5,"Y")),0)),"-")</f>
        <v>-</v>
      </c>
      <c r="EG60" s="72" t="s">
        <v>109</v>
      </c>
    </row>
    <row r="61" spans="2:137" x14ac:dyDescent="0.2">
      <c r="B61" s="75"/>
      <c r="C61" s="287" t="str">
        <f>CONCATENATE('Rent Roll'!J58&amp;" - "&amp;'Rent Roll'!K58)</f>
        <v xml:space="preserve"> - </v>
      </c>
      <c r="D61" s="214">
        <f t="shared" si="22"/>
        <v>0</v>
      </c>
      <c r="E61" s="325">
        <f>'Rent Roll'!L58</f>
        <v>0</v>
      </c>
      <c r="F61" s="325" t="str">
        <f>IFERROR(
IF((F$5&gt;=(EOMONTH('Rent Roll'!$M$56,('Rent Roll'!$N$56*12)-1)+1)),0,
IF(F$5&gt;='Rent Roll'!$M58,'Rent Roll'!$L58*((1+'Rent Roll'!$O58)^DATEDIF('Rent Roll'!$M58,'Commercial Lease'!F$5,"Y")),0)),"-")</f>
        <v>-</v>
      </c>
      <c r="G61" s="325" t="str">
        <f>IFERROR(
IF((G$5&gt;=(EOMONTH('Rent Roll'!$M$56,('Rent Roll'!$N$56*12)-1)+1)),0,
IF(G$5&gt;='Rent Roll'!$M58,'Rent Roll'!$L58*((1+'Rent Roll'!$O58)^DATEDIF('Rent Roll'!$M58,'Commercial Lease'!G$5,"Y")),0)),"-")</f>
        <v>-</v>
      </c>
      <c r="H61" s="325" t="str">
        <f>IFERROR(
IF((H$5&gt;=(EOMONTH('Rent Roll'!$M$56,('Rent Roll'!$N$56*12)-1)+1)),0,
IF(H$5&gt;='Rent Roll'!$M58,'Rent Roll'!$L58*((1+'Rent Roll'!$O58)^DATEDIF('Rent Roll'!$M58,'Commercial Lease'!H$5,"Y")),0)),"-")</f>
        <v>-</v>
      </c>
      <c r="I61" s="325" t="str">
        <f>IFERROR(
IF((I$5&gt;=(EOMONTH('Rent Roll'!$M$56,('Rent Roll'!$N$56*12)-1)+1)),0,
IF(I$5&gt;='Rent Roll'!$M58,'Rent Roll'!$L58*((1+'Rent Roll'!$O58)^DATEDIF('Rent Roll'!$M58,'Commercial Lease'!I$5,"Y")),0)),"-")</f>
        <v>-</v>
      </c>
      <c r="J61" s="325" t="str">
        <f>IFERROR(
IF((J$5&gt;=(EOMONTH('Rent Roll'!$M$56,('Rent Roll'!$N$56*12)-1)+1)),0,
IF(J$5&gt;='Rent Roll'!$M58,'Rent Roll'!$L58*((1+'Rent Roll'!$O58)^DATEDIF('Rent Roll'!$M58,'Commercial Lease'!J$5,"Y")),0)),"-")</f>
        <v>-</v>
      </c>
      <c r="K61" s="325" t="str">
        <f>IFERROR(
IF((K$5&gt;=(EOMONTH('Rent Roll'!$M$56,('Rent Roll'!$N$56*12)-1)+1)),0,
IF(K$5&gt;='Rent Roll'!$M58,'Rent Roll'!$L58*((1+'Rent Roll'!$O58)^DATEDIF('Rent Roll'!$M58,'Commercial Lease'!K$5,"Y")),0)),"-")</f>
        <v>-</v>
      </c>
      <c r="L61" s="325" t="str">
        <f>IFERROR(
IF((L$5&gt;=(EOMONTH('Rent Roll'!$M$56,('Rent Roll'!$N$56*12)-1)+1)),0,
IF(L$5&gt;='Rent Roll'!$M58,'Rent Roll'!$L58*((1+'Rent Roll'!$O58)^DATEDIF('Rent Roll'!$M58,'Commercial Lease'!L$5,"Y")),0)),"-")</f>
        <v>-</v>
      </c>
      <c r="M61" s="325" t="str">
        <f>IFERROR(
IF((M$5&gt;=(EOMONTH('Rent Roll'!$M$56,('Rent Roll'!$N$56*12)-1)+1)),0,
IF(M$5&gt;='Rent Roll'!$M58,'Rent Roll'!$L58*((1+'Rent Roll'!$O58)^DATEDIF('Rent Roll'!$M58,'Commercial Lease'!M$5,"Y")),0)),"-")</f>
        <v>-</v>
      </c>
      <c r="N61" s="325" t="str">
        <f>IFERROR(
IF((N$5&gt;=(EOMONTH('Rent Roll'!$M$56,('Rent Roll'!$N$56*12)-1)+1)),0,
IF(N$5&gt;='Rent Roll'!$M58,'Rent Roll'!$L58*((1+'Rent Roll'!$O58)^DATEDIF('Rent Roll'!$M58,'Commercial Lease'!N$5,"Y")),0)),"-")</f>
        <v>-</v>
      </c>
      <c r="O61" s="325" t="str">
        <f>IFERROR(
IF((O$5&gt;=(EOMONTH('Rent Roll'!$M$56,('Rent Roll'!$N$56*12)-1)+1)),0,
IF(O$5&gt;='Rent Roll'!$M58,'Rent Roll'!$L58*((1+'Rent Roll'!$O58)^DATEDIF('Rent Roll'!$M58,'Commercial Lease'!O$5,"Y")),0)),"-")</f>
        <v>-</v>
      </c>
      <c r="P61" s="325" t="str">
        <f>IFERROR(
IF((P$5&gt;=(EOMONTH('Rent Roll'!$M$56,('Rent Roll'!$N$56*12)-1)+1)),0,
IF(P$5&gt;='Rent Roll'!$M58,'Rent Roll'!$L58*((1+'Rent Roll'!$O58)^DATEDIF('Rent Roll'!$M58,'Commercial Lease'!P$5,"Y")),0)),"-")</f>
        <v>-</v>
      </c>
      <c r="Q61" s="325" t="str">
        <f>IFERROR(
IF((Q$5&gt;=(EOMONTH('Rent Roll'!$M$56,('Rent Roll'!$N$56*12)-1)+1)),0,
IF(Q$5&gt;='Rent Roll'!$M58,'Rent Roll'!$L58*((1+'Rent Roll'!$O58)^DATEDIF('Rent Roll'!$M58,'Commercial Lease'!Q$5,"Y")),0)),"-")</f>
        <v>-</v>
      </c>
      <c r="R61" s="325" t="str">
        <f>IFERROR(
IF((R$5&gt;=(EOMONTH('Rent Roll'!$M$56,('Rent Roll'!$N$56*12)-1)+1)),0,
IF(R$5&gt;='Rent Roll'!$M58,'Rent Roll'!$L58*((1+'Rent Roll'!$O58)^DATEDIF('Rent Roll'!$M58,'Commercial Lease'!R$5,"Y")),0)),"-")</f>
        <v>-</v>
      </c>
      <c r="S61" s="325" t="str">
        <f>IFERROR(
IF((S$5&gt;=(EOMONTH('Rent Roll'!$M$56,('Rent Roll'!$N$56*12)-1)+1)),0,
IF(S$5&gt;='Rent Roll'!$M58,'Rent Roll'!$L58*((1+'Rent Roll'!$O58)^DATEDIF('Rent Roll'!$M58,'Commercial Lease'!S$5,"Y")),0)),"-")</f>
        <v>-</v>
      </c>
      <c r="T61" s="325" t="str">
        <f>IFERROR(
IF((T$5&gt;=(EOMONTH('Rent Roll'!$M$56,('Rent Roll'!$N$56*12)-1)+1)),0,
IF(T$5&gt;='Rent Roll'!$M58,'Rent Roll'!$L58*((1+'Rent Roll'!$O58)^DATEDIF('Rent Roll'!$M58,'Commercial Lease'!T$5,"Y")),0)),"-")</f>
        <v>-</v>
      </c>
      <c r="U61" s="325" t="str">
        <f>IFERROR(
IF((U$5&gt;=(EOMONTH('Rent Roll'!$M$56,('Rent Roll'!$N$56*12)-1)+1)),0,
IF(U$5&gt;='Rent Roll'!$M58,'Rent Roll'!$L58*((1+'Rent Roll'!$O58)^DATEDIF('Rent Roll'!$M58,'Commercial Lease'!U$5,"Y")),0)),"-")</f>
        <v>-</v>
      </c>
      <c r="V61" s="325" t="str">
        <f>IFERROR(
IF((V$5&gt;=(EOMONTH('Rent Roll'!$M$56,('Rent Roll'!$N$56*12)-1)+1)),0,
IF(V$5&gt;='Rent Roll'!$M58,'Rent Roll'!$L58*((1+'Rent Roll'!$O58)^DATEDIF('Rent Roll'!$M58,'Commercial Lease'!V$5,"Y")),0)),"-")</f>
        <v>-</v>
      </c>
      <c r="W61" s="325" t="str">
        <f>IFERROR(
IF((W$5&gt;=(EOMONTH('Rent Roll'!$M$56,('Rent Roll'!$N$56*12)-1)+1)),0,
IF(W$5&gt;='Rent Roll'!$M58,'Rent Roll'!$L58*((1+'Rent Roll'!$O58)^DATEDIF('Rent Roll'!$M58,'Commercial Lease'!W$5,"Y")),0)),"-")</f>
        <v>-</v>
      </c>
      <c r="X61" s="325" t="str">
        <f>IFERROR(
IF((X$5&gt;=(EOMONTH('Rent Roll'!$M$56,('Rent Roll'!$N$56*12)-1)+1)),0,
IF(X$5&gt;='Rent Roll'!$M58,'Rent Roll'!$L58*((1+'Rent Roll'!$O58)^DATEDIF('Rent Roll'!$M58,'Commercial Lease'!X$5,"Y")),0)),"-")</f>
        <v>-</v>
      </c>
      <c r="Y61" s="325" t="str">
        <f>IFERROR(
IF((Y$5&gt;=(EOMONTH('Rent Roll'!$M$56,('Rent Roll'!$N$56*12)-1)+1)),0,
IF(Y$5&gt;='Rent Roll'!$M58,'Rent Roll'!$L58*((1+'Rent Roll'!$O58)^DATEDIF('Rent Roll'!$M58,'Commercial Lease'!Y$5,"Y")),0)),"-")</f>
        <v>-</v>
      </c>
      <c r="Z61" s="325" t="str">
        <f>IFERROR(
IF((Z$5&gt;=(EOMONTH('Rent Roll'!$M$56,('Rent Roll'!$N$56*12)-1)+1)),0,
IF(Z$5&gt;='Rent Roll'!$M58,'Rent Roll'!$L58*((1+'Rent Roll'!$O58)^DATEDIF('Rent Roll'!$M58,'Commercial Lease'!Z$5,"Y")),0)),"-")</f>
        <v>-</v>
      </c>
      <c r="AA61" s="325" t="str">
        <f>IFERROR(
IF((AA$5&gt;=(EOMONTH('Rent Roll'!$M$56,('Rent Roll'!$N$56*12)-1)+1)),0,
IF(AA$5&gt;='Rent Roll'!$M58,'Rent Roll'!$L58*((1+'Rent Roll'!$O58)^DATEDIF('Rent Roll'!$M58,'Commercial Lease'!AA$5,"Y")),0)),"-")</f>
        <v>-</v>
      </c>
      <c r="AB61" s="325" t="str">
        <f>IFERROR(
IF((AB$5&gt;=(EOMONTH('Rent Roll'!$M$56,('Rent Roll'!$N$56*12)-1)+1)),0,
IF(AB$5&gt;='Rent Roll'!$M58,'Rent Roll'!$L58*((1+'Rent Roll'!$O58)^DATEDIF('Rent Roll'!$M58,'Commercial Lease'!AB$5,"Y")),0)),"-")</f>
        <v>-</v>
      </c>
      <c r="AC61" s="325" t="str">
        <f>IFERROR(
IF((AC$5&gt;=(EOMONTH('Rent Roll'!$M$56,('Rent Roll'!$N$56*12)-1)+1)),0,
IF(AC$5&gt;='Rent Roll'!$M58,'Rent Roll'!$L58*((1+'Rent Roll'!$O58)^DATEDIF('Rent Roll'!$M58,'Commercial Lease'!AC$5,"Y")),0)),"-")</f>
        <v>-</v>
      </c>
      <c r="AD61" s="325" t="str">
        <f>IFERROR(
IF((AD$5&gt;=(EOMONTH('Rent Roll'!$M$56,('Rent Roll'!$N$56*12)-1)+1)),0,
IF(AD$5&gt;='Rent Roll'!$M58,'Rent Roll'!$L58*((1+'Rent Roll'!$O58)^DATEDIF('Rent Roll'!$M58,'Commercial Lease'!AD$5,"Y")),0)),"-")</f>
        <v>-</v>
      </c>
      <c r="AE61" s="325" t="str">
        <f>IFERROR(
IF((AE$5&gt;=(EOMONTH('Rent Roll'!$M$56,('Rent Roll'!$N$56*12)-1)+1)),0,
IF(AE$5&gt;='Rent Roll'!$M58,'Rent Roll'!$L58*((1+'Rent Roll'!$O58)^DATEDIF('Rent Roll'!$M58,'Commercial Lease'!AE$5,"Y")),0)),"-")</f>
        <v>-</v>
      </c>
      <c r="AF61" s="325" t="str">
        <f>IFERROR(
IF((AF$5&gt;=(EOMONTH('Rent Roll'!$M$56,('Rent Roll'!$N$56*12)-1)+1)),0,
IF(AF$5&gt;='Rent Roll'!$M58,'Rent Roll'!$L58*((1+'Rent Roll'!$O58)^DATEDIF('Rent Roll'!$M58,'Commercial Lease'!AF$5,"Y")),0)),"-")</f>
        <v>-</v>
      </c>
      <c r="AG61" s="325" t="str">
        <f>IFERROR(
IF((AG$5&gt;=(EOMONTH('Rent Roll'!$M$56,('Rent Roll'!$N$56*12)-1)+1)),0,
IF(AG$5&gt;='Rent Roll'!$M58,'Rent Roll'!$L58*((1+'Rent Roll'!$O58)^DATEDIF('Rent Roll'!$M58,'Commercial Lease'!AG$5,"Y")),0)),"-")</f>
        <v>-</v>
      </c>
      <c r="AH61" s="325" t="str">
        <f>IFERROR(
IF((AH$5&gt;=(EOMONTH('Rent Roll'!$M$56,('Rent Roll'!$N$56*12)-1)+1)),0,
IF(AH$5&gt;='Rent Roll'!$M58,'Rent Roll'!$L58*((1+'Rent Roll'!$O58)^DATEDIF('Rent Roll'!$M58,'Commercial Lease'!AH$5,"Y")),0)),"-")</f>
        <v>-</v>
      </c>
      <c r="AI61" s="325" t="str">
        <f>IFERROR(
IF((AI$5&gt;=(EOMONTH('Rent Roll'!$M$56,('Rent Roll'!$N$56*12)-1)+1)),0,
IF(AI$5&gt;='Rent Roll'!$M58,'Rent Roll'!$L58*((1+'Rent Roll'!$O58)^DATEDIF('Rent Roll'!$M58,'Commercial Lease'!AI$5,"Y")),0)),"-")</f>
        <v>-</v>
      </c>
      <c r="AJ61" s="325" t="str">
        <f>IFERROR(
IF((AJ$5&gt;=(EOMONTH('Rent Roll'!$M$56,('Rent Roll'!$N$56*12)-1)+1)),0,
IF(AJ$5&gt;='Rent Roll'!$M58,'Rent Roll'!$L58*((1+'Rent Roll'!$O58)^DATEDIF('Rent Roll'!$M58,'Commercial Lease'!AJ$5,"Y")),0)),"-")</f>
        <v>-</v>
      </c>
      <c r="AK61" s="325" t="str">
        <f>IFERROR(
IF((AK$5&gt;=(EOMONTH('Rent Roll'!$M$56,('Rent Roll'!$N$56*12)-1)+1)),0,
IF(AK$5&gt;='Rent Roll'!$M58,'Rent Roll'!$L58*((1+'Rent Roll'!$O58)^DATEDIF('Rent Roll'!$M58,'Commercial Lease'!AK$5,"Y")),0)),"-")</f>
        <v>-</v>
      </c>
      <c r="AL61" s="325" t="str">
        <f>IFERROR(
IF((AL$5&gt;=(EOMONTH('Rent Roll'!$M$56,('Rent Roll'!$N$56*12)-1)+1)),0,
IF(AL$5&gt;='Rent Roll'!$M58,'Rent Roll'!$L58*((1+'Rent Roll'!$O58)^DATEDIF('Rent Roll'!$M58,'Commercial Lease'!AL$5,"Y")),0)),"-")</f>
        <v>-</v>
      </c>
      <c r="AM61" s="325" t="str">
        <f>IFERROR(
IF((AM$5&gt;=(EOMONTH('Rent Roll'!$M$56,('Rent Roll'!$N$56*12)-1)+1)),0,
IF(AM$5&gt;='Rent Roll'!$M58,'Rent Roll'!$L58*((1+'Rent Roll'!$O58)^DATEDIF('Rent Roll'!$M58,'Commercial Lease'!AM$5,"Y")),0)),"-")</f>
        <v>-</v>
      </c>
      <c r="AN61" s="325" t="str">
        <f>IFERROR(
IF((AN$5&gt;=(EOMONTH('Rent Roll'!$M$56,('Rent Roll'!$N$56*12)-1)+1)),0,
IF(AN$5&gt;='Rent Roll'!$M58,'Rent Roll'!$L58*((1+'Rent Roll'!$O58)^DATEDIF('Rent Roll'!$M58,'Commercial Lease'!AN$5,"Y")),0)),"-")</f>
        <v>-</v>
      </c>
      <c r="AO61" s="325" t="str">
        <f>IFERROR(
IF((AO$5&gt;=(EOMONTH('Rent Roll'!$M$56,('Rent Roll'!$N$56*12)-1)+1)),0,
IF(AO$5&gt;='Rent Roll'!$M58,'Rent Roll'!$L58*((1+'Rent Roll'!$O58)^DATEDIF('Rent Roll'!$M58,'Commercial Lease'!AO$5,"Y")),0)),"-")</f>
        <v>-</v>
      </c>
      <c r="AP61" s="325" t="str">
        <f>IFERROR(
IF((AP$5&gt;=(EOMONTH('Rent Roll'!$M$56,('Rent Roll'!$N$56*12)-1)+1)),0,
IF(AP$5&gt;='Rent Roll'!$M58,'Rent Roll'!$L58*((1+'Rent Roll'!$O58)^DATEDIF('Rent Roll'!$M58,'Commercial Lease'!AP$5,"Y")),0)),"-")</f>
        <v>-</v>
      </c>
      <c r="AQ61" s="325" t="str">
        <f>IFERROR(
IF((AQ$5&gt;=(EOMONTH('Rent Roll'!$M$56,('Rent Roll'!$N$56*12)-1)+1)),0,
IF(AQ$5&gt;='Rent Roll'!$M58,'Rent Roll'!$L58*((1+'Rent Roll'!$O58)^DATEDIF('Rent Roll'!$M58,'Commercial Lease'!AQ$5,"Y")),0)),"-")</f>
        <v>-</v>
      </c>
      <c r="AR61" s="325" t="str">
        <f>IFERROR(
IF((AR$5&gt;=(EOMONTH('Rent Roll'!$M$56,('Rent Roll'!$N$56*12)-1)+1)),0,
IF(AR$5&gt;='Rent Roll'!$M58,'Rent Roll'!$L58*((1+'Rent Roll'!$O58)^DATEDIF('Rent Roll'!$M58,'Commercial Lease'!AR$5,"Y")),0)),"-")</f>
        <v>-</v>
      </c>
      <c r="AS61" s="325" t="str">
        <f>IFERROR(
IF((AS$5&gt;=(EOMONTH('Rent Roll'!$M$56,('Rent Roll'!$N$56*12)-1)+1)),0,
IF(AS$5&gt;='Rent Roll'!$M58,'Rent Roll'!$L58*((1+'Rent Roll'!$O58)^DATEDIF('Rent Roll'!$M58,'Commercial Lease'!AS$5,"Y")),0)),"-")</f>
        <v>-</v>
      </c>
      <c r="AT61" s="325" t="str">
        <f>IFERROR(
IF((AT$5&gt;=(EOMONTH('Rent Roll'!$M$56,('Rent Roll'!$N$56*12)-1)+1)),0,
IF(AT$5&gt;='Rent Roll'!$M58,'Rent Roll'!$L58*((1+'Rent Roll'!$O58)^DATEDIF('Rent Roll'!$M58,'Commercial Lease'!AT$5,"Y")),0)),"-")</f>
        <v>-</v>
      </c>
      <c r="AU61" s="325" t="str">
        <f>IFERROR(
IF((AU$5&gt;=(EOMONTH('Rent Roll'!$M$56,('Rent Roll'!$N$56*12)-1)+1)),0,
IF(AU$5&gt;='Rent Roll'!$M58,'Rent Roll'!$L58*((1+'Rent Roll'!$O58)^DATEDIF('Rent Roll'!$M58,'Commercial Lease'!AU$5,"Y")),0)),"-")</f>
        <v>-</v>
      </c>
      <c r="AV61" s="325" t="str">
        <f>IFERROR(
IF((AV$5&gt;=(EOMONTH('Rent Roll'!$M$56,('Rent Roll'!$N$56*12)-1)+1)),0,
IF(AV$5&gt;='Rent Roll'!$M58,'Rent Roll'!$L58*((1+'Rent Roll'!$O58)^DATEDIF('Rent Roll'!$M58,'Commercial Lease'!AV$5,"Y")),0)),"-")</f>
        <v>-</v>
      </c>
      <c r="AW61" s="325" t="str">
        <f>IFERROR(
IF((AW$5&gt;=(EOMONTH('Rent Roll'!$M$56,('Rent Roll'!$N$56*12)-1)+1)),0,
IF(AW$5&gt;='Rent Roll'!$M58,'Rent Roll'!$L58*((1+'Rent Roll'!$O58)^DATEDIF('Rent Roll'!$M58,'Commercial Lease'!AW$5,"Y")),0)),"-")</f>
        <v>-</v>
      </c>
      <c r="AX61" s="325" t="str">
        <f>IFERROR(
IF((AX$5&gt;=(EOMONTH('Rent Roll'!$M$56,('Rent Roll'!$N$56*12)-1)+1)),0,
IF(AX$5&gt;='Rent Roll'!$M58,'Rent Roll'!$L58*((1+'Rent Roll'!$O58)^DATEDIF('Rent Roll'!$M58,'Commercial Lease'!AX$5,"Y")),0)),"-")</f>
        <v>-</v>
      </c>
      <c r="AY61" s="325" t="str">
        <f>IFERROR(
IF((AY$5&gt;=(EOMONTH('Rent Roll'!$M$56,('Rent Roll'!$N$56*12)-1)+1)),0,
IF(AY$5&gt;='Rent Roll'!$M58,'Rent Roll'!$L58*((1+'Rent Roll'!$O58)^DATEDIF('Rent Roll'!$M58,'Commercial Lease'!AY$5,"Y")),0)),"-")</f>
        <v>-</v>
      </c>
      <c r="AZ61" s="325" t="str">
        <f>IFERROR(
IF((AZ$5&gt;=(EOMONTH('Rent Roll'!$M$56,('Rent Roll'!$N$56*12)-1)+1)),0,
IF(AZ$5&gt;='Rent Roll'!$M58,'Rent Roll'!$L58*((1+'Rent Roll'!$O58)^DATEDIF('Rent Roll'!$M58,'Commercial Lease'!AZ$5,"Y")),0)),"-")</f>
        <v>-</v>
      </c>
      <c r="BA61" s="325" t="str">
        <f>IFERROR(
IF((BA$5&gt;=(EOMONTH('Rent Roll'!$M$56,('Rent Roll'!$N$56*12)-1)+1)),0,
IF(BA$5&gt;='Rent Roll'!$M58,'Rent Roll'!$L58*((1+'Rent Roll'!$O58)^DATEDIF('Rent Roll'!$M58,'Commercial Lease'!BA$5,"Y")),0)),"-")</f>
        <v>-</v>
      </c>
      <c r="BB61" s="325" t="str">
        <f>IFERROR(
IF((BB$5&gt;=(EOMONTH('Rent Roll'!$M$56,('Rent Roll'!$N$56*12)-1)+1)),0,
IF(BB$5&gt;='Rent Roll'!$M58,'Rent Roll'!$L58*((1+'Rent Roll'!$O58)^DATEDIF('Rent Roll'!$M58,'Commercial Lease'!BB$5,"Y")),0)),"-")</f>
        <v>-</v>
      </c>
      <c r="BC61" s="325" t="str">
        <f>IFERROR(
IF((BC$5&gt;=(EOMONTH('Rent Roll'!$M$56,('Rent Roll'!$N$56*12)-1)+1)),0,
IF(BC$5&gt;='Rent Roll'!$M58,'Rent Roll'!$L58*((1+'Rent Roll'!$O58)^DATEDIF('Rent Roll'!$M58,'Commercial Lease'!BC$5,"Y")),0)),"-")</f>
        <v>-</v>
      </c>
      <c r="BD61" s="325" t="str">
        <f>IFERROR(
IF((BD$5&gt;=(EOMONTH('Rent Roll'!$M$56,('Rent Roll'!$N$56*12)-1)+1)),0,
IF(BD$5&gt;='Rent Roll'!$M58,'Rent Roll'!$L58*((1+'Rent Roll'!$O58)^DATEDIF('Rent Roll'!$M58,'Commercial Lease'!BD$5,"Y")),0)),"-")</f>
        <v>-</v>
      </c>
      <c r="BE61" s="325" t="str">
        <f>IFERROR(
IF((BE$5&gt;=(EOMONTH('Rent Roll'!$M$56,('Rent Roll'!$N$56*12)-1)+1)),0,
IF(BE$5&gt;='Rent Roll'!$M58,'Rent Roll'!$L58*((1+'Rent Roll'!$O58)^DATEDIF('Rent Roll'!$M58,'Commercial Lease'!BE$5,"Y")),0)),"-")</f>
        <v>-</v>
      </c>
      <c r="BF61" s="325" t="str">
        <f>IFERROR(
IF((BF$5&gt;=(EOMONTH('Rent Roll'!$M$56,('Rent Roll'!$N$56*12)-1)+1)),0,
IF(BF$5&gt;='Rent Roll'!$M58,'Rent Roll'!$L58*((1+'Rent Roll'!$O58)^DATEDIF('Rent Roll'!$M58,'Commercial Lease'!BF$5,"Y")),0)),"-")</f>
        <v>-</v>
      </c>
      <c r="BG61" s="325" t="str">
        <f>IFERROR(
IF((BG$5&gt;=(EOMONTH('Rent Roll'!$M$56,('Rent Roll'!$N$56*12)-1)+1)),0,
IF(BG$5&gt;='Rent Roll'!$M58,'Rent Roll'!$L58*((1+'Rent Roll'!$O58)^DATEDIF('Rent Roll'!$M58,'Commercial Lease'!BG$5,"Y")),0)),"-")</f>
        <v>-</v>
      </c>
      <c r="BH61" s="325" t="str">
        <f>IFERROR(
IF((BH$5&gt;=(EOMONTH('Rent Roll'!$M$56,('Rent Roll'!$N$56*12)-1)+1)),0,
IF(BH$5&gt;='Rent Roll'!$M58,'Rent Roll'!$L58*((1+'Rent Roll'!$O58)^DATEDIF('Rent Roll'!$M58,'Commercial Lease'!BH$5,"Y")),0)),"-")</f>
        <v>-</v>
      </c>
      <c r="BI61" s="325" t="str">
        <f>IFERROR(
IF((BI$5&gt;=(EOMONTH('Rent Roll'!$M$56,('Rent Roll'!$N$56*12)-1)+1)),0,
IF(BI$5&gt;='Rent Roll'!$M58,'Rent Roll'!$L58*((1+'Rent Roll'!$O58)^DATEDIF('Rent Roll'!$M58,'Commercial Lease'!BI$5,"Y")),0)),"-")</f>
        <v>-</v>
      </c>
      <c r="BJ61" s="325" t="str">
        <f>IFERROR(
IF((BJ$5&gt;=(EOMONTH('Rent Roll'!$M$56,('Rent Roll'!$N$56*12)-1)+1)),0,
IF(BJ$5&gt;='Rent Roll'!$M58,'Rent Roll'!$L58*((1+'Rent Roll'!$O58)^DATEDIF('Rent Roll'!$M58,'Commercial Lease'!BJ$5,"Y")),0)),"-")</f>
        <v>-</v>
      </c>
      <c r="BK61" s="325" t="str">
        <f>IFERROR(
IF((BK$5&gt;=(EOMONTH('Rent Roll'!$M$56,('Rent Roll'!$N$56*12)-1)+1)),0,
IF(BK$5&gt;='Rent Roll'!$M58,'Rent Roll'!$L58*((1+'Rent Roll'!$O58)^DATEDIF('Rent Roll'!$M58,'Commercial Lease'!BK$5,"Y")),0)),"-")</f>
        <v>-</v>
      </c>
      <c r="BL61" s="325" t="str">
        <f>IFERROR(
IF((BL$5&gt;=(EOMONTH('Rent Roll'!$M$56,('Rent Roll'!$N$56*12)-1)+1)),0,
IF(BL$5&gt;='Rent Roll'!$M58,'Rent Roll'!$L58*((1+'Rent Roll'!$O58)^DATEDIF('Rent Roll'!$M58,'Commercial Lease'!BL$5,"Y")),0)),"-")</f>
        <v>-</v>
      </c>
      <c r="BM61" s="325" t="str">
        <f>IFERROR(
IF((BM$5&gt;=(EOMONTH('Rent Roll'!$M$56,('Rent Roll'!$N$56*12)-1)+1)),0,
IF(BM$5&gt;='Rent Roll'!$M58,'Rent Roll'!$L58*((1+'Rent Roll'!$O58)^DATEDIF('Rent Roll'!$M58,'Commercial Lease'!BM$5,"Y")),0)),"-")</f>
        <v>-</v>
      </c>
      <c r="BN61" s="325" t="str">
        <f>IFERROR(
IF((BN$5&gt;=(EOMONTH('Rent Roll'!$M$56,('Rent Roll'!$N$56*12)-1)+1)),0,
IF(BN$5&gt;='Rent Roll'!$M58,'Rent Roll'!$L58*((1+'Rent Roll'!$O58)^DATEDIF('Rent Roll'!$M58,'Commercial Lease'!BN$5,"Y")),0)),"-")</f>
        <v>-</v>
      </c>
      <c r="BO61" s="325" t="str">
        <f>IFERROR(
IF((BO$5&gt;=(EOMONTH('Rent Roll'!$M$56,('Rent Roll'!$N$56*12)-1)+1)),0,
IF(BO$5&gt;='Rent Roll'!$M58,'Rent Roll'!$L58*((1+'Rent Roll'!$O58)^DATEDIF('Rent Roll'!$M58,'Commercial Lease'!BO$5,"Y")),0)),"-")</f>
        <v>-</v>
      </c>
      <c r="BP61" s="325" t="str">
        <f>IFERROR(
IF((BP$5&gt;=(EOMONTH('Rent Roll'!$M$56,('Rent Roll'!$N$56*12)-1)+1)),0,
IF(BP$5&gt;='Rent Roll'!$M58,'Rent Roll'!$L58*((1+'Rent Roll'!$O58)^DATEDIF('Rent Roll'!$M58,'Commercial Lease'!BP$5,"Y")),0)),"-")</f>
        <v>-</v>
      </c>
      <c r="BQ61" s="325" t="str">
        <f>IFERROR(
IF((BQ$5&gt;=(EOMONTH('Rent Roll'!$M$56,('Rent Roll'!$N$56*12)-1)+1)),0,
IF(BQ$5&gt;='Rent Roll'!$M58,'Rent Roll'!$L58*((1+'Rent Roll'!$O58)^DATEDIF('Rent Roll'!$M58,'Commercial Lease'!BQ$5,"Y")),0)),"-")</f>
        <v>-</v>
      </c>
      <c r="BR61" s="325" t="str">
        <f>IFERROR(
IF((BR$5&gt;=(EOMONTH('Rent Roll'!$M$56,('Rent Roll'!$N$56*12)-1)+1)),0,
IF(BR$5&gt;='Rent Roll'!$M58,'Rent Roll'!$L58*((1+'Rent Roll'!$O58)^DATEDIF('Rent Roll'!$M58,'Commercial Lease'!BR$5,"Y")),0)),"-")</f>
        <v>-</v>
      </c>
      <c r="BS61" s="325" t="str">
        <f>IFERROR(
IF((BS$5&gt;=(EOMONTH('Rent Roll'!$M$56,('Rent Roll'!$N$56*12)-1)+1)),0,
IF(BS$5&gt;='Rent Roll'!$M58,'Rent Roll'!$L58*((1+'Rent Roll'!$O58)^DATEDIF('Rent Roll'!$M58,'Commercial Lease'!BS$5,"Y")),0)),"-")</f>
        <v>-</v>
      </c>
      <c r="BT61" s="325" t="str">
        <f>IFERROR(
IF((BT$5&gt;=(EOMONTH('Rent Roll'!$M$56,('Rent Roll'!$N$56*12)-1)+1)),0,
IF(BT$5&gt;='Rent Roll'!$M58,'Rent Roll'!$L58*((1+'Rent Roll'!$O58)^DATEDIF('Rent Roll'!$M58,'Commercial Lease'!BT$5,"Y")),0)),"-")</f>
        <v>-</v>
      </c>
      <c r="BU61" s="325" t="str">
        <f>IFERROR(
IF((BU$5&gt;=(EOMONTH('Rent Roll'!$M$56,('Rent Roll'!$N$56*12)-1)+1)),0,
IF(BU$5&gt;='Rent Roll'!$M58,'Rent Roll'!$L58*((1+'Rent Roll'!$O58)^DATEDIF('Rent Roll'!$M58,'Commercial Lease'!BU$5,"Y")),0)),"-")</f>
        <v>-</v>
      </c>
      <c r="BV61" s="325" t="str">
        <f>IFERROR(
IF((BV$5&gt;=(EOMONTH('Rent Roll'!$M$56,('Rent Roll'!$N$56*12)-1)+1)),0,
IF(BV$5&gt;='Rent Roll'!$M58,'Rent Roll'!$L58*((1+'Rent Roll'!$O58)^DATEDIF('Rent Roll'!$M58,'Commercial Lease'!BV$5,"Y")),0)),"-")</f>
        <v>-</v>
      </c>
      <c r="BW61" s="325" t="str">
        <f>IFERROR(
IF((BW$5&gt;=(EOMONTH('Rent Roll'!$M$56,('Rent Roll'!$N$56*12)-1)+1)),0,
IF(BW$5&gt;='Rent Roll'!$M58,'Rent Roll'!$L58*((1+'Rent Roll'!$O58)^DATEDIF('Rent Roll'!$M58,'Commercial Lease'!BW$5,"Y")),0)),"-")</f>
        <v>-</v>
      </c>
      <c r="BX61" s="325" t="str">
        <f>IFERROR(
IF((BX$5&gt;=(EOMONTH('Rent Roll'!$M$56,('Rent Roll'!$N$56*12)-1)+1)),0,
IF(BX$5&gt;='Rent Roll'!$M58,'Rent Roll'!$L58*((1+'Rent Roll'!$O58)^DATEDIF('Rent Roll'!$M58,'Commercial Lease'!BX$5,"Y")),0)),"-")</f>
        <v>-</v>
      </c>
      <c r="BY61" s="325" t="str">
        <f>IFERROR(
IF((BY$5&gt;=(EOMONTH('Rent Roll'!$M$56,('Rent Roll'!$N$56*12)-1)+1)),0,
IF(BY$5&gt;='Rent Roll'!$M58,'Rent Roll'!$L58*((1+'Rent Roll'!$O58)^DATEDIF('Rent Roll'!$M58,'Commercial Lease'!BY$5,"Y")),0)),"-")</f>
        <v>-</v>
      </c>
      <c r="BZ61" s="325" t="str">
        <f>IFERROR(
IF((BZ$5&gt;=(EOMONTH('Rent Roll'!$M$56,('Rent Roll'!$N$56*12)-1)+1)),0,
IF(BZ$5&gt;='Rent Roll'!$M58,'Rent Roll'!$L58*((1+'Rent Roll'!$O58)^DATEDIF('Rent Roll'!$M58,'Commercial Lease'!BZ$5,"Y")),0)),"-")</f>
        <v>-</v>
      </c>
      <c r="CA61" s="325" t="str">
        <f>IFERROR(
IF((CA$5&gt;=(EOMONTH('Rent Roll'!$M$56,('Rent Roll'!$N$56*12)-1)+1)),0,
IF(CA$5&gt;='Rent Roll'!$M58,'Rent Roll'!$L58*((1+'Rent Roll'!$O58)^DATEDIF('Rent Roll'!$M58,'Commercial Lease'!CA$5,"Y")),0)),"-")</f>
        <v>-</v>
      </c>
      <c r="CB61" s="325" t="str">
        <f>IFERROR(
IF((CB$5&gt;=(EOMONTH('Rent Roll'!$M$56,('Rent Roll'!$N$56*12)-1)+1)),0,
IF(CB$5&gt;='Rent Roll'!$M58,'Rent Roll'!$L58*((1+'Rent Roll'!$O58)^DATEDIF('Rent Roll'!$M58,'Commercial Lease'!CB$5,"Y")),0)),"-")</f>
        <v>-</v>
      </c>
      <c r="CC61" s="325" t="str">
        <f>IFERROR(
IF((CC$5&gt;=(EOMONTH('Rent Roll'!$M$56,('Rent Roll'!$N$56*12)-1)+1)),0,
IF(CC$5&gt;='Rent Roll'!$M58,'Rent Roll'!$L58*((1+'Rent Roll'!$O58)^DATEDIF('Rent Roll'!$M58,'Commercial Lease'!CC$5,"Y")),0)),"-")</f>
        <v>-</v>
      </c>
      <c r="CD61" s="325" t="str">
        <f>IFERROR(
IF((CD$5&gt;=(EOMONTH('Rent Roll'!$M$56,('Rent Roll'!$N$56*12)-1)+1)),0,
IF(CD$5&gt;='Rent Roll'!$M58,'Rent Roll'!$L58*((1+'Rent Roll'!$O58)^DATEDIF('Rent Roll'!$M58,'Commercial Lease'!CD$5,"Y")),0)),"-")</f>
        <v>-</v>
      </c>
      <c r="CE61" s="325" t="str">
        <f>IFERROR(
IF((CE$5&gt;=(EOMONTH('Rent Roll'!$M$56,('Rent Roll'!$N$56*12)-1)+1)),0,
IF(CE$5&gt;='Rent Roll'!$M58,'Rent Roll'!$L58*((1+'Rent Roll'!$O58)^DATEDIF('Rent Roll'!$M58,'Commercial Lease'!CE$5,"Y")),0)),"-")</f>
        <v>-</v>
      </c>
      <c r="CF61" s="325" t="str">
        <f>IFERROR(
IF((CF$5&gt;=(EOMONTH('Rent Roll'!$M$56,('Rent Roll'!$N$56*12)-1)+1)),0,
IF(CF$5&gt;='Rent Roll'!$M58,'Rent Roll'!$L58*((1+'Rent Roll'!$O58)^DATEDIF('Rent Roll'!$M58,'Commercial Lease'!CF$5,"Y")),0)),"-")</f>
        <v>-</v>
      </c>
      <c r="CG61" s="325" t="str">
        <f>IFERROR(
IF((CG$5&gt;=(EOMONTH('Rent Roll'!$M$56,('Rent Roll'!$N$56*12)-1)+1)),0,
IF(CG$5&gt;='Rent Roll'!$M58,'Rent Roll'!$L58*((1+'Rent Roll'!$O58)^DATEDIF('Rent Roll'!$M58,'Commercial Lease'!CG$5,"Y")),0)),"-")</f>
        <v>-</v>
      </c>
      <c r="CH61" s="325" t="str">
        <f>IFERROR(
IF((CH$5&gt;=(EOMONTH('Rent Roll'!$M$56,('Rent Roll'!$N$56*12)-1)+1)),0,
IF(CH$5&gt;='Rent Roll'!$M58,'Rent Roll'!$L58*((1+'Rent Roll'!$O58)^DATEDIF('Rent Roll'!$M58,'Commercial Lease'!CH$5,"Y")),0)),"-")</f>
        <v>-</v>
      </c>
      <c r="CI61" s="325" t="str">
        <f>IFERROR(
IF((CI$5&gt;=(EOMONTH('Rent Roll'!$M$56,('Rent Roll'!$N$56*12)-1)+1)),0,
IF(CI$5&gt;='Rent Roll'!$M58,'Rent Roll'!$L58*((1+'Rent Roll'!$O58)^DATEDIF('Rent Roll'!$M58,'Commercial Lease'!CI$5,"Y")),0)),"-")</f>
        <v>-</v>
      </c>
      <c r="CJ61" s="325" t="str">
        <f>IFERROR(
IF((CJ$5&gt;=(EOMONTH('Rent Roll'!$M$56,('Rent Roll'!$N$56*12)-1)+1)),0,
IF(CJ$5&gt;='Rent Roll'!$M58,'Rent Roll'!$L58*((1+'Rent Roll'!$O58)^DATEDIF('Rent Roll'!$M58,'Commercial Lease'!CJ$5,"Y")),0)),"-")</f>
        <v>-</v>
      </c>
      <c r="CK61" s="325" t="str">
        <f>IFERROR(
IF((CK$5&gt;=(EOMONTH('Rent Roll'!$M$56,('Rent Roll'!$N$56*12)-1)+1)),0,
IF(CK$5&gt;='Rent Roll'!$M58,'Rent Roll'!$L58*((1+'Rent Roll'!$O58)^DATEDIF('Rent Roll'!$M58,'Commercial Lease'!CK$5,"Y")),0)),"-")</f>
        <v>-</v>
      </c>
      <c r="CL61" s="325" t="str">
        <f>IFERROR(
IF((CL$5&gt;=(EOMONTH('Rent Roll'!$M$56,('Rent Roll'!$N$56*12)-1)+1)),0,
IF(CL$5&gt;='Rent Roll'!$M58,'Rent Roll'!$L58*((1+'Rent Roll'!$O58)^DATEDIF('Rent Roll'!$M58,'Commercial Lease'!CL$5,"Y")),0)),"-")</f>
        <v>-</v>
      </c>
      <c r="CM61" s="325" t="str">
        <f>IFERROR(
IF((CM$5&gt;=(EOMONTH('Rent Roll'!$M$56,('Rent Roll'!$N$56*12)-1)+1)),0,
IF(CM$5&gt;='Rent Roll'!$M58,'Rent Roll'!$L58*((1+'Rent Roll'!$O58)^DATEDIF('Rent Roll'!$M58,'Commercial Lease'!CM$5,"Y")),0)),"-")</f>
        <v>-</v>
      </c>
      <c r="CN61" s="325" t="str">
        <f>IFERROR(
IF((CN$5&gt;=(EOMONTH('Rent Roll'!$M$56,('Rent Roll'!$N$56*12)-1)+1)),0,
IF(CN$5&gt;='Rent Roll'!$M58,'Rent Roll'!$L58*((1+'Rent Roll'!$O58)^DATEDIF('Rent Roll'!$M58,'Commercial Lease'!CN$5,"Y")),0)),"-")</f>
        <v>-</v>
      </c>
      <c r="CO61" s="325" t="str">
        <f>IFERROR(
IF((CO$5&gt;=(EOMONTH('Rent Roll'!$M$56,('Rent Roll'!$N$56*12)-1)+1)),0,
IF(CO$5&gt;='Rent Roll'!$M58,'Rent Roll'!$L58*((1+'Rent Roll'!$O58)^DATEDIF('Rent Roll'!$M58,'Commercial Lease'!CO$5,"Y")),0)),"-")</f>
        <v>-</v>
      </c>
      <c r="CP61" s="325" t="str">
        <f>IFERROR(
IF((CP$5&gt;=(EOMONTH('Rent Roll'!$M$56,('Rent Roll'!$N$56*12)-1)+1)),0,
IF(CP$5&gt;='Rent Roll'!$M58,'Rent Roll'!$L58*((1+'Rent Roll'!$O58)^DATEDIF('Rent Roll'!$M58,'Commercial Lease'!CP$5,"Y")),0)),"-")</f>
        <v>-</v>
      </c>
      <c r="CQ61" s="325" t="str">
        <f>IFERROR(
IF((CQ$5&gt;=(EOMONTH('Rent Roll'!$M$56,('Rent Roll'!$N$56*12)-1)+1)),0,
IF(CQ$5&gt;='Rent Roll'!$M58,'Rent Roll'!$L58*((1+'Rent Roll'!$O58)^DATEDIF('Rent Roll'!$M58,'Commercial Lease'!CQ$5,"Y")),0)),"-")</f>
        <v>-</v>
      </c>
      <c r="CR61" s="325" t="str">
        <f>IFERROR(
IF((CR$5&gt;=(EOMONTH('Rent Roll'!$M$56,('Rent Roll'!$N$56*12)-1)+1)),0,
IF(CR$5&gt;='Rent Roll'!$M58,'Rent Roll'!$L58*((1+'Rent Roll'!$O58)^DATEDIF('Rent Roll'!$M58,'Commercial Lease'!CR$5,"Y")),0)),"-")</f>
        <v>-</v>
      </c>
      <c r="CS61" s="325" t="str">
        <f>IFERROR(
IF((CS$5&gt;=(EOMONTH('Rent Roll'!$M$56,('Rent Roll'!$N$56*12)-1)+1)),0,
IF(CS$5&gt;='Rent Roll'!$M58,'Rent Roll'!$L58*((1+'Rent Roll'!$O58)^DATEDIF('Rent Roll'!$M58,'Commercial Lease'!CS$5,"Y")),0)),"-")</f>
        <v>-</v>
      </c>
      <c r="CT61" s="325" t="str">
        <f>IFERROR(
IF((CT$5&gt;=(EOMONTH('Rent Roll'!$M$56,('Rent Roll'!$N$56*12)-1)+1)),0,
IF(CT$5&gt;='Rent Roll'!$M58,'Rent Roll'!$L58*((1+'Rent Roll'!$O58)^DATEDIF('Rent Roll'!$M58,'Commercial Lease'!CT$5,"Y")),0)),"-")</f>
        <v>-</v>
      </c>
      <c r="CU61" s="325" t="str">
        <f>IFERROR(
IF((CU$5&gt;=(EOMONTH('Rent Roll'!$M$56,('Rent Roll'!$N$56*12)-1)+1)),0,
IF(CU$5&gt;='Rent Roll'!$M58,'Rent Roll'!$L58*((1+'Rent Roll'!$O58)^DATEDIF('Rent Roll'!$M58,'Commercial Lease'!CU$5,"Y")),0)),"-")</f>
        <v>-</v>
      </c>
      <c r="CV61" s="325" t="str">
        <f>IFERROR(
IF((CV$5&gt;=(EOMONTH('Rent Roll'!$M$56,('Rent Roll'!$N$56*12)-1)+1)),0,
IF(CV$5&gt;='Rent Roll'!$M58,'Rent Roll'!$L58*((1+'Rent Roll'!$O58)^DATEDIF('Rent Roll'!$M58,'Commercial Lease'!CV$5,"Y")),0)),"-")</f>
        <v>-</v>
      </c>
      <c r="CW61" s="325" t="str">
        <f>IFERROR(
IF((CW$5&gt;=(EOMONTH('Rent Roll'!$M$56,('Rent Roll'!$N$56*12)-1)+1)),0,
IF(CW$5&gt;='Rent Roll'!$M58,'Rent Roll'!$L58*((1+'Rent Roll'!$O58)^DATEDIF('Rent Roll'!$M58,'Commercial Lease'!CW$5,"Y")),0)),"-")</f>
        <v>-</v>
      </c>
      <c r="CX61" s="325" t="str">
        <f>IFERROR(
IF((CX$5&gt;=(EOMONTH('Rent Roll'!$M$56,('Rent Roll'!$N$56*12)-1)+1)),0,
IF(CX$5&gt;='Rent Roll'!$M58,'Rent Roll'!$L58*((1+'Rent Roll'!$O58)^DATEDIF('Rent Roll'!$M58,'Commercial Lease'!CX$5,"Y")),0)),"-")</f>
        <v>-</v>
      </c>
      <c r="CY61" s="325" t="str">
        <f>IFERROR(
IF((CY$5&gt;=(EOMONTH('Rent Roll'!$M$56,('Rent Roll'!$N$56*12)-1)+1)),0,
IF(CY$5&gt;='Rent Roll'!$M58,'Rent Roll'!$L58*((1+'Rent Roll'!$O58)^DATEDIF('Rent Roll'!$M58,'Commercial Lease'!CY$5,"Y")),0)),"-")</f>
        <v>-</v>
      </c>
      <c r="CZ61" s="325" t="str">
        <f>IFERROR(
IF((CZ$5&gt;=(EOMONTH('Rent Roll'!$M$56,('Rent Roll'!$N$56*12)-1)+1)),0,
IF(CZ$5&gt;='Rent Roll'!$M58,'Rent Roll'!$L58*((1+'Rent Roll'!$O58)^DATEDIF('Rent Roll'!$M58,'Commercial Lease'!CZ$5,"Y")),0)),"-")</f>
        <v>-</v>
      </c>
      <c r="DA61" s="325" t="str">
        <f>IFERROR(
IF((DA$5&gt;=(EOMONTH('Rent Roll'!$M$56,('Rent Roll'!$N$56*12)-1)+1)),0,
IF(DA$5&gt;='Rent Roll'!$M58,'Rent Roll'!$L58*((1+'Rent Roll'!$O58)^DATEDIF('Rent Roll'!$M58,'Commercial Lease'!DA$5,"Y")),0)),"-")</f>
        <v>-</v>
      </c>
      <c r="DB61" s="325" t="str">
        <f>IFERROR(
IF((DB$5&gt;=(EOMONTH('Rent Roll'!$M$56,('Rent Roll'!$N$56*12)-1)+1)),0,
IF(DB$5&gt;='Rent Roll'!$M58,'Rent Roll'!$L58*((1+'Rent Roll'!$O58)^DATEDIF('Rent Roll'!$M58,'Commercial Lease'!DB$5,"Y")),0)),"-")</f>
        <v>-</v>
      </c>
      <c r="DC61" s="325" t="str">
        <f>IFERROR(
IF((DC$5&gt;=(EOMONTH('Rent Roll'!$M$56,('Rent Roll'!$N$56*12)-1)+1)),0,
IF(DC$5&gt;='Rent Roll'!$M58,'Rent Roll'!$L58*((1+'Rent Roll'!$O58)^DATEDIF('Rent Roll'!$M58,'Commercial Lease'!DC$5,"Y")),0)),"-")</f>
        <v>-</v>
      </c>
      <c r="DD61" s="325" t="str">
        <f>IFERROR(
IF((DD$5&gt;=(EOMONTH('Rent Roll'!$M$56,('Rent Roll'!$N$56*12)-1)+1)),0,
IF(DD$5&gt;='Rent Roll'!$M58,'Rent Roll'!$L58*((1+'Rent Roll'!$O58)^DATEDIF('Rent Roll'!$M58,'Commercial Lease'!DD$5,"Y")),0)),"-")</f>
        <v>-</v>
      </c>
      <c r="DE61" s="325" t="str">
        <f>IFERROR(
IF((DE$5&gt;=(EOMONTH('Rent Roll'!$M$56,('Rent Roll'!$N$56*12)-1)+1)),0,
IF(DE$5&gt;='Rent Roll'!$M58,'Rent Roll'!$L58*((1+'Rent Roll'!$O58)^DATEDIF('Rent Roll'!$M58,'Commercial Lease'!DE$5,"Y")),0)),"-")</f>
        <v>-</v>
      </c>
      <c r="DF61" s="325" t="str">
        <f>IFERROR(
IF((DF$5&gt;=(EOMONTH('Rent Roll'!$M$56,('Rent Roll'!$N$56*12)-1)+1)),0,
IF(DF$5&gt;='Rent Roll'!$M58,'Rent Roll'!$L58*((1+'Rent Roll'!$O58)^DATEDIF('Rent Roll'!$M58,'Commercial Lease'!DF$5,"Y")),0)),"-")</f>
        <v>-</v>
      </c>
      <c r="DG61" s="325" t="str">
        <f>IFERROR(
IF((DG$5&gt;=(EOMONTH('Rent Roll'!$M$56,('Rent Roll'!$N$56*12)-1)+1)),0,
IF(DG$5&gt;='Rent Roll'!$M58,'Rent Roll'!$L58*((1+'Rent Roll'!$O58)^DATEDIF('Rent Roll'!$M58,'Commercial Lease'!DG$5,"Y")),0)),"-")</f>
        <v>-</v>
      </c>
      <c r="DH61" s="325" t="str">
        <f>IFERROR(
IF((DH$5&gt;=(EOMONTH('Rent Roll'!$M$56,('Rent Roll'!$N$56*12)-1)+1)),0,
IF(DH$5&gt;='Rent Roll'!$M58,'Rent Roll'!$L58*((1+'Rent Roll'!$O58)^DATEDIF('Rent Roll'!$M58,'Commercial Lease'!DH$5,"Y")),0)),"-")</f>
        <v>-</v>
      </c>
      <c r="DI61" s="325" t="str">
        <f>IFERROR(
IF((DI$5&gt;=(EOMONTH('Rent Roll'!$M$56,('Rent Roll'!$N$56*12)-1)+1)),0,
IF(DI$5&gt;='Rent Roll'!$M58,'Rent Roll'!$L58*((1+'Rent Roll'!$O58)^DATEDIF('Rent Roll'!$M58,'Commercial Lease'!DI$5,"Y")),0)),"-")</f>
        <v>-</v>
      </c>
      <c r="DJ61" s="325" t="str">
        <f>IFERROR(
IF((DJ$5&gt;=(EOMONTH('Rent Roll'!$M$56,('Rent Roll'!$N$56*12)-1)+1)),0,
IF(DJ$5&gt;='Rent Roll'!$M58,'Rent Roll'!$L58*((1+'Rent Roll'!$O58)^DATEDIF('Rent Roll'!$M58,'Commercial Lease'!DJ$5,"Y")),0)),"-")</f>
        <v>-</v>
      </c>
      <c r="DK61" s="325" t="str">
        <f>IFERROR(
IF((DK$5&gt;=(EOMONTH('Rent Roll'!$M$56,('Rent Roll'!$N$56*12)-1)+1)),0,
IF(DK$5&gt;='Rent Roll'!$M58,'Rent Roll'!$L58*((1+'Rent Roll'!$O58)^DATEDIF('Rent Roll'!$M58,'Commercial Lease'!DK$5,"Y")),0)),"-")</f>
        <v>-</v>
      </c>
      <c r="DL61" s="325" t="str">
        <f>IFERROR(
IF((DL$5&gt;=(EOMONTH('Rent Roll'!$M$56,('Rent Roll'!$N$56*12)-1)+1)),0,
IF(DL$5&gt;='Rent Roll'!$M58,'Rent Roll'!$L58*((1+'Rent Roll'!$O58)^DATEDIF('Rent Roll'!$M58,'Commercial Lease'!DL$5,"Y")),0)),"-")</f>
        <v>-</v>
      </c>
      <c r="DM61" s="325" t="str">
        <f>IFERROR(
IF((DM$5&gt;=(EOMONTH('Rent Roll'!$M$56,('Rent Roll'!$N$56*12)-1)+1)),0,
IF(DM$5&gt;='Rent Roll'!$M58,'Rent Roll'!$L58*((1+'Rent Roll'!$O58)^DATEDIF('Rent Roll'!$M58,'Commercial Lease'!DM$5,"Y")),0)),"-")</f>
        <v>-</v>
      </c>
      <c r="DN61" s="325" t="str">
        <f>IFERROR(
IF((DN$5&gt;=(EOMONTH('Rent Roll'!$M$56,('Rent Roll'!$N$56*12)-1)+1)),0,
IF(DN$5&gt;='Rent Roll'!$M58,'Rent Roll'!$L58*((1+'Rent Roll'!$O58)^DATEDIF('Rent Roll'!$M58,'Commercial Lease'!DN$5,"Y")),0)),"-")</f>
        <v>-</v>
      </c>
      <c r="DO61" s="325" t="str">
        <f>IFERROR(
IF((DO$5&gt;=(EOMONTH('Rent Roll'!$M$56,('Rent Roll'!$N$56*12)-1)+1)),0,
IF(DO$5&gt;='Rent Roll'!$M58,'Rent Roll'!$L58*((1+'Rent Roll'!$O58)^DATEDIF('Rent Roll'!$M58,'Commercial Lease'!DO$5,"Y")),0)),"-")</f>
        <v>-</v>
      </c>
      <c r="DP61" s="325" t="str">
        <f>IFERROR(
IF((DP$5&gt;=(EOMONTH('Rent Roll'!$M$56,('Rent Roll'!$N$56*12)-1)+1)),0,
IF(DP$5&gt;='Rent Roll'!$M58,'Rent Roll'!$L58*((1+'Rent Roll'!$O58)^DATEDIF('Rent Roll'!$M58,'Commercial Lease'!DP$5,"Y")),0)),"-")</f>
        <v>-</v>
      </c>
      <c r="DQ61" s="325" t="str">
        <f>IFERROR(
IF((DQ$5&gt;=(EOMONTH('Rent Roll'!$M$56,('Rent Roll'!$N$56*12)-1)+1)),0,
IF(DQ$5&gt;='Rent Roll'!$M58,'Rent Roll'!$L58*((1+'Rent Roll'!$O58)^DATEDIF('Rent Roll'!$M58,'Commercial Lease'!DQ$5,"Y")),0)),"-")</f>
        <v>-</v>
      </c>
      <c r="DR61" s="325" t="str">
        <f>IFERROR(
IF((DR$5&gt;=(EOMONTH('Rent Roll'!$M$56,('Rent Roll'!$N$56*12)-1)+1)),0,
IF(DR$5&gt;='Rent Roll'!$M58,'Rent Roll'!$L58*((1+'Rent Roll'!$O58)^DATEDIF('Rent Roll'!$M58,'Commercial Lease'!DR$5,"Y")),0)),"-")</f>
        <v>-</v>
      </c>
      <c r="DS61" s="325" t="str">
        <f>IFERROR(
IF((DS$5&gt;=(EOMONTH('Rent Roll'!$M$56,('Rent Roll'!$N$56*12)-1)+1)),0,
IF(DS$5&gt;='Rent Roll'!$M58,'Rent Roll'!$L58*((1+'Rent Roll'!$O58)^DATEDIF('Rent Roll'!$M58,'Commercial Lease'!DS$5,"Y")),0)),"-")</f>
        <v>-</v>
      </c>
      <c r="DT61" s="325" t="str">
        <f>IFERROR(
IF((DT$5&gt;=(EOMONTH('Rent Roll'!$M$56,('Rent Roll'!$N$56*12)-1)+1)),0,
IF(DT$5&gt;='Rent Roll'!$M58,'Rent Roll'!$L58*((1+'Rent Roll'!$O58)^DATEDIF('Rent Roll'!$M58,'Commercial Lease'!DT$5,"Y")),0)),"-")</f>
        <v>-</v>
      </c>
      <c r="DU61" s="325" t="str">
        <f>IFERROR(
IF((DU$5&gt;=(EOMONTH('Rent Roll'!$M$56,('Rent Roll'!$N$56*12)-1)+1)),0,
IF(DU$5&gt;='Rent Roll'!$M58,'Rent Roll'!$L58*((1+'Rent Roll'!$O58)^DATEDIF('Rent Roll'!$M58,'Commercial Lease'!DU$5,"Y")),0)),"-")</f>
        <v>-</v>
      </c>
      <c r="DV61" s="325" t="str">
        <f>IFERROR(
IF((DV$5&gt;=(EOMONTH('Rent Roll'!$M$56,('Rent Roll'!$N$56*12)-1)+1)),0,
IF(DV$5&gt;='Rent Roll'!$M58,'Rent Roll'!$L58*((1+'Rent Roll'!$O58)^DATEDIF('Rent Roll'!$M58,'Commercial Lease'!DV$5,"Y")),0)),"-")</f>
        <v>-</v>
      </c>
      <c r="DW61" s="325" t="str">
        <f>IFERROR(
IF((DW$5&gt;=(EOMONTH('Rent Roll'!$M$56,('Rent Roll'!$N$56*12)-1)+1)),0,
IF(DW$5&gt;='Rent Roll'!$M58,'Rent Roll'!$L58*((1+'Rent Roll'!$O58)^DATEDIF('Rent Roll'!$M58,'Commercial Lease'!DW$5,"Y")),0)),"-")</f>
        <v>-</v>
      </c>
      <c r="DX61" s="325" t="str">
        <f>IFERROR(
IF((DX$5&gt;=(EOMONTH('Rent Roll'!$M$56,('Rent Roll'!$N$56*12)-1)+1)),0,
IF(DX$5&gt;='Rent Roll'!$M58,'Rent Roll'!$L58*((1+'Rent Roll'!$O58)^DATEDIF('Rent Roll'!$M58,'Commercial Lease'!DX$5,"Y")),0)),"-")</f>
        <v>-</v>
      </c>
      <c r="DY61" s="325" t="str">
        <f>IFERROR(
IF((DY$5&gt;=(EOMONTH('Rent Roll'!$M$56,('Rent Roll'!$N$56*12)-1)+1)),0,
IF(DY$5&gt;='Rent Roll'!$M58,'Rent Roll'!$L58*((1+'Rent Roll'!$O58)^DATEDIF('Rent Roll'!$M58,'Commercial Lease'!DY$5,"Y")),0)),"-")</f>
        <v>-</v>
      </c>
      <c r="DZ61" s="325" t="str">
        <f>IFERROR(
IF((DZ$5&gt;=(EOMONTH('Rent Roll'!$M$56,('Rent Roll'!$N$56*12)-1)+1)),0,
IF(DZ$5&gt;='Rent Roll'!$M58,'Rent Roll'!$L58*((1+'Rent Roll'!$O58)^DATEDIF('Rent Roll'!$M58,'Commercial Lease'!DZ$5,"Y")),0)),"-")</f>
        <v>-</v>
      </c>
      <c r="EA61" s="325" t="str">
        <f>IFERROR(
IF((EA$5&gt;=(EOMONTH('Rent Roll'!$M$56,('Rent Roll'!$N$56*12)-1)+1)),0,
IF(EA$5&gt;='Rent Roll'!$M58,'Rent Roll'!$L58*((1+'Rent Roll'!$O58)^DATEDIF('Rent Roll'!$M58,'Commercial Lease'!EA$5,"Y")),0)),"-")</f>
        <v>-</v>
      </c>
      <c r="EB61" s="325" t="str">
        <f>IFERROR(
IF((EB$5&gt;=(EOMONTH('Rent Roll'!$M$56,('Rent Roll'!$N$56*12)-1)+1)),0,
IF(EB$5&gt;='Rent Roll'!$M58,'Rent Roll'!$L58*((1+'Rent Roll'!$O58)^DATEDIF('Rent Roll'!$M58,'Commercial Lease'!EB$5,"Y")),0)),"-")</f>
        <v>-</v>
      </c>
      <c r="EC61" s="325" t="str">
        <f>IFERROR(
IF((EC$5&gt;=(EOMONTH('Rent Roll'!$M$56,('Rent Roll'!$N$56*12)-1)+1)),0,
IF(EC$5&gt;='Rent Roll'!$M58,'Rent Roll'!$L58*((1+'Rent Roll'!$O58)^DATEDIF('Rent Roll'!$M58,'Commercial Lease'!EC$5,"Y")),0)),"-")</f>
        <v>-</v>
      </c>
      <c r="ED61" s="325" t="str">
        <f>IFERROR(
IF((ED$5&gt;=(EOMONTH('Rent Roll'!$M$56,('Rent Roll'!$N$56*12)-1)+1)),0,
IF(ED$5&gt;='Rent Roll'!$M58,'Rent Roll'!$L58*((1+'Rent Roll'!$O58)^DATEDIF('Rent Roll'!$M58,'Commercial Lease'!ED$5,"Y")),0)),"-")</f>
        <v>-</v>
      </c>
      <c r="EE61" s="325" t="str">
        <f>IFERROR(
IF((EE$5&gt;=(EOMONTH('Rent Roll'!$M$56,('Rent Roll'!$N$56*12)-1)+1)),0,
IF(EE$5&gt;='Rent Roll'!$M58,'Rent Roll'!$L58*((1+'Rent Roll'!$O58)^DATEDIF('Rent Roll'!$M58,'Commercial Lease'!EE$5,"Y")),0)),"-")</f>
        <v>-</v>
      </c>
      <c r="EF61" s="326" t="str">
        <f>IFERROR(
IF((EF$5&gt;=(EOMONTH('Rent Roll'!$M$56,('Rent Roll'!$N$56*12)-1)+1)),0,
IF(EF$5&gt;='Rent Roll'!$M58,'Rent Roll'!$L58*((1+'Rent Roll'!$O58)^DATEDIF('Rent Roll'!$M58,'Commercial Lease'!EF$5,"Y")),0)),"-")</f>
        <v>-</v>
      </c>
      <c r="EG61" s="72" t="s">
        <v>109</v>
      </c>
    </row>
    <row r="62" spans="2:137" x14ac:dyDescent="0.2">
      <c r="B62" s="75"/>
      <c r="C62" s="287" t="str">
        <f>CONCATENATE('Rent Roll'!J59&amp;" - "&amp;'Rent Roll'!K59)</f>
        <v xml:space="preserve"> - </v>
      </c>
      <c r="D62" s="214">
        <f t="shared" si="22"/>
        <v>0</v>
      </c>
      <c r="E62" s="325">
        <f>'Rent Roll'!L59</f>
        <v>0</v>
      </c>
      <c r="F62" s="325" t="str">
        <f>IFERROR(
IF((F$5&gt;=(EOMONTH('Rent Roll'!$M$56,('Rent Roll'!$N$56*12)-1)+1)),0,
IF(F$5&gt;='Rent Roll'!$M59,'Rent Roll'!$L59*((1+'Rent Roll'!$O59)^DATEDIF('Rent Roll'!$M59,'Commercial Lease'!F$5,"Y")),0)),"-")</f>
        <v>-</v>
      </c>
      <c r="G62" s="325" t="str">
        <f>IFERROR(
IF((G$5&gt;=(EOMONTH('Rent Roll'!$M$56,('Rent Roll'!$N$56*12)-1)+1)),0,
IF(G$5&gt;='Rent Roll'!$M59,'Rent Roll'!$L59*((1+'Rent Roll'!$O59)^DATEDIF('Rent Roll'!$M59,'Commercial Lease'!G$5,"Y")),0)),"-")</f>
        <v>-</v>
      </c>
      <c r="H62" s="325" t="str">
        <f>IFERROR(
IF((H$5&gt;=(EOMONTH('Rent Roll'!$M$56,('Rent Roll'!$N$56*12)-1)+1)),0,
IF(H$5&gt;='Rent Roll'!$M59,'Rent Roll'!$L59*((1+'Rent Roll'!$O59)^DATEDIF('Rent Roll'!$M59,'Commercial Lease'!H$5,"Y")),0)),"-")</f>
        <v>-</v>
      </c>
      <c r="I62" s="325" t="str">
        <f>IFERROR(
IF((I$5&gt;=(EOMONTH('Rent Roll'!$M$56,('Rent Roll'!$N$56*12)-1)+1)),0,
IF(I$5&gt;='Rent Roll'!$M59,'Rent Roll'!$L59*((1+'Rent Roll'!$O59)^DATEDIF('Rent Roll'!$M59,'Commercial Lease'!I$5,"Y")),0)),"-")</f>
        <v>-</v>
      </c>
      <c r="J62" s="325" t="str">
        <f>IFERROR(
IF((J$5&gt;=(EOMONTH('Rent Roll'!$M$56,('Rent Roll'!$N$56*12)-1)+1)),0,
IF(J$5&gt;='Rent Roll'!$M59,'Rent Roll'!$L59*((1+'Rent Roll'!$O59)^DATEDIF('Rent Roll'!$M59,'Commercial Lease'!J$5,"Y")),0)),"-")</f>
        <v>-</v>
      </c>
      <c r="K62" s="325" t="str">
        <f>IFERROR(
IF((K$5&gt;=(EOMONTH('Rent Roll'!$M$56,('Rent Roll'!$N$56*12)-1)+1)),0,
IF(K$5&gt;='Rent Roll'!$M59,'Rent Roll'!$L59*((1+'Rent Roll'!$O59)^DATEDIF('Rent Roll'!$M59,'Commercial Lease'!K$5,"Y")),0)),"-")</f>
        <v>-</v>
      </c>
      <c r="L62" s="325" t="str">
        <f>IFERROR(
IF((L$5&gt;=(EOMONTH('Rent Roll'!$M$56,('Rent Roll'!$N$56*12)-1)+1)),0,
IF(L$5&gt;='Rent Roll'!$M59,'Rent Roll'!$L59*((1+'Rent Roll'!$O59)^DATEDIF('Rent Roll'!$M59,'Commercial Lease'!L$5,"Y")),0)),"-")</f>
        <v>-</v>
      </c>
      <c r="M62" s="325" t="str">
        <f>IFERROR(
IF((M$5&gt;=(EOMONTH('Rent Roll'!$M$56,('Rent Roll'!$N$56*12)-1)+1)),0,
IF(M$5&gt;='Rent Roll'!$M59,'Rent Roll'!$L59*((1+'Rent Roll'!$O59)^DATEDIF('Rent Roll'!$M59,'Commercial Lease'!M$5,"Y")),0)),"-")</f>
        <v>-</v>
      </c>
      <c r="N62" s="325" t="str">
        <f>IFERROR(
IF((N$5&gt;=(EOMONTH('Rent Roll'!$M$56,('Rent Roll'!$N$56*12)-1)+1)),0,
IF(N$5&gt;='Rent Roll'!$M59,'Rent Roll'!$L59*((1+'Rent Roll'!$O59)^DATEDIF('Rent Roll'!$M59,'Commercial Lease'!N$5,"Y")),0)),"-")</f>
        <v>-</v>
      </c>
      <c r="O62" s="325" t="str">
        <f>IFERROR(
IF((O$5&gt;=(EOMONTH('Rent Roll'!$M$56,('Rent Roll'!$N$56*12)-1)+1)),0,
IF(O$5&gt;='Rent Roll'!$M59,'Rent Roll'!$L59*((1+'Rent Roll'!$O59)^DATEDIF('Rent Roll'!$M59,'Commercial Lease'!O$5,"Y")),0)),"-")</f>
        <v>-</v>
      </c>
      <c r="P62" s="325" t="str">
        <f>IFERROR(
IF((P$5&gt;=(EOMONTH('Rent Roll'!$M$56,('Rent Roll'!$N$56*12)-1)+1)),0,
IF(P$5&gt;='Rent Roll'!$M59,'Rent Roll'!$L59*((1+'Rent Roll'!$O59)^DATEDIF('Rent Roll'!$M59,'Commercial Lease'!P$5,"Y")),0)),"-")</f>
        <v>-</v>
      </c>
      <c r="Q62" s="325" t="str">
        <f>IFERROR(
IF((Q$5&gt;=(EOMONTH('Rent Roll'!$M$56,('Rent Roll'!$N$56*12)-1)+1)),0,
IF(Q$5&gt;='Rent Roll'!$M59,'Rent Roll'!$L59*((1+'Rent Roll'!$O59)^DATEDIF('Rent Roll'!$M59,'Commercial Lease'!Q$5,"Y")),0)),"-")</f>
        <v>-</v>
      </c>
      <c r="R62" s="325" t="str">
        <f>IFERROR(
IF((R$5&gt;=(EOMONTH('Rent Roll'!$M$56,('Rent Roll'!$N$56*12)-1)+1)),0,
IF(R$5&gt;='Rent Roll'!$M59,'Rent Roll'!$L59*((1+'Rent Roll'!$O59)^DATEDIF('Rent Roll'!$M59,'Commercial Lease'!R$5,"Y")),0)),"-")</f>
        <v>-</v>
      </c>
      <c r="S62" s="325" t="str">
        <f>IFERROR(
IF((S$5&gt;=(EOMONTH('Rent Roll'!$M$56,('Rent Roll'!$N$56*12)-1)+1)),0,
IF(S$5&gt;='Rent Roll'!$M59,'Rent Roll'!$L59*((1+'Rent Roll'!$O59)^DATEDIF('Rent Roll'!$M59,'Commercial Lease'!S$5,"Y")),0)),"-")</f>
        <v>-</v>
      </c>
      <c r="T62" s="325" t="str">
        <f>IFERROR(
IF((T$5&gt;=(EOMONTH('Rent Roll'!$M$56,('Rent Roll'!$N$56*12)-1)+1)),0,
IF(T$5&gt;='Rent Roll'!$M59,'Rent Roll'!$L59*((1+'Rent Roll'!$O59)^DATEDIF('Rent Roll'!$M59,'Commercial Lease'!T$5,"Y")),0)),"-")</f>
        <v>-</v>
      </c>
      <c r="U62" s="325" t="str">
        <f>IFERROR(
IF((U$5&gt;=(EOMONTH('Rent Roll'!$M$56,('Rent Roll'!$N$56*12)-1)+1)),0,
IF(U$5&gt;='Rent Roll'!$M59,'Rent Roll'!$L59*((1+'Rent Roll'!$O59)^DATEDIF('Rent Roll'!$M59,'Commercial Lease'!U$5,"Y")),0)),"-")</f>
        <v>-</v>
      </c>
      <c r="V62" s="325" t="str">
        <f>IFERROR(
IF((V$5&gt;=(EOMONTH('Rent Roll'!$M$56,('Rent Roll'!$N$56*12)-1)+1)),0,
IF(V$5&gt;='Rent Roll'!$M59,'Rent Roll'!$L59*((1+'Rent Roll'!$O59)^DATEDIF('Rent Roll'!$M59,'Commercial Lease'!V$5,"Y")),0)),"-")</f>
        <v>-</v>
      </c>
      <c r="W62" s="325" t="str">
        <f>IFERROR(
IF((W$5&gt;=(EOMONTH('Rent Roll'!$M$56,('Rent Roll'!$N$56*12)-1)+1)),0,
IF(W$5&gt;='Rent Roll'!$M59,'Rent Roll'!$L59*((1+'Rent Roll'!$O59)^DATEDIF('Rent Roll'!$M59,'Commercial Lease'!W$5,"Y")),0)),"-")</f>
        <v>-</v>
      </c>
      <c r="X62" s="325" t="str">
        <f>IFERROR(
IF((X$5&gt;=(EOMONTH('Rent Roll'!$M$56,('Rent Roll'!$N$56*12)-1)+1)),0,
IF(X$5&gt;='Rent Roll'!$M59,'Rent Roll'!$L59*((1+'Rent Roll'!$O59)^DATEDIF('Rent Roll'!$M59,'Commercial Lease'!X$5,"Y")),0)),"-")</f>
        <v>-</v>
      </c>
      <c r="Y62" s="325" t="str">
        <f>IFERROR(
IF((Y$5&gt;=(EOMONTH('Rent Roll'!$M$56,('Rent Roll'!$N$56*12)-1)+1)),0,
IF(Y$5&gt;='Rent Roll'!$M59,'Rent Roll'!$L59*((1+'Rent Roll'!$O59)^DATEDIF('Rent Roll'!$M59,'Commercial Lease'!Y$5,"Y")),0)),"-")</f>
        <v>-</v>
      </c>
      <c r="Z62" s="325" t="str">
        <f>IFERROR(
IF((Z$5&gt;=(EOMONTH('Rent Roll'!$M$56,('Rent Roll'!$N$56*12)-1)+1)),0,
IF(Z$5&gt;='Rent Roll'!$M59,'Rent Roll'!$L59*((1+'Rent Roll'!$O59)^DATEDIF('Rent Roll'!$M59,'Commercial Lease'!Z$5,"Y")),0)),"-")</f>
        <v>-</v>
      </c>
      <c r="AA62" s="325" t="str">
        <f>IFERROR(
IF((AA$5&gt;=(EOMONTH('Rent Roll'!$M$56,('Rent Roll'!$N$56*12)-1)+1)),0,
IF(AA$5&gt;='Rent Roll'!$M59,'Rent Roll'!$L59*((1+'Rent Roll'!$O59)^DATEDIF('Rent Roll'!$M59,'Commercial Lease'!AA$5,"Y")),0)),"-")</f>
        <v>-</v>
      </c>
      <c r="AB62" s="325" t="str">
        <f>IFERROR(
IF((AB$5&gt;=(EOMONTH('Rent Roll'!$M$56,('Rent Roll'!$N$56*12)-1)+1)),0,
IF(AB$5&gt;='Rent Roll'!$M59,'Rent Roll'!$L59*((1+'Rent Roll'!$O59)^DATEDIF('Rent Roll'!$M59,'Commercial Lease'!AB$5,"Y")),0)),"-")</f>
        <v>-</v>
      </c>
      <c r="AC62" s="325" t="str">
        <f>IFERROR(
IF((AC$5&gt;=(EOMONTH('Rent Roll'!$M$56,('Rent Roll'!$N$56*12)-1)+1)),0,
IF(AC$5&gt;='Rent Roll'!$M59,'Rent Roll'!$L59*((1+'Rent Roll'!$O59)^DATEDIF('Rent Roll'!$M59,'Commercial Lease'!AC$5,"Y")),0)),"-")</f>
        <v>-</v>
      </c>
      <c r="AD62" s="325" t="str">
        <f>IFERROR(
IF((AD$5&gt;=(EOMONTH('Rent Roll'!$M$56,('Rent Roll'!$N$56*12)-1)+1)),0,
IF(AD$5&gt;='Rent Roll'!$M59,'Rent Roll'!$L59*((1+'Rent Roll'!$O59)^DATEDIF('Rent Roll'!$M59,'Commercial Lease'!AD$5,"Y")),0)),"-")</f>
        <v>-</v>
      </c>
      <c r="AE62" s="325" t="str">
        <f>IFERROR(
IF((AE$5&gt;=(EOMONTH('Rent Roll'!$M$56,('Rent Roll'!$N$56*12)-1)+1)),0,
IF(AE$5&gt;='Rent Roll'!$M59,'Rent Roll'!$L59*((1+'Rent Roll'!$O59)^DATEDIF('Rent Roll'!$M59,'Commercial Lease'!AE$5,"Y")),0)),"-")</f>
        <v>-</v>
      </c>
      <c r="AF62" s="325" t="str">
        <f>IFERROR(
IF((AF$5&gt;=(EOMONTH('Rent Roll'!$M$56,('Rent Roll'!$N$56*12)-1)+1)),0,
IF(AF$5&gt;='Rent Roll'!$M59,'Rent Roll'!$L59*((1+'Rent Roll'!$O59)^DATEDIF('Rent Roll'!$M59,'Commercial Lease'!AF$5,"Y")),0)),"-")</f>
        <v>-</v>
      </c>
      <c r="AG62" s="325" t="str">
        <f>IFERROR(
IF((AG$5&gt;=(EOMONTH('Rent Roll'!$M$56,('Rent Roll'!$N$56*12)-1)+1)),0,
IF(AG$5&gt;='Rent Roll'!$M59,'Rent Roll'!$L59*((1+'Rent Roll'!$O59)^DATEDIF('Rent Roll'!$M59,'Commercial Lease'!AG$5,"Y")),0)),"-")</f>
        <v>-</v>
      </c>
      <c r="AH62" s="325" t="str">
        <f>IFERROR(
IF((AH$5&gt;=(EOMONTH('Rent Roll'!$M$56,('Rent Roll'!$N$56*12)-1)+1)),0,
IF(AH$5&gt;='Rent Roll'!$M59,'Rent Roll'!$L59*((1+'Rent Roll'!$O59)^DATEDIF('Rent Roll'!$M59,'Commercial Lease'!AH$5,"Y")),0)),"-")</f>
        <v>-</v>
      </c>
      <c r="AI62" s="325" t="str">
        <f>IFERROR(
IF((AI$5&gt;=(EOMONTH('Rent Roll'!$M$56,('Rent Roll'!$N$56*12)-1)+1)),0,
IF(AI$5&gt;='Rent Roll'!$M59,'Rent Roll'!$L59*((1+'Rent Roll'!$O59)^DATEDIF('Rent Roll'!$M59,'Commercial Lease'!AI$5,"Y")),0)),"-")</f>
        <v>-</v>
      </c>
      <c r="AJ62" s="325" t="str">
        <f>IFERROR(
IF((AJ$5&gt;=(EOMONTH('Rent Roll'!$M$56,('Rent Roll'!$N$56*12)-1)+1)),0,
IF(AJ$5&gt;='Rent Roll'!$M59,'Rent Roll'!$L59*((1+'Rent Roll'!$O59)^DATEDIF('Rent Roll'!$M59,'Commercial Lease'!AJ$5,"Y")),0)),"-")</f>
        <v>-</v>
      </c>
      <c r="AK62" s="325" t="str">
        <f>IFERROR(
IF((AK$5&gt;=(EOMONTH('Rent Roll'!$M$56,('Rent Roll'!$N$56*12)-1)+1)),0,
IF(AK$5&gt;='Rent Roll'!$M59,'Rent Roll'!$L59*((1+'Rent Roll'!$O59)^DATEDIF('Rent Roll'!$M59,'Commercial Lease'!AK$5,"Y")),0)),"-")</f>
        <v>-</v>
      </c>
      <c r="AL62" s="325" t="str">
        <f>IFERROR(
IF((AL$5&gt;=(EOMONTH('Rent Roll'!$M$56,('Rent Roll'!$N$56*12)-1)+1)),0,
IF(AL$5&gt;='Rent Roll'!$M59,'Rent Roll'!$L59*((1+'Rent Roll'!$O59)^DATEDIF('Rent Roll'!$M59,'Commercial Lease'!AL$5,"Y")),0)),"-")</f>
        <v>-</v>
      </c>
      <c r="AM62" s="325" t="str">
        <f>IFERROR(
IF((AM$5&gt;=(EOMONTH('Rent Roll'!$M$56,('Rent Roll'!$N$56*12)-1)+1)),0,
IF(AM$5&gt;='Rent Roll'!$M59,'Rent Roll'!$L59*((1+'Rent Roll'!$O59)^DATEDIF('Rent Roll'!$M59,'Commercial Lease'!AM$5,"Y")),0)),"-")</f>
        <v>-</v>
      </c>
      <c r="AN62" s="325" t="str">
        <f>IFERROR(
IF((AN$5&gt;=(EOMONTH('Rent Roll'!$M$56,('Rent Roll'!$N$56*12)-1)+1)),0,
IF(AN$5&gt;='Rent Roll'!$M59,'Rent Roll'!$L59*((1+'Rent Roll'!$O59)^DATEDIF('Rent Roll'!$M59,'Commercial Lease'!AN$5,"Y")),0)),"-")</f>
        <v>-</v>
      </c>
      <c r="AO62" s="325" t="str">
        <f>IFERROR(
IF((AO$5&gt;=(EOMONTH('Rent Roll'!$M$56,('Rent Roll'!$N$56*12)-1)+1)),0,
IF(AO$5&gt;='Rent Roll'!$M59,'Rent Roll'!$L59*((1+'Rent Roll'!$O59)^DATEDIF('Rent Roll'!$M59,'Commercial Lease'!AO$5,"Y")),0)),"-")</f>
        <v>-</v>
      </c>
      <c r="AP62" s="325" t="str">
        <f>IFERROR(
IF((AP$5&gt;=(EOMONTH('Rent Roll'!$M$56,('Rent Roll'!$N$56*12)-1)+1)),0,
IF(AP$5&gt;='Rent Roll'!$M59,'Rent Roll'!$L59*((1+'Rent Roll'!$O59)^DATEDIF('Rent Roll'!$M59,'Commercial Lease'!AP$5,"Y")),0)),"-")</f>
        <v>-</v>
      </c>
      <c r="AQ62" s="325" t="str">
        <f>IFERROR(
IF((AQ$5&gt;=(EOMONTH('Rent Roll'!$M$56,('Rent Roll'!$N$56*12)-1)+1)),0,
IF(AQ$5&gt;='Rent Roll'!$M59,'Rent Roll'!$L59*((1+'Rent Roll'!$O59)^DATEDIF('Rent Roll'!$M59,'Commercial Lease'!AQ$5,"Y")),0)),"-")</f>
        <v>-</v>
      </c>
      <c r="AR62" s="325" t="str">
        <f>IFERROR(
IF((AR$5&gt;=(EOMONTH('Rent Roll'!$M$56,('Rent Roll'!$N$56*12)-1)+1)),0,
IF(AR$5&gt;='Rent Roll'!$M59,'Rent Roll'!$L59*((1+'Rent Roll'!$O59)^DATEDIF('Rent Roll'!$M59,'Commercial Lease'!AR$5,"Y")),0)),"-")</f>
        <v>-</v>
      </c>
      <c r="AS62" s="325" t="str">
        <f>IFERROR(
IF((AS$5&gt;=(EOMONTH('Rent Roll'!$M$56,('Rent Roll'!$N$56*12)-1)+1)),0,
IF(AS$5&gt;='Rent Roll'!$M59,'Rent Roll'!$L59*((1+'Rent Roll'!$O59)^DATEDIF('Rent Roll'!$M59,'Commercial Lease'!AS$5,"Y")),0)),"-")</f>
        <v>-</v>
      </c>
      <c r="AT62" s="325" t="str">
        <f>IFERROR(
IF((AT$5&gt;=(EOMONTH('Rent Roll'!$M$56,('Rent Roll'!$N$56*12)-1)+1)),0,
IF(AT$5&gt;='Rent Roll'!$M59,'Rent Roll'!$L59*((1+'Rent Roll'!$O59)^DATEDIF('Rent Roll'!$M59,'Commercial Lease'!AT$5,"Y")),0)),"-")</f>
        <v>-</v>
      </c>
      <c r="AU62" s="325" t="str">
        <f>IFERROR(
IF((AU$5&gt;=(EOMONTH('Rent Roll'!$M$56,('Rent Roll'!$N$56*12)-1)+1)),0,
IF(AU$5&gt;='Rent Roll'!$M59,'Rent Roll'!$L59*((1+'Rent Roll'!$O59)^DATEDIF('Rent Roll'!$M59,'Commercial Lease'!AU$5,"Y")),0)),"-")</f>
        <v>-</v>
      </c>
      <c r="AV62" s="325" t="str">
        <f>IFERROR(
IF((AV$5&gt;=(EOMONTH('Rent Roll'!$M$56,('Rent Roll'!$N$56*12)-1)+1)),0,
IF(AV$5&gt;='Rent Roll'!$M59,'Rent Roll'!$L59*((1+'Rent Roll'!$O59)^DATEDIF('Rent Roll'!$M59,'Commercial Lease'!AV$5,"Y")),0)),"-")</f>
        <v>-</v>
      </c>
      <c r="AW62" s="325" t="str">
        <f>IFERROR(
IF((AW$5&gt;=(EOMONTH('Rent Roll'!$M$56,('Rent Roll'!$N$56*12)-1)+1)),0,
IF(AW$5&gt;='Rent Roll'!$M59,'Rent Roll'!$L59*((1+'Rent Roll'!$O59)^DATEDIF('Rent Roll'!$M59,'Commercial Lease'!AW$5,"Y")),0)),"-")</f>
        <v>-</v>
      </c>
      <c r="AX62" s="325" t="str">
        <f>IFERROR(
IF((AX$5&gt;=(EOMONTH('Rent Roll'!$M$56,('Rent Roll'!$N$56*12)-1)+1)),0,
IF(AX$5&gt;='Rent Roll'!$M59,'Rent Roll'!$L59*((1+'Rent Roll'!$O59)^DATEDIF('Rent Roll'!$M59,'Commercial Lease'!AX$5,"Y")),0)),"-")</f>
        <v>-</v>
      </c>
      <c r="AY62" s="325" t="str">
        <f>IFERROR(
IF((AY$5&gt;=(EOMONTH('Rent Roll'!$M$56,('Rent Roll'!$N$56*12)-1)+1)),0,
IF(AY$5&gt;='Rent Roll'!$M59,'Rent Roll'!$L59*((1+'Rent Roll'!$O59)^DATEDIF('Rent Roll'!$M59,'Commercial Lease'!AY$5,"Y")),0)),"-")</f>
        <v>-</v>
      </c>
      <c r="AZ62" s="325" t="str">
        <f>IFERROR(
IF((AZ$5&gt;=(EOMONTH('Rent Roll'!$M$56,('Rent Roll'!$N$56*12)-1)+1)),0,
IF(AZ$5&gt;='Rent Roll'!$M59,'Rent Roll'!$L59*((1+'Rent Roll'!$O59)^DATEDIF('Rent Roll'!$M59,'Commercial Lease'!AZ$5,"Y")),0)),"-")</f>
        <v>-</v>
      </c>
      <c r="BA62" s="325" t="str">
        <f>IFERROR(
IF((BA$5&gt;=(EOMONTH('Rent Roll'!$M$56,('Rent Roll'!$N$56*12)-1)+1)),0,
IF(BA$5&gt;='Rent Roll'!$M59,'Rent Roll'!$L59*((1+'Rent Roll'!$O59)^DATEDIF('Rent Roll'!$M59,'Commercial Lease'!BA$5,"Y")),0)),"-")</f>
        <v>-</v>
      </c>
      <c r="BB62" s="325" t="str">
        <f>IFERROR(
IF((BB$5&gt;=(EOMONTH('Rent Roll'!$M$56,('Rent Roll'!$N$56*12)-1)+1)),0,
IF(BB$5&gt;='Rent Roll'!$M59,'Rent Roll'!$L59*((1+'Rent Roll'!$O59)^DATEDIF('Rent Roll'!$M59,'Commercial Lease'!BB$5,"Y")),0)),"-")</f>
        <v>-</v>
      </c>
      <c r="BC62" s="325" t="str">
        <f>IFERROR(
IF((BC$5&gt;=(EOMONTH('Rent Roll'!$M$56,('Rent Roll'!$N$56*12)-1)+1)),0,
IF(BC$5&gt;='Rent Roll'!$M59,'Rent Roll'!$L59*((1+'Rent Roll'!$O59)^DATEDIF('Rent Roll'!$M59,'Commercial Lease'!BC$5,"Y")),0)),"-")</f>
        <v>-</v>
      </c>
      <c r="BD62" s="325" t="str">
        <f>IFERROR(
IF((BD$5&gt;=(EOMONTH('Rent Roll'!$M$56,('Rent Roll'!$N$56*12)-1)+1)),0,
IF(BD$5&gt;='Rent Roll'!$M59,'Rent Roll'!$L59*((1+'Rent Roll'!$O59)^DATEDIF('Rent Roll'!$M59,'Commercial Lease'!BD$5,"Y")),0)),"-")</f>
        <v>-</v>
      </c>
      <c r="BE62" s="325" t="str">
        <f>IFERROR(
IF((BE$5&gt;=(EOMONTH('Rent Roll'!$M$56,('Rent Roll'!$N$56*12)-1)+1)),0,
IF(BE$5&gt;='Rent Roll'!$M59,'Rent Roll'!$L59*((1+'Rent Roll'!$O59)^DATEDIF('Rent Roll'!$M59,'Commercial Lease'!BE$5,"Y")),0)),"-")</f>
        <v>-</v>
      </c>
      <c r="BF62" s="325" t="str">
        <f>IFERROR(
IF((BF$5&gt;=(EOMONTH('Rent Roll'!$M$56,('Rent Roll'!$N$56*12)-1)+1)),0,
IF(BF$5&gt;='Rent Roll'!$M59,'Rent Roll'!$L59*((1+'Rent Roll'!$O59)^DATEDIF('Rent Roll'!$M59,'Commercial Lease'!BF$5,"Y")),0)),"-")</f>
        <v>-</v>
      </c>
      <c r="BG62" s="325" t="str">
        <f>IFERROR(
IF((BG$5&gt;=(EOMONTH('Rent Roll'!$M$56,('Rent Roll'!$N$56*12)-1)+1)),0,
IF(BG$5&gt;='Rent Roll'!$M59,'Rent Roll'!$L59*((1+'Rent Roll'!$O59)^DATEDIF('Rent Roll'!$M59,'Commercial Lease'!BG$5,"Y")),0)),"-")</f>
        <v>-</v>
      </c>
      <c r="BH62" s="325" t="str">
        <f>IFERROR(
IF((BH$5&gt;=(EOMONTH('Rent Roll'!$M$56,('Rent Roll'!$N$56*12)-1)+1)),0,
IF(BH$5&gt;='Rent Roll'!$M59,'Rent Roll'!$L59*((1+'Rent Roll'!$O59)^DATEDIF('Rent Roll'!$M59,'Commercial Lease'!BH$5,"Y")),0)),"-")</f>
        <v>-</v>
      </c>
      <c r="BI62" s="325" t="str">
        <f>IFERROR(
IF((BI$5&gt;=(EOMONTH('Rent Roll'!$M$56,('Rent Roll'!$N$56*12)-1)+1)),0,
IF(BI$5&gt;='Rent Roll'!$M59,'Rent Roll'!$L59*((1+'Rent Roll'!$O59)^DATEDIF('Rent Roll'!$M59,'Commercial Lease'!BI$5,"Y")),0)),"-")</f>
        <v>-</v>
      </c>
      <c r="BJ62" s="325" t="str">
        <f>IFERROR(
IF((BJ$5&gt;=(EOMONTH('Rent Roll'!$M$56,('Rent Roll'!$N$56*12)-1)+1)),0,
IF(BJ$5&gt;='Rent Roll'!$M59,'Rent Roll'!$L59*((1+'Rent Roll'!$O59)^DATEDIF('Rent Roll'!$M59,'Commercial Lease'!BJ$5,"Y")),0)),"-")</f>
        <v>-</v>
      </c>
      <c r="BK62" s="325" t="str">
        <f>IFERROR(
IF((BK$5&gt;=(EOMONTH('Rent Roll'!$M$56,('Rent Roll'!$N$56*12)-1)+1)),0,
IF(BK$5&gt;='Rent Roll'!$M59,'Rent Roll'!$L59*((1+'Rent Roll'!$O59)^DATEDIF('Rent Roll'!$M59,'Commercial Lease'!BK$5,"Y")),0)),"-")</f>
        <v>-</v>
      </c>
      <c r="BL62" s="325" t="str">
        <f>IFERROR(
IF((BL$5&gt;=(EOMONTH('Rent Roll'!$M$56,('Rent Roll'!$N$56*12)-1)+1)),0,
IF(BL$5&gt;='Rent Roll'!$M59,'Rent Roll'!$L59*((1+'Rent Roll'!$O59)^DATEDIF('Rent Roll'!$M59,'Commercial Lease'!BL$5,"Y")),0)),"-")</f>
        <v>-</v>
      </c>
      <c r="BM62" s="325" t="str">
        <f>IFERROR(
IF((BM$5&gt;=(EOMONTH('Rent Roll'!$M$56,('Rent Roll'!$N$56*12)-1)+1)),0,
IF(BM$5&gt;='Rent Roll'!$M59,'Rent Roll'!$L59*((1+'Rent Roll'!$O59)^DATEDIF('Rent Roll'!$M59,'Commercial Lease'!BM$5,"Y")),0)),"-")</f>
        <v>-</v>
      </c>
      <c r="BN62" s="325" t="str">
        <f>IFERROR(
IF((BN$5&gt;=(EOMONTH('Rent Roll'!$M$56,('Rent Roll'!$N$56*12)-1)+1)),0,
IF(BN$5&gt;='Rent Roll'!$M59,'Rent Roll'!$L59*((1+'Rent Roll'!$O59)^DATEDIF('Rent Roll'!$M59,'Commercial Lease'!BN$5,"Y")),0)),"-")</f>
        <v>-</v>
      </c>
      <c r="BO62" s="325" t="str">
        <f>IFERROR(
IF((BO$5&gt;=(EOMONTH('Rent Roll'!$M$56,('Rent Roll'!$N$56*12)-1)+1)),0,
IF(BO$5&gt;='Rent Roll'!$M59,'Rent Roll'!$L59*((1+'Rent Roll'!$O59)^DATEDIF('Rent Roll'!$M59,'Commercial Lease'!BO$5,"Y")),0)),"-")</f>
        <v>-</v>
      </c>
      <c r="BP62" s="325" t="str">
        <f>IFERROR(
IF((BP$5&gt;=(EOMONTH('Rent Roll'!$M$56,('Rent Roll'!$N$56*12)-1)+1)),0,
IF(BP$5&gt;='Rent Roll'!$M59,'Rent Roll'!$L59*((1+'Rent Roll'!$O59)^DATEDIF('Rent Roll'!$M59,'Commercial Lease'!BP$5,"Y")),0)),"-")</f>
        <v>-</v>
      </c>
      <c r="BQ62" s="325" t="str">
        <f>IFERROR(
IF((BQ$5&gt;=(EOMONTH('Rent Roll'!$M$56,('Rent Roll'!$N$56*12)-1)+1)),0,
IF(BQ$5&gt;='Rent Roll'!$M59,'Rent Roll'!$L59*((1+'Rent Roll'!$O59)^DATEDIF('Rent Roll'!$M59,'Commercial Lease'!BQ$5,"Y")),0)),"-")</f>
        <v>-</v>
      </c>
      <c r="BR62" s="325" t="str">
        <f>IFERROR(
IF((BR$5&gt;=(EOMONTH('Rent Roll'!$M$56,('Rent Roll'!$N$56*12)-1)+1)),0,
IF(BR$5&gt;='Rent Roll'!$M59,'Rent Roll'!$L59*((1+'Rent Roll'!$O59)^DATEDIF('Rent Roll'!$M59,'Commercial Lease'!BR$5,"Y")),0)),"-")</f>
        <v>-</v>
      </c>
      <c r="BS62" s="325" t="str">
        <f>IFERROR(
IF((BS$5&gt;=(EOMONTH('Rent Roll'!$M$56,('Rent Roll'!$N$56*12)-1)+1)),0,
IF(BS$5&gt;='Rent Roll'!$M59,'Rent Roll'!$L59*((1+'Rent Roll'!$O59)^DATEDIF('Rent Roll'!$M59,'Commercial Lease'!BS$5,"Y")),0)),"-")</f>
        <v>-</v>
      </c>
      <c r="BT62" s="325" t="str">
        <f>IFERROR(
IF((BT$5&gt;=(EOMONTH('Rent Roll'!$M$56,('Rent Roll'!$N$56*12)-1)+1)),0,
IF(BT$5&gt;='Rent Roll'!$M59,'Rent Roll'!$L59*((1+'Rent Roll'!$O59)^DATEDIF('Rent Roll'!$M59,'Commercial Lease'!BT$5,"Y")),0)),"-")</f>
        <v>-</v>
      </c>
      <c r="BU62" s="325" t="str">
        <f>IFERROR(
IF((BU$5&gt;=(EOMONTH('Rent Roll'!$M$56,('Rent Roll'!$N$56*12)-1)+1)),0,
IF(BU$5&gt;='Rent Roll'!$M59,'Rent Roll'!$L59*((1+'Rent Roll'!$O59)^DATEDIF('Rent Roll'!$M59,'Commercial Lease'!BU$5,"Y")),0)),"-")</f>
        <v>-</v>
      </c>
      <c r="BV62" s="325" t="str">
        <f>IFERROR(
IF((BV$5&gt;=(EOMONTH('Rent Roll'!$M$56,('Rent Roll'!$N$56*12)-1)+1)),0,
IF(BV$5&gt;='Rent Roll'!$M59,'Rent Roll'!$L59*((1+'Rent Roll'!$O59)^DATEDIF('Rent Roll'!$M59,'Commercial Lease'!BV$5,"Y")),0)),"-")</f>
        <v>-</v>
      </c>
      <c r="BW62" s="325" t="str">
        <f>IFERROR(
IF((BW$5&gt;=(EOMONTH('Rent Roll'!$M$56,('Rent Roll'!$N$56*12)-1)+1)),0,
IF(BW$5&gt;='Rent Roll'!$M59,'Rent Roll'!$L59*((1+'Rent Roll'!$O59)^DATEDIF('Rent Roll'!$M59,'Commercial Lease'!BW$5,"Y")),0)),"-")</f>
        <v>-</v>
      </c>
      <c r="BX62" s="325" t="str">
        <f>IFERROR(
IF((BX$5&gt;=(EOMONTH('Rent Roll'!$M$56,('Rent Roll'!$N$56*12)-1)+1)),0,
IF(BX$5&gt;='Rent Roll'!$M59,'Rent Roll'!$L59*((1+'Rent Roll'!$O59)^DATEDIF('Rent Roll'!$M59,'Commercial Lease'!BX$5,"Y")),0)),"-")</f>
        <v>-</v>
      </c>
      <c r="BY62" s="325" t="str">
        <f>IFERROR(
IF((BY$5&gt;=(EOMONTH('Rent Roll'!$M$56,('Rent Roll'!$N$56*12)-1)+1)),0,
IF(BY$5&gt;='Rent Roll'!$M59,'Rent Roll'!$L59*((1+'Rent Roll'!$O59)^DATEDIF('Rent Roll'!$M59,'Commercial Lease'!BY$5,"Y")),0)),"-")</f>
        <v>-</v>
      </c>
      <c r="BZ62" s="325" t="str">
        <f>IFERROR(
IF((BZ$5&gt;=(EOMONTH('Rent Roll'!$M$56,('Rent Roll'!$N$56*12)-1)+1)),0,
IF(BZ$5&gt;='Rent Roll'!$M59,'Rent Roll'!$L59*((1+'Rent Roll'!$O59)^DATEDIF('Rent Roll'!$M59,'Commercial Lease'!BZ$5,"Y")),0)),"-")</f>
        <v>-</v>
      </c>
      <c r="CA62" s="325" t="str">
        <f>IFERROR(
IF((CA$5&gt;=(EOMONTH('Rent Roll'!$M$56,('Rent Roll'!$N$56*12)-1)+1)),0,
IF(CA$5&gt;='Rent Roll'!$M59,'Rent Roll'!$L59*((1+'Rent Roll'!$O59)^DATEDIF('Rent Roll'!$M59,'Commercial Lease'!CA$5,"Y")),0)),"-")</f>
        <v>-</v>
      </c>
      <c r="CB62" s="325" t="str">
        <f>IFERROR(
IF((CB$5&gt;=(EOMONTH('Rent Roll'!$M$56,('Rent Roll'!$N$56*12)-1)+1)),0,
IF(CB$5&gt;='Rent Roll'!$M59,'Rent Roll'!$L59*((1+'Rent Roll'!$O59)^DATEDIF('Rent Roll'!$M59,'Commercial Lease'!CB$5,"Y")),0)),"-")</f>
        <v>-</v>
      </c>
      <c r="CC62" s="325" t="str">
        <f>IFERROR(
IF((CC$5&gt;=(EOMONTH('Rent Roll'!$M$56,('Rent Roll'!$N$56*12)-1)+1)),0,
IF(CC$5&gt;='Rent Roll'!$M59,'Rent Roll'!$L59*((1+'Rent Roll'!$O59)^DATEDIF('Rent Roll'!$M59,'Commercial Lease'!CC$5,"Y")),0)),"-")</f>
        <v>-</v>
      </c>
      <c r="CD62" s="325" t="str">
        <f>IFERROR(
IF((CD$5&gt;=(EOMONTH('Rent Roll'!$M$56,('Rent Roll'!$N$56*12)-1)+1)),0,
IF(CD$5&gt;='Rent Roll'!$M59,'Rent Roll'!$L59*((1+'Rent Roll'!$O59)^DATEDIF('Rent Roll'!$M59,'Commercial Lease'!CD$5,"Y")),0)),"-")</f>
        <v>-</v>
      </c>
      <c r="CE62" s="325" t="str">
        <f>IFERROR(
IF((CE$5&gt;=(EOMONTH('Rent Roll'!$M$56,('Rent Roll'!$N$56*12)-1)+1)),0,
IF(CE$5&gt;='Rent Roll'!$M59,'Rent Roll'!$L59*((1+'Rent Roll'!$O59)^DATEDIF('Rent Roll'!$M59,'Commercial Lease'!CE$5,"Y")),0)),"-")</f>
        <v>-</v>
      </c>
      <c r="CF62" s="325" t="str">
        <f>IFERROR(
IF((CF$5&gt;=(EOMONTH('Rent Roll'!$M$56,('Rent Roll'!$N$56*12)-1)+1)),0,
IF(CF$5&gt;='Rent Roll'!$M59,'Rent Roll'!$L59*((1+'Rent Roll'!$O59)^DATEDIF('Rent Roll'!$M59,'Commercial Lease'!CF$5,"Y")),0)),"-")</f>
        <v>-</v>
      </c>
      <c r="CG62" s="325" t="str">
        <f>IFERROR(
IF((CG$5&gt;=(EOMONTH('Rent Roll'!$M$56,('Rent Roll'!$N$56*12)-1)+1)),0,
IF(CG$5&gt;='Rent Roll'!$M59,'Rent Roll'!$L59*((1+'Rent Roll'!$O59)^DATEDIF('Rent Roll'!$M59,'Commercial Lease'!CG$5,"Y")),0)),"-")</f>
        <v>-</v>
      </c>
      <c r="CH62" s="325" t="str">
        <f>IFERROR(
IF((CH$5&gt;=(EOMONTH('Rent Roll'!$M$56,('Rent Roll'!$N$56*12)-1)+1)),0,
IF(CH$5&gt;='Rent Roll'!$M59,'Rent Roll'!$L59*((1+'Rent Roll'!$O59)^DATEDIF('Rent Roll'!$M59,'Commercial Lease'!CH$5,"Y")),0)),"-")</f>
        <v>-</v>
      </c>
      <c r="CI62" s="325" t="str">
        <f>IFERROR(
IF((CI$5&gt;=(EOMONTH('Rent Roll'!$M$56,('Rent Roll'!$N$56*12)-1)+1)),0,
IF(CI$5&gt;='Rent Roll'!$M59,'Rent Roll'!$L59*((1+'Rent Roll'!$O59)^DATEDIF('Rent Roll'!$M59,'Commercial Lease'!CI$5,"Y")),0)),"-")</f>
        <v>-</v>
      </c>
      <c r="CJ62" s="325" t="str">
        <f>IFERROR(
IF((CJ$5&gt;=(EOMONTH('Rent Roll'!$M$56,('Rent Roll'!$N$56*12)-1)+1)),0,
IF(CJ$5&gt;='Rent Roll'!$M59,'Rent Roll'!$L59*((1+'Rent Roll'!$O59)^DATEDIF('Rent Roll'!$M59,'Commercial Lease'!CJ$5,"Y")),0)),"-")</f>
        <v>-</v>
      </c>
      <c r="CK62" s="325" t="str">
        <f>IFERROR(
IF((CK$5&gt;=(EOMONTH('Rent Roll'!$M$56,('Rent Roll'!$N$56*12)-1)+1)),0,
IF(CK$5&gt;='Rent Roll'!$M59,'Rent Roll'!$L59*((1+'Rent Roll'!$O59)^DATEDIF('Rent Roll'!$M59,'Commercial Lease'!CK$5,"Y")),0)),"-")</f>
        <v>-</v>
      </c>
      <c r="CL62" s="325" t="str">
        <f>IFERROR(
IF((CL$5&gt;=(EOMONTH('Rent Roll'!$M$56,('Rent Roll'!$N$56*12)-1)+1)),0,
IF(CL$5&gt;='Rent Roll'!$M59,'Rent Roll'!$L59*((1+'Rent Roll'!$O59)^DATEDIF('Rent Roll'!$M59,'Commercial Lease'!CL$5,"Y")),0)),"-")</f>
        <v>-</v>
      </c>
      <c r="CM62" s="325" t="str">
        <f>IFERROR(
IF((CM$5&gt;=(EOMONTH('Rent Roll'!$M$56,('Rent Roll'!$N$56*12)-1)+1)),0,
IF(CM$5&gt;='Rent Roll'!$M59,'Rent Roll'!$L59*((1+'Rent Roll'!$O59)^DATEDIF('Rent Roll'!$M59,'Commercial Lease'!CM$5,"Y")),0)),"-")</f>
        <v>-</v>
      </c>
      <c r="CN62" s="325" t="str">
        <f>IFERROR(
IF((CN$5&gt;=(EOMONTH('Rent Roll'!$M$56,('Rent Roll'!$N$56*12)-1)+1)),0,
IF(CN$5&gt;='Rent Roll'!$M59,'Rent Roll'!$L59*((1+'Rent Roll'!$O59)^DATEDIF('Rent Roll'!$M59,'Commercial Lease'!CN$5,"Y")),0)),"-")</f>
        <v>-</v>
      </c>
      <c r="CO62" s="325" t="str">
        <f>IFERROR(
IF((CO$5&gt;=(EOMONTH('Rent Roll'!$M$56,('Rent Roll'!$N$56*12)-1)+1)),0,
IF(CO$5&gt;='Rent Roll'!$M59,'Rent Roll'!$L59*((1+'Rent Roll'!$O59)^DATEDIF('Rent Roll'!$M59,'Commercial Lease'!CO$5,"Y")),0)),"-")</f>
        <v>-</v>
      </c>
      <c r="CP62" s="325" t="str">
        <f>IFERROR(
IF((CP$5&gt;=(EOMONTH('Rent Roll'!$M$56,('Rent Roll'!$N$56*12)-1)+1)),0,
IF(CP$5&gt;='Rent Roll'!$M59,'Rent Roll'!$L59*((1+'Rent Roll'!$O59)^DATEDIF('Rent Roll'!$M59,'Commercial Lease'!CP$5,"Y")),0)),"-")</f>
        <v>-</v>
      </c>
      <c r="CQ62" s="325" t="str">
        <f>IFERROR(
IF((CQ$5&gt;=(EOMONTH('Rent Roll'!$M$56,('Rent Roll'!$N$56*12)-1)+1)),0,
IF(CQ$5&gt;='Rent Roll'!$M59,'Rent Roll'!$L59*((1+'Rent Roll'!$O59)^DATEDIF('Rent Roll'!$M59,'Commercial Lease'!CQ$5,"Y")),0)),"-")</f>
        <v>-</v>
      </c>
      <c r="CR62" s="325" t="str">
        <f>IFERROR(
IF((CR$5&gt;=(EOMONTH('Rent Roll'!$M$56,('Rent Roll'!$N$56*12)-1)+1)),0,
IF(CR$5&gt;='Rent Roll'!$M59,'Rent Roll'!$L59*((1+'Rent Roll'!$O59)^DATEDIF('Rent Roll'!$M59,'Commercial Lease'!CR$5,"Y")),0)),"-")</f>
        <v>-</v>
      </c>
      <c r="CS62" s="325" t="str">
        <f>IFERROR(
IF((CS$5&gt;=(EOMONTH('Rent Roll'!$M$56,('Rent Roll'!$N$56*12)-1)+1)),0,
IF(CS$5&gt;='Rent Roll'!$M59,'Rent Roll'!$L59*((1+'Rent Roll'!$O59)^DATEDIF('Rent Roll'!$M59,'Commercial Lease'!CS$5,"Y")),0)),"-")</f>
        <v>-</v>
      </c>
      <c r="CT62" s="325" t="str">
        <f>IFERROR(
IF((CT$5&gt;=(EOMONTH('Rent Roll'!$M$56,('Rent Roll'!$N$56*12)-1)+1)),0,
IF(CT$5&gt;='Rent Roll'!$M59,'Rent Roll'!$L59*((1+'Rent Roll'!$O59)^DATEDIF('Rent Roll'!$M59,'Commercial Lease'!CT$5,"Y")),0)),"-")</f>
        <v>-</v>
      </c>
      <c r="CU62" s="325" t="str">
        <f>IFERROR(
IF((CU$5&gt;=(EOMONTH('Rent Roll'!$M$56,('Rent Roll'!$N$56*12)-1)+1)),0,
IF(CU$5&gt;='Rent Roll'!$M59,'Rent Roll'!$L59*((1+'Rent Roll'!$O59)^DATEDIF('Rent Roll'!$M59,'Commercial Lease'!CU$5,"Y")),0)),"-")</f>
        <v>-</v>
      </c>
      <c r="CV62" s="325" t="str">
        <f>IFERROR(
IF((CV$5&gt;=(EOMONTH('Rent Roll'!$M$56,('Rent Roll'!$N$56*12)-1)+1)),0,
IF(CV$5&gt;='Rent Roll'!$M59,'Rent Roll'!$L59*((1+'Rent Roll'!$O59)^DATEDIF('Rent Roll'!$M59,'Commercial Lease'!CV$5,"Y")),0)),"-")</f>
        <v>-</v>
      </c>
      <c r="CW62" s="325" t="str">
        <f>IFERROR(
IF((CW$5&gt;=(EOMONTH('Rent Roll'!$M$56,('Rent Roll'!$N$56*12)-1)+1)),0,
IF(CW$5&gt;='Rent Roll'!$M59,'Rent Roll'!$L59*((1+'Rent Roll'!$O59)^DATEDIF('Rent Roll'!$M59,'Commercial Lease'!CW$5,"Y")),0)),"-")</f>
        <v>-</v>
      </c>
      <c r="CX62" s="325" t="str">
        <f>IFERROR(
IF((CX$5&gt;=(EOMONTH('Rent Roll'!$M$56,('Rent Roll'!$N$56*12)-1)+1)),0,
IF(CX$5&gt;='Rent Roll'!$M59,'Rent Roll'!$L59*((1+'Rent Roll'!$O59)^DATEDIF('Rent Roll'!$M59,'Commercial Lease'!CX$5,"Y")),0)),"-")</f>
        <v>-</v>
      </c>
      <c r="CY62" s="325" t="str">
        <f>IFERROR(
IF((CY$5&gt;=(EOMONTH('Rent Roll'!$M$56,('Rent Roll'!$N$56*12)-1)+1)),0,
IF(CY$5&gt;='Rent Roll'!$M59,'Rent Roll'!$L59*((1+'Rent Roll'!$O59)^DATEDIF('Rent Roll'!$M59,'Commercial Lease'!CY$5,"Y")),0)),"-")</f>
        <v>-</v>
      </c>
      <c r="CZ62" s="325" t="str">
        <f>IFERROR(
IF((CZ$5&gt;=(EOMONTH('Rent Roll'!$M$56,('Rent Roll'!$N$56*12)-1)+1)),0,
IF(CZ$5&gt;='Rent Roll'!$M59,'Rent Roll'!$L59*((1+'Rent Roll'!$O59)^DATEDIF('Rent Roll'!$M59,'Commercial Lease'!CZ$5,"Y")),0)),"-")</f>
        <v>-</v>
      </c>
      <c r="DA62" s="325" t="str">
        <f>IFERROR(
IF((DA$5&gt;=(EOMONTH('Rent Roll'!$M$56,('Rent Roll'!$N$56*12)-1)+1)),0,
IF(DA$5&gt;='Rent Roll'!$M59,'Rent Roll'!$L59*((1+'Rent Roll'!$O59)^DATEDIF('Rent Roll'!$M59,'Commercial Lease'!DA$5,"Y")),0)),"-")</f>
        <v>-</v>
      </c>
      <c r="DB62" s="325" t="str">
        <f>IFERROR(
IF((DB$5&gt;=(EOMONTH('Rent Roll'!$M$56,('Rent Roll'!$N$56*12)-1)+1)),0,
IF(DB$5&gt;='Rent Roll'!$M59,'Rent Roll'!$L59*((1+'Rent Roll'!$O59)^DATEDIF('Rent Roll'!$M59,'Commercial Lease'!DB$5,"Y")),0)),"-")</f>
        <v>-</v>
      </c>
      <c r="DC62" s="325" t="str">
        <f>IFERROR(
IF((DC$5&gt;=(EOMONTH('Rent Roll'!$M$56,('Rent Roll'!$N$56*12)-1)+1)),0,
IF(DC$5&gt;='Rent Roll'!$M59,'Rent Roll'!$L59*((1+'Rent Roll'!$O59)^DATEDIF('Rent Roll'!$M59,'Commercial Lease'!DC$5,"Y")),0)),"-")</f>
        <v>-</v>
      </c>
      <c r="DD62" s="325" t="str">
        <f>IFERROR(
IF((DD$5&gt;=(EOMONTH('Rent Roll'!$M$56,('Rent Roll'!$N$56*12)-1)+1)),0,
IF(DD$5&gt;='Rent Roll'!$M59,'Rent Roll'!$L59*((1+'Rent Roll'!$O59)^DATEDIF('Rent Roll'!$M59,'Commercial Lease'!DD$5,"Y")),0)),"-")</f>
        <v>-</v>
      </c>
      <c r="DE62" s="325" t="str">
        <f>IFERROR(
IF((DE$5&gt;=(EOMONTH('Rent Roll'!$M$56,('Rent Roll'!$N$56*12)-1)+1)),0,
IF(DE$5&gt;='Rent Roll'!$M59,'Rent Roll'!$L59*((1+'Rent Roll'!$O59)^DATEDIF('Rent Roll'!$M59,'Commercial Lease'!DE$5,"Y")),0)),"-")</f>
        <v>-</v>
      </c>
      <c r="DF62" s="325" t="str">
        <f>IFERROR(
IF((DF$5&gt;=(EOMONTH('Rent Roll'!$M$56,('Rent Roll'!$N$56*12)-1)+1)),0,
IF(DF$5&gt;='Rent Roll'!$M59,'Rent Roll'!$L59*((1+'Rent Roll'!$O59)^DATEDIF('Rent Roll'!$M59,'Commercial Lease'!DF$5,"Y")),0)),"-")</f>
        <v>-</v>
      </c>
      <c r="DG62" s="325" t="str">
        <f>IFERROR(
IF((DG$5&gt;=(EOMONTH('Rent Roll'!$M$56,('Rent Roll'!$N$56*12)-1)+1)),0,
IF(DG$5&gt;='Rent Roll'!$M59,'Rent Roll'!$L59*((1+'Rent Roll'!$O59)^DATEDIF('Rent Roll'!$M59,'Commercial Lease'!DG$5,"Y")),0)),"-")</f>
        <v>-</v>
      </c>
      <c r="DH62" s="325" t="str">
        <f>IFERROR(
IF((DH$5&gt;=(EOMONTH('Rent Roll'!$M$56,('Rent Roll'!$N$56*12)-1)+1)),0,
IF(DH$5&gt;='Rent Roll'!$M59,'Rent Roll'!$L59*((1+'Rent Roll'!$O59)^DATEDIF('Rent Roll'!$M59,'Commercial Lease'!DH$5,"Y")),0)),"-")</f>
        <v>-</v>
      </c>
      <c r="DI62" s="325" t="str">
        <f>IFERROR(
IF((DI$5&gt;=(EOMONTH('Rent Roll'!$M$56,('Rent Roll'!$N$56*12)-1)+1)),0,
IF(DI$5&gt;='Rent Roll'!$M59,'Rent Roll'!$L59*((1+'Rent Roll'!$O59)^DATEDIF('Rent Roll'!$M59,'Commercial Lease'!DI$5,"Y")),0)),"-")</f>
        <v>-</v>
      </c>
      <c r="DJ62" s="325" t="str">
        <f>IFERROR(
IF((DJ$5&gt;=(EOMONTH('Rent Roll'!$M$56,('Rent Roll'!$N$56*12)-1)+1)),0,
IF(DJ$5&gt;='Rent Roll'!$M59,'Rent Roll'!$L59*((1+'Rent Roll'!$O59)^DATEDIF('Rent Roll'!$M59,'Commercial Lease'!DJ$5,"Y")),0)),"-")</f>
        <v>-</v>
      </c>
      <c r="DK62" s="325" t="str">
        <f>IFERROR(
IF((DK$5&gt;=(EOMONTH('Rent Roll'!$M$56,('Rent Roll'!$N$56*12)-1)+1)),0,
IF(DK$5&gt;='Rent Roll'!$M59,'Rent Roll'!$L59*((1+'Rent Roll'!$O59)^DATEDIF('Rent Roll'!$M59,'Commercial Lease'!DK$5,"Y")),0)),"-")</f>
        <v>-</v>
      </c>
      <c r="DL62" s="325" t="str">
        <f>IFERROR(
IF((DL$5&gt;=(EOMONTH('Rent Roll'!$M$56,('Rent Roll'!$N$56*12)-1)+1)),0,
IF(DL$5&gt;='Rent Roll'!$M59,'Rent Roll'!$L59*((1+'Rent Roll'!$O59)^DATEDIF('Rent Roll'!$M59,'Commercial Lease'!DL$5,"Y")),0)),"-")</f>
        <v>-</v>
      </c>
      <c r="DM62" s="325" t="str">
        <f>IFERROR(
IF((DM$5&gt;=(EOMONTH('Rent Roll'!$M$56,('Rent Roll'!$N$56*12)-1)+1)),0,
IF(DM$5&gt;='Rent Roll'!$M59,'Rent Roll'!$L59*((1+'Rent Roll'!$O59)^DATEDIF('Rent Roll'!$M59,'Commercial Lease'!DM$5,"Y")),0)),"-")</f>
        <v>-</v>
      </c>
      <c r="DN62" s="325" t="str">
        <f>IFERROR(
IF((DN$5&gt;=(EOMONTH('Rent Roll'!$M$56,('Rent Roll'!$N$56*12)-1)+1)),0,
IF(DN$5&gt;='Rent Roll'!$M59,'Rent Roll'!$L59*((1+'Rent Roll'!$O59)^DATEDIF('Rent Roll'!$M59,'Commercial Lease'!DN$5,"Y")),0)),"-")</f>
        <v>-</v>
      </c>
      <c r="DO62" s="325" t="str">
        <f>IFERROR(
IF((DO$5&gt;=(EOMONTH('Rent Roll'!$M$56,('Rent Roll'!$N$56*12)-1)+1)),0,
IF(DO$5&gt;='Rent Roll'!$M59,'Rent Roll'!$L59*((1+'Rent Roll'!$O59)^DATEDIF('Rent Roll'!$M59,'Commercial Lease'!DO$5,"Y")),0)),"-")</f>
        <v>-</v>
      </c>
      <c r="DP62" s="325" t="str">
        <f>IFERROR(
IF((DP$5&gt;=(EOMONTH('Rent Roll'!$M$56,('Rent Roll'!$N$56*12)-1)+1)),0,
IF(DP$5&gt;='Rent Roll'!$M59,'Rent Roll'!$L59*((1+'Rent Roll'!$O59)^DATEDIF('Rent Roll'!$M59,'Commercial Lease'!DP$5,"Y")),0)),"-")</f>
        <v>-</v>
      </c>
      <c r="DQ62" s="325" t="str">
        <f>IFERROR(
IF((DQ$5&gt;=(EOMONTH('Rent Roll'!$M$56,('Rent Roll'!$N$56*12)-1)+1)),0,
IF(DQ$5&gt;='Rent Roll'!$M59,'Rent Roll'!$L59*((1+'Rent Roll'!$O59)^DATEDIF('Rent Roll'!$M59,'Commercial Lease'!DQ$5,"Y")),0)),"-")</f>
        <v>-</v>
      </c>
      <c r="DR62" s="325" t="str">
        <f>IFERROR(
IF((DR$5&gt;=(EOMONTH('Rent Roll'!$M$56,('Rent Roll'!$N$56*12)-1)+1)),0,
IF(DR$5&gt;='Rent Roll'!$M59,'Rent Roll'!$L59*((1+'Rent Roll'!$O59)^DATEDIF('Rent Roll'!$M59,'Commercial Lease'!DR$5,"Y")),0)),"-")</f>
        <v>-</v>
      </c>
      <c r="DS62" s="325" t="str">
        <f>IFERROR(
IF((DS$5&gt;=(EOMONTH('Rent Roll'!$M$56,('Rent Roll'!$N$56*12)-1)+1)),0,
IF(DS$5&gt;='Rent Roll'!$M59,'Rent Roll'!$L59*((1+'Rent Roll'!$O59)^DATEDIF('Rent Roll'!$M59,'Commercial Lease'!DS$5,"Y")),0)),"-")</f>
        <v>-</v>
      </c>
      <c r="DT62" s="325" t="str">
        <f>IFERROR(
IF((DT$5&gt;=(EOMONTH('Rent Roll'!$M$56,('Rent Roll'!$N$56*12)-1)+1)),0,
IF(DT$5&gt;='Rent Roll'!$M59,'Rent Roll'!$L59*((1+'Rent Roll'!$O59)^DATEDIF('Rent Roll'!$M59,'Commercial Lease'!DT$5,"Y")),0)),"-")</f>
        <v>-</v>
      </c>
      <c r="DU62" s="325" t="str">
        <f>IFERROR(
IF((DU$5&gt;=(EOMONTH('Rent Roll'!$M$56,('Rent Roll'!$N$56*12)-1)+1)),0,
IF(DU$5&gt;='Rent Roll'!$M59,'Rent Roll'!$L59*((1+'Rent Roll'!$O59)^DATEDIF('Rent Roll'!$M59,'Commercial Lease'!DU$5,"Y")),0)),"-")</f>
        <v>-</v>
      </c>
      <c r="DV62" s="325" t="str">
        <f>IFERROR(
IF((DV$5&gt;=(EOMONTH('Rent Roll'!$M$56,('Rent Roll'!$N$56*12)-1)+1)),0,
IF(DV$5&gt;='Rent Roll'!$M59,'Rent Roll'!$L59*((1+'Rent Roll'!$O59)^DATEDIF('Rent Roll'!$M59,'Commercial Lease'!DV$5,"Y")),0)),"-")</f>
        <v>-</v>
      </c>
      <c r="DW62" s="325" t="str">
        <f>IFERROR(
IF((DW$5&gt;=(EOMONTH('Rent Roll'!$M$56,('Rent Roll'!$N$56*12)-1)+1)),0,
IF(DW$5&gt;='Rent Roll'!$M59,'Rent Roll'!$L59*((1+'Rent Roll'!$O59)^DATEDIF('Rent Roll'!$M59,'Commercial Lease'!DW$5,"Y")),0)),"-")</f>
        <v>-</v>
      </c>
      <c r="DX62" s="325" t="str">
        <f>IFERROR(
IF((DX$5&gt;=(EOMONTH('Rent Roll'!$M$56,('Rent Roll'!$N$56*12)-1)+1)),0,
IF(DX$5&gt;='Rent Roll'!$M59,'Rent Roll'!$L59*((1+'Rent Roll'!$O59)^DATEDIF('Rent Roll'!$M59,'Commercial Lease'!DX$5,"Y")),0)),"-")</f>
        <v>-</v>
      </c>
      <c r="DY62" s="325" t="str">
        <f>IFERROR(
IF((DY$5&gt;=(EOMONTH('Rent Roll'!$M$56,('Rent Roll'!$N$56*12)-1)+1)),0,
IF(DY$5&gt;='Rent Roll'!$M59,'Rent Roll'!$L59*((1+'Rent Roll'!$O59)^DATEDIF('Rent Roll'!$M59,'Commercial Lease'!DY$5,"Y")),0)),"-")</f>
        <v>-</v>
      </c>
      <c r="DZ62" s="325" t="str">
        <f>IFERROR(
IF((DZ$5&gt;=(EOMONTH('Rent Roll'!$M$56,('Rent Roll'!$N$56*12)-1)+1)),0,
IF(DZ$5&gt;='Rent Roll'!$M59,'Rent Roll'!$L59*((1+'Rent Roll'!$O59)^DATEDIF('Rent Roll'!$M59,'Commercial Lease'!DZ$5,"Y")),0)),"-")</f>
        <v>-</v>
      </c>
      <c r="EA62" s="325" t="str">
        <f>IFERROR(
IF((EA$5&gt;=(EOMONTH('Rent Roll'!$M$56,('Rent Roll'!$N$56*12)-1)+1)),0,
IF(EA$5&gt;='Rent Roll'!$M59,'Rent Roll'!$L59*((1+'Rent Roll'!$O59)^DATEDIF('Rent Roll'!$M59,'Commercial Lease'!EA$5,"Y")),0)),"-")</f>
        <v>-</v>
      </c>
      <c r="EB62" s="325" t="str">
        <f>IFERROR(
IF((EB$5&gt;=(EOMONTH('Rent Roll'!$M$56,('Rent Roll'!$N$56*12)-1)+1)),0,
IF(EB$5&gt;='Rent Roll'!$M59,'Rent Roll'!$L59*((1+'Rent Roll'!$O59)^DATEDIF('Rent Roll'!$M59,'Commercial Lease'!EB$5,"Y")),0)),"-")</f>
        <v>-</v>
      </c>
      <c r="EC62" s="325" t="str">
        <f>IFERROR(
IF((EC$5&gt;=(EOMONTH('Rent Roll'!$M$56,('Rent Roll'!$N$56*12)-1)+1)),0,
IF(EC$5&gt;='Rent Roll'!$M59,'Rent Roll'!$L59*((1+'Rent Roll'!$O59)^DATEDIF('Rent Roll'!$M59,'Commercial Lease'!EC$5,"Y")),0)),"-")</f>
        <v>-</v>
      </c>
      <c r="ED62" s="325" t="str">
        <f>IFERROR(
IF((ED$5&gt;=(EOMONTH('Rent Roll'!$M$56,('Rent Roll'!$N$56*12)-1)+1)),0,
IF(ED$5&gt;='Rent Roll'!$M59,'Rent Roll'!$L59*((1+'Rent Roll'!$O59)^DATEDIF('Rent Roll'!$M59,'Commercial Lease'!ED$5,"Y")),0)),"-")</f>
        <v>-</v>
      </c>
      <c r="EE62" s="325" t="str">
        <f>IFERROR(
IF((EE$5&gt;=(EOMONTH('Rent Roll'!$M$56,('Rent Roll'!$N$56*12)-1)+1)),0,
IF(EE$5&gt;='Rent Roll'!$M59,'Rent Roll'!$L59*((1+'Rent Roll'!$O59)^DATEDIF('Rent Roll'!$M59,'Commercial Lease'!EE$5,"Y")),0)),"-")</f>
        <v>-</v>
      </c>
      <c r="EF62" s="326" t="str">
        <f>IFERROR(
IF((EF$5&gt;=(EOMONTH('Rent Roll'!$M$56,('Rent Roll'!$N$56*12)-1)+1)),0,
IF(EF$5&gt;='Rent Roll'!$M59,'Rent Roll'!$L59*((1+'Rent Roll'!$O59)^DATEDIF('Rent Roll'!$M59,'Commercial Lease'!EF$5,"Y")),0)),"-")</f>
        <v>-</v>
      </c>
      <c r="EG62" s="72" t="s">
        <v>109</v>
      </c>
    </row>
    <row r="63" spans="2:137" x14ac:dyDescent="0.2">
      <c r="B63" s="75"/>
      <c r="C63" s="287" t="str">
        <f>CONCATENATE('Rent Roll'!J60&amp;" - "&amp;'Rent Roll'!K60)</f>
        <v xml:space="preserve"> - </v>
      </c>
      <c r="D63" s="214">
        <f t="shared" si="22"/>
        <v>0</v>
      </c>
      <c r="E63" s="325">
        <f>'Rent Roll'!L60</f>
        <v>0</v>
      </c>
      <c r="F63" s="325" t="str">
        <f>IFERROR(
IF((F$5&gt;=(EOMONTH('Rent Roll'!$M$56,('Rent Roll'!$N$56*12)-1)+1)),0,
IF(F$5&gt;='Rent Roll'!$M60,'Rent Roll'!$L60*((1+'Rent Roll'!$O60)^DATEDIF('Rent Roll'!$M60,'Commercial Lease'!F$5,"Y")),0)),"-")</f>
        <v>-</v>
      </c>
      <c r="G63" s="325" t="str">
        <f>IFERROR(
IF((G$5&gt;=(EOMONTH('Rent Roll'!$M$56,('Rent Roll'!$N$56*12)-1)+1)),0,
IF(G$5&gt;='Rent Roll'!$M60,'Rent Roll'!$L60*((1+'Rent Roll'!$O60)^DATEDIF('Rent Roll'!$M60,'Commercial Lease'!G$5,"Y")),0)),"-")</f>
        <v>-</v>
      </c>
      <c r="H63" s="325" t="str">
        <f>IFERROR(
IF((H$5&gt;=(EOMONTH('Rent Roll'!$M$56,('Rent Roll'!$N$56*12)-1)+1)),0,
IF(H$5&gt;='Rent Roll'!$M60,'Rent Roll'!$L60*((1+'Rent Roll'!$O60)^DATEDIF('Rent Roll'!$M60,'Commercial Lease'!H$5,"Y")),0)),"-")</f>
        <v>-</v>
      </c>
      <c r="I63" s="325" t="str">
        <f>IFERROR(
IF((I$5&gt;=(EOMONTH('Rent Roll'!$M$56,('Rent Roll'!$N$56*12)-1)+1)),0,
IF(I$5&gt;='Rent Roll'!$M60,'Rent Roll'!$L60*((1+'Rent Roll'!$O60)^DATEDIF('Rent Roll'!$M60,'Commercial Lease'!I$5,"Y")),0)),"-")</f>
        <v>-</v>
      </c>
      <c r="J63" s="325" t="str">
        <f>IFERROR(
IF((J$5&gt;=(EOMONTH('Rent Roll'!$M$56,('Rent Roll'!$N$56*12)-1)+1)),0,
IF(J$5&gt;='Rent Roll'!$M60,'Rent Roll'!$L60*((1+'Rent Roll'!$O60)^DATEDIF('Rent Roll'!$M60,'Commercial Lease'!J$5,"Y")),0)),"-")</f>
        <v>-</v>
      </c>
      <c r="K63" s="325" t="str">
        <f>IFERROR(
IF((K$5&gt;=(EOMONTH('Rent Roll'!$M$56,('Rent Roll'!$N$56*12)-1)+1)),0,
IF(K$5&gt;='Rent Roll'!$M60,'Rent Roll'!$L60*((1+'Rent Roll'!$O60)^DATEDIF('Rent Roll'!$M60,'Commercial Lease'!K$5,"Y")),0)),"-")</f>
        <v>-</v>
      </c>
      <c r="L63" s="325" t="str">
        <f>IFERROR(
IF((L$5&gt;=(EOMONTH('Rent Roll'!$M$56,('Rent Roll'!$N$56*12)-1)+1)),0,
IF(L$5&gt;='Rent Roll'!$M60,'Rent Roll'!$L60*((1+'Rent Roll'!$O60)^DATEDIF('Rent Roll'!$M60,'Commercial Lease'!L$5,"Y")),0)),"-")</f>
        <v>-</v>
      </c>
      <c r="M63" s="325" t="str">
        <f>IFERROR(
IF((M$5&gt;=(EOMONTH('Rent Roll'!$M$56,('Rent Roll'!$N$56*12)-1)+1)),0,
IF(M$5&gt;='Rent Roll'!$M60,'Rent Roll'!$L60*((1+'Rent Roll'!$O60)^DATEDIF('Rent Roll'!$M60,'Commercial Lease'!M$5,"Y")),0)),"-")</f>
        <v>-</v>
      </c>
      <c r="N63" s="325" t="str">
        <f>IFERROR(
IF((N$5&gt;=(EOMONTH('Rent Roll'!$M$56,('Rent Roll'!$N$56*12)-1)+1)),0,
IF(N$5&gt;='Rent Roll'!$M60,'Rent Roll'!$L60*((1+'Rent Roll'!$O60)^DATEDIF('Rent Roll'!$M60,'Commercial Lease'!N$5,"Y")),0)),"-")</f>
        <v>-</v>
      </c>
      <c r="O63" s="325" t="str">
        <f>IFERROR(
IF((O$5&gt;=(EOMONTH('Rent Roll'!$M$56,('Rent Roll'!$N$56*12)-1)+1)),0,
IF(O$5&gt;='Rent Roll'!$M60,'Rent Roll'!$L60*((1+'Rent Roll'!$O60)^DATEDIF('Rent Roll'!$M60,'Commercial Lease'!O$5,"Y")),0)),"-")</f>
        <v>-</v>
      </c>
      <c r="P63" s="325" t="str">
        <f>IFERROR(
IF((P$5&gt;=(EOMONTH('Rent Roll'!$M$56,('Rent Roll'!$N$56*12)-1)+1)),0,
IF(P$5&gt;='Rent Roll'!$M60,'Rent Roll'!$L60*((1+'Rent Roll'!$O60)^DATEDIF('Rent Roll'!$M60,'Commercial Lease'!P$5,"Y")),0)),"-")</f>
        <v>-</v>
      </c>
      <c r="Q63" s="325" t="str">
        <f>IFERROR(
IF((Q$5&gt;=(EOMONTH('Rent Roll'!$M$56,('Rent Roll'!$N$56*12)-1)+1)),0,
IF(Q$5&gt;='Rent Roll'!$M60,'Rent Roll'!$L60*((1+'Rent Roll'!$O60)^DATEDIF('Rent Roll'!$M60,'Commercial Lease'!Q$5,"Y")),0)),"-")</f>
        <v>-</v>
      </c>
      <c r="R63" s="325" t="str">
        <f>IFERROR(
IF((R$5&gt;=(EOMONTH('Rent Roll'!$M$56,('Rent Roll'!$N$56*12)-1)+1)),0,
IF(R$5&gt;='Rent Roll'!$M60,'Rent Roll'!$L60*((1+'Rent Roll'!$O60)^DATEDIF('Rent Roll'!$M60,'Commercial Lease'!R$5,"Y")),0)),"-")</f>
        <v>-</v>
      </c>
      <c r="S63" s="325" t="str">
        <f>IFERROR(
IF((S$5&gt;=(EOMONTH('Rent Roll'!$M$56,('Rent Roll'!$N$56*12)-1)+1)),0,
IF(S$5&gt;='Rent Roll'!$M60,'Rent Roll'!$L60*((1+'Rent Roll'!$O60)^DATEDIF('Rent Roll'!$M60,'Commercial Lease'!S$5,"Y")),0)),"-")</f>
        <v>-</v>
      </c>
      <c r="T63" s="325" t="str">
        <f>IFERROR(
IF((T$5&gt;=(EOMONTH('Rent Roll'!$M$56,('Rent Roll'!$N$56*12)-1)+1)),0,
IF(T$5&gt;='Rent Roll'!$M60,'Rent Roll'!$L60*((1+'Rent Roll'!$O60)^DATEDIF('Rent Roll'!$M60,'Commercial Lease'!T$5,"Y")),0)),"-")</f>
        <v>-</v>
      </c>
      <c r="U63" s="325" t="str">
        <f>IFERROR(
IF((U$5&gt;=(EOMONTH('Rent Roll'!$M$56,('Rent Roll'!$N$56*12)-1)+1)),0,
IF(U$5&gt;='Rent Roll'!$M60,'Rent Roll'!$L60*((1+'Rent Roll'!$O60)^DATEDIF('Rent Roll'!$M60,'Commercial Lease'!U$5,"Y")),0)),"-")</f>
        <v>-</v>
      </c>
      <c r="V63" s="325" t="str">
        <f>IFERROR(
IF((V$5&gt;=(EOMONTH('Rent Roll'!$M$56,('Rent Roll'!$N$56*12)-1)+1)),0,
IF(V$5&gt;='Rent Roll'!$M60,'Rent Roll'!$L60*((1+'Rent Roll'!$O60)^DATEDIF('Rent Roll'!$M60,'Commercial Lease'!V$5,"Y")),0)),"-")</f>
        <v>-</v>
      </c>
      <c r="W63" s="325" t="str">
        <f>IFERROR(
IF((W$5&gt;=(EOMONTH('Rent Roll'!$M$56,('Rent Roll'!$N$56*12)-1)+1)),0,
IF(W$5&gt;='Rent Roll'!$M60,'Rent Roll'!$L60*((1+'Rent Roll'!$O60)^DATEDIF('Rent Roll'!$M60,'Commercial Lease'!W$5,"Y")),0)),"-")</f>
        <v>-</v>
      </c>
      <c r="X63" s="325" t="str">
        <f>IFERROR(
IF((X$5&gt;=(EOMONTH('Rent Roll'!$M$56,('Rent Roll'!$N$56*12)-1)+1)),0,
IF(X$5&gt;='Rent Roll'!$M60,'Rent Roll'!$L60*((1+'Rent Roll'!$O60)^DATEDIF('Rent Roll'!$M60,'Commercial Lease'!X$5,"Y")),0)),"-")</f>
        <v>-</v>
      </c>
      <c r="Y63" s="325" t="str">
        <f>IFERROR(
IF((Y$5&gt;=(EOMONTH('Rent Roll'!$M$56,('Rent Roll'!$N$56*12)-1)+1)),0,
IF(Y$5&gt;='Rent Roll'!$M60,'Rent Roll'!$L60*((1+'Rent Roll'!$O60)^DATEDIF('Rent Roll'!$M60,'Commercial Lease'!Y$5,"Y")),0)),"-")</f>
        <v>-</v>
      </c>
      <c r="Z63" s="325" t="str">
        <f>IFERROR(
IF((Z$5&gt;=(EOMONTH('Rent Roll'!$M$56,('Rent Roll'!$N$56*12)-1)+1)),0,
IF(Z$5&gt;='Rent Roll'!$M60,'Rent Roll'!$L60*((1+'Rent Roll'!$O60)^DATEDIF('Rent Roll'!$M60,'Commercial Lease'!Z$5,"Y")),0)),"-")</f>
        <v>-</v>
      </c>
      <c r="AA63" s="325" t="str">
        <f>IFERROR(
IF((AA$5&gt;=(EOMONTH('Rent Roll'!$M$56,('Rent Roll'!$N$56*12)-1)+1)),0,
IF(AA$5&gt;='Rent Roll'!$M60,'Rent Roll'!$L60*((1+'Rent Roll'!$O60)^DATEDIF('Rent Roll'!$M60,'Commercial Lease'!AA$5,"Y")),0)),"-")</f>
        <v>-</v>
      </c>
      <c r="AB63" s="325" t="str">
        <f>IFERROR(
IF((AB$5&gt;=(EOMONTH('Rent Roll'!$M$56,('Rent Roll'!$N$56*12)-1)+1)),0,
IF(AB$5&gt;='Rent Roll'!$M60,'Rent Roll'!$L60*((1+'Rent Roll'!$O60)^DATEDIF('Rent Roll'!$M60,'Commercial Lease'!AB$5,"Y")),0)),"-")</f>
        <v>-</v>
      </c>
      <c r="AC63" s="325" t="str">
        <f>IFERROR(
IF((AC$5&gt;=(EOMONTH('Rent Roll'!$M$56,('Rent Roll'!$N$56*12)-1)+1)),0,
IF(AC$5&gt;='Rent Roll'!$M60,'Rent Roll'!$L60*((1+'Rent Roll'!$O60)^DATEDIF('Rent Roll'!$M60,'Commercial Lease'!AC$5,"Y")),0)),"-")</f>
        <v>-</v>
      </c>
      <c r="AD63" s="325" t="str">
        <f>IFERROR(
IF((AD$5&gt;=(EOMONTH('Rent Roll'!$M$56,('Rent Roll'!$N$56*12)-1)+1)),0,
IF(AD$5&gt;='Rent Roll'!$M60,'Rent Roll'!$L60*((1+'Rent Roll'!$O60)^DATEDIF('Rent Roll'!$M60,'Commercial Lease'!AD$5,"Y")),0)),"-")</f>
        <v>-</v>
      </c>
      <c r="AE63" s="325" t="str">
        <f>IFERROR(
IF((AE$5&gt;=(EOMONTH('Rent Roll'!$M$56,('Rent Roll'!$N$56*12)-1)+1)),0,
IF(AE$5&gt;='Rent Roll'!$M60,'Rent Roll'!$L60*((1+'Rent Roll'!$O60)^DATEDIF('Rent Roll'!$M60,'Commercial Lease'!AE$5,"Y")),0)),"-")</f>
        <v>-</v>
      </c>
      <c r="AF63" s="325" t="str">
        <f>IFERROR(
IF((AF$5&gt;=(EOMONTH('Rent Roll'!$M$56,('Rent Roll'!$N$56*12)-1)+1)),0,
IF(AF$5&gt;='Rent Roll'!$M60,'Rent Roll'!$L60*((1+'Rent Roll'!$O60)^DATEDIF('Rent Roll'!$M60,'Commercial Lease'!AF$5,"Y")),0)),"-")</f>
        <v>-</v>
      </c>
      <c r="AG63" s="325" t="str">
        <f>IFERROR(
IF((AG$5&gt;=(EOMONTH('Rent Roll'!$M$56,('Rent Roll'!$N$56*12)-1)+1)),0,
IF(AG$5&gt;='Rent Roll'!$M60,'Rent Roll'!$L60*((1+'Rent Roll'!$O60)^DATEDIF('Rent Roll'!$M60,'Commercial Lease'!AG$5,"Y")),0)),"-")</f>
        <v>-</v>
      </c>
      <c r="AH63" s="325" t="str">
        <f>IFERROR(
IF((AH$5&gt;=(EOMONTH('Rent Roll'!$M$56,('Rent Roll'!$N$56*12)-1)+1)),0,
IF(AH$5&gt;='Rent Roll'!$M60,'Rent Roll'!$L60*((1+'Rent Roll'!$O60)^DATEDIF('Rent Roll'!$M60,'Commercial Lease'!AH$5,"Y")),0)),"-")</f>
        <v>-</v>
      </c>
      <c r="AI63" s="325" t="str">
        <f>IFERROR(
IF((AI$5&gt;=(EOMONTH('Rent Roll'!$M$56,('Rent Roll'!$N$56*12)-1)+1)),0,
IF(AI$5&gt;='Rent Roll'!$M60,'Rent Roll'!$L60*((1+'Rent Roll'!$O60)^DATEDIF('Rent Roll'!$M60,'Commercial Lease'!AI$5,"Y")),0)),"-")</f>
        <v>-</v>
      </c>
      <c r="AJ63" s="325" t="str">
        <f>IFERROR(
IF((AJ$5&gt;=(EOMONTH('Rent Roll'!$M$56,('Rent Roll'!$N$56*12)-1)+1)),0,
IF(AJ$5&gt;='Rent Roll'!$M60,'Rent Roll'!$L60*((1+'Rent Roll'!$O60)^DATEDIF('Rent Roll'!$M60,'Commercial Lease'!AJ$5,"Y")),0)),"-")</f>
        <v>-</v>
      </c>
      <c r="AK63" s="325" t="str">
        <f>IFERROR(
IF((AK$5&gt;=(EOMONTH('Rent Roll'!$M$56,('Rent Roll'!$N$56*12)-1)+1)),0,
IF(AK$5&gt;='Rent Roll'!$M60,'Rent Roll'!$L60*((1+'Rent Roll'!$O60)^DATEDIF('Rent Roll'!$M60,'Commercial Lease'!AK$5,"Y")),0)),"-")</f>
        <v>-</v>
      </c>
      <c r="AL63" s="325" t="str">
        <f>IFERROR(
IF((AL$5&gt;=(EOMONTH('Rent Roll'!$M$56,('Rent Roll'!$N$56*12)-1)+1)),0,
IF(AL$5&gt;='Rent Roll'!$M60,'Rent Roll'!$L60*((1+'Rent Roll'!$O60)^DATEDIF('Rent Roll'!$M60,'Commercial Lease'!AL$5,"Y")),0)),"-")</f>
        <v>-</v>
      </c>
      <c r="AM63" s="325" t="str">
        <f>IFERROR(
IF((AM$5&gt;=(EOMONTH('Rent Roll'!$M$56,('Rent Roll'!$N$56*12)-1)+1)),0,
IF(AM$5&gt;='Rent Roll'!$M60,'Rent Roll'!$L60*((1+'Rent Roll'!$O60)^DATEDIF('Rent Roll'!$M60,'Commercial Lease'!AM$5,"Y")),0)),"-")</f>
        <v>-</v>
      </c>
      <c r="AN63" s="325" t="str">
        <f>IFERROR(
IF((AN$5&gt;=(EOMONTH('Rent Roll'!$M$56,('Rent Roll'!$N$56*12)-1)+1)),0,
IF(AN$5&gt;='Rent Roll'!$M60,'Rent Roll'!$L60*((1+'Rent Roll'!$O60)^DATEDIF('Rent Roll'!$M60,'Commercial Lease'!AN$5,"Y")),0)),"-")</f>
        <v>-</v>
      </c>
      <c r="AO63" s="325" t="str">
        <f>IFERROR(
IF((AO$5&gt;=(EOMONTH('Rent Roll'!$M$56,('Rent Roll'!$N$56*12)-1)+1)),0,
IF(AO$5&gt;='Rent Roll'!$M60,'Rent Roll'!$L60*((1+'Rent Roll'!$O60)^DATEDIF('Rent Roll'!$M60,'Commercial Lease'!AO$5,"Y")),0)),"-")</f>
        <v>-</v>
      </c>
      <c r="AP63" s="325" t="str">
        <f>IFERROR(
IF((AP$5&gt;=(EOMONTH('Rent Roll'!$M$56,('Rent Roll'!$N$56*12)-1)+1)),0,
IF(AP$5&gt;='Rent Roll'!$M60,'Rent Roll'!$L60*((1+'Rent Roll'!$O60)^DATEDIF('Rent Roll'!$M60,'Commercial Lease'!AP$5,"Y")),0)),"-")</f>
        <v>-</v>
      </c>
      <c r="AQ63" s="325" t="str">
        <f>IFERROR(
IF((AQ$5&gt;=(EOMONTH('Rent Roll'!$M$56,('Rent Roll'!$N$56*12)-1)+1)),0,
IF(AQ$5&gt;='Rent Roll'!$M60,'Rent Roll'!$L60*((1+'Rent Roll'!$O60)^DATEDIF('Rent Roll'!$M60,'Commercial Lease'!AQ$5,"Y")),0)),"-")</f>
        <v>-</v>
      </c>
      <c r="AR63" s="325" t="str">
        <f>IFERROR(
IF((AR$5&gt;=(EOMONTH('Rent Roll'!$M$56,('Rent Roll'!$N$56*12)-1)+1)),0,
IF(AR$5&gt;='Rent Roll'!$M60,'Rent Roll'!$L60*((1+'Rent Roll'!$O60)^DATEDIF('Rent Roll'!$M60,'Commercial Lease'!AR$5,"Y")),0)),"-")</f>
        <v>-</v>
      </c>
      <c r="AS63" s="325" t="str">
        <f>IFERROR(
IF((AS$5&gt;=(EOMONTH('Rent Roll'!$M$56,('Rent Roll'!$N$56*12)-1)+1)),0,
IF(AS$5&gt;='Rent Roll'!$M60,'Rent Roll'!$L60*((1+'Rent Roll'!$O60)^DATEDIF('Rent Roll'!$M60,'Commercial Lease'!AS$5,"Y")),0)),"-")</f>
        <v>-</v>
      </c>
      <c r="AT63" s="325" t="str">
        <f>IFERROR(
IF((AT$5&gt;=(EOMONTH('Rent Roll'!$M$56,('Rent Roll'!$N$56*12)-1)+1)),0,
IF(AT$5&gt;='Rent Roll'!$M60,'Rent Roll'!$L60*((1+'Rent Roll'!$O60)^DATEDIF('Rent Roll'!$M60,'Commercial Lease'!AT$5,"Y")),0)),"-")</f>
        <v>-</v>
      </c>
      <c r="AU63" s="325" t="str">
        <f>IFERROR(
IF((AU$5&gt;=(EOMONTH('Rent Roll'!$M$56,('Rent Roll'!$N$56*12)-1)+1)),0,
IF(AU$5&gt;='Rent Roll'!$M60,'Rent Roll'!$L60*((1+'Rent Roll'!$O60)^DATEDIF('Rent Roll'!$M60,'Commercial Lease'!AU$5,"Y")),0)),"-")</f>
        <v>-</v>
      </c>
      <c r="AV63" s="325" t="str">
        <f>IFERROR(
IF((AV$5&gt;=(EOMONTH('Rent Roll'!$M$56,('Rent Roll'!$N$56*12)-1)+1)),0,
IF(AV$5&gt;='Rent Roll'!$M60,'Rent Roll'!$L60*((1+'Rent Roll'!$O60)^DATEDIF('Rent Roll'!$M60,'Commercial Lease'!AV$5,"Y")),0)),"-")</f>
        <v>-</v>
      </c>
      <c r="AW63" s="325" t="str">
        <f>IFERROR(
IF((AW$5&gt;=(EOMONTH('Rent Roll'!$M$56,('Rent Roll'!$N$56*12)-1)+1)),0,
IF(AW$5&gt;='Rent Roll'!$M60,'Rent Roll'!$L60*((1+'Rent Roll'!$O60)^DATEDIF('Rent Roll'!$M60,'Commercial Lease'!AW$5,"Y")),0)),"-")</f>
        <v>-</v>
      </c>
      <c r="AX63" s="325" t="str">
        <f>IFERROR(
IF((AX$5&gt;=(EOMONTH('Rent Roll'!$M$56,('Rent Roll'!$N$56*12)-1)+1)),0,
IF(AX$5&gt;='Rent Roll'!$M60,'Rent Roll'!$L60*((1+'Rent Roll'!$O60)^DATEDIF('Rent Roll'!$M60,'Commercial Lease'!AX$5,"Y")),0)),"-")</f>
        <v>-</v>
      </c>
      <c r="AY63" s="325" t="str">
        <f>IFERROR(
IF((AY$5&gt;=(EOMONTH('Rent Roll'!$M$56,('Rent Roll'!$N$56*12)-1)+1)),0,
IF(AY$5&gt;='Rent Roll'!$M60,'Rent Roll'!$L60*((1+'Rent Roll'!$O60)^DATEDIF('Rent Roll'!$M60,'Commercial Lease'!AY$5,"Y")),0)),"-")</f>
        <v>-</v>
      </c>
      <c r="AZ63" s="325" t="str">
        <f>IFERROR(
IF((AZ$5&gt;=(EOMONTH('Rent Roll'!$M$56,('Rent Roll'!$N$56*12)-1)+1)),0,
IF(AZ$5&gt;='Rent Roll'!$M60,'Rent Roll'!$L60*((1+'Rent Roll'!$O60)^DATEDIF('Rent Roll'!$M60,'Commercial Lease'!AZ$5,"Y")),0)),"-")</f>
        <v>-</v>
      </c>
      <c r="BA63" s="325" t="str">
        <f>IFERROR(
IF((BA$5&gt;=(EOMONTH('Rent Roll'!$M$56,('Rent Roll'!$N$56*12)-1)+1)),0,
IF(BA$5&gt;='Rent Roll'!$M60,'Rent Roll'!$L60*((1+'Rent Roll'!$O60)^DATEDIF('Rent Roll'!$M60,'Commercial Lease'!BA$5,"Y")),0)),"-")</f>
        <v>-</v>
      </c>
      <c r="BB63" s="325" t="str">
        <f>IFERROR(
IF((BB$5&gt;=(EOMONTH('Rent Roll'!$M$56,('Rent Roll'!$N$56*12)-1)+1)),0,
IF(BB$5&gt;='Rent Roll'!$M60,'Rent Roll'!$L60*((1+'Rent Roll'!$O60)^DATEDIF('Rent Roll'!$M60,'Commercial Lease'!BB$5,"Y")),0)),"-")</f>
        <v>-</v>
      </c>
      <c r="BC63" s="325" t="str">
        <f>IFERROR(
IF((BC$5&gt;=(EOMONTH('Rent Roll'!$M$56,('Rent Roll'!$N$56*12)-1)+1)),0,
IF(BC$5&gt;='Rent Roll'!$M60,'Rent Roll'!$L60*((1+'Rent Roll'!$O60)^DATEDIF('Rent Roll'!$M60,'Commercial Lease'!BC$5,"Y")),0)),"-")</f>
        <v>-</v>
      </c>
      <c r="BD63" s="325" t="str">
        <f>IFERROR(
IF((BD$5&gt;=(EOMONTH('Rent Roll'!$M$56,('Rent Roll'!$N$56*12)-1)+1)),0,
IF(BD$5&gt;='Rent Roll'!$M60,'Rent Roll'!$L60*((1+'Rent Roll'!$O60)^DATEDIF('Rent Roll'!$M60,'Commercial Lease'!BD$5,"Y")),0)),"-")</f>
        <v>-</v>
      </c>
      <c r="BE63" s="325" t="str">
        <f>IFERROR(
IF((BE$5&gt;=(EOMONTH('Rent Roll'!$M$56,('Rent Roll'!$N$56*12)-1)+1)),0,
IF(BE$5&gt;='Rent Roll'!$M60,'Rent Roll'!$L60*((1+'Rent Roll'!$O60)^DATEDIF('Rent Roll'!$M60,'Commercial Lease'!BE$5,"Y")),0)),"-")</f>
        <v>-</v>
      </c>
      <c r="BF63" s="325" t="str">
        <f>IFERROR(
IF((BF$5&gt;=(EOMONTH('Rent Roll'!$M$56,('Rent Roll'!$N$56*12)-1)+1)),0,
IF(BF$5&gt;='Rent Roll'!$M60,'Rent Roll'!$L60*((1+'Rent Roll'!$O60)^DATEDIF('Rent Roll'!$M60,'Commercial Lease'!BF$5,"Y")),0)),"-")</f>
        <v>-</v>
      </c>
      <c r="BG63" s="325" t="str">
        <f>IFERROR(
IF((BG$5&gt;=(EOMONTH('Rent Roll'!$M$56,('Rent Roll'!$N$56*12)-1)+1)),0,
IF(BG$5&gt;='Rent Roll'!$M60,'Rent Roll'!$L60*((1+'Rent Roll'!$O60)^DATEDIF('Rent Roll'!$M60,'Commercial Lease'!BG$5,"Y")),0)),"-")</f>
        <v>-</v>
      </c>
      <c r="BH63" s="325" t="str">
        <f>IFERROR(
IF((BH$5&gt;=(EOMONTH('Rent Roll'!$M$56,('Rent Roll'!$N$56*12)-1)+1)),0,
IF(BH$5&gt;='Rent Roll'!$M60,'Rent Roll'!$L60*((1+'Rent Roll'!$O60)^DATEDIF('Rent Roll'!$M60,'Commercial Lease'!BH$5,"Y")),0)),"-")</f>
        <v>-</v>
      </c>
      <c r="BI63" s="325" t="str">
        <f>IFERROR(
IF((BI$5&gt;=(EOMONTH('Rent Roll'!$M$56,('Rent Roll'!$N$56*12)-1)+1)),0,
IF(BI$5&gt;='Rent Roll'!$M60,'Rent Roll'!$L60*((1+'Rent Roll'!$O60)^DATEDIF('Rent Roll'!$M60,'Commercial Lease'!BI$5,"Y")),0)),"-")</f>
        <v>-</v>
      </c>
      <c r="BJ63" s="325" t="str">
        <f>IFERROR(
IF((BJ$5&gt;=(EOMONTH('Rent Roll'!$M$56,('Rent Roll'!$N$56*12)-1)+1)),0,
IF(BJ$5&gt;='Rent Roll'!$M60,'Rent Roll'!$L60*((1+'Rent Roll'!$O60)^DATEDIF('Rent Roll'!$M60,'Commercial Lease'!BJ$5,"Y")),0)),"-")</f>
        <v>-</v>
      </c>
      <c r="BK63" s="325" t="str">
        <f>IFERROR(
IF((BK$5&gt;=(EOMONTH('Rent Roll'!$M$56,('Rent Roll'!$N$56*12)-1)+1)),0,
IF(BK$5&gt;='Rent Roll'!$M60,'Rent Roll'!$L60*((1+'Rent Roll'!$O60)^DATEDIF('Rent Roll'!$M60,'Commercial Lease'!BK$5,"Y")),0)),"-")</f>
        <v>-</v>
      </c>
      <c r="BL63" s="325" t="str">
        <f>IFERROR(
IF((BL$5&gt;=(EOMONTH('Rent Roll'!$M$56,('Rent Roll'!$N$56*12)-1)+1)),0,
IF(BL$5&gt;='Rent Roll'!$M60,'Rent Roll'!$L60*((1+'Rent Roll'!$O60)^DATEDIF('Rent Roll'!$M60,'Commercial Lease'!BL$5,"Y")),0)),"-")</f>
        <v>-</v>
      </c>
      <c r="BM63" s="325" t="str">
        <f>IFERROR(
IF((BM$5&gt;=(EOMONTH('Rent Roll'!$M$56,('Rent Roll'!$N$56*12)-1)+1)),0,
IF(BM$5&gt;='Rent Roll'!$M60,'Rent Roll'!$L60*((1+'Rent Roll'!$O60)^DATEDIF('Rent Roll'!$M60,'Commercial Lease'!BM$5,"Y")),0)),"-")</f>
        <v>-</v>
      </c>
      <c r="BN63" s="325" t="str">
        <f>IFERROR(
IF((BN$5&gt;=(EOMONTH('Rent Roll'!$M$56,('Rent Roll'!$N$56*12)-1)+1)),0,
IF(BN$5&gt;='Rent Roll'!$M60,'Rent Roll'!$L60*((1+'Rent Roll'!$O60)^DATEDIF('Rent Roll'!$M60,'Commercial Lease'!BN$5,"Y")),0)),"-")</f>
        <v>-</v>
      </c>
      <c r="BO63" s="325" t="str">
        <f>IFERROR(
IF((BO$5&gt;=(EOMONTH('Rent Roll'!$M$56,('Rent Roll'!$N$56*12)-1)+1)),0,
IF(BO$5&gt;='Rent Roll'!$M60,'Rent Roll'!$L60*((1+'Rent Roll'!$O60)^DATEDIF('Rent Roll'!$M60,'Commercial Lease'!BO$5,"Y")),0)),"-")</f>
        <v>-</v>
      </c>
      <c r="BP63" s="325" t="str">
        <f>IFERROR(
IF((BP$5&gt;=(EOMONTH('Rent Roll'!$M$56,('Rent Roll'!$N$56*12)-1)+1)),0,
IF(BP$5&gt;='Rent Roll'!$M60,'Rent Roll'!$L60*((1+'Rent Roll'!$O60)^DATEDIF('Rent Roll'!$M60,'Commercial Lease'!BP$5,"Y")),0)),"-")</f>
        <v>-</v>
      </c>
      <c r="BQ63" s="325" t="str">
        <f>IFERROR(
IF((BQ$5&gt;=(EOMONTH('Rent Roll'!$M$56,('Rent Roll'!$N$56*12)-1)+1)),0,
IF(BQ$5&gt;='Rent Roll'!$M60,'Rent Roll'!$L60*((1+'Rent Roll'!$O60)^DATEDIF('Rent Roll'!$M60,'Commercial Lease'!BQ$5,"Y")),0)),"-")</f>
        <v>-</v>
      </c>
      <c r="BR63" s="325" t="str">
        <f>IFERROR(
IF((BR$5&gt;=(EOMONTH('Rent Roll'!$M$56,('Rent Roll'!$N$56*12)-1)+1)),0,
IF(BR$5&gt;='Rent Roll'!$M60,'Rent Roll'!$L60*((1+'Rent Roll'!$O60)^DATEDIF('Rent Roll'!$M60,'Commercial Lease'!BR$5,"Y")),0)),"-")</f>
        <v>-</v>
      </c>
      <c r="BS63" s="325" t="str">
        <f>IFERROR(
IF((BS$5&gt;=(EOMONTH('Rent Roll'!$M$56,('Rent Roll'!$N$56*12)-1)+1)),0,
IF(BS$5&gt;='Rent Roll'!$M60,'Rent Roll'!$L60*((1+'Rent Roll'!$O60)^DATEDIF('Rent Roll'!$M60,'Commercial Lease'!BS$5,"Y")),0)),"-")</f>
        <v>-</v>
      </c>
      <c r="BT63" s="325" t="str">
        <f>IFERROR(
IF((BT$5&gt;=(EOMONTH('Rent Roll'!$M$56,('Rent Roll'!$N$56*12)-1)+1)),0,
IF(BT$5&gt;='Rent Roll'!$M60,'Rent Roll'!$L60*((1+'Rent Roll'!$O60)^DATEDIF('Rent Roll'!$M60,'Commercial Lease'!BT$5,"Y")),0)),"-")</f>
        <v>-</v>
      </c>
      <c r="BU63" s="325" t="str">
        <f>IFERROR(
IF((BU$5&gt;=(EOMONTH('Rent Roll'!$M$56,('Rent Roll'!$N$56*12)-1)+1)),0,
IF(BU$5&gt;='Rent Roll'!$M60,'Rent Roll'!$L60*((1+'Rent Roll'!$O60)^DATEDIF('Rent Roll'!$M60,'Commercial Lease'!BU$5,"Y")),0)),"-")</f>
        <v>-</v>
      </c>
      <c r="BV63" s="325" t="str">
        <f>IFERROR(
IF((BV$5&gt;=(EOMONTH('Rent Roll'!$M$56,('Rent Roll'!$N$56*12)-1)+1)),0,
IF(BV$5&gt;='Rent Roll'!$M60,'Rent Roll'!$L60*((1+'Rent Roll'!$O60)^DATEDIF('Rent Roll'!$M60,'Commercial Lease'!BV$5,"Y")),0)),"-")</f>
        <v>-</v>
      </c>
      <c r="BW63" s="325" t="str">
        <f>IFERROR(
IF((BW$5&gt;=(EOMONTH('Rent Roll'!$M$56,('Rent Roll'!$N$56*12)-1)+1)),0,
IF(BW$5&gt;='Rent Roll'!$M60,'Rent Roll'!$L60*((1+'Rent Roll'!$O60)^DATEDIF('Rent Roll'!$M60,'Commercial Lease'!BW$5,"Y")),0)),"-")</f>
        <v>-</v>
      </c>
      <c r="BX63" s="325" t="str">
        <f>IFERROR(
IF((BX$5&gt;=(EOMONTH('Rent Roll'!$M$56,('Rent Roll'!$N$56*12)-1)+1)),0,
IF(BX$5&gt;='Rent Roll'!$M60,'Rent Roll'!$L60*((1+'Rent Roll'!$O60)^DATEDIF('Rent Roll'!$M60,'Commercial Lease'!BX$5,"Y")),0)),"-")</f>
        <v>-</v>
      </c>
      <c r="BY63" s="325" t="str">
        <f>IFERROR(
IF((BY$5&gt;=(EOMONTH('Rent Roll'!$M$56,('Rent Roll'!$N$56*12)-1)+1)),0,
IF(BY$5&gt;='Rent Roll'!$M60,'Rent Roll'!$L60*((1+'Rent Roll'!$O60)^DATEDIF('Rent Roll'!$M60,'Commercial Lease'!BY$5,"Y")),0)),"-")</f>
        <v>-</v>
      </c>
      <c r="BZ63" s="325" t="str">
        <f>IFERROR(
IF((BZ$5&gt;=(EOMONTH('Rent Roll'!$M$56,('Rent Roll'!$N$56*12)-1)+1)),0,
IF(BZ$5&gt;='Rent Roll'!$M60,'Rent Roll'!$L60*((1+'Rent Roll'!$O60)^DATEDIF('Rent Roll'!$M60,'Commercial Lease'!BZ$5,"Y")),0)),"-")</f>
        <v>-</v>
      </c>
      <c r="CA63" s="325" t="str">
        <f>IFERROR(
IF((CA$5&gt;=(EOMONTH('Rent Roll'!$M$56,('Rent Roll'!$N$56*12)-1)+1)),0,
IF(CA$5&gt;='Rent Roll'!$M60,'Rent Roll'!$L60*((1+'Rent Roll'!$O60)^DATEDIF('Rent Roll'!$M60,'Commercial Lease'!CA$5,"Y")),0)),"-")</f>
        <v>-</v>
      </c>
      <c r="CB63" s="325" t="str">
        <f>IFERROR(
IF((CB$5&gt;=(EOMONTH('Rent Roll'!$M$56,('Rent Roll'!$N$56*12)-1)+1)),0,
IF(CB$5&gt;='Rent Roll'!$M60,'Rent Roll'!$L60*((1+'Rent Roll'!$O60)^DATEDIF('Rent Roll'!$M60,'Commercial Lease'!CB$5,"Y")),0)),"-")</f>
        <v>-</v>
      </c>
      <c r="CC63" s="325" t="str">
        <f>IFERROR(
IF((CC$5&gt;=(EOMONTH('Rent Roll'!$M$56,('Rent Roll'!$N$56*12)-1)+1)),0,
IF(CC$5&gt;='Rent Roll'!$M60,'Rent Roll'!$L60*((1+'Rent Roll'!$O60)^DATEDIF('Rent Roll'!$M60,'Commercial Lease'!CC$5,"Y")),0)),"-")</f>
        <v>-</v>
      </c>
      <c r="CD63" s="325" t="str">
        <f>IFERROR(
IF((CD$5&gt;=(EOMONTH('Rent Roll'!$M$56,('Rent Roll'!$N$56*12)-1)+1)),0,
IF(CD$5&gt;='Rent Roll'!$M60,'Rent Roll'!$L60*((1+'Rent Roll'!$O60)^DATEDIF('Rent Roll'!$M60,'Commercial Lease'!CD$5,"Y")),0)),"-")</f>
        <v>-</v>
      </c>
      <c r="CE63" s="325" t="str">
        <f>IFERROR(
IF((CE$5&gt;=(EOMONTH('Rent Roll'!$M$56,('Rent Roll'!$N$56*12)-1)+1)),0,
IF(CE$5&gt;='Rent Roll'!$M60,'Rent Roll'!$L60*((1+'Rent Roll'!$O60)^DATEDIF('Rent Roll'!$M60,'Commercial Lease'!CE$5,"Y")),0)),"-")</f>
        <v>-</v>
      </c>
      <c r="CF63" s="325" t="str">
        <f>IFERROR(
IF((CF$5&gt;=(EOMONTH('Rent Roll'!$M$56,('Rent Roll'!$N$56*12)-1)+1)),0,
IF(CF$5&gt;='Rent Roll'!$M60,'Rent Roll'!$L60*((1+'Rent Roll'!$O60)^DATEDIF('Rent Roll'!$M60,'Commercial Lease'!CF$5,"Y")),0)),"-")</f>
        <v>-</v>
      </c>
      <c r="CG63" s="325" t="str">
        <f>IFERROR(
IF((CG$5&gt;=(EOMONTH('Rent Roll'!$M$56,('Rent Roll'!$N$56*12)-1)+1)),0,
IF(CG$5&gt;='Rent Roll'!$M60,'Rent Roll'!$L60*((1+'Rent Roll'!$O60)^DATEDIF('Rent Roll'!$M60,'Commercial Lease'!CG$5,"Y")),0)),"-")</f>
        <v>-</v>
      </c>
      <c r="CH63" s="325" t="str">
        <f>IFERROR(
IF((CH$5&gt;=(EOMONTH('Rent Roll'!$M$56,('Rent Roll'!$N$56*12)-1)+1)),0,
IF(CH$5&gt;='Rent Roll'!$M60,'Rent Roll'!$L60*((1+'Rent Roll'!$O60)^DATEDIF('Rent Roll'!$M60,'Commercial Lease'!CH$5,"Y")),0)),"-")</f>
        <v>-</v>
      </c>
      <c r="CI63" s="325" t="str">
        <f>IFERROR(
IF((CI$5&gt;=(EOMONTH('Rent Roll'!$M$56,('Rent Roll'!$N$56*12)-1)+1)),0,
IF(CI$5&gt;='Rent Roll'!$M60,'Rent Roll'!$L60*((1+'Rent Roll'!$O60)^DATEDIF('Rent Roll'!$M60,'Commercial Lease'!CI$5,"Y")),0)),"-")</f>
        <v>-</v>
      </c>
      <c r="CJ63" s="325" t="str">
        <f>IFERROR(
IF((CJ$5&gt;=(EOMONTH('Rent Roll'!$M$56,('Rent Roll'!$N$56*12)-1)+1)),0,
IF(CJ$5&gt;='Rent Roll'!$M60,'Rent Roll'!$L60*((1+'Rent Roll'!$O60)^DATEDIF('Rent Roll'!$M60,'Commercial Lease'!CJ$5,"Y")),0)),"-")</f>
        <v>-</v>
      </c>
      <c r="CK63" s="325" t="str">
        <f>IFERROR(
IF((CK$5&gt;=(EOMONTH('Rent Roll'!$M$56,('Rent Roll'!$N$56*12)-1)+1)),0,
IF(CK$5&gt;='Rent Roll'!$M60,'Rent Roll'!$L60*((1+'Rent Roll'!$O60)^DATEDIF('Rent Roll'!$M60,'Commercial Lease'!CK$5,"Y")),0)),"-")</f>
        <v>-</v>
      </c>
      <c r="CL63" s="325" t="str">
        <f>IFERROR(
IF((CL$5&gt;=(EOMONTH('Rent Roll'!$M$56,('Rent Roll'!$N$56*12)-1)+1)),0,
IF(CL$5&gt;='Rent Roll'!$M60,'Rent Roll'!$L60*((1+'Rent Roll'!$O60)^DATEDIF('Rent Roll'!$M60,'Commercial Lease'!CL$5,"Y")),0)),"-")</f>
        <v>-</v>
      </c>
      <c r="CM63" s="325" t="str">
        <f>IFERROR(
IF((CM$5&gt;=(EOMONTH('Rent Roll'!$M$56,('Rent Roll'!$N$56*12)-1)+1)),0,
IF(CM$5&gt;='Rent Roll'!$M60,'Rent Roll'!$L60*((1+'Rent Roll'!$O60)^DATEDIF('Rent Roll'!$M60,'Commercial Lease'!CM$5,"Y")),0)),"-")</f>
        <v>-</v>
      </c>
      <c r="CN63" s="325" t="str">
        <f>IFERROR(
IF((CN$5&gt;=(EOMONTH('Rent Roll'!$M$56,('Rent Roll'!$N$56*12)-1)+1)),0,
IF(CN$5&gt;='Rent Roll'!$M60,'Rent Roll'!$L60*((1+'Rent Roll'!$O60)^DATEDIF('Rent Roll'!$M60,'Commercial Lease'!CN$5,"Y")),0)),"-")</f>
        <v>-</v>
      </c>
      <c r="CO63" s="325" t="str">
        <f>IFERROR(
IF((CO$5&gt;=(EOMONTH('Rent Roll'!$M$56,('Rent Roll'!$N$56*12)-1)+1)),0,
IF(CO$5&gt;='Rent Roll'!$M60,'Rent Roll'!$L60*((1+'Rent Roll'!$O60)^DATEDIF('Rent Roll'!$M60,'Commercial Lease'!CO$5,"Y")),0)),"-")</f>
        <v>-</v>
      </c>
      <c r="CP63" s="325" t="str">
        <f>IFERROR(
IF((CP$5&gt;=(EOMONTH('Rent Roll'!$M$56,('Rent Roll'!$N$56*12)-1)+1)),0,
IF(CP$5&gt;='Rent Roll'!$M60,'Rent Roll'!$L60*((1+'Rent Roll'!$O60)^DATEDIF('Rent Roll'!$M60,'Commercial Lease'!CP$5,"Y")),0)),"-")</f>
        <v>-</v>
      </c>
      <c r="CQ63" s="325" t="str">
        <f>IFERROR(
IF((CQ$5&gt;=(EOMONTH('Rent Roll'!$M$56,('Rent Roll'!$N$56*12)-1)+1)),0,
IF(CQ$5&gt;='Rent Roll'!$M60,'Rent Roll'!$L60*((1+'Rent Roll'!$O60)^DATEDIF('Rent Roll'!$M60,'Commercial Lease'!CQ$5,"Y")),0)),"-")</f>
        <v>-</v>
      </c>
      <c r="CR63" s="325" t="str">
        <f>IFERROR(
IF((CR$5&gt;=(EOMONTH('Rent Roll'!$M$56,('Rent Roll'!$N$56*12)-1)+1)),0,
IF(CR$5&gt;='Rent Roll'!$M60,'Rent Roll'!$L60*((1+'Rent Roll'!$O60)^DATEDIF('Rent Roll'!$M60,'Commercial Lease'!CR$5,"Y")),0)),"-")</f>
        <v>-</v>
      </c>
      <c r="CS63" s="325" t="str">
        <f>IFERROR(
IF((CS$5&gt;=(EOMONTH('Rent Roll'!$M$56,('Rent Roll'!$N$56*12)-1)+1)),0,
IF(CS$5&gt;='Rent Roll'!$M60,'Rent Roll'!$L60*((1+'Rent Roll'!$O60)^DATEDIF('Rent Roll'!$M60,'Commercial Lease'!CS$5,"Y")),0)),"-")</f>
        <v>-</v>
      </c>
      <c r="CT63" s="325" t="str">
        <f>IFERROR(
IF((CT$5&gt;=(EOMONTH('Rent Roll'!$M$56,('Rent Roll'!$N$56*12)-1)+1)),0,
IF(CT$5&gt;='Rent Roll'!$M60,'Rent Roll'!$L60*((1+'Rent Roll'!$O60)^DATEDIF('Rent Roll'!$M60,'Commercial Lease'!CT$5,"Y")),0)),"-")</f>
        <v>-</v>
      </c>
      <c r="CU63" s="325" t="str">
        <f>IFERROR(
IF((CU$5&gt;=(EOMONTH('Rent Roll'!$M$56,('Rent Roll'!$N$56*12)-1)+1)),0,
IF(CU$5&gt;='Rent Roll'!$M60,'Rent Roll'!$L60*((1+'Rent Roll'!$O60)^DATEDIF('Rent Roll'!$M60,'Commercial Lease'!CU$5,"Y")),0)),"-")</f>
        <v>-</v>
      </c>
      <c r="CV63" s="325" t="str">
        <f>IFERROR(
IF((CV$5&gt;=(EOMONTH('Rent Roll'!$M$56,('Rent Roll'!$N$56*12)-1)+1)),0,
IF(CV$5&gt;='Rent Roll'!$M60,'Rent Roll'!$L60*((1+'Rent Roll'!$O60)^DATEDIF('Rent Roll'!$M60,'Commercial Lease'!CV$5,"Y")),0)),"-")</f>
        <v>-</v>
      </c>
      <c r="CW63" s="325" t="str">
        <f>IFERROR(
IF((CW$5&gt;=(EOMONTH('Rent Roll'!$M$56,('Rent Roll'!$N$56*12)-1)+1)),0,
IF(CW$5&gt;='Rent Roll'!$M60,'Rent Roll'!$L60*((1+'Rent Roll'!$O60)^DATEDIF('Rent Roll'!$M60,'Commercial Lease'!CW$5,"Y")),0)),"-")</f>
        <v>-</v>
      </c>
      <c r="CX63" s="325" t="str">
        <f>IFERROR(
IF((CX$5&gt;=(EOMONTH('Rent Roll'!$M$56,('Rent Roll'!$N$56*12)-1)+1)),0,
IF(CX$5&gt;='Rent Roll'!$M60,'Rent Roll'!$L60*((1+'Rent Roll'!$O60)^DATEDIF('Rent Roll'!$M60,'Commercial Lease'!CX$5,"Y")),0)),"-")</f>
        <v>-</v>
      </c>
      <c r="CY63" s="325" t="str">
        <f>IFERROR(
IF((CY$5&gt;=(EOMONTH('Rent Roll'!$M$56,('Rent Roll'!$N$56*12)-1)+1)),0,
IF(CY$5&gt;='Rent Roll'!$M60,'Rent Roll'!$L60*((1+'Rent Roll'!$O60)^DATEDIF('Rent Roll'!$M60,'Commercial Lease'!CY$5,"Y")),0)),"-")</f>
        <v>-</v>
      </c>
      <c r="CZ63" s="325" t="str">
        <f>IFERROR(
IF((CZ$5&gt;=(EOMONTH('Rent Roll'!$M$56,('Rent Roll'!$N$56*12)-1)+1)),0,
IF(CZ$5&gt;='Rent Roll'!$M60,'Rent Roll'!$L60*((1+'Rent Roll'!$O60)^DATEDIF('Rent Roll'!$M60,'Commercial Lease'!CZ$5,"Y")),0)),"-")</f>
        <v>-</v>
      </c>
      <c r="DA63" s="325" t="str">
        <f>IFERROR(
IF((DA$5&gt;=(EOMONTH('Rent Roll'!$M$56,('Rent Roll'!$N$56*12)-1)+1)),0,
IF(DA$5&gt;='Rent Roll'!$M60,'Rent Roll'!$L60*((1+'Rent Roll'!$O60)^DATEDIF('Rent Roll'!$M60,'Commercial Lease'!DA$5,"Y")),0)),"-")</f>
        <v>-</v>
      </c>
      <c r="DB63" s="325" t="str">
        <f>IFERROR(
IF((DB$5&gt;=(EOMONTH('Rent Roll'!$M$56,('Rent Roll'!$N$56*12)-1)+1)),0,
IF(DB$5&gt;='Rent Roll'!$M60,'Rent Roll'!$L60*((1+'Rent Roll'!$O60)^DATEDIF('Rent Roll'!$M60,'Commercial Lease'!DB$5,"Y")),0)),"-")</f>
        <v>-</v>
      </c>
      <c r="DC63" s="325" t="str">
        <f>IFERROR(
IF((DC$5&gt;=(EOMONTH('Rent Roll'!$M$56,('Rent Roll'!$N$56*12)-1)+1)),0,
IF(DC$5&gt;='Rent Roll'!$M60,'Rent Roll'!$L60*((1+'Rent Roll'!$O60)^DATEDIF('Rent Roll'!$M60,'Commercial Lease'!DC$5,"Y")),0)),"-")</f>
        <v>-</v>
      </c>
      <c r="DD63" s="325" t="str">
        <f>IFERROR(
IF((DD$5&gt;=(EOMONTH('Rent Roll'!$M$56,('Rent Roll'!$N$56*12)-1)+1)),0,
IF(DD$5&gt;='Rent Roll'!$M60,'Rent Roll'!$L60*((1+'Rent Roll'!$O60)^DATEDIF('Rent Roll'!$M60,'Commercial Lease'!DD$5,"Y")),0)),"-")</f>
        <v>-</v>
      </c>
      <c r="DE63" s="325" t="str">
        <f>IFERROR(
IF((DE$5&gt;=(EOMONTH('Rent Roll'!$M$56,('Rent Roll'!$N$56*12)-1)+1)),0,
IF(DE$5&gt;='Rent Roll'!$M60,'Rent Roll'!$L60*((1+'Rent Roll'!$O60)^DATEDIF('Rent Roll'!$M60,'Commercial Lease'!DE$5,"Y")),0)),"-")</f>
        <v>-</v>
      </c>
      <c r="DF63" s="325" t="str">
        <f>IFERROR(
IF((DF$5&gt;=(EOMONTH('Rent Roll'!$M$56,('Rent Roll'!$N$56*12)-1)+1)),0,
IF(DF$5&gt;='Rent Roll'!$M60,'Rent Roll'!$L60*((1+'Rent Roll'!$O60)^DATEDIF('Rent Roll'!$M60,'Commercial Lease'!DF$5,"Y")),0)),"-")</f>
        <v>-</v>
      </c>
      <c r="DG63" s="325" t="str">
        <f>IFERROR(
IF((DG$5&gt;=(EOMONTH('Rent Roll'!$M$56,('Rent Roll'!$N$56*12)-1)+1)),0,
IF(DG$5&gt;='Rent Roll'!$M60,'Rent Roll'!$L60*((1+'Rent Roll'!$O60)^DATEDIF('Rent Roll'!$M60,'Commercial Lease'!DG$5,"Y")),0)),"-")</f>
        <v>-</v>
      </c>
      <c r="DH63" s="325" t="str">
        <f>IFERROR(
IF((DH$5&gt;=(EOMONTH('Rent Roll'!$M$56,('Rent Roll'!$N$56*12)-1)+1)),0,
IF(DH$5&gt;='Rent Roll'!$M60,'Rent Roll'!$L60*((1+'Rent Roll'!$O60)^DATEDIF('Rent Roll'!$M60,'Commercial Lease'!DH$5,"Y")),0)),"-")</f>
        <v>-</v>
      </c>
      <c r="DI63" s="325" t="str">
        <f>IFERROR(
IF((DI$5&gt;=(EOMONTH('Rent Roll'!$M$56,('Rent Roll'!$N$56*12)-1)+1)),0,
IF(DI$5&gt;='Rent Roll'!$M60,'Rent Roll'!$L60*((1+'Rent Roll'!$O60)^DATEDIF('Rent Roll'!$M60,'Commercial Lease'!DI$5,"Y")),0)),"-")</f>
        <v>-</v>
      </c>
      <c r="DJ63" s="325" t="str">
        <f>IFERROR(
IF((DJ$5&gt;=(EOMONTH('Rent Roll'!$M$56,('Rent Roll'!$N$56*12)-1)+1)),0,
IF(DJ$5&gt;='Rent Roll'!$M60,'Rent Roll'!$L60*((1+'Rent Roll'!$O60)^DATEDIF('Rent Roll'!$M60,'Commercial Lease'!DJ$5,"Y")),0)),"-")</f>
        <v>-</v>
      </c>
      <c r="DK63" s="325" t="str">
        <f>IFERROR(
IF((DK$5&gt;=(EOMONTH('Rent Roll'!$M$56,('Rent Roll'!$N$56*12)-1)+1)),0,
IF(DK$5&gt;='Rent Roll'!$M60,'Rent Roll'!$L60*((1+'Rent Roll'!$O60)^DATEDIF('Rent Roll'!$M60,'Commercial Lease'!DK$5,"Y")),0)),"-")</f>
        <v>-</v>
      </c>
      <c r="DL63" s="325" t="str">
        <f>IFERROR(
IF((DL$5&gt;=(EOMONTH('Rent Roll'!$M$56,('Rent Roll'!$N$56*12)-1)+1)),0,
IF(DL$5&gt;='Rent Roll'!$M60,'Rent Roll'!$L60*((1+'Rent Roll'!$O60)^DATEDIF('Rent Roll'!$M60,'Commercial Lease'!DL$5,"Y")),0)),"-")</f>
        <v>-</v>
      </c>
      <c r="DM63" s="325" t="str">
        <f>IFERROR(
IF((DM$5&gt;=(EOMONTH('Rent Roll'!$M$56,('Rent Roll'!$N$56*12)-1)+1)),0,
IF(DM$5&gt;='Rent Roll'!$M60,'Rent Roll'!$L60*((1+'Rent Roll'!$O60)^DATEDIF('Rent Roll'!$M60,'Commercial Lease'!DM$5,"Y")),0)),"-")</f>
        <v>-</v>
      </c>
      <c r="DN63" s="325" t="str">
        <f>IFERROR(
IF((DN$5&gt;=(EOMONTH('Rent Roll'!$M$56,('Rent Roll'!$N$56*12)-1)+1)),0,
IF(DN$5&gt;='Rent Roll'!$M60,'Rent Roll'!$L60*((1+'Rent Roll'!$O60)^DATEDIF('Rent Roll'!$M60,'Commercial Lease'!DN$5,"Y")),0)),"-")</f>
        <v>-</v>
      </c>
      <c r="DO63" s="325" t="str">
        <f>IFERROR(
IF((DO$5&gt;=(EOMONTH('Rent Roll'!$M$56,('Rent Roll'!$N$56*12)-1)+1)),0,
IF(DO$5&gt;='Rent Roll'!$M60,'Rent Roll'!$L60*((1+'Rent Roll'!$O60)^DATEDIF('Rent Roll'!$M60,'Commercial Lease'!DO$5,"Y")),0)),"-")</f>
        <v>-</v>
      </c>
      <c r="DP63" s="325" t="str">
        <f>IFERROR(
IF((DP$5&gt;=(EOMONTH('Rent Roll'!$M$56,('Rent Roll'!$N$56*12)-1)+1)),0,
IF(DP$5&gt;='Rent Roll'!$M60,'Rent Roll'!$L60*((1+'Rent Roll'!$O60)^DATEDIF('Rent Roll'!$M60,'Commercial Lease'!DP$5,"Y")),0)),"-")</f>
        <v>-</v>
      </c>
      <c r="DQ63" s="325" t="str">
        <f>IFERROR(
IF((DQ$5&gt;=(EOMONTH('Rent Roll'!$M$56,('Rent Roll'!$N$56*12)-1)+1)),0,
IF(DQ$5&gt;='Rent Roll'!$M60,'Rent Roll'!$L60*((1+'Rent Roll'!$O60)^DATEDIF('Rent Roll'!$M60,'Commercial Lease'!DQ$5,"Y")),0)),"-")</f>
        <v>-</v>
      </c>
      <c r="DR63" s="325" t="str">
        <f>IFERROR(
IF((DR$5&gt;=(EOMONTH('Rent Roll'!$M$56,('Rent Roll'!$N$56*12)-1)+1)),0,
IF(DR$5&gt;='Rent Roll'!$M60,'Rent Roll'!$L60*((1+'Rent Roll'!$O60)^DATEDIF('Rent Roll'!$M60,'Commercial Lease'!DR$5,"Y")),0)),"-")</f>
        <v>-</v>
      </c>
      <c r="DS63" s="325" t="str">
        <f>IFERROR(
IF((DS$5&gt;=(EOMONTH('Rent Roll'!$M$56,('Rent Roll'!$N$56*12)-1)+1)),0,
IF(DS$5&gt;='Rent Roll'!$M60,'Rent Roll'!$L60*((1+'Rent Roll'!$O60)^DATEDIF('Rent Roll'!$M60,'Commercial Lease'!DS$5,"Y")),0)),"-")</f>
        <v>-</v>
      </c>
      <c r="DT63" s="325" t="str">
        <f>IFERROR(
IF((DT$5&gt;=(EOMONTH('Rent Roll'!$M$56,('Rent Roll'!$N$56*12)-1)+1)),0,
IF(DT$5&gt;='Rent Roll'!$M60,'Rent Roll'!$L60*((1+'Rent Roll'!$O60)^DATEDIF('Rent Roll'!$M60,'Commercial Lease'!DT$5,"Y")),0)),"-")</f>
        <v>-</v>
      </c>
      <c r="DU63" s="325" t="str">
        <f>IFERROR(
IF((DU$5&gt;=(EOMONTH('Rent Roll'!$M$56,('Rent Roll'!$N$56*12)-1)+1)),0,
IF(DU$5&gt;='Rent Roll'!$M60,'Rent Roll'!$L60*((1+'Rent Roll'!$O60)^DATEDIF('Rent Roll'!$M60,'Commercial Lease'!DU$5,"Y")),0)),"-")</f>
        <v>-</v>
      </c>
      <c r="DV63" s="325" t="str">
        <f>IFERROR(
IF((DV$5&gt;=(EOMONTH('Rent Roll'!$M$56,('Rent Roll'!$N$56*12)-1)+1)),0,
IF(DV$5&gt;='Rent Roll'!$M60,'Rent Roll'!$L60*((1+'Rent Roll'!$O60)^DATEDIF('Rent Roll'!$M60,'Commercial Lease'!DV$5,"Y")),0)),"-")</f>
        <v>-</v>
      </c>
      <c r="DW63" s="325" t="str">
        <f>IFERROR(
IF((DW$5&gt;=(EOMONTH('Rent Roll'!$M$56,('Rent Roll'!$N$56*12)-1)+1)),0,
IF(DW$5&gt;='Rent Roll'!$M60,'Rent Roll'!$L60*((1+'Rent Roll'!$O60)^DATEDIF('Rent Roll'!$M60,'Commercial Lease'!DW$5,"Y")),0)),"-")</f>
        <v>-</v>
      </c>
      <c r="DX63" s="325" t="str">
        <f>IFERROR(
IF((DX$5&gt;=(EOMONTH('Rent Roll'!$M$56,('Rent Roll'!$N$56*12)-1)+1)),0,
IF(DX$5&gt;='Rent Roll'!$M60,'Rent Roll'!$L60*((1+'Rent Roll'!$O60)^DATEDIF('Rent Roll'!$M60,'Commercial Lease'!DX$5,"Y")),0)),"-")</f>
        <v>-</v>
      </c>
      <c r="DY63" s="325" t="str">
        <f>IFERROR(
IF((DY$5&gt;=(EOMONTH('Rent Roll'!$M$56,('Rent Roll'!$N$56*12)-1)+1)),0,
IF(DY$5&gt;='Rent Roll'!$M60,'Rent Roll'!$L60*((1+'Rent Roll'!$O60)^DATEDIF('Rent Roll'!$M60,'Commercial Lease'!DY$5,"Y")),0)),"-")</f>
        <v>-</v>
      </c>
      <c r="DZ63" s="325" t="str">
        <f>IFERROR(
IF((DZ$5&gt;=(EOMONTH('Rent Roll'!$M$56,('Rent Roll'!$N$56*12)-1)+1)),0,
IF(DZ$5&gt;='Rent Roll'!$M60,'Rent Roll'!$L60*((1+'Rent Roll'!$O60)^DATEDIF('Rent Roll'!$M60,'Commercial Lease'!DZ$5,"Y")),0)),"-")</f>
        <v>-</v>
      </c>
      <c r="EA63" s="325" t="str">
        <f>IFERROR(
IF((EA$5&gt;=(EOMONTH('Rent Roll'!$M$56,('Rent Roll'!$N$56*12)-1)+1)),0,
IF(EA$5&gt;='Rent Roll'!$M60,'Rent Roll'!$L60*((1+'Rent Roll'!$O60)^DATEDIF('Rent Roll'!$M60,'Commercial Lease'!EA$5,"Y")),0)),"-")</f>
        <v>-</v>
      </c>
      <c r="EB63" s="325" t="str">
        <f>IFERROR(
IF((EB$5&gt;=(EOMONTH('Rent Roll'!$M$56,('Rent Roll'!$N$56*12)-1)+1)),0,
IF(EB$5&gt;='Rent Roll'!$M60,'Rent Roll'!$L60*((1+'Rent Roll'!$O60)^DATEDIF('Rent Roll'!$M60,'Commercial Lease'!EB$5,"Y")),0)),"-")</f>
        <v>-</v>
      </c>
      <c r="EC63" s="325" t="str">
        <f>IFERROR(
IF((EC$5&gt;=(EOMONTH('Rent Roll'!$M$56,('Rent Roll'!$N$56*12)-1)+1)),0,
IF(EC$5&gt;='Rent Roll'!$M60,'Rent Roll'!$L60*((1+'Rent Roll'!$O60)^DATEDIF('Rent Roll'!$M60,'Commercial Lease'!EC$5,"Y")),0)),"-")</f>
        <v>-</v>
      </c>
      <c r="ED63" s="325" t="str">
        <f>IFERROR(
IF((ED$5&gt;=(EOMONTH('Rent Roll'!$M$56,('Rent Roll'!$N$56*12)-1)+1)),0,
IF(ED$5&gt;='Rent Roll'!$M60,'Rent Roll'!$L60*((1+'Rent Roll'!$O60)^DATEDIF('Rent Roll'!$M60,'Commercial Lease'!ED$5,"Y")),0)),"-")</f>
        <v>-</v>
      </c>
      <c r="EE63" s="325" t="str">
        <f>IFERROR(
IF((EE$5&gt;=(EOMONTH('Rent Roll'!$M$56,('Rent Roll'!$N$56*12)-1)+1)),0,
IF(EE$5&gt;='Rent Roll'!$M60,'Rent Roll'!$L60*((1+'Rent Roll'!$O60)^DATEDIF('Rent Roll'!$M60,'Commercial Lease'!EE$5,"Y")),0)),"-")</f>
        <v>-</v>
      </c>
      <c r="EF63" s="326" t="str">
        <f>IFERROR(
IF((EF$5&gt;=(EOMONTH('Rent Roll'!$M$56,('Rent Roll'!$N$56*12)-1)+1)),0,
IF(EF$5&gt;='Rent Roll'!$M60,'Rent Roll'!$L60*((1+'Rent Roll'!$O60)^DATEDIF('Rent Roll'!$M60,'Commercial Lease'!EF$5,"Y")),0)),"-")</f>
        <v>-</v>
      </c>
      <c r="EG63" s="72" t="s">
        <v>109</v>
      </c>
    </row>
    <row r="64" spans="2:137" ht="15.75" thickBot="1" x14ac:dyDescent="0.3">
      <c r="B64" s="331"/>
      <c r="C64" s="332" t="s">
        <v>21</v>
      </c>
      <c r="D64" s="338">
        <f>SUM(D59:D63)</f>
        <v>0</v>
      </c>
      <c r="E64" s="339">
        <f t="shared" ref="E64:G64" si="23">SUM(E59:E63)</f>
        <v>0</v>
      </c>
      <c r="F64" s="339">
        <f t="shared" si="23"/>
        <v>0</v>
      </c>
      <c r="G64" s="339">
        <f t="shared" si="23"/>
        <v>0</v>
      </c>
      <c r="H64" s="339">
        <f t="shared" ref="H64" si="24">SUM(H59:H63)</f>
        <v>0</v>
      </c>
      <c r="I64" s="339">
        <f t="shared" ref="I64" si="25">SUM(I59:I63)</f>
        <v>0</v>
      </c>
      <c r="J64" s="339">
        <f t="shared" ref="J64" si="26">SUM(J59:J63)</f>
        <v>0</v>
      </c>
      <c r="K64" s="339">
        <f t="shared" ref="K64" si="27">SUM(K59:K63)</f>
        <v>0</v>
      </c>
      <c r="L64" s="339">
        <f t="shared" ref="L64" si="28">SUM(L59:L63)</f>
        <v>0</v>
      </c>
      <c r="M64" s="339">
        <f t="shared" ref="M64" si="29">SUM(M59:M63)</f>
        <v>0</v>
      </c>
      <c r="N64" s="339">
        <f t="shared" ref="N64" si="30">SUM(N59:N63)</f>
        <v>0</v>
      </c>
      <c r="O64" s="339">
        <f t="shared" ref="O64" si="31">SUM(O59:O63)</f>
        <v>0</v>
      </c>
      <c r="P64" s="339">
        <f t="shared" ref="P64" si="32">SUM(P59:P63)</f>
        <v>0</v>
      </c>
      <c r="Q64" s="339">
        <f t="shared" ref="Q64" si="33">SUM(Q59:Q63)</f>
        <v>0</v>
      </c>
      <c r="R64" s="339">
        <f t="shared" ref="R64" si="34">SUM(R59:R63)</f>
        <v>0</v>
      </c>
      <c r="S64" s="339">
        <f t="shared" ref="S64" si="35">SUM(S59:S63)</f>
        <v>0</v>
      </c>
      <c r="T64" s="339">
        <f t="shared" ref="T64" si="36">SUM(T59:T63)</f>
        <v>0</v>
      </c>
      <c r="U64" s="339">
        <f t="shared" ref="U64" si="37">SUM(U59:U63)</f>
        <v>0</v>
      </c>
      <c r="V64" s="339">
        <f t="shared" ref="V64" si="38">SUM(V59:V63)</f>
        <v>0</v>
      </c>
      <c r="W64" s="339">
        <f t="shared" ref="W64" si="39">SUM(W59:W63)</f>
        <v>0</v>
      </c>
      <c r="X64" s="339">
        <f t="shared" ref="X64" si="40">SUM(X59:X63)</f>
        <v>0</v>
      </c>
      <c r="Y64" s="339">
        <f t="shared" ref="Y64" si="41">SUM(Y59:Y63)</f>
        <v>0</v>
      </c>
      <c r="Z64" s="339">
        <f t="shared" ref="Z64" si="42">SUM(Z59:Z63)</f>
        <v>0</v>
      </c>
      <c r="AA64" s="339">
        <f t="shared" ref="AA64" si="43">SUM(AA59:AA63)</f>
        <v>0</v>
      </c>
      <c r="AB64" s="339">
        <f t="shared" ref="AB64" si="44">SUM(AB59:AB63)</f>
        <v>0</v>
      </c>
      <c r="AC64" s="339">
        <f t="shared" ref="AC64" si="45">SUM(AC59:AC63)</f>
        <v>0</v>
      </c>
      <c r="AD64" s="339">
        <f t="shared" ref="AD64" si="46">SUM(AD59:AD63)</f>
        <v>0</v>
      </c>
      <c r="AE64" s="339">
        <f t="shared" ref="AE64" si="47">SUM(AE59:AE63)</f>
        <v>0</v>
      </c>
      <c r="AF64" s="339">
        <f t="shared" ref="AF64" si="48">SUM(AF59:AF63)</f>
        <v>0</v>
      </c>
      <c r="AG64" s="339">
        <f t="shared" ref="AG64" si="49">SUM(AG59:AG63)</f>
        <v>0</v>
      </c>
      <c r="AH64" s="339">
        <f t="shared" ref="AH64" si="50">SUM(AH59:AH63)</f>
        <v>0</v>
      </c>
      <c r="AI64" s="339">
        <f t="shared" ref="AI64" si="51">SUM(AI59:AI63)</f>
        <v>0</v>
      </c>
      <c r="AJ64" s="339">
        <f t="shared" ref="AJ64" si="52">SUM(AJ59:AJ63)</f>
        <v>0</v>
      </c>
      <c r="AK64" s="339">
        <f t="shared" ref="AK64" si="53">SUM(AK59:AK63)</f>
        <v>0</v>
      </c>
      <c r="AL64" s="339">
        <f t="shared" ref="AL64" si="54">SUM(AL59:AL63)</f>
        <v>0</v>
      </c>
      <c r="AM64" s="339">
        <f t="shared" ref="AM64" si="55">SUM(AM59:AM63)</f>
        <v>0</v>
      </c>
      <c r="AN64" s="339">
        <f t="shared" ref="AN64" si="56">SUM(AN59:AN63)</f>
        <v>0</v>
      </c>
      <c r="AO64" s="339">
        <f t="shared" ref="AO64" si="57">SUM(AO59:AO63)</f>
        <v>0</v>
      </c>
      <c r="AP64" s="339">
        <f t="shared" ref="AP64" si="58">SUM(AP59:AP63)</f>
        <v>0</v>
      </c>
      <c r="AQ64" s="339">
        <f t="shared" ref="AQ64" si="59">SUM(AQ59:AQ63)</f>
        <v>0</v>
      </c>
      <c r="AR64" s="339">
        <f t="shared" ref="AR64" si="60">SUM(AR59:AR63)</f>
        <v>0</v>
      </c>
      <c r="AS64" s="339">
        <f t="shared" ref="AS64" si="61">SUM(AS59:AS63)</f>
        <v>0</v>
      </c>
      <c r="AT64" s="339">
        <f t="shared" ref="AT64" si="62">SUM(AT59:AT63)</f>
        <v>0</v>
      </c>
      <c r="AU64" s="339">
        <f t="shared" ref="AU64" si="63">SUM(AU59:AU63)</f>
        <v>0</v>
      </c>
      <c r="AV64" s="339">
        <f t="shared" ref="AV64" si="64">SUM(AV59:AV63)</f>
        <v>0</v>
      </c>
      <c r="AW64" s="339">
        <f t="shared" ref="AW64" si="65">SUM(AW59:AW63)</f>
        <v>0</v>
      </c>
      <c r="AX64" s="339">
        <f t="shared" ref="AX64" si="66">SUM(AX59:AX63)</f>
        <v>0</v>
      </c>
      <c r="AY64" s="339">
        <f t="shared" ref="AY64" si="67">SUM(AY59:AY63)</f>
        <v>0</v>
      </c>
      <c r="AZ64" s="339">
        <f t="shared" ref="AZ64" si="68">SUM(AZ59:AZ63)</f>
        <v>0</v>
      </c>
      <c r="BA64" s="339">
        <f t="shared" ref="BA64" si="69">SUM(BA59:BA63)</f>
        <v>0</v>
      </c>
      <c r="BB64" s="339">
        <f t="shared" ref="BB64" si="70">SUM(BB59:BB63)</f>
        <v>0</v>
      </c>
      <c r="BC64" s="339">
        <f t="shared" ref="BC64" si="71">SUM(BC59:BC63)</f>
        <v>0</v>
      </c>
      <c r="BD64" s="339">
        <f t="shared" ref="BD64" si="72">SUM(BD59:BD63)</f>
        <v>0</v>
      </c>
      <c r="BE64" s="339">
        <f t="shared" ref="BE64" si="73">SUM(BE59:BE63)</f>
        <v>0</v>
      </c>
      <c r="BF64" s="339">
        <f t="shared" ref="BF64" si="74">SUM(BF59:BF63)</f>
        <v>0</v>
      </c>
      <c r="BG64" s="339">
        <f t="shared" ref="BG64" si="75">SUM(BG59:BG63)</f>
        <v>0</v>
      </c>
      <c r="BH64" s="339">
        <f t="shared" ref="BH64" si="76">SUM(BH59:BH63)</f>
        <v>0</v>
      </c>
      <c r="BI64" s="339">
        <f t="shared" ref="BI64" si="77">SUM(BI59:BI63)</f>
        <v>0</v>
      </c>
      <c r="BJ64" s="339">
        <f t="shared" ref="BJ64" si="78">SUM(BJ59:BJ63)</f>
        <v>0</v>
      </c>
      <c r="BK64" s="339">
        <f t="shared" ref="BK64" si="79">SUM(BK59:BK63)</f>
        <v>0</v>
      </c>
      <c r="BL64" s="339">
        <f t="shared" ref="BL64" si="80">SUM(BL59:BL63)</f>
        <v>0</v>
      </c>
      <c r="BM64" s="339">
        <f t="shared" ref="BM64" si="81">SUM(BM59:BM63)</f>
        <v>0</v>
      </c>
      <c r="BN64" s="339">
        <f t="shared" ref="BN64" si="82">SUM(BN59:BN63)</f>
        <v>0</v>
      </c>
      <c r="BO64" s="339">
        <f t="shared" ref="BO64" si="83">SUM(BO59:BO63)</f>
        <v>0</v>
      </c>
      <c r="BP64" s="339">
        <f t="shared" ref="BP64" si="84">SUM(BP59:BP63)</f>
        <v>0</v>
      </c>
      <c r="BQ64" s="339">
        <f t="shared" ref="BQ64" si="85">SUM(BQ59:BQ63)</f>
        <v>0</v>
      </c>
      <c r="BR64" s="339">
        <f t="shared" ref="BR64" si="86">SUM(BR59:BR63)</f>
        <v>0</v>
      </c>
      <c r="BS64" s="339">
        <f t="shared" ref="BS64" si="87">SUM(BS59:BS63)</f>
        <v>0</v>
      </c>
      <c r="BT64" s="339">
        <f t="shared" ref="BT64" si="88">SUM(BT59:BT63)</f>
        <v>0</v>
      </c>
      <c r="BU64" s="339">
        <f t="shared" ref="BU64" si="89">SUM(BU59:BU63)</f>
        <v>0</v>
      </c>
      <c r="BV64" s="339">
        <f t="shared" ref="BV64" si="90">SUM(BV59:BV63)</f>
        <v>0</v>
      </c>
      <c r="BW64" s="339">
        <f t="shared" ref="BW64" si="91">SUM(BW59:BW63)</f>
        <v>0</v>
      </c>
      <c r="BX64" s="339">
        <f t="shared" ref="BX64" si="92">SUM(BX59:BX63)</f>
        <v>0</v>
      </c>
      <c r="BY64" s="339">
        <f t="shared" ref="BY64" si="93">SUM(BY59:BY63)</f>
        <v>0</v>
      </c>
      <c r="BZ64" s="339">
        <f t="shared" ref="BZ64" si="94">SUM(BZ59:BZ63)</f>
        <v>0</v>
      </c>
      <c r="CA64" s="339">
        <f t="shared" ref="CA64" si="95">SUM(CA59:CA63)</f>
        <v>0</v>
      </c>
      <c r="CB64" s="339">
        <f t="shared" ref="CB64" si="96">SUM(CB59:CB63)</f>
        <v>0</v>
      </c>
      <c r="CC64" s="339">
        <f t="shared" ref="CC64" si="97">SUM(CC59:CC63)</f>
        <v>0</v>
      </c>
      <c r="CD64" s="339">
        <f t="shared" ref="CD64" si="98">SUM(CD59:CD63)</f>
        <v>0</v>
      </c>
      <c r="CE64" s="339">
        <f t="shared" ref="CE64" si="99">SUM(CE59:CE63)</f>
        <v>0</v>
      </c>
      <c r="CF64" s="339">
        <f t="shared" ref="CF64" si="100">SUM(CF59:CF63)</f>
        <v>0</v>
      </c>
      <c r="CG64" s="339">
        <f t="shared" ref="CG64" si="101">SUM(CG59:CG63)</f>
        <v>0</v>
      </c>
      <c r="CH64" s="339">
        <f t="shared" ref="CH64" si="102">SUM(CH59:CH63)</f>
        <v>0</v>
      </c>
      <c r="CI64" s="339">
        <f t="shared" ref="CI64" si="103">SUM(CI59:CI63)</f>
        <v>0</v>
      </c>
      <c r="CJ64" s="339">
        <f t="shared" ref="CJ64" si="104">SUM(CJ59:CJ63)</f>
        <v>0</v>
      </c>
      <c r="CK64" s="339">
        <f t="shared" ref="CK64" si="105">SUM(CK59:CK63)</f>
        <v>0</v>
      </c>
      <c r="CL64" s="339">
        <f t="shared" ref="CL64" si="106">SUM(CL59:CL63)</f>
        <v>0</v>
      </c>
      <c r="CM64" s="339">
        <f t="shared" ref="CM64" si="107">SUM(CM59:CM63)</f>
        <v>0</v>
      </c>
      <c r="CN64" s="339">
        <f t="shared" ref="CN64" si="108">SUM(CN59:CN63)</f>
        <v>0</v>
      </c>
      <c r="CO64" s="339">
        <f t="shared" ref="CO64" si="109">SUM(CO59:CO63)</f>
        <v>0</v>
      </c>
      <c r="CP64" s="339">
        <f t="shared" ref="CP64" si="110">SUM(CP59:CP63)</f>
        <v>0</v>
      </c>
      <c r="CQ64" s="339">
        <f t="shared" ref="CQ64" si="111">SUM(CQ59:CQ63)</f>
        <v>0</v>
      </c>
      <c r="CR64" s="339">
        <f t="shared" ref="CR64" si="112">SUM(CR59:CR63)</f>
        <v>0</v>
      </c>
      <c r="CS64" s="339">
        <f t="shared" ref="CS64" si="113">SUM(CS59:CS63)</f>
        <v>0</v>
      </c>
      <c r="CT64" s="339">
        <f t="shared" ref="CT64" si="114">SUM(CT59:CT63)</f>
        <v>0</v>
      </c>
      <c r="CU64" s="339">
        <f t="shared" ref="CU64" si="115">SUM(CU59:CU63)</f>
        <v>0</v>
      </c>
      <c r="CV64" s="339">
        <f t="shared" ref="CV64" si="116">SUM(CV59:CV63)</f>
        <v>0</v>
      </c>
      <c r="CW64" s="339">
        <f t="shared" ref="CW64" si="117">SUM(CW59:CW63)</f>
        <v>0</v>
      </c>
      <c r="CX64" s="339">
        <f t="shared" ref="CX64" si="118">SUM(CX59:CX63)</f>
        <v>0</v>
      </c>
      <c r="CY64" s="339">
        <f t="shared" ref="CY64" si="119">SUM(CY59:CY63)</f>
        <v>0</v>
      </c>
      <c r="CZ64" s="339">
        <f t="shared" ref="CZ64" si="120">SUM(CZ59:CZ63)</f>
        <v>0</v>
      </c>
      <c r="DA64" s="339">
        <f t="shared" ref="DA64" si="121">SUM(DA59:DA63)</f>
        <v>0</v>
      </c>
      <c r="DB64" s="339">
        <f t="shared" ref="DB64" si="122">SUM(DB59:DB63)</f>
        <v>0</v>
      </c>
      <c r="DC64" s="339">
        <f t="shared" ref="DC64" si="123">SUM(DC59:DC63)</f>
        <v>0</v>
      </c>
      <c r="DD64" s="339">
        <f t="shared" ref="DD64" si="124">SUM(DD59:DD63)</f>
        <v>0</v>
      </c>
      <c r="DE64" s="339">
        <f t="shared" ref="DE64" si="125">SUM(DE59:DE63)</f>
        <v>0</v>
      </c>
      <c r="DF64" s="339">
        <f t="shared" ref="DF64" si="126">SUM(DF59:DF63)</f>
        <v>0</v>
      </c>
      <c r="DG64" s="339">
        <f t="shared" ref="DG64" si="127">SUM(DG59:DG63)</f>
        <v>0</v>
      </c>
      <c r="DH64" s="339">
        <f t="shared" ref="DH64" si="128">SUM(DH59:DH63)</f>
        <v>0</v>
      </c>
      <c r="DI64" s="339">
        <f t="shared" ref="DI64" si="129">SUM(DI59:DI63)</f>
        <v>0</v>
      </c>
      <c r="DJ64" s="339">
        <f t="shared" ref="DJ64" si="130">SUM(DJ59:DJ63)</f>
        <v>0</v>
      </c>
      <c r="DK64" s="339">
        <f t="shared" ref="DK64" si="131">SUM(DK59:DK63)</f>
        <v>0</v>
      </c>
      <c r="DL64" s="339">
        <f t="shared" ref="DL64" si="132">SUM(DL59:DL63)</f>
        <v>0</v>
      </c>
      <c r="DM64" s="339">
        <f t="shared" ref="DM64" si="133">SUM(DM59:DM63)</f>
        <v>0</v>
      </c>
      <c r="DN64" s="339">
        <f t="shared" ref="DN64" si="134">SUM(DN59:DN63)</f>
        <v>0</v>
      </c>
      <c r="DO64" s="339">
        <f t="shared" ref="DO64" si="135">SUM(DO59:DO63)</f>
        <v>0</v>
      </c>
      <c r="DP64" s="339">
        <f t="shared" ref="DP64" si="136">SUM(DP59:DP63)</f>
        <v>0</v>
      </c>
      <c r="DQ64" s="339">
        <f t="shared" ref="DQ64" si="137">SUM(DQ59:DQ63)</f>
        <v>0</v>
      </c>
      <c r="DR64" s="339">
        <f t="shared" ref="DR64" si="138">SUM(DR59:DR63)</f>
        <v>0</v>
      </c>
      <c r="DS64" s="339">
        <f t="shared" ref="DS64" si="139">SUM(DS59:DS63)</f>
        <v>0</v>
      </c>
      <c r="DT64" s="339">
        <f t="shared" ref="DT64" si="140">SUM(DT59:DT63)</f>
        <v>0</v>
      </c>
      <c r="DU64" s="339">
        <f t="shared" ref="DU64" si="141">SUM(DU59:DU63)</f>
        <v>0</v>
      </c>
      <c r="DV64" s="339">
        <f t="shared" ref="DV64" si="142">SUM(DV59:DV63)</f>
        <v>0</v>
      </c>
      <c r="DW64" s="339">
        <f t="shared" ref="DW64" si="143">SUM(DW59:DW63)</f>
        <v>0</v>
      </c>
      <c r="DX64" s="339">
        <f t="shared" ref="DX64" si="144">SUM(DX59:DX63)</f>
        <v>0</v>
      </c>
      <c r="DY64" s="339">
        <f t="shared" ref="DY64" si="145">SUM(DY59:DY63)</f>
        <v>0</v>
      </c>
      <c r="DZ64" s="339">
        <f t="shared" ref="DZ64" si="146">SUM(DZ59:DZ63)</f>
        <v>0</v>
      </c>
      <c r="EA64" s="339">
        <f t="shared" ref="EA64" si="147">SUM(EA59:EA63)</f>
        <v>0</v>
      </c>
      <c r="EB64" s="339">
        <f t="shared" ref="EB64" si="148">SUM(EB59:EB63)</f>
        <v>0</v>
      </c>
      <c r="EC64" s="339">
        <f t="shared" ref="EC64" si="149">SUM(EC59:EC63)</f>
        <v>0</v>
      </c>
      <c r="ED64" s="339">
        <f t="shared" ref="ED64" si="150">SUM(ED59:ED63)</f>
        <v>0</v>
      </c>
      <c r="EE64" s="339">
        <f t="shared" ref="EE64" si="151">SUM(EE59:EE63)</f>
        <v>0</v>
      </c>
      <c r="EF64" s="338">
        <f t="shared" ref="EF64" si="152">SUM(EF59:EF63)</f>
        <v>0</v>
      </c>
      <c r="EG64" s="72" t="s">
        <v>109</v>
      </c>
    </row>
    <row r="65" spans="2:137" ht="15" thickTop="1" x14ac:dyDescent="0.2">
      <c r="B65" s="73"/>
      <c r="C65" s="16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237"/>
      <c r="EG65" s="72" t="s">
        <v>109</v>
      </c>
    </row>
    <row r="66" spans="2:137" ht="15" x14ac:dyDescent="0.25">
      <c r="B66" s="299" t="s">
        <v>141</v>
      </c>
      <c r="C66" s="340"/>
      <c r="D66" s="313"/>
      <c r="E66" s="314"/>
      <c r="F66" s="314"/>
      <c r="G66" s="314"/>
      <c r="H66" s="314"/>
      <c r="I66" s="314"/>
      <c r="J66" s="314"/>
      <c r="K66" s="314"/>
      <c r="L66" s="314"/>
      <c r="M66" s="314"/>
      <c r="N66" s="314"/>
      <c r="O66" s="314"/>
      <c r="P66" s="314"/>
      <c r="Q66" s="315"/>
      <c r="R66" s="314"/>
      <c r="S66" s="314"/>
      <c r="T66" s="314"/>
      <c r="U66" s="314"/>
      <c r="V66" s="314"/>
      <c r="W66" s="314"/>
      <c r="X66" s="314"/>
      <c r="Y66" s="314"/>
      <c r="Z66" s="314"/>
      <c r="AA66" s="314"/>
      <c r="AB66" s="314"/>
      <c r="AC66" s="314"/>
      <c r="AD66" s="314"/>
      <c r="AE66" s="314"/>
      <c r="AF66" s="314"/>
      <c r="AG66" s="314"/>
      <c r="AH66" s="314"/>
      <c r="AI66" s="314"/>
      <c r="AJ66" s="314"/>
      <c r="AK66" s="314"/>
      <c r="AL66" s="314"/>
      <c r="AM66" s="314"/>
      <c r="AN66" s="314"/>
      <c r="AO66" s="314"/>
      <c r="AP66" s="314"/>
      <c r="AQ66" s="314"/>
      <c r="AR66" s="314"/>
      <c r="AS66" s="314"/>
      <c r="AT66" s="314"/>
      <c r="AU66" s="314"/>
      <c r="AV66" s="314"/>
      <c r="AW66" s="314"/>
      <c r="AX66" s="314"/>
      <c r="AY66" s="314"/>
      <c r="AZ66" s="314"/>
      <c r="BA66" s="314"/>
      <c r="BB66" s="314"/>
      <c r="BC66" s="314"/>
      <c r="BD66" s="314"/>
      <c r="BE66" s="314"/>
      <c r="BF66" s="314"/>
      <c r="BG66" s="314"/>
      <c r="BH66" s="314"/>
      <c r="BI66" s="314"/>
      <c r="BJ66" s="314"/>
      <c r="BK66" s="314"/>
      <c r="BL66" s="314"/>
      <c r="BM66" s="314"/>
      <c r="BN66" s="314"/>
      <c r="BO66" s="314"/>
      <c r="BP66" s="314"/>
      <c r="BQ66" s="314"/>
      <c r="BR66" s="314"/>
      <c r="BS66" s="314"/>
      <c r="BT66" s="314"/>
      <c r="BU66" s="314"/>
      <c r="BV66" s="314"/>
      <c r="BW66" s="314"/>
      <c r="BX66" s="314"/>
      <c r="BY66" s="314"/>
      <c r="BZ66" s="314"/>
      <c r="CA66" s="314"/>
      <c r="CB66" s="314"/>
      <c r="CC66" s="314"/>
      <c r="CD66" s="314"/>
      <c r="CE66" s="314"/>
      <c r="CF66" s="314"/>
      <c r="CG66" s="314"/>
      <c r="CH66" s="314"/>
      <c r="CI66" s="314"/>
      <c r="CJ66" s="314"/>
      <c r="CK66" s="314"/>
      <c r="CL66" s="314"/>
      <c r="CM66" s="314"/>
      <c r="CN66" s="314"/>
      <c r="CO66" s="314"/>
      <c r="CP66" s="314"/>
      <c r="CQ66" s="314"/>
      <c r="CR66" s="314"/>
      <c r="CS66" s="314"/>
      <c r="CT66" s="314"/>
      <c r="CU66" s="314"/>
      <c r="CV66" s="314"/>
      <c r="CW66" s="314"/>
      <c r="CX66" s="314"/>
      <c r="CY66" s="314"/>
      <c r="CZ66" s="314"/>
      <c r="DA66" s="314"/>
      <c r="DB66" s="314"/>
      <c r="DC66" s="314"/>
      <c r="DD66" s="314"/>
      <c r="DE66" s="314"/>
      <c r="DF66" s="314"/>
      <c r="DG66" s="314"/>
      <c r="DH66" s="314"/>
      <c r="DI66" s="314"/>
      <c r="DJ66" s="314"/>
      <c r="DK66" s="314"/>
      <c r="DL66" s="314"/>
      <c r="DM66" s="314"/>
      <c r="DN66" s="314"/>
      <c r="DO66" s="314"/>
      <c r="DP66" s="314"/>
      <c r="DQ66" s="314"/>
      <c r="DR66" s="314"/>
      <c r="DS66" s="314"/>
      <c r="DT66" s="314"/>
      <c r="DU66" s="314"/>
      <c r="DV66" s="314"/>
      <c r="DW66" s="314"/>
      <c r="DX66" s="314"/>
      <c r="DY66" s="314"/>
      <c r="DZ66" s="314"/>
      <c r="EA66" s="314"/>
      <c r="EB66" s="314"/>
      <c r="EC66" s="314"/>
      <c r="ED66" s="314"/>
      <c r="EE66" s="314"/>
      <c r="EF66" s="316"/>
      <c r="EG66" s="72" t="s">
        <v>109</v>
      </c>
    </row>
    <row r="67" spans="2:137" ht="15" x14ac:dyDescent="0.25">
      <c r="B67" s="74"/>
      <c r="C67" s="287" t="str">
        <f>CONCATENATE('Rent Roll'!B5&amp;" - "&amp;'Rent Roll'!C5)</f>
        <v>LL - Ray Palmer Associates</v>
      </c>
      <c r="D67" s="214">
        <f>SUM(E67:EG67)</f>
        <v>-54960</v>
      </c>
      <c r="E67" s="92" t="str">
        <f>IFERROR(IF(E$5=EOMONTH('Rent Roll'!$M31,0),-'Rent Roll'!$T31*'Rent Roll'!$D5,"-"),"-")</f>
        <v>-</v>
      </c>
      <c r="F67" s="92" t="str">
        <f>IFERROR(IF(F$5=EOMONTH('Rent Roll'!$M31,0),-'Rent Roll'!$T31*'Rent Roll'!$D5,"-"),"-")</f>
        <v>-</v>
      </c>
      <c r="G67" s="92" t="str">
        <f>IFERROR(IF(G$5=EOMONTH('Rent Roll'!$M31,0),-'Rent Roll'!$T31*'Rent Roll'!$D5,"-"),"-")</f>
        <v>-</v>
      </c>
      <c r="H67" s="92" t="str">
        <f>IFERROR(IF(H$5=EOMONTH('Rent Roll'!$M31,0),-'Rent Roll'!$T31*'Rent Roll'!$D5,"-"),"-")</f>
        <v>-</v>
      </c>
      <c r="I67" s="92" t="str">
        <f>IFERROR(IF(I$5=EOMONTH('Rent Roll'!$M31,0),-'Rent Roll'!$T31*'Rent Roll'!$D5,"-"),"-")</f>
        <v>-</v>
      </c>
      <c r="J67" s="92" t="str">
        <f>IFERROR(IF(J$5=EOMONTH('Rent Roll'!$M31,0),-'Rent Roll'!$T31*'Rent Roll'!$D5,"-"),"-")</f>
        <v>-</v>
      </c>
      <c r="K67" s="92" t="str">
        <f>IFERROR(IF(K$5=EOMONTH('Rent Roll'!$M31,0),-'Rent Roll'!$T31*'Rent Roll'!$D5,"-"),"-")</f>
        <v>-</v>
      </c>
      <c r="L67" s="92" t="str">
        <f>IFERROR(IF(L$5=EOMONTH('Rent Roll'!$M31,0),-'Rent Roll'!$T31*'Rent Roll'!$D5,"-"),"-")</f>
        <v>-</v>
      </c>
      <c r="M67" s="92" t="str">
        <f>IFERROR(IF(M$5=EOMONTH('Rent Roll'!$M31,0),-'Rent Roll'!$T31*'Rent Roll'!$D5,"-"),"-")</f>
        <v>-</v>
      </c>
      <c r="N67" s="92" t="str">
        <f>IFERROR(IF(N$5=EOMONTH('Rent Roll'!$M31,0),-'Rent Roll'!$T31*'Rent Roll'!$D5,"-"),"-")</f>
        <v>-</v>
      </c>
      <c r="O67" s="92" t="str">
        <f>IFERROR(IF(O$5=EOMONTH('Rent Roll'!$M31,0),-'Rent Roll'!$T31*'Rent Roll'!$D5,"-"),"-")</f>
        <v>-</v>
      </c>
      <c r="P67" s="92" t="str">
        <f>IFERROR(IF(P$5=EOMONTH('Rent Roll'!$M31,0),-'Rent Roll'!$T31*'Rent Roll'!$D5,"-"),"-")</f>
        <v>-</v>
      </c>
      <c r="Q67" s="92" t="str">
        <f>IFERROR(IF(Q$5=EOMONTH('Rent Roll'!$M31,0),-'Rent Roll'!$T31*'Rent Roll'!$D5,"-"),"-")</f>
        <v>-</v>
      </c>
      <c r="R67" s="92" t="str">
        <f>IFERROR(IF(R$5=EOMONTH('Rent Roll'!$M31,0),-'Rent Roll'!$T31*'Rent Roll'!$D5,"-"),"-")</f>
        <v>-</v>
      </c>
      <c r="S67" s="92" t="str">
        <f>IFERROR(IF(S$5=EOMONTH('Rent Roll'!$M31,0),-'Rent Roll'!$T31*'Rent Roll'!$D5,"-"),"-")</f>
        <v>-</v>
      </c>
      <c r="T67" s="92" t="str">
        <f>IFERROR(IF(T$5=EOMONTH('Rent Roll'!$M31,0),-'Rent Roll'!$T31*'Rent Roll'!$D5,"-"),"-")</f>
        <v>-</v>
      </c>
      <c r="U67" s="92" t="str">
        <f>IFERROR(IF(U$5=EOMONTH('Rent Roll'!$M31,0),-'Rent Roll'!$T31*'Rent Roll'!$D5,"-"),"-")</f>
        <v>-</v>
      </c>
      <c r="V67" s="92" t="str">
        <f>IFERROR(IF(V$5=EOMONTH('Rent Roll'!$M31,0),-'Rent Roll'!$T31*'Rent Roll'!$D5,"-"),"-")</f>
        <v>-</v>
      </c>
      <c r="W67" s="92" t="str">
        <f>IFERROR(IF(W$5=EOMONTH('Rent Roll'!$M31,0),-'Rent Roll'!$T31*'Rent Roll'!$D5,"-"),"-")</f>
        <v>-</v>
      </c>
      <c r="X67" s="92" t="str">
        <f>IFERROR(IF(X$5=EOMONTH('Rent Roll'!$M31,0),-'Rent Roll'!$T31*'Rent Roll'!$D5,"-"),"-")</f>
        <v>-</v>
      </c>
      <c r="Y67" s="92" t="str">
        <f>IFERROR(IF(Y$5=EOMONTH('Rent Roll'!$M31,0),-'Rent Roll'!$T31*'Rent Roll'!$D5,"-"),"-")</f>
        <v>-</v>
      </c>
      <c r="Z67" s="92" t="str">
        <f>IFERROR(IF(Z$5=EOMONTH('Rent Roll'!$M31,0),-'Rent Roll'!$T31*'Rent Roll'!$D5,"-"),"-")</f>
        <v>-</v>
      </c>
      <c r="AA67" s="92" t="str">
        <f>IFERROR(IF(AA$5=EOMONTH('Rent Roll'!$M31,0),-'Rent Roll'!$T31*'Rent Roll'!$D5,"-"),"-")</f>
        <v>-</v>
      </c>
      <c r="AB67" s="92" t="str">
        <f>IFERROR(IF(AB$5=EOMONTH('Rent Roll'!$M31,0),-'Rent Roll'!$T31*'Rent Roll'!$D5,"-"),"-")</f>
        <v>-</v>
      </c>
      <c r="AC67" s="92" t="str">
        <f>IFERROR(IF(AC$5=EOMONTH('Rent Roll'!$M31,0),-'Rent Roll'!$T31*'Rent Roll'!$D5,"-"),"-")</f>
        <v>-</v>
      </c>
      <c r="AD67" s="92" t="str">
        <f>IFERROR(IF(AD$5=EOMONTH('Rent Roll'!$M31,0),-'Rent Roll'!$T31*'Rent Roll'!$D5,"-"),"-")</f>
        <v>-</v>
      </c>
      <c r="AE67" s="92" t="str">
        <f>IFERROR(IF(AE$5=EOMONTH('Rent Roll'!$M31,0),-'Rent Roll'!$T31*'Rent Roll'!$D5,"-"),"-")</f>
        <v>-</v>
      </c>
      <c r="AF67" s="92" t="str">
        <f>IFERROR(IF(AF$5=EOMONTH('Rent Roll'!$M31,0),-'Rent Roll'!$T31*'Rent Roll'!$D5,"-"),"-")</f>
        <v>-</v>
      </c>
      <c r="AG67" s="92" t="str">
        <f>IFERROR(IF(AG$5=EOMONTH('Rent Roll'!$M31,0),-'Rent Roll'!$T31*'Rent Roll'!$D5,"-"),"-")</f>
        <v>-</v>
      </c>
      <c r="AH67" s="92" t="str">
        <f>IFERROR(IF(AH$5=EOMONTH('Rent Roll'!$M31,0),-'Rent Roll'!$T31*'Rent Roll'!$D5,"-"),"-")</f>
        <v>-</v>
      </c>
      <c r="AI67" s="92" t="str">
        <f>IFERROR(IF(AI$5=EOMONTH('Rent Roll'!$M31,0),-'Rent Roll'!$T31*'Rent Roll'!$D5,"-"),"-")</f>
        <v>-</v>
      </c>
      <c r="AJ67" s="92" t="str">
        <f>IFERROR(IF(AJ$5=EOMONTH('Rent Roll'!$M31,0),-'Rent Roll'!$T31*'Rent Roll'!$D5,"-"),"-")</f>
        <v>-</v>
      </c>
      <c r="AK67" s="92" t="str">
        <f>IFERROR(IF(AK$5=EOMONTH('Rent Roll'!$M31,0),-'Rent Roll'!$T31*'Rent Roll'!$D5,"-"),"-")</f>
        <v>-</v>
      </c>
      <c r="AL67" s="92" t="str">
        <f>IFERROR(IF(AL$5=EOMONTH('Rent Roll'!$M31,0),-'Rent Roll'!$T31*'Rent Roll'!$D5,"-"),"-")</f>
        <v>-</v>
      </c>
      <c r="AM67" s="92" t="str">
        <f>IFERROR(IF(AM$5=EOMONTH('Rent Roll'!$M31,0),-'Rent Roll'!$T31*'Rent Roll'!$D5,"-"),"-")</f>
        <v>-</v>
      </c>
      <c r="AN67" s="92" t="str">
        <f>IFERROR(IF(AN$5=EOMONTH('Rent Roll'!$M31,0),-'Rent Roll'!$T31*'Rent Roll'!$D5,"-"),"-")</f>
        <v>-</v>
      </c>
      <c r="AO67" s="92" t="str">
        <f>IFERROR(IF(AO$5=EOMONTH('Rent Roll'!$M31,0),-'Rent Roll'!$T31*'Rent Roll'!$D5,"-"),"-")</f>
        <v>-</v>
      </c>
      <c r="AP67" s="92" t="str">
        <f>IFERROR(IF(AP$5=EOMONTH('Rent Roll'!$M31,0),-'Rent Roll'!$T31*'Rent Roll'!$D5,"-"),"-")</f>
        <v>-</v>
      </c>
      <c r="AQ67" s="92" t="str">
        <f>IFERROR(IF(AQ$5=EOMONTH('Rent Roll'!$M31,0),-'Rent Roll'!$T31*'Rent Roll'!$D5,"-"),"-")</f>
        <v>-</v>
      </c>
      <c r="AR67" s="92" t="str">
        <f>IFERROR(IF(AR$5=EOMONTH('Rent Roll'!$M31,0),-'Rent Roll'!$T31*'Rent Roll'!$D5,"-"),"-")</f>
        <v>-</v>
      </c>
      <c r="AS67" s="92" t="str">
        <f>IFERROR(IF(AS$5=EOMONTH('Rent Roll'!$M31,0),-'Rent Roll'!$T31*'Rent Roll'!$D5,"-"),"-")</f>
        <v>-</v>
      </c>
      <c r="AT67" s="92" t="str">
        <f>IFERROR(IF(AT$5=EOMONTH('Rent Roll'!$M31,0),-'Rent Roll'!$T31*'Rent Roll'!$D5,"-"),"-")</f>
        <v>-</v>
      </c>
      <c r="AU67" s="92" t="str">
        <f>IFERROR(IF(AU$5=EOMONTH('Rent Roll'!$M31,0),-'Rent Roll'!$T31*'Rent Roll'!$D5,"-"),"-")</f>
        <v>-</v>
      </c>
      <c r="AV67" s="92" t="str">
        <f>IFERROR(IF(AV$5=EOMONTH('Rent Roll'!$M31,0),-'Rent Roll'!$T31*'Rent Roll'!$D5,"-"),"-")</f>
        <v>-</v>
      </c>
      <c r="AW67" s="92" t="str">
        <f>IFERROR(IF(AW$5=EOMONTH('Rent Roll'!$M31,0),-'Rent Roll'!$T31*'Rent Roll'!$D5,"-"),"-")</f>
        <v>-</v>
      </c>
      <c r="AX67" s="92" t="str">
        <f>IFERROR(IF(AX$5=EOMONTH('Rent Roll'!$M31,0),-'Rent Roll'!$T31*'Rent Roll'!$D5,"-"),"-")</f>
        <v>-</v>
      </c>
      <c r="AY67" s="92" t="str">
        <f>IFERROR(IF(AY$5=EOMONTH('Rent Roll'!$M31,0),-'Rent Roll'!$T31*'Rent Roll'!$D5,"-"),"-")</f>
        <v>-</v>
      </c>
      <c r="AZ67" s="92" t="str">
        <f>IFERROR(IF(AZ$5=EOMONTH('Rent Roll'!$M31,0),-'Rent Roll'!$T31*'Rent Roll'!$D5,"-"),"-")</f>
        <v>-</v>
      </c>
      <c r="BA67" s="92" t="str">
        <f>IFERROR(IF(BA$5=EOMONTH('Rent Roll'!$M31,0),-'Rent Roll'!$T31*'Rent Roll'!$D5,"-"),"-")</f>
        <v>-</v>
      </c>
      <c r="BB67" s="92" t="str">
        <f>IFERROR(IF(BB$5=EOMONTH('Rent Roll'!$M31,0),-'Rent Roll'!$T31*'Rent Roll'!$D5,"-"),"-")</f>
        <v>-</v>
      </c>
      <c r="BC67" s="92" t="str">
        <f>IFERROR(IF(BC$5=EOMONTH('Rent Roll'!$M31,0),-'Rent Roll'!$T31*'Rent Roll'!$D5,"-"),"-")</f>
        <v>-</v>
      </c>
      <c r="BD67" s="92" t="str">
        <f>IFERROR(IF(BD$5=EOMONTH('Rent Roll'!$M31,0),-'Rent Roll'!$T31*'Rent Roll'!$D5,"-"),"-")</f>
        <v>-</v>
      </c>
      <c r="BE67" s="92" t="str">
        <f>IFERROR(IF(BE$5=EOMONTH('Rent Roll'!$M31,0),-'Rent Roll'!$T31*'Rent Roll'!$D5,"-"),"-")</f>
        <v>-</v>
      </c>
      <c r="BF67" s="92" t="str">
        <f>IFERROR(IF(BF$5=EOMONTH('Rent Roll'!$M31,0),-'Rent Roll'!$T31*'Rent Roll'!$D5,"-"),"-")</f>
        <v>-</v>
      </c>
      <c r="BG67" s="92" t="str">
        <f>IFERROR(IF(BG$5=EOMONTH('Rent Roll'!$M31,0),-'Rent Roll'!$T31*'Rent Roll'!$D5,"-"),"-")</f>
        <v>-</v>
      </c>
      <c r="BH67" s="92" t="str">
        <f>IFERROR(IF(BH$5=EOMONTH('Rent Roll'!$M31,0),-'Rent Roll'!$T31*'Rent Roll'!$D5,"-"),"-")</f>
        <v>-</v>
      </c>
      <c r="BI67" s="92" t="str">
        <f>IFERROR(IF(BI$5=EOMONTH('Rent Roll'!$M31,0),-'Rent Roll'!$T31*'Rent Roll'!$D5,"-"),"-")</f>
        <v>-</v>
      </c>
      <c r="BJ67" s="92" t="str">
        <f>IFERROR(IF(BJ$5=EOMONTH('Rent Roll'!$M31,0),-'Rent Roll'!$T31*'Rent Roll'!$D5,"-"),"-")</f>
        <v>-</v>
      </c>
      <c r="BK67" s="92" t="str">
        <f>IFERROR(IF(BK$5=EOMONTH('Rent Roll'!$M31,0),-'Rent Roll'!$T31*'Rent Roll'!$D5,"-"),"-")</f>
        <v>-</v>
      </c>
      <c r="BL67" s="92" t="str">
        <f>IFERROR(IF(BL$5=EOMONTH('Rent Roll'!$M31,0),-'Rent Roll'!$T31*'Rent Roll'!$D5,"-"),"-")</f>
        <v>-</v>
      </c>
      <c r="BM67" s="92" t="str">
        <f>IFERROR(IF(BM$5=EOMONTH('Rent Roll'!$M31,0),-'Rent Roll'!$T31*'Rent Roll'!$D5,"-"),"-")</f>
        <v>-</v>
      </c>
      <c r="BN67" s="92" t="str">
        <f>IFERROR(IF(BN$5=EOMONTH('Rent Roll'!$M31,0),-'Rent Roll'!$T31*'Rent Roll'!$D5,"-"),"-")</f>
        <v>-</v>
      </c>
      <c r="BO67" s="92" t="str">
        <f>IFERROR(IF(BO$5=EOMONTH('Rent Roll'!$M31,0),-'Rent Roll'!$T31*'Rent Roll'!$D5,"-"),"-")</f>
        <v>-</v>
      </c>
      <c r="BP67" s="92" t="str">
        <f>IFERROR(IF(BP$5=EOMONTH('Rent Roll'!$M31,0),-'Rent Roll'!$T31*'Rent Roll'!$D5,"-"),"-")</f>
        <v>-</v>
      </c>
      <c r="BQ67" s="92" t="str">
        <f>IFERROR(IF(BQ$5=EOMONTH('Rent Roll'!$M31,0),-'Rent Roll'!$T31*'Rent Roll'!$D5,"-"),"-")</f>
        <v>-</v>
      </c>
      <c r="BR67" s="92" t="str">
        <f>IFERROR(IF(BR$5=EOMONTH('Rent Roll'!$M31,0),-'Rent Roll'!$T31*'Rent Roll'!$D5,"-"),"-")</f>
        <v>-</v>
      </c>
      <c r="BS67" s="92" t="str">
        <f>IFERROR(IF(BS$5=EOMONTH('Rent Roll'!$M31,0),-'Rent Roll'!$T31*'Rent Roll'!$D5,"-"),"-")</f>
        <v>-</v>
      </c>
      <c r="BT67" s="92" t="str">
        <f>IFERROR(IF(BT$5=EOMONTH('Rent Roll'!$M31,0),-'Rent Roll'!$T31*'Rent Roll'!$D5,"-"),"-")</f>
        <v>-</v>
      </c>
      <c r="BU67" s="92" t="str">
        <f>IFERROR(IF(BU$5=EOMONTH('Rent Roll'!$M31,0),-'Rent Roll'!$T31*'Rent Roll'!$D5,"-"),"-")</f>
        <v>-</v>
      </c>
      <c r="BV67" s="92" t="str">
        <f>IFERROR(IF(BV$5=EOMONTH('Rent Roll'!$M31,0),-'Rent Roll'!$T31*'Rent Roll'!$D5,"-"),"-")</f>
        <v>-</v>
      </c>
      <c r="BW67" s="92" t="str">
        <f>IFERROR(IF(BW$5=EOMONTH('Rent Roll'!$M31,0),-'Rent Roll'!$T31*'Rent Roll'!$D5,"-"),"-")</f>
        <v>-</v>
      </c>
      <c r="BX67" s="92" t="str">
        <f>IFERROR(IF(BX$5=EOMONTH('Rent Roll'!$M31,0),-'Rent Roll'!$T31*'Rent Roll'!$D5,"-"),"-")</f>
        <v>-</v>
      </c>
      <c r="BY67" s="92" t="str">
        <f>IFERROR(IF(BY$5=EOMONTH('Rent Roll'!$M31,0),-'Rent Roll'!$T31*'Rent Roll'!$D5,"-"),"-")</f>
        <v>-</v>
      </c>
      <c r="BZ67" s="92" t="str">
        <f>IFERROR(IF(BZ$5=EOMONTH('Rent Roll'!$M31,0),-'Rent Roll'!$T31*'Rent Roll'!$D5,"-"),"-")</f>
        <v>-</v>
      </c>
      <c r="CA67" s="92" t="str">
        <f>IFERROR(IF(CA$5=EOMONTH('Rent Roll'!$M31,0),-'Rent Roll'!$T31*'Rent Roll'!$D5,"-"),"-")</f>
        <v>-</v>
      </c>
      <c r="CB67" s="92" t="str">
        <f>IFERROR(IF(CB$5=EOMONTH('Rent Roll'!$M31,0),-'Rent Roll'!$T31*'Rent Roll'!$D5,"-"),"-")</f>
        <v>-</v>
      </c>
      <c r="CC67" s="92" t="str">
        <f>IFERROR(IF(CC$5=EOMONTH('Rent Roll'!$M31,0),-'Rent Roll'!$T31*'Rent Roll'!$D5,"-"),"-")</f>
        <v>-</v>
      </c>
      <c r="CD67" s="92" t="str">
        <f>IFERROR(IF(CD$5=EOMONTH('Rent Roll'!$M31,0),-'Rent Roll'!$T31*'Rent Roll'!$D5,"-"),"-")</f>
        <v>-</v>
      </c>
      <c r="CE67" s="92" t="str">
        <f>IFERROR(IF(CE$5=EOMONTH('Rent Roll'!$M31,0),-'Rent Roll'!$T31*'Rent Roll'!$D5,"-"),"-")</f>
        <v>-</v>
      </c>
      <c r="CF67" s="92" t="str">
        <f>IFERROR(IF(CF$5=EOMONTH('Rent Roll'!$M31,0),-'Rent Roll'!$T31*'Rent Roll'!$D5,"-"),"-")</f>
        <v>-</v>
      </c>
      <c r="CG67" s="92" t="str">
        <f>IFERROR(IF(CG$5=EOMONTH('Rent Roll'!$M31,0),-'Rent Roll'!$T31*'Rent Roll'!$D5,"-"),"-")</f>
        <v>-</v>
      </c>
      <c r="CH67" s="92" t="str">
        <f>IFERROR(IF(CH$5=EOMONTH('Rent Roll'!$M31,0),-'Rent Roll'!$T31*'Rent Roll'!$D5,"-"),"-")</f>
        <v>-</v>
      </c>
      <c r="CI67" s="92" t="str">
        <f>IFERROR(IF(CI$5=EOMONTH('Rent Roll'!$M31,0),-'Rent Roll'!$T31*'Rent Roll'!$D5,"-"),"-")</f>
        <v>-</v>
      </c>
      <c r="CJ67" s="92" t="str">
        <f>IFERROR(IF(CJ$5=EOMONTH('Rent Roll'!$M31,0),-'Rent Roll'!$T31*'Rent Roll'!$D5,"-"),"-")</f>
        <v>-</v>
      </c>
      <c r="CK67" s="92" t="str">
        <f>IFERROR(IF(CK$5=EOMONTH('Rent Roll'!$M31,0),-'Rent Roll'!$T31*'Rent Roll'!$D5,"-"),"-")</f>
        <v>-</v>
      </c>
      <c r="CL67" s="92">
        <f>IFERROR(IF(CL$5=EOMONTH('Rent Roll'!$M31,0),-'Rent Roll'!$T31*'Rent Roll'!$D5,"-"),"-")</f>
        <v>-54960</v>
      </c>
      <c r="CM67" s="92" t="str">
        <f>IFERROR(IF(CM$5=EOMONTH('Rent Roll'!$M31,0),-'Rent Roll'!$T31*'Rent Roll'!$D5,"-"),"-")</f>
        <v>-</v>
      </c>
      <c r="CN67" s="92" t="str">
        <f>IFERROR(IF(CN$5=EOMONTH('Rent Roll'!$M31,0),-'Rent Roll'!$T31*'Rent Roll'!$D5,"-"),"-")</f>
        <v>-</v>
      </c>
      <c r="CO67" s="92" t="str">
        <f>IFERROR(IF(CO$5=EOMONTH('Rent Roll'!$M31,0),-'Rent Roll'!$T31*'Rent Roll'!$D5,"-"),"-")</f>
        <v>-</v>
      </c>
      <c r="CP67" s="92" t="str">
        <f>IFERROR(IF(CP$5=EOMONTH('Rent Roll'!$M31,0),-'Rent Roll'!$T31*'Rent Roll'!$D5,"-"),"-")</f>
        <v>-</v>
      </c>
      <c r="CQ67" s="92" t="str">
        <f>IFERROR(IF(CQ$5=EOMONTH('Rent Roll'!$M31,0),-'Rent Roll'!$T31*'Rent Roll'!$D5,"-"),"-")</f>
        <v>-</v>
      </c>
      <c r="CR67" s="92" t="str">
        <f>IFERROR(IF(CR$5=EOMONTH('Rent Roll'!$M31,0),-'Rent Roll'!$T31*'Rent Roll'!$D5,"-"),"-")</f>
        <v>-</v>
      </c>
      <c r="CS67" s="92" t="str">
        <f>IFERROR(IF(CS$5=EOMONTH('Rent Roll'!$M31,0),-'Rent Roll'!$T31*'Rent Roll'!$D5,"-"),"-")</f>
        <v>-</v>
      </c>
      <c r="CT67" s="92" t="str">
        <f>IFERROR(IF(CT$5=EOMONTH('Rent Roll'!$M31,0),-'Rent Roll'!$T31*'Rent Roll'!$D5,"-"),"-")</f>
        <v>-</v>
      </c>
      <c r="CU67" s="92" t="str">
        <f>IFERROR(IF(CU$5=EOMONTH('Rent Roll'!$M31,0),-'Rent Roll'!$T31*'Rent Roll'!$D5,"-"),"-")</f>
        <v>-</v>
      </c>
      <c r="CV67" s="92" t="str">
        <f>IFERROR(IF(CV$5=EOMONTH('Rent Roll'!$M31,0),-'Rent Roll'!$T31*'Rent Roll'!$D5,"-"),"-")</f>
        <v>-</v>
      </c>
      <c r="CW67" s="92" t="str">
        <f>IFERROR(IF(CW$5=EOMONTH('Rent Roll'!$M31,0),-'Rent Roll'!$T31*'Rent Roll'!$D5,"-"),"-")</f>
        <v>-</v>
      </c>
      <c r="CX67" s="92" t="str">
        <f>IFERROR(IF(CX$5=EOMONTH('Rent Roll'!$M31,0),-'Rent Roll'!$T31*'Rent Roll'!$D5,"-"),"-")</f>
        <v>-</v>
      </c>
      <c r="CY67" s="92" t="str">
        <f>IFERROR(IF(CY$5=EOMONTH('Rent Roll'!$M31,0),-'Rent Roll'!$T31*'Rent Roll'!$D5,"-"),"-")</f>
        <v>-</v>
      </c>
      <c r="CZ67" s="92" t="str">
        <f>IFERROR(IF(CZ$5=EOMONTH('Rent Roll'!$M31,0),-'Rent Roll'!$T31*'Rent Roll'!$D5,"-"),"-")</f>
        <v>-</v>
      </c>
      <c r="DA67" s="92" t="str">
        <f>IFERROR(IF(DA$5=EOMONTH('Rent Roll'!$M31,0),-'Rent Roll'!$T31*'Rent Roll'!$D5,"-"),"-")</f>
        <v>-</v>
      </c>
      <c r="DB67" s="92" t="str">
        <f>IFERROR(IF(DB$5=EOMONTH('Rent Roll'!$M31,0),-'Rent Roll'!$T31*'Rent Roll'!$D5,"-"),"-")</f>
        <v>-</v>
      </c>
      <c r="DC67" s="92" t="str">
        <f>IFERROR(IF(DC$5=EOMONTH('Rent Roll'!$M31,0),-'Rent Roll'!$T31*'Rent Roll'!$D5,"-"),"-")</f>
        <v>-</v>
      </c>
      <c r="DD67" s="92" t="str">
        <f>IFERROR(IF(DD$5=EOMONTH('Rent Roll'!$M31,0),-'Rent Roll'!$T31*'Rent Roll'!$D5,"-"),"-")</f>
        <v>-</v>
      </c>
      <c r="DE67" s="92" t="str">
        <f>IFERROR(IF(DE$5=EOMONTH('Rent Roll'!$M31,0),-'Rent Roll'!$T31*'Rent Roll'!$D5,"-"),"-")</f>
        <v>-</v>
      </c>
      <c r="DF67" s="92" t="str">
        <f>IFERROR(IF(DF$5=EOMONTH('Rent Roll'!$M31,0),-'Rent Roll'!$T31*'Rent Roll'!$D5,"-"),"-")</f>
        <v>-</v>
      </c>
      <c r="DG67" s="92" t="str">
        <f>IFERROR(IF(DG$5=EOMONTH('Rent Roll'!$M31,0),-'Rent Roll'!$T31*'Rent Roll'!$D5,"-"),"-")</f>
        <v>-</v>
      </c>
      <c r="DH67" s="92" t="str">
        <f>IFERROR(IF(DH$5=EOMONTH('Rent Roll'!$M31,0),-'Rent Roll'!$T31*'Rent Roll'!$D5,"-"),"-")</f>
        <v>-</v>
      </c>
      <c r="DI67" s="92" t="str">
        <f>IFERROR(IF(DI$5=EOMONTH('Rent Roll'!$M31,0),-'Rent Roll'!$T31*'Rent Roll'!$D5,"-"),"-")</f>
        <v>-</v>
      </c>
      <c r="DJ67" s="92" t="str">
        <f>IFERROR(IF(DJ$5=EOMONTH('Rent Roll'!$M31,0),-'Rent Roll'!$T31*'Rent Roll'!$D5,"-"),"-")</f>
        <v>-</v>
      </c>
      <c r="DK67" s="92" t="str">
        <f>IFERROR(IF(DK$5=EOMONTH('Rent Roll'!$M31,0),-'Rent Roll'!$T31*'Rent Roll'!$D5,"-"),"-")</f>
        <v>-</v>
      </c>
      <c r="DL67" s="92" t="str">
        <f>IFERROR(IF(DL$5=EOMONTH('Rent Roll'!$M31,0),-'Rent Roll'!$T31*'Rent Roll'!$D5,"-"),"-")</f>
        <v>-</v>
      </c>
      <c r="DM67" s="92" t="str">
        <f>IFERROR(IF(DM$5=EOMONTH('Rent Roll'!$M31,0),-'Rent Roll'!$T31*'Rent Roll'!$D5,"-"),"-")</f>
        <v>-</v>
      </c>
      <c r="DN67" s="92" t="str">
        <f>IFERROR(IF(DN$5=EOMONTH('Rent Roll'!$M31,0),-'Rent Roll'!$T31*'Rent Roll'!$D5,"-"),"-")</f>
        <v>-</v>
      </c>
      <c r="DO67" s="92" t="str">
        <f>IFERROR(IF(DO$5=EOMONTH('Rent Roll'!$M31,0),-'Rent Roll'!$T31*'Rent Roll'!$D5,"-"),"-")</f>
        <v>-</v>
      </c>
      <c r="DP67" s="92" t="str">
        <f>IFERROR(IF(DP$5=EOMONTH('Rent Roll'!$M31,0),-'Rent Roll'!$T31*'Rent Roll'!$D5,"-"),"-")</f>
        <v>-</v>
      </c>
      <c r="DQ67" s="92" t="str">
        <f>IFERROR(IF(DQ$5=EOMONTH('Rent Roll'!$M31,0),-'Rent Roll'!$T31*'Rent Roll'!$D5,"-"),"-")</f>
        <v>-</v>
      </c>
      <c r="DR67" s="92" t="str">
        <f>IFERROR(IF(DR$5=EOMONTH('Rent Roll'!$M31,0),-'Rent Roll'!$T31*'Rent Roll'!$D5,"-"),"-")</f>
        <v>-</v>
      </c>
      <c r="DS67" s="92" t="str">
        <f>IFERROR(IF(DS$5=EOMONTH('Rent Roll'!$M31,0),-'Rent Roll'!$T31*'Rent Roll'!$D5,"-"),"-")</f>
        <v>-</v>
      </c>
      <c r="DT67" s="92" t="str">
        <f>IFERROR(IF(DT$5=EOMONTH('Rent Roll'!$M31,0),-'Rent Roll'!$T31*'Rent Roll'!$D5,"-"),"-")</f>
        <v>-</v>
      </c>
      <c r="DU67" s="92" t="str">
        <f>IFERROR(IF(DU$5=EOMONTH('Rent Roll'!$M31,0),-'Rent Roll'!$T31*'Rent Roll'!$D5,"-"),"-")</f>
        <v>-</v>
      </c>
      <c r="DV67" s="92" t="str">
        <f>IFERROR(IF(DV$5=EOMONTH('Rent Roll'!$M31,0),-'Rent Roll'!$T31*'Rent Roll'!$D5,"-"),"-")</f>
        <v>-</v>
      </c>
      <c r="DW67" s="92" t="str">
        <f>IFERROR(IF(DW$5=EOMONTH('Rent Roll'!$M31,0),-'Rent Roll'!$T31*'Rent Roll'!$D5,"-"),"-")</f>
        <v>-</v>
      </c>
      <c r="DX67" s="92" t="str">
        <f>IFERROR(IF(DX$5=EOMONTH('Rent Roll'!$M31,0),-'Rent Roll'!$T31*'Rent Roll'!$D5,"-"),"-")</f>
        <v>-</v>
      </c>
      <c r="DY67" s="92" t="str">
        <f>IFERROR(IF(DY$5=EOMONTH('Rent Roll'!$M31,0),-'Rent Roll'!$T31*'Rent Roll'!$D5,"-"),"-")</f>
        <v>-</v>
      </c>
      <c r="DZ67" s="92" t="str">
        <f>IFERROR(IF(DZ$5=EOMONTH('Rent Roll'!$M31,0),-'Rent Roll'!$T31*'Rent Roll'!$D5,"-"),"-")</f>
        <v>-</v>
      </c>
      <c r="EA67" s="92" t="str">
        <f>IFERROR(IF(EA$5=EOMONTH('Rent Roll'!$M31,0),-'Rent Roll'!$T31*'Rent Roll'!$D5,"-"),"-")</f>
        <v>-</v>
      </c>
      <c r="EB67" s="92" t="str">
        <f>IFERROR(IF(EB$5=EOMONTH('Rent Roll'!$M31,0),-'Rent Roll'!$T31*'Rent Roll'!$D5,"-"),"-")</f>
        <v>-</v>
      </c>
      <c r="EC67" s="92" t="str">
        <f>IFERROR(IF(EC$5=EOMONTH('Rent Roll'!$M31,0),-'Rent Roll'!$T31*'Rent Roll'!$D5,"-"),"-")</f>
        <v>-</v>
      </c>
      <c r="ED67" s="92" t="str">
        <f>IFERROR(IF(ED$5=EOMONTH('Rent Roll'!$M31,0),-'Rent Roll'!$T31*'Rent Roll'!$D5,"-"),"-")</f>
        <v>-</v>
      </c>
      <c r="EE67" s="92" t="str">
        <f>IFERROR(IF(EE$5=EOMONTH('Rent Roll'!$M31,0),-'Rent Roll'!$T31*'Rent Roll'!$D5,"-"),"-")</f>
        <v>-</v>
      </c>
      <c r="EF67" s="214" t="str">
        <f>IFERROR(IF(EF$5=EOMONTH('Rent Roll'!$M31,0),-'Rent Roll'!$T31*'Rent Roll'!$D5,"-"),"-")</f>
        <v>-</v>
      </c>
      <c r="EG67" s="72" t="s">
        <v>109</v>
      </c>
    </row>
    <row r="68" spans="2:137" ht="15" x14ac:dyDescent="0.25">
      <c r="B68" s="74"/>
      <c r="C68" s="287" t="str">
        <f>CONCATENATE('Rent Roll'!B6&amp;" - "&amp;'Rent Roll'!C6)</f>
        <v xml:space="preserve"> - </v>
      </c>
      <c r="D68" s="214">
        <f t="shared" ref="D68:D88" si="153">SUM(E68:EG68)</f>
        <v>0</v>
      </c>
      <c r="E68" s="92" t="str">
        <f>IFERROR(IF(E$5=EOMONTH('Rent Roll'!$M32,0),-'Rent Roll'!$T32*'Rent Roll'!$D6,"-"),"-")</f>
        <v>-</v>
      </c>
      <c r="F68" s="92" t="str">
        <f>IFERROR(IF(F$5=EOMONTH('Rent Roll'!$M32,0),-'Rent Roll'!$T32*'Rent Roll'!$D6,"-"),"-")</f>
        <v>-</v>
      </c>
      <c r="G68" s="92" t="str">
        <f>IFERROR(IF(G$5=EOMONTH('Rent Roll'!$M32,0),-'Rent Roll'!$T32*'Rent Roll'!$D6,"-"),"-")</f>
        <v>-</v>
      </c>
      <c r="H68" s="92" t="str">
        <f>IFERROR(IF(H$5=EOMONTH('Rent Roll'!$M32,0),-'Rent Roll'!$T32*'Rent Roll'!$D6,"-"),"-")</f>
        <v>-</v>
      </c>
      <c r="I68" s="92" t="str">
        <f>IFERROR(IF(I$5=EOMONTH('Rent Roll'!$M32,0),-'Rent Roll'!$T32*'Rent Roll'!$D6,"-"),"-")</f>
        <v>-</v>
      </c>
      <c r="J68" s="92" t="str">
        <f>IFERROR(IF(J$5=EOMONTH('Rent Roll'!$M32,0),-'Rent Roll'!$T32*'Rent Roll'!$D6,"-"),"-")</f>
        <v>-</v>
      </c>
      <c r="K68" s="92" t="str">
        <f>IFERROR(IF(K$5=EOMONTH('Rent Roll'!$M32,0),-'Rent Roll'!$T32*'Rent Roll'!$D6,"-"),"-")</f>
        <v>-</v>
      </c>
      <c r="L68" s="92" t="str">
        <f>IFERROR(IF(L$5=EOMONTH('Rent Roll'!$M32,0),-'Rent Roll'!$T32*'Rent Roll'!$D6,"-"),"-")</f>
        <v>-</v>
      </c>
      <c r="M68" s="92" t="str">
        <f>IFERROR(IF(M$5=EOMONTH('Rent Roll'!$M32,0),-'Rent Roll'!$T32*'Rent Roll'!$D6,"-"),"-")</f>
        <v>-</v>
      </c>
      <c r="N68" s="92" t="str">
        <f>IFERROR(IF(N$5=EOMONTH('Rent Roll'!$M32,0),-'Rent Roll'!$T32*'Rent Roll'!$D6,"-"),"-")</f>
        <v>-</v>
      </c>
      <c r="O68" s="92" t="str">
        <f>IFERROR(IF(O$5=EOMONTH('Rent Roll'!$M32,0),-'Rent Roll'!$T32*'Rent Roll'!$D6,"-"),"-")</f>
        <v>-</v>
      </c>
      <c r="P68" s="92" t="str">
        <f>IFERROR(IF(P$5=EOMONTH('Rent Roll'!$M32,0),-'Rent Roll'!$T32*'Rent Roll'!$D6,"-"),"-")</f>
        <v>-</v>
      </c>
      <c r="Q68" s="92" t="str">
        <f>IFERROR(IF(Q$5=EOMONTH('Rent Roll'!$M32,0),-'Rent Roll'!$T32*'Rent Roll'!$D6,"-"),"-")</f>
        <v>-</v>
      </c>
      <c r="R68" s="92" t="str">
        <f>IFERROR(IF(R$5=EOMONTH('Rent Roll'!$M32,0),-'Rent Roll'!$T32*'Rent Roll'!$D6,"-"),"-")</f>
        <v>-</v>
      </c>
      <c r="S68" s="92" t="str">
        <f>IFERROR(IF(S$5=EOMONTH('Rent Roll'!$M32,0),-'Rent Roll'!$T32*'Rent Roll'!$D6,"-"),"-")</f>
        <v>-</v>
      </c>
      <c r="T68" s="92" t="str">
        <f>IFERROR(IF(T$5=EOMONTH('Rent Roll'!$M32,0),-'Rent Roll'!$T32*'Rent Roll'!$D6,"-"),"-")</f>
        <v>-</v>
      </c>
      <c r="U68" s="92" t="str">
        <f>IFERROR(IF(U$5=EOMONTH('Rent Roll'!$M32,0),-'Rent Roll'!$T32*'Rent Roll'!$D6,"-"),"-")</f>
        <v>-</v>
      </c>
      <c r="V68" s="92" t="str">
        <f>IFERROR(IF(V$5=EOMONTH('Rent Roll'!$M32,0),-'Rent Roll'!$T32*'Rent Roll'!$D6,"-"),"-")</f>
        <v>-</v>
      </c>
      <c r="W68" s="92" t="str">
        <f>IFERROR(IF(W$5=EOMONTH('Rent Roll'!$M32,0),-'Rent Roll'!$T32*'Rent Roll'!$D6,"-"),"-")</f>
        <v>-</v>
      </c>
      <c r="X68" s="92" t="str">
        <f>IFERROR(IF(X$5=EOMONTH('Rent Roll'!$M32,0),-'Rent Roll'!$T32*'Rent Roll'!$D6,"-"),"-")</f>
        <v>-</v>
      </c>
      <c r="Y68" s="92" t="str">
        <f>IFERROR(IF(Y$5=EOMONTH('Rent Roll'!$M32,0),-'Rent Roll'!$T32*'Rent Roll'!$D6,"-"),"-")</f>
        <v>-</v>
      </c>
      <c r="Z68" s="92" t="str">
        <f>IFERROR(IF(Z$5=EOMONTH('Rent Roll'!$M32,0),-'Rent Roll'!$T32*'Rent Roll'!$D6,"-"),"-")</f>
        <v>-</v>
      </c>
      <c r="AA68" s="92" t="str">
        <f>IFERROR(IF(AA$5=EOMONTH('Rent Roll'!$M32,0),-'Rent Roll'!$T32*'Rent Roll'!$D6,"-"),"-")</f>
        <v>-</v>
      </c>
      <c r="AB68" s="92" t="str">
        <f>IFERROR(IF(AB$5=EOMONTH('Rent Roll'!$M32,0),-'Rent Roll'!$T32*'Rent Roll'!$D6,"-"),"-")</f>
        <v>-</v>
      </c>
      <c r="AC68" s="92" t="str">
        <f>IFERROR(IF(AC$5=EOMONTH('Rent Roll'!$M32,0),-'Rent Roll'!$T32*'Rent Roll'!$D6,"-"),"-")</f>
        <v>-</v>
      </c>
      <c r="AD68" s="92" t="str">
        <f>IFERROR(IF(AD$5=EOMONTH('Rent Roll'!$M32,0),-'Rent Roll'!$T32*'Rent Roll'!$D6,"-"),"-")</f>
        <v>-</v>
      </c>
      <c r="AE68" s="92" t="str">
        <f>IFERROR(IF(AE$5=EOMONTH('Rent Roll'!$M32,0),-'Rent Roll'!$T32*'Rent Roll'!$D6,"-"),"-")</f>
        <v>-</v>
      </c>
      <c r="AF68" s="92" t="str">
        <f>IFERROR(IF(AF$5=EOMONTH('Rent Roll'!$M32,0),-'Rent Roll'!$T32*'Rent Roll'!$D6,"-"),"-")</f>
        <v>-</v>
      </c>
      <c r="AG68" s="92" t="str">
        <f>IFERROR(IF(AG$5=EOMONTH('Rent Roll'!$M32,0),-'Rent Roll'!$T32*'Rent Roll'!$D6,"-"),"-")</f>
        <v>-</v>
      </c>
      <c r="AH68" s="92" t="str">
        <f>IFERROR(IF(AH$5=EOMONTH('Rent Roll'!$M32,0),-'Rent Roll'!$T32*'Rent Roll'!$D6,"-"),"-")</f>
        <v>-</v>
      </c>
      <c r="AI68" s="92" t="str">
        <f>IFERROR(IF(AI$5=EOMONTH('Rent Roll'!$M32,0),-'Rent Roll'!$T32*'Rent Roll'!$D6,"-"),"-")</f>
        <v>-</v>
      </c>
      <c r="AJ68" s="92" t="str">
        <f>IFERROR(IF(AJ$5=EOMONTH('Rent Roll'!$M32,0),-'Rent Roll'!$T32*'Rent Roll'!$D6,"-"),"-")</f>
        <v>-</v>
      </c>
      <c r="AK68" s="92" t="str">
        <f>IFERROR(IF(AK$5=EOMONTH('Rent Roll'!$M32,0),-'Rent Roll'!$T32*'Rent Roll'!$D6,"-"),"-")</f>
        <v>-</v>
      </c>
      <c r="AL68" s="92" t="str">
        <f>IFERROR(IF(AL$5=EOMONTH('Rent Roll'!$M32,0),-'Rent Roll'!$T32*'Rent Roll'!$D6,"-"),"-")</f>
        <v>-</v>
      </c>
      <c r="AM68" s="92" t="str">
        <f>IFERROR(IF(AM$5=EOMONTH('Rent Roll'!$M32,0),-'Rent Roll'!$T32*'Rent Roll'!$D6,"-"),"-")</f>
        <v>-</v>
      </c>
      <c r="AN68" s="92" t="str">
        <f>IFERROR(IF(AN$5=EOMONTH('Rent Roll'!$M32,0),-'Rent Roll'!$T32*'Rent Roll'!$D6,"-"),"-")</f>
        <v>-</v>
      </c>
      <c r="AO68" s="92" t="str">
        <f>IFERROR(IF(AO$5=EOMONTH('Rent Roll'!$M32,0),-'Rent Roll'!$T32*'Rent Roll'!$D6,"-"),"-")</f>
        <v>-</v>
      </c>
      <c r="AP68" s="92" t="str">
        <f>IFERROR(IF(AP$5=EOMONTH('Rent Roll'!$M32,0),-'Rent Roll'!$T32*'Rent Roll'!$D6,"-"),"-")</f>
        <v>-</v>
      </c>
      <c r="AQ68" s="92" t="str">
        <f>IFERROR(IF(AQ$5=EOMONTH('Rent Roll'!$M32,0),-'Rent Roll'!$T32*'Rent Roll'!$D6,"-"),"-")</f>
        <v>-</v>
      </c>
      <c r="AR68" s="92" t="str">
        <f>IFERROR(IF(AR$5=EOMONTH('Rent Roll'!$M32,0),-'Rent Roll'!$T32*'Rent Roll'!$D6,"-"),"-")</f>
        <v>-</v>
      </c>
      <c r="AS68" s="92" t="str">
        <f>IFERROR(IF(AS$5=EOMONTH('Rent Roll'!$M32,0),-'Rent Roll'!$T32*'Rent Roll'!$D6,"-"),"-")</f>
        <v>-</v>
      </c>
      <c r="AT68" s="92" t="str">
        <f>IFERROR(IF(AT$5=EOMONTH('Rent Roll'!$M32,0),-'Rent Roll'!$T32*'Rent Roll'!$D6,"-"),"-")</f>
        <v>-</v>
      </c>
      <c r="AU68" s="92" t="str">
        <f>IFERROR(IF(AU$5=EOMONTH('Rent Roll'!$M32,0),-'Rent Roll'!$T32*'Rent Roll'!$D6,"-"),"-")</f>
        <v>-</v>
      </c>
      <c r="AV68" s="92" t="str">
        <f>IFERROR(IF(AV$5=EOMONTH('Rent Roll'!$M32,0),-'Rent Roll'!$T32*'Rent Roll'!$D6,"-"),"-")</f>
        <v>-</v>
      </c>
      <c r="AW68" s="92" t="str">
        <f>IFERROR(IF(AW$5=EOMONTH('Rent Roll'!$M32,0),-'Rent Roll'!$T32*'Rent Roll'!$D6,"-"),"-")</f>
        <v>-</v>
      </c>
      <c r="AX68" s="92" t="str">
        <f>IFERROR(IF(AX$5=EOMONTH('Rent Roll'!$M32,0),-'Rent Roll'!$T32*'Rent Roll'!$D6,"-"),"-")</f>
        <v>-</v>
      </c>
      <c r="AY68" s="92" t="str">
        <f>IFERROR(IF(AY$5=EOMONTH('Rent Roll'!$M32,0),-'Rent Roll'!$T32*'Rent Roll'!$D6,"-"),"-")</f>
        <v>-</v>
      </c>
      <c r="AZ68" s="92" t="str">
        <f>IFERROR(IF(AZ$5=EOMONTH('Rent Roll'!$M32,0),-'Rent Roll'!$T32*'Rent Roll'!$D6,"-"),"-")</f>
        <v>-</v>
      </c>
      <c r="BA68" s="92" t="str">
        <f>IFERROR(IF(BA$5=EOMONTH('Rent Roll'!$M32,0),-'Rent Roll'!$T32*'Rent Roll'!$D6,"-"),"-")</f>
        <v>-</v>
      </c>
      <c r="BB68" s="92" t="str">
        <f>IFERROR(IF(BB$5=EOMONTH('Rent Roll'!$M32,0),-'Rent Roll'!$T32*'Rent Roll'!$D6,"-"),"-")</f>
        <v>-</v>
      </c>
      <c r="BC68" s="92" t="str">
        <f>IFERROR(IF(BC$5=EOMONTH('Rent Roll'!$M32,0),-'Rent Roll'!$T32*'Rent Roll'!$D6,"-"),"-")</f>
        <v>-</v>
      </c>
      <c r="BD68" s="92" t="str">
        <f>IFERROR(IF(BD$5=EOMONTH('Rent Roll'!$M32,0),-'Rent Roll'!$T32*'Rent Roll'!$D6,"-"),"-")</f>
        <v>-</v>
      </c>
      <c r="BE68" s="92" t="str">
        <f>IFERROR(IF(BE$5=EOMONTH('Rent Roll'!$M32,0),-'Rent Roll'!$T32*'Rent Roll'!$D6,"-"),"-")</f>
        <v>-</v>
      </c>
      <c r="BF68" s="92" t="str">
        <f>IFERROR(IF(BF$5=EOMONTH('Rent Roll'!$M32,0),-'Rent Roll'!$T32*'Rent Roll'!$D6,"-"),"-")</f>
        <v>-</v>
      </c>
      <c r="BG68" s="92" t="str">
        <f>IFERROR(IF(BG$5=EOMONTH('Rent Roll'!$M32,0),-'Rent Roll'!$T32*'Rent Roll'!$D6,"-"),"-")</f>
        <v>-</v>
      </c>
      <c r="BH68" s="92" t="str">
        <f>IFERROR(IF(BH$5=EOMONTH('Rent Roll'!$M32,0),-'Rent Roll'!$T32*'Rent Roll'!$D6,"-"),"-")</f>
        <v>-</v>
      </c>
      <c r="BI68" s="92" t="str">
        <f>IFERROR(IF(BI$5=EOMONTH('Rent Roll'!$M32,0),-'Rent Roll'!$T32*'Rent Roll'!$D6,"-"),"-")</f>
        <v>-</v>
      </c>
      <c r="BJ68" s="92" t="str">
        <f>IFERROR(IF(BJ$5=EOMONTH('Rent Roll'!$M32,0),-'Rent Roll'!$T32*'Rent Roll'!$D6,"-"),"-")</f>
        <v>-</v>
      </c>
      <c r="BK68" s="92" t="str">
        <f>IFERROR(IF(BK$5=EOMONTH('Rent Roll'!$M32,0),-'Rent Roll'!$T32*'Rent Roll'!$D6,"-"),"-")</f>
        <v>-</v>
      </c>
      <c r="BL68" s="92" t="str">
        <f>IFERROR(IF(BL$5=EOMONTH('Rent Roll'!$M32,0),-'Rent Roll'!$T32*'Rent Roll'!$D6,"-"),"-")</f>
        <v>-</v>
      </c>
      <c r="BM68" s="92" t="str">
        <f>IFERROR(IF(BM$5=EOMONTH('Rent Roll'!$M32,0),-'Rent Roll'!$T32*'Rent Roll'!$D6,"-"),"-")</f>
        <v>-</v>
      </c>
      <c r="BN68" s="92" t="str">
        <f>IFERROR(IF(BN$5=EOMONTH('Rent Roll'!$M32,0),-'Rent Roll'!$T32*'Rent Roll'!$D6,"-"),"-")</f>
        <v>-</v>
      </c>
      <c r="BO68" s="92" t="str">
        <f>IFERROR(IF(BO$5=EOMONTH('Rent Roll'!$M32,0),-'Rent Roll'!$T32*'Rent Roll'!$D6,"-"),"-")</f>
        <v>-</v>
      </c>
      <c r="BP68" s="92" t="str">
        <f>IFERROR(IF(BP$5=EOMONTH('Rent Roll'!$M32,0),-'Rent Roll'!$T32*'Rent Roll'!$D6,"-"),"-")</f>
        <v>-</v>
      </c>
      <c r="BQ68" s="92" t="str">
        <f>IFERROR(IF(BQ$5=EOMONTH('Rent Roll'!$M32,0),-'Rent Roll'!$T32*'Rent Roll'!$D6,"-"),"-")</f>
        <v>-</v>
      </c>
      <c r="BR68" s="92" t="str">
        <f>IFERROR(IF(BR$5=EOMONTH('Rent Roll'!$M32,0),-'Rent Roll'!$T32*'Rent Roll'!$D6,"-"),"-")</f>
        <v>-</v>
      </c>
      <c r="BS68" s="92" t="str">
        <f>IFERROR(IF(BS$5=EOMONTH('Rent Roll'!$M32,0),-'Rent Roll'!$T32*'Rent Roll'!$D6,"-"),"-")</f>
        <v>-</v>
      </c>
      <c r="BT68" s="92" t="str">
        <f>IFERROR(IF(BT$5=EOMONTH('Rent Roll'!$M32,0),-'Rent Roll'!$T32*'Rent Roll'!$D6,"-"),"-")</f>
        <v>-</v>
      </c>
      <c r="BU68" s="92" t="str">
        <f>IFERROR(IF(BU$5=EOMONTH('Rent Roll'!$M32,0),-'Rent Roll'!$T32*'Rent Roll'!$D6,"-"),"-")</f>
        <v>-</v>
      </c>
      <c r="BV68" s="92" t="str">
        <f>IFERROR(IF(BV$5=EOMONTH('Rent Roll'!$M32,0),-'Rent Roll'!$T32*'Rent Roll'!$D6,"-"),"-")</f>
        <v>-</v>
      </c>
      <c r="BW68" s="92" t="str">
        <f>IFERROR(IF(BW$5=EOMONTH('Rent Roll'!$M32,0),-'Rent Roll'!$T32*'Rent Roll'!$D6,"-"),"-")</f>
        <v>-</v>
      </c>
      <c r="BX68" s="92" t="str">
        <f>IFERROR(IF(BX$5=EOMONTH('Rent Roll'!$M32,0),-'Rent Roll'!$T32*'Rent Roll'!$D6,"-"),"-")</f>
        <v>-</v>
      </c>
      <c r="BY68" s="92" t="str">
        <f>IFERROR(IF(BY$5=EOMONTH('Rent Roll'!$M32,0),-'Rent Roll'!$T32*'Rent Roll'!$D6,"-"),"-")</f>
        <v>-</v>
      </c>
      <c r="BZ68" s="92" t="str">
        <f>IFERROR(IF(BZ$5=EOMONTH('Rent Roll'!$M32,0),-'Rent Roll'!$T32*'Rent Roll'!$D6,"-"),"-")</f>
        <v>-</v>
      </c>
      <c r="CA68" s="92" t="str">
        <f>IFERROR(IF(CA$5=EOMONTH('Rent Roll'!$M32,0),-'Rent Roll'!$T32*'Rent Roll'!$D6,"-"),"-")</f>
        <v>-</v>
      </c>
      <c r="CB68" s="92" t="str">
        <f>IFERROR(IF(CB$5=EOMONTH('Rent Roll'!$M32,0),-'Rent Roll'!$T32*'Rent Roll'!$D6,"-"),"-")</f>
        <v>-</v>
      </c>
      <c r="CC68" s="92" t="str">
        <f>IFERROR(IF(CC$5=EOMONTH('Rent Roll'!$M32,0),-'Rent Roll'!$T32*'Rent Roll'!$D6,"-"),"-")</f>
        <v>-</v>
      </c>
      <c r="CD68" s="92" t="str">
        <f>IFERROR(IF(CD$5=EOMONTH('Rent Roll'!$M32,0),-'Rent Roll'!$T32*'Rent Roll'!$D6,"-"),"-")</f>
        <v>-</v>
      </c>
      <c r="CE68" s="92" t="str">
        <f>IFERROR(IF(CE$5=EOMONTH('Rent Roll'!$M32,0),-'Rent Roll'!$T32*'Rent Roll'!$D6,"-"),"-")</f>
        <v>-</v>
      </c>
      <c r="CF68" s="92" t="str">
        <f>IFERROR(IF(CF$5=EOMONTH('Rent Roll'!$M32,0),-'Rent Roll'!$T32*'Rent Roll'!$D6,"-"),"-")</f>
        <v>-</v>
      </c>
      <c r="CG68" s="92" t="str">
        <f>IFERROR(IF(CG$5=EOMONTH('Rent Roll'!$M32,0),-'Rent Roll'!$T32*'Rent Roll'!$D6,"-"),"-")</f>
        <v>-</v>
      </c>
      <c r="CH68" s="92" t="str">
        <f>IFERROR(IF(CH$5=EOMONTH('Rent Roll'!$M32,0),-'Rent Roll'!$T32*'Rent Roll'!$D6,"-"),"-")</f>
        <v>-</v>
      </c>
      <c r="CI68" s="92" t="str">
        <f>IFERROR(IF(CI$5=EOMONTH('Rent Roll'!$M32,0),-'Rent Roll'!$T32*'Rent Roll'!$D6,"-"),"-")</f>
        <v>-</v>
      </c>
      <c r="CJ68" s="92" t="str">
        <f>IFERROR(IF(CJ$5=EOMONTH('Rent Roll'!$M32,0),-'Rent Roll'!$T32*'Rent Roll'!$D6,"-"),"-")</f>
        <v>-</v>
      </c>
      <c r="CK68" s="92" t="str">
        <f>IFERROR(IF(CK$5=EOMONTH('Rent Roll'!$M32,0),-'Rent Roll'!$T32*'Rent Roll'!$D6,"-"),"-")</f>
        <v>-</v>
      </c>
      <c r="CL68" s="92" t="str">
        <f>IFERROR(IF(CL$5=EOMONTH('Rent Roll'!$M32,0),-'Rent Roll'!$T32*'Rent Roll'!$D6,"-"),"-")</f>
        <v>-</v>
      </c>
      <c r="CM68" s="92" t="str">
        <f>IFERROR(IF(CM$5=EOMONTH('Rent Roll'!$M32,0),-'Rent Roll'!$T32*'Rent Roll'!$D6,"-"),"-")</f>
        <v>-</v>
      </c>
      <c r="CN68" s="92" t="str">
        <f>IFERROR(IF(CN$5=EOMONTH('Rent Roll'!$M32,0),-'Rent Roll'!$T32*'Rent Roll'!$D6,"-"),"-")</f>
        <v>-</v>
      </c>
      <c r="CO68" s="92" t="str">
        <f>IFERROR(IF(CO$5=EOMONTH('Rent Roll'!$M32,0),-'Rent Roll'!$T32*'Rent Roll'!$D6,"-"),"-")</f>
        <v>-</v>
      </c>
      <c r="CP68" s="92" t="str">
        <f>IFERROR(IF(CP$5=EOMONTH('Rent Roll'!$M32,0),-'Rent Roll'!$T32*'Rent Roll'!$D6,"-"),"-")</f>
        <v>-</v>
      </c>
      <c r="CQ68" s="92" t="str">
        <f>IFERROR(IF(CQ$5=EOMONTH('Rent Roll'!$M32,0),-'Rent Roll'!$T32*'Rent Roll'!$D6,"-"),"-")</f>
        <v>-</v>
      </c>
      <c r="CR68" s="92" t="str">
        <f>IFERROR(IF(CR$5=EOMONTH('Rent Roll'!$M32,0),-'Rent Roll'!$T32*'Rent Roll'!$D6,"-"),"-")</f>
        <v>-</v>
      </c>
      <c r="CS68" s="92" t="str">
        <f>IFERROR(IF(CS$5=EOMONTH('Rent Roll'!$M32,0),-'Rent Roll'!$T32*'Rent Roll'!$D6,"-"),"-")</f>
        <v>-</v>
      </c>
      <c r="CT68" s="92" t="str">
        <f>IFERROR(IF(CT$5=EOMONTH('Rent Roll'!$M32,0),-'Rent Roll'!$T32*'Rent Roll'!$D6,"-"),"-")</f>
        <v>-</v>
      </c>
      <c r="CU68" s="92" t="str">
        <f>IFERROR(IF(CU$5=EOMONTH('Rent Roll'!$M32,0),-'Rent Roll'!$T32*'Rent Roll'!$D6,"-"),"-")</f>
        <v>-</v>
      </c>
      <c r="CV68" s="92" t="str">
        <f>IFERROR(IF(CV$5=EOMONTH('Rent Roll'!$M32,0),-'Rent Roll'!$T32*'Rent Roll'!$D6,"-"),"-")</f>
        <v>-</v>
      </c>
      <c r="CW68" s="92" t="str">
        <f>IFERROR(IF(CW$5=EOMONTH('Rent Roll'!$M32,0),-'Rent Roll'!$T32*'Rent Roll'!$D6,"-"),"-")</f>
        <v>-</v>
      </c>
      <c r="CX68" s="92" t="str">
        <f>IFERROR(IF(CX$5=EOMONTH('Rent Roll'!$M32,0),-'Rent Roll'!$T32*'Rent Roll'!$D6,"-"),"-")</f>
        <v>-</v>
      </c>
      <c r="CY68" s="92" t="str">
        <f>IFERROR(IF(CY$5=EOMONTH('Rent Roll'!$M32,0),-'Rent Roll'!$T32*'Rent Roll'!$D6,"-"),"-")</f>
        <v>-</v>
      </c>
      <c r="CZ68" s="92" t="str">
        <f>IFERROR(IF(CZ$5=EOMONTH('Rent Roll'!$M32,0),-'Rent Roll'!$T32*'Rent Roll'!$D6,"-"),"-")</f>
        <v>-</v>
      </c>
      <c r="DA68" s="92" t="str">
        <f>IFERROR(IF(DA$5=EOMONTH('Rent Roll'!$M32,0),-'Rent Roll'!$T32*'Rent Roll'!$D6,"-"),"-")</f>
        <v>-</v>
      </c>
      <c r="DB68" s="92" t="str">
        <f>IFERROR(IF(DB$5=EOMONTH('Rent Roll'!$M32,0),-'Rent Roll'!$T32*'Rent Roll'!$D6,"-"),"-")</f>
        <v>-</v>
      </c>
      <c r="DC68" s="92" t="str">
        <f>IFERROR(IF(DC$5=EOMONTH('Rent Roll'!$M32,0),-'Rent Roll'!$T32*'Rent Roll'!$D6,"-"),"-")</f>
        <v>-</v>
      </c>
      <c r="DD68" s="92" t="str">
        <f>IFERROR(IF(DD$5=EOMONTH('Rent Roll'!$M32,0),-'Rent Roll'!$T32*'Rent Roll'!$D6,"-"),"-")</f>
        <v>-</v>
      </c>
      <c r="DE68" s="92" t="str">
        <f>IFERROR(IF(DE$5=EOMONTH('Rent Roll'!$M32,0),-'Rent Roll'!$T32*'Rent Roll'!$D6,"-"),"-")</f>
        <v>-</v>
      </c>
      <c r="DF68" s="92" t="str">
        <f>IFERROR(IF(DF$5=EOMONTH('Rent Roll'!$M32,0),-'Rent Roll'!$T32*'Rent Roll'!$D6,"-"),"-")</f>
        <v>-</v>
      </c>
      <c r="DG68" s="92" t="str">
        <f>IFERROR(IF(DG$5=EOMONTH('Rent Roll'!$M32,0),-'Rent Roll'!$T32*'Rent Roll'!$D6,"-"),"-")</f>
        <v>-</v>
      </c>
      <c r="DH68" s="92" t="str">
        <f>IFERROR(IF(DH$5=EOMONTH('Rent Roll'!$M32,0),-'Rent Roll'!$T32*'Rent Roll'!$D6,"-"),"-")</f>
        <v>-</v>
      </c>
      <c r="DI68" s="92" t="str">
        <f>IFERROR(IF(DI$5=EOMONTH('Rent Roll'!$M32,0),-'Rent Roll'!$T32*'Rent Roll'!$D6,"-"),"-")</f>
        <v>-</v>
      </c>
      <c r="DJ68" s="92" t="str">
        <f>IFERROR(IF(DJ$5=EOMONTH('Rent Roll'!$M32,0),-'Rent Roll'!$T32*'Rent Roll'!$D6,"-"),"-")</f>
        <v>-</v>
      </c>
      <c r="DK68" s="92" t="str">
        <f>IFERROR(IF(DK$5=EOMONTH('Rent Roll'!$M32,0),-'Rent Roll'!$T32*'Rent Roll'!$D6,"-"),"-")</f>
        <v>-</v>
      </c>
      <c r="DL68" s="92" t="str">
        <f>IFERROR(IF(DL$5=EOMONTH('Rent Roll'!$M32,0),-'Rent Roll'!$T32*'Rent Roll'!$D6,"-"),"-")</f>
        <v>-</v>
      </c>
      <c r="DM68" s="92" t="str">
        <f>IFERROR(IF(DM$5=EOMONTH('Rent Roll'!$M32,0),-'Rent Roll'!$T32*'Rent Roll'!$D6,"-"),"-")</f>
        <v>-</v>
      </c>
      <c r="DN68" s="92" t="str">
        <f>IFERROR(IF(DN$5=EOMONTH('Rent Roll'!$M32,0),-'Rent Roll'!$T32*'Rent Roll'!$D6,"-"),"-")</f>
        <v>-</v>
      </c>
      <c r="DO68" s="92" t="str">
        <f>IFERROR(IF(DO$5=EOMONTH('Rent Roll'!$M32,0),-'Rent Roll'!$T32*'Rent Roll'!$D6,"-"),"-")</f>
        <v>-</v>
      </c>
      <c r="DP68" s="92" t="str">
        <f>IFERROR(IF(DP$5=EOMONTH('Rent Roll'!$M32,0),-'Rent Roll'!$T32*'Rent Roll'!$D6,"-"),"-")</f>
        <v>-</v>
      </c>
      <c r="DQ68" s="92" t="str">
        <f>IFERROR(IF(DQ$5=EOMONTH('Rent Roll'!$M32,0),-'Rent Roll'!$T32*'Rent Roll'!$D6,"-"),"-")</f>
        <v>-</v>
      </c>
      <c r="DR68" s="92" t="str">
        <f>IFERROR(IF(DR$5=EOMONTH('Rent Roll'!$M32,0),-'Rent Roll'!$T32*'Rent Roll'!$D6,"-"),"-")</f>
        <v>-</v>
      </c>
      <c r="DS68" s="92" t="str">
        <f>IFERROR(IF(DS$5=EOMONTH('Rent Roll'!$M32,0),-'Rent Roll'!$T32*'Rent Roll'!$D6,"-"),"-")</f>
        <v>-</v>
      </c>
      <c r="DT68" s="92" t="str">
        <f>IFERROR(IF(DT$5=EOMONTH('Rent Roll'!$M32,0),-'Rent Roll'!$T32*'Rent Roll'!$D6,"-"),"-")</f>
        <v>-</v>
      </c>
      <c r="DU68" s="92" t="str">
        <f>IFERROR(IF(DU$5=EOMONTH('Rent Roll'!$M32,0),-'Rent Roll'!$T32*'Rent Roll'!$D6,"-"),"-")</f>
        <v>-</v>
      </c>
      <c r="DV68" s="92" t="str">
        <f>IFERROR(IF(DV$5=EOMONTH('Rent Roll'!$M32,0),-'Rent Roll'!$T32*'Rent Roll'!$D6,"-"),"-")</f>
        <v>-</v>
      </c>
      <c r="DW68" s="92" t="str">
        <f>IFERROR(IF(DW$5=EOMONTH('Rent Roll'!$M32,0),-'Rent Roll'!$T32*'Rent Roll'!$D6,"-"),"-")</f>
        <v>-</v>
      </c>
      <c r="DX68" s="92" t="str">
        <f>IFERROR(IF(DX$5=EOMONTH('Rent Roll'!$M32,0),-'Rent Roll'!$T32*'Rent Roll'!$D6,"-"),"-")</f>
        <v>-</v>
      </c>
      <c r="DY68" s="92" t="str">
        <f>IFERROR(IF(DY$5=EOMONTH('Rent Roll'!$M32,0),-'Rent Roll'!$T32*'Rent Roll'!$D6,"-"),"-")</f>
        <v>-</v>
      </c>
      <c r="DZ68" s="92" t="str">
        <f>IFERROR(IF(DZ$5=EOMONTH('Rent Roll'!$M32,0),-'Rent Roll'!$T32*'Rent Roll'!$D6,"-"),"-")</f>
        <v>-</v>
      </c>
      <c r="EA68" s="92" t="str">
        <f>IFERROR(IF(EA$5=EOMONTH('Rent Roll'!$M32,0),-'Rent Roll'!$T32*'Rent Roll'!$D6,"-"),"-")</f>
        <v>-</v>
      </c>
      <c r="EB68" s="92" t="str">
        <f>IFERROR(IF(EB$5=EOMONTH('Rent Roll'!$M32,0),-'Rent Roll'!$T32*'Rent Roll'!$D6,"-"),"-")</f>
        <v>-</v>
      </c>
      <c r="EC68" s="92" t="str">
        <f>IFERROR(IF(EC$5=EOMONTH('Rent Roll'!$M32,0),-'Rent Roll'!$T32*'Rent Roll'!$D6,"-"),"-")</f>
        <v>-</v>
      </c>
      <c r="ED68" s="92" t="str">
        <f>IFERROR(IF(ED$5=EOMONTH('Rent Roll'!$M32,0),-'Rent Roll'!$T32*'Rent Roll'!$D6,"-"),"-")</f>
        <v>-</v>
      </c>
      <c r="EE68" s="92" t="str">
        <f>IFERROR(IF(EE$5=EOMONTH('Rent Roll'!$M32,0),-'Rent Roll'!$T32*'Rent Roll'!$D6,"-"),"-")</f>
        <v>-</v>
      </c>
      <c r="EF68" s="214" t="str">
        <f>IFERROR(IF(EF$5=EOMONTH('Rent Roll'!$M32,0),-'Rent Roll'!$T32*'Rent Roll'!$D6,"-"),"-")</f>
        <v>-</v>
      </c>
      <c r="EG68" s="72" t="s">
        <v>109</v>
      </c>
    </row>
    <row r="69" spans="2:137" ht="15" x14ac:dyDescent="0.25">
      <c r="B69" s="74"/>
      <c r="C69" s="287" t="str">
        <f>CONCATENATE('Rent Roll'!B7&amp;" - "&amp;'Rent Roll'!C7)</f>
        <v xml:space="preserve"> - </v>
      </c>
      <c r="D69" s="214">
        <f t="shared" si="153"/>
        <v>0</v>
      </c>
      <c r="E69" s="92" t="str">
        <f>IFERROR(IF(E$5=EOMONTH('Rent Roll'!$M33,0),-'Rent Roll'!$T33*'Rent Roll'!$D7,"-"),"-")</f>
        <v>-</v>
      </c>
      <c r="F69" s="92" t="str">
        <f>IFERROR(IF(F$5=EOMONTH('Rent Roll'!$M33,0),-'Rent Roll'!$T33*'Rent Roll'!$D7,"-"),"-")</f>
        <v>-</v>
      </c>
      <c r="G69" s="92" t="str">
        <f>IFERROR(IF(G$5=EOMONTH('Rent Roll'!$M33,0),-'Rent Roll'!$T33*'Rent Roll'!$D7,"-"),"-")</f>
        <v>-</v>
      </c>
      <c r="H69" s="92" t="str">
        <f>IFERROR(IF(H$5=EOMONTH('Rent Roll'!$M33,0),-'Rent Roll'!$T33*'Rent Roll'!$D7,"-"),"-")</f>
        <v>-</v>
      </c>
      <c r="I69" s="92" t="str">
        <f>IFERROR(IF(I$5=EOMONTH('Rent Roll'!$M33,0),-'Rent Roll'!$T33*'Rent Roll'!$D7,"-"),"-")</f>
        <v>-</v>
      </c>
      <c r="J69" s="92" t="str">
        <f>IFERROR(IF(J$5=EOMONTH('Rent Roll'!$M33,0),-'Rent Roll'!$T33*'Rent Roll'!$D7,"-"),"-")</f>
        <v>-</v>
      </c>
      <c r="K69" s="92" t="str">
        <f>IFERROR(IF(K$5=EOMONTH('Rent Roll'!$M33,0),-'Rent Roll'!$T33*'Rent Roll'!$D7,"-"),"-")</f>
        <v>-</v>
      </c>
      <c r="L69" s="92" t="str">
        <f>IFERROR(IF(L$5=EOMONTH('Rent Roll'!$M33,0),-'Rent Roll'!$T33*'Rent Roll'!$D7,"-"),"-")</f>
        <v>-</v>
      </c>
      <c r="M69" s="92" t="str">
        <f>IFERROR(IF(M$5=EOMONTH('Rent Roll'!$M33,0),-'Rent Roll'!$T33*'Rent Roll'!$D7,"-"),"-")</f>
        <v>-</v>
      </c>
      <c r="N69" s="92" t="str">
        <f>IFERROR(IF(N$5=EOMONTH('Rent Roll'!$M33,0),-'Rent Roll'!$T33*'Rent Roll'!$D7,"-"),"-")</f>
        <v>-</v>
      </c>
      <c r="O69" s="92" t="str">
        <f>IFERROR(IF(O$5=EOMONTH('Rent Roll'!$M33,0),-'Rent Roll'!$T33*'Rent Roll'!$D7,"-"),"-")</f>
        <v>-</v>
      </c>
      <c r="P69" s="92" t="str">
        <f>IFERROR(IF(P$5=EOMONTH('Rent Roll'!$M33,0),-'Rent Roll'!$T33*'Rent Roll'!$D7,"-"),"-")</f>
        <v>-</v>
      </c>
      <c r="Q69" s="92" t="str">
        <f>IFERROR(IF(Q$5=EOMONTH('Rent Roll'!$M33,0),-'Rent Roll'!$T33*'Rent Roll'!$D7,"-"),"-")</f>
        <v>-</v>
      </c>
      <c r="R69" s="92" t="str">
        <f>IFERROR(IF(R$5=EOMONTH('Rent Roll'!$M33,0),-'Rent Roll'!$T33*'Rent Roll'!$D7,"-"),"-")</f>
        <v>-</v>
      </c>
      <c r="S69" s="92" t="str">
        <f>IFERROR(IF(S$5=EOMONTH('Rent Roll'!$M33,0),-'Rent Roll'!$T33*'Rent Roll'!$D7,"-"),"-")</f>
        <v>-</v>
      </c>
      <c r="T69" s="92" t="str">
        <f>IFERROR(IF(T$5=EOMONTH('Rent Roll'!$M33,0),-'Rent Roll'!$T33*'Rent Roll'!$D7,"-"),"-")</f>
        <v>-</v>
      </c>
      <c r="U69" s="92" t="str">
        <f>IFERROR(IF(U$5=EOMONTH('Rent Roll'!$M33,0),-'Rent Roll'!$T33*'Rent Roll'!$D7,"-"),"-")</f>
        <v>-</v>
      </c>
      <c r="V69" s="92" t="str">
        <f>IFERROR(IF(V$5=EOMONTH('Rent Roll'!$M33,0),-'Rent Roll'!$T33*'Rent Roll'!$D7,"-"),"-")</f>
        <v>-</v>
      </c>
      <c r="W69" s="92" t="str">
        <f>IFERROR(IF(W$5=EOMONTH('Rent Roll'!$M33,0),-'Rent Roll'!$T33*'Rent Roll'!$D7,"-"),"-")</f>
        <v>-</v>
      </c>
      <c r="X69" s="92" t="str">
        <f>IFERROR(IF(X$5=EOMONTH('Rent Roll'!$M33,0),-'Rent Roll'!$T33*'Rent Roll'!$D7,"-"),"-")</f>
        <v>-</v>
      </c>
      <c r="Y69" s="92" t="str">
        <f>IFERROR(IF(Y$5=EOMONTH('Rent Roll'!$M33,0),-'Rent Roll'!$T33*'Rent Roll'!$D7,"-"),"-")</f>
        <v>-</v>
      </c>
      <c r="Z69" s="92" t="str">
        <f>IFERROR(IF(Z$5=EOMONTH('Rent Roll'!$M33,0),-'Rent Roll'!$T33*'Rent Roll'!$D7,"-"),"-")</f>
        <v>-</v>
      </c>
      <c r="AA69" s="92" t="str">
        <f>IFERROR(IF(AA$5=EOMONTH('Rent Roll'!$M33,0),-'Rent Roll'!$T33*'Rent Roll'!$D7,"-"),"-")</f>
        <v>-</v>
      </c>
      <c r="AB69" s="92" t="str">
        <f>IFERROR(IF(AB$5=EOMONTH('Rent Roll'!$M33,0),-'Rent Roll'!$T33*'Rent Roll'!$D7,"-"),"-")</f>
        <v>-</v>
      </c>
      <c r="AC69" s="92" t="str">
        <f>IFERROR(IF(AC$5=EOMONTH('Rent Roll'!$M33,0),-'Rent Roll'!$T33*'Rent Roll'!$D7,"-"),"-")</f>
        <v>-</v>
      </c>
      <c r="AD69" s="92" t="str">
        <f>IFERROR(IF(AD$5=EOMONTH('Rent Roll'!$M33,0),-'Rent Roll'!$T33*'Rent Roll'!$D7,"-"),"-")</f>
        <v>-</v>
      </c>
      <c r="AE69" s="92" t="str">
        <f>IFERROR(IF(AE$5=EOMONTH('Rent Roll'!$M33,0),-'Rent Roll'!$T33*'Rent Roll'!$D7,"-"),"-")</f>
        <v>-</v>
      </c>
      <c r="AF69" s="92" t="str">
        <f>IFERROR(IF(AF$5=EOMONTH('Rent Roll'!$M33,0),-'Rent Roll'!$T33*'Rent Roll'!$D7,"-"),"-")</f>
        <v>-</v>
      </c>
      <c r="AG69" s="92" t="str">
        <f>IFERROR(IF(AG$5=EOMONTH('Rent Roll'!$M33,0),-'Rent Roll'!$T33*'Rent Roll'!$D7,"-"),"-")</f>
        <v>-</v>
      </c>
      <c r="AH69" s="92" t="str">
        <f>IFERROR(IF(AH$5=EOMONTH('Rent Roll'!$M33,0),-'Rent Roll'!$T33*'Rent Roll'!$D7,"-"),"-")</f>
        <v>-</v>
      </c>
      <c r="AI69" s="92" t="str">
        <f>IFERROR(IF(AI$5=EOMONTH('Rent Roll'!$M33,0),-'Rent Roll'!$T33*'Rent Roll'!$D7,"-"),"-")</f>
        <v>-</v>
      </c>
      <c r="AJ69" s="92" t="str">
        <f>IFERROR(IF(AJ$5=EOMONTH('Rent Roll'!$M33,0),-'Rent Roll'!$T33*'Rent Roll'!$D7,"-"),"-")</f>
        <v>-</v>
      </c>
      <c r="AK69" s="92" t="str">
        <f>IFERROR(IF(AK$5=EOMONTH('Rent Roll'!$M33,0),-'Rent Roll'!$T33*'Rent Roll'!$D7,"-"),"-")</f>
        <v>-</v>
      </c>
      <c r="AL69" s="92" t="str">
        <f>IFERROR(IF(AL$5=EOMONTH('Rent Roll'!$M33,0),-'Rent Roll'!$T33*'Rent Roll'!$D7,"-"),"-")</f>
        <v>-</v>
      </c>
      <c r="AM69" s="92" t="str">
        <f>IFERROR(IF(AM$5=EOMONTH('Rent Roll'!$M33,0),-'Rent Roll'!$T33*'Rent Roll'!$D7,"-"),"-")</f>
        <v>-</v>
      </c>
      <c r="AN69" s="92" t="str">
        <f>IFERROR(IF(AN$5=EOMONTH('Rent Roll'!$M33,0),-'Rent Roll'!$T33*'Rent Roll'!$D7,"-"),"-")</f>
        <v>-</v>
      </c>
      <c r="AO69" s="92" t="str">
        <f>IFERROR(IF(AO$5=EOMONTH('Rent Roll'!$M33,0),-'Rent Roll'!$T33*'Rent Roll'!$D7,"-"),"-")</f>
        <v>-</v>
      </c>
      <c r="AP69" s="92" t="str">
        <f>IFERROR(IF(AP$5=EOMONTH('Rent Roll'!$M33,0),-'Rent Roll'!$T33*'Rent Roll'!$D7,"-"),"-")</f>
        <v>-</v>
      </c>
      <c r="AQ69" s="92" t="str">
        <f>IFERROR(IF(AQ$5=EOMONTH('Rent Roll'!$M33,0),-'Rent Roll'!$T33*'Rent Roll'!$D7,"-"),"-")</f>
        <v>-</v>
      </c>
      <c r="AR69" s="92" t="str">
        <f>IFERROR(IF(AR$5=EOMONTH('Rent Roll'!$M33,0),-'Rent Roll'!$T33*'Rent Roll'!$D7,"-"),"-")</f>
        <v>-</v>
      </c>
      <c r="AS69" s="92" t="str">
        <f>IFERROR(IF(AS$5=EOMONTH('Rent Roll'!$M33,0),-'Rent Roll'!$T33*'Rent Roll'!$D7,"-"),"-")</f>
        <v>-</v>
      </c>
      <c r="AT69" s="92" t="str">
        <f>IFERROR(IF(AT$5=EOMONTH('Rent Roll'!$M33,0),-'Rent Roll'!$T33*'Rent Roll'!$D7,"-"),"-")</f>
        <v>-</v>
      </c>
      <c r="AU69" s="92" t="str">
        <f>IFERROR(IF(AU$5=EOMONTH('Rent Roll'!$M33,0),-'Rent Roll'!$T33*'Rent Roll'!$D7,"-"),"-")</f>
        <v>-</v>
      </c>
      <c r="AV69" s="92" t="str">
        <f>IFERROR(IF(AV$5=EOMONTH('Rent Roll'!$M33,0),-'Rent Roll'!$T33*'Rent Roll'!$D7,"-"),"-")</f>
        <v>-</v>
      </c>
      <c r="AW69" s="92" t="str">
        <f>IFERROR(IF(AW$5=EOMONTH('Rent Roll'!$M33,0),-'Rent Roll'!$T33*'Rent Roll'!$D7,"-"),"-")</f>
        <v>-</v>
      </c>
      <c r="AX69" s="92" t="str">
        <f>IFERROR(IF(AX$5=EOMONTH('Rent Roll'!$M33,0),-'Rent Roll'!$T33*'Rent Roll'!$D7,"-"),"-")</f>
        <v>-</v>
      </c>
      <c r="AY69" s="92" t="str">
        <f>IFERROR(IF(AY$5=EOMONTH('Rent Roll'!$M33,0),-'Rent Roll'!$T33*'Rent Roll'!$D7,"-"),"-")</f>
        <v>-</v>
      </c>
      <c r="AZ69" s="92" t="str">
        <f>IFERROR(IF(AZ$5=EOMONTH('Rent Roll'!$M33,0),-'Rent Roll'!$T33*'Rent Roll'!$D7,"-"),"-")</f>
        <v>-</v>
      </c>
      <c r="BA69" s="92" t="str">
        <f>IFERROR(IF(BA$5=EOMONTH('Rent Roll'!$M33,0),-'Rent Roll'!$T33*'Rent Roll'!$D7,"-"),"-")</f>
        <v>-</v>
      </c>
      <c r="BB69" s="92" t="str">
        <f>IFERROR(IF(BB$5=EOMONTH('Rent Roll'!$M33,0),-'Rent Roll'!$T33*'Rent Roll'!$D7,"-"),"-")</f>
        <v>-</v>
      </c>
      <c r="BC69" s="92" t="str">
        <f>IFERROR(IF(BC$5=EOMONTH('Rent Roll'!$M33,0),-'Rent Roll'!$T33*'Rent Roll'!$D7,"-"),"-")</f>
        <v>-</v>
      </c>
      <c r="BD69" s="92" t="str">
        <f>IFERROR(IF(BD$5=EOMONTH('Rent Roll'!$M33,0),-'Rent Roll'!$T33*'Rent Roll'!$D7,"-"),"-")</f>
        <v>-</v>
      </c>
      <c r="BE69" s="92" t="str">
        <f>IFERROR(IF(BE$5=EOMONTH('Rent Roll'!$M33,0),-'Rent Roll'!$T33*'Rent Roll'!$D7,"-"),"-")</f>
        <v>-</v>
      </c>
      <c r="BF69" s="92" t="str">
        <f>IFERROR(IF(BF$5=EOMONTH('Rent Roll'!$M33,0),-'Rent Roll'!$T33*'Rent Roll'!$D7,"-"),"-")</f>
        <v>-</v>
      </c>
      <c r="BG69" s="92" t="str">
        <f>IFERROR(IF(BG$5=EOMONTH('Rent Roll'!$M33,0),-'Rent Roll'!$T33*'Rent Roll'!$D7,"-"),"-")</f>
        <v>-</v>
      </c>
      <c r="BH69" s="92" t="str">
        <f>IFERROR(IF(BH$5=EOMONTH('Rent Roll'!$M33,0),-'Rent Roll'!$T33*'Rent Roll'!$D7,"-"),"-")</f>
        <v>-</v>
      </c>
      <c r="BI69" s="92" t="str">
        <f>IFERROR(IF(BI$5=EOMONTH('Rent Roll'!$M33,0),-'Rent Roll'!$T33*'Rent Roll'!$D7,"-"),"-")</f>
        <v>-</v>
      </c>
      <c r="BJ69" s="92" t="str">
        <f>IFERROR(IF(BJ$5=EOMONTH('Rent Roll'!$M33,0),-'Rent Roll'!$T33*'Rent Roll'!$D7,"-"),"-")</f>
        <v>-</v>
      </c>
      <c r="BK69" s="92" t="str">
        <f>IFERROR(IF(BK$5=EOMONTH('Rent Roll'!$M33,0),-'Rent Roll'!$T33*'Rent Roll'!$D7,"-"),"-")</f>
        <v>-</v>
      </c>
      <c r="BL69" s="92" t="str">
        <f>IFERROR(IF(BL$5=EOMONTH('Rent Roll'!$M33,0),-'Rent Roll'!$T33*'Rent Roll'!$D7,"-"),"-")</f>
        <v>-</v>
      </c>
      <c r="BM69" s="92" t="str">
        <f>IFERROR(IF(BM$5=EOMONTH('Rent Roll'!$M33,0),-'Rent Roll'!$T33*'Rent Roll'!$D7,"-"),"-")</f>
        <v>-</v>
      </c>
      <c r="BN69" s="92" t="str">
        <f>IFERROR(IF(BN$5=EOMONTH('Rent Roll'!$M33,0),-'Rent Roll'!$T33*'Rent Roll'!$D7,"-"),"-")</f>
        <v>-</v>
      </c>
      <c r="BO69" s="92" t="str">
        <f>IFERROR(IF(BO$5=EOMONTH('Rent Roll'!$M33,0),-'Rent Roll'!$T33*'Rent Roll'!$D7,"-"),"-")</f>
        <v>-</v>
      </c>
      <c r="BP69" s="92" t="str">
        <f>IFERROR(IF(BP$5=EOMONTH('Rent Roll'!$M33,0),-'Rent Roll'!$T33*'Rent Roll'!$D7,"-"),"-")</f>
        <v>-</v>
      </c>
      <c r="BQ69" s="92" t="str">
        <f>IFERROR(IF(BQ$5=EOMONTH('Rent Roll'!$M33,0),-'Rent Roll'!$T33*'Rent Roll'!$D7,"-"),"-")</f>
        <v>-</v>
      </c>
      <c r="BR69" s="92" t="str">
        <f>IFERROR(IF(BR$5=EOMONTH('Rent Roll'!$M33,0),-'Rent Roll'!$T33*'Rent Roll'!$D7,"-"),"-")</f>
        <v>-</v>
      </c>
      <c r="BS69" s="92" t="str">
        <f>IFERROR(IF(BS$5=EOMONTH('Rent Roll'!$M33,0),-'Rent Roll'!$T33*'Rent Roll'!$D7,"-"),"-")</f>
        <v>-</v>
      </c>
      <c r="BT69" s="92" t="str">
        <f>IFERROR(IF(BT$5=EOMONTH('Rent Roll'!$M33,0),-'Rent Roll'!$T33*'Rent Roll'!$D7,"-"),"-")</f>
        <v>-</v>
      </c>
      <c r="BU69" s="92" t="str">
        <f>IFERROR(IF(BU$5=EOMONTH('Rent Roll'!$M33,0),-'Rent Roll'!$T33*'Rent Roll'!$D7,"-"),"-")</f>
        <v>-</v>
      </c>
      <c r="BV69" s="92" t="str">
        <f>IFERROR(IF(BV$5=EOMONTH('Rent Roll'!$M33,0),-'Rent Roll'!$T33*'Rent Roll'!$D7,"-"),"-")</f>
        <v>-</v>
      </c>
      <c r="BW69" s="92" t="str">
        <f>IFERROR(IF(BW$5=EOMONTH('Rent Roll'!$M33,0),-'Rent Roll'!$T33*'Rent Roll'!$D7,"-"),"-")</f>
        <v>-</v>
      </c>
      <c r="BX69" s="92" t="str">
        <f>IFERROR(IF(BX$5=EOMONTH('Rent Roll'!$M33,0),-'Rent Roll'!$T33*'Rent Roll'!$D7,"-"),"-")</f>
        <v>-</v>
      </c>
      <c r="BY69" s="92" t="str">
        <f>IFERROR(IF(BY$5=EOMONTH('Rent Roll'!$M33,0),-'Rent Roll'!$T33*'Rent Roll'!$D7,"-"),"-")</f>
        <v>-</v>
      </c>
      <c r="BZ69" s="92" t="str">
        <f>IFERROR(IF(BZ$5=EOMONTH('Rent Roll'!$M33,0),-'Rent Roll'!$T33*'Rent Roll'!$D7,"-"),"-")</f>
        <v>-</v>
      </c>
      <c r="CA69" s="92" t="str">
        <f>IFERROR(IF(CA$5=EOMONTH('Rent Roll'!$M33,0),-'Rent Roll'!$T33*'Rent Roll'!$D7,"-"),"-")</f>
        <v>-</v>
      </c>
      <c r="CB69" s="92" t="str">
        <f>IFERROR(IF(CB$5=EOMONTH('Rent Roll'!$M33,0),-'Rent Roll'!$T33*'Rent Roll'!$D7,"-"),"-")</f>
        <v>-</v>
      </c>
      <c r="CC69" s="92" t="str">
        <f>IFERROR(IF(CC$5=EOMONTH('Rent Roll'!$M33,0),-'Rent Roll'!$T33*'Rent Roll'!$D7,"-"),"-")</f>
        <v>-</v>
      </c>
      <c r="CD69" s="92" t="str">
        <f>IFERROR(IF(CD$5=EOMONTH('Rent Roll'!$M33,0),-'Rent Roll'!$T33*'Rent Roll'!$D7,"-"),"-")</f>
        <v>-</v>
      </c>
      <c r="CE69" s="92" t="str">
        <f>IFERROR(IF(CE$5=EOMONTH('Rent Roll'!$M33,0),-'Rent Roll'!$T33*'Rent Roll'!$D7,"-"),"-")</f>
        <v>-</v>
      </c>
      <c r="CF69" s="92" t="str">
        <f>IFERROR(IF(CF$5=EOMONTH('Rent Roll'!$M33,0),-'Rent Roll'!$T33*'Rent Roll'!$D7,"-"),"-")</f>
        <v>-</v>
      </c>
      <c r="CG69" s="92" t="str">
        <f>IFERROR(IF(CG$5=EOMONTH('Rent Roll'!$M33,0),-'Rent Roll'!$T33*'Rent Roll'!$D7,"-"),"-")</f>
        <v>-</v>
      </c>
      <c r="CH69" s="92" t="str">
        <f>IFERROR(IF(CH$5=EOMONTH('Rent Roll'!$M33,0),-'Rent Roll'!$T33*'Rent Roll'!$D7,"-"),"-")</f>
        <v>-</v>
      </c>
      <c r="CI69" s="92" t="str">
        <f>IFERROR(IF(CI$5=EOMONTH('Rent Roll'!$M33,0),-'Rent Roll'!$T33*'Rent Roll'!$D7,"-"),"-")</f>
        <v>-</v>
      </c>
      <c r="CJ69" s="92" t="str">
        <f>IFERROR(IF(CJ$5=EOMONTH('Rent Roll'!$M33,0),-'Rent Roll'!$T33*'Rent Roll'!$D7,"-"),"-")</f>
        <v>-</v>
      </c>
      <c r="CK69" s="92" t="str">
        <f>IFERROR(IF(CK$5=EOMONTH('Rent Roll'!$M33,0),-'Rent Roll'!$T33*'Rent Roll'!$D7,"-"),"-")</f>
        <v>-</v>
      </c>
      <c r="CL69" s="92" t="str">
        <f>IFERROR(IF(CL$5=EOMONTH('Rent Roll'!$M33,0),-'Rent Roll'!$T33*'Rent Roll'!$D7,"-"),"-")</f>
        <v>-</v>
      </c>
      <c r="CM69" s="92" t="str">
        <f>IFERROR(IF(CM$5=EOMONTH('Rent Roll'!$M33,0),-'Rent Roll'!$T33*'Rent Roll'!$D7,"-"),"-")</f>
        <v>-</v>
      </c>
      <c r="CN69" s="92" t="str">
        <f>IFERROR(IF(CN$5=EOMONTH('Rent Roll'!$M33,0),-'Rent Roll'!$T33*'Rent Roll'!$D7,"-"),"-")</f>
        <v>-</v>
      </c>
      <c r="CO69" s="92" t="str">
        <f>IFERROR(IF(CO$5=EOMONTH('Rent Roll'!$M33,0),-'Rent Roll'!$T33*'Rent Roll'!$D7,"-"),"-")</f>
        <v>-</v>
      </c>
      <c r="CP69" s="92" t="str">
        <f>IFERROR(IF(CP$5=EOMONTH('Rent Roll'!$M33,0),-'Rent Roll'!$T33*'Rent Roll'!$D7,"-"),"-")</f>
        <v>-</v>
      </c>
      <c r="CQ69" s="92" t="str">
        <f>IFERROR(IF(CQ$5=EOMONTH('Rent Roll'!$M33,0),-'Rent Roll'!$T33*'Rent Roll'!$D7,"-"),"-")</f>
        <v>-</v>
      </c>
      <c r="CR69" s="92" t="str">
        <f>IFERROR(IF(CR$5=EOMONTH('Rent Roll'!$M33,0),-'Rent Roll'!$T33*'Rent Roll'!$D7,"-"),"-")</f>
        <v>-</v>
      </c>
      <c r="CS69" s="92" t="str">
        <f>IFERROR(IF(CS$5=EOMONTH('Rent Roll'!$M33,0),-'Rent Roll'!$T33*'Rent Roll'!$D7,"-"),"-")</f>
        <v>-</v>
      </c>
      <c r="CT69" s="92" t="str">
        <f>IFERROR(IF(CT$5=EOMONTH('Rent Roll'!$M33,0),-'Rent Roll'!$T33*'Rent Roll'!$D7,"-"),"-")</f>
        <v>-</v>
      </c>
      <c r="CU69" s="92" t="str">
        <f>IFERROR(IF(CU$5=EOMONTH('Rent Roll'!$M33,0),-'Rent Roll'!$T33*'Rent Roll'!$D7,"-"),"-")</f>
        <v>-</v>
      </c>
      <c r="CV69" s="92" t="str">
        <f>IFERROR(IF(CV$5=EOMONTH('Rent Roll'!$M33,0),-'Rent Roll'!$T33*'Rent Roll'!$D7,"-"),"-")</f>
        <v>-</v>
      </c>
      <c r="CW69" s="92" t="str">
        <f>IFERROR(IF(CW$5=EOMONTH('Rent Roll'!$M33,0),-'Rent Roll'!$T33*'Rent Roll'!$D7,"-"),"-")</f>
        <v>-</v>
      </c>
      <c r="CX69" s="92" t="str">
        <f>IFERROR(IF(CX$5=EOMONTH('Rent Roll'!$M33,0),-'Rent Roll'!$T33*'Rent Roll'!$D7,"-"),"-")</f>
        <v>-</v>
      </c>
      <c r="CY69" s="92" t="str">
        <f>IFERROR(IF(CY$5=EOMONTH('Rent Roll'!$M33,0),-'Rent Roll'!$T33*'Rent Roll'!$D7,"-"),"-")</f>
        <v>-</v>
      </c>
      <c r="CZ69" s="92" t="str">
        <f>IFERROR(IF(CZ$5=EOMONTH('Rent Roll'!$M33,0),-'Rent Roll'!$T33*'Rent Roll'!$D7,"-"),"-")</f>
        <v>-</v>
      </c>
      <c r="DA69" s="92" t="str">
        <f>IFERROR(IF(DA$5=EOMONTH('Rent Roll'!$M33,0),-'Rent Roll'!$T33*'Rent Roll'!$D7,"-"),"-")</f>
        <v>-</v>
      </c>
      <c r="DB69" s="92" t="str">
        <f>IFERROR(IF(DB$5=EOMONTH('Rent Roll'!$M33,0),-'Rent Roll'!$T33*'Rent Roll'!$D7,"-"),"-")</f>
        <v>-</v>
      </c>
      <c r="DC69" s="92" t="str">
        <f>IFERROR(IF(DC$5=EOMONTH('Rent Roll'!$M33,0),-'Rent Roll'!$T33*'Rent Roll'!$D7,"-"),"-")</f>
        <v>-</v>
      </c>
      <c r="DD69" s="92" t="str">
        <f>IFERROR(IF(DD$5=EOMONTH('Rent Roll'!$M33,0),-'Rent Roll'!$T33*'Rent Roll'!$D7,"-"),"-")</f>
        <v>-</v>
      </c>
      <c r="DE69" s="92" t="str">
        <f>IFERROR(IF(DE$5=EOMONTH('Rent Roll'!$M33,0),-'Rent Roll'!$T33*'Rent Roll'!$D7,"-"),"-")</f>
        <v>-</v>
      </c>
      <c r="DF69" s="92" t="str">
        <f>IFERROR(IF(DF$5=EOMONTH('Rent Roll'!$M33,0),-'Rent Roll'!$T33*'Rent Roll'!$D7,"-"),"-")</f>
        <v>-</v>
      </c>
      <c r="DG69" s="92" t="str">
        <f>IFERROR(IF(DG$5=EOMONTH('Rent Roll'!$M33,0),-'Rent Roll'!$T33*'Rent Roll'!$D7,"-"),"-")</f>
        <v>-</v>
      </c>
      <c r="DH69" s="92" t="str">
        <f>IFERROR(IF(DH$5=EOMONTH('Rent Roll'!$M33,0),-'Rent Roll'!$T33*'Rent Roll'!$D7,"-"),"-")</f>
        <v>-</v>
      </c>
      <c r="DI69" s="92" t="str">
        <f>IFERROR(IF(DI$5=EOMONTH('Rent Roll'!$M33,0),-'Rent Roll'!$T33*'Rent Roll'!$D7,"-"),"-")</f>
        <v>-</v>
      </c>
      <c r="DJ69" s="92" t="str">
        <f>IFERROR(IF(DJ$5=EOMONTH('Rent Roll'!$M33,0),-'Rent Roll'!$T33*'Rent Roll'!$D7,"-"),"-")</f>
        <v>-</v>
      </c>
      <c r="DK69" s="92" t="str">
        <f>IFERROR(IF(DK$5=EOMONTH('Rent Roll'!$M33,0),-'Rent Roll'!$T33*'Rent Roll'!$D7,"-"),"-")</f>
        <v>-</v>
      </c>
      <c r="DL69" s="92" t="str">
        <f>IFERROR(IF(DL$5=EOMONTH('Rent Roll'!$M33,0),-'Rent Roll'!$T33*'Rent Roll'!$D7,"-"),"-")</f>
        <v>-</v>
      </c>
      <c r="DM69" s="92" t="str">
        <f>IFERROR(IF(DM$5=EOMONTH('Rent Roll'!$M33,0),-'Rent Roll'!$T33*'Rent Roll'!$D7,"-"),"-")</f>
        <v>-</v>
      </c>
      <c r="DN69" s="92" t="str">
        <f>IFERROR(IF(DN$5=EOMONTH('Rent Roll'!$M33,0),-'Rent Roll'!$T33*'Rent Roll'!$D7,"-"),"-")</f>
        <v>-</v>
      </c>
      <c r="DO69" s="92" t="str">
        <f>IFERROR(IF(DO$5=EOMONTH('Rent Roll'!$M33,0),-'Rent Roll'!$T33*'Rent Roll'!$D7,"-"),"-")</f>
        <v>-</v>
      </c>
      <c r="DP69" s="92" t="str">
        <f>IFERROR(IF(DP$5=EOMONTH('Rent Roll'!$M33,0),-'Rent Roll'!$T33*'Rent Roll'!$D7,"-"),"-")</f>
        <v>-</v>
      </c>
      <c r="DQ69" s="92" t="str">
        <f>IFERROR(IF(DQ$5=EOMONTH('Rent Roll'!$M33,0),-'Rent Roll'!$T33*'Rent Roll'!$D7,"-"),"-")</f>
        <v>-</v>
      </c>
      <c r="DR69" s="92" t="str">
        <f>IFERROR(IF(DR$5=EOMONTH('Rent Roll'!$M33,0),-'Rent Roll'!$T33*'Rent Roll'!$D7,"-"),"-")</f>
        <v>-</v>
      </c>
      <c r="DS69" s="92" t="str">
        <f>IFERROR(IF(DS$5=EOMONTH('Rent Roll'!$M33,0),-'Rent Roll'!$T33*'Rent Roll'!$D7,"-"),"-")</f>
        <v>-</v>
      </c>
      <c r="DT69" s="92" t="str">
        <f>IFERROR(IF(DT$5=EOMONTH('Rent Roll'!$M33,0),-'Rent Roll'!$T33*'Rent Roll'!$D7,"-"),"-")</f>
        <v>-</v>
      </c>
      <c r="DU69" s="92" t="str">
        <f>IFERROR(IF(DU$5=EOMONTH('Rent Roll'!$M33,0),-'Rent Roll'!$T33*'Rent Roll'!$D7,"-"),"-")</f>
        <v>-</v>
      </c>
      <c r="DV69" s="92" t="str">
        <f>IFERROR(IF(DV$5=EOMONTH('Rent Roll'!$M33,0),-'Rent Roll'!$T33*'Rent Roll'!$D7,"-"),"-")</f>
        <v>-</v>
      </c>
      <c r="DW69" s="92" t="str">
        <f>IFERROR(IF(DW$5=EOMONTH('Rent Roll'!$M33,0),-'Rent Roll'!$T33*'Rent Roll'!$D7,"-"),"-")</f>
        <v>-</v>
      </c>
      <c r="DX69" s="92" t="str">
        <f>IFERROR(IF(DX$5=EOMONTH('Rent Roll'!$M33,0),-'Rent Roll'!$T33*'Rent Roll'!$D7,"-"),"-")</f>
        <v>-</v>
      </c>
      <c r="DY69" s="92" t="str">
        <f>IFERROR(IF(DY$5=EOMONTH('Rent Roll'!$M33,0),-'Rent Roll'!$T33*'Rent Roll'!$D7,"-"),"-")</f>
        <v>-</v>
      </c>
      <c r="DZ69" s="92" t="str">
        <f>IFERROR(IF(DZ$5=EOMONTH('Rent Roll'!$M33,0),-'Rent Roll'!$T33*'Rent Roll'!$D7,"-"),"-")</f>
        <v>-</v>
      </c>
      <c r="EA69" s="92" t="str">
        <f>IFERROR(IF(EA$5=EOMONTH('Rent Roll'!$M33,0),-'Rent Roll'!$T33*'Rent Roll'!$D7,"-"),"-")</f>
        <v>-</v>
      </c>
      <c r="EB69" s="92" t="str">
        <f>IFERROR(IF(EB$5=EOMONTH('Rent Roll'!$M33,0),-'Rent Roll'!$T33*'Rent Roll'!$D7,"-"),"-")</f>
        <v>-</v>
      </c>
      <c r="EC69" s="92" t="str">
        <f>IFERROR(IF(EC$5=EOMONTH('Rent Roll'!$M33,0),-'Rent Roll'!$T33*'Rent Roll'!$D7,"-"),"-")</f>
        <v>-</v>
      </c>
      <c r="ED69" s="92" t="str">
        <f>IFERROR(IF(ED$5=EOMONTH('Rent Roll'!$M33,0),-'Rent Roll'!$T33*'Rent Roll'!$D7,"-"),"-")</f>
        <v>-</v>
      </c>
      <c r="EE69" s="92" t="str">
        <f>IFERROR(IF(EE$5=EOMONTH('Rent Roll'!$M33,0),-'Rent Roll'!$T33*'Rent Roll'!$D7,"-"),"-")</f>
        <v>-</v>
      </c>
      <c r="EF69" s="214" t="str">
        <f>IFERROR(IF(EF$5=EOMONTH('Rent Roll'!$M33,0),-'Rent Roll'!$T33*'Rent Roll'!$D7,"-"),"-")</f>
        <v>-</v>
      </c>
      <c r="EG69" s="72" t="s">
        <v>109</v>
      </c>
    </row>
    <row r="70" spans="2:137" ht="15" x14ac:dyDescent="0.25">
      <c r="B70" s="74"/>
      <c r="C70" s="287" t="str">
        <f>CONCATENATE('Rent Roll'!B8&amp;" - "&amp;'Rent Roll'!C8)</f>
        <v xml:space="preserve"> - </v>
      </c>
      <c r="D70" s="214">
        <f t="shared" si="153"/>
        <v>0</v>
      </c>
      <c r="E70" s="92" t="str">
        <f>IFERROR(IF(E$5=EOMONTH('Rent Roll'!$M34,0),-'Rent Roll'!$T34*'Rent Roll'!$D8,"-"),"-")</f>
        <v>-</v>
      </c>
      <c r="F70" s="92" t="str">
        <f>IFERROR(IF(F$5=EOMONTH('Rent Roll'!$M34,0),-'Rent Roll'!$T34*'Rent Roll'!$D8,"-"),"-")</f>
        <v>-</v>
      </c>
      <c r="G70" s="92" t="str">
        <f>IFERROR(IF(G$5=EOMONTH('Rent Roll'!$M34,0),-'Rent Roll'!$T34*'Rent Roll'!$D8,"-"),"-")</f>
        <v>-</v>
      </c>
      <c r="H70" s="92" t="str">
        <f>IFERROR(IF(H$5=EOMONTH('Rent Roll'!$M34,0),-'Rent Roll'!$T34*'Rent Roll'!$D8,"-"),"-")</f>
        <v>-</v>
      </c>
      <c r="I70" s="92" t="str">
        <f>IFERROR(IF(I$5=EOMONTH('Rent Roll'!$M34,0),-'Rent Roll'!$T34*'Rent Roll'!$D8,"-"),"-")</f>
        <v>-</v>
      </c>
      <c r="J70" s="92" t="str">
        <f>IFERROR(IF(J$5=EOMONTH('Rent Roll'!$M34,0),-'Rent Roll'!$T34*'Rent Roll'!$D8,"-"),"-")</f>
        <v>-</v>
      </c>
      <c r="K70" s="92" t="str">
        <f>IFERROR(IF(K$5=EOMONTH('Rent Roll'!$M34,0),-'Rent Roll'!$T34*'Rent Roll'!$D8,"-"),"-")</f>
        <v>-</v>
      </c>
      <c r="L70" s="92" t="str">
        <f>IFERROR(IF(L$5=EOMONTH('Rent Roll'!$M34,0),-'Rent Roll'!$T34*'Rent Roll'!$D8,"-"),"-")</f>
        <v>-</v>
      </c>
      <c r="M70" s="92" t="str">
        <f>IFERROR(IF(M$5=EOMONTH('Rent Roll'!$M34,0),-'Rent Roll'!$T34*'Rent Roll'!$D8,"-"),"-")</f>
        <v>-</v>
      </c>
      <c r="N70" s="92" t="str">
        <f>IFERROR(IF(N$5=EOMONTH('Rent Roll'!$M34,0),-'Rent Roll'!$T34*'Rent Roll'!$D8,"-"),"-")</f>
        <v>-</v>
      </c>
      <c r="O70" s="92" t="str">
        <f>IFERROR(IF(O$5=EOMONTH('Rent Roll'!$M34,0),-'Rent Roll'!$T34*'Rent Roll'!$D8,"-"),"-")</f>
        <v>-</v>
      </c>
      <c r="P70" s="92" t="str">
        <f>IFERROR(IF(P$5=EOMONTH('Rent Roll'!$M34,0),-'Rent Roll'!$T34*'Rent Roll'!$D8,"-"),"-")</f>
        <v>-</v>
      </c>
      <c r="Q70" s="92" t="str">
        <f>IFERROR(IF(Q$5=EOMONTH('Rent Roll'!$M34,0),-'Rent Roll'!$T34*'Rent Roll'!$D8,"-"),"-")</f>
        <v>-</v>
      </c>
      <c r="R70" s="92" t="str">
        <f>IFERROR(IF(R$5=EOMONTH('Rent Roll'!$M34,0),-'Rent Roll'!$T34*'Rent Roll'!$D8,"-"),"-")</f>
        <v>-</v>
      </c>
      <c r="S70" s="92" t="str">
        <f>IFERROR(IF(S$5=EOMONTH('Rent Roll'!$M34,0),-'Rent Roll'!$T34*'Rent Roll'!$D8,"-"),"-")</f>
        <v>-</v>
      </c>
      <c r="T70" s="92" t="str">
        <f>IFERROR(IF(T$5=EOMONTH('Rent Roll'!$M34,0),-'Rent Roll'!$T34*'Rent Roll'!$D8,"-"),"-")</f>
        <v>-</v>
      </c>
      <c r="U70" s="92" t="str">
        <f>IFERROR(IF(U$5=EOMONTH('Rent Roll'!$M34,0),-'Rent Roll'!$T34*'Rent Roll'!$D8,"-"),"-")</f>
        <v>-</v>
      </c>
      <c r="V70" s="92" t="str">
        <f>IFERROR(IF(V$5=EOMONTH('Rent Roll'!$M34,0),-'Rent Roll'!$T34*'Rent Roll'!$D8,"-"),"-")</f>
        <v>-</v>
      </c>
      <c r="W70" s="92" t="str">
        <f>IFERROR(IF(W$5=EOMONTH('Rent Roll'!$M34,0),-'Rent Roll'!$T34*'Rent Roll'!$D8,"-"),"-")</f>
        <v>-</v>
      </c>
      <c r="X70" s="92" t="str">
        <f>IFERROR(IF(X$5=EOMONTH('Rent Roll'!$M34,0),-'Rent Roll'!$T34*'Rent Roll'!$D8,"-"),"-")</f>
        <v>-</v>
      </c>
      <c r="Y70" s="92" t="str">
        <f>IFERROR(IF(Y$5=EOMONTH('Rent Roll'!$M34,0),-'Rent Roll'!$T34*'Rent Roll'!$D8,"-"),"-")</f>
        <v>-</v>
      </c>
      <c r="Z70" s="92" t="str">
        <f>IFERROR(IF(Z$5=EOMONTH('Rent Roll'!$M34,0),-'Rent Roll'!$T34*'Rent Roll'!$D8,"-"),"-")</f>
        <v>-</v>
      </c>
      <c r="AA70" s="92" t="str">
        <f>IFERROR(IF(AA$5=EOMONTH('Rent Roll'!$M34,0),-'Rent Roll'!$T34*'Rent Roll'!$D8,"-"),"-")</f>
        <v>-</v>
      </c>
      <c r="AB70" s="92" t="str">
        <f>IFERROR(IF(AB$5=EOMONTH('Rent Roll'!$M34,0),-'Rent Roll'!$T34*'Rent Roll'!$D8,"-"),"-")</f>
        <v>-</v>
      </c>
      <c r="AC70" s="92" t="str">
        <f>IFERROR(IF(AC$5=EOMONTH('Rent Roll'!$M34,0),-'Rent Roll'!$T34*'Rent Roll'!$D8,"-"),"-")</f>
        <v>-</v>
      </c>
      <c r="AD70" s="92" t="str">
        <f>IFERROR(IF(AD$5=EOMONTH('Rent Roll'!$M34,0),-'Rent Roll'!$T34*'Rent Roll'!$D8,"-"),"-")</f>
        <v>-</v>
      </c>
      <c r="AE70" s="92" t="str">
        <f>IFERROR(IF(AE$5=EOMONTH('Rent Roll'!$M34,0),-'Rent Roll'!$T34*'Rent Roll'!$D8,"-"),"-")</f>
        <v>-</v>
      </c>
      <c r="AF70" s="92" t="str">
        <f>IFERROR(IF(AF$5=EOMONTH('Rent Roll'!$M34,0),-'Rent Roll'!$T34*'Rent Roll'!$D8,"-"),"-")</f>
        <v>-</v>
      </c>
      <c r="AG70" s="92" t="str">
        <f>IFERROR(IF(AG$5=EOMONTH('Rent Roll'!$M34,0),-'Rent Roll'!$T34*'Rent Roll'!$D8,"-"),"-")</f>
        <v>-</v>
      </c>
      <c r="AH70" s="92" t="str">
        <f>IFERROR(IF(AH$5=EOMONTH('Rent Roll'!$M34,0),-'Rent Roll'!$T34*'Rent Roll'!$D8,"-"),"-")</f>
        <v>-</v>
      </c>
      <c r="AI70" s="92" t="str">
        <f>IFERROR(IF(AI$5=EOMONTH('Rent Roll'!$M34,0),-'Rent Roll'!$T34*'Rent Roll'!$D8,"-"),"-")</f>
        <v>-</v>
      </c>
      <c r="AJ70" s="92" t="str">
        <f>IFERROR(IF(AJ$5=EOMONTH('Rent Roll'!$M34,0),-'Rent Roll'!$T34*'Rent Roll'!$D8,"-"),"-")</f>
        <v>-</v>
      </c>
      <c r="AK70" s="92" t="str">
        <f>IFERROR(IF(AK$5=EOMONTH('Rent Roll'!$M34,0),-'Rent Roll'!$T34*'Rent Roll'!$D8,"-"),"-")</f>
        <v>-</v>
      </c>
      <c r="AL70" s="92" t="str">
        <f>IFERROR(IF(AL$5=EOMONTH('Rent Roll'!$M34,0),-'Rent Roll'!$T34*'Rent Roll'!$D8,"-"),"-")</f>
        <v>-</v>
      </c>
      <c r="AM70" s="92" t="str">
        <f>IFERROR(IF(AM$5=EOMONTH('Rent Roll'!$M34,0),-'Rent Roll'!$T34*'Rent Roll'!$D8,"-"),"-")</f>
        <v>-</v>
      </c>
      <c r="AN70" s="92" t="str">
        <f>IFERROR(IF(AN$5=EOMONTH('Rent Roll'!$M34,0),-'Rent Roll'!$T34*'Rent Roll'!$D8,"-"),"-")</f>
        <v>-</v>
      </c>
      <c r="AO70" s="92" t="str">
        <f>IFERROR(IF(AO$5=EOMONTH('Rent Roll'!$M34,0),-'Rent Roll'!$T34*'Rent Roll'!$D8,"-"),"-")</f>
        <v>-</v>
      </c>
      <c r="AP70" s="92" t="str">
        <f>IFERROR(IF(AP$5=EOMONTH('Rent Roll'!$M34,0),-'Rent Roll'!$T34*'Rent Roll'!$D8,"-"),"-")</f>
        <v>-</v>
      </c>
      <c r="AQ70" s="92" t="str">
        <f>IFERROR(IF(AQ$5=EOMONTH('Rent Roll'!$M34,0),-'Rent Roll'!$T34*'Rent Roll'!$D8,"-"),"-")</f>
        <v>-</v>
      </c>
      <c r="AR70" s="92" t="str">
        <f>IFERROR(IF(AR$5=EOMONTH('Rent Roll'!$M34,0),-'Rent Roll'!$T34*'Rent Roll'!$D8,"-"),"-")</f>
        <v>-</v>
      </c>
      <c r="AS70" s="92" t="str">
        <f>IFERROR(IF(AS$5=EOMONTH('Rent Roll'!$M34,0),-'Rent Roll'!$T34*'Rent Roll'!$D8,"-"),"-")</f>
        <v>-</v>
      </c>
      <c r="AT70" s="92" t="str">
        <f>IFERROR(IF(AT$5=EOMONTH('Rent Roll'!$M34,0),-'Rent Roll'!$T34*'Rent Roll'!$D8,"-"),"-")</f>
        <v>-</v>
      </c>
      <c r="AU70" s="92" t="str">
        <f>IFERROR(IF(AU$5=EOMONTH('Rent Roll'!$M34,0),-'Rent Roll'!$T34*'Rent Roll'!$D8,"-"),"-")</f>
        <v>-</v>
      </c>
      <c r="AV70" s="92" t="str">
        <f>IFERROR(IF(AV$5=EOMONTH('Rent Roll'!$M34,0),-'Rent Roll'!$T34*'Rent Roll'!$D8,"-"),"-")</f>
        <v>-</v>
      </c>
      <c r="AW70" s="92" t="str">
        <f>IFERROR(IF(AW$5=EOMONTH('Rent Roll'!$M34,0),-'Rent Roll'!$T34*'Rent Roll'!$D8,"-"),"-")</f>
        <v>-</v>
      </c>
      <c r="AX70" s="92" t="str">
        <f>IFERROR(IF(AX$5=EOMONTH('Rent Roll'!$M34,0),-'Rent Roll'!$T34*'Rent Roll'!$D8,"-"),"-")</f>
        <v>-</v>
      </c>
      <c r="AY70" s="92" t="str">
        <f>IFERROR(IF(AY$5=EOMONTH('Rent Roll'!$M34,0),-'Rent Roll'!$T34*'Rent Roll'!$D8,"-"),"-")</f>
        <v>-</v>
      </c>
      <c r="AZ70" s="92" t="str">
        <f>IFERROR(IF(AZ$5=EOMONTH('Rent Roll'!$M34,0),-'Rent Roll'!$T34*'Rent Roll'!$D8,"-"),"-")</f>
        <v>-</v>
      </c>
      <c r="BA70" s="92" t="str">
        <f>IFERROR(IF(BA$5=EOMONTH('Rent Roll'!$M34,0),-'Rent Roll'!$T34*'Rent Roll'!$D8,"-"),"-")</f>
        <v>-</v>
      </c>
      <c r="BB70" s="92" t="str">
        <f>IFERROR(IF(BB$5=EOMONTH('Rent Roll'!$M34,0),-'Rent Roll'!$T34*'Rent Roll'!$D8,"-"),"-")</f>
        <v>-</v>
      </c>
      <c r="BC70" s="92" t="str">
        <f>IFERROR(IF(BC$5=EOMONTH('Rent Roll'!$M34,0),-'Rent Roll'!$T34*'Rent Roll'!$D8,"-"),"-")</f>
        <v>-</v>
      </c>
      <c r="BD70" s="92" t="str">
        <f>IFERROR(IF(BD$5=EOMONTH('Rent Roll'!$M34,0),-'Rent Roll'!$T34*'Rent Roll'!$D8,"-"),"-")</f>
        <v>-</v>
      </c>
      <c r="BE70" s="92" t="str">
        <f>IFERROR(IF(BE$5=EOMONTH('Rent Roll'!$M34,0),-'Rent Roll'!$T34*'Rent Roll'!$D8,"-"),"-")</f>
        <v>-</v>
      </c>
      <c r="BF70" s="92" t="str">
        <f>IFERROR(IF(BF$5=EOMONTH('Rent Roll'!$M34,0),-'Rent Roll'!$T34*'Rent Roll'!$D8,"-"),"-")</f>
        <v>-</v>
      </c>
      <c r="BG70" s="92" t="str">
        <f>IFERROR(IF(BG$5=EOMONTH('Rent Roll'!$M34,0),-'Rent Roll'!$T34*'Rent Roll'!$D8,"-"),"-")</f>
        <v>-</v>
      </c>
      <c r="BH70" s="92" t="str">
        <f>IFERROR(IF(BH$5=EOMONTH('Rent Roll'!$M34,0),-'Rent Roll'!$T34*'Rent Roll'!$D8,"-"),"-")</f>
        <v>-</v>
      </c>
      <c r="BI70" s="92" t="str">
        <f>IFERROR(IF(BI$5=EOMONTH('Rent Roll'!$M34,0),-'Rent Roll'!$T34*'Rent Roll'!$D8,"-"),"-")</f>
        <v>-</v>
      </c>
      <c r="BJ70" s="92" t="str">
        <f>IFERROR(IF(BJ$5=EOMONTH('Rent Roll'!$M34,0),-'Rent Roll'!$T34*'Rent Roll'!$D8,"-"),"-")</f>
        <v>-</v>
      </c>
      <c r="BK70" s="92" t="str">
        <f>IFERROR(IF(BK$5=EOMONTH('Rent Roll'!$M34,0),-'Rent Roll'!$T34*'Rent Roll'!$D8,"-"),"-")</f>
        <v>-</v>
      </c>
      <c r="BL70" s="92" t="str">
        <f>IFERROR(IF(BL$5=EOMONTH('Rent Roll'!$M34,0),-'Rent Roll'!$T34*'Rent Roll'!$D8,"-"),"-")</f>
        <v>-</v>
      </c>
      <c r="BM70" s="92" t="str">
        <f>IFERROR(IF(BM$5=EOMONTH('Rent Roll'!$M34,0),-'Rent Roll'!$T34*'Rent Roll'!$D8,"-"),"-")</f>
        <v>-</v>
      </c>
      <c r="BN70" s="92" t="str">
        <f>IFERROR(IF(BN$5=EOMONTH('Rent Roll'!$M34,0),-'Rent Roll'!$T34*'Rent Roll'!$D8,"-"),"-")</f>
        <v>-</v>
      </c>
      <c r="BO70" s="92" t="str">
        <f>IFERROR(IF(BO$5=EOMONTH('Rent Roll'!$M34,0),-'Rent Roll'!$T34*'Rent Roll'!$D8,"-"),"-")</f>
        <v>-</v>
      </c>
      <c r="BP70" s="92" t="str">
        <f>IFERROR(IF(BP$5=EOMONTH('Rent Roll'!$M34,0),-'Rent Roll'!$T34*'Rent Roll'!$D8,"-"),"-")</f>
        <v>-</v>
      </c>
      <c r="BQ70" s="92" t="str">
        <f>IFERROR(IF(BQ$5=EOMONTH('Rent Roll'!$M34,0),-'Rent Roll'!$T34*'Rent Roll'!$D8,"-"),"-")</f>
        <v>-</v>
      </c>
      <c r="BR70" s="92" t="str">
        <f>IFERROR(IF(BR$5=EOMONTH('Rent Roll'!$M34,0),-'Rent Roll'!$T34*'Rent Roll'!$D8,"-"),"-")</f>
        <v>-</v>
      </c>
      <c r="BS70" s="92" t="str">
        <f>IFERROR(IF(BS$5=EOMONTH('Rent Roll'!$M34,0),-'Rent Roll'!$T34*'Rent Roll'!$D8,"-"),"-")</f>
        <v>-</v>
      </c>
      <c r="BT70" s="92" t="str">
        <f>IFERROR(IF(BT$5=EOMONTH('Rent Roll'!$M34,0),-'Rent Roll'!$T34*'Rent Roll'!$D8,"-"),"-")</f>
        <v>-</v>
      </c>
      <c r="BU70" s="92" t="str">
        <f>IFERROR(IF(BU$5=EOMONTH('Rent Roll'!$M34,0),-'Rent Roll'!$T34*'Rent Roll'!$D8,"-"),"-")</f>
        <v>-</v>
      </c>
      <c r="BV70" s="92" t="str">
        <f>IFERROR(IF(BV$5=EOMONTH('Rent Roll'!$M34,0),-'Rent Roll'!$T34*'Rent Roll'!$D8,"-"),"-")</f>
        <v>-</v>
      </c>
      <c r="BW70" s="92" t="str">
        <f>IFERROR(IF(BW$5=EOMONTH('Rent Roll'!$M34,0),-'Rent Roll'!$T34*'Rent Roll'!$D8,"-"),"-")</f>
        <v>-</v>
      </c>
      <c r="BX70" s="92" t="str">
        <f>IFERROR(IF(BX$5=EOMONTH('Rent Roll'!$M34,0),-'Rent Roll'!$T34*'Rent Roll'!$D8,"-"),"-")</f>
        <v>-</v>
      </c>
      <c r="BY70" s="92" t="str">
        <f>IFERROR(IF(BY$5=EOMONTH('Rent Roll'!$M34,0),-'Rent Roll'!$T34*'Rent Roll'!$D8,"-"),"-")</f>
        <v>-</v>
      </c>
      <c r="BZ70" s="92" t="str">
        <f>IFERROR(IF(BZ$5=EOMONTH('Rent Roll'!$M34,0),-'Rent Roll'!$T34*'Rent Roll'!$D8,"-"),"-")</f>
        <v>-</v>
      </c>
      <c r="CA70" s="92" t="str">
        <f>IFERROR(IF(CA$5=EOMONTH('Rent Roll'!$M34,0),-'Rent Roll'!$T34*'Rent Roll'!$D8,"-"),"-")</f>
        <v>-</v>
      </c>
      <c r="CB70" s="92" t="str">
        <f>IFERROR(IF(CB$5=EOMONTH('Rent Roll'!$M34,0),-'Rent Roll'!$T34*'Rent Roll'!$D8,"-"),"-")</f>
        <v>-</v>
      </c>
      <c r="CC70" s="92" t="str">
        <f>IFERROR(IF(CC$5=EOMONTH('Rent Roll'!$M34,0),-'Rent Roll'!$T34*'Rent Roll'!$D8,"-"),"-")</f>
        <v>-</v>
      </c>
      <c r="CD70" s="92" t="str">
        <f>IFERROR(IF(CD$5=EOMONTH('Rent Roll'!$M34,0),-'Rent Roll'!$T34*'Rent Roll'!$D8,"-"),"-")</f>
        <v>-</v>
      </c>
      <c r="CE70" s="92" t="str">
        <f>IFERROR(IF(CE$5=EOMONTH('Rent Roll'!$M34,0),-'Rent Roll'!$T34*'Rent Roll'!$D8,"-"),"-")</f>
        <v>-</v>
      </c>
      <c r="CF70" s="92" t="str">
        <f>IFERROR(IF(CF$5=EOMONTH('Rent Roll'!$M34,0),-'Rent Roll'!$T34*'Rent Roll'!$D8,"-"),"-")</f>
        <v>-</v>
      </c>
      <c r="CG70" s="92" t="str">
        <f>IFERROR(IF(CG$5=EOMONTH('Rent Roll'!$M34,0),-'Rent Roll'!$T34*'Rent Roll'!$D8,"-"),"-")</f>
        <v>-</v>
      </c>
      <c r="CH70" s="92" t="str">
        <f>IFERROR(IF(CH$5=EOMONTH('Rent Roll'!$M34,0),-'Rent Roll'!$T34*'Rent Roll'!$D8,"-"),"-")</f>
        <v>-</v>
      </c>
      <c r="CI70" s="92" t="str">
        <f>IFERROR(IF(CI$5=EOMONTH('Rent Roll'!$M34,0),-'Rent Roll'!$T34*'Rent Roll'!$D8,"-"),"-")</f>
        <v>-</v>
      </c>
      <c r="CJ70" s="92" t="str">
        <f>IFERROR(IF(CJ$5=EOMONTH('Rent Roll'!$M34,0),-'Rent Roll'!$T34*'Rent Roll'!$D8,"-"),"-")</f>
        <v>-</v>
      </c>
      <c r="CK70" s="92" t="str">
        <f>IFERROR(IF(CK$5=EOMONTH('Rent Roll'!$M34,0),-'Rent Roll'!$T34*'Rent Roll'!$D8,"-"),"-")</f>
        <v>-</v>
      </c>
      <c r="CL70" s="92" t="str">
        <f>IFERROR(IF(CL$5=EOMONTH('Rent Roll'!$M34,0),-'Rent Roll'!$T34*'Rent Roll'!$D8,"-"),"-")</f>
        <v>-</v>
      </c>
      <c r="CM70" s="92" t="str">
        <f>IFERROR(IF(CM$5=EOMONTH('Rent Roll'!$M34,0),-'Rent Roll'!$T34*'Rent Roll'!$D8,"-"),"-")</f>
        <v>-</v>
      </c>
      <c r="CN70" s="92" t="str">
        <f>IFERROR(IF(CN$5=EOMONTH('Rent Roll'!$M34,0),-'Rent Roll'!$T34*'Rent Roll'!$D8,"-"),"-")</f>
        <v>-</v>
      </c>
      <c r="CO70" s="92" t="str">
        <f>IFERROR(IF(CO$5=EOMONTH('Rent Roll'!$M34,0),-'Rent Roll'!$T34*'Rent Roll'!$D8,"-"),"-")</f>
        <v>-</v>
      </c>
      <c r="CP70" s="92" t="str">
        <f>IFERROR(IF(CP$5=EOMONTH('Rent Roll'!$M34,0),-'Rent Roll'!$T34*'Rent Roll'!$D8,"-"),"-")</f>
        <v>-</v>
      </c>
      <c r="CQ70" s="92" t="str">
        <f>IFERROR(IF(CQ$5=EOMONTH('Rent Roll'!$M34,0),-'Rent Roll'!$T34*'Rent Roll'!$D8,"-"),"-")</f>
        <v>-</v>
      </c>
      <c r="CR70" s="92" t="str">
        <f>IFERROR(IF(CR$5=EOMONTH('Rent Roll'!$M34,0),-'Rent Roll'!$T34*'Rent Roll'!$D8,"-"),"-")</f>
        <v>-</v>
      </c>
      <c r="CS70" s="92" t="str">
        <f>IFERROR(IF(CS$5=EOMONTH('Rent Roll'!$M34,0),-'Rent Roll'!$T34*'Rent Roll'!$D8,"-"),"-")</f>
        <v>-</v>
      </c>
      <c r="CT70" s="92" t="str">
        <f>IFERROR(IF(CT$5=EOMONTH('Rent Roll'!$M34,0),-'Rent Roll'!$T34*'Rent Roll'!$D8,"-"),"-")</f>
        <v>-</v>
      </c>
      <c r="CU70" s="92" t="str">
        <f>IFERROR(IF(CU$5=EOMONTH('Rent Roll'!$M34,0),-'Rent Roll'!$T34*'Rent Roll'!$D8,"-"),"-")</f>
        <v>-</v>
      </c>
      <c r="CV70" s="92" t="str">
        <f>IFERROR(IF(CV$5=EOMONTH('Rent Roll'!$M34,0),-'Rent Roll'!$T34*'Rent Roll'!$D8,"-"),"-")</f>
        <v>-</v>
      </c>
      <c r="CW70" s="92" t="str">
        <f>IFERROR(IF(CW$5=EOMONTH('Rent Roll'!$M34,0),-'Rent Roll'!$T34*'Rent Roll'!$D8,"-"),"-")</f>
        <v>-</v>
      </c>
      <c r="CX70" s="92" t="str">
        <f>IFERROR(IF(CX$5=EOMONTH('Rent Roll'!$M34,0),-'Rent Roll'!$T34*'Rent Roll'!$D8,"-"),"-")</f>
        <v>-</v>
      </c>
      <c r="CY70" s="92" t="str">
        <f>IFERROR(IF(CY$5=EOMONTH('Rent Roll'!$M34,0),-'Rent Roll'!$T34*'Rent Roll'!$D8,"-"),"-")</f>
        <v>-</v>
      </c>
      <c r="CZ70" s="92" t="str">
        <f>IFERROR(IF(CZ$5=EOMONTH('Rent Roll'!$M34,0),-'Rent Roll'!$T34*'Rent Roll'!$D8,"-"),"-")</f>
        <v>-</v>
      </c>
      <c r="DA70" s="92" t="str">
        <f>IFERROR(IF(DA$5=EOMONTH('Rent Roll'!$M34,0),-'Rent Roll'!$T34*'Rent Roll'!$D8,"-"),"-")</f>
        <v>-</v>
      </c>
      <c r="DB70" s="92" t="str">
        <f>IFERROR(IF(DB$5=EOMONTH('Rent Roll'!$M34,0),-'Rent Roll'!$T34*'Rent Roll'!$D8,"-"),"-")</f>
        <v>-</v>
      </c>
      <c r="DC70" s="92" t="str">
        <f>IFERROR(IF(DC$5=EOMONTH('Rent Roll'!$M34,0),-'Rent Roll'!$T34*'Rent Roll'!$D8,"-"),"-")</f>
        <v>-</v>
      </c>
      <c r="DD70" s="92" t="str">
        <f>IFERROR(IF(DD$5=EOMONTH('Rent Roll'!$M34,0),-'Rent Roll'!$T34*'Rent Roll'!$D8,"-"),"-")</f>
        <v>-</v>
      </c>
      <c r="DE70" s="92" t="str">
        <f>IFERROR(IF(DE$5=EOMONTH('Rent Roll'!$M34,0),-'Rent Roll'!$T34*'Rent Roll'!$D8,"-"),"-")</f>
        <v>-</v>
      </c>
      <c r="DF70" s="92" t="str">
        <f>IFERROR(IF(DF$5=EOMONTH('Rent Roll'!$M34,0),-'Rent Roll'!$T34*'Rent Roll'!$D8,"-"),"-")</f>
        <v>-</v>
      </c>
      <c r="DG70" s="92" t="str">
        <f>IFERROR(IF(DG$5=EOMONTH('Rent Roll'!$M34,0),-'Rent Roll'!$T34*'Rent Roll'!$D8,"-"),"-")</f>
        <v>-</v>
      </c>
      <c r="DH70" s="92" t="str">
        <f>IFERROR(IF(DH$5=EOMONTH('Rent Roll'!$M34,0),-'Rent Roll'!$T34*'Rent Roll'!$D8,"-"),"-")</f>
        <v>-</v>
      </c>
      <c r="DI70" s="92" t="str">
        <f>IFERROR(IF(DI$5=EOMONTH('Rent Roll'!$M34,0),-'Rent Roll'!$T34*'Rent Roll'!$D8,"-"),"-")</f>
        <v>-</v>
      </c>
      <c r="DJ70" s="92" t="str">
        <f>IFERROR(IF(DJ$5=EOMONTH('Rent Roll'!$M34,0),-'Rent Roll'!$T34*'Rent Roll'!$D8,"-"),"-")</f>
        <v>-</v>
      </c>
      <c r="DK70" s="92" t="str">
        <f>IFERROR(IF(DK$5=EOMONTH('Rent Roll'!$M34,0),-'Rent Roll'!$T34*'Rent Roll'!$D8,"-"),"-")</f>
        <v>-</v>
      </c>
      <c r="DL70" s="92" t="str">
        <f>IFERROR(IF(DL$5=EOMONTH('Rent Roll'!$M34,0),-'Rent Roll'!$T34*'Rent Roll'!$D8,"-"),"-")</f>
        <v>-</v>
      </c>
      <c r="DM70" s="92" t="str">
        <f>IFERROR(IF(DM$5=EOMONTH('Rent Roll'!$M34,0),-'Rent Roll'!$T34*'Rent Roll'!$D8,"-"),"-")</f>
        <v>-</v>
      </c>
      <c r="DN70" s="92" t="str">
        <f>IFERROR(IF(DN$5=EOMONTH('Rent Roll'!$M34,0),-'Rent Roll'!$T34*'Rent Roll'!$D8,"-"),"-")</f>
        <v>-</v>
      </c>
      <c r="DO70" s="92" t="str">
        <f>IFERROR(IF(DO$5=EOMONTH('Rent Roll'!$M34,0),-'Rent Roll'!$T34*'Rent Roll'!$D8,"-"),"-")</f>
        <v>-</v>
      </c>
      <c r="DP70" s="92" t="str">
        <f>IFERROR(IF(DP$5=EOMONTH('Rent Roll'!$M34,0),-'Rent Roll'!$T34*'Rent Roll'!$D8,"-"),"-")</f>
        <v>-</v>
      </c>
      <c r="DQ70" s="92" t="str">
        <f>IFERROR(IF(DQ$5=EOMONTH('Rent Roll'!$M34,0),-'Rent Roll'!$T34*'Rent Roll'!$D8,"-"),"-")</f>
        <v>-</v>
      </c>
      <c r="DR70" s="92" t="str">
        <f>IFERROR(IF(DR$5=EOMONTH('Rent Roll'!$M34,0),-'Rent Roll'!$T34*'Rent Roll'!$D8,"-"),"-")</f>
        <v>-</v>
      </c>
      <c r="DS70" s="92" t="str">
        <f>IFERROR(IF(DS$5=EOMONTH('Rent Roll'!$M34,0),-'Rent Roll'!$T34*'Rent Roll'!$D8,"-"),"-")</f>
        <v>-</v>
      </c>
      <c r="DT70" s="92" t="str">
        <f>IFERROR(IF(DT$5=EOMONTH('Rent Roll'!$M34,0),-'Rent Roll'!$T34*'Rent Roll'!$D8,"-"),"-")</f>
        <v>-</v>
      </c>
      <c r="DU70" s="92" t="str">
        <f>IFERROR(IF(DU$5=EOMONTH('Rent Roll'!$M34,0),-'Rent Roll'!$T34*'Rent Roll'!$D8,"-"),"-")</f>
        <v>-</v>
      </c>
      <c r="DV70" s="92" t="str">
        <f>IFERROR(IF(DV$5=EOMONTH('Rent Roll'!$M34,0),-'Rent Roll'!$T34*'Rent Roll'!$D8,"-"),"-")</f>
        <v>-</v>
      </c>
      <c r="DW70" s="92" t="str">
        <f>IFERROR(IF(DW$5=EOMONTH('Rent Roll'!$M34,0),-'Rent Roll'!$T34*'Rent Roll'!$D8,"-"),"-")</f>
        <v>-</v>
      </c>
      <c r="DX70" s="92" t="str">
        <f>IFERROR(IF(DX$5=EOMONTH('Rent Roll'!$M34,0),-'Rent Roll'!$T34*'Rent Roll'!$D8,"-"),"-")</f>
        <v>-</v>
      </c>
      <c r="DY70" s="92" t="str">
        <f>IFERROR(IF(DY$5=EOMONTH('Rent Roll'!$M34,0),-'Rent Roll'!$T34*'Rent Roll'!$D8,"-"),"-")</f>
        <v>-</v>
      </c>
      <c r="DZ70" s="92" t="str">
        <f>IFERROR(IF(DZ$5=EOMONTH('Rent Roll'!$M34,0),-'Rent Roll'!$T34*'Rent Roll'!$D8,"-"),"-")</f>
        <v>-</v>
      </c>
      <c r="EA70" s="92" t="str">
        <f>IFERROR(IF(EA$5=EOMONTH('Rent Roll'!$M34,0),-'Rent Roll'!$T34*'Rent Roll'!$D8,"-"),"-")</f>
        <v>-</v>
      </c>
      <c r="EB70" s="92" t="str">
        <f>IFERROR(IF(EB$5=EOMONTH('Rent Roll'!$M34,0),-'Rent Roll'!$T34*'Rent Roll'!$D8,"-"),"-")</f>
        <v>-</v>
      </c>
      <c r="EC70" s="92" t="str">
        <f>IFERROR(IF(EC$5=EOMONTH('Rent Roll'!$M34,0),-'Rent Roll'!$T34*'Rent Roll'!$D8,"-"),"-")</f>
        <v>-</v>
      </c>
      <c r="ED70" s="92" t="str">
        <f>IFERROR(IF(ED$5=EOMONTH('Rent Roll'!$M34,0),-'Rent Roll'!$T34*'Rent Roll'!$D8,"-"),"-")</f>
        <v>-</v>
      </c>
      <c r="EE70" s="92" t="str">
        <f>IFERROR(IF(EE$5=EOMONTH('Rent Roll'!$M34,0),-'Rent Roll'!$T34*'Rent Roll'!$D8,"-"),"-")</f>
        <v>-</v>
      </c>
      <c r="EF70" s="214" t="str">
        <f>IFERROR(IF(EF$5=EOMONTH('Rent Roll'!$M34,0),-'Rent Roll'!$T34*'Rent Roll'!$D8,"-"),"-")</f>
        <v>-</v>
      </c>
      <c r="EG70" s="72" t="s">
        <v>109</v>
      </c>
    </row>
    <row r="71" spans="2:137" ht="15" x14ac:dyDescent="0.25">
      <c r="B71" s="74"/>
      <c r="C71" s="287" t="str">
        <f>CONCATENATE('Rent Roll'!B9&amp;" - "&amp;'Rent Roll'!C9)</f>
        <v xml:space="preserve"> - </v>
      </c>
      <c r="D71" s="214">
        <f t="shared" si="153"/>
        <v>0</v>
      </c>
      <c r="E71" s="92" t="str">
        <f>IFERROR(IF(E$5=EOMONTH('Rent Roll'!$M35,0),-'Rent Roll'!$T35*'Rent Roll'!$D9,"-"),"-")</f>
        <v>-</v>
      </c>
      <c r="F71" s="92" t="str">
        <f>IFERROR(IF(F$5=EOMONTH('Rent Roll'!$M35,0),-'Rent Roll'!$T35*'Rent Roll'!$D9,"-"),"-")</f>
        <v>-</v>
      </c>
      <c r="G71" s="92" t="str">
        <f>IFERROR(IF(G$5=EOMONTH('Rent Roll'!$M35,0),-'Rent Roll'!$T35*'Rent Roll'!$D9,"-"),"-")</f>
        <v>-</v>
      </c>
      <c r="H71" s="92" t="str">
        <f>IFERROR(IF(H$5=EOMONTH('Rent Roll'!$M35,0),-'Rent Roll'!$T35*'Rent Roll'!$D9,"-"),"-")</f>
        <v>-</v>
      </c>
      <c r="I71" s="92" t="str">
        <f>IFERROR(IF(I$5=EOMONTH('Rent Roll'!$M35,0),-'Rent Roll'!$T35*'Rent Roll'!$D9,"-"),"-")</f>
        <v>-</v>
      </c>
      <c r="J71" s="92" t="str">
        <f>IFERROR(IF(J$5=EOMONTH('Rent Roll'!$M35,0),-'Rent Roll'!$T35*'Rent Roll'!$D9,"-"),"-")</f>
        <v>-</v>
      </c>
      <c r="K71" s="92" t="str">
        <f>IFERROR(IF(K$5=EOMONTH('Rent Roll'!$M35,0),-'Rent Roll'!$T35*'Rent Roll'!$D9,"-"),"-")</f>
        <v>-</v>
      </c>
      <c r="L71" s="92" t="str">
        <f>IFERROR(IF(L$5=EOMONTH('Rent Roll'!$M35,0),-'Rent Roll'!$T35*'Rent Roll'!$D9,"-"),"-")</f>
        <v>-</v>
      </c>
      <c r="M71" s="92" t="str">
        <f>IFERROR(IF(M$5=EOMONTH('Rent Roll'!$M35,0),-'Rent Roll'!$T35*'Rent Roll'!$D9,"-"),"-")</f>
        <v>-</v>
      </c>
      <c r="N71" s="92" t="str">
        <f>IFERROR(IF(N$5=EOMONTH('Rent Roll'!$M35,0),-'Rent Roll'!$T35*'Rent Roll'!$D9,"-"),"-")</f>
        <v>-</v>
      </c>
      <c r="O71" s="92" t="str">
        <f>IFERROR(IF(O$5=EOMONTH('Rent Roll'!$M35,0),-'Rent Roll'!$T35*'Rent Roll'!$D9,"-"),"-")</f>
        <v>-</v>
      </c>
      <c r="P71" s="92" t="str">
        <f>IFERROR(IF(P$5=EOMONTH('Rent Roll'!$M35,0),-'Rent Roll'!$T35*'Rent Roll'!$D9,"-"),"-")</f>
        <v>-</v>
      </c>
      <c r="Q71" s="92" t="str">
        <f>IFERROR(IF(Q$5=EOMONTH('Rent Roll'!$M35,0),-'Rent Roll'!$T35*'Rent Roll'!$D9,"-"),"-")</f>
        <v>-</v>
      </c>
      <c r="R71" s="92" t="str">
        <f>IFERROR(IF(R$5=EOMONTH('Rent Roll'!$M35,0),-'Rent Roll'!$T35*'Rent Roll'!$D9,"-"),"-")</f>
        <v>-</v>
      </c>
      <c r="S71" s="92" t="str">
        <f>IFERROR(IF(S$5=EOMONTH('Rent Roll'!$M35,0),-'Rent Roll'!$T35*'Rent Roll'!$D9,"-"),"-")</f>
        <v>-</v>
      </c>
      <c r="T71" s="92" t="str">
        <f>IFERROR(IF(T$5=EOMONTH('Rent Roll'!$M35,0),-'Rent Roll'!$T35*'Rent Roll'!$D9,"-"),"-")</f>
        <v>-</v>
      </c>
      <c r="U71" s="92" t="str">
        <f>IFERROR(IF(U$5=EOMONTH('Rent Roll'!$M35,0),-'Rent Roll'!$T35*'Rent Roll'!$D9,"-"),"-")</f>
        <v>-</v>
      </c>
      <c r="V71" s="92" t="str">
        <f>IFERROR(IF(V$5=EOMONTH('Rent Roll'!$M35,0),-'Rent Roll'!$T35*'Rent Roll'!$D9,"-"),"-")</f>
        <v>-</v>
      </c>
      <c r="W71" s="92" t="str">
        <f>IFERROR(IF(W$5=EOMONTH('Rent Roll'!$M35,0),-'Rent Roll'!$T35*'Rent Roll'!$D9,"-"),"-")</f>
        <v>-</v>
      </c>
      <c r="X71" s="92" t="str">
        <f>IFERROR(IF(X$5=EOMONTH('Rent Roll'!$M35,0),-'Rent Roll'!$T35*'Rent Roll'!$D9,"-"),"-")</f>
        <v>-</v>
      </c>
      <c r="Y71" s="92" t="str">
        <f>IFERROR(IF(Y$5=EOMONTH('Rent Roll'!$M35,0),-'Rent Roll'!$T35*'Rent Roll'!$D9,"-"),"-")</f>
        <v>-</v>
      </c>
      <c r="Z71" s="92" t="str">
        <f>IFERROR(IF(Z$5=EOMONTH('Rent Roll'!$M35,0),-'Rent Roll'!$T35*'Rent Roll'!$D9,"-"),"-")</f>
        <v>-</v>
      </c>
      <c r="AA71" s="92" t="str">
        <f>IFERROR(IF(AA$5=EOMONTH('Rent Roll'!$M35,0),-'Rent Roll'!$T35*'Rent Roll'!$D9,"-"),"-")</f>
        <v>-</v>
      </c>
      <c r="AB71" s="92" t="str">
        <f>IFERROR(IF(AB$5=EOMONTH('Rent Roll'!$M35,0),-'Rent Roll'!$T35*'Rent Roll'!$D9,"-"),"-")</f>
        <v>-</v>
      </c>
      <c r="AC71" s="92" t="str">
        <f>IFERROR(IF(AC$5=EOMONTH('Rent Roll'!$M35,0),-'Rent Roll'!$T35*'Rent Roll'!$D9,"-"),"-")</f>
        <v>-</v>
      </c>
      <c r="AD71" s="92" t="str">
        <f>IFERROR(IF(AD$5=EOMONTH('Rent Roll'!$M35,0),-'Rent Roll'!$T35*'Rent Roll'!$D9,"-"),"-")</f>
        <v>-</v>
      </c>
      <c r="AE71" s="92" t="str">
        <f>IFERROR(IF(AE$5=EOMONTH('Rent Roll'!$M35,0),-'Rent Roll'!$T35*'Rent Roll'!$D9,"-"),"-")</f>
        <v>-</v>
      </c>
      <c r="AF71" s="92" t="str">
        <f>IFERROR(IF(AF$5=EOMONTH('Rent Roll'!$M35,0),-'Rent Roll'!$T35*'Rent Roll'!$D9,"-"),"-")</f>
        <v>-</v>
      </c>
      <c r="AG71" s="92" t="str">
        <f>IFERROR(IF(AG$5=EOMONTH('Rent Roll'!$M35,0),-'Rent Roll'!$T35*'Rent Roll'!$D9,"-"),"-")</f>
        <v>-</v>
      </c>
      <c r="AH71" s="92" t="str">
        <f>IFERROR(IF(AH$5=EOMONTH('Rent Roll'!$M35,0),-'Rent Roll'!$T35*'Rent Roll'!$D9,"-"),"-")</f>
        <v>-</v>
      </c>
      <c r="AI71" s="92" t="str">
        <f>IFERROR(IF(AI$5=EOMONTH('Rent Roll'!$M35,0),-'Rent Roll'!$T35*'Rent Roll'!$D9,"-"),"-")</f>
        <v>-</v>
      </c>
      <c r="AJ71" s="92" t="str">
        <f>IFERROR(IF(AJ$5=EOMONTH('Rent Roll'!$M35,0),-'Rent Roll'!$T35*'Rent Roll'!$D9,"-"),"-")</f>
        <v>-</v>
      </c>
      <c r="AK71" s="92" t="str">
        <f>IFERROR(IF(AK$5=EOMONTH('Rent Roll'!$M35,0),-'Rent Roll'!$T35*'Rent Roll'!$D9,"-"),"-")</f>
        <v>-</v>
      </c>
      <c r="AL71" s="92" t="str">
        <f>IFERROR(IF(AL$5=EOMONTH('Rent Roll'!$M35,0),-'Rent Roll'!$T35*'Rent Roll'!$D9,"-"),"-")</f>
        <v>-</v>
      </c>
      <c r="AM71" s="92" t="str">
        <f>IFERROR(IF(AM$5=EOMONTH('Rent Roll'!$M35,0),-'Rent Roll'!$T35*'Rent Roll'!$D9,"-"),"-")</f>
        <v>-</v>
      </c>
      <c r="AN71" s="92" t="str">
        <f>IFERROR(IF(AN$5=EOMONTH('Rent Roll'!$M35,0),-'Rent Roll'!$T35*'Rent Roll'!$D9,"-"),"-")</f>
        <v>-</v>
      </c>
      <c r="AO71" s="92" t="str">
        <f>IFERROR(IF(AO$5=EOMONTH('Rent Roll'!$M35,0),-'Rent Roll'!$T35*'Rent Roll'!$D9,"-"),"-")</f>
        <v>-</v>
      </c>
      <c r="AP71" s="92" t="str">
        <f>IFERROR(IF(AP$5=EOMONTH('Rent Roll'!$M35,0),-'Rent Roll'!$T35*'Rent Roll'!$D9,"-"),"-")</f>
        <v>-</v>
      </c>
      <c r="AQ71" s="92" t="str">
        <f>IFERROR(IF(AQ$5=EOMONTH('Rent Roll'!$M35,0),-'Rent Roll'!$T35*'Rent Roll'!$D9,"-"),"-")</f>
        <v>-</v>
      </c>
      <c r="AR71" s="92" t="str">
        <f>IFERROR(IF(AR$5=EOMONTH('Rent Roll'!$M35,0),-'Rent Roll'!$T35*'Rent Roll'!$D9,"-"),"-")</f>
        <v>-</v>
      </c>
      <c r="AS71" s="92" t="str">
        <f>IFERROR(IF(AS$5=EOMONTH('Rent Roll'!$M35,0),-'Rent Roll'!$T35*'Rent Roll'!$D9,"-"),"-")</f>
        <v>-</v>
      </c>
      <c r="AT71" s="92" t="str">
        <f>IFERROR(IF(AT$5=EOMONTH('Rent Roll'!$M35,0),-'Rent Roll'!$T35*'Rent Roll'!$D9,"-"),"-")</f>
        <v>-</v>
      </c>
      <c r="AU71" s="92" t="str">
        <f>IFERROR(IF(AU$5=EOMONTH('Rent Roll'!$M35,0),-'Rent Roll'!$T35*'Rent Roll'!$D9,"-"),"-")</f>
        <v>-</v>
      </c>
      <c r="AV71" s="92" t="str">
        <f>IFERROR(IF(AV$5=EOMONTH('Rent Roll'!$M35,0),-'Rent Roll'!$T35*'Rent Roll'!$D9,"-"),"-")</f>
        <v>-</v>
      </c>
      <c r="AW71" s="92" t="str">
        <f>IFERROR(IF(AW$5=EOMONTH('Rent Roll'!$M35,0),-'Rent Roll'!$T35*'Rent Roll'!$D9,"-"),"-")</f>
        <v>-</v>
      </c>
      <c r="AX71" s="92" t="str">
        <f>IFERROR(IF(AX$5=EOMONTH('Rent Roll'!$M35,0),-'Rent Roll'!$T35*'Rent Roll'!$D9,"-"),"-")</f>
        <v>-</v>
      </c>
      <c r="AY71" s="92" t="str">
        <f>IFERROR(IF(AY$5=EOMONTH('Rent Roll'!$M35,0),-'Rent Roll'!$T35*'Rent Roll'!$D9,"-"),"-")</f>
        <v>-</v>
      </c>
      <c r="AZ71" s="92" t="str">
        <f>IFERROR(IF(AZ$5=EOMONTH('Rent Roll'!$M35,0),-'Rent Roll'!$T35*'Rent Roll'!$D9,"-"),"-")</f>
        <v>-</v>
      </c>
      <c r="BA71" s="92" t="str">
        <f>IFERROR(IF(BA$5=EOMONTH('Rent Roll'!$M35,0),-'Rent Roll'!$T35*'Rent Roll'!$D9,"-"),"-")</f>
        <v>-</v>
      </c>
      <c r="BB71" s="92" t="str">
        <f>IFERROR(IF(BB$5=EOMONTH('Rent Roll'!$M35,0),-'Rent Roll'!$T35*'Rent Roll'!$D9,"-"),"-")</f>
        <v>-</v>
      </c>
      <c r="BC71" s="92" t="str">
        <f>IFERROR(IF(BC$5=EOMONTH('Rent Roll'!$M35,0),-'Rent Roll'!$T35*'Rent Roll'!$D9,"-"),"-")</f>
        <v>-</v>
      </c>
      <c r="BD71" s="92" t="str">
        <f>IFERROR(IF(BD$5=EOMONTH('Rent Roll'!$M35,0),-'Rent Roll'!$T35*'Rent Roll'!$D9,"-"),"-")</f>
        <v>-</v>
      </c>
      <c r="BE71" s="92" t="str">
        <f>IFERROR(IF(BE$5=EOMONTH('Rent Roll'!$M35,0),-'Rent Roll'!$T35*'Rent Roll'!$D9,"-"),"-")</f>
        <v>-</v>
      </c>
      <c r="BF71" s="92" t="str">
        <f>IFERROR(IF(BF$5=EOMONTH('Rent Roll'!$M35,0),-'Rent Roll'!$T35*'Rent Roll'!$D9,"-"),"-")</f>
        <v>-</v>
      </c>
      <c r="BG71" s="92" t="str">
        <f>IFERROR(IF(BG$5=EOMONTH('Rent Roll'!$M35,0),-'Rent Roll'!$T35*'Rent Roll'!$D9,"-"),"-")</f>
        <v>-</v>
      </c>
      <c r="BH71" s="92" t="str">
        <f>IFERROR(IF(BH$5=EOMONTH('Rent Roll'!$M35,0),-'Rent Roll'!$T35*'Rent Roll'!$D9,"-"),"-")</f>
        <v>-</v>
      </c>
      <c r="BI71" s="92" t="str">
        <f>IFERROR(IF(BI$5=EOMONTH('Rent Roll'!$M35,0),-'Rent Roll'!$T35*'Rent Roll'!$D9,"-"),"-")</f>
        <v>-</v>
      </c>
      <c r="BJ71" s="92" t="str">
        <f>IFERROR(IF(BJ$5=EOMONTH('Rent Roll'!$M35,0),-'Rent Roll'!$T35*'Rent Roll'!$D9,"-"),"-")</f>
        <v>-</v>
      </c>
      <c r="BK71" s="92" t="str">
        <f>IFERROR(IF(BK$5=EOMONTH('Rent Roll'!$M35,0),-'Rent Roll'!$T35*'Rent Roll'!$D9,"-"),"-")</f>
        <v>-</v>
      </c>
      <c r="BL71" s="92" t="str">
        <f>IFERROR(IF(BL$5=EOMONTH('Rent Roll'!$M35,0),-'Rent Roll'!$T35*'Rent Roll'!$D9,"-"),"-")</f>
        <v>-</v>
      </c>
      <c r="BM71" s="92" t="str">
        <f>IFERROR(IF(BM$5=EOMONTH('Rent Roll'!$M35,0),-'Rent Roll'!$T35*'Rent Roll'!$D9,"-"),"-")</f>
        <v>-</v>
      </c>
      <c r="BN71" s="92" t="str">
        <f>IFERROR(IF(BN$5=EOMONTH('Rent Roll'!$M35,0),-'Rent Roll'!$T35*'Rent Roll'!$D9,"-"),"-")</f>
        <v>-</v>
      </c>
      <c r="BO71" s="92" t="str">
        <f>IFERROR(IF(BO$5=EOMONTH('Rent Roll'!$M35,0),-'Rent Roll'!$T35*'Rent Roll'!$D9,"-"),"-")</f>
        <v>-</v>
      </c>
      <c r="BP71" s="92" t="str">
        <f>IFERROR(IF(BP$5=EOMONTH('Rent Roll'!$M35,0),-'Rent Roll'!$T35*'Rent Roll'!$D9,"-"),"-")</f>
        <v>-</v>
      </c>
      <c r="BQ71" s="92" t="str">
        <f>IFERROR(IF(BQ$5=EOMONTH('Rent Roll'!$M35,0),-'Rent Roll'!$T35*'Rent Roll'!$D9,"-"),"-")</f>
        <v>-</v>
      </c>
      <c r="BR71" s="92" t="str">
        <f>IFERROR(IF(BR$5=EOMONTH('Rent Roll'!$M35,0),-'Rent Roll'!$T35*'Rent Roll'!$D9,"-"),"-")</f>
        <v>-</v>
      </c>
      <c r="BS71" s="92" t="str">
        <f>IFERROR(IF(BS$5=EOMONTH('Rent Roll'!$M35,0),-'Rent Roll'!$T35*'Rent Roll'!$D9,"-"),"-")</f>
        <v>-</v>
      </c>
      <c r="BT71" s="92" t="str">
        <f>IFERROR(IF(BT$5=EOMONTH('Rent Roll'!$M35,0),-'Rent Roll'!$T35*'Rent Roll'!$D9,"-"),"-")</f>
        <v>-</v>
      </c>
      <c r="BU71" s="92" t="str">
        <f>IFERROR(IF(BU$5=EOMONTH('Rent Roll'!$M35,0),-'Rent Roll'!$T35*'Rent Roll'!$D9,"-"),"-")</f>
        <v>-</v>
      </c>
      <c r="BV71" s="92" t="str">
        <f>IFERROR(IF(BV$5=EOMONTH('Rent Roll'!$M35,0),-'Rent Roll'!$T35*'Rent Roll'!$D9,"-"),"-")</f>
        <v>-</v>
      </c>
      <c r="BW71" s="92" t="str">
        <f>IFERROR(IF(BW$5=EOMONTH('Rent Roll'!$M35,0),-'Rent Roll'!$T35*'Rent Roll'!$D9,"-"),"-")</f>
        <v>-</v>
      </c>
      <c r="BX71" s="92" t="str">
        <f>IFERROR(IF(BX$5=EOMONTH('Rent Roll'!$M35,0),-'Rent Roll'!$T35*'Rent Roll'!$D9,"-"),"-")</f>
        <v>-</v>
      </c>
      <c r="BY71" s="92" t="str">
        <f>IFERROR(IF(BY$5=EOMONTH('Rent Roll'!$M35,0),-'Rent Roll'!$T35*'Rent Roll'!$D9,"-"),"-")</f>
        <v>-</v>
      </c>
      <c r="BZ71" s="92" t="str">
        <f>IFERROR(IF(BZ$5=EOMONTH('Rent Roll'!$M35,0),-'Rent Roll'!$T35*'Rent Roll'!$D9,"-"),"-")</f>
        <v>-</v>
      </c>
      <c r="CA71" s="92" t="str">
        <f>IFERROR(IF(CA$5=EOMONTH('Rent Roll'!$M35,0),-'Rent Roll'!$T35*'Rent Roll'!$D9,"-"),"-")</f>
        <v>-</v>
      </c>
      <c r="CB71" s="92" t="str">
        <f>IFERROR(IF(CB$5=EOMONTH('Rent Roll'!$M35,0),-'Rent Roll'!$T35*'Rent Roll'!$D9,"-"),"-")</f>
        <v>-</v>
      </c>
      <c r="CC71" s="92" t="str">
        <f>IFERROR(IF(CC$5=EOMONTH('Rent Roll'!$M35,0),-'Rent Roll'!$T35*'Rent Roll'!$D9,"-"),"-")</f>
        <v>-</v>
      </c>
      <c r="CD71" s="92" t="str">
        <f>IFERROR(IF(CD$5=EOMONTH('Rent Roll'!$M35,0),-'Rent Roll'!$T35*'Rent Roll'!$D9,"-"),"-")</f>
        <v>-</v>
      </c>
      <c r="CE71" s="92" t="str">
        <f>IFERROR(IF(CE$5=EOMONTH('Rent Roll'!$M35,0),-'Rent Roll'!$T35*'Rent Roll'!$D9,"-"),"-")</f>
        <v>-</v>
      </c>
      <c r="CF71" s="92" t="str">
        <f>IFERROR(IF(CF$5=EOMONTH('Rent Roll'!$M35,0),-'Rent Roll'!$T35*'Rent Roll'!$D9,"-"),"-")</f>
        <v>-</v>
      </c>
      <c r="CG71" s="92" t="str">
        <f>IFERROR(IF(CG$5=EOMONTH('Rent Roll'!$M35,0),-'Rent Roll'!$T35*'Rent Roll'!$D9,"-"),"-")</f>
        <v>-</v>
      </c>
      <c r="CH71" s="92" t="str">
        <f>IFERROR(IF(CH$5=EOMONTH('Rent Roll'!$M35,0),-'Rent Roll'!$T35*'Rent Roll'!$D9,"-"),"-")</f>
        <v>-</v>
      </c>
      <c r="CI71" s="92" t="str">
        <f>IFERROR(IF(CI$5=EOMONTH('Rent Roll'!$M35,0),-'Rent Roll'!$T35*'Rent Roll'!$D9,"-"),"-")</f>
        <v>-</v>
      </c>
      <c r="CJ71" s="92" t="str">
        <f>IFERROR(IF(CJ$5=EOMONTH('Rent Roll'!$M35,0),-'Rent Roll'!$T35*'Rent Roll'!$D9,"-"),"-")</f>
        <v>-</v>
      </c>
      <c r="CK71" s="92" t="str">
        <f>IFERROR(IF(CK$5=EOMONTH('Rent Roll'!$M35,0),-'Rent Roll'!$T35*'Rent Roll'!$D9,"-"),"-")</f>
        <v>-</v>
      </c>
      <c r="CL71" s="92" t="str">
        <f>IFERROR(IF(CL$5=EOMONTH('Rent Roll'!$M35,0),-'Rent Roll'!$T35*'Rent Roll'!$D9,"-"),"-")</f>
        <v>-</v>
      </c>
      <c r="CM71" s="92" t="str">
        <f>IFERROR(IF(CM$5=EOMONTH('Rent Roll'!$M35,0),-'Rent Roll'!$T35*'Rent Roll'!$D9,"-"),"-")</f>
        <v>-</v>
      </c>
      <c r="CN71" s="92" t="str">
        <f>IFERROR(IF(CN$5=EOMONTH('Rent Roll'!$M35,0),-'Rent Roll'!$T35*'Rent Roll'!$D9,"-"),"-")</f>
        <v>-</v>
      </c>
      <c r="CO71" s="92" t="str">
        <f>IFERROR(IF(CO$5=EOMONTH('Rent Roll'!$M35,0),-'Rent Roll'!$T35*'Rent Roll'!$D9,"-"),"-")</f>
        <v>-</v>
      </c>
      <c r="CP71" s="92" t="str">
        <f>IFERROR(IF(CP$5=EOMONTH('Rent Roll'!$M35,0),-'Rent Roll'!$T35*'Rent Roll'!$D9,"-"),"-")</f>
        <v>-</v>
      </c>
      <c r="CQ71" s="92" t="str">
        <f>IFERROR(IF(CQ$5=EOMONTH('Rent Roll'!$M35,0),-'Rent Roll'!$T35*'Rent Roll'!$D9,"-"),"-")</f>
        <v>-</v>
      </c>
      <c r="CR71" s="92" t="str">
        <f>IFERROR(IF(CR$5=EOMONTH('Rent Roll'!$M35,0),-'Rent Roll'!$T35*'Rent Roll'!$D9,"-"),"-")</f>
        <v>-</v>
      </c>
      <c r="CS71" s="92" t="str">
        <f>IFERROR(IF(CS$5=EOMONTH('Rent Roll'!$M35,0),-'Rent Roll'!$T35*'Rent Roll'!$D9,"-"),"-")</f>
        <v>-</v>
      </c>
      <c r="CT71" s="92" t="str">
        <f>IFERROR(IF(CT$5=EOMONTH('Rent Roll'!$M35,0),-'Rent Roll'!$T35*'Rent Roll'!$D9,"-"),"-")</f>
        <v>-</v>
      </c>
      <c r="CU71" s="92" t="str">
        <f>IFERROR(IF(CU$5=EOMONTH('Rent Roll'!$M35,0),-'Rent Roll'!$T35*'Rent Roll'!$D9,"-"),"-")</f>
        <v>-</v>
      </c>
      <c r="CV71" s="92" t="str">
        <f>IFERROR(IF(CV$5=EOMONTH('Rent Roll'!$M35,0),-'Rent Roll'!$T35*'Rent Roll'!$D9,"-"),"-")</f>
        <v>-</v>
      </c>
      <c r="CW71" s="92" t="str">
        <f>IFERROR(IF(CW$5=EOMONTH('Rent Roll'!$M35,0),-'Rent Roll'!$T35*'Rent Roll'!$D9,"-"),"-")</f>
        <v>-</v>
      </c>
      <c r="CX71" s="92" t="str">
        <f>IFERROR(IF(CX$5=EOMONTH('Rent Roll'!$M35,0),-'Rent Roll'!$T35*'Rent Roll'!$D9,"-"),"-")</f>
        <v>-</v>
      </c>
      <c r="CY71" s="92" t="str">
        <f>IFERROR(IF(CY$5=EOMONTH('Rent Roll'!$M35,0),-'Rent Roll'!$T35*'Rent Roll'!$D9,"-"),"-")</f>
        <v>-</v>
      </c>
      <c r="CZ71" s="92" t="str">
        <f>IFERROR(IF(CZ$5=EOMONTH('Rent Roll'!$M35,0),-'Rent Roll'!$T35*'Rent Roll'!$D9,"-"),"-")</f>
        <v>-</v>
      </c>
      <c r="DA71" s="92" t="str">
        <f>IFERROR(IF(DA$5=EOMONTH('Rent Roll'!$M35,0),-'Rent Roll'!$T35*'Rent Roll'!$D9,"-"),"-")</f>
        <v>-</v>
      </c>
      <c r="DB71" s="92" t="str">
        <f>IFERROR(IF(DB$5=EOMONTH('Rent Roll'!$M35,0),-'Rent Roll'!$T35*'Rent Roll'!$D9,"-"),"-")</f>
        <v>-</v>
      </c>
      <c r="DC71" s="92" t="str">
        <f>IFERROR(IF(DC$5=EOMONTH('Rent Roll'!$M35,0),-'Rent Roll'!$T35*'Rent Roll'!$D9,"-"),"-")</f>
        <v>-</v>
      </c>
      <c r="DD71" s="92" t="str">
        <f>IFERROR(IF(DD$5=EOMONTH('Rent Roll'!$M35,0),-'Rent Roll'!$T35*'Rent Roll'!$D9,"-"),"-")</f>
        <v>-</v>
      </c>
      <c r="DE71" s="92" t="str">
        <f>IFERROR(IF(DE$5=EOMONTH('Rent Roll'!$M35,0),-'Rent Roll'!$T35*'Rent Roll'!$D9,"-"),"-")</f>
        <v>-</v>
      </c>
      <c r="DF71" s="92" t="str">
        <f>IFERROR(IF(DF$5=EOMONTH('Rent Roll'!$M35,0),-'Rent Roll'!$T35*'Rent Roll'!$D9,"-"),"-")</f>
        <v>-</v>
      </c>
      <c r="DG71" s="92" t="str">
        <f>IFERROR(IF(DG$5=EOMONTH('Rent Roll'!$M35,0),-'Rent Roll'!$T35*'Rent Roll'!$D9,"-"),"-")</f>
        <v>-</v>
      </c>
      <c r="DH71" s="92" t="str">
        <f>IFERROR(IF(DH$5=EOMONTH('Rent Roll'!$M35,0),-'Rent Roll'!$T35*'Rent Roll'!$D9,"-"),"-")</f>
        <v>-</v>
      </c>
      <c r="DI71" s="92" t="str">
        <f>IFERROR(IF(DI$5=EOMONTH('Rent Roll'!$M35,0),-'Rent Roll'!$T35*'Rent Roll'!$D9,"-"),"-")</f>
        <v>-</v>
      </c>
      <c r="DJ71" s="92" t="str">
        <f>IFERROR(IF(DJ$5=EOMONTH('Rent Roll'!$M35,0),-'Rent Roll'!$T35*'Rent Roll'!$D9,"-"),"-")</f>
        <v>-</v>
      </c>
      <c r="DK71" s="92" t="str">
        <f>IFERROR(IF(DK$5=EOMONTH('Rent Roll'!$M35,0),-'Rent Roll'!$T35*'Rent Roll'!$D9,"-"),"-")</f>
        <v>-</v>
      </c>
      <c r="DL71" s="92" t="str">
        <f>IFERROR(IF(DL$5=EOMONTH('Rent Roll'!$M35,0),-'Rent Roll'!$T35*'Rent Roll'!$D9,"-"),"-")</f>
        <v>-</v>
      </c>
      <c r="DM71" s="92" t="str">
        <f>IFERROR(IF(DM$5=EOMONTH('Rent Roll'!$M35,0),-'Rent Roll'!$T35*'Rent Roll'!$D9,"-"),"-")</f>
        <v>-</v>
      </c>
      <c r="DN71" s="92" t="str">
        <f>IFERROR(IF(DN$5=EOMONTH('Rent Roll'!$M35,0),-'Rent Roll'!$T35*'Rent Roll'!$D9,"-"),"-")</f>
        <v>-</v>
      </c>
      <c r="DO71" s="92" t="str">
        <f>IFERROR(IF(DO$5=EOMONTH('Rent Roll'!$M35,0),-'Rent Roll'!$T35*'Rent Roll'!$D9,"-"),"-")</f>
        <v>-</v>
      </c>
      <c r="DP71" s="92" t="str">
        <f>IFERROR(IF(DP$5=EOMONTH('Rent Roll'!$M35,0),-'Rent Roll'!$T35*'Rent Roll'!$D9,"-"),"-")</f>
        <v>-</v>
      </c>
      <c r="DQ71" s="92" t="str">
        <f>IFERROR(IF(DQ$5=EOMONTH('Rent Roll'!$M35,0),-'Rent Roll'!$T35*'Rent Roll'!$D9,"-"),"-")</f>
        <v>-</v>
      </c>
      <c r="DR71" s="92" t="str">
        <f>IFERROR(IF(DR$5=EOMONTH('Rent Roll'!$M35,0),-'Rent Roll'!$T35*'Rent Roll'!$D9,"-"),"-")</f>
        <v>-</v>
      </c>
      <c r="DS71" s="92" t="str">
        <f>IFERROR(IF(DS$5=EOMONTH('Rent Roll'!$M35,0),-'Rent Roll'!$T35*'Rent Roll'!$D9,"-"),"-")</f>
        <v>-</v>
      </c>
      <c r="DT71" s="92" t="str">
        <f>IFERROR(IF(DT$5=EOMONTH('Rent Roll'!$M35,0),-'Rent Roll'!$T35*'Rent Roll'!$D9,"-"),"-")</f>
        <v>-</v>
      </c>
      <c r="DU71" s="92" t="str">
        <f>IFERROR(IF(DU$5=EOMONTH('Rent Roll'!$M35,0),-'Rent Roll'!$T35*'Rent Roll'!$D9,"-"),"-")</f>
        <v>-</v>
      </c>
      <c r="DV71" s="92" t="str">
        <f>IFERROR(IF(DV$5=EOMONTH('Rent Roll'!$M35,0),-'Rent Roll'!$T35*'Rent Roll'!$D9,"-"),"-")</f>
        <v>-</v>
      </c>
      <c r="DW71" s="92" t="str">
        <f>IFERROR(IF(DW$5=EOMONTH('Rent Roll'!$M35,0),-'Rent Roll'!$T35*'Rent Roll'!$D9,"-"),"-")</f>
        <v>-</v>
      </c>
      <c r="DX71" s="92" t="str">
        <f>IFERROR(IF(DX$5=EOMONTH('Rent Roll'!$M35,0),-'Rent Roll'!$T35*'Rent Roll'!$D9,"-"),"-")</f>
        <v>-</v>
      </c>
      <c r="DY71" s="92" t="str">
        <f>IFERROR(IF(DY$5=EOMONTH('Rent Roll'!$M35,0),-'Rent Roll'!$T35*'Rent Roll'!$D9,"-"),"-")</f>
        <v>-</v>
      </c>
      <c r="DZ71" s="92" t="str">
        <f>IFERROR(IF(DZ$5=EOMONTH('Rent Roll'!$M35,0),-'Rent Roll'!$T35*'Rent Roll'!$D9,"-"),"-")</f>
        <v>-</v>
      </c>
      <c r="EA71" s="92" t="str">
        <f>IFERROR(IF(EA$5=EOMONTH('Rent Roll'!$M35,0),-'Rent Roll'!$T35*'Rent Roll'!$D9,"-"),"-")</f>
        <v>-</v>
      </c>
      <c r="EB71" s="92" t="str">
        <f>IFERROR(IF(EB$5=EOMONTH('Rent Roll'!$M35,0),-'Rent Roll'!$T35*'Rent Roll'!$D9,"-"),"-")</f>
        <v>-</v>
      </c>
      <c r="EC71" s="92" t="str">
        <f>IFERROR(IF(EC$5=EOMONTH('Rent Roll'!$M35,0),-'Rent Roll'!$T35*'Rent Roll'!$D9,"-"),"-")</f>
        <v>-</v>
      </c>
      <c r="ED71" s="92" t="str">
        <f>IFERROR(IF(ED$5=EOMONTH('Rent Roll'!$M35,0),-'Rent Roll'!$T35*'Rent Roll'!$D9,"-"),"-")</f>
        <v>-</v>
      </c>
      <c r="EE71" s="92" t="str">
        <f>IFERROR(IF(EE$5=EOMONTH('Rent Roll'!$M35,0),-'Rent Roll'!$T35*'Rent Roll'!$D9,"-"),"-")</f>
        <v>-</v>
      </c>
      <c r="EF71" s="214" t="str">
        <f>IFERROR(IF(EF$5=EOMONTH('Rent Roll'!$M35,0),-'Rent Roll'!$T35*'Rent Roll'!$D9,"-"),"-")</f>
        <v>-</v>
      </c>
      <c r="EG71" s="72" t="s">
        <v>109</v>
      </c>
    </row>
    <row r="72" spans="2:137" ht="15" x14ac:dyDescent="0.25">
      <c r="B72" s="74"/>
      <c r="C72" s="287" t="str">
        <f>CONCATENATE('Rent Roll'!B10&amp;" - "&amp;'Rent Roll'!C10)</f>
        <v xml:space="preserve"> - </v>
      </c>
      <c r="D72" s="214">
        <f t="shared" si="153"/>
        <v>0</v>
      </c>
      <c r="E72" s="92" t="str">
        <f>IFERROR(IF(E$5=EOMONTH('Rent Roll'!$M36,0),-'Rent Roll'!$T36*'Rent Roll'!$D10,"-"),"-")</f>
        <v>-</v>
      </c>
      <c r="F72" s="92" t="str">
        <f>IFERROR(IF(F$5=EOMONTH('Rent Roll'!$M36,0),-'Rent Roll'!$T36*'Rent Roll'!$D10,"-"),"-")</f>
        <v>-</v>
      </c>
      <c r="G72" s="92" t="str">
        <f>IFERROR(IF(G$5=EOMONTH('Rent Roll'!$M36,0),-'Rent Roll'!$T36*'Rent Roll'!$D10,"-"),"-")</f>
        <v>-</v>
      </c>
      <c r="H72" s="92" t="str">
        <f>IFERROR(IF(H$5=EOMONTH('Rent Roll'!$M36,0),-'Rent Roll'!$T36*'Rent Roll'!$D10,"-"),"-")</f>
        <v>-</v>
      </c>
      <c r="I72" s="92" t="str">
        <f>IFERROR(IF(I$5=EOMONTH('Rent Roll'!$M36,0),-'Rent Roll'!$T36*'Rent Roll'!$D10,"-"),"-")</f>
        <v>-</v>
      </c>
      <c r="J72" s="92" t="str">
        <f>IFERROR(IF(J$5=EOMONTH('Rent Roll'!$M36,0),-'Rent Roll'!$T36*'Rent Roll'!$D10,"-"),"-")</f>
        <v>-</v>
      </c>
      <c r="K72" s="92" t="str">
        <f>IFERROR(IF(K$5=EOMONTH('Rent Roll'!$M36,0),-'Rent Roll'!$T36*'Rent Roll'!$D10,"-"),"-")</f>
        <v>-</v>
      </c>
      <c r="L72" s="92" t="str">
        <f>IFERROR(IF(L$5=EOMONTH('Rent Roll'!$M36,0),-'Rent Roll'!$T36*'Rent Roll'!$D10,"-"),"-")</f>
        <v>-</v>
      </c>
      <c r="M72" s="92" t="str">
        <f>IFERROR(IF(M$5=EOMONTH('Rent Roll'!$M36,0),-'Rent Roll'!$T36*'Rent Roll'!$D10,"-"),"-")</f>
        <v>-</v>
      </c>
      <c r="N72" s="92" t="str">
        <f>IFERROR(IF(N$5=EOMONTH('Rent Roll'!$M36,0),-'Rent Roll'!$T36*'Rent Roll'!$D10,"-"),"-")</f>
        <v>-</v>
      </c>
      <c r="O72" s="92" t="str">
        <f>IFERROR(IF(O$5=EOMONTH('Rent Roll'!$M36,0),-'Rent Roll'!$T36*'Rent Roll'!$D10,"-"),"-")</f>
        <v>-</v>
      </c>
      <c r="P72" s="92" t="str">
        <f>IFERROR(IF(P$5=EOMONTH('Rent Roll'!$M36,0),-'Rent Roll'!$T36*'Rent Roll'!$D10,"-"),"-")</f>
        <v>-</v>
      </c>
      <c r="Q72" s="92" t="str">
        <f>IFERROR(IF(Q$5=EOMONTH('Rent Roll'!$M36,0),-'Rent Roll'!$T36*'Rent Roll'!$D10,"-"),"-")</f>
        <v>-</v>
      </c>
      <c r="R72" s="92" t="str">
        <f>IFERROR(IF(R$5=EOMONTH('Rent Roll'!$M36,0),-'Rent Roll'!$T36*'Rent Roll'!$D10,"-"),"-")</f>
        <v>-</v>
      </c>
      <c r="S72" s="92" t="str">
        <f>IFERROR(IF(S$5=EOMONTH('Rent Roll'!$M36,0),-'Rent Roll'!$T36*'Rent Roll'!$D10,"-"),"-")</f>
        <v>-</v>
      </c>
      <c r="T72" s="92" t="str">
        <f>IFERROR(IF(T$5=EOMONTH('Rent Roll'!$M36,0),-'Rent Roll'!$T36*'Rent Roll'!$D10,"-"),"-")</f>
        <v>-</v>
      </c>
      <c r="U72" s="92" t="str">
        <f>IFERROR(IF(U$5=EOMONTH('Rent Roll'!$M36,0),-'Rent Roll'!$T36*'Rent Roll'!$D10,"-"),"-")</f>
        <v>-</v>
      </c>
      <c r="V72" s="92" t="str">
        <f>IFERROR(IF(V$5=EOMONTH('Rent Roll'!$M36,0),-'Rent Roll'!$T36*'Rent Roll'!$D10,"-"),"-")</f>
        <v>-</v>
      </c>
      <c r="W72" s="92" t="str">
        <f>IFERROR(IF(W$5=EOMONTH('Rent Roll'!$M36,0),-'Rent Roll'!$T36*'Rent Roll'!$D10,"-"),"-")</f>
        <v>-</v>
      </c>
      <c r="X72" s="92" t="str">
        <f>IFERROR(IF(X$5=EOMONTH('Rent Roll'!$M36,0),-'Rent Roll'!$T36*'Rent Roll'!$D10,"-"),"-")</f>
        <v>-</v>
      </c>
      <c r="Y72" s="92" t="str">
        <f>IFERROR(IF(Y$5=EOMONTH('Rent Roll'!$M36,0),-'Rent Roll'!$T36*'Rent Roll'!$D10,"-"),"-")</f>
        <v>-</v>
      </c>
      <c r="Z72" s="92" t="str">
        <f>IFERROR(IF(Z$5=EOMONTH('Rent Roll'!$M36,0),-'Rent Roll'!$T36*'Rent Roll'!$D10,"-"),"-")</f>
        <v>-</v>
      </c>
      <c r="AA72" s="92" t="str">
        <f>IFERROR(IF(AA$5=EOMONTH('Rent Roll'!$M36,0),-'Rent Roll'!$T36*'Rent Roll'!$D10,"-"),"-")</f>
        <v>-</v>
      </c>
      <c r="AB72" s="92" t="str">
        <f>IFERROR(IF(AB$5=EOMONTH('Rent Roll'!$M36,0),-'Rent Roll'!$T36*'Rent Roll'!$D10,"-"),"-")</f>
        <v>-</v>
      </c>
      <c r="AC72" s="92" t="str">
        <f>IFERROR(IF(AC$5=EOMONTH('Rent Roll'!$M36,0),-'Rent Roll'!$T36*'Rent Roll'!$D10,"-"),"-")</f>
        <v>-</v>
      </c>
      <c r="AD72" s="92" t="str">
        <f>IFERROR(IF(AD$5=EOMONTH('Rent Roll'!$M36,0),-'Rent Roll'!$T36*'Rent Roll'!$D10,"-"),"-")</f>
        <v>-</v>
      </c>
      <c r="AE72" s="92" t="str">
        <f>IFERROR(IF(AE$5=EOMONTH('Rent Roll'!$M36,0),-'Rent Roll'!$T36*'Rent Roll'!$D10,"-"),"-")</f>
        <v>-</v>
      </c>
      <c r="AF72" s="92" t="str">
        <f>IFERROR(IF(AF$5=EOMONTH('Rent Roll'!$M36,0),-'Rent Roll'!$T36*'Rent Roll'!$D10,"-"),"-")</f>
        <v>-</v>
      </c>
      <c r="AG72" s="92" t="str">
        <f>IFERROR(IF(AG$5=EOMONTH('Rent Roll'!$M36,0),-'Rent Roll'!$T36*'Rent Roll'!$D10,"-"),"-")</f>
        <v>-</v>
      </c>
      <c r="AH72" s="92" t="str">
        <f>IFERROR(IF(AH$5=EOMONTH('Rent Roll'!$M36,0),-'Rent Roll'!$T36*'Rent Roll'!$D10,"-"),"-")</f>
        <v>-</v>
      </c>
      <c r="AI72" s="92" t="str">
        <f>IFERROR(IF(AI$5=EOMONTH('Rent Roll'!$M36,0),-'Rent Roll'!$T36*'Rent Roll'!$D10,"-"),"-")</f>
        <v>-</v>
      </c>
      <c r="AJ72" s="92" t="str">
        <f>IFERROR(IF(AJ$5=EOMONTH('Rent Roll'!$M36,0),-'Rent Roll'!$T36*'Rent Roll'!$D10,"-"),"-")</f>
        <v>-</v>
      </c>
      <c r="AK72" s="92" t="str">
        <f>IFERROR(IF(AK$5=EOMONTH('Rent Roll'!$M36,0),-'Rent Roll'!$T36*'Rent Roll'!$D10,"-"),"-")</f>
        <v>-</v>
      </c>
      <c r="AL72" s="92" t="str">
        <f>IFERROR(IF(AL$5=EOMONTH('Rent Roll'!$M36,0),-'Rent Roll'!$T36*'Rent Roll'!$D10,"-"),"-")</f>
        <v>-</v>
      </c>
      <c r="AM72" s="92" t="str">
        <f>IFERROR(IF(AM$5=EOMONTH('Rent Roll'!$M36,0),-'Rent Roll'!$T36*'Rent Roll'!$D10,"-"),"-")</f>
        <v>-</v>
      </c>
      <c r="AN72" s="92" t="str">
        <f>IFERROR(IF(AN$5=EOMONTH('Rent Roll'!$M36,0),-'Rent Roll'!$T36*'Rent Roll'!$D10,"-"),"-")</f>
        <v>-</v>
      </c>
      <c r="AO72" s="92" t="str">
        <f>IFERROR(IF(AO$5=EOMONTH('Rent Roll'!$M36,0),-'Rent Roll'!$T36*'Rent Roll'!$D10,"-"),"-")</f>
        <v>-</v>
      </c>
      <c r="AP72" s="92" t="str">
        <f>IFERROR(IF(AP$5=EOMONTH('Rent Roll'!$M36,0),-'Rent Roll'!$T36*'Rent Roll'!$D10,"-"),"-")</f>
        <v>-</v>
      </c>
      <c r="AQ72" s="92" t="str">
        <f>IFERROR(IF(AQ$5=EOMONTH('Rent Roll'!$M36,0),-'Rent Roll'!$T36*'Rent Roll'!$D10,"-"),"-")</f>
        <v>-</v>
      </c>
      <c r="AR72" s="92" t="str">
        <f>IFERROR(IF(AR$5=EOMONTH('Rent Roll'!$M36,0),-'Rent Roll'!$T36*'Rent Roll'!$D10,"-"),"-")</f>
        <v>-</v>
      </c>
      <c r="AS72" s="92" t="str">
        <f>IFERROR(IF(AS$5=EOMONTH('Rent Roll'!$M36,0),-'Rent Roll'!$T36*'Rent Roll'!$D10,"-"),"-")</f>
        <v>-</v>
      </c>
      <c r="AT72" s="92" t="str">
        <f>IFERROR(IF(AT$5=EOMONTH('Rent Roll'!$M36,0),-'Rent Roll'!$T36*'Rent Roll'!$D10,"-"),"-")</f>
        <v>-</v>
      </c>
      <c r="AU72" s="92" t="str">
        <f>IFERROR(IF(AU$5=EOMONTH('Rent Roll'!$M36,0),-'Rent Roll'!$T36*'Rent Roll'!$D10,"-"),"-")</f>
        <v>-</v>
      </c>
      <c r="AV72" s="92" t="str">
        <f>IFERROR(IF(AV$5=EOMONTH('Rent Roll'!$M36,0),-'Rent Roll'!$T36*'Rent Roll'!$D10,"-"),"-")</f>
        <v>-</v>
      </c>
      <c r="AW72" s="92" t="str">
        <f>IFERROR(IF(AW$5=EOMONTH('Rent Roll'!$M36,0),-'Rent Roll'!$T36*'Rent Roll'!$D10,"-"),"-")</f>
        <v>-</v>
      </c>
      <c r="AX72" s="92" t="str">
        <f>IFERROR(IF(AX$5=EOMONTH('Rent Roll'!$M36,0),-'Rent Roll'!$T36*'Rent Roll'!$D10,"-"),"-")</f>
        <v>-</v>
      </c>
      <c r="AY72" s="92" t="str">
        <f>IFERROR(IF(AY$5=EOMONTH('Rent Roll'!$M36,0),-'Rent Roll'!$T36*'Rent Roll'!$D10,"-"),"-")</f>
        <v>-</v>
      </c>
      <c r="AZ72" s="92" t="str">
        <f>IFERROR(IF(AZ$5=EOMONTH('Rent Roll'!$M36,0),-'Rent Roll'!$T36*'Rent Roll'!$D10,"-"),"-")</f>
        <v>-</v>
      </c>
      <c r="BA72" s="92" t="str">
        <f>IFERROR(IF(BA$5=EOMONTH('Rent Roll'!$M36,0),-'Rent Roll'!$T36*'Rent Roll'!$D10,"-"),"-")</f>
        <v>-</v>
      </c>
      <c r="BB72" s="92" t="str">
        <f>IFERROR(IF(BB$5=EOMONTH('Rent Roll'!$M36,0),-'Rent Roll'!$T36*'Rent Roll'!$D10,"-"),"-")</f>
        <v>-</v>
      </c>
      <c r="BC72" s="92" t="str">
        <f>IFERROR(IF(BC$5=EOMONTH('Rent Roll'!$M36,0),-'Rent Roll'!$T36*'Rent Roll'!$D10,"-"),"-")</f>
        <v>-</v>
      </c>
      <c r="BD72" s="92" t="str">
        <f>IFERROR(IF(BD$5=EOMONTH('Rent Roll'!$M36,0),-'Rent Roll'!$T36*'Rent Roll'!$D10,"-"),"-")</f>
        <v>-</v>
      </c>
      <c r="BE72" s="92" t="str">
        <f>IFERROR(IF(BE$5=EOMONTH('Rent Roll'!$M36,0),-'Rent Roll'!$T36*'Rent Roll'!$D10,"-"),"-")</f>
        <v>-</v>
      </c>
      <c r="BF72" s="92" t="str">
        <f>IFERROR(IF(BF$5=EOMONTH('Rent Roll'!$M36,0),-'Rent Roll'!$T36*'Rent Roll'!$D10,"-"),"-")</f>
        <v>-</v>
      </c>
      <c r="BG72" s="92" t="str">
        <f>IFERROR(IF(BG$5=EOMONTH('Rent Roll'!$M36,0),-'Rent Roll'!$T36*'Rent Roll'!$D10,"-"),"-")</f>
        <v>-</v>
      </c>
      <c r="BH72" s="92" t="str">
        <f>IFERROR(IF(BH$5=EOMONTH('Rent Roll'!$M36,0),-'Rent Roll'!$T36*'Rent Roll'!$D10,"-"),"-")</f>
        <v>-</v>
      </c>
      <c r="BI72" s="92" t="str">
        <f>IFERROR(IF(BI$5=EOMONTH('Rent Roll'!$M36,0),-'Rent Roll'!$T36*'Rent Roll'!$D10,"-"),"-")</f>
        <v>-</v>
      </c>
      <c r="BJ72" s="92" t="str">
        <f>IFERROR(IF(BJ$5=EOMONTH('Rent Roll'!$M36,0),-'Rent Roll'!$T36*'Rent Roll'!$D10,"-"),"-")</f>
        <v>-</v>
      </c>
      <c r="BK72" s="92" t="str">
        <f>IFERROR(IF(BK$5=EOMONTH('Rent Roll'!$M36,0),-'Rent Roll'!$T36*'Rent Roll'!$D10,"-"),"-")</f>
        <v>-</v>
      </c>
      <c r="BL72" s="92" t="str">
        <f>IFERROR(IF(BL$5=EOMONTH('Rent Roll'!$M36,0),-'Rent Roll'!$T36*'Rent Roll'!$D10,"-"),"-")</f>
        <v>-</v>
      </c>
      <c r="BM72" s="92" t="str">
        <f>IFERROR(IF(BM$5=EOMONTH('Rent Roll'!$M36,0),-'Rent Roll'!$T36*'Rent Roll'!$D10,"-"),"-")</f>
        <v>-</v>
      </c>
      <c r="BN72" s="92" t="str">
        <f>IFERROR(IF(BN$5=EOMONTH('Rent Roll'!$M36,0),-'Rent Roll'!$T36*'Rent Roll'!$D10,"-"),"-")</f>
        <v>-</v>
      </c>
      <c r="BO72" s="92" t="str">
        <f>IFERROR(IF(BO$5=EOMONTH('Rent Roll'!$M36,0),-'Rent Roll'!$T36*'Rent Roll'!$D10,"-"),"-")</f>
        <v>-</v>
      </c>
      <c r="BP72" s="92" t="str">
        <f>IFERROR(IF(BP$5=EOMONTH('Rent Roll'!$M36,0),-'Rent Roll'!$T36*'Rent Roll'!$D10,"-"),"-")</f>
        <v>-</v>
      </c>
      <c r="BQ72" s="92" t="str">
        <f>IFERROR(IF(BQ$5=EOMONTH('Rent Roll'!$M36,0),-'Rent Roll'!$T36*'Rent Roll'!$D10,"-"),"-")</f>
        <v>-</v>
      </c>
      <c r="BR72" s="92" t="str">
        <f>IFERROR(IF(BR$5=EOMONTH('Rent Roll'!$M36,0),-'Rent Roll'!$T36*'Rent Roll'!$D10,"-"),"-")</f>
        <v>-</v>
      </c>
      <c r="BS72" s="92" t="str">
        <f>IFERROR(IF(BS$5=EOMONTH('Rent Roll'!$M36,0),-'Rent Roll'!$T36*'Rent Roll'!$D10,"-"),"-")</f>
        <v>-</v>
      </c>
      <c r="BT72" s="92" t="str">
        <f>IFERROR(IF(BT$5=EOMONTH('Rent Roll'!$M36,0),-'Rent Roll'!$T36*'Rent Roll'!$D10,"-"),"-")</f>
        <v>-</v>
      </c>
      <c r="BU72" s="92" t="str">
        <f>IFERROR(IF(BU$5=EOMONTH('Rent Roll'!$M36,0),-'Rent Roll'!$T36*'Rent Roll'!$D10,"-"),"-")</f>
        <v>-</v>
      </c>
      <c r="BV72" s="92" t="str">
        <f>IFERROR(IF(BV$5=EOMONTH('Rent Roll'!$M36,0),-'Rent Roll'!$T36*'Rent Roll'!$D10,"-"),"-")</f>
        <v>-</v>
      </c>
      <c r="BW72" s="92" t="str">
        <f>IFERROR(IF(BW$5=EOMONTH('Rent Roll'!$M36,0),-'Rent Roll'!$T36*'Rent Roll'!$D10,"-"),"-")</f>
        <v>-</v>
      </c>
      <c r="BX72" s="92" t="str">
        <f>IFERROR(IF(BX$5=EOMONTH('Rent Roll'!$M36,0),-'Rent Roll'!$T36*'Rent Roll'!$D10,"-"),"-")</f>
        <v>-</v>
      </c>
      <c r="BY72" s="92" t="str">
        <f>IFERROR(IF(BY$5=EOMONTH('Rent Roll'!$M36,0),-'Rent Roll'!$T36*'Rent Roll'!$D10,"-"),"-")</f>
        <v>-</v>
      </c>
      <c r="BZ72" s="92" t="str">
        <f>IFERROR(IF(BZ$5=EOMONTH('Rent Roll'!$M36,0),-'Rent Roll'!$T36*'Rent Roll'!$D10,"-"),"-")</f>
        <v>-</v>
      </c>
      <c r="CA72" s="92" t="str">
        <f>IFERROR(IF(CA$5=EOMONTH('Rent Roll'!$M36,0),-'Rent Roll'!$T36*'Rent Roll'!$D10,"-"),"-")</f>
        <v>-</v>
      </c>
      <c r="CB72" s="92" t="str">
        <f>IFERROR(IF(CB$5=EOMONTH('Rent Roll'!$M36,0),-'Rent Roll'!$T36*'Rent Roll'!$D10,"-"),"-")</f>
        <v>-</v>
      </c>
      <c r="CC72" s="92" t="str">
        <f>IFERROR(IF(CC$5=EOMONTH('Rent Roll'!$M36,0),-'Rent Roll'!$T36*'Rent Roll'!$D10,"-"),"-")</f>
        <v>-</v>
      </c>
      <c r="CD72" s="92" t="str">
        <f>IFERROR(IF(CD$5=EOMONTH('Rent Roll'!$M36,0),-'Rent Roll'!$T36*'Rent Roll'!$D10,"-"),"-")</f>
        <v>-</v>
      </c>
      <c r="CE72" s="92" t="str">
        <f>IFERROR(IF(CE$5=EOMONTH('Rent Roll'!$M36,0),-'Rent Roll'!$T36*'Rent Roll'!$D10,"-"),"-")</f>
        <v>-</v>
      </c>
      <c r="CF72" s="92" t="str">
        <f>IFERROR(IF(CF$5=EOMONTH('Rent Roll'!$M36,0),-'Rent Roll'!$T36*'Rent Roll'!$D10,"-"),"-")</f>
        <v>-</v>
      </c>
      <c r="CG72" s="92" t="str">
        <f>IFERROR(IF(CG$5=EOMONTH('Rent Roll'!$M36,0),-'Rent Roll'!$T36*'Rent Roll'!$D10,"-"),"-")</f>
        <v>-</v>
      </c>
      <c r="CH72" s="92" t="str">
        <f>IFERROR(IF(CH$5=EOMONTH('Rent Roll'!$M36,0),-'Rent Roll'!$T36*'Rent Roll'!$D10,"-"),"-")</f>
        <v>-</v>
      </c>
      <c r="CI72" s="92" t="str">
        <f>IFERROR(IF(CI$5=EOMONTH('Rent Roll'!$M36,0),-'Rent Roll'!$T36*'Rent Roll'!$D10,"-"),"-")</f>
        <v>-</v>
      </c>
      <c r="CJ72" s="92" t="str">
        <f>IFERROR(IF(CJ$5=EOMONTH('Rent Roll'!$M36,0),-'Rent Roll'!$T36*'Rent Roll'!$D10,"-"),"-")</f>
        <v>-</v>
      </c>
      <c r="CK72" s="92" t="str">
        <f>IFERROR(IF(CK$5=EOMONTH('Rent Roll'!$M36,0),-'Rent Roll'!$T36*'Rent Roll'!$D10,"-"),"-")</f>
        <v>-</v>
      </c>
      <c r="CL72" s="92" t="str">
        <f>IFERROR(IF(CL$5=EOMONTH('Rent Roll'!$M36,0),-'Rent Roll'!$T36*'Rent Roll'!$D10,"-"),"-")</f>
        <v>-</v>
      </c>
      <c r="CM72" s="92" t="str">
        <f>IFERROR(IF(CM$5=EOMONTH('Rent Roll'!$M36,0),-'Rent Roll'!$T36*'Rent Roll'!$D10,"-"),"-")</f>
        <v>-</v>
      </c>
      <c r="CN72" s="92" t="str">
        <f>IFERROR(IF(CN$5=EOMONTH('Rent Roll'!$M36,0),-'Rent Roll'!$T36*'Rent Roll'!$D10,"-"),"-")</f>
        <v>-</v>
      </c>
      <c r="CO72" s="92" t="str">
        <f>IFERROR(IF(CO$5=EOMONTH('Rent Roll'!$M36,0),-'Rent Roll'!$T36*'Rent Roll'!$D10,"-"),"-")</f>
        <v>-</v>
      </c>
      <c r="CP72" s="92" t="str">
        <f>IFERROR(IF(CP$5=EOMONTH('Rent Roll'!$M36,0),-'Rent Roll'!$T36*'Rent Roll'!$D10,"-"),"-")</f>
        <v>-</v>
      </c>
      <c r="CQ72" s="92" t="str">
        <f>IFERROR(IF(CQ$5=EOMONTH('Rent Roll'!$M36,0),-'Rent Roll'!$T36*'Rent Roll'!$D10,"-"),"-")</f>
        <v>-</v>
      </c>
      <c r="CR72" s="92" t="str">
        <f>IFERROR(IF(CR$5=EOMONTH('Rent Roll'!$M36,0),-'Rent Roll'!$T36*'Rent Roll'!$D10,"-"),"-")</f>
        <v>-</v>
      </c>
      <c r="CS72" s="92" t="str">
        <f>IFERROR(IF(CS$5=EOMONTH('Rent Roll'!$M36,0),-'Rent Roll'!$T36*'Rent Roll'!$D10,"-"),"-")</f>
        <v>-</v>
      </c>
      <c r="CT72" s="92" t="str">
        <f>IFERROR(IF(CT$5=EOMONTH('Rent Roll'!$M36,0),-'Rent Roll'!$T36*'Rent Roll'!$D10,"-"),"-")</f>
        <v>-</v>
      </c>
      <c r="CU72" s="92" t="str">
        <f>IFERROR(IF(CU$5=EOMONTH('Rent Roll'!$M36,0),-'Rent Roll'!$T36*'Rent Roll'!$D10,"-"),"-")</f>
        <v>-</v>
      </c>
      <c r="CV72" s="92" t="str">
        <f>IFERROR(IF(CV$5=EOMONTH('Rent Roll'!$M36,0),-'Rent Roll'!$T36*'Rent Roll'!$D10,"-"),"-")</f>
        <v>-</v>
      </c>
      <c r="CW72" s="92" t="str">
        <f>IFERROR(IF(CW$5=EOMONTH('Rent Roll'!$M36,0),-'Rent Roll'!$T36*'Rent Roll'!$D10,"-"),"-")</f>
        <v>-</v>
      </c>
      <c r="CX72" s="92" t="str">
        <f>IFERROR(IF(CX$5=EOMONTH('Rent Roll'!$M36,0),-'Rent Roll'!$T36*'Rent Roll'!$D10,"-"),"-")</f>
        <v>-</v>
      </c>
      <c r="CY72" s="92" t="str">
        <f>IFERROR(IF(CY$5=EOMONTH('Rent Roll'!$M36,0),-'Rent Roll'!$T36*'Rent Roll'!$D10,"-"),"-")</f>
        <v>-</v>
      </c>
      <c r="CZ72" s="92" t="str">
        <f>IFERROR(IF(CZ$5=EOMONTH('Rent Roll'!$M36,0),-'Rent Roll'!$T36*'Rent Roll'!$D10,"-"),"-")</f>
        <v>-</v>
      </c>
      <c r="DA72" s="92" t="str">
        <f>IFERROR(IF(DA$5=EOMONTH('Rent Roll'!$M36,0),-'Rent Roll'!$T36*'Rent Roll'!$D10,"-"),"-")</f>
        <v>-</v>
      </c>
      <c r="DB72" s="92" t="str">
        <f>IFERROR(IF(DB$5=EOMONTH('Rent Roll'!$M36,0),-'Rent Roll'!$T36*'Rent Roll'!$D10,"-"),"-")</f>
        <v>-</v>
      </c>
      <c r="DC72" s="92" t="str">
        <f>IFERROR(IF(DC$5=EOMONTH('Rent Roll'!$M36,0),-'Rent Roll'!$T36*'Rent Roll'!$D10,"-"),"-")</f>
        <v>-</v>
      </c>
      <c r="DD72" s="92" t="str">
        <f>IFERROR(IF(DD$5=EOMONTH('Rent Roll'!$M36,0),-'Rent Roll'!$T36*'Rent Roll'!$D10,"-"),"-")</f>
        <v>-</v>
      </c>
      <c r="DE72" s="92" t="str">
        <f>IFERROR(IF(DE$5=EOMONTH('Rent Roll'!$M36,0),-'Rent Roll'!$T36*'Rent Roll'!$D10,"-"),"-")</f>
        <v>-</v>
      </c>
      <c r="DF72" s="92" t="str">
        <f>IFERROR(IF(DF$5=EOMONTH('Rent Roll'!$M36,0),-'Rent Roll'!$T36*'Rent Roll'!$D10,"-"),"-")</f>
        <v>-</v>
      </c>
      <c r="DG72" s="92" t="str">
        <f>IFERROR(IF(DG$5=EOMONTH('Rent Roll'!$M36,0),-'Rent Roll'!$T36*'Rent Roll'!$D10,"-"),"-")</f>
        <v>-</v>
      </c>
      <c r="DH72" s="92" t="str">
        <f>IFERROR(IF(DH$5=EOMONTH('Rent Roll'!$M36,0),-'Rent Roll'!$T36*'Rent Roll'!$D10,"-"),"-")</f>
        <v>-</v>
      </c>
      <c r="DI72" s="92" t="str">
        <f>IFERROR(IF(DI$5=EOMONTH('Rent Roll'!$M36,0),-'Rent Roll'!$T36*'Rent Roll'!$D10,"-"),"-")</f>
        <v>-</v>
      </c>
      <c r="DJ72" s="92" t="str">
        <f>IFERROR(IF(DJ$5=EOMONTH('Rent Roll'!$M36,0),-'Rent Roll'!$T36*'Rent Roll'!$D10,"-"),"-")</f>
        <v>-</v>
      </c>
      <c r="DK72" s="92" t="str">
        <f>IFERROR(IF(DK$5=EOMONTH('Rent Roll'!$M36,0),-'Rent Roll'!$T36*'Rent Roll'!$D10,"-"),"-")</f>
        <v>-</v>
      </c>
      <c r="DL72" s="92" t="str">
        <f>IFERROR(IF(DL$5=EOMONTH('Rent Roll'!$M36,0),-'Rent Roll'!$T36*'Rent Roll'!$D10,"-"),"-")</f>
        <v>-</v>
      </c>
      <c r="DM72" s="92" t="str">
        <f>IFERROR(IF(DM$5=EOMONTH('Rent Roll'!$M36,0),-'Rent Roll'!$T36*'Rent Roll'!$D10,"-"),"-")</f>
        <v>-</v>
      </c>
      <c r="DN72" s="92" t="str">
        <f>IFERROR(IF(DN$5=EOMONTH('Rent Roll'!$M36,0),-'Rent Roll'!$T36*'Rent Roll'!$D10,"-"),"-")</f>
        <v>-</v>
      </c>
      <c r="DO72" s="92" t="str">
        <f>IFERROR(IF(DO$5=EOMONTH('Rent Roll'!$M36,0),-'Rent Roll'!$T36*'Rent Roll'!$D10,"-"),"-")</f>
        <v>-</v>
      </c>
      <c r="DP72" s="92" t="str">
        <f>IFERROR(IF(DP$5=EOMONTH('Rent Roll'!$M36,0),-'Rent Roll'!$T36*'Rent Roll'!$D10,"-"),"-")</f>
        <v>-</v>
      </c>
      <c r="DQ72" s="92" t="str">
        <f>IFERROR(IF(DQ$5=EOMONTH('Rent Roll'!$M36,0),-'Rent Roll'!$T36*'Rent Roll'!$D10,"-"),"-")</f>
        <v>-</v>
      </c>
      <c r="DR72" s="92" t="str">
        <f>IFERROR(IF(DR$5=EOMONTH('Rent Roll'!$M36,0),-'Rent Roll'!$T36*'Rent Roll'!$D10,"-"),"-")</f>
        <v>-</v>
      </c>
      <c r="DS72" s="92" t="str">
        <f>IFERROR(IF(DS$5=EOMONTH('Rent Roll'!$M36,0),-'Rent Roll'!$T36*'Rent Roll'!$D10,"-"),"-")</f>
        <v>-</v>
      </c>
      <c r="DT72" s="92" t="str">
        <f>IFERROR(IF(DT$5=EOMONTH('Rent Roll'!$M36,0),-'Rent Roll'!$T36*'Rent Roll'!$D10,"-"),"-")</f>
        <v>-</v>
      </c>
      <c r="DU72" s="92" t="str">
        <f>IFERROR(IF(DU$5=EOMONTH('Rent Roll'!$M36,0),-'Rent Roll'!$T36*'Rent Roll'!$D10,"-"),"-")</f>
        <v>-</v>
      </c>
      <c r="DV72" s="92" t="str">
        <f>IFERROR(IF(DV$5=EOMONTH('Rent Roll'!$M36,0),-'Rent Roll'!$T36*'Rent Roll'!$D10,"-"),"-")</f>
        <v>-</v>
      </c>
      <c r="DW72" s="92" t="str">
        <f>IFERROR(IF(DW$5=EOMONTH('Rent Roll'!$M36,0),-'Rent Roll'!$T36*'Rent Roll'!$D10,"-"),"-")</f>
        <v>-</v>
      </c>
      <c r="DX72" s="92" t="str">
        <f>IFERROR(IF(DX$5=EOMONTH('Rent Roll'!$M36,0),-'Rent Roll'!$T36*'Rent Roll'!$D10,"-"),"-")</f>
        <v>-</v>
      </c>
      <c r="DY72" s="92" t="str">
        <f>IFERROR(IF(DY$5=EOMONTH('Rent Roll'!$M36,0),-'Rent Roll'!$T36*'Rent Roll'!$D10,"-"),"-")</f>
        <v>-</v>
      </c>
      <c r="DZ72" s="92" t="str">
        <f>IFERROR(IF(DZ$5=EOMONTH('Rent Roll'!$M36,0),-'Rent Roll'!$T36*'Rent Roll'!$D10,"-"),"-")</f>
        <v>-</v>
      </c>
      <c r="EA72" s="92" t="str">
        <f>IFERROR(IF(EA$5=EOMONTH('Rent Roll'!$M36,0),-'Rent Roll'!$T36*'Rent Roll'!$D10,"-"),"-")</f>
        <v>-</v>
      </c>
      <c r="EB72" s="92" t="str">
        <f>IFERROR(IF(EB$5=EOMONTH('Rent Roll'!$M36,0),-'Rent Roll'!$T36*'Rent Roll'!$D10,"-"),"-")</f>
        <v>-</v>
      </c>
      <c r="EC72" s="92" t="str">
        <f>IFERROR(IF(EC$5=EOMONTH('Rent Roll'!$M36,0),-'Rent Roll'!$T36*'Rent Roll'!$D10,"-"),"-")</f>
        <v>-</v>
      </c>
      <c r="ED72" s="92" t="str">
        <f>IFERROR(IF(ED$5=EOMONTH('Rent Roll'!$M36,0),-'Rent Roll'!$T36*'Rent Roll'!$D10,"-"),"-")</f>
        <v>-</v>
      </c>
      <c r="EE72" s="92" t="str">
        <f>IFERROR(IF(EE$5=EOMONTH('Rent Roll'!$M36,0),-'Rent Roll'!$T36*'Rent Roll'!$D10,"-"),"-")</f>
        <v>-</v>
      </c>
      <c r="EF72" s="214" t="str">
        <f>IFERROR(IF(EF$5=EOMONTH('Rent Roll'!$M36,0),-'Rent Roll'!$T36*'Rent Roll'!$D10,"-"),"-")</f>
        <v>-</v>
      </c>
      <c r="EG72" s="72" t="s">
        <v>109</v>
      </c>
    </row>
    <row r="73" spans="2:137" ht="15" x14ac:dyDescent="0.25">
      <c r="B73" s="74"/>
      <c r="C73" s="287" t="str">
        <f>CONCATENATE('Rent Roll'!B11&amp;" - "&amp;'Rent Roll'!C11)</f>
        <v xml:space="preserve"> - </v>
      </c>
      <c r="D73" s="214">
        <f t="shared" si="153"/>
        <v>0</v>
      </c>
      <c r="E73" s="92" t="str">
        <f>IFERROR(IF(E$5=EOMONTH('Rent Roll'!$M37,0),-'Rent Roll'!$T37*'Rent Roll'!$D11,"-"),"-")</f>
        <v>-</v>
      </c>
      <c r="F73" s="92" t="str">
        <f>IFERROR(IF(F$5=EOMONTH('Rent Roll'!$M37,0),-'Rent Roll'!$T37*'Rent Roll'!$D11,"-"),"-")</f>
        <v>-</v>
      </c>
      <c r="G73" s="92" t="str">
        <f>IFERROR(IF(G$5=EOMONTH('Rent Roll'!$M37,0),-'Rent Roll'!$T37*'Rent Roll'!$D11,"-"),"-")</f>
        <v>-</v>
      </c>
      <c r="H73" s="92" t="str">
        <f>IFERROR(IF(H$5=EOMONTH('Rent Roll'!$M37,0),-'Rent Roll'!$T37*'Rent Roll'!$D11,"-"),"-")</f>
        <v>-</v>
      </c>
      <c r="I73" s="92" t="str">
        <f>IFERROR(IF(I$5=EOMONTH('Rent Roll'!$M37,0),-'Rent Roll'!$T37*'Rent Roll'!$D11,"-"),"-")</f>
        <v>-</v>
      </c>
      <c r="J73" s="92" t="str">
        <f>IFERROR(IF(J$5=EOMONTH('Rent Roll'!$M37,0),-'Rent Roll'!$T37*'Rent Roll'!$D11,"-"),"-")</f>
        <v>-</v>
      </c>
      <c r="K73" s="92" t="str">
        <f>IFERROR(IF(K$5=EOMONTH('Rent Roll'!$M37,0),-'Rent Roll'!$T37*'Rent Roll'!$D11,"-"),"-")</f>
        <v>-</v>
      </c>
      <c r="L73" s="92" t="str">
        <f>IFERROR(IF(L$5=EOMONTH('Rent Roll'!$M37,0),-'Rent Roll'!$T37*'Rent Roll'!$D11,"-"),"-")</f>
        <v>-</v>
      </c>
      <c r="M73" s="92" t="str">
        <f>IFERROR(IF(M$5=EOMONTH('Rent Roll'!$M37,0),-'Rent Roll'!$T37*'Rent Roll'!$D11,"-"),"-")</f>
        <v>-</v>
      </c>
      <c r="N73" s="92" t="str">
        <f>IFERROR(IF(N$5=EOMONTH('Rent Roll'!$M37,0),-'Rent Roll'!$T37*'Rent Roll'!$D11,"-"),"-")</f>
        <v>-</v>
      </c>
      <c r="O73" s="92" t="str">
        <f>IFERROR(IF(O$5=EOMONTH('Rent Roll'!$M37,0),-'Rent Roll'!$T37*'Rent Roll'!$D11,"-"),"-")</f>
        <v>-</v>
      </c>
      <c r="P73" s="92" t="str">
        <f>IFERROR(IF(P$5=EOMONTH('Rent Roll'!$M37,0),-'Rent Roll'!$T37*'Rent Roll'!$D11,"-"),"-")</f>
        <v>-</v>
      </c>
      <c r="Q73" s="92" t="str">
        <f>IFERROR(IF(Q$5=EOMONTH('Rent Roll'!$M37,0),-'Rent Roll'!$T37*'Rent Roll'!$D11,"-"),"-")</f>
        <v>-</v>
      </c>
      <c r="R73" s="92" t="str">
        <f>IFERROR(IF(R$5=EOMONTH('Rent Roll'!$M37,0),-'Rent Roll'!$T37*'Rent Roll'!$D11,"-"),"-")</f>
        <v>-</v>
      </c>
      <c r="S73" s="92" t="str">
        <f>IFERROR(IF(S$5=EOMONTH('Rent Roll'!$M37,0),-'Rent Roll'!$T37*'Rent Roll'!$D11,"-"),"-")</f>
        <v>-</v>
      </c>
      <c r="T73" s="92" t="str">
        <f>IFERROR(IF(T$5=EOMONTH('Rent Roll'!$M37,0),-'Rent Roll'!$T37*'Rent Roll'!$D11,"-"),"-")</f>
        <v>-</v>
      </c>
      <c r="U73" s="92" t="str">
        <f>IFERROR(IF(U$5=EOMONTH('Rent Roll'!$M37,0),-'Rent Roll'!$T37*'Rent Roll'!$D11,"-"),"-")</f>
        <v>-</v>
      </c>
      <c r="V73" s="92" t="str">
        <f>IFERROR(IF(V$5=EOMONTH('Rent Roll'!$M37,0),-'Rent Roll'!$T37*'Rent Roll'!$D11,"-"),"-")</f>
        <v>-</v>
      </c>
      <c r="W73" s="92" t="str">
        <f>IFERROR(IF(W$5=EOMONTH('Rent Roll'!$M37,0),-'Rent Roll'!$T37*'Rent Roll'!$D11,"-"),"-")</f>
        <v>-</v>
      </c>
      <c r="X73" s="92" t="str">
        <f>IFERROR(IF(X$5=EOMONTH('Rent Roll'!$M37,0),-'Rent Roll'!$T37*'Rent Roll'!$D11,"-"),"-")</f>
        <v>-</v>
      </c>
      <c r="Y73" s="92" t="str">
        <f>IFERROR(IF(Y$5=EOMONTH('Rent Roll'!$M37,0),-'Rent Roll'!$T37*'Rent Roll'!$D11,"-"),"-")</f>
        <v>-</v>
      </c>
      <c r="Z73" s="92" t="str">
        <f>IFERROR(IF(Z$5=EOMONTH('Rent Roll'!$M37,0),-'Rent Roll'!$T37*'Rent Roll'!$D11,"-"),"-")</f>
        <v>-</v>
      </c>
      <c r="AA73" s="92" t="str">
        <f>IFERROR(IF(AA$5=EOMONTH('Rent Roll'!$M37,0),-'Rent Roll'!$T37*'Rent Roll'!$D11,"-"),"-")</f>
        <v>-</v>
      </c>
      <c r="AB73" s="92" t="str">
        <f>IFERROR(IF(AB$5=EOMONTH('Rent Roll'!$M37,0),-'Rent Roll'!$T37*'Rent Roll'!$D11,"-"),"-")</f>
        <v>-</v>
      </c>
      <c r="AC73" s="92" t="str">
        <f>IFERROR(IF(AC$5=EOMONTH('Rent Roll'!$M37,0),-'Rent Roll'!$T37*'Rent Roll'!$D11,"-"),"-")</f>
        <v>-</v>
      </c>
      <c r="AD73" s="92" t="str">
        <f>IFERROR(IF(AD$5=EOMONTH('Rent Roll'!$M37,0),-'Rent Roll'!$T37*'Rent Roll'!$D11,"-"),"-")</f>
        <v>-</v>
      </c>
      <c r="AE73" s="92" t="str">
        <f>IFERROR(IF(AE$5=EOMONTH('Rent Roll'!$M37,0),-'Rent Roll'!$T37*'Rent Roll'!$D11,"-"),"-")</f>
        <v>-</v>
      </c>
      <c r="AF73" s="92" t="str">
        <f>IFERROR(IF(AF$5=EOMONTH('Rent Roll'!$M37,0),-'Rent Roll'!$T37*'Rent Roll'!$D11,"-"),"-")</f>
        <v>-</v>
      </c>
      <c r="AG73" s="92" t="str">
        <f>IFERROR(IF(AG$5=EOMONTH('Rent Roll'!$M37,0),-'Rent Roll'!$T37*'Rent Roll'!$D11,"-"),"-")</f>
        <v>-</v>
      </c>
      <c r="AH73" s="92" t="str">
        <f>IFERROR(IF(AH$5=EOMONTH('Rent Roll'!$M37,0),-'Rent Roll'!$T37*'Rent Roll'!$D11,"-"),"-")</f>
        <v>-</v>
      </c>
      <c r="AI73" s="92" t="str">
        <f>IFERROR(IF(AI$5=EOMONTH('Rent Roll'!$M37,0),-'Rent Roll'!$T37*'Rent Roll'!$D11,"-"),"-")</f>
        <v>-</v>
      </c>
      <c r="AJ73" s="92" t="str">
        <f>IFERROR(IF(AJ$5=EOMONTH('Rent Roll'!$M37,0),-'Rent Roll'!$T37*'Rent Roll'!$D11,"-"),"-")</f>
        <v>-</v>
      </c>
      <c r="AK73" s="92" t="str">
        <f>IFERROR(IF(AK$5=EOMONTH('Rent Roll'!$M37,0),-'Rent Roll'!$T37*'Rent Roll'!$D11,"-"),"-")</f>
        <v>-</v>
      </c>
      <c r="AL73" s="92" t="str">
        <f>IFERROR(IF(AL$5=EOMONTH('Rent Roll'!$M37,0),-'Rent Roll'!$T37*'Rent Roll'!$D11,"-"),"-")</f>
        <v>-</v>
      </c>
      <c r="AM73" s="92" t="str">
        <f>IFERROR(IF(AM$5=EOMONTH('Rent Roll'!$M37,0),-'Rent Roll'!$T37*'Rent Roll'!$D11,"-"),"-")</f>
        <v>-</v>
      </c>
      <c r="AN73" s="92" t="str">
        <f>IFERROR(IF(AN$5=EOMONTH('Rent Roll'!$M37,0),-'Rent Roll'!$T37*'Rent Roll'!$D11,"-"),"-")</f>
        <v>-</v>
      </c>
      <c r="AO73" s="92" t="str">
        <f>IFERROR(IF(AO$5=EOMONTH('Rent Roll'!$M37,0),-'Rent Roll'!$T37*'Rent Roll'!$D11,"-"),"-")</f>
        <v>-</v>
      </c>
      <c r="AP73" s="92" t="str">
        <f>IFERROR(IF(AP$5=EOMONTH('Rent Roll'!$M37,0),-'Rent Roll'!$T37*'Rent Roll'!$D11,"-"),"-")</f>
        <v>-</v>
      </c>
      <c r="AQ73" s="92" t="str">
        <f>IFERROR(IF(AQ$5=EOMONTH('Rent Roll'!$M37,0),-'Rent Roll'!$T37*'Rent Roll'!$D11,"-"),"-")</f>
        <v>-</v>
      </c>
      <c r="AR73" s="92" t="str">
        <f>IFERROR(IF(AR$5=EOMONTH('Rent Roll'!$M37,0),-'Rent Roll'!$T37*'Rent Roll'!$D11,"-"),"-")</f>
        <v>-</v>
      </c>
      <c r="AS73" s="92" t="str">
        <f>IFERROR(IF(AS$5=EOMONTH('Rent Roll'!$M37,0),-'Rent Roll'!$T37*'Rent Roll'!$D11,"-"),"-")</f>
        <v>-</v>
      </c>
      <c r="AT73" s="92" t="str">
        <f>IFERROR(IF(AT$5=EOMONTH('Rent Roll'!$M37,0),-'Rent Roll'!$T37*'Rent Roll'!$D11,"-"),"-")</f>
        <v>-</v>
      </c>
      <c r="AU73" s="92" t="str">
        <f>IFERROR(IF(AU$5=EOMONTH('Rent Roll'!$M37,0),-'Rent Roll'!$T37*'Rent Roll'!$D11,"-"),"-")</f>
        <v>-</v>
      </c>
      <c r="AV73" s="92" t="str">
        <f>IFERROR(IF(AV$5=EOMONTH('Rent Roll'!$M37,0),-'Rent Roll'!$T37*'Rent Roll'!$D11,"-"),"-")</f>
        <v>-</v>
      </c>
      <c r="AW73" s="92" t="str">
        <f>IFERROR(IF(AW$5=EOMONTH('Rent Roll'!$M37,0),-'Rent Roll'!$T37*'Rent Roll'!$D11,"-"),"-")</f>
        <v>-</v>
      </c>
      <c r="AX73" s="92" t="str">
        <f>IFERROR(IF(AX$5=EOMONTH('Rent Roll'!$M37,0),-'Rent Roll'!$T37*'Rent Roll'!$D11,"-"),"-")</f>
        <v>-</v>
      </c>
      <c r="AY73" s="92" t="str">
        <f>IFERROR(IF(AY$5=EOMONTH('Rent Roll'!$M37,0),-'Rent Roll'!$T37*'Rent Roll'!$D11,"-"),"-")</f>
        <v>-</v>
      </c>
      <c r="AZ73" s="92" t="str">
        <f>IFERROR(IF(AZ$5=EOMONTH('Rent Roll'!$M37,0),-'Rent Roll'!$T37*'Rent Roll'!$D11,"-"),"-")</f>
        <v>-</v>
      </c>
      <c r="BA73" s="92" t="str">
        <f>IFERROR(IF(BA$5=EOMONTH('Rent Roll'!$M37,0),-'Rent Roll'!$T37*'Rent Roll'!$D11,"-"),"-")</f>
        <v>-</v>
      </c>
      <c r="BB73" s="92" t="str">
        <f>IFERROR(IF(BB$5=EOMONTH('Rent Roll'!$M37,0),-'Rent Roll'!$T37*'Rent Roll'!$D11,"-"),"-")</f>
        <v>-</v>
      </c>
      <c r="BC73" s="92" t="str">
        <f>IFERROR(IF(BC$5=EOMONTH('Rent Roll'!$M37,0),-'Rent Roll'!$T37*'Rent Roll'!$D11,"-"),"-")</f>
        <v>-</v>
      </c>
      <c r="BD73" s="92" t="str">
        <f>IFERROR(IF(BD$5=EOMONTH('Rent Roll'!$M37,0),-'Rent Roll'!$T37*'Rent Roll'!$D11,"-"),"-")</f>
        <v>-</v>
      </c>
      <c r="BE73" s="92" t="str">
        <f>IFERROR(IF(BE$5=EOMONTH('Rent Roll'!$M37,0),-'Rent Roll'!$T37*'Rent Roll'!$D11,"-"),"-")</f>
        <v>-</v>
      </c>
      <c r="BF73" s="92" t="str">
        <f>IFERROR(IF(BF$5=EOMONTH('Rent Roll'!$M37,0),-'Rent Roll'!$T37*'Rent Roll'!$D11,"-"),"-")</f>
        <v>-</v>
      </c>
      <c r="BG73" s="92" t="str">
        <f>IFERROR(IF(BG$5=EOMONTH('Rent Roll'!$M37,0),-'Rent Roll'!$T37*'Rent Roll'!$D11,"-"),"-")</f>
        <v>-</v>
      </c>
      <c r="BH73" s="92" t="str">
        <f>IFERROR(IF(BH$5=EOMONTH('Rent Roll'!$M37,0),-'Rent Roll'!$T37*'Rent Roll'!$D11,"-"),"-")</f>
        <v>-</v>
      </c>
      <c r="BI73" s="92" t="str">
        <f>IFERROR(IF(BI$5=EOMONTH('Rent Roll'!$M37,0),-'Rent Roll'!$T37*'Rent Roll'!$D11,"-"),"-")</f>
        <v>-</v>
      </c>
      <c r="BJ73" s="92" t="str">
        <f>IFERROR(IF(BJ$5=EOMONTH('Rent Roll'!$M37,0),-'Rent Roll'!$T37*'Rent Roll'!$D11,"-"),"-")</f>
        <v>-</v>
      </c>
      <c r="BK73" s="92" t="str">
        <f>IFERROR(IF(BK$5=EOMONTH('Rent Roll'!$M37,0),-'Rent Roll'!$T37*'Rent Roll'!$D11,"-"),"-")</f>
        <v>-</v>
      </c>
      <c r="BL73" s="92" t="str">
        <f>IFERROR(IF(BL$5=EOMONTH('Rent Roll'!$M37,0),-'Rent Roll'!$T37*'Rent Roll'!$D11,"-"),"-")</f>
        <v>-</v>
      </c>
      <c r="BM73" s="92" t="str">
        <f>IFERROR(IF(BM$5=EOMONTH('Rent Roll'!$M37,0),-'Rent Roll'!$T37*'Rent Roll'!$D11,"-"),"-")</f>
        <v>-</v>
      </c>
      <c r="BN73" s="92" t="str">
        <f>IFERROR(IF(BN$5=EOMONTH('Rent Roll'!$M37,0),-'Rent Roll'!$T37*'Rent Roll'!$D11,"-"),"-")</f>
        <v>-</v>
      </c>
      <c r="BO73" s="92" t="str">
        <f>IFERROR(IF(BO$5=EOMONTH('Rent Roll'!$M37,0),-'Rent Roll'!$T37*'Rent Roll'!$D11,"-"),"-")</f>
        <v>-</v>
      </c>
      <c r="BP73" s="92" t="str">
        <f>IFERROR(IF(BP$5=EOMONTH('Rent Roll'!$M37,0),-'Rent Roll'!$T37*'Rent Roll'!$D11,"-"),"-")</f>
        <v>-</v>
      </c>
      <c r="BQ73" s="92" t="str">
        <f>IFERROR(IF(BQ$5=EOMONTH('Rent Roll'!$M37,0),-'Rent Roll'!$T37*'Rent Roll'!$D11,"-"),"-")</f>
        <v>-</v>
      </c>
      <c r="BR73" s="92" t="str">
        <f>IFERROR(IF(BR$5=EOMONTH('Rent Roll'!$M37,0),-'Rent Roll'!$T37*'Rent Roll'!$D11,"-"),"-")</f>
        <v>-</v>
      </c>
      <c r="BS73" s="92" t="str">
        <f>IFERROR(IF(BS$5=EOMONTH('Rent Roll'!$M37,0),-'Rent Roll'!$T37*'Rent Roll'!$D11,"-"),"-")</f>
        <v>-</v>
      </c>
      <c r="BT73" s="92" t="str">
        <f>IFERROR(IF(BT$5=EOMONTH('Rent Roll'!$M37,0),-'Rent Roll'!$T37*'Rent Roll'!$D11,"-"),"-")</f>
        <v>-</v>
      </c>
      <c r="BU73" s="92" t="str">
        <f>IFERROR(IF(BU$5=EOMONTH('Rent Roll'!$M37,0),-'Rent Roll'!$T37*'Rent Roll'!$D11,"-"),"-")</f>
        <v>-</v>
      </c>
      <c r="BV73" s="92" t="str">
        <f>IFERROR(IF(BV$5=EOMONTH('Rent Roll'!$M37,0),-'Rent Roll'!$T37*'Rent Roll'!$D11,"-"),"-")</f>
        <v>-</v>
      </c>
      <c r="BW73" s="92" t="str">
        <f>IFERROR(IF(BW$5=EOMONTH('Rent Roll'!$M37,0),-'Rent Roll'!$T37*'Rent Roll'!$D11,"-"),"-")</f>
        <v>-</v>
      </c>
      <c r="BX73" s="92" t="str">
        <f>IFERROR(IF(BX$5=EOMONTH('Rent Roll'!$M37,0),-'Rent Roll'!$T37*'Rent Roll'!$D11,"-"),"-")</f>
        <v>-</v>
      </c>
      <c r="BY73" s="92" t="str">
        <f>IFERROR(IF(BY$5=EOMONTH('Rent Roll'!$M37,0),-'Rent Roll'!$T37*'Rent Roll'!$D11,"-"),"-")</f>
        <v>-</v>
      </c>
      <c r="BZ73" s="92" t="str">
        <f>IFERROR(IF(BZ$5=EOMONTH('Rent Roll'!$M37,0),-'Rent Roll'!$T37*'Rent Roll'!$D11,"-"),"-")</f>
        <v>-</v>
      </c>
      <c r="CA73" s="92" t="str">
        <f>IFERROR(IF(CA$5=EOMONTH('Rent Roll'!$M37,0),-'Rent Roll'!$T37*'Rent Roll'!$D11,"-"),"-")</f>
        <v>-</v>
      </c>
      <c r="CB73" s="92" t="str">
        <f>IFERROR(IF(CB$5=EOMONTH('Rent Roll'!$M37,0),-'Rent Roll'!$T37*'Rent Roll'!$D11,"-"),"-")</f>
        <v>-</v>
      </c>
      <c r="CC73" s="92" t="str">
        <f>IFERROR(IF(CC$5=EOMONTH('Rent Roll'!$M37,0),-'Rent Roll'!$T37*'Rent Roll'!$D11,"-"),"-")</f>
        <v>-</v>
      </c>
      <c r="CD73" s="92" t="str">
        <f>IFERROR(IF(CD$5=EOMONTH('Rent Roll'!$M37,0),-'Rent Roll'!$T37*'Rent Roll'!$D11,"-"),"-")</f>
        <v>-</v>
      </c>
      <c r="CE73" s="92" t="str">
        <f>IFERROR(IF(CE$5=EOMONTH('Rent Roll'!$M37,0),-'Rent Roll'!$T37*'Rent Roll'!$D11,"-"),"-")</f>
        <v>-</v>
      </c>
      <c r="CF73" s="92" t="str">
        <f>IFERROR(IF(CF$5=EOMONTH('Rent Roll'!$M37,0),-'Rent Roll'!$T37*'Rent Roll'!$D11,"-"),"-")</f>
        <v>-</v>
      </c>
      <c r="CG73" s="92" t="str">
        <f>IFERROR(IF(CG$5=EOMONTH('Rent Roll'!$M37,0),-'Rent Roll'!$T37*'Rent Roll'!$D11,"-"),"-")</f>
        <v>-</v>
      </c>
      <c r="CH73" s="92" t="str">
        <f>IFERROR(IF(CH$5=EOMONTH('Rent Roll'!$M37,0),-'Rent Roll'!$T37*'Rent Roll'!$D11,"-"),"-")</f>
        <v>-</v>
      </c>
      <c r="CI73" s="92" t="str">
        <f>IFERROR(IF(CI$5=EOMONTH('Rent Roll'!$M37,0),-'Rent Roll'!$T37*'Rent Roll'!$D11,"-"),"-")</f>
        <v>-</v>
      </c>
      <c r="CJ73" s="92" t="str">
        <f>IFERROR(IF(CJ$5=EOMONTH('Rent Roll'!$M37,0),-'Rent Roll'!$T37*'Rent Roll'!$D11,"-"),"-")</f>
        <v>-</v>
      </c>
      <c r="CK73" s="92" t="str">
        <f>IFERROR(IF(CK$5=EOMONTH('Rent Roll'!$M37,0),-'Rent Roll'!$T37*'Rent Roll'!$D11,"-"),"-")</f>
        <v>-</v>
      </c>
      <c r="CL73" s="92" t="str">
        <f>IFERROR(IF(CL$5=EOMONTH('Rent Roll'!$M37,0),-'Rent Roll'!$T37*'Rent Roll'!$D11,"-"),"-")</f>
        <v>-</v>
      </c>
      <c r="CM73" s="92" t="str">
        <f>IFERROR(IF(CM$5=EOMONTH('Rent Roll'!$M37,0),-'Rent Roll'!$T37*'Rent Roll'!$D11,"-"),"-")</f>
        <v>-</v>
      </c>
      <c r="CN73" s="92" t="str">
        <f>IFERROR(IF(CN$5=EOMONTH('Rent Roll'!$M37,0),-'Rent Roll'!$T37*'Rent Roll'!$D11,"-"),"-")</f>
        <v>-</v>
      </c>
      <c r="CO73" s="92" t="str">
        <f>IFERROR(IF(CO$5=EOMONTH('Rent Roll'!$M37,0),-'Rent Roll'!$T37*'Rent Roll'!$D11,"-"),"-")</f>
        <v>-</v>
      </c>
      <c r="CP73" s="92" t="str">
        <f>IFERROR(IF(CP$5=EOMONTH('Rent Roll'!$M37,0),-'Rent Roll'!$T37*'Rent Roll'!$D11,"-"),"-")</f>
        <v>-</v>
      </c>
      <c r="CQ73" s="92" t="str">
        <f>IFERROR(IF(CQ$5=EOMONTH('Rent Roll'!$M37,0),-'Rent Roll'!$T37*'Rent Roll'!$D11,"-"),"-")</f>
        <v>-</v>
      </c>
      <c r="CR73" s="92" t="str">
        <f>IFERROR(IF(CR$5=EOMONTH('Rent Roll'!$M37,0),-'Rent Roll'!$T37*'Rent Roll'!$D11,"-"),"-")</f>
        <v>-</v>
      </c>
      <c r="CS73" s="92" t="str">
        <f>IFERROR(IF(CS$5=EOMONTH('Rent Roll'!$M37,0),-'Rent Roll'!$T37*'Rent Roll'!$D11,"-"),"-")</f>
        <v>-</v>
      </c>
      <c r="CT73" s="92" t="str">
        <f>IFERROR(IF(CT$5=EOMONTH('Rent Roll'!$M37,0),-'Rent Roll'!$T37*'Rent Roll'!$D11,"-"),"-")</f>
        <v>-</v>
      </c>
      <c r="CU73" s="92" t="str">
        <f>IFERROR(IF(CU$5=EOMONTH('Rent Roll'!$M37,0),-'Rent Roll'!$T37*'Rent Roll'!$D11,"-"),"-")</f>
        <v>-</v>
      </c>
      <c r="CV73" s="92" t="str">
        <f>IFERROR(IF(CV$5=EOMONTH('Rent Roll'!$M37,0),-'Rent Roll'!$T37*'Rent Roll'!$D11,"-"),"-")</f>
        <v>-</v>
      </c>
      <c r="CW73" s="92" t="str">
        <f>IFERROR(IF(CW$5=EOMONTH('Rent Roll'!$M37,0),-'Rent Roll'!$T37*'Rent Roll'!$D11,"-"),"-")</f>
        <v>-</v>
      </c>
      <c r="CX73" s="92" t="str">
        <f>IFERROR(IF(CX$5=EOMONTH('Rent Roll'!$M37,0),-'Rent Roll'!$T37*'Rent Roll'!$D11,"-"),"-")</f>
        <v>-</v>
      </c>
      <c r="CY73" s="92" t="str">
        <f>IFERROR(IF(CY$5=EOMONTH('Rent Roll'!$M37,0),-'Rent Roll'!$T37*'Rent Roll'!$D11,"-"),"-")</f>
        <v>-</v>
      </c>
      <c r="CZ73" s="92" t="str">
        <f>IFERROR(IF(CZ$5=EOMONTH('Rent Roll'!$M37,0),-'Rent Roll'!$T37*'Rent Roll'!$D11,"-"),"-")</f>
        <v>-</v>
      </c>
      <c r="DA73" s="92" t="str">
        <f>IFERROR(IF(DA$5=EOMONTH('Rent Roll'!$M37,0),-'Rent Roll'!$T37*'Rent Roll'!$D11,"-"),"-")</f>
        <v>-</v>
      </c>
      <c r="DB73" s="92" t="str">
        <f>IFERROR(IF(DB$5=EOMONTH('Rent Roll'!$M37,0),-'Rent Roll'!$T37*'Rent Roll'!$D11,"-"),"-")</f>
        <v>-</v>
      </c>
      <c r="DC73" s="92" t="str">
        <f>IFERROR(IF(DC$5=EOMONTH('Rent Roll'!$M37,0),-'Rent Roll'!$T37*'Rent Roll'!$D11,"-"),"-")</f>
        <v>-</v>
      </c>
      <c r="DD73" s="92" t="str">
        <f>IFERROR(IF(DD$5=EOMONTH('Rent Roll'!$M37,0),-'Rent Roll'!$T37*'Rent Roll'!$D11,"-"),"-")</f>
        <v>-</v>
      </c>
      <c r="DE73" s="92" t="str">
        <f>IFERROR(IF(DE$5=EOMONTH('Rent Roll'!$M37,0),-'Rent Roll'!$T37*'Rent Roll'!$D11,"-"),"-")</f>
        <v>-</v>
      </c>
      <c r="DF73" s="92" t="str">
        <f>IFERROR(IF(DF$5=EOMONTH('Rent Roll'!$M37,0),-'Rent Roll'!$T37*'Rent Roll'!$D11,"-"),"-")</f>
        <v>-</v>
      </c>
      <c r="DG73" s="92" t="str">
        <f>IFERROR(IF(DG$5=EOMONTH('Rent Roll'!$M37,0),-'Rent Roll'!$T37*'Rent Roll'!$D11,"-"),"-")</f>
        <v>-</v>
      </c>
      <c r="DH73" s="92" t="str">
        <f>IFERROR(IF(DH$5=EOMONTH('Rent Roll'!$M37,0),-'Rent Roll'!$T37*'Rent Roll'!$D11,"-"),"-")</f>
        <v>-</v>
      </c>
      <c r="DI73" s="92" t="str">
        <f>IFERROR(IF(DI$5=EOMONTH('Rent Roll'!$M37,0),-'Rent Roll'!$T37*'Rent Roll'!$D11,"-"),"-")</f>
        <v>-</v>
      </c>
      <c r="DJ73" s="92" t="str">
        <f>IFERROR(IF(DJ$5=EOMONTH('Rent Roll'!$M37,0),-'Rent Roll'!$T37*'Rent Roll'!$D11,"-"),"-")</f>
        <v>-</v>
      </c>
      <c r="DK73" s="92" t="str">
        <f>IFERROR(IF(DK$5=EOMONTH('Rent Roll'!$M37,0),-'Rent Roll'!$T37*'Rent Roll'!$D11,"-"),"-")</f>
        <v>-</v>
      </c>
      <c r="DL73" s="92" t="str">
        <f>IFERROR(IF(DL$5=EOMONTH('Rent Roll'!$M37,0),-'Rent Roll'!$T37*'Rent Roll'!$D11,"-"),"-")</f>
        <v>-</v>
      </c>
      <c r="DM73" s="92" t="str">
        <f>IFERROR(IF(DM$5=EOMONTH('Rent Roll'!$M37,0),-'Rent Roll'!$T37*'Rent Roll'!$D11,"-"),"-")</f>
        <v>-</v>
      </c>
      <c r="DN73" s="92" t="str">
        <f>IFERROR(IF(DN$5=EOMONTH('Rent Roll'!$M37,0),-'Rent Roll'!$T37*'Rent Roll'!$D11,"-"),"-")</f>
        <v>-</v>
      </c>
      <c r="DO73" s="92" t="str">
        <f>IFERROR(IF(DO$5=EOMONTH('Rent Roll'!$M37,0),-'Rent Roll'!$T37*'Rent Roll'!$D11,"-"),"-")</f>
        <v>-</v>
      </c>
      <c r="DP73" s="92" t="str">
        <f>IFERROR(IF(DP$5=EOMONTH('Rent Roll'!$M37,0),-'Rent Roll'!$T37*'Rent Roll'!$D11,"-"),"-")</f>
        <v>-</v>
      </c>
      <c r="DQ73" s="92" t="str">
        <f>IFERROR(IF(DQ$5=EOMONTH('Rent Roll'!$M37,0),-'Rent Roll'!$T37*'Rent Roll'!$D11,"-"),"-")</f>
        <v>-</v>
      </c>
      <c r="DR73" s="92" t="str">
        <f>IFERROR(IF(DR$5=EOMONTH('Rent Roll'!$M37,0),-'Rent Roll'!$T37*'Rent Roll'!$D11,"-"),"-")</f>
        <v>-</v>
      </c>
      <c r="DS73" s="92" t="str">
        <f>IFERROR(IF(DS$5=EOMONTH('Rent Roll'!$M37,0),-'Rent Roll'!$T37*'Rent Roll'!$D11,"-"),"-")</f>
        <v>-</v>
      </c>
      <c r="DT73" s="92" t="str">
        <f>IFERROR(IF(DT$5=EOMONTH('Rent Roll'!$M37,0),-'Rent Roll'!$T37*'Rent Roll'!$D11,"-"),"-")</f>
        <v>-</v>
      </c>
      <c r="DU73" s="92" t="str">
        <f>IFERROR(IF(DU$5=EOMONTH('Rent Roll'!$M37,0),-'Rent Roll'!$T37*'Rent Roll'!$D11,"-"),"-")</f>
        <v>-</v>
      </c>
      <c r="DV73" s="92" t="str">
        <f>IFERROR(IF(DV$5=EOMONTH('Rent Roll'!$M37,0),-'Rent Roll'!$T37*'Rent Roll'!$D11,"-"),"-")</f>
        <v>-</v>
      </c>
      <c r="DW73" s="92" t="str">
        <f>IFERROR(IF(DW$5=EOMONTH('Rent Roll'!$M37,0),-'Rent Roll'!$T37*'Rent Roll'!$D11,"-"),"-")</f>
        <v>-</v>
      </c>
      <c r="DX73" s="92" t="str">
        <f>IFERROR(IF(DX$5=EOMONTH('Rent Roll'!$M37,0),-'Rent Roll'!$T37*'Rent Roll'!$D11,"-"),"-")</f>
        <v>-</v>
      </c>
      <c r="DY73" s="92" t="str">
        <f>IFERROR(IF(DY$5=EOMONTH('Rent Roll'!$M37,0),-'Rent Roll'!$T37*'Rent Roll'!$D11,"-"),"-")</f>
        <v>-</v>
      </c>
      <c r="DZ73" s="92" t="str">
        <f>IFERROR(IF(DZ$5=EOMONTH('Rent Roll'!$M37,0),-'Rent Roll'!$T37*'Rent Roll'!$D11,"-"),"-")</f>
        <v>-</v>
      </c>
      <c r="EA73" s="92" t="str">
        <f>IFERROR(IF(EA$5=EOMONTH('Rent Roll'!$M37,0),-'Rent Roll'!$T37*'Rent Roll'!$D11,"-"),"-")</f>
        <v>-</v>
      </c>
      <c r="EB73" s="92" t="str">
        <f>IFERROR(IF(EB$5=EOMONTH('Rent Roll'!$M37,0),-'Rent Roll'!$T37*'Rent Roll'!$D11,"-"),"-")</f>
        <v>-</v>
      </c>
      <c r="EC73" s="92" t="str">
        <f>IFERROR(IF(EC$5=EOMONTH('Rent Roll'!$M37,0),-'Rent Roll'!$T37*'Rent Roll'!$D11,"-"),"-")</f>
        <v>-</v>
      </c>
      <c r="ED73" s="92" t="str">
        <f>IFERROR(IF(ED$5=EOMONTH('Rent Roll'!$M37,0),-'Rent Roll'!$T37*'Rent Roll'!$D11,"-"),"-")</f>
        <v>-</v>
      </c>
      <c r="EE73" s="92" t="str">
        <f>IFERROR(IF(EE$5=EOMONTH('Rent Roll'!$M37,0),-'Rent Roll'!$T37*'Rent Roll'!$D11,"-"),"-")</f>
        <v>-</v>
      </c>
      <c r="EF73" s="214" t="str">
        <f>IFERROR(IF(EF$5=EOMONTH('Rent Roll'!$M37,0),-'Rent Roll'!$T37*'Rent Roll'!$D11,"-"),"-")</f>
        <v>-</v>
      </c>
      <c r="EG73" s="72" t="s">
        <v>109</v>
      </c>
    </row>
    <row r="74" spans="2:137" ht="15" x14ac:dyDescent="0.25">
      <c r="B74" s="74"/>
      <c r="C74" s="287" t="str">
        <f>CONCATENATE('Rent Roll'!B12&amp;" - "&amp;'Rent Roll'!C12)</f>
        <v xml:space="preserve"> - </v>
      </c>
      <c r="D74" s="214">
        <f t="shared" si="153"/>
        <v>0</v>
      </c>
      <c r="E74" s="92" t="str">
        <f>IFERROR(IF(E$5=EOMONTH('Rent Roll'!$M38,0),-'Rent Roll'!$T38*'Rent Roll'!$D12,"-"),"-")</f>
        <v>-</v>
      </c>
      <c r="F74" s="92" t="str">
        <f>IFERROR(IF(F$5=EOMONTH('Rent Roll'!$M38,0),-'Rent Roll'!$T38*'Rent Roll'!$D12,"-"),"-")</f>
        <v>-</v>
      </c>
      <c r="G74" s="92" t="str">
        <f>IFERROR(IF(G$5=EOMONTH('Rent Roll'!$M38,0),-'Rent Roll'!$T38*'Rent Roll'!$D12,"-"),"-")</f>
        <v>-</v>
      </c>
      <c r="H74" s="92" t="str">
        <f>IFERROR(IF(H$5=EOMONTH('Rent Roll'!$M38,0),-'Rent Roll'!$T38*'Rent Roll'!$D12,"-"),"-")</f>
        <v>-</v>
      </c>
      <c r="I74" s="92" t="str">
        <f>IFERROR(IF(I$5=EOMONTH('Rent Roll'!$M38,0),-'Rent Roll'!$T38*'Rent Roll'!$D12,"-"),"-")</f>
        <v>-</v>
      </c>
      <c r="J74" s="92" t="str">
        <f>IFERROR(IF(J$5=EOMONTH('Rent Roll'!$M38,0),-'Rent Roll'!$T38*'Rent Roll'!$D12,"-"),"-")</f>
        <v>-</v>
      </c>
      <c r="K74" s="92" t="str">
        <f>IFERROR(IF(K$5=EOMONTH('Rent Roll'!$M38,0),-'Rent Roll'!$T38*'Rent Roll'!$D12,"-"),"-")</f>
        <v>-</v>
      </c>
      <c r="L74" s="92" t="str">
        <f>IFERROR(IF(L$5=EOMONTH('Rent Roll'!$M38,0),-'Rent Roll'!$T38*'Rent Roll'!$D12,"-"),"-")</f>
        <v>-</v>
      </c>
      <c r="M74" s="92" t="str">
        <f>IFERROR(IF(M$5=EOMONTH('Rent Roll'!$M38,0),-'Rent Roll'!$T38*'Rent Roll'!$D12,"-"),"-")</f>
        <v>-</v>
      </c>
      <c r="N74" s="92" t="str">
        <f>IFERROR(IF(N$5=EOMONTH('Rent Roll'!$M38,0),-'Rent Roll'!$T38*'Rent Roll'!$D12,"-"),"-")</f>
        <v>-</v>
      </c>
      <c r="O74" s="92" t="str">
        <f>IFERROR(IF(O$5=EOMONTH('Rent Roll'!$M38,0),-'Rent Roll'!$T38*'Rent Roll'!$D12,"-"),"-")</f>
        <v>-</v>
      </c>
      <c r="P74" s="92" t="str">
        <f>IFERROR(IF(P$5=EOMONTH('Rent Roll'!$M38,0),-'Rent Roll'!$T38*'Rent Roll'!$D12,"-"),"-")</f>
        <v>-</v>
      </c>
      <c r="Q74" s="92" t="str">
        <f>IFERROR(IF(Q$5=EOMONTH('Rent Roll'!$M38,0),-'Rent Roll'!$T38*'Rent Roll'!$D12,"-"),"-")</f>
        <v>-</v>
      </c>
      <c r="R74" s="92" t="str">
        <f>IFERROR(IF(R$5=EOMONTH('Rent Roll'!$M38,0),-'Rent Roll'!$T38*'Rent Roll'!$D12,"-"),"-")</f>
        <v>-</v>
      </c>
      <c r="S74" s="92" t="str">
        <f>IFERROR(IF(S$5=EOMONTH('Rent Roll'!$M38,0),-'Rent Roll'!$T38*'Rent Roll'!$D12,"-"),"-")</f>
        <v>-</v>
      </c>
      <c r="T74" s="92" t="str">
        <f>IFERROR(IF(T$5=EOMONTH('Rent Roll'!$M38,0),-'Rent Roll'!$T38*'Rent Roll'!$D12,"-"),"-")</f>
        <v>-</v>
      </c>
      <c r="U74" s="92" t="str">
        <f>IFERROR(IF(U$5=EOMONTH('Rent Roll'!$M38,0),-'Rent Roll'!$T38*'Rent Roll'!$D12,"-"),"-")</f>
        <v>-</v>
      </c>
      <c r="V74" s="92" t="str">
        <f>IFERROR(IF(V$5=EOMONTH('Rent Roll'!$M38,0),-'Rent Roll'!$T38*'Rent Roll'!$D12,"-"),"-")</f>
        <v>-</v>
      </c>
      <c r="W74" s="92" t="str">
        <f>IFERROR(IF(W$5=EOMONTH('Rent Roll'!$M38,0),-'Rent Roll'!$T38*'Rent Roll'!$D12,"-"),"-")</f>
        <v>-</v>
      </c>
      <c r="X74" s="92" t="str">
        <f>IFERROR(IF(X$5=EOMONTH('Rent Roll'!$M38,0),-'Rent Roll'!$T38*'Rent Roll'!$D12,"-"),"-")</f>
        <v>-</v>
      </c>
      <c r="Y74" s="92" t="str">
        <f>IFERROR(IF(Y$5=EOMONTH('Rent Roll'!$M38,0),-'Rent Roll'!$T38*'Rent Roll'!$D12,"-"),"-")</f>
        <v>-</v>
      </c>
      <c r="Z74" s="92" t="str">
        <f>IFERROR(IF(Z$5=EOMONTH('Rent Roll'!$M38,0),-'Rent Roll'!$T38*'Rent Roll'!$D12,"-"),"-")</f>
        <v>-</v>
      </c>
      <c r="AA74" s="92" t="str">
        <f>IFERROR(IF(AA$5=EOMONTH('Rent Roll'!$M38,0),-'Rent Roll'!$T38*'Rent Roll'!$D12,"-"),"-")</f>
        <v>-</v>
      </c>
      <c r="AB74" s="92" t="str">
        <f>IFERROR(IF(AB$5=EOMONTH('Rent Roll'!$M38,0),-'Rent Roll'!$T38*'Rent Roll'!$D12,"-"),"-")</f>
        <v>-</v>
      </c>
      <c r="AC74" s="92" t="str">
        <f>IFERROR(IF(AC$5=EOMONTH('Rent Roll'!$M38,0),-'Rent Roll'!$T38*'Rent Roll'!$D12,"-"),"-")</f>
        <v>-</v>
      </c>
      <c r="AD74" s="92" t="str">
        <f>IFERROR(IF(AD$5=EOMONTH('Rent Roll'!$M38,0),-'Rent Roll'!$T38*'Rent Roll'!$D12,"-"),"-")</f>
        <v>-</v>
      </c>
      <c r="AE74" s="92" t="str">
        <f>IFERROR(IF(AE$5=EOMONTH('Rent Roll'!$M38,0),-'Rent Roll'!$T38*'Rent Roll'!$D12,"-"),"-")</f>
        <v>-</v>
      </c>
      <c r="AF74" s="92" t="str">
        <f>IFERROR(IF(AF$5=EOMONTH('Rent Roll'!$M38,0),-'Rent Roll'!$T38*'Rent Roll'!$D12,"-"),"-")</f>
        <v>-</v>
      </c>
      <c r="AG74" s="92" t="str">
        <f>IFERROR(IF(AG$5=EOMONTH('Rent Roll'!$M38,0),-'Rent Roll'!$T38*'Rent Roll'!$D12,"-"),"-")</f>
        <v>-</v>
      </c>
      <c r="AH74" s="92" t="str">
        <f>IFERROR(IF(AH$5=EOMONTH('Rent Roll'!$M38,0),-'Rent Roll'!$T38*'Rent Roll'!$D12,"-"),"-")</f>
        <v>-</v>
      </c>
      <c r="AI74" s="92" t="str">
        <f>IFERROR(IF(AI$5=EOMONTH('Rent Roll'!$M38,0),-'Rent Roll'!$T38*'Rent Roll'!$D12,"-"),"-")</f>
        <v>-</v>
      </c>
      <c r="AJ74" s="92" t="str">
        <f>IFERROR(IF(AJ$5=EOMONTH('Rent Roll'!$M38,0),-'Rent Roll'!$T38*'Rent Roll'!$D12,"-"),"-")</f>
        <v>-</v>
      </c>
      <c r="AK74" s="92" t="str">
        <f>IFERROR(IF(AK$5=EOMONTH('Rent Roll'!$M38,0),-'Rent Roll'!$T38*'Rent Roll'!$D12,"-"),"-")</f>
        <v>-</v>
      </c>
      <c r="AL74" s="92" t="str">
        <f>IFERROR(IF(AL$5=EOMONTH('Rent Roll'!$M38,0),-'Rent Roll'!$T38*'Rent Roll'!$D12,"-"),"-")</f>
        <v>-</v>
      </c>
      <c r="AM74" s="92" t="str">
        <f>IFERROR(IF(AM$5=EOMONTH('Rent Roll'!$M38,0),-'Rent Roll'!$T38*'Rent Roll'!$D12,"-"),"-")</f>
        <v>-</v>
      </c>
      <c r="AN74" s="92" t="str">
        <f>IFERROR(IF(AN$5=EOMONTH('Rent Roll'!$M38,0),-'Rent Roll'!$T38*'Rent Roll'!$D12,"-"),"-")</f>
        <v>-</v>
      </c>
      <c r="AO74" s="92" t="str">
        <f>IFERROR(IF(AO$5=EOMONTH('Rent Roll'!$M38,0),-'Rent Roll'!$T38*'Rent Roll'!$D12,"-"),"-")</f>
        <v>-</v>
      </c>
      <c r="AP74" s="92" t="str">
        <f>IFERROR(IF(AP$5=EOMONTH('Rent Roll'!$M38,0),-'Rent Roll'!$T38*'Rent Roll'!$D12,"-"),"-")</f>
        <v>-</v>
      </c>
      <c r="AQ74" s="92" t="str">
        <f>IFERROR(IF(AQ$5=EOMONTH('Rent Roll'!$M38,0),-'Rent Roll'!$T38*'Rent Roll'!$D12,"-"),"-")</f>
        <v>-</v>
      </c>
      <c r="AR74" s="92" t="str">
        <f>IFERROR(IF(AR$5=EOMONTH('Rent Roll'!$M38,0),-'Rent Roll'!$T38*'Rent Roll'!$D12,"-"),"-")</f>
        <v>-</v>
      </c>
      <c r="AS74" s="92" t="str">
        <f>IFERROR(IF(AS$5=EOMONTH('Rent Roll'!$M38,0),-'Rent Roll'!$T38*'Rent Roll'!$D12,"-"),"-")</f>
        <v>-</v>
      </c>
      <c r="AT74" s="92" t="str">
        <f>IFERROR(IF(AT$5=EOMONTH('Rent Roll'!$M38,0),-'Rent Roll'!$T38*'Rent Roll'!$D12,"-"),"-")</f>
        <v>-</v>
      </c>
      <c r="AU74" s="92" t="str">
        <f>IFERROR(IF(AU$5=EOMONTH('Rent Roll'!$M38,0),-'Rent Roll'!$T38*'Rent Roll'!$D12,"-"),"-")</f>
        <v>-</v>
      </c>
      <c r="AV74" s="92" t="str">
        <f>IFERROR(IF(AV$5=EOMONTH('Rent Roll'!$M38,0),-'Rent Roll'!$T38*'Rent Roll'!$D12,"-"),"-")</f>
        <v>-</v>
      </c>
      <c r="AW74" s="92" t="str">
        <f>IFERROR(IF(AW$5=EOMONTH('Rent Roll'!$M38,0),-'Rent Roll'!$T38*'Rent Roll'!$D12,"-"),"-")</f>
        <v>-</v>
      </c>
      <c r="AX74" s="92" t="str">
        <f>IFERROR(IF(AX$5=EOMONTH('Rent Roll'!$M38,0),-'Rent Roll'!$T38*'Rent Roll'!$D12,"-"),"-")</f>
        <v>-</v>
      </c>
      <c r="AY74" s="92" t="str">
        <f>IFERROR(IF(AY$5=EOMONTH('Rent Roll'!$M38,0),-'Rent Roll'!$T38*'Rent Roll'!$D12,"-"),"-")</f>
        <v>-</v>
      </c>
      <c r="AZ74" s="92" t="str">
        <f>IFERROR(IF(AZ$5=EOMONTH('Rent Roll'!$M38,0),-'Rent Roll'!$T38*'Rent Roll'!$D12,"-"),"-")</f>
        <v>-</v>
      </c>
      <c r="BA74" s="92" t="str">
        <f>IFERROR(IF(BA$5=EOMONTH('Rent Roll'!$M38,0),-'Rent Roll'!$T38*'Rent Roll'!$D12,"-"),"-")</f>
        <v>-</v>
      </c>
      <c r="BB74" s="92" t="str">
        <f>IFERROR(IF(BB$5=EOMONTH('Rent Roll'!$M38,0),-'Rent Roll'!$T38*'Rent Roll'!$D12,"-"),"-")</f>
        <v>-</v>
      </c>
      <c r="BC74" s="92" t="str">
        <f>IFERROR(IF(BC$5=EOMONTH('Rent Roll'!$M38,0),-'Rent Roll'!$T38*'Rent Roll'!$D12,"-"),"-")</f>
        <v>-</v>
      </c>
      <c r="BD74" s="92" t="str">
        <f>IFERROR(IF(BD$5=EOMONTH('Rent Roll'!$M38,0),-'Rent Roll'!$T38*'Rent Roll'!$D12,"-"),"-")</f>
        <v>-</v>
      </c>
      <c r="BE74" s="92" t="str">
        <f>IFERROR(IF(BE$5=EOMONTH('Rent Roll'!$M38,0),-'Rent Roll'!$T38*'Rent Roll'!$D12,"-"),"-")</f>
        <v>-</v>
      </c>
      <c r="BF74" s="92" t="str">
        <f>IFERROR(IF(BF$5=EOMONTH('Rent Roll'!$M38,0),-'Rent Roll'!$T38*'Rent Roll'!$D12,"-"),"-")</f>
        <v>-</v>
      </c>
      <c r="BG74" s="92" t="str">
        <f>IFERROR(IF(BG$5=EOMONTH('Rent Roll'!$M38,0),-'Rent Roll'!$T38*'Rent Roll'!$D12,"-"),"-")</f>
        <v>-</v>
      </c>
      <c r="BH74" s="92" t="str">
        <f>IFERROR(IF(BH$5=EOMONTH('Rent Roll'!$M38,0),-'Rent Roll'!$T38*'Rent Roll'!$D12,"-"),"-")</f>
        <v>-</v>
      </c>
      <c r="BI74" s="92" t="str">
        <f>IFERROR(IF(BI$5=EOMONTH('Rent Roll'!$M38,0),-'Rent Roll'!$T38*'Rent Roll'!$D12,"-"),"-")</f>
        <v>-</v>
      </c>
      <c r="BJ74" s="92" t="str">
        <f>IFERROR(IF(BJ$5=EOMONTH('Rent Roll'!$M38,0),-'Rent Roll'!$T38*'Rent Roll'!$D12,"-"),"-")</f>
        <v>-</v>
      </c>
      <c r="BK74" s="92" t="str">
        <f>IFERROR(IF(BK$5=EOMONTH('Rent Roll'!$M38,0),-'Rent Roll'!$T38*'Rent Roll'!$D12,"-"),"-")</f>
        <v>-</v>
      </c>
      <c r="BL74" s="92" t="str">
        <f>IFERROR(IF(BL$5=EOMONTH('Rent Roll'!$M38,0),-'Rent Roll'!$T38*'Rent Roll'!$D12,"-"),"-")</f>
        <v>-</v>
      </c>
      <c r="BM74" s="92" t="str">
        <f>IFERROR(IF(BM$5=EOMONTH('Rent Roll'!$M38,0),-'Rent Roll'!$T38*'Rent Roll'!$D12,"-"),"-")</f>
        <v>-</v>
      </c>
      <c r="BN74" s="92" t="str">
        <f>IFERROR(IF(BN$5=EOMONTH('Rent Roll'!$M38,0),-'Rent Roll'!$T38*'Rent Roll'!$D12,"-"),"-")</f>
        <v>-</v>
      </c>
      <c r="BO74" s="92" t="str">
        <f>IFERROR(IF(BO$5=EOMONTH('Rent Roll'!$M38,0),-'Rent Roll'!$T38*'Rent Roll'!$D12,"-"),"-")</f>
        <v>-</v>
      </c>
      <c r="BP74" s="92" t="str">
        <f>IFERROR(IF(BP$5=EOMONTH('Rent Roll'!$M38,0),-'Rent Roll'!$T38*'Rent Roll'!$D12,"-"),"-")</f>
        <v>-</v>
      </c>
      <c r="BQ74" s="92" t="str">
        <f>IFERROR(IF(BQ$5=EOMONTH('Rent Roll'!$M38,0),-'Rent Roll'!$T38*'Rent Roll'!$D12,"-"),"-")</f>
        <v>-</v>
      </c>
      <c r="BR74" s="92" t="str">
        <f>IFERROR(IF(BR$5=EOMONTH('Rent Roll'!$M38,0),-'Rent Roll'!$T38*'Rent Roll'!$D12,"-"),"-")</f>
        <v>-</v>
      </c>
      <c r="BS74" s="92" t="str">
        <f>IFERROR(IF(BS$5=EOMONTH('Rent Roll'!$M38,0),-'Rent Roll'!$T38*'Rent Roll'!$D12,"-"),"-")</f>
        <v>-</v>
      </c>
      <c r="BT74" s="92" t="str">
        <f>IFERROR(IF(BT$5=EOMONTH('Rent Roll'!$M38,0),-'Rent Roll'!$T38*'Rent Roll'!$D12,"-"),"-")</f>
        <v>-</v>
      </c>
      <c r="BU74" s="92" t="str">
        <f>IFERROR(IF(BU$5=EOMONTH('Rent Roll'!$M38,0),-'Rent Roll'!$T38*'Rent Roll'!$D12,"-"),"-")</f>
        <v>-</v>
      </c>
      <c r="BV74" s="92" t="str">
        <f>IFERROR(IF(BV$5=EOMONTH('Rent Roll'!$M38,0),-'Rent Roll'!$T38*'Rent Roll'!$D12,"-"),"-")</f>
        <v>-</v>
      </c>
      <c r="BW74" s="92" t="str">
        <f>IFERROR(IF(BW$5=EOMONTH('Rent Roll'!$M38,0),-'Rent Roll'!$T38*'Rent Roll'!$D12,"-"),"-")</f>
        <v>-</v>
      </c>
      <c r="BX74" s="92" t="str">
        <f>IFERROR(IF(BX$5=EOMONTH('Rent Roll'!$M38,0),-'Rent Roll'!$T38*'Rent Roll'!$D12,"-"),"-")</f>
        <v>-</v>
      </c>
      <c r="BY74" s="92" t="str">
        <f>IFERROR(IF(BY$5=EOMONTH('Rent Roll'!$M38,0),-'Rent Roll'!$T38*'Rent Roll'!$D12,"-"),"-")</f>
        <v>-</v>
      </c>
      <c r="BZ74" s="92" t="str">
        <f>IFERROR(IF(BZ$5=EOMONTH('Rent Roll'!$M38,0),-'Rent Roll'!$T38*'Rent Roll'!$D12,"-"),"-")</f>
        <v>-</v>
      </c>
      <c r="CA74" s="92" t="str">
        <f>IFERROR(IF(CA$5=EOMONTH('Rent Roll'!$M38,0),-'Rent Roll'!$T38*'Rent Roll'!$D12,"-"),"-")</f>
        <v>-</v>
      </c>
      <c r="CB74" s="92" t="str">
        <f>IFERROR(IF(CB$5=EOMONTH('Rent Roll'!$M38,0),-'Rent Roll'!$T38*'Rent Roll'!$D12,"-"),"-")</f>
        <v>-</v>
      </c>
      <c r="CC74" s="92" t="str">
        <f>IFERROR(IF(CC$5=EOMONTH('Rent Roll'!$M38,0),-'Rent Roll'!$T38*'Rent Roll'!$D12,"-"),"-")</f>
        <v>-</v>
      </c>
      <c r="CD74" s="92" t="str">
        <f>IFERROR(IF(CD$5=EOMONTH('Rent Roll'!$M38,0),-'Rent Roll'!$T38*'Rent Roll'!$D12,"-"),"-")</f>
        <v>-</v>
      </c>
      <c r="CE74" s="92" t="str">
        <f>IFERROR(IF(CE$5=EOMONTH('Rent Roll'!$M38,0),-'Rent Roll'!$T38*'Rent Roll'!$D12,"-"),"-")</f>
        <v>-</v>
      </c>
      <c r="CF74" s="92" t="str">
        <f>IFERROR(IF(CF$5=EOMONTH('Rent Roll'!$M38,0),-'Rent Roll'!$T38*'Rent Roll'!$D12,"-"),"-")</f>
        <v>-</v>
      </c>
      <c r="CG74" s="92" t="str">
        <f>IFERROR(IF(CG$5=EOMONTH('Rent Roll'!$M38,0),-'Rent Roll'!$T38*'Rent Roll'!$D12,"-"),"-")</f>
        <v>-</v>
      </c>
      <c r="CH74" s="92" t="str">
        <f>IFERROR(IF(CH$5=EOMONTH('Rent Roll'!$M38,0),-'Rent Roll'!$T38*'Rent Roll'!$D12,"-"),"-")</f>
        <v>-</v>
      </c>
      <c r="CI74" s="92" t="str">
        <f>IFERROR(IF(CI$5=EOMONTH('Rent Roll'!$M38,0),-'Rent Roll'!$T38*'Rent Roll'!$D12,"-"),"-")</f>
        <v>-</v>
      </c>
      <c r="CJ74" s="92" t="str">
        <f>IFERROR(IF(CJ$5=EOMONTH('Rent Roll'!$M38,0),-'Rent Roll'!$T38*'Rent Roll'!$D12,"-"),"-")</f>
        <v>-</v>
      </c>
      <c r="CK74" s="92" t="str">
        <f>IFERROR(IF(CK$5=EOMONTH('Rent Roll'!$M38,0),-'Rent Roll'!$T38*'Rent Roll'!$D12,"-"),"-")</f>
        <v>-</v>
      </c>
      <c r="CL74" s="92" t="str">
        <f>IFERROR(IF(CL$5=EOMONTH('Rent Roll'!$M38,0),-'Rent Roll'!$T38*'Rent Roll'!$D12,"-"),"-")</f>
        <v>-</v>
      </c>
      <c r="CM74" s="92" t="str">
        <f>IFERROR(IF(CM$5=EOMONTH('Rent Roll'!$M38,0),-'Rent Roll'!$T38*'Rent Roll'!$D12,"-"),"-")</f>
        <v>-</v>
      </c>
      <c r="CN74" s="92" t="str">
        <f>IFERROR(IF(CN$5=EOMONTH('Rent Roll'!$M38,0),-'Rent Roll'!$T38*'Rent Roll'!$D12,"-"),"-")</f>
        <v>-</v>
      </c>
      <c r="CO74" s="92" t="str">
        <f>IFERROR(IF(CO$5=EOMONTH('Rent Roll'!$M38,0),-'Rent Roll'!$T38*'Rent Roll'!$D12,"-"),"-")</f>
        <v>-</v>
      </c>
      <c r="CP74" s="92" t="str">
        <f>IFERROR(IF(CP$5=EOMONTH('Rent Roll'!$M38,0),-'Rent Roll'!$T38*'Rent Roll'!$D12,"-"),"-")</f>
        <v>-</v>
      </c>
      <c r="CQ74" s="92" t="str">
        <f>IFERROR(IF(CQ$5=EOMONTH('Rent Roll'!$M38,0),-'Rent Roll'!$T38*'Rent Roll'!$D12,"-"),"-")</f>
        <v>-</v>
      </c>
      <c r="CR74" s="92" t="str">
        <f>IFERROR(IF(CR$5=EOMONTH('Rent Roll'!$M38,0),-'Rent Roll'!$T38*'Rent Roll'!$D12,"-"),"-")</f>
        <v>-</v>
      </c>
      <c r="CS74" s="92" t="str">
        <f>IFERROR(IF(CS$5=EOMONTH('Rent Roll'!$M38,0),-'Rent Roll'!$T38*'Rent Roll'!$D12,"-"),"-")</f>
        <v>-</v>
      </c>
      <c r="CT74" s="92" t="str">
        <f>IFERROR(IF(CT$5=EOMONTH('Rent Roll'!$M38,0),-'Rent Roll'!$T38*'Rent Roll'!$D12,"-"),"-")</f>
        <v>-</v>
      </c>
      <c r="CU74" s="92" t="str">
        <f>IFERROR(IF(CU$5=EOMONTH('Rent Roll'!$M38,0),-'Rent Roll'!$T38*'Rent Roll'!$D12,"-"),"-")</f>
        <v>-</v>
      </c>
      <c r="CV74" s="92" t="str">
        <f>IFERROR(IF(CV$5=EOMONTH('Rent Roll'!$M38,0),-'Rent Roll'!$T38*'Rent Roll'!$D12,"-"),"-")</f>
        <v>-</v>
      </c>
      <c r="CW74" s="92" t="str">
        <f>IFERROR(IF(CW$5=EOMONTH('Rent Roll'!$M38,0),-'Rent Roll'!$T38*'Rent Roll'!$D12,"-"),"-")</f>
        <v>-</v>
      </c>
      <c r="CX74" s="92" t="str">
        <f>IFERROR(IF(CX$5=EOMONTH('Rent Roll'!$M38,0),-'Rent Roll'!$T38*'Rent Roll'!$D12,"-"),"-")</f>
        <v>-</v>
      </c>
      <c r="CY74" s="92" t="str">
        <f>IFERROR(IF(CY$5=EOMONTH('Rent Roll'!$M38,0),-'Rent Roll'!$T38*'Rent Roll'!$D12,"-"),"-")</f>
        <v>-</v>
      </c>
      <c r="CZ74" s="92" t="str">
        <f>IFERROR(IF(CZ$5=EOMONTH('Rent Roll'!$M38,0),-'Rent Roll'!$T38*'Rent Roll'!$D12,"-"),"-")</f>
        <v>-</v>
      </c>
      <c r="DA74" s="92" t="str">
        <f>IFERROR(IF(DA$5=EOMONTH('Rent Roll'!$M38,0),-'Rent Roll'!$T38*'Rent Roll'!$D12,"-"),"-")</f>
        <v>-</v>
      </c>
      <c r="DB74" s="92" t="str">
        <f>IFERROR(IF(DB$5=EOMONTH('Rent Roll'!$M38,0),-'Rent Roll'!$T38*'Rent Roll'!$D12,"-"),"-")</f>
        <v>-</v>
      </c>
      <c r="DC74" s="92" t="str">
        <f>IFERROR(IF(DC$5=EOMONTH('Rent Roll'!$M38,0),-'Rent Roll'!$T38*'Rent Roll'!$D12,"-"),"-")</f>
        <v>-</v>
      </c>
      <c r="DD74" s="92" t="str">
        <f>IFERROR(IF(DD$5=EOMONTH('Rent Roll'!$M38,0),-'Rent Roll'!$T38*'Rent Roll'!$D12,"-"),"-")</f>
        <v>-</v>
      </c>
      <c r="DE74" s="92" t="str">
        <f>IFERROR(IF(DE$5=EOMONTH('Rent Roll'!$M38,0),-'Rent Roll'!$T38*'Rent Roll'!$D12,"-"),"-")</f>
        <v>-</v>
      </c>
      <c r="DF74" s="92" t="str">
        <f>IFERROR(IF(DF$5=EOMONTH('Rent Roll'!$M38,0),-'Rent Roll'!$T38*'Rent Roll'!$D12,"-"),"-")</f>
        <v>-</v>
      </c>
      <c r="DG74" s="92" t="str">
        <f>IFERROR(IF(DG$5=EOMONTH('Rent Roll'!$M38,0),-'Rent Roll'!$T38*'Rent Roll'!$D12,"-"),"-")</f>
        <v>-</v>
      </c>
      <c r="DH74" s="92" t="str">
        <f>IFERROR(IF(DH$5=EOMONTH('Rent Roll'!$M38,0),-'Rent Roll'!$T38*'Rent Roll'!$D12,"-"),"-")</f>
        <v>-</v>
      </c>
      <c r="DI74" s="92" t="str">
        <f>IFERROR(IF(DI$5=EOMONTH('Rent Roll'!$M38,0),-'Rent Roll'!$T38*'Rent Roll'!$D12,"-"),"-")</f>
        <v>-</v>
      </c>
      <c r="DJ74" s="92" t="str">
        <f>IFERROR(IF(DJ$5=EOMONTH('Rent Roll'!$M38,0),-'Rent Roll'!$T38*'Rent Roll'!$D12,"-"),"-")</f>
        <v>-</v>
      </c>
      <c r="DK74" s="92" t="str">
        <f>IFERROR(IF(DK$5=EOMONTH('Rent Roll'!$M38,0),-'Rent Roll'!$T38*'Rent Roll'!$D12,"-"),"-")</f>
        <v>-</v>
      </c>
      <c r="DL74" s="92" t="str">
        <f>IFERROR(IF(DL$5=EOMONTH('Rent Roll'!$M38,0),-'Rent Roll'!$T38*'Rent Roll'!$D12,"-"),"-")</f>
        <v>-</v>
      </c>
      <c r="DM74" s="92" t="str">
        <f>IFERROR(IF(DM$5=EOMONTH('Rent Roll'!$M38,0),-'Rent Roll'!$T38*'Rent Roll'!$D12,"-"),"-")</f>
        <v>-</v>
      </c>
      <c r="DN74" s="92" t="str">
        <f>IFERROR(IF(DN$5=EOMONTH('Rent Roll'!$M38,0),-'Rent Roll'!$T38*'Rent Roll'!$D12,"-"),"-")</f>
        <v>-</v>
      </c>
      <c r="DO74" s="92" t="str">
        <f>IFERROR(IF(DO$5=EOMONTH('Rent Roll'!$M38,0),-'Rent Roll'!$T38*'Rent Roll'!$D12,"-"),"-")</f>
        <v>-</v>
      </c>
      <c r="DP74" s="92" t="str">
        <f>IFERROR(IF(DP$5=EOMONTH('Rent Roll'!$M38,0),-'Rent Roll'!$T38*'Rent Roll'!$D12,"-"),"-")</f>
        <v>-</v>
      </c>
      <c r="DQ74" s="92" t="str">
        <f>IFERROR(IF(DQ$5=EOMONTH('Rent Roll'!$M38,0),-'Rent Roll'!$T38*'Rent Roll'!$D12,"-"),"-")</f>
        <v>-</v>
      </c>
      <c r="DR74" s="92" t="str">
        <f>IFERROR(IF(DR$5=EOMONTH('Rent Roll'!$M38,0),-'Rent Roll'!$T38*'Rent Roll'!$D12,"-"),"-")</f>
        <v>-</v>
      </c>
      <c r="DS74" s="92" t="str">
        <f>IFERROR(IF(DS$5=EOMONTH('Rent Roll'!$M38,0),-'Rent Roll'!$T38*'Rent Roll'!$D12,"-"),"-")</f>
        <v>-</v>
      </c>
      <c r="DT74" s="92" t="str">
        <f>IFERROR(IF(DT$5=EOMONTH('Rent Roll'!$M38,0),-'Rent Roll'!$T38*'Rent Roll'!$D12,"-"),"-")</f>
        <v>-</v>
      </c>
      <c r="DU74" s="92" t="str">
        <f>IFERROR(IF(DU$5=EOMONTH('Rent Roll'!$M38,0),-'Rent Roll'!$T38*'Rent Roll'!$D12,"-"),"-")</f>
        <v>-</v>
      </c>
      <c r="DV74" s="92" t="str">
        <f>IFERROR(IF(DV$5=EOMONTH('Rent Roll'!$M38,0),-'Rent Roll'!$T38*'Rent Roll'!$D12,"-"),"-")</f>
        <v>-</v>
      </c>
      <c r="DW74" s="92" t="str">
        <f>IFERROR(IF(DW$5=EOMONTH('Rent Roll'!$M38,0),-'Rent Roll'!$T38*'Rent Roll'!$D12,"-"),"-")</f>
        <v>-</v>
      </c>
      <c r="DX74" s="92" t="str">
        <f>IFERROR(IF(DX$5=EOMONTH('Rent Roll'!$M38,0),-'Rent Roll'!$T38*'Rent Roll'!$D12,"-"),"-")</f>
        <v>-</v>
      </c>
      <c r="DY74" s="92" t="str">
        <f>IFERROR(IF(DY$5=EOMONTH('Rent Roll'!$M38,0),-'Rent Roll'!$T38*'Rent Roll'!$D12,"-"),"-")</f>
        <v>-</v>
      </c>
      <c r="DZ74" s="92" t="str">
        <f>IFERROR(IF(DZ$5=EOMONTH('Rent Roll'!$M38,0),-'Rent Roll'!$T38*'Rent Roll'!$D12,"-"),"-")</f>
        <v>-</v>
      </c>
      <c r="EA74" s="92" t="str">
        <f>IFERROR(IF(EA$5=EOMONTH('Rent Roll'!$M38,0),-'Rent Roll'!$T38*'Rent Roll'!$D12,"-"),"-")</f>
        <v>-</v>
      </c>
      <c r="EB74" s="92" t="str">
        <f>IFERROR(IF(EB$5=EOMONTH('Rent Roll'!$M38,0),-'Rent Roll'!$T38*'Rent Roll'!$D12,"-"),"-")</f>
        <v>-</v>
      </c>
      <c r="EC74" s="92" t="str">
        <f>IFERROR(IF(EC$5=EOMONTH('Rent Roll'!$M38,0),-'Rent Roll'!$T38*'Rent Roll'!$D12,"-"),"-")</f>
        <v>-</v>
      </c>
      <c r="ED74" s="92" t="str">
        <f>IFERROR(IF(ED$5=EOMONTH('Rent Roll'!$M38,0),-'Rent Roll'!$T38*'Rent Roll'!$D12,"-"),"-")</f>
        <v>-</v>
      </c>
      <c r="EE74" s="92" t="str">
        <f>IFERROR(IF(EE$5=EOMONTH('Rent Roll'!$M38,0),-'Rent Roll'!$T38*'Rent Roll'!$D12,"-"),"-")</f>
        <v>-</v>
      </c>
      <c r="EF74" s="214" t="str">
        <f>IFERROR(IF(EF$5=EOMONTH('Rent Roll'!$M38,0),-'Rent Roll'!$T38*'Rent Roll'!$D12,"-"),"-")</f>
        <v>-</v>
      </c>
      <c r="EG74" s="72" t="s">
        <v>109</v>
      </c>
    </row>
    <row r="75" spans="2:137" ht="15" x14ac:dyDescent="0.25">
      <c r="B75" s="74"/>
      <c r="C75" s="287" t="str">
        <f>CONCATENATE('Rent Roll'!B13&amp;" - "&amp;'Rent Roll'!C13)</f>
        <v xml:space="preserve"> - </v>
      </c>
      <c r="D75" s="214">
        <f t="shared" si="153"/>
        <v>0</v>
      </c>
      <c r="E75" s="92" t="str">
        <f>IFERROR(IF(E$5=EOMONTH('Rent Roll'!$M39,0),-'Rent Roll'!$T39*'Rent Roll'!$D13,"-"),"-")</f>
        <v>-</v>
      </c>
      <c r="F75" s="92" t="str">
        <f>IFERROR(IF(F$5=EOMONTH('Rent Roll'!$M39,0),-'Rent Roll'!$T39*'Rent Roll'!$D13,"-"),"-")</f>
        <v>-</v>
      </c>
      <c r="G75" s="92" t="str">
        <f>IFERROR(IF(G$5=EOMONTH('Rent Roll'!$M39,0),-'Rent Roll'!$T39*'Rent Roll'!$D13,"-"),"-")</f>
        <v>-</v>
      </c>
      <c r="H75" s="92" t="str">
        <f>IFERROR(IF(H$5=EOMONTH('Rent Roll'!$M39,0),-'Rent Roll'!$T39*'Rent Roll'!$D13,"-"),"-")</f>
        <v>-</v>
      </c>
      <c r="I75" s="92" t="str">
        <f>IFERROR(IF(I$5=EOMONTH('Rent Roll'!$M39,0),-'Rent Roll'!$T39*'Rent Roll'!$D13,"-"),"-")</f>
        <v>-</v>
      </c>
      <c r="J75" s="92" t="str">
        <f>IFERROR(IF(J$5=EOMONTH('Rent Roll'!$M39,0),-'Rent Roll'!$T39*'Rent Roll'!$D13,"-"),"-")</f>
        <v>-</v>
      </c>
      <c r="K75" s="92" t="str">
        <f>IFERROR(IF(K$5=EOMONTH('Rent Roll'!$M39,0),-'Rent Roll'!$T39*'Rent Roll'!$D13,"-"),"-")</f>
        <v>-</v>
      </c>
      <c r="L75" s="92" t="str">
        <f>IFERROR(IF(L$5=EOMONTH('Rent Roll'!$M39,0),-'Rent Roll'!$T39*'Rent Roll'!$D13,"-"),"-")</f>
        <v>-</v>
      </c>
      <c r="M75" s="92" t="str">
        <f>IFERROR(IF(M$5=EOMONTH('Rent Roll'!$M39,0),-'Rent Roll'!$T39*'Rent Roll'!$D13,"-"),"-")</f>
        <v>-</v>
      </c>
      <c r="N75" s="92" t="str">
        <f>IFERROR(IF(N$5=EOMONTH('Rent Roll'!$M39,0),-'Rent Roll'!$T39*'Rent Roll'!$D13,"-"),"-")</f>
        <v>-</v>
      </c>
      <c r="O75" s="92" t="str">
        <f>IFERROR(IF(O$5=EOMONTH('Rent Roll'!$M39,0),-'Rent Roll'!$T39*'Rent Roll'!$D13,"-"),"-")</f>
        <v>-</v>
      </c>
      <c r="P75" s="92" t="str">
        <f>IFERROR(IF(P$5=EOMONTH('Rent Roll'!$M39,0),-'Rent Roll'!$T39*'Rent Roll'!$D13,"-"),"-")</f>
        <v>-</v>
      </c>
      <c r="Q75" s="92" t="str">
        <f>IFERROR(IF(Q$5=EOMONTH('Rent Roll'!$M39,0),-'Rent Roll'!$T39*'Rent Roll'!$D13,"-"),"-")</f>
        <v>-</v>
      </c>
      <c r="R75" s="92" t="str">
        <f>IFERROR(IF(R$5=EOMONTH('Rent Roll'!$M39,0),-'Rent Roll'!$T39*'Rent Roll'!$D13,"-"),"-")</f>
        <v>-</v>
      </c>
      <c r="S75" s="92" t="str">
        <f>IFERROR(IF(S$5=EOMONTH('Rent Roll'!$M39,0),-'Rent Roll'!$T39*'Rent Roll'!$D13,"-"),"-")</f>
        <v>-</v>
      </c>
      <c r="T75" s="92" t="str">
        <f>IFERROR(IF(T$5=EOMONTH('Rent Roll'!$M39,0),-'Rent Roll'!$T39*'Rent Roll'!$D13,"-"),"-")</f>
        <v>-</v>
      </c>
      <c r="U75" s="92" t="str">
        <f>IFERROR(IF(U$5=EOMONTH('Rent Roll'!$M39,0),-'Rent Roll'!$T39*'Rent Roll'!$D13,"-"),"-")</f>
        <v>-</v>
      </c>
      <c r="V75" s="92" t="str">
        <f>IFERROR(IF(V$5=EOMONTH('Rent Roll'!$M39,0),-'Rent Roll'!$T39*'Rent Roll'!$D13,"-"),"-")</f>
        <v>-</v>
      </c>
      <c r="W75" s="92" t="str">
        <f>IFERROR(IF(W$5=EOMONTH('Rent Roll'!$M39,0),-'Rent Roll'!$T39*'Rent Roll'!$D13,"-"),"-")</f>
        <v>-</v>
      </c>
      <c r="X75" s="92" t="str">
        <f>IFERROR(IF(X$5=EOMONTH('Rent Roll'!$M39,0),-'Rent Roll'!$T39*'Rent Roll'!$D13,"-"),"-")</f>
        <v>-</v>
      </c>
      <c r="Y75" s="92" t="str">
        <f>IFERROR(IF(Y$5=EOMONTH('Rent Roll'!$M39,0),-'Rent Roll'!$T39*'Rent Roll'!$D13,"-"),"-")</f>
        <v>-</v>
      </c>
      <c r="Z75" s="92" t="str">
        <f>IFERROR(IF(Z$5=EOMONTH('Rent Roll'!$M39,0),-'Rent Roll'!$T39*'Rent Roll'!$D13,"-"),"-")</f>
        <v>-</v>
      </c>
      <c r="AA75" s="92" t="str">
        <f>IFERROR(IF(AA$5=EOMONTH('Rent Roll'!$M39,0),-'Rent Roll'!$T39*'Rent Roll'!$D13,"-"),"-")</f>
        <v>-</v>
      </c>
      <c r="AB75" s="92" t="str">
        <f>IFERROR(IF(AB$5=EOMONTH('Rent Roll'!$M39,0),-'Rent Roll'!$T39*'Rent Roll'!$D13,"-"),"-")</f>
        <v>-</v>
      </c>
      <c r="AC75" s="92" t="str">
        <f>IFERROR(IF(AC$5=EOMONTH('Rent Roll'!$M39,0),-'Rent Roll'!$T39*'Rent Roll'!$D13,"-"),"-")</f>
        <v>-</v>
      </c>
      <c r="AD75" s="92" t="str">
        <f>IFERROR(IF(AD$5=EOMONTH('Rent Roll'!$M39,0),-'Rent Roll'!$T39*'Rent Roll'!$D13,"-"),"-")</f>
        <v>-</v>
      </c>
      <c r="AE75" s="92" t="str">
        <f>IFERROR(IF(AE$5=EOMONTH('Rent Roll'!$M39,0),-'Rent Roll'!$T39*'Rent Roll'!$D13,"-"),"-")</f>
        <v>-</v>
      </c>
      <c r="AF75" s="92" t="str">
        <f>IFERROR(IF(AF$5=EOMONTH('Rent Roll'!$M39,0),-'Rent Roll'!$T39*'Rent Roll'!$D13,"-"),"-")</f>
        <v>-</v>
      </c>
      <c r="AG75" s="92" t="str">
        <f>IFERROR(IF(AG$5=EOMONTH('Rent Roll'!$M39,0),-'Rent Roll'!$T39*'Rent Roll'!$D13,"-"),"-")</f>
        <v>-</v>
      </c>
      <c r="AH75" s="92" t="str">
        <f>IFERROR(IF(AH$5=EOMONTH('Rent Roll'!$M39,0),-'Rent Roll'!$T39*'Rent Roll'!$D13,"-"),"-")</f>
        <v>-</v>
      </c>
      <c r="AI75" s="92" t="str">
        <f>IFERROR(IF(AI$5=EOMONTH('Rent Roll'!$M39,0),-'Rent Roll'!$T39*'Rent Roll'!$D13,"-"),"-")</f>
        <v>-</v>
      </c>
      <c r="AJ75" s="92" t="str">
        <f>IFERROR(IF(AJ$5=EOMONTH('Rent Roll'!$M39,0),-'Rent Roll'!$T39*'Rent Roll'!$D13,"-"),"-")</f>
        <v>-</v>
      </c>
      <c r="AK75" s="92" t="str">
        <f>IFERROR(IF(AK$5=EOMONTH('Rent Roll'!$M39,0),-'Rent Roll'!$T39*'Rent Roll'!$D13,"-"),"-")</f>
        <v>-</v>
      </c>
      <c r="AL75" s="92" t="str">
        <f>IFERROR(IF(AL$5=EOMONTH('Rent Roll'!$M39,0),-'Rent Roll'!$T39*'Rent Roll'!$D13,"-"),"-")</f>
        <v>-</v>
      </c>
      <c r="AM75" s="92" t="str">
        <f>IFERROR(IF(AM$5=EOMONTH('Rent Roll'!$M39,0),-'Rent Roll'!$T39*'Rent Roll'!$D13,"-"),"-")</f>
        <v>-</v>
      </c>
      <c r="AN75" s="92" t="str">
        <f>IFERROR(IF(AN$5=EOMONTH('Rent Roll'!$M39,0),-'Rent Roll'!$T39*'Rent Roll'!$D13,"-"),"-")</f>
        <v>-</v>
      </c>
      <c r="AO75" s="92" t="str">
        <f>IFERROR(IF(AO$5=EOMONTH('Rent Roll'!$M39,0),-'Rent Roll'!$T39*'Rent Roll'!$D13,"-"),"-")</f>
        <v>-</v>
      </c>
      <c r="AP75" s="92" t="str">
        <f>IFERROR(IF(AP$5=EOMONTH('Rent Roll'!$M39,0),-'Rent Roll'!$T39*'Rent Roll'!$D13,"-"),"-")</f>
        <v>-</v>
      </c>
      <c r="AQ75" s="92" t="str">
        <f>IFERROR(IF(AQ$5=EOMONTH('Rent Roll'!$M39,0),-'Rent Roll'!$T39*'Rent Roll'!$D13,"-"),"-")</f>
        <v>-</v>
      </c>
      <c r="AR75" s="92" t="str">
        <f>IFERROR(IF(AR$5=EOMONTH('Rent Roll'!$M39,0),-'Rent Roll'!$T39*'Rent Roll'!$D13,"-"),"-")</f>
        <v>-</v>
      </c>
      <c r="AS75" s="92" t="str">
        <f>IFERROR(IF(AS$5=EOMONTH('Rent Roll'!$M39,0),-'Rent Roll'!$T39*'Rent Roll'!$D13,"-"),"-")</f>
        <v>-</v>
      </c>
      <c r="AT75" s="92" t="str">
        <f>IFERROR(IF(AT$5=EOMONTH('Rent Roll'!$M39,0),-'Rent Roll'!$T39*'Rent Roll'!$D13,"-"),"-")</f>
        <v>-</v>
      </c>
      <c r="AU75" s="92" t="str">
        <f>IFERROR(IF(AU$5=EOMONTH('Rent Roll'!$M39,0),-'Rent Roll'!$T39*'Rent Roll'!$D13,"-"),"-")</f>
        <v>-</v>
      </c>
      <c r="AV75" s="92" t="str">
        <f>IFERROR(IF(AV$5=EOMONTH('Rent Roll'!$M39,0),-'Rent Roll'!$T39*'Rent Roll'!$D13,"-"),"-")</f>
        <v>-</v>
      </c>
      <c r="AW75" s="92" t="str">
        <f>IFERROR(IF(AW$5=EOMONTH('Rent Roll'!$M39,0),-'Rent Roll'!$T39*'Rent Roll'!$D13,"-"),"-")</f>
        <v>-</v>
      </c>
      <c r="AX75" s="92" t="str">
        <f>IFERROR(IF(AX$5=EOMONTH('Rent Roll'!$M39,0),-'Rent Roll'!$T39*'Rent Roll'!$D13,"-"),"-")</f>
        <v>-</v>
      </c>
      <c r="AY75" s="92" t="str">
        <f>IFERROR(IF(AY$5=EOMONTH('Rent Roll'!$M39,0),-'Rent Roll'!$T39*'Rent Roll'!$D13,"-"),"-")</f>
        <v>-</v>
      </c>
      <c r="AZ75" s="92" t="str">
        <f>IFERROR(IF(AZ$5=EOMONTH('Rent Roll'!$M39,0),-'Rent Roll'!$T39*'Rent Roll'!$D13,"-"),"-")</f>
        <v>-</v>
      </c>
      <c r="BA75" s="92" t="str">
        <f>IFERROR(IF(BA$5=EOMONTH('Rent Roll'!$M39,0),-'Rent Roll'!$T39*'Rent Roll'!$D13,"-"),"-")</f>
        <v>-</v>
      </c>
      <c r="BB75" s="92" t="str">
        <f>IFERROR(IF(BB$5=EOMONTH('Rent Roll'!$M39,0),-'Rent Roll'!$T39*'Rent Roll'!$D13,"-"),"-")</f>
        <v>-</v>
      </c>
      <c r="BC75" s="92" t="str">
        <f>IFERROR(IF(BC$5=EOMONTH('Rent Roll'!$M39,0),-'Rent Roll'!$T39*'Rent Roll'!$D13,"-"),"-")</f>
        <v>-</v>
      </c>
      <c r="BD75" s="92" t="str">
        <f>IFERROR(IF(BD$5=EOMONTH('Rent Roll'!$M39,0),-'Rent Roll'!$T39*'Rent Roll'!$D13,"-"),"-")</f>
        <v>-</v>
      </c>
      <c r="BE75" s="92" t="str">
        <f>IFERROR(IF(BE$5=EOMONTH('Rent Roll'!$M39,0),-'Rent Roll'!$T39*'Rent Roll'!$D13,"-"),"-")</f>
        <v>-</v>
      </c>
      <c r="BF75" s="92" t="str">
        <f>IFERROR(IF(BF$5=EOMONTH('Rent Roll'!$M39,0),-'Rent Roll'!$T39*'Rent Roll'!$D13,"-"),"-")</f>
        <v>-</v>
      </c>
      <c r="BG75" s="92" t="str">
        <f>IFERROR(IF(BG$5=EOMONTH('Rent Roll'!$M39,0),-'Rent Roll'!$T39*'Rent Roll'!$D13,"-"),"-")</f>
        <v>-</v>
      </c>
      <c r="BH75" s="92" t="str">
        <f>IFERROR(IF(BH$5=EOMONTH('Rent Roll'!$M39,0),-'Rent Roll'!$T39*'Rent Roll'!$D13,"-"),"-")</f>
        <v>-</v>
      </c>
      <c r="BI75" s="92" t="str">
        <f>IFERROR(IF(BI$5=EOMONTH('Rent Roll'!$M39,0),-'Rent Roll'!$T39*'Rent Roll'!$D13,"-"),"-")</f>
        <v>-</v>
      </c>
      <c r="BJ75" s="92" t="str">
        <f>IFERROR(IF(BJ$5=EOMONTH('Rent Roll'!$M39,0),-'Rent Roll'!$T39*'Rent Roll'!$D13,"-"),"-")</f>
        <v>-</v>
      </c>
      <c r="BK75" s="92" t="str">
        <f>IFERROR(IF(BK$5=EOMONTH('Rent Roll'!$M39,0),-'Rent Roll'!$T39*'Rent Roll'!$D13,"-"),"-")</f>
        <v>-</v>
      </c>
      <c r="BL75" s="92" t="str">
        <f>IFERROR(IF(BL$5=EOMONTH('Rent Roll'!$M39,0),-'Rent Roll'!$T39*'Rent Roll'!$D13,"-"),"-")</f>
        <v>-</v>
      </c>
      <c r="BM75" s="92" t="str">
        <f>IFERROR(IF(BM$5=EOMONTH('Rent Roll'!$M39,0),-'Rent Roll'!$T39*'Rent Roll'!$D13,"-"),"-")</f>
        <v>-</v>
      </c>
      <c r="BN75" s="92" t="str">
        <f>IFERROR(IF(BN$5=EOMONTH('Rent Roll'!$M39,0),-'Rent Roll'!$T39*'Rent Roll'!$D13,"-"),"-")</f>
        <v>-</v>
      </c>
      <c r="BO75" s="92" t="str">
        <f>IFERROR(IF(BO$5=EOMONTH('Rent Roll'!$M39,0),-'Rent Roll'!$T39*'Rent Roll'!$D13,"-"),"-")</f>
        <v>-</v>
      </c>
      <c r="BP75" s="92" t="str">
        <f>IFERROR(IF(BP$5=EOMONTH('Rent Roll'!$M39,0),-'Rent Roll'!$T39*'Rent Roll'!$D13,"-"),"-")</f>
        <v>-</v>
      </c>
      <c r="BQ75" s="92" t="str">
        <f>IFERROR(IF(BQ$5=EOMONTH('Rent Roll'!$M39,0),-'Rent Roll'!$T39*'Rent Roll'!$D13,"-"),"-")</f>
        <v>-</v>
      </c>
      <c r="BR75" s="92" t="str">
        <f>IFERROR(IF(BR$5=EOMONTH('Rent Roll'!$M39,0),-'Rent Roll'!$T39*'Rent Roll'!$D13,"-"),"-")</f>
        <v>-</v>
      </c>
      <c r="BS75" s="92" t="str">
        <f>IFERROR(IF(BS$5=EOMONTH('Rent Roll'!$M39,0),-'Rent Roll'!$T39*'Rent Roll'!$D13,"-"),"-")</f>
        <v>-</v>
      </c>
      <c r="BT75" s="92" t="str">
        <f>IFERROR(IF(BT$5=EOMONTH('Rent Roll'!$M39,0),-'Rent Roll'!$T39*'Rent Roll'!$D13,"-"),"-")</f>
        <v>-</v>
      </c>
      <c r="BU75" s="92" t="str">
        <f>IFERROR(IF(BU$5=EOMONTH('Rent Roll'!$M39,0),-'Rent Roll'!$T39*'Rent Roll'!$D13,"-"),"-")</f>
        <v>-</v>
      </c>
      <c r="BV75" s="92" t="str">
        <f>IFERROR(IF(BV$5=EOMONTH('Rent Roll'!$M39,0),-'Rent Roll'!$T39*'Rent Roll'!$D13,"-"),"-")</f>
        <v>-</v>
      </c>
      <c r="BW75" s="92" t="str">
        <f>IFERROR(IF(BW$5=EOMONTH('Rent Roll'!$M39,0),-'Rent Roll'!$T39*'Rent Roll'!$D13,"-"),"-")</f>
        <v>-</v>
      </c>
      <c r="BX75" s="92" t="str">
        <f>IFERROR(IF(BX$5=EOMONTH('Rent Roll'!$M39,0),-'Rent Roll'!$T39*'Rent Roll'!$D13,"-"),"-")</f>
        <v>-</v>
      </c>
      <c r="BY75" s="92" t="str">
        <f>IFERROR(IF(BY$5=EOMONTH('Rent Roll'!$M39,0),-'Rent Roll'!$T39*'Rent Roll'!$D13,"-"),"-")</f>
        <v>-</v>
      </c>
      <c r="BZ75" s="92" t="str">
        <f>IFERROR(IF(BZ$5=EOMONTH('Rent Roll'!$M39,0),-'Rent Roll'!$T39*'Rent Roll'!$D13,"-"),"-")</f>
        <v>-</v>
      </c>
      <c r="CA75" s="92" t="str">
        <f>IFERROR(IF(CA$5=EOMONTH('Rent Roll'!$M39,0),-'Rent Roll'!$T39*'Rent Roll'!$D13,"-"),"-")</f>
        <v>-</v>
      </c>
      <c r="CB75" s="92" t="str">
        <f>IFERROR(IF(CB$5=EOMONTH('Rent Roll'!$M39,0),-'Rent Roll'!$T39*'Rent Roll'!$D13,"-"),"-")</f>
        <v>-</v>
      </c>
      <c r="CC75" s="92" t="str">
        <f>IFERROR(IF(CC$5=EOMONTH('Rent Roll'!$M39,0),-'Rent Roll'!$T39*'Rent Roll'!$D13,"-"),"-")</f>
        <v>-</v>
      </c>
      <c r="CD75" s="92" t="str">
        <f>IFERROR(IF(CD$5=EOMONTH('Rent Roll'!$M39,0),-'Rent Roll'!$T39*'Rent Roll'!$D13,"-"),"-")</f>
        <v>-</v>
      </c>
      <c r="CE75" s="92" t="str">
        <f>IFERROR(IF(CE$5=EOMONTH('Rent Roll'!$M39,0),-'Rent Roll'!$T39*'Rent Roll'!$D13,"-"),"-")</f>
        <v>-</v>
      </c>
      <c r="CF75" s="92" t="str">
        <f>IFERROR(IF(CF$5=EOMONTH('Rent Roll'!$M39,0),-'Rent Roll'!$T39*'Rent Roll'!$D13,"-"),"-")</f>
        <v>-</v>
      </c>
      <c r="CG75" s="92" t="str">
        <f>IFERROR(IF(CG$5=EOMONTH('Rent Roll'!$M39,0),-'Rent Roll'!$T39*'Rent Roll'!$D13,"-"),"-")</f>
        <v>-</v>
      </c>
      <c r="CH75" s="92" t="str">
        <f>IFERROR(IF(CH$5=EOMONTH('Rent Roll'!$M39,0),-'Rent Roll'!$T39*'Rent Roll'!$D13,"-"),"-")</f>
        <v>-</v>
      </c>
      <c r="CI75" s="92" t="str">
        <f>IFERROR(IF(CI$5=EOMONTH('Rent Roll'!$M39,0),-'Rent Roll'!$T39*'Rent Roll'!$D13,"-"),"-")</f>
        <v>-</v>
      </c>
      <c r="CJ75" s="92" t="str">
        <f>IFERROR(IF(CJ$5=EOMONTH('Rent Roll'!$M39,0),-'Rent Roll'!$T39*'Rent Roll'!$D13,"-"),"-")</f>
        <v>-</v>
      </c>
      <c r="CK75" s="92" t="str">
        <f>IFERROR(IF(CK$5=EOMONTH('Rent Roll'!$M39,0),-'Rent Roll'!$T39*'Rent Roll'!$D13,"-"),"-")</f>
        <v>-</v>
      </c>
      <c r="CL75" s="92" t="str">
        <f>IFERROR(IF(CL$5=EOMONTH('Rent Roll'!$M39,0),-'Rent Roll'!$T39*'Rent Roll'!$D13,"-"),"-")</f>
        <v>-</v>
      </c>
      <c r="CM75" s="92" t="str">
        <f>IFERROR(IF(CM$5=EOMONTH('Rent Roll'!$M39,0),-'Rent Roll'!$T39*'Rent Roll'!$D13,"-"),"-")</f>
        <v>-</v>
      </c>
      <c r="CN75" s="92" t="str">
        <f>IFERROR(IF(CN$5=EOMONTH('Rent Roll'!$M39,0),-'Rent Roll'!$T39*'Rent Roll'!$D13,"-"),"-")</f>
        <v>-</v>
      </c>
      <c r="CO75" s="92" t="str">
        <f>IFERROR(IF(CO$5=EOMONTH('Rent Roll'!$M39,0),-'Rent Roll'!$T39*'Rent Roll'!$D13,"-"),"-")</f>
        <v>-</v>
      </c>
      <c r="CP75" s="92" t="str">
        <f>IFERROR(IF(CP$5=EOMONTH('Rent Roll'!$M39,0),-'Rent Roll'!$T39*'Rent Roll'!$D13,"-"),"-")</f>
        <v>-</v>
      </c>
      <c r="CQ75" s="92" t="str">
        <f>IFERROR(IF(CQ$5=EOMONTH('Rent Roll'!$M39,0),-'Rent Roll'!$T39*'Rent Roll'!$D13,"-"),"-")</f>
        <v>-</v>
      </c>
      <c r="CR75" s="92" t="str">
        <f>IFERROR(IF(CR$5=EOMONTH('Rent Roll'!$M39,0),-'Rent Roll'!$T39*'Rent Roll'!$D13,"-"),"-")</f>
        <v>-</v>
      </c>
      <c r="CS75" s="92" t="str">
        <f>IFERROR(IF(CS$5=EOMONTH('Rent Roll'!$M39,0),-'Rent Roll'!$T39*'Rent Roll'!$D13,"-"),"-")</f>
        <v>-</v>
      </c>
      <c r="CT75" s="92" t="str">
        <f>IFERROR(IF(CT$5=EOMONTH('Rent Roll'!$M39,0),-'Rent Roll'!$T39*'Rent Roll'!$D13,"-"),"-")</f>
        <v>-</v>
      </c>
      <c r="CU75" s="92" t="str">
        <f>IFERROR(IF(CU$5=EOMONTH('Rent Roll'!$M39,0),-'Rent Roll'!$T39*'Rent Roll'!$D13,"-"),"-")</f>
        <v>-</v>
      </c>
      <c r="CV75" s="92" t="str">
        <f>IFERROR(IF(CV$5=EOMONTH('Rent Roll'!$M39,0),-'Rent Roll'!$T39*'Rent Roll'!$D13,"-"),"-")</f>
        <v>-</v>
      </c>
      <c r="CW75" s="92" t="str">
        <f>IFERROR(IF(CW$5=EOMONTH('Rent Roll'!$M39,0),-'Rent Roll'!$T39*'Rent Roll'!$D13,"-"),"-")</f>
        <v>-</v>
      </c>
      <c r="CX75" s="92" t="str">
        <f>IFERROR(IF(CX$5=EOMONTH('Rent Roll'!$M39,0),-'Rent Roll'!$T39*'Rent Roll'!$D13,"-"),"-")</f>
        <v>-</v>
      </c>
      <c r="CY75" s="92" t="str">
        <f>IFERROR(IF(CY$5=EOMONTH('Rent Roll'!$M39,0),-'Rent Roll'!$T39*'Rent Roll'!$D13,"-"),"-")</f>
        <v>-</v>
      </c>
      <c r="CZ75" s="92" t="str">
        <f>IFERROR(IF(CZ$5=EOMONTH('Rent Roll'!$M39,0),-'Rent Roll'!$T39*'Rent Roll'!$D13,"-"),"-")</f>
        <v>-</v>
      </c>
      <c r="DA75" s="92" t="str">
        <f>IFERROR(IF(DA$5=EOMONTH('Rent Roll'!$M39,0),-'Rent Roll'!$T39*'Rent Roll'!$D13,"-"),"-")</f>
        <v>-</v>
      </c>
      <c r="DB75" s="92" t="str">
        <f>IFERROR(IF(DB$5=EOMONTH('Rent Roll'!$M39,0),-'Rent Roll'!$T39*'Rent Roll'!$D13,"-"),"-")</f>
        <v>-</v>
      </c>
      <c r="DC75" s="92" t="str">
        <f>IFERROR(IF(DC$5=EOMONTH('Rent Roll'!$M39,0),-'Rent Roll'!$T39*'Rent Roll'!$D13,"-"),"-")</f>
        <v>-</v>
      </c>
      <c r="DD75" s="92" t="str">
        <f>IFERROR(IF(DD$5=EOMONTH('Rent Roll'!$M39,0),-'Rent Roll'!$T39*'Rent Roll'!$D13,"-"),"-")</f>
        <v>-</v>
      </c>
      <c r="DE75" s="92" t="str">
        <f>IFERROR(IF(DE$5=EOMONTH('Rent Roll'!$M39,0),-'Rent Roll'!$T39*'Rent Roll'!$D13,"-"),"-")</f>
        <v>-</v>
      </c>
      <c r="DF75" s="92" t="str">
        <f>IFERROR(IF(DF$5=EOMONTH('Rent Roll'!$M39,0),-'Rent Roll'!$T39*'Rent Roll'!$D13,"-"),"-")</f>
        <v>-</v>
      </c>
      <c r="DG75" s="92" t="str">
        <f>IFERROR(IF(DG$5=EOMONTH('Rent Roll'!$M39,0),-'Rent Roll'!$T39*'Rent Roll'!$D13,"-"),"-")</f>
        <v>-</v>
      </c>
      <c r="DH75" s="92" t="str">
        <f>IFERROR(IF(DH$5=EOMONTH('Rent Roll'!$M39,0),-'Rent Roll'!$T39*'Rent Roll'!$D13,"-"),"-")</f>
        <v>-</v>
      </c>
      <c r="DI75" s="92" t="str">
        <f>IFERROR(IF(DI$5=EOMONTH('Rent Roll'!$M39,0),-'Rent Roll'!$T39*'Rent Roll'!$D13,"-"),"-")</f>
        <v>-</v>
      </c>
      <c r="DJ75" s="92" t="str">
        <f>IFERROR(IF(DJ$5=EOMONTH('Rent Roll'!$M39,0),-'Rent Roll'!$T39*'Rent Roll'!$D13,"-"),"-")</f>
        <v>-</v>
      </c>
      <c r="DK75" s="92" t="str">
        <f>IFERROR(IF(DK$5=EOMONTH('Rent Roll'!$M39,0),-'Rent Roll'!$T39*'Rent Roll'!$D13,"-"),"-")</f>
        <v>-</v>
      </c>
      <c r="DL75" s="92" t="str">
        <f>IFERROR(IF(DL$5=EOMONTH('Rent Roll'!$M39,0),-'Rent Roll'!$T39*'Rent Roll'!$D13,"-"),"-")</f>
        <v>-</v>
      </c>
      <c r="DM75" s="92" t="str">
        <f>IFERROR(IF(DM$5=EOMONTH('Rent Roll'!$M39,0),-'Rent Roll'!$T39*'Rent Roll'!$D13,"-"),"-")</f>
        <v>-</v>
      </c>
      <c r="DN75" s="92" t="str">
        <f>IFERROR(IF(DN$5=EOMONTH('Rent Roll'!$M39,0),-'Rent Roll'!$T39*'Rent Roll'!$D13,"-"),"-")</f>
        <v>-</v>
      </c>
      <c r="DO75" s="92" t="str">
        <f>IFERROR(IF(DO$5=EOMONTH('Rent Roll'!$M39,0),-'Rent Roll'!$T39*'Rent Roll'!$D13,"-"),"-")</f>
        <v>-</v>
      </c>
      <c r="DP75" s="92" t="str">
        <f>IFERROR(IF(DP$5=EOMONTH('Rent Roll'!$M39,0),-'Rent Roll'!$T39*'Rent Roll'!$D13,"-"),"-")</f>
        <v>-</v>
      </c>
      <c r="DQ75" s="92" t="str">
        <f>IFERROR(IF(DQ$5=EOMONTH('Rent Roll'!$M39,0),-'Rent Roll'!$T39*'Rent Roll'!$D13,"-"),"-")</f>
        <v>-</v>
      </c>
      <c r="DR75" s="92" t="str">
        <f>IFERROR(IF(DR$5=EOMONTH('Rent Roll'!$M39,0),-'Rent Roll'!$T39*'Rent Roll'!$D13,"-"),"-")</f>
        <v>-</v>
      </c>
      <c r="DS75" s="92" t="str">
        <f>IFERROR(IF(DS$5=EOMONTH('Rent Roll'!$M39,0),-'Rent Roll'!$T39*'Rent Roll'!$D13,"-"),"-")</f>
        <v>-</v>
      </c>
      <c r="DT75" s="92" t="str">
        <f>IFERROR(IF(DT$5=EOMONTH('Rent Roll'!$M39,0),-'Rent Roll'!$T39*'Rent Roll'!$D13,"-"),"-")</f>
        <v>-</v>
      </c>
      <c r="DU75" s="92" t="str">
        <f>IFERROR(IF(DU$5=EOMONTH('Rent Roll'!$M39,0),-'Rent Roll'!$T39*'Rent Roll'!$D13,"-"),"-")</f>
        <v>-</v>
      </c>
      <c r="DV75" s="92" t="str">
        <f>IFERROR(IF(DV$5=EOMONTH('Rent Roll'!$M39,0),-'Rent Roll'!$T39*'Rent Roll'!$D13,"-"),"-")</f>
        <v>-</v>
      </c>
      <c r="DW75" s="92" t="str">
        <f>IFERROR(IF(DW$5=EOMONTH('Rent Roll'!$M39,0),-'Rent Roll'!$T39*'Rent Roll'!$D13,"-"),"-")</f>
        <v>-</v>
      </c>
      <c r="DX75" s="92" t="str">
        <f>IFERROR(IF(DX$5=EOMONTH('Rent Roll'!$M39,0),-'Rent Roll'!$T39*'Rent Roll'!$D13,"-"),"-")</f>
        <v>-</v>
      </c>
      <c r="DY75" s="92" t="str">
        <f>IFERROR(IF(DY$5=EOMONTH('Rent Roll'!$M39,0),-'Rent Roll'!$T39*'Rent Roll'!$D13,"-"),"-")</f>
        <v>-</v>
      </c>
      <c r="DZ75" s="92" t="str">
        <f>IFERROR(IF(DZ$5=EOMONTH('Rent Roll'!$M39,0),-'Rent Roll'!$T39*'Rent Roll'!$D13,"-"),"-")</f>
        <v>-</v>
      </c>
      <c r="EA75" s="92" t="str">
        <f>IFERROR(IF(EA$5=EOMONTH('Rent Roll'!$M39,0),-'Rent Roll'!$T39*'Rent Roll'!$D13,"-"),"-")</f>
        <v>-</v>
      </c>
      <c r="EB75" s="92" t="str">
        <f>IFERROR(IF(EB$5=EOMONTH('Rent Roll'!$M39,0),-'Rent Roll'!$T39*'Rent Roll'!$D13,"-"),"-")</f>
        <v>-</v>
      </c>
      <c r="EC75" s="92" t="str">
        <f>IFERROR(IF(EC$5=EOMONTH('Rent Roll'!$M39,0),-'Rent Roll'!$T39*'Rent Roll'!$D13,"-"),"-")</f>
        <v>-</v>
      </c>
      <c r="ED75" s="92" t="str">
        <f>IFERROR(IF(ED$5=EOMONTH('Rent Roll'!$M39,0),-'Rent Roll'!$T39*'Rent Roll'!$D13,"-"),"-")</f>
        <v>-</v>
      </c>
      <c r="EE75" s="92" t="str">
        <f>IFERROR(IF(EE$5=EOMONTH('Rent Roll'!$M39,0),-'Rent Roll'!$T39*'Rent Roll'!$D13,"-"),"-")</f>
        <v>-</v>
      </c>
      <c r="EF75" s="214" t="str">
        <f>IFERROR(IF(EF$5=EOMONTH('Rent Roll'!$M39,0),-'Rent Roll'!$T39*'Rent Roll'!$D13,"-"),"-")</f>
        <v>-</v>
      </c>
      <c r="EG75" s="72" t="s">
        <v>109</v>
      </c>
    </row>
    <row r="76" spans="2:137" ht="15" x14ac:dyDescent="0.25">
      <c r="B76" s="74"/>
      <c r="C76" s="287" t="str">
        <f>CONCATENATE('Rent Roll'!B14&amp;" - "&amp;'Rent Roll'!C14)</f>
        <v xml:space="preserve"> - </v>
      </c>
      <c r="D76" s="214">
        <f t="shared" si="153"/>
        <v>0</v>
      </c>
      <c r="E76" s="92" t="str">
        <f>IFERROR(IF(E$5=EOMONTH('Rent Roll'!$M40,0),-'Rent Roll'!$T40*'Rent Roll'!$D14,"-"),"-")</f>
        <v>-</v>
      </c>
      <c r="F76" s="92" t="str">
        <f>IFERROR(IF(F$5=EOMONTH('Rent Roll'!$M40,0),-'Rent Roll'!$T40*'Rent Roll'!$D14,"-"),"-")</f>
        <v>-</v>
      </c>
      <c r="G76" s="92" t="str">
        <f>IFERROR(IF(G$5=EOMONTH('Rent Roll'!$M40,0),-'Rent Roll'!$T40*'Rent Roll'!$D14,"-"),"-")</f>
        <v>-</v>
      </c>
      <c r="H76" s="92" t="str">
        <f>IFERROR(IF(H$5=EOMONTH('Rent Roll'!$M40,0),-'Rent Roll'!$T40*'Rent Roll'!$D14,"-"),"-")</f>
        <v>-</v>
      </c>
      <c r="I76" s="92" t="str">
        <f>IFERROR(IF(I$5=EOMONTH('Rent Roll'!$M40,0),-'Rent Roll'!$T40*'Rent Roll'!$D14,"-"),"-")</f>
        <v>-</v>
      </c>
      <c r="J76" s="92" t="str">
        <f>IFERROR(IF(J$5=EOMONTH('Rent Roll'!$M40,0),-'Rent Roll'!$T40*'Rent Roll'!$D14,"-"),"-")</f>
        <v>-</v>
      </c>
      <c r="K76" s="92" t="str">
        <f>IFERROR(IF(K$5=EOMONTH('Rent Roll'!$M40,0),-'Rent Roll'!$T40*'Rent Roll'!$D14,"-"),"-")</f>
        <v>-</v>
      </c>
      <c r="L76" s="92" t="str">
        <f>IFERROR(IF(L$5=EOMONTH('Rent Roll'!$M40,0),-'Rent Roll'!$T40*'Rent Roll'!$D14,"-"),"-")</f>
        <v>-</v>
      </c>
      <c r="M76" s="92" t="str">
        <f>IFERROR(IF(M$5=EOMONTH('Rent Roll'!$M40,0),-'Rent Roll'!$T40*'Rent Roll'!$D14,"-"),"-")</f>
        <v>-</v>
      </c>
      <c r="N76" s="92" t="str">
        <f>IFERROR(IF(N$5=EOMONTH('Rent Roll'!$M40,0),-'Rent Roll'!$T40*'Rent Roll'!$D14,"-"),"-")</f>
        <v>-</v>
      </c>
      <c r="O76" s="92" t="str">
        <f>IFERROR(IF(O$5=EOMONTH('Rent Roll'!$M40,0),-'Rent Roll'!$T40*'Rent Roll'!$D14,"-"),"-")</f>
        <v>-</v>
      </c>
      <c r="P76" s="92" t="str">
        <f>IFERROR(IF(P$5=EOMONTH('Rent Roll'!$M40,0),-'Rent Roll'!$T40*'Rent Roll'!$D14,"-"),"-")</f>
        <v>-</v>
      </c>
      <c r="Q76" s="92" t="str">
        <f>IFERROR(IF(Q$5=EOMONTH('Rent Roll'!$M40,0),-'Rent Roll'!$T40*'Rent Roll'!$D14,"-"),"-")</f>
        <v>-</v>
      </c>
      <c r="R76" s="92" t="str">
        <f>IFERROR(IF(R$5=EOMONTH('Rent Roll'!$M40,0),-'Rent Roll'!$T40*'Rent Roll'!$D14,"-"),"-")</f>
        <v>-</v>
      </c>
      <c r="S76" s="92" t="str">
        <f>IFERROR(IF(S$5=EOMONTH('Rent Roll'!$M40,0),-'Rent Roll'!$T40*'Rent Roll'!$D14,"-"),"-")</f>
        <v>-</v>
      </c>
      <c r="T76" s="92" t="str">
        <f>IFERROR(IF(T$5=EOMONTH('Rent Roll'!$M40,0),-'Rent Roll'!$T40*'Rent Roll'!$D14,"-"),"-")</f>
        <v>-</v>
      </c>
      <c r="U76" s="92" t="str">
        <f>IFERROR(IF(U$5=EOMONTH('Rent Roll'!$M40,0),-'Rent Roll'!$T40*'Rent Roll'!$D14,"-"),"-")</f>
        <v>-</v>
      </c>
      <c r="V76" s="92" t="str">
        <f>IFERROR(IF(V$5=EOMONTH('Rent Roll'!$M40,0),-'Rent Roll'!$T40*'Rent Roll'!$D14,"-"),"-")</f>
        <v>-</v>
      </c>
      <c r="W76" s="92" t="str">
        <f>IFERROR(IF(W$5=EOMONTH('Rent Roll'!$M40,0),-'Rent Roll'!$T40*'Rent Roll'!$D14,"-"),"-")</f>
        <v>-</v>
      </c>
      <c r="X76" s="92" t="str">
        <f>IFERROR(IF(X$5=EOMONTH('Rent Roll'!$M40,0),-'Rent Roll'!$T40*'Rent Roll'!$D14,"-"),"-")</f>
        <v>-</v>
      </c>
      <c r="Y76" s="92" t="str">
        <f>IFERROR(IF(Y$5=EOMONTH('Rent Roll'!$M40,0),-'Rent Roll'!$T40*'Rent Roll'!$D14,"-"),"-")</f>
        <v>-</v>
      </c>
      <c r="Z76" s="92" t="str">
        <f>IFERROR(IF(Z$5=EOMONTH('Rent Roll'!$M40,0),-'Rent Roll'!$T40*'Rent Roll'!$D14,"-"),"-")</f>
        <v>-</v>
      </c>
      <c r="AA76" s="92" t="str">
        <f>IFERROR(IF(AA$5=EOMONTH('Rent Roll'!$M40,0),-'Rent Roll'!$T40*'Rent Roll'!$D14,"-"),"-")</f>
        <v>-</v>
      </c>
      <c r="AB76" s="92" t="str">
        <f>IFERROR(IF(AB$5=EOMONTH('Rent Roll'!$M40,0),-'Rent Roll'!$T40*'Rent Roll'!$D14,"-"),"-")</f>
        <v>-</v>
      </c>
      <c r="AC76" s="92" t="str">
        <f>IFERROR(IF(AC$5=EOMONTH('Rent Roll'!$M40,0),-'Rent Roll'!$T40*'Rent Roll'!$D14,"-"),"-")</f>
        <v>-</v>
      </c>
      <c r="AD76" s="92" t="str">
        <f>IFERROR(IF(AD$5=EOMONTH('Rent Roll'!$M40,0),-'Rent Roll'!$T40*'Rent Roll'!$D14,"-"),"-")</f>
        <v>-</v>
      </c>
      <c r="AE76" s="92" t="str">
        <f>IFERROR(IF(AE$5=EOMONTH('Rent Roll'!$M40,0),-'Rent Roll'!$T40*'Rent Roll'!$D14,"-"),"-")</f>
        <v>-</v>
      </c>
      <c r="AF76" s="92" t="str">
        <f>IFERROR(IF(AF$5=EOMONTH('Rent Roll'!$M40,0),-'Rent Roll'!$T40*'Rent Roll'!$D14,"-"),"-")</f>
        <v>-</v>
      </c>
      <c r="AG76" s="92" t="str">
        <f>IFERROR(IF(AG$5=EOMONTH('Rent Roll'!$M40,0),-'Rent Roll'!$T40*'Rent Roll'!$D14,"-"),"-")</f>
        <v>-</v>
      </c>
      <c r="AH76" s="92" t="str">
        <f>IFERROR(IF(AH$5=EOMONTH('Rent Roll'!$M40,0),-'Rent Roll'!$T40*'Rent Roll'!$D14,"-"),"-")</f>
        <v>-</v>
      </c>
      <c r="AI76" s="92" t="str">
        <f>IFERROR(IF(AI$5=EOMONTH('Rent Roll'!$M40,0),-'Rent Roll'!$T40*'Rent Roll'!$D14,"-"),"-")</f>
        <v>-</v>
      </c>
      <c r="AJ76" s="92" t="str">
        <f>IFERROR(IF(AJ$5=EOMONTH('Rent Roll'!$M40,0),-'Rent Roll'!$T40*'Rent Roll'!$D14,"-"),"-")</f>
        <v>-</v>
      </c>
      <c r="AK76" s="92" t="str">
        <f>IFERROR(IF(AK$5=EOMONTH('Rent Roll'!$M40,0),-'Rent Roll'!$T40*'Rent Roll'!$D14,"-"),"-")</f>
        <v>-</v>
      </c>
      <c r="AL76" s="92" t="str">
        <f>IFERROR(IF(AL$5=EOMONTH('Rent Roll'!$M40,0),-'Rent Roll'!$T40*'Rent Roll'!$D14,"-"),"-")</f>
        <v>-</v>
      </c>
      <c r="AM76" s="92" t="str">
        <f>IFERROR(IF(AM$5=EOMONTH('Rent Roll'!$M40,0),-'Rent Roll'!$T40*'Rent Roll'!$D14,"-"),"-")</f>
        <v>-</v>
      </c>
      <c r="AN76" s="92" t="str">
        <f>IFERROR(IF(AN$5=EOMONTH('Rent Roll'!$M40,0),-'Rent Roll'!$T40*'Rent Roll'!$D14,"-"),"-")</f>
        <v>-</v>
      </c>
      <c r="AO76" s="92" t="str">
        <f>IFERROR(IF(AO$5=EOMONTH('Rent Roll'!$M40,0),-'Rent Roll'!$T40*'Rent Roll'!$D14,"-"),"-")</f>
        <v>-</v>
      </c>
      <c r="AP76" s="92" t="str">
        <f>IFERROR(IF(AP$5=EOMONTH('Rent Roll'!$M40,0),-'Rent Roll'!$T40*'Rent Roll'!$D14,"-"),"-")</f>
        <v>-</v>
      </c>
      <c r="AQ76" s="92" t="str">
        <f>IFERROR(IF(AQ$5=EOMONTH('Rent Roll'!$M40,0),-'Rent Roll'!$T40*'Rent Roll'!$D14,"-"),"-")</f>
        <v>-</v>
      </c>
      <c r="AR76" s="92" t="str">
        <f>IFERROR(IF(AR$5=EOMONTH('Rent Roll'!$M40,0),-'Rent Roll'!$T40*'Rent Roll'!$D14,"-"),"-")</f>
        <v>-</v>
      </c>
      <c r="AS76" s="92" t="str">
        <f>IFERROR(IF(AS$5=EOMONTH('Rent Roll'!$M40,0),-'Rent Roll'!$T40*'Rent Roll'!$D14,"-"),"-")</f>
        <v>-</v>
      </c>
      <c r="AT76" s="92" t="str">
        <f>IFERROR(IF(AT$5=EOMONTH('Rent Roll'!$M40,0),-'Rent Roll'!$T40*'Rent Roll'!$D14,"-"),"-")</f>
        <v>-</v>
      </c>
      <c r="AU76" s="92" t="str">
        <f>IFERROR(IF(AU$5=EOMONTH('Rent Roll'!$M40,0),-'Rent Roll'!$T40*'Rent Roll'!$D14,"-"),"-")</f>
        <v>-</v>
      </c>
      <c r="AV76" s="92" t="str">
        <f>IFERROR(IF(AV$5=EOMONTH('Rent Roll'!$M40,0),-'Rent Roll'!$T40*'Rent Roll'!$D14,"-"),"-")</f>
        <v>-</v>
      </c>
      <c r="AW76" s="92" t="str">
        <f>IFERROR(IF(AW$5=EOMONTH('Rent Roll'!$M40,0),-'Rent Roll'!$T40*'Rent Roll'!$D14,"-"),"-")</f>
        <v>-</v>
      </c>
      <c r="AX76" s="92" t="str">
        <f>IFERROR(IF(AX$5=EOMONTH('Rent Roll'!$M40,0),-'Rent Roll'!$T40*'Rent Roll'!$D14,"-"),"-")</f>
        <v>-</v>
      </c>
      <c r="AY76" s="92" t="str">
        <f>IFERROR(IF(AY$5=EOMONTH('Rent Roll'!$M40,0),-'Rent Roll'!$T40*'Rent Roll'!$D14,"-"),"-")</f>
        <v>-</v>
      </c>
      <c r="AZ76" s="92" t="str">
        <f>IFERROR(IF(AZ$5=EOMONTH('Rent Roll'!$M40,0),-'Rent Roll'!$T40*'Rent Roll'!$D14,"-"),"-")</f>
        <v>-</v>
      </c>
      <c r="BA76" s="92" t="str">
        <f>IFERROR(IF(BA$5=EOMONTH('Rent Roll'!$M40,0),-'Rent Roll'!$T40*'Rent Roll'!$D14,"-"),"-")</f>
        <v>-</v>
      </c>
      <c r="BB76" s="92" t="str">
        <f>IFERROR(IF(BB$5=EOMONTH('Rent Roll'!$M40,0),-'Rent Roll'!$T40*'Rent Roll'!$D14,"-"),"-")</f>
        <v>-</v>
      </c>
      <c r="BC76" s="92" t="str">
        <f>IFERROR(IF(BC$5=EOMONTH('Rent Roll'!$M40,0),-'Rent Roll'!$T40*'Rent Roll'!$D14,"-"),"-")</f>
        <v>-</v>
      </c>
      <c r="BD76" s="92" t="str">
        <f>IFERROR(IF(BD$5=EOMONTH('Rent Roll'!$M40,0),-'Rent Roll'!$T40*'Rent Roll'!$D14,"-"),"-")</f>
        <v>-</v>
      </c>
      <c r="BE76" s="92" t="str">
        <f>IFERROR(IF(BE$5=EOMONTH('Rent Roll'!$M40,0),-'Rent Roll'!$T40*'Rent Roll'!$D14,"-"),"-")</f>
        <v>-</v>
      </c>
      <c r="BF76" s="92" t="str">
        <f>IFERROR(IF(BF$5=EOMONTH('Rent Roll'!$M40,0),-'Rent Roll'!$T40*'Rent Roll'!$D14,"-"),"-")</f>
        <v>-</v>
      </c>
      <c r="BG76" s="92" t="str">
        <f>IFERROR(IF(BG$5=EOMONTH('Rent Roll'!$M40,0),-'Rent Roll'!$T40*'Rent Roll'!$D14,"-"),"-")</f>
        <v>-</v>
      </c>
      <c r="BH76" s="92" t="str">
        <f>IFERROR(IF(BH$5=EOMONTH('Rent Roll'!$M40,0),-'Rent Roll'!$T40*'Rent Roll'!$D14,"-"),"-")</f>
        <v>-</v>
      </c>
      <c r="BI76" s="92" t="str">
        <f>IFERROR(IF(BI$5=EOMONTH('Rent Roll'!$M40,0),-'Rent Roll'!$T40*'Rent Roll'!$D14,"-"),"-")</f>
        <v>-</v>
      </c>
      <c r="BJ76" s="92" t="str">
        <f>IFERROR(IF(BJ$5=EOMONTH('Rent Roll'!$M40,0),-'Rent Roll'!$T40*'Rent Roll'!$D14,"-"),"-")</f>
        <v>-</v>
      </c>
      <c r="BK76" s="92" t="str">
        <f>IFERROR(IF(BK$5=EOMONTH('Rent Roll'!$M40,0),-'Rent Roll'!$T40*'Rent Roll'!$D14,"-"),"-")</f>
        <v>-</v>
      </c>
      <c r="BL76" s="92" t="str">
        <f>IFERROR(IF(BL$5=EOMONTH('Rent Roll'!$M40,0),-'Rent Roll'!$T40*'Rent Roll'!$D14,"-"),"-")</f>
        <v>-</v>
      </c>
      <c r="BM76" s="92" t="str">
        <f>IFERROR(IF(BM$5=EOMONTH('Rent Roll'!$M40,0),-'Rent Roll'!$T40*'Rent Roll'!$D14,"-"),"-")</f>
        <v>-</v>
      </c>
      <c r="BN76" s="92" t="str">
        <f>IFERROR(IF(BN$5=EOMONTH('Rent Roll'!$M40,0),-'Rent Roll'!$T40*'Rent Roll'!$D14,"-"),"-")</f>
        <v>-</v>
      </c>
      <c r="BO76" s="92" t="str">
        <f>IFERROR(IF(BO$5=EOMONTH('Rent Roll'!$M40,0),-'Rent Roll'!$T40*'Rent Roll'!$D14,"-"),"-")</f>
        <v>-</v>
      </c>
      <c r="BP76" s="92" t="str">
        <f>IFERROR(IF(BP$5=EOMONTH('Rent Roll'!$M40,0),-'Rent Roll'!$T40*'Rent Roll'!$D14,"-"),"-")</f>
        <v>-</v>
      </c>
      <c r="BQ76" s="92" t="str">
        <f>IFERROR(IF(BQ$5=EOMONTH('Rent Roll'!$M40,0),-'Rent Roll'!$T40*'Rent Roll'!$D14,"-"),"-")</f>
        <v>-</v>
      </c>
      <c r="BR76" s="92" t="str">
        <f>IFERROR(IF(BR$5=EOMONTH('Rent Roll'!$M40,0),-'Rent Roll'!$T40*'Rent Roll'!$D14,"-"),"-")</f>
        <v>-</v>
      </c>
      <c r="BS76" s="92" t="str">
        <f>IFERROR(IF(BS$5=EOMONTH('Rent Roll'!$M40,0),-'Rent Roll'!$T40*'Rent Roll'!$D14,"-"),"-")</f>
        <v>-</v>
      </c>
      <c r="BT76" s="92" t="str">
        <f>IFERROR(IF(BT$5=EOMONTH('Rent Roll'!$M40,0),-'Rent Roll'!$T40*'Rent Roll'!$D14,"-"),"-")</f>
        <v>-</v>
      </c>
      <c r="BU76" s="92" t="str">
        <f>IFERROR(IF(BU$5=EOMONTH('Rent Roll'!$M40,0),-'Rent Roll'!$T40*'Rent Roll'!$D14,"-"),"-")</f>
        <v>-</v>
      </c>
      <c r="BV76" s="92" t="str">
        <f>IFERROR(IF(BV$5=EOMONTH('Rent Roll'!$M40,0),-'Rent Roll'!$T40*'Rent Roll'!$D14,"-"),"-")</f>
        <v>-</v>
      </c>
      <c r="BW76" s="92" t="str">
        <f>IFERROR(IF(BW$5=EOMONTH('Rent Roll'!$M40,0),-'Rent Roll'!$T40*'Rent Roll'!$D14,"-"),"-")</f>
        <v>-</v>
      </c>
      <c r="BX76" s="92" t="str">
        <f>IFERROR(IF(BX$5=EOMONTH('Rent Roll'!$M40,0),-'Rent Roll'!$T40*'Rent Roll'!$D14,"-"),"-")</f>
        <v>-</v>
      </c>
      <c r="BY76" s="92" t="str">
        <f>IFERROR(IF(BY$5=EOMONTH('Rent Roll'!$M40,0),-'Rent Roll'!$T40*'Rent Roll'!$D14,"-"),"-")</f>
        <v>-</v>
      </c>
      <c r="BZ76" s="92" t="str">
        <f>IFERROR(IF(BZ$5=EOMONTH('Rent Roll'!$M40,0),-'Rent Roll'!$T40*'Rent Roll'!$D14,"-"),"-")</f>
        <v>-</v>
      </c>
      <c r="CA76" s="92" t="str">
        <f>IFERROR(IF(CA$5=EOMONTH('Rent Roll'!$M40,0),-'Rent Roll'!$T40*'Rent Roll'!$D14,"-"),"-")</f>
        <v>-</v>
      </c>
      <c r="CB76" s="92" t="str">
        <f>IFERROR(IF(CB$5=EOMONTH('Rent Roll'!$M40,0),-'Rent Roll'!$T40*'Rent Roll'!$D14,"-"),"-")</f>
        <v>-</v>
      </c>
      <c r="CC76" s="92" t="str">
        <f>IFERROR(IF(CC$5=EOMONTH('Rent Roll'!$M40,0),-'Rent Roll'!$T40*'Rent Roll'!$D14,"-"),"-")</f>
        <v>-</v>
      </c>
      <c r="CD76" s="92" t="str">
        <f>IFERROR(IF(CD$5=EOMONTH('Rent Roll'!$M40,0),-'Rent Roll'!$T40*'Rent Roll'!$D14,"-"),"-")</f>
        <v>-</v>
      </c>
      <c r="CE76" s="92" t="str">
        <f>IFERROR(IF(CE$5=EOMONTH('Rent Roll'!$M40,0),-'Rent Roll'!$T40*'Rent Roll'!$D14,"-"),"-")</f>
        <v>-</v>
      </c>
      <c r="CF76" s="92" t="str">
        <f>IFERROR(IF(CF$5=EOMONTH('Rent Roll'!$M40,0),-'Rent Roll'!$T40*'Rent Roll'!$D14,"-"),"-")</f>
        <v>-</v>
      </c>
      <c r="CG76" s="92" t="str">
        <f>IFERROR(IF(CG$5=EOMONTH('Rent Roll'!$M40,0),-'Rent Roll'!$T40*'Rent Roll'!$D14,"-"),"-")</f>
        <v>-</v>
      </c>
      <c r="CH76" s="92" t="str">
        <f>IFERROR(IF(CH$5=EOMONTH('Rent Roll'!$M40,0),-'Rent Roll'!$T40*'Rent Roll'!$D14,"-"),"-")</f>
        <v>-</v>
      </c>
      <c r="CI76" s="92" t="str">
        <f>IFERROR(IF(CI$5=EOMONTH('Rent Roll'!$M40,0),-'Rent Roll'!$T40*'Rent Roll'!$D14,"-"),"-")</f>
        <v>-</v>
      </c>
      <c r="CJ76" s="92" t="str">
        <f>IFERROR(IF(CJ$5=EOMONTH('Rent Roll'!$M40,0),-'Rent Roll'!$T40*'Rent Roll'!$D14,"-"),"-")</f>
        <v>-</v>
      </c>
      <c r="CK76" s="92" t="str">
        <f>IFERROR(IF(CK$5=EOMONTH('Rent Roll'!$M40,0),-'Rent Roll'!$T40*'Rent Roll'!$D14,"-"),"-")</f>
        <v>-</v>
      </c>
      <c r="CL76" s="92" t="str">
        <f>IFERROR(IF(CL$5=EOMONTH('Rent Roll'!$M40,0),-'Rent Roll'!$T40*'Rent Roll'!$D14,"-"),"-")</f>
        <v>-</v>
      </c>
      <c r="CM76" s="92" t="str">
        <f>IFERROR(IF(CM$5=EOMONTH('Rent Roll'!$M40,0),-'Rent Roll'!$T40*'Rent Roll'!$D14,"-"),"-")</f>
        <v>-</v>
      </c>
      <c r="CN76" s="92" t="str">
        <f>IFERROR(IF(CN$5=EOMONTH('Rent Roll'!$M40,0),-'Rent Roll'!$T40*'Rent Roll'!$D14,"-"),"-")</f>
        <v>-</v>
      </c>
      <c r="CO76" s="92" t="str">
        <f>IFERROR(IF(CO$5=EOMONTH('Rent Roll'!$M40,0),-'Rent Roll'!$T40*'Rent Roll'!$D14,"-"),"-")</f>
        <v>-</v>
      </c>
      <c r="CP76" s="92" t="str">
        <f>IFERROR(IF(CP$5=EOMONTH('Rent Roll'!$M40,0),-'Rent Roll'!$T40*'Rent Roll'!$D14,"-"),"-")</f>
        <v>-</v>
      </c>
      <c r="CQ76" s="92" t="str">
        <f>IFERROR(IF(CQ$5=EOMONTH('Rent Roll'!$M40,0),-'Rent Roll'!$T40*'Rent Roll'!$D14,"-"),"-")</f>
        <v>-</v>
      </c>
      <c r="CR76" s="92" t="str">
        <f>IFERROR(IF(CR$5=EOMONTH('Rent Roll'!$M40,0),-'Rent Roll'!$T40*'Rent Roll'!$D14,"-"),"-")</f>
        <v>-</v>
      </c>
      <c r="CS76" s="92" t="str">
        <f>IFERROR(IF(CS$5=EOMONTH('Rent Roll'!$M40,0),-'Rent Roll'!$T40*'Rent Roll'!$D14,"-"),"-")</f>
        <v>-</v>
      </c>
      <c r="CT76" s="92" t="str">
        <f>IFERROR(IF(CT$5=EOMONTH('Rent Roll'!$M40,0),-'Rent Roll'!$T40*'Rent Roll'!$D14,"-"),"-")</f>
        <v>-</v>
      </c>
      <c r="CU76" s="92" t="str">
        <f>IFERROR(IF(CU$5=EOMONTH('Rent Roll'!$M40,0),-'Rent Roll'!$T40*'Rent Roll'!$D14,"-"),"-")</f>
        <v>-</v>
      </c>
      <c r="CV76" s="92" t="str">
        <f>IFERROR(IF(CV$5=EOMONTH('Rent Roll'!$M40,0),-'Rent Roll'!$T40*'Rent Roll'!$D14,"-"),"-")</f>
        <v>-</v>
      </c>
      <c r="CW76" s="92" t="str">
        <f>IFERROR(IF(CW$5=EOMONTH('Rent Roll'!$M40,0),-'Rent Roll'!$T40*'Rent Roll'!$D14,"-"),"-")</f>
        <v>-</v>
      </c>
      <c r="CX76" s="92" t="str">
        <f>IFERROR(IF(CX$5=EOMONTH('Rent Roll'!$M40,0),-'Rent Roll'!$T40*'Rent Roll'!$D14,"-"),"-")</f>
        <v>-</v>
      </c>
      <c r="CY76" s="92" t="str">
        <f>IFERROR(IF(CY$5=EOMONTH('Rent Roll'!$M40,0),-'Rent Roll'!$T40*'Rent Roll'!$D14,"-"),"-")</f>
        <v>-</v>
      </c>
      <c r="CZ76" s="92" t="str">
        <f>IFERROR(IF(CZ$5=EOMONTH('Rent Roll'!$M40,0),-'Rent Roll'!$T40*'Rent Roll'!$D14,"-"),"-")</f>
        <v>-</v>
      </c>
      <c r="DA76" s="92" t="str">
        <f>IFERROR(IF(DA$5=EOMONTH('Rent Roll'!$M40,0),-'Rent Roll'!$T40*'Rent Roll'!$D14,"-"),"-")</f>
        <v>-</v>
      </c>
      <c r="DB76" s="92" t="str">
        <f>IFERROR(IF(DB$5=EOMONTH('Rent Roll'!$M40,0),-'Rent Roll'!$T40*'Rent Roll'!$D14,"-"),"-")</f>
        <v>-</v>
      </c>
      <c r="DC76" s="92" t="str">
        <f>IFERROR(IF(DC$5=EOMONTH('Rent Roll'!$M40,0),-'Rent Roll'!$T40*'Rent Roll'!$D14,"-"),"-")</f>
        <v>-</v>
      </c>
      <c r="DD76" s="92" t="str">
        <f>IFERROR(IF(DD$5=EOMONTH('Rent Roll'!$M40,0),-'Rent Roll'!$T40*'Rent Roll'!$D14,"-"),"-")</f>
        <v>-</v>
      </c>
      <c r="DE76" s="92" t="str">
        <f>IFERROR(IF(DE$5=EOMONTH('Rent Roll'!$M40,0),-'Rent Roll'!$T40*'Rent Roll'!$D14,"-"),"-")</f>
        <v>-</v>
      </c>
      <c r="DF76" s="92" t="str">
        <f>IFERROR(IF(DF$5=EOMONTH('Rent Roll'!$M40,0),-'Rent Roll'!$T40*'Rent Roll'!$D14,"-"),"-")</f>
        <v>-</v>
      </c>
      <c r="DG76" s="92" t="str">
        <f>IFERROR(IF(DG$5=EOMONTH('Rent Roll'!$M40,0),-'Rent Roll'!$T40*'Rent Roll'!$D14,"-"),"-")</f>
        <v>-</v>
      </c>
      <c r="DH76" s="92" t="str">
        <f>IFERROR(IF(DH$5=EOMONTH('Rent Roll'!$M40,0),-'Rent Roll'!$T40*'Rent Roll'!$D14,"-"),"-")</f>
        <v>-</v>
      </c>
      <c r="DI76" s="92" t="str">
        <f>IFERROR(IF(DI$5=EOMONTH('Rent Roll'!$M40,0),-'Rent Roll'!$T40*'Rent Roll'!$D14,"-"),"-")</f>
        <v>-</v>
      </c>
      <c r="DJ76" s="92" t="str">
        <f>IFERROR(IF(DJ$5=EOMONTH('Rent Roll'!$M40,0),-'Rent Roll'!$T40*'Rent Roll'!$D14,"-"),"-")</f>
        <v>-</v>
      </c>
      <c r="DK76" s="92" t="str">
        <f>IFERROR(IF(DK$5=EOMONTH('Rent Roll'!$M40,0),-'Rent Roll'!$T40*'Rent Roll'!$D14,"-"),"-")</f>
        <v>-</v>
      </c>
      <c r="DL76" s="92" t="str">
        <f>IFERROR(IF(DL$5=EOMONTH('Rent Roll'!$M40,0),-'Rent Roll'!$T40*'Rent Roll'!$D14,"-"),"-")</f>
        <v>-</v>
      </c>
      <c r="DM76" s="92" t="str">
        <f>IFERROR(IF(DM$5=EOMONTH('Rent Roll'!$M40,0),-'Rent Roll'!$T40*'Rent Roll'!$D14,"-"),"-")</f>
        <v>-</v>
      </c>
      <c r="DN76" s="92" t="str">
        <f>IFERROR(IF(DN$5=EOMONTH('Rent Roll'!$M40,0),-'Rent Roll'!$T40*'Rent Roll'!$D14,"-"),"-")</f>
        <v>-</v>
      </c>
      <c r="DO76" s="92" t="str">
        <f>IFERROR(IF(DO$5=EOMONTH('Rent Roll'!$M40,0),-'Rent Roll'!$T40*'Rent Roll'!$D14,"-"),"-")</f>
        <v>-</v>
      </c>
      <c r="DP76" s="92" t="str">
        <f>IFERROR(IF(DP$5=EOMONTH('Rent Roll'!$M40,0),-'Rent Roll'!$T40*'Rent Roll'!$D14,"-"),"-")</f>
        <v>-</v>
      </c>
      <c r="DQ76" s="92" t="str">
        <f>IFERROR(IF(DQ$5=EOMONTH('Rent Roll'!$M40,0),-'Rent Roll'!$T40*'Rent Roll'!$D14,"-"),"-")</f>
        <v>-</v>
      </c>
      <c r="DR76" s="92" t="str">
        <f>IFERROR(IF(DR$5=EOMONTH('Rent Roll'!$M40,0),-'Rent Roll'!$T40*'Rent Roll'!$D14,"-"),"-")</f>
        <v>-</v>
      </c>
      <c r="DS76" s="92" t="str">
        <f>IFERROR(IF(DS$5=EOMONTH('Rent Roll'!$M40,0),-'Rent Roll'!$T40*'Rent Roll'!$D14,"-"),"-")</f>
        <v>-</v>
      </c>
      <c r="DT76" s="92" t="str">
        <f>IFERROR(IF(DT$5=EOMONTH('Rent Roll'!$M40,0),-'Rent Roll'!$T40*'Rent Roll'!$D14,"-"),"-")</f>
        <v>-</v>
      </c>
      <c r="DU76" s="92" t="str">
        <f>IFERROR(IF(DU$5=EOMONTH('Rent Roll'!$M40,0),-'Rent Roll'!$T40*'Rent Roll'!$D14,"-"),"-")</f>
        <v>-</v>
      </c>
      <c r="DV76" s="92" t="str">
        <f>IFERROR(IF(DV$5=EOMONTH('Rent Roll'!$M40,0),-'Rent Roll'!$T40*'Rent Roll'!$D14,"-"),"-")</f>
        <v>-</v>
      </c>
      <c r="DW76" s="92" t="str">
        <f>IFERROR(IF(DW$5=EOMONTH('Rent Roll'!$M40,0),-'Rent Roll'!$T40*'Rent Roll'!$D14,"-"),"-")</f>
        <v>-</v>
      </c>
      <c r="DX76" s="92" t="str">
        <f>IFERROR(IF(DX$5=EOMONTH('Rent Roll'!$M40,0),-'Rent Roll'!$T40*'Rent Roll'!$D14,"-"),"-")</f>
        <v>-</v>
      </c>
      <c r="DY76" s="92" t="str">
        <f>IFERROR(IF(DY$5=EOMONTH('Rent Roll'!$M40,0),-'Rent Roll'!$T40*'Rent Roll'!$D14,"-"),"-")</f>
        <v>-</v>
      </c>
      <c r="DZ76" s="92" t="str">
        <f>IFERROR(IF(DZ$5=EOMONTH('Rent Roll'!$M40,0),-'Rent Roll'!$T40*'Rent Roll'!$D14,"-"),"-")</f>
        <v>-</v>
      </c>
      <c r="EA76" s="92" t="str">
        <f>IFERROR(IF(EA$5=EOMONTH('Rent Roll'!$M40,0),-'Rent Roll'!$T40*'Rent Roll'!$D14,"-"),"-")</f>
        <v>-</v>
      </c>
      <c r="EB76" s="92" t="str">
        <f>IFERROR(IF(EB$5=EOMONTH('Rent Roll'!$M40,0),-'Rent Roll'!$T40*'Rent Roll'!$D14,"-"),"-")</f>
        <v>-</v>
      </c>
      <c r="EC76" s="92" t="str">
        <f>IFERROR(IF(EC$5=EOMONTH('Rent Roll'!$M40,0),-'Rent Roll'!$T40*'Rent Roll'!$D14,"-"),"-")</f>
        <v>-</v>
      </c>
      <c r="ED76" s="92" t="str">
        <f>IFERROR(IF(ED$5=EOMONTH('Rent Roll'!$M40,0),-'Rent Roll'!$T40*'Rent Roll'!$D14,"-"),"-")</f>
        <v>-</v>
      </c>
      <c r="EE76" s="92" t="str">
        <f>IFERROR(IF(EE$5=EOMONTH('Rent Roll'!$M40,0),-'Rent Roll'!$T40*'Rent Roll'!$D14,"-"),"-")</f>
        <v>-</v>
      </c>
      <c r="EF76" s="214" t="str">
        <f>IFERROR(IF(EF$5=EOMONTH('Rent Roll'!$M40,0),-'Rent Roll'!$T40*'Rent Roll'!$D14,"-"),"-")</f>
        <v>-</v>
      </c>
      <c r="EG76" s="72" t="s">
        <v>109</v>
      </c>
    </row>
    <row r="77" spans="2:137" ht="15" x14ac:dyDescent="0.25">
      <c r="B77" s="74"/>
      <c r="C77" s="287" t="str">
        <f>CONCATENATE('Rent Roll'!B15&amp;" - "&amp;'Rent Roll'!C15)</f>
        <v xml:space="preserve"> - </v>
      </c>
      <c r="D77" s="214">
        <f t="shared" si="153"/>
        <v>0</v>
      </c>
      <c r="E77" s="92" t="str">
        <f>IFERROR(IF(E$5=EOMONTH('Rent Roll'!$M41,0),-'Rent Roll'!$T41*'Rent Roll'!$D15,"-"),"-")</f>
        <v>-</v>
      </c>
      <c r="F77" s="92" t="str">
        <f>IFERROR(IF(F$5=EOMONTH('Rent Roll'!$M41,0),-'Rent Roll'!$T41*'Rent Roll'!$D15,"-"),"-")</f>
        <v>-</v>
      </c>
      <c r="G77" s="92" t="str">
        <f>IFERROR(IF(G$5=EOMONTH('Rent Roll'!$M41,0),-'Rent Roll'!$T41*'Rent Roll'!$D15,"-"),"-")</f>
        <v>-</v>
      </c>
      <c r="H77" s="92" t="str">
        <f>IFERROR(IF(H$5=EOMONTH('Rent Roll'!$M41,0),-'Rent Roll'!$T41*'Rent Roll'!$D15,"-"),"-")</f>
        <v>-</v>
      </c>
      <c r="I77" s="92" t="str">
        <f>IFERROR(IF(I$5=EOMONTH('Rent Roll'!$M41,0),-'Rent Roll'!$T41*'Rent Roll'!$D15,"-"),"-")</f>
        <v>-</v>
      </c>
      <c r="J77" s="92" t="str">
        <f>IFERROR(IF(J$5=EOMONTH('Rent Roll'!$M41,0),-'Rent Roll'!$T41*'Rent Roll'!$D15,"-"),"-")</f>
        <v>-</v>
      </c>
      <c r="K77" s="92" t="str">
        <f>IFERROR(IF(K$5=EOMONTH('Rent Roll'!$M41,0),-'Rent Roll'!$T41*'Rent Roll'!$D15,"-"),"-")</f>
        <v>-</v>
      </c>
      <c r="L77" s="92" t="str">
        <f>IFERROR(IF(L$5=EOMONTH('Rent Roll'!$M41,0),-'Rent Roll'!$T41*'Rent Roll'!$D15,"-"),"-")</f>
        <v>-</v>
      </c>
      <c r="M77" s="92" t="str">
        <f>IFERROR(IF(M$5=EOMONTH('Rent Roll'!$M41,0),-'Rent Roll'!$T41*'Rent Roll'!$D15,"-"),"-")</f>
        <v>-</v>
      </c>
      <c r="N77" s="92" t="str">
        <f>IFERROR(IF(N$5=EOMONTH('Rent Roll'!$M41,0),-'Rent Roll'!$T41*'Rent Roll'!$D15,"-"),"-")</f>
        <v>-</v>
      </c>
      <c r="O77" s="92" t="str">
        <f>IFERROR(IF(O$5=EOMONTH('Rent Roll'!$M41,0),-'Rent Roll'!$T41*'Rent Roll'!$D15,"-"),"-")</f>
        <v>-</v>
      </c>
      <c r="P77" s="92" t="str">
        <f>IFERROR(IF(P$5=EOMONTH('Rent Roll'!$M41,0),-'Rent Roll'!$T41*'Rent Roll'!$D15,"-"),"-")</f>
        <v>-</v>
      </c>
      <c r="Q77" s="92" t="str">
        <f>IFERROR(IF(Q$5=EOMONTH('Rent Roll'!$M41,0),-'Rent Roll'!$T41*'Rent Roll'!$D15,"-"),"-")</f>
        <v>-</v>
      </c>
      <c r="R77" s="92" t="str">
        <f>IFERROR(IF(R$5=EOMONTH('Rent Roll'!$M41,0),-'Rent Roll'!$T41*'Rent Roll'!$D15,"-"),"-")</f>
        <v>-</v>
      </c>
      <c r="S77" s="92" t="str">
        <f>IFERROR(IF(S$5=EOMONTH('Rent Roll'!$M41,0),-'Rent Roll'!$T41*'Rent Roll'!$D15,"-"),"-")</f>
        <v>-</v>
      </c>
      <c r="T77" s="92" t="str">
        <f>IFERROR(IF(T$5=EOMONTH('Rent Roll'!$M41,0),-'Rent Roll'!$T41*'Rent Roll'!$D15,"-"),"-")</f>
        <v>-</v>
      </c>
      <c r="U77" s="92" t="str">
        <f>IFERROR(IF(U$5=EOMONTH('Rent Roll'!$M41,0),-'Rent Roll'!$T41*'Rent Roll'!$D15,"-"),"-")</f>
        <v>-</v>
      </c>
      <c r="V77" s="92" t="str">
        <f>IFERROR(IF(V$5=EOMONTH('Rent Roll'!$M41,0),-'Rent Roll'!$T41*'Rent Roll'!$D15,"-"),"-")</f>
        <v>-</v>
      </c>
      <c r="W77" s="92" t="str">
        <f>IFERROR(IF(W$5=EOMONTH('Rent Roll'!$M41,0),-'Rent Roll'!$T41*'Rent Roll'!$D15,"-"),"-")</f>
        <v>-</v>
      </c>
      <c r="X77" s="92" t="str">
        <f>IFERROR(IF(X$5=EOMONTH('Rent Roll'!$M41,0),-'Rent Roll'!$T41*'Rent Roll'!$D15,"-"),"-")</f>
        <v>-</v>
      </c>
      <c r="Y77" s="92" t="str">
        <f>IFERROR(IF(Y$5=EOMONTH('Rent Roll'!$M41,0),-'Rent Roll'!$T41*'Rent Roll'!$D15,"-"),"-")</f>
        <v>-</v>
      </c>
      <c r="Z77" s="92" t="str">
        <f>IFERROR(IF(Z$5=EOMONTH('Rent Roll'!$M41,0),-'Rent Roll'!$T41*'Rent Roll'!$D15,"-"),"-")</f>
        <v>-</v>
      </c>
      <c r="AA77" s="92" t="str">
        <f>IFERROR(IF(AA$5=EOMONTH('Rent Roll'!$M41,0),-'Rent Roll'!$T41*'Rent Roll'!$D15,"-"),"-")</f>
        <v>-</v>
      </c>
      <c r="AB77" s="92" t="str">
        <f>IFERROR(IF(AB$5=EOMONTH('Rent Roll'!$M41,0),-'Rent Roll'!$T41*'Rent Roll'!$D15,"-"),"-")</f>
        <v>-</v>
      </c>
      <c r="AC77" s="92" t="str">
        <f>IFERROR(IF(AC$5=EOMONTH('Rent Roll'!$M41,0),-'Rent Roll'!$T41*'Rent Roll'!$D15,"-"),"-")</f>
        <v>-</v>
      </c>
      <c r="AD77" s="92" t="str">
        <f>IFERROR(IF(AD$5=EOMONTH('Rent Roll'!$M41,0),-'Rent Roll'!$T41*'Rent Roll'!$D15,"-"),"-")</f>
        <v>-</v>
      </c>
      <c r="AE77" s="92" t="str">
        <f>IFERROR(IF(AE$5=EOMONTH('Rent Roll'!$M41,0),-'Rent Roll'!$T41*'Rent Roll'!$D15,"-"),"-")</f>
        <v>-</v>
      </c>
      <c r="AF77" s="92" t="str">
        <f>IFERROR(IF(AF$5=EOMONTH('Rent Roll'!$M41,0),-'Rent Roll'!$T41*'Rent Roll'!$D15,"-"),"-")</f>
        <v>-</v>
      </c>
      <c r="AG77" s="92" t="str">
        <f>IFERROR(IF(AG$5=EOMONTH('Rent Roll'!$M41,0),-'Rent Roll'!$T41*'Rent Roll'!$D15,"-"),"-")</f>
        <v>-</v>
      </c>
      <c r="AH77" s="92" t="str">
        <f>IFERROR(IF(AH$5=EOMONTH('Rent Roll'!$M41,0),-'Rent Roll'!$T41*'Rent Roll'!$D15,"-"),"-")</f>
        <v>-</v>
      </c>
      <c r="AI77" s="92" t="str">
        <f>IFERROR(IF(AI$5=EOMONTH('Rent Roll'!$M41,0),-'Rent Roll'!$T41*'Rent Roll'!$D15,"-"),"-")</f>
        <v>-</v>
      </c>
      <c r="AJ77" s="92" t="str">
        <f>IFERROR(IF(AJ$5=EOMONTH('Rent Roll'!$M41,0),-'Rent Roll'!$T41*'Rent Roll'!$D15,"-"),"-")</f>
        <v>-</v>
      </c>
      <c r="AK77" s="92" t="str">
        <f>IFERROR(IF(AK$5=EOMONTH('Rent Roll'!$M41,0),-'Rent Roll'!$T41*'Rent Roll'!$D15,"-"),"-")</f>
        <v>-</v>
      </c>
      <c r="AL77" s="92" t="str">
        <f>IFERROR(IF(AL$5=EOMONTH('Rent Roll'!$M41,0),-'Rent Roll'!$T41*'Rent Roll'!$D15,"-"),"-")</f>
        <v>-</v>
      </c>
      <c r="AM77" s="92" t="str">
        <f>IFERROR(IF(AM$5=EOMONTH('Rent Roll'!$M41,0),-'Rent Roll'!$T41*'Rent Roll'!$D15,"-"),"-")</f>
        <v>-</v>
      </c>
      <c r="AN77" s="92" t="str">
        <f>IFERROR(IF(AN$5=EOMONTH('Rent Roll'!$M41,0),-'Rent Roll'!$T41*'Rent Roll'!$D15,"-"),"-")</f>
        <v>-</v>
      </c>
      <c r="AO77" s="92" t="str">
        <f>IFERROR(IF(AO$5=EOMONTH('Rent Roll'!$M41,0),-'Rent Roll'!$T41*'Rent Roll'!$D15,"-"),"-")</f>
        <v>-</v>
      </c>
      <c r="AP77" s="92" t="str">
        <f>IFERROR(IF(AP$5=EOMONTH('Rent Roll'!$M41,0),-'Rent Roll'!$T41*'Rent Roll'!$D15,"-"),"-")</f>
        <v>-</v>
      </c>
      <c r="AQ77" s="92" t="str">
        <f>IFERROR(IF(AQ$5=EOMONTH('Rent Roll'!$M41,0),-'Rent Roll'!$T41*'Rent Roll'!$D15,"-"),"-")</f>
        <v>-</v>
      </c>
      <c r="AR77" s="92" t="str">
        <f>IFERROR(IF(AR$5=EOMONTH('Rent Roll'!$M41,0),-'Rent Roll'!$T41*'Rent Roll'!$D15,"-"),"-")</f>
        <v>-</v>
      </c>
      <c r="AS77" s="92" t="str">
        <f>IFERROR(IF(AS$5=EOMONTH('Rent Roll'!$M41,0),-'Rent Roll'!$T41*'Rent Roll'!$D15,"-"),"-")</f>
        <v>-</v>
      </c>
      <c r="AT77" s="92" t="str">
        <f>IFERROR(IF(AT$5=EOMONTH('Rent Roll'!$M41,0),-'Rent Roll'!$T41*'Rent Roll'!$D15,"-"),"-")</f>
        <v>-</v>
      </c>
      <c r="AU77" s="92" t="str">
        <f>IFERROR(IF(AU$5=EOMONTH('Rent Roll'!$M41,0),-'Rent Roll'!$T41*'Rent Roll'!$D15,"-"),"-")</f>
        <v>-</v>
      </c>
      <c r="AV77" s="92" t="str">
        <f>IFERROR(IF(AV$5=EOMONTH('Rent Roll'!$M41,0),-'Rent Roll'!$T41*'Rent Roll'!$D15,"-"),"-")</f>
        <v>-</v>
      </c>
      <c r="AW77" s="92" t="str">
        <f>IFERROR(IF(AW$5=EOMONTH('Rent Roll'!$M41,0),-'Rent Roll'!$T41*'Rent Roll'!$D15,"-"),"-")</f>
        <v>-</v>
      </c>
      <c r="AX77" s="92" t="str">
        <f>IFERROR(IF(AX$5=EOMONTH('Rent Roll'!$M41,0),-'Rent Roll'!$T41*'Rent Roll'!$D15,"-"),"-")</f>
        <v>-</v>
      </c>
      <c r="AY77" s="92" t="str">
        <f>IFERROR(IF(AY$5=EOMONTH('Rent Roll'!$M41,0),-'Rent Roll'!$T41*'Rent Roll'!$D15,"-"),"-")</f>
        <v>-</v>
      </c>
      <c r="AZ77" s="92" t="str">
        <f>IFERROR(IF(AZ$5=EOMONTH('Rent Roll'!$M41,0),-'Rent Roll'!$T41*'Rent Roll'!$D15,"-"),"-")</f>
        <v>-</v>
      </c>
      <c r="BA77" s="92" t="str">
        <f>IFERROR(IF(BA$5=EOMONTH('Rent Roll'!$M41,0),-'Rent Roll'!$T41*'Rent Roll'!$D15,"-"),"-")</f>
        <v>-</v>
      </c>
      <c r="BB77" s="92" t="str">
        <f>IFERROR(IF(BB$5=EOMONTH('Rent Roll'!$M41,0),-'Rent Roll'!$T41*'Rent Roll'!$D15,"-"),"-")</f>
        <v>-</v>
      </c>
      <c r="BC77" s="92" t="str">
        <f>IFERROR(IF(BC$5=EOMONTH('Rent Roll'!$M41,0),-'Rent Roll'!$T41*'Rent Roll'!$D15,"-"),"-")</f>
        <v>-</v>
      </c>
      <c r="BD77" s="92" t="str">
        <f>IFERROR(IF(BD$5=EOMONTH('Rent Roll'!$M41,0),-'Rent Roll'!$T41*'Rent Roll'!$D15,"-"),"-")</f>
        <v>-</v>
      </c>
      <c r="BE77" s="92" t="str">
        <f>IFERROR(IF(BE$5=EOMONTH('Rent Roll'!$M41,0),-'Rent Roll'!$T41*'Rent Roll'!$D15,"-"),"-")</f>
        <v>-</v>
      </c>
      <c r="BF77" s="92" t="str">
        <f>IFERROR(IF(BF$5=EOMONTH('Rent Roll'!$M41,0),-'Rent Roll'!$T41*'Rent Roll'!$D15,"-"),"-")</f>
        <v>-</v>
      </c>
      <c r="BG77" s="92" t="str">
        <f>IFERROR(IF(BG$5=EOMONTH('Rent Roll'!$M41,0),-'Rent Roll'!$T41*'Rent Roll'!$D15,"-"),"-")</f>
        <v>-</v>
      </c>
      <c r="BH77" s="92" t="str">
        <f>IFERROR(IF(BH$5=EOMONTH('Rent Roll'!$M41,0),-'Rent Roll'!$T41*'Rent Roll'!$D15,"-"),"-")</f>
        <v>-</v>
      </c>
      <c r="BI77" s="92" t="str">
        <f>IFERROR(IF(BI$5=EOMONTH('Rent Roll'!$M41,0),-'Rent Roll'!$T41*'Rent Roll'!$D15,"-"),"-")</f>
        <v>-</v>
      </c>
      <c r="BJ77" s="92" t="str">
        <f>IFERROR(IF(BJ$5=EOMONTH('Rent Roll'!$M41,0),-'Rent Roll'!$T41*'Rent Roll'!$D15,"-"),"-")</f>
        <v>-</v>
      </c>
      <c r="BK77" s="92" t="str">
        <f>IFERROR(IF(BK$5=EOMONTH('Rent Roll'!$M41,0),-'Rent Roll'!$T41*'Rent Roll'!$D15,"-"),"-")</f>
        <v>-</v>
      </c>
      <c r="BL77" s="92" t="str">
        <f>IFERROR(IF(BL$5=EOMONTH('Rent Roll'!$M41,0),-'Rent Roll'!$T41*'Rent Roll'!$D15,"-"),"-")</f>
        <v>-</v>
      </c>
      <c r="BM77" s="92" t="str">
        <f>IFERROR(IF(BM$5=EOMONTH('Rent Roll'!$M41,0),-'Rent Roll'!$T41*'Rent Roll'!$D15,"-"),"-")</f>
        <v>-</v>
      </c>
      <c r="BN77" s="92" t="str">
        <f>IFERROR(IF(BN$5=EOMONTH('Rent Roll'!$M41,0),-'Rent Roll'!$T41*'Rent Roll'!$D15,"-"),"-")</f>
        <v>-</v>
      </c>
      <c r="BO77" s="92" t="str">
        <f>IFERROR(IF(BO$5=EOMONTH('Rent Roll'!$M41,0),-'Rent Roll'!$T41*'Rent Roll'!$D15,"-"),"-")</f>
        <v>-</v>
      </c>
      <c r="BP77" s="92" t="str">
        <f>IFERROR(IF(BP$5=EOMONTH('Rent Roll'!$M41,0),-'Rent Roll'!$T41*'Rent Roll'!$D15,"-"),"-")</f>
        <v>-</v>
      </c>
      <c r="BQ77" s="92" t="str">
        <f>IFERROR(IF(BQ$5=EOMONTH('Rent Roll'!$M41,0),-'Rent Roll'!$T41*'Rent Roll'!$D15,"-"),"-")</f>
        <v>-</v>
      </c>
      <c r="BR77" s="92" t="str">
        <f>IFERROR(IF(BR$5=EOMONTH('Rent Roll'!$M41,0),-'Rent Roll'!$T41*'Rent Roll'!$D15,"-"),"-")</f>
        <v>-</v>
      </c>
      <c r="BS77" s="92" t="str">
        <f>IFERROR(IF(BS$5=EOMONTH('Rent Roll'!$M41,0),-'Rent Roll'!$T41*'Rent Roll'!$D15,"-"),"-")</f>
        <v>-</v>
      </c>
      <c r="BT77" s="92" t="str">
        <f>IFERROR(IF(BT$5=EOMONTH('Rent Roll'!$M41,0),-'Rent Roll'!$T41*'Rent Roll'!$D15,"-"),"-")</f>
        <v>-</v>
      </c>
      <c r="BU77" s="92" t="str">
        <f>IFERROR(IF(BU$5=EOMONTH('Rent Roll'!$M41,0),-'Rent Roll'!$T41*'Rent Roll'!$D15,"-"),"-")</f>
        <v>-</v>
      </c>
      <c r="BV77" s="92" t="str">
        <f>IFERROR(IF(BV$5=EOMONTH('Rent Roll'!$M41,0),-'Rent Roll'!$T41*'Rent Roll'!$D15,"-"),"-")</f>
        <v>-</v>
      </c>
      <c r="BW77" s="92" t="str">
        <f>IFERROR(IF(BW$5=EOMONTH('Rent Roll'!$M41,0),-'Rent Roll'!$T41*'Rent Roll'!$D15,"-"),"-")</f>
        <v>-</v>
      </c>
      <c r="BX77" s="92" t="str">
        <f>IFERROR(IF(BX$5=EOMONTH('Rent Roll'!$M41,0),-'Rent Roll'!$T41*'Rent Roll'!$D15,"-"),"-")</f>
        <v>-</v>
      </c>
      <c r="BY77" s="92" t="str">
        <f>IFERROR(IF(BY$5=EOMONTH('Rent Roll'!$M41,0),-'Rent Roll'!$T41*'Rent Roll'!$D15,"-"),"-")</f>
        <v>-</v>
      </c>
      <c r="BZ77" s="92" t="str">
        <f>IFERROR(IF(BZ$5=EOMONTH('Rent Roll'!$M41,0),-'Rent Roll'!$T41*'Rent Roll'!$D15,"-"),"-")</f>
        <v>-</v>
      </c>
      <c r="CA77" s="92" t="str">
        <f>IFERROR(IF(CA$5=EOMONTH('Rent Roll'!$M41,0),-'Rent Roll'!$T41*'Rent Roll'!$D15,"-"),"-")</f>
        <v>-</v>
      </c>
      <c r="CB77" s="92" t="str">
        <f>IFERROR(IF(CB$5=EOMONTH('Rent Roll'!$M41,0),-'Rent Roll'!$T41*'Rent Roll'!$D15,"-"),"-")</f>
        <v>-</v>
      </c>
      <c r="CC77" s="92" t="str">
        <f>IFERROR(IF(CC$5=EOMONTH('Rent Roll'!$M41,0),-'Rent Roll'!$T41*'Rent Roll'!$D15,"-"),"-")</f>
        <v>-</v>
      </c>
      <c r="CD77" s="92" t="str">
        <f>IFERROR(IF(CD$5=EOMONTH('Rent Roll'!$M41,0),-'Rent Roll'!$T41*'Rent Roll'!$D15,"-"),"-")</f>
        <v>-</v>
      </c>
      <c r="CE77" s="92" t="str">
        <f>IFERROR(IF(CE$5=EOMONTH('Rent Roll'!$M41,0),-'Rent Roll'!$T41*'Rent Roll'!$D15,"-"),"-")</f>
        <v>-</v>
      </c>
      <c r="CF77" s="92" t="str">
        <f>IFERROR(IF(CF$5=EOMONTH('Rent Roll'!$M41,0),-'Rent Roll'!$T41*'Rent Roll'!$D15,"-"),"-")</f>
        <v>-</v>
      </c>
      <c r="CG77" s="92" t="str">
        <f>IFERROR(IF(CG$5=EOMONTH('Rent Roll'!$M41,0),-'Rent Roll'!$T41*'Rent Roll'!$D15,"-"),"-")</f>
        <v>-</v>
      </c>
      <c r="CH77" s="92" t="str">
        <f>IFERROR(IF(CH$5=EOMONTH('Rent Roll'!$M41,0),-'Rent Roll'!$T41*'Rent Roll'!$D15,"-"),"-")</f>
        <v>-</v>
      </c>
      <c r="CI77" s="92" t="str">
        <f>IFERROR(IF(CI$5=EOMONTH('Rent Roll'!$M41,0),-'Rent Roll'!$T41*'Rent Roll'!$D15,"-"),"-")</f>
        <v>-</v>
      </c>
      <c r="CJ77" s="92" t="str">
        <f>IFERROR(IF(CJ$5=EOMONTH('Rent Roll'!$M41,0),-'Rent Roll'!$T41*'Rent Roll'!$D15,"-"),"-")</f>
        <v>-</v>
      </c>
      <c r="CK77" s="92" t="str">
        <f>IFERROR(IF(CK$5=EOMONTH('Rent Roll'!$M41,0),-'Rent Roll'!$T41*'Rent Roll'!$D15,"-"),"-")</f>
        <v>-</v>
      </c>
      <c r="CL77" s="92" t="str">
        <f>IFERROR(IF(CL$5=EOMONTH('Rent Roll'!$M41,0),-'Rent Roll'!$T41*'Rent Roll'!$D15,"-"),"-")</f>
        <v>-</v>
      </c>
      <c r="CM77" s="92" t="str">
        <f>IFERROR(IF(CM$5=EOMONTH('Rent Roll'!$M41,0),-'Rent Roll'!$T41*'Rent Roll'!$D15,"-"),"-")</f>
        <v>-</v>
      </c>
      <c r="CN77" s="92" t="str">
        <f>IFERROR(IF(CN$5=EOMONTH('Rent Roll'!$M41,0),-'Rent Roll'!$T41*'Rent Roll'!$D15,"-"),"-")</f>
        <v>-</v>
      </c>
      <c r="CO77" s="92" t="str">
        <f>IFERROR(IF(CO$5=EOMONTH('Rent Roll'!$M41,0),-'Rent Roll'!$T41*'Rent Roll'!$D15,"-"),"-")</f>
        <v>-</v>
      </c>
      <c r="CP77" s="92" t="str">
        <f>IFERROR(IF(CP$5=EOMONTH('Rent Roll'!$M41,0),-'Rent Roll'!$T41*'Rent Roll'!$D15,"-"),"-")</f>
        <v>-</v>
      </c>
      <c r="CQ77" s="92" t="str">
        <f>IFERROR(IF(CQ$5=EOMONTH('Rent Roll'!$M41,0),-'Rent Roll'!$T41*'Rent Roll'!$D15,"-"),"-")</f>
        <v>-</v>
      </c>
      <c r="CR77" s="92" t="str">
        <f>IFERROR(IF(CR$5=EOMONTH('Rent Roll'!$M41,0),-'Rent Roll'!$T41*'Rent Roll'!$D15,"-"),"-")</f>
        <v>-</v>
      </c>
      <c r="CS77" s="92" t="str">
        <f>IFERROR(IF(CS$5=EOMONTH('Rent Roll'!$M41,0),-'Rent Roll'!$T41*'Rent Roll'!$D15,"-"),"-")</f>
        <v>-</v>
      </c>
      <c r="CT77" s="92" t="str">
        <f>IFERROR(IF(CT$5=EOMONTH('Rent Roll'!$M41,0),-'Rent Roll'!$T41*'Rent Roll'!$D15,"-"),"-")</f>
        <v>-</v>
      </c>
      <c r="CU77" s="92" t="str">
        <f>IFERROR(IF(CU$5=EOMONTH('Rent Roll'!$M41,0),-'Rent Roll'!$T41*'Rent Roll'!$D15,"-"),"-")</f>
        <v>-</v>
      </c>
      <c r="CV77" s="92" t="str">
        <f>IFERROR(IF(CV$5=EOMONTH('Rent Roll'!$M41,0),-'Rent Roll'!$T41*'Rent Roll'!$D15,"-"),"-")</f>
        <v>-</v>
      </c>
      <c r="CW77" s="92" t="str">
        <f>IFERROR(IF(CW$5=EOMONTH('Rent Roll'!$M41,0),-'Rent Roll'!$T41*'Rent Roll'!$D15,"-"),"-")</f>
        <v>-</v>
      </c>
      <c r="CX77" s="92" t="str">
        <f>IFERROR(IF(CX$5=EOMONTH('Rent Roll'!$M41,0),-'Rent Roll'!$T41*'Rent Roll'!$D15,"-"),"-")</f>
        <v>-</v>
      </c>
      <c r="CY77" s="92" t="str">
        <f>IFERROR(IF(CY$5=EOMONTH('Rent Roll'!$M41,0),-'Rent Roll'!$T41*'Rent Roll'!$D15,"-"),"-")</f>
        <v>-</v>
      </c>
      <c r="CZ77" s="92" t="str">
        <f>IFERROR(IF(CZ$5=EOMONTH('Rent Roll'!$M41,0),-'Rent Roll'!$T41*'Rent Roll'!$D15,"-"),"-")</f>
        <v>-</v>
      </c>
      <c r="DA77" s="92" t="str">
        <f>IFERROR(IF(DA$5=EOMONTH('Rent Roll'!$M41,0),-'Rent Roll'!$T41*'Rent Roll'!$D15,"-"),"-")</f>
        <v>-</v>
      </c>
      <c r="DB77" s="92" t="str">
        <f>IFERROR(IF(DB$5=EOMONTH('Rent Roll'!$M41,0),-'Rent Roll'!$T41*'Rent Roll'!$D15,"-"),"-")</f>
        <v>-</v>
      </c>
      <c r="DC77" s="92" t="str">
        <f>IFERROR(IF(DC$5=EOMONTH('Rent Roll'!$M41,0),-'Rent Roll'!$T41*'Rent Roll'!$D15,"-"),"-")</f>
        <v>-</v>
      </c>
      <c r="DD77" s="92" t="str">
        <f>IFERROR(IF(DD$5=EOMONTH('Rent Roll'!$M41,0),-'Rent Roll'!$T41*'Rent Roll'!$D15,"-"),"-")</f>
        <v>-</v>
      </c>
      <c r="DE77" s="92" t="str">
        <f>IFERROR(IF(DE$5=EOMONTH('Rent Roll'!$M41,0),-'Rent Roll'!$T41*'Rent Roll'!$D15,"-"),"-")</f>
        <v>-</v>
      </c>
      <c r="DF77" s="92" t="str">
        <f>IFERROR(IF(DF$5=EOMONTH('Rent Roll'!$M41,0),-'Rent Roll'!$T41*'Rent Roll'!$D15,"-"),"-")</f>
        <v>-</v>
      </c>
      <c r="DG77" s="92" t="str">
        <f>IFERROR(IF(DG$5=EOMONTH('Rent Roll'!$M41,0),-'Rent Roll'!$T41*'Rent Roll'!$D15,"-"),"-")</f>
        <v>-</v>
      </c>
      <c r="DH77" s="92" t="str">
        <f>IFERROR(IF(DH$5=EOMONTH('Rent Roll'!$M41,0),-'Rent Roll'!$T41*'Rent Roll'!$D15,"-"),"-")</f>
        <v>-</v>
      </c>
      <c r="DI77" s="92" t="str">
        <f>IFERROR(IF(DI$5=EOMONTH('Rent Roll'!$M41,0),-'Rent Roll'!$T41*'Rent Roll'!$D15,"-"),"-")</f>
        <v>-</v>
      </c>
      <c r="DJ77" s="92" t="str">
        <f>IFERROR(IF(DJ$5=EOMONTH('Rent Roll'!$M41,0),-'Rent Roll'!$T41*'Rent Roll'!$D15,"-"),"-")</f>
        <v>-</v>
      </c>
      <c r="DK77" s="92" t="str">
        <f>IFERROR(IF(DK$5=EOMONTH('Rent Roll'!$M41,0),-'Rent Roll'!$T41*'Rent Roll'!$D15,"-"),"-")</f>
        <v>-</v>
      </c>
      <c r="DL77" s="92" t="str">
        <f>IFERROR(IF(DL$5=EOMONTH('Rent Roll'!$M41,0),-'Rent Roll'!$T41*'Rent Roll'!$D15,"-"),"-")</f>
        <v>-</v>
      </c>
      <c r="DM77" s="92" t="str">
        <f>IFERROR(IF(DM$5=EOMONTH('Rent Roll'!$M41,0),-'Rent Roll'!$T41*'Rent Roll'!$D15,"-"),"-")</f>
        <v>-</v>
      </c>
      <c r="DN77" s="92" t="str">
        <f>IFERROR(IF(DN$5=EOMONTH('Rent Roll'!$M41,0),-'Rent Roll'!$T41*'Rent Roll'!$D15,"-"),"-")</f>
        <v>-</v>
      </c>
      <c r="DO77" s="92" t="str">
        <f>IFERROR(IF(DO$5=EOMONTH('Rent Roll'!$M41,0),-'Rent Roll'!$T41*'Rent Roll'!$D15,"-"),"-")</f>
        <v>-</v>
      </c>
      <c r="DP77" s="92" t="str">
        <f>IFERROR(IF(DP$5=EOMONTH('Rent Roll'!$M41,0),-'Rent Roll'!$T41*'Rent Roll'!$D15,"-"),"-")</f>
        <v>-</v>
      </c>
      <c r="DQ77" s="92" t="str">
        <f>IFERROR(IF(DQ$5=EOMONTH('Rent Roll'!$M41,0),-'Rent Roll'!$T41*'Rent Roll'!$D15,"-"),"-")</f>
        <v>-</v>
      </c>
      <c r="DR77" s="92" t="str">
        <f>IFERROR(IF(DR$5=EOMONTH('Rent Roll'!$M41,0),-'Rent Roll'!$T41*'Rent Roll'!$D15,"-"),"-")</f>
        <v>-</v>
      </c>
      <c r="DS77" s="92" t="str">
        <f>IFERROR(IF(DS$5=EOMONTH('Rent Roll'!$M41,0),-'Rent Roll'!$T41*'Rent Roll'!$D15,"-"),"-")</f>
        <v>-</v>
      </c>
      <c r="DT77" s="92" t="str">
        <f>IFERROR(IF(DT$5=EOMONTH('Rent Roll'!$M41,0),-'Rent Roll'!$T41*'Rent Roll'!$D15,"-"),"-")</f>
        <v>-</v>
      </c>
      <c r="DU77" s="92" t="str">
        <f>IFERROR(IF(DU$5=EOMONTH('Rent Roll'!$M41,0),-'Rent Roll'!$T41*'Rent Roll'!$D15,"-"),"-")</f>
        <v>-</v>
      </c>
      <c r="DV77" s="92" t="str">
        <f>IFERROR(IF(DV$5=EOMONTH('Rent Roll'!$M41,0),-'Rent Roll'!$T41*'Rent Roll'!$D15,"-"),"-")</f>
        <v>-</v>
      </c>
      <c r="DW77" s="92" t="str">
        <f>IFERROR(IF(DW$5=EOMONTH('Rent Roll'!$M41,0),-'Rent Roll'!$T41*'Rent Roll'!$D15,"-"),"-")</f>
        <v>-</v>
      </c>
      <c r="DX77" s="92" t="str">
        <f>IFERROR(IF(DX$5=EOMONTH('Rent Roll'!$M41,0),-'Rent Roll'!$T41*'Rent Roll'!$D15,"-"),"-")</f>
        <v>-</v>
      </c>
      <c r="DY77" s="92" t="str">
        <f>IFERROR(IF(DY$5=EOMONTH('Rent Roll'!$M41,0),-'Rent Roll'!$T41*'Rent Roll'!$D15,"-"),"-")</f>
        <v>-</v>
      </c>
      <c r="DZ77" s="92" t="str">
        <f>IFERROR(IF(DZ$5=EOMONTH('Rent Roll'!$M41,0),-'Rent Roll'!$T41*'Rent Roll'!$D15,"-"),"-")</f>
        <v>-</v>
      </c>
      <c r="EA77" s="92" t="str">
        <f>IFERROR(IF(EA$5=EOMONTH('Rent Roll'!$M41,0),-'Rent Roll'!$T41*'Rent Roll'!$D15,"-"),"-")</f>
        <v>-</v>
      </c>
      <c r="EB77" s="92" t="str">
        <f>IFERROR(IF(EB$5=EOMONTH('Rent Roll'!$M41,0),-'Rent Roll'!$T41*'Rent Roll'!$D15,"-"),"-")</f>
        <v>-</v>
      </c>
      <c r="EC77" s="92" t="str">
        <f>IFERROR(IF(EC$5=EOMONTH('Rent Roll'!$M41,0),-'Rent Roll'!$T41*'Rent Roll'!$D15,"-"),"-")</f>
        <v>-</v>
      </c>
      <c r="ED77" s="92" t="str">
        <f>IFERROR(IF(ED$5=EOMONTH('Rent Roll'!$M41,0),-'Rent Roll'!$T41*'Rent Roll'!$D15,"-"),"-")</f>
        <v>-</v>
      </c>
      <c r="EE77" s="92" t="str">
        <f>IFERROR(IF(EE$5=EOMONTH('Rent Roll'!$M41,0),-'Rent Roll'!$T41*'Rent Roll'!$D15,"-"),"-")</f>
        <v>-</v>
      </c>
      <c r="EF77" s="214" t="str">
        <f>IFERROR(IF(EF$5=EOMONTH('Rent Roll'!$M41,0),-'Rent Roll'!$T41*'Rent Roll'!$D15,"-"),"-")</f>
        <v>-</v>
      </c>
      <c r="EG77" s="72" t="s">
        <v>109</v>
      </c>
    </row>
    <row r="78" spans="2:137" x14ac:dyDescent="0.2">
      <c r="B78" s="75"/>
      <c r="C78" s="287" t="str">
        <f>CONCATENATE('Rent Roll'!B16&amp;" - "&amp;'Rent Roll'!C16)</f>
        <v xml:space="preserve"> - </v>
      </c>
      <c r="D78" s="214">
        <f t="shared" si="153"/>
        <v>0</v>
      </c>
      <c r="E78" s="92" t="str">
        <f>IFERROR(IF(E$5=EOMONTH('Rent Roll'!$M42,0),-'Rent Roll'!$T42*'Rent Roll'!$D16,"-"),"-")</f>
        <v>-</v>
      </c>
      <c r="F78" s="92" t="str">
        <f>IFERROR(IF(F$5=EOMONTH('Rent Roll'!$M42,0),-'Rent Roll'!$T42*'Rent Roll'!$D16,"-"),"-")</f>
        <v>-</v>
      </c>
      <c r="G78" s="92" t="str">
        <f>IFERROR(IF(G$5=EOMONTH('Rent Roll'!$M42,0),-'Rent Roll'!$T42*'Rent Roll'!$D16,"-"),"-")</f>
        <v>-</v>
      </c>
      <c r="H78" s="92" t="str">
        <f>IFERROR(IF(H$5=EOMONTH('Rent Roll'!$M42,0),-'Rent Roll'!$T42*'Rent Roll'!$D16,"-"),"-")</f>
        <v>-</v>
      </c>
      <c r="I78" s="92" t="str">
        <f>IFERROR(IF(I$5=EOMONTH('Rent Roll'!$M42,0),-'Rent Roll'!$T42*'Rent Roll'!$D16,"-"),"-")</f>
        <v>-</v>
      </c>
      <c r="J78" s="92" t="str">
        <f>IFERROR(IF(J$5=EOMONTH('Rent Roll'!$M42,0),-'Rent Roll'!$T42*'Rent Roll'!$D16,"-"),"-")</f>
        <v>-</v>
      </c>
      <c r="K78" s="92" t="str">
        <f>IFERROR(IF(K$5=EOMONTH('Rent Roll'!$M42,0),-'Rent Roll'!$T42*'Rent Roll'!$D16,"-"),"-")</f>
        <v>-</v>
      </c>
      <c r="L78" s="92" t="str">
        <f>IFERROR(IF(L$5=EOMONTH('Rent Roll'!$M42,0),-'Rent Roll'!$T42*'Rent Roll'!$D16,"-"),"-")</f>
        <v>-</v>
      </c>
      <c r="M78" s="92" t="str">
        <f>IFERROR(IF(M$5=EOMONTH('Rent Roll'!$M42,0),-'Rent Roll'!$T42*'Rent Roll'!$D16,"-"),"-")</f>
        <v>-</v>
      </c>
      <c r="N78" s="92" t="str">
        <f>IFERROR(IF(N$5=EOMONTH('Rent Roll'!$M42,0),-'Rent Roll'!$T42*'Rent Roll'!$D16,"-"),"-")</f>
        <v>-</v>
      </c>
      <c r="O78" s="92" t="str">
        <f>IFERROR(IF(O$5=EOMONTH('Rent Roll'!$M42,0),-'Rent Roll'!$T42*'Rent Roll'!$D16,"-"),"-")</f>
        <v>-</v>
      </c>
      <c r="P78" s="92" t="str">
        <f>IFERROR(IF(P$5=EOMONTH('Rent Roll'!$M42,0),-'Rent Roll'!$T42*'Rent Roll'!$D16,"-"),"-")</f>
        <v>-</v>
      </c>
      <c r="Q78" s="92" t="str">
        <f>IFERROR(IF(Q$5=EOMONTH('Rent Roll'!$M42,0),-'Rent Roll'!$T42*'Rent Roll'!$D16,"-"),"-")</f>
        <v>-</v>
      </c>
      <c r="R78" s="92" t="str">
        <f>IFERROR(IF(R$5=EOMONTH('Rent Roll'!$M42,0),-'Rent Roll'!$T42*'Rent Roll'!$D16,"-"),"-")</f>
        <v>-</v>
      </c>
      <c r="S78" s="92" t="str">
        <f>IFERROR(IF(S$5=EOMONTH('Rent Roll'!$M42,0),-'Rent Roll'!$T42*'Rent Roll'!$D16,"-"),"-")</f>
        <v>-</v>
      </c>
      <c r="T78" s="92" t="str">
        <f>IFERROR(IF(T$5=EOMONTH('Rent Roll'!$M42,0),-'Rent Roll'!$T42*'Rent Roll'!$D16,"-"),"-")</f>
        <v>-</v>
      </c>
      <c r="U78" s="92" t="str">
        <f>IFERROR(IF(U$5=EOMONTH('Rent Roll'!$M42,0),-'Rent Roll'!$T42*'Rent Roll'!$D16,"-"),"-")</f>
        <v>-</v>
      </c>
      <c r="V78" s="92" t="str">
        <f>IFERROR(IF(V$5=EOMONTH('Rent Roll'!$M42,0),-'Rent Roll'!$T42*'Rent Roll'!$D16,"-"),"-")</f>
        <v>-</v>
      </c>
      <c r="W78" s="92" t="str">
        <f>IFERROR(IF(W$5=EOMONTH('Rent Roll'!$M42,0),-'Rent Roll'!$T42*'Rent Roll'!$D16,"-"),"-")</f>
        <v>-</v>
      </c>
      <c r="X78" s="92" t="str">
        <f>IFERROR(IF(X$5=EOMONTH('Rent Roll'!$M42,0),-'Rent Roll'!$T42*'Rent Roll'!$D16,"-"),"-")</f>
        <v>-</v>
      </c>
      <c r="Y78" s="92" t="str">
        <f>IFERROR(IF(Y$5=EOMONTH('Rent Roll'!$M42,0),-'Rent Roll'!$T42*'Rent Roll'!$D16,"-"),"-")</f>
        <v>-</v>
      </c>
      <c r="Z78" s="92" t="str">
        <f>IFERROR(IF(Z$5=EOMONTH('Rent Roll'!$M42,0),-'Rent Roll'!$T42*'Rent Roll'!$D16,"-"),"-")</f>
        <v>-</v>
      </c>
      <c r="AA78" s="92" t="str">
        <f>IFERROR(IF(AA$5=EOMONTH('Rent Roll'!$M42,0),-'Rent Roll'!$T42*'Rent Roll'!$D16,"-"),"-")</f>
        <v>-</v>
      </c>
      <c r="AB78" s="92" t="str">
        <f>IFERROR(IF(AB$5=EOMONTH('Rent Roll'!$M42,0),-'Rent Roll'!$T42*'Rent Roll'!$D16,"-"),"-")</f>
        <v>-</v>
      </c>
      <c r="AC78" s="92" t="str">
        <f>IFERROR(IF(AC$5=EOMONTH('Rent Roll'!$M42,0),-'Rent Roll'!$T42*'Rent Roll'!$D16,"-"),"-")</f>
        <v>-</v>
      </c>
      <c r="AD78" s="92" t="str">
        <f>IFERROR(IF(AD$5=EOMONTH('Rent Roll'!$M42,0),-'Rent Roll'!$T42*'Rent Roll'!$D16,"-"),"-")</f>
        <v>-</v>
      </c>
      <c r="AE78" s="92" t="str">
        <f>IFERROR(IF(AE$5=EOMONTH('Rent Roll'!$M42,0),-'Rent Roll'!$T42*'Rent Roll'!$D16,"-"),"-")</f>
        <v>-</v>
      </c>
      <c r="AF78" s="92" t="str">
        <f>IFERROR(IF(AF$5=EOMONTH('Rent Roll'!$M42,0),-'Rent Roll'!$T42*'Rent Roll'!$D16,"-"),"-")</f>
        <v>-</v>
      </c>
      <c r="AG78" s="92" t="str">
        <f>IFERROR(IF(AG$5=EOMONTH('Rent Roll'!$M42,0),-'Rent Roll'!$T42*'Rent Roll'!$D16,"-"),"-")</f>
        <v>-</v>
      </c>
      <c r="AH78" s="92" t="str">
        <f>IFERROR(IF(AH$5=EOMONTH('Rent Roll'!$M42,0),-'Rent Roll'!$T42*'Rent Roll'!$D16,"-"),"-")</f>
        <v>-</v>
      </c>
      <c r="AI78" s="92" t="str">
        <f>IFERROR(IF(AI$5=EOMONTH('Rent Roll'!$M42,0),-'Rent Roll'!$T42*'Rent Roll'!$D16,"-"),"-")</f>
        <v>-</v>
      </c>
      <c r="AJ78" s="92" t="str">
        <f>IFERROR(IF(AJ$5=EOMONTH('Rent Roll'!$M42,0),-'Rent Roll'!$T42*'Rent Roll'!$D16,"-"),"-")</f>
        <v>-</v>
      </c>
      <c r="AK78" s="92" t="str">
        <f>IFERROR(IF(AK$5=EOMONTH('Rent Roll'!$M42,0),-'Rent Roll'!$T42*'Rent Roll'!$D16,"-"),"-")</f>
        <v>-</v>
      </c>
      <c r="AL78" s="92" t="str">
        <f>IFERROR(IF(AL$5=EOMONTH('Rent Roll'!$M42,0),-'Rent Roll'!$T42*'Rent Roll'!$D16,"-"),"-")</f>
        <v>-</v>
      </c>
      <c r="AM78" s="92" t="str">
        <f>IFERROR(IF(AM$5=EOMONTH('Rent Roll'!$M42,0),-'Rent Roll'!$T42*'Rent Roll'!$D16,"-"),"-")</f>
        <v>-</v>
      </c>
      <c r="AN78" s="92" t="str">
        <f>IFERROR(IF(AN$5=EOMONTH('Rent Roll'!$M42,0),-'Rent Roll'!$T42*'Rent Roll'!$D16,"-"),"-")</f>
        <v>-</v>
      </c>
      <c r="AO78" s="92" t="str">
        <f>IFERROR(IF(AO$5=EOMONTH('Rent Roll'!$M42,0),-'Rent Roll'!$T42*'Rent Roll'!$D16,"-"),"-")</f>
        <v>-</v>
      </c>
      <c r="AP78" s="92" t="str">
        <f>IFERROR(IF(AP$5=EOMONTH('Rent Roll'!$M42,0),-'Rent Roll'!$T42*'Rent Roll'!$D16,"-"),"-")</f>
        <v>-</v>
      </c>
      <c r="AQ78" s="92" t="str">
        <f>IFERROR(IF(AQ$5=EOMONTH('Rent Roll'!$M42,0),-'Rent Roll'!$T42*'Rent Roll'!$D16,"-"),"-")</f>
        <v>-</v>
      </c>
      <c r="AR78" s="92" t="str">
        <f>IFERROR(IF(AR$5=EOMONTH('Rent Roll'!$M42,0),-'Rent Roll'!$T42*'Rent Roll'!$D16,"-"),"-")</f>
        <v>-</v>
      </c>
      <c r="AS78" s="92" t="str">
        <f>IFERROR(IF(AS$5=EOMONTH('Rent Roll'!$M42,0),-'Rent Roll'!$T42*'Rent Roll'!$D16,"-"),"-")</f>
        <v>-</v>
      </c>
      <c r="AT78" s="92" t="str">
        <f>IFERROR(IF(AT$5=EOMONTH('Rent Roll'!$M42,0),-'Rent Roll'!$T42*'Rent Roll'!$D16,"-"),"-")</f>
        <v>-</v>
      </c>
      <c r="AU78" s="92" t="str">
        <f>IFERROR(IF(AU$5=EOMONTH('Rent Roll'!$M42,0),-'Rent Roll'!$T42*'Rent Roll'!$D16,"-"),"-")</f>
        <v>-</v>
      </c>
      <c r="AV78" s="92" t="str">
        <f>IFERROR(IF(AV$5=EOMONTH('Rent Roll'!$M42,0),-'Rent Roll'!$T42*'Rent Roll'!$D16,"-"),"-")</f>
        <v>-</v>
      </c>
      <c r="AW78" s="92" t="str">
        <f>IFERROR(IF(AW$5=EOMONTH('Rent Roll'!$M42,0),-'Rent Roll'!$T42*'Rent Roll'!$D16,"-"),"-")</f>
        <v>-</v>
      </c>
      <c r="AX78" s="92" t="str">
        <f>IFERROR(IF(AX$5=EOMONTH('Rent Roll'!$M42,0),-'Rent Roll'!$T42*'Rent Roll'!$D16,"-"),"-")</f>
        <v>-</v>
      </c>
      <c r="AY78" s="92" t="str">
        <f>IFERROR(IF(AY$5=EOMONTH('Rent Roll'!$M42,0),-'Rent Roll'!$T42*'Rent Roll'!$D16,"-"),"-")</f>
        <v>-</v>
      </c>
      <c r="AZ78" s="92" t="str">
        <f>IFERROR(IF(AZ$5=EOMONTH('Rent Roll'!$M42,0),-'Rent Roll'!$T42*'Rent Roll'!$D16,"-"),"-")</f>
        <v>-</v>
      </c>
      <c r="BA78" s="92" t="str">
        <f>IFERROR(IF(BA$5=EOMONTH('Rent Roll'!$M42,0),-'Rent Roll'!$T42*'Rent Roll'!$D16,"-"),"-")</f>
        <v>-</v>
      </c>
      <c r="BB78" s="92" t="str">
        <f>IFERROR(IF(BB$5=EOMONTH('Rent Roll'!$M42,0),-'Rent Roll'!$T42*'Rent Roll'!$D16,"-"),"-")</f>
        <v>-</v>
      </c>
      <c r="BC78" s="92" t="str">
        <f>IFERROR(IF(BC$5=EOMONTH('Rent Roll'!$M42,0),-'Rent Roll'!$T42*'Rent Roll'!$D16,"-"),"-")</f>
        <v>-</v>
      </c>
      <c r="BD78" s="92" t="str">
        <f>IFERROR(IF(BD$5=EOMONTH('Rent Roll'!$M42,0),-'Rent Roll'!$T42*'Rent Roll'!$D16,"-"),"-")</f>
        <v>-</v>
      </c>
      <c r="BE78" s="92" t="str">
        <f>IFERROR(IF(BE$5=EOMONTH('Rent Roll'!$M42,0),-'Rent Roll'!$T42*'Rent Roll'!$D16,"-"),"-")</f>
        <v>-</v>
      </c>
      <c r="BF78" s="92" t="str">
        <f>IFERROR(IF(BF$5=EOMONTH('Rent Roll'!$M42,0),-'Rent Roll'!$T42*'Rent Roll'!$D16,"-"),"-")</f>
        <v>-</v>
      </c>
      <c r="BG78" s="92" t="str">
        <f>IFERROR(IF(BG$5=EOMONTH('Rent Roll'!$M42,0),-'Rent Roll'!$T42*'Rent Roll'!$D16,"-"),"-")</f>
        <v>-</v>
      </c>
      <c r="BH78" s="92" t="str">
        <f>IFERROR(IF(BH$5=EOMONTH('Rent Roll'!$M42,0),-'Rent Roll'!$T42*'Rent Roll'!$D16,"-"),"-")</f>
        <v>-</v>
      </c>
      <c r="BI78" s="92" t="str">
        <f>IFERROR(IF(BI$5=EOMONTH('Rent Roll'!$M42,0),-'Rent Roll'!$T42*'Rent Roll'!$D16,"-"),"-")</f>
        <v>-</v>
      </c>
      <c r="BJ78" s="92" t="str">
        <f>IFERROR(IF(BJ$5=EOMONTH('Rent Roll'!$M42,0),-'Rent Roll'!$T42*'Rent Roll'!$D16,"-"),"-")</f>
        <v>-</v>
      </c>
      <c r="BK78" s="92" t="str">
        <f>IFERROR(IF(BK$5=EOMONTH('Rent Roll'!$M42,0),-'Rent Roll'!$T42*'Rent Roll'!$D16,"-"),"-")</f>
        <v>-</v>
      </c>
      <c r="BL78" s="92" t="str">
        <f>IFERROR(IF(BL$5=EOMONTH('Rent Roll'!$M42,0),-'Rent Roll'!$T42*'Rent Roll'!$D16,"-"),"-")</f>
        <v>-</v>
      </c>
      <c r="BM78" s="92" t="str">
        <f>IFERROR(IF(BM$5=EOMONTH('Rent Roll'!$M42,0),-'Rent Roll'!$T42*'Rent Roll'!$D16,"-"),"-")</f>
        <v>-</v>
      </c>
      <c r="BN78" s="92" t="str">
        <f>IFERROR(IF(BN$5=EOMONTH('Rent Roll'!$M42,0),-'Rent Roll'!$T42*'Rent Roll'!$D16,"-"),"-")</f>
        <v>-</v>
      </c>
      <c r="BO78" s="92" t="str">
        <f>IFERROR(IF(BO$5=EOMONTH('Rent Roll'!$M42,0),-'Rent Roll'!$T42*'Rent Roll'!$D16,"-"),"-")</f>
        <v>-</v>
      </c>
      <c r="BP78" s="92" t="str">
        <f>IFERROR(IF(BP$5=EOMONTH('Rent Roll'!$M42,0),-'Rent Roll'!$T42*'Rent Roll'!$D16,"-"),"-")</f>
        <v>-</v>
      </c>
      <c r="BQ78" s="92" t="str">
        <f>IFERROR(IF(BQ$5=EOMONTH('Rent Roll'!$M42,0),-'Rent Roll'!$T42*'Rent Roll'!$D16,"-"),"-")</f>
        <v>-</v>
      </c>
      <c r="BR78" s="92" t="str">
        <f>IFERROR(IF(BR$5=EOMONTH('Rent Roll'!$M42,0),-'Rent Roll'!$T42*'Rent Roll'!$D16,"-"),"-")</f>
        <v>-</v>
      </c>
      <c r="BS78" s="92" t="str">
        <f>IFERROR(IF(BS$5=EOMONTH('Rent Roll'!$M42,0),-'Rent Roll'!$T42*'Rent Roll'!$D16,"-"),"-")</f>
        <v>-</v>
      </c>
      <c r="BT78" s="92" t="str">
        <f>IFERROR(IF(BT$5=EOMONTH('Rent Roll'!$M42,0),-'Rent Roll'!$T42*'Rent Roll'!$D16,"-"),"-")</f>
        <v>-</v>
      </c>
      <c r="BU78" s="92" t="str">
        <f>IFERROR(IF(BU$5=EOMONTH('Rent Roll'!$M42,0),-'Rent Roll'!$T42*'Rent Roll'!$D16,"-"),"-")</f>
        <v>-</v>
      </c>
      <c r="BV78" s="92" t="str">
        <f>IFERROR(IF(BV$5=EOMONTH('Rent Roll'!$M42,0),-'Rent Roll'!$T42*'Rent Roll'!$D16,"-"),"-")</f>
        <v>-</v>
      </c>
      <c r="BW78" s="92" t="str">
        <f>IFERROR(IF(BW$5=EOMONTH('Rent Roll'!$M42,0),-'Rent Roll'!$T42*'Rent Roll'!$D16,"-"),"-")</f>
        <v>-</v>
      </c>
      <c r="BX78" s="92" t="str">
        <f>IFERROR(IF(BX$5=EOMONTH('Rent Roll'!$M42,0),-'Rent Roll'!$T42*'Rent Roll'!$D16,"-"),"-")</f>
        <v>-</v>
      </c>
      <c r="BY78" s="92" t="str">
        <f>IFERROR(IF(BY$5=EOMONTH('Rent Roll'!$M42,0),-'Rent Roll'!$T42*'Rent Roll'!$D16,"-"),"-")</f>
        <v>-</v>
      </c>
      <c r="BZ78" s="92" t="str">
        <f>IFERROR(IF(BZ$5=EOMONTH('Rent Roll'!$M42,0),-'Rent Roll'!$T42*'Rent Roll'!$D16,"-"),"-")</f>
        <v>-</v>
      </c>
      <c r="CA78" s="92" t="str">
        <f>IFERROR(IF(CA$5=EOMONTH('Rent Roll'!$M42,0),-'Rent Roll'!$T42*'Rent Roll'!$D16,"-"),"-")</f>
        <v>-</v>
      </c>
      <c r="CB78" s="92" t="str">
        <f>IFERROR(IF(CB$5=EOMONTH('Rent Roll'!$M42,0),-'Rent Roll'!$T42*'Rent Roll'!$D16,"-"),"-")</f>
        <v>-</v>
      </c>
      <c r="CC78" s="92" t="str">
        <f>IFERROR(IF(CC$5=EOMONTH('Rent Roll'!$M42,0),-'Rent Roll'!$T42*'Rent Roll'!$D16,"-"),"-")</f>
        <v>-</v>
      </c>
      <c r="CD78" s="92" t="str">
        <f>IFERROR(IF(CD$5=EOMONTH('Rent Roll'!$M42,0),-'Rent Roll'!$T42*'Rent Roll'!$D16,"-"),"-")</f>
        <v>-</v>
      </c>
      <c r="CE78" s="92" t="str">
        <f>IFERROR(IF(CE$5=EOMONTH('Rent Roll'!$M42,0),-'Rent Roll'!$T42*'Rent Roll'!$D16,"-"),"-")</f>
        <v>-</v>
      </c>
      <c r="CF78" s="92" t="str">
        <f>IFERROR(IF(CF$5=EOMONTH('Rent Roll'!$M42,0),-'Rent Roll'!$T42*'Rent Roll'!$D16,"-"),"-")</f>
        <v>-</v>
      </c>
      <c r="CG78" s="92" t="str">
        <f>IFERROR(IF(CG$5=EOMONTH('Rent Roll'!$M42,0),-'Rent Roll'!$T42*'Rent Roll'!$D16,"-"),"-")</f>
        <v>-</v>
      </c>
      <c r="CH78" s="92" t="str">
        <f>IFERROR(IF(CH$5=EOMONTH('Rent Roll'!$M42,0),-'Rent Roll'!$T42*'Rent Roll'!$D16,"-"),"-")</f>
        <v>-</v>
      </c>
      <c r="CI78" s="92" t="str">
        <f>IFERROR(IF(CI$5=EOMONTH('Rent Roll'!$M42,0),-'Rent Roll'!$T42*'Rent Roll'!$D16,"-"),"-")</f>
        <v>-</v>
      </c>
      <c r="CJ78" s="92" t="str">
        <f>IFERROR(IF(CJ$5=EOMONTH('Rent Roll'!$M42,0),-'Rent Roll'!$T42*'Rent Roll'!$D16,"-"),"-")</f>
        <v>-</v>
      </c>
      <c r="CK78" s="92" t="str">
        <f>IFERROR(IF(CK$5=EOMONTH('Rent Roll'!$M42,0),-'Rent Roll'!$T42*'Rent Roll'!$D16,"-"),"-")</f>
        <v>-</v>
      </c>
      <c r="CL78" s="92" t="str">
        <f>IFERROR(IF(CL$5=EOMONTH('Rent Roll'!$M42,0),-'Rent Roll'!$T42*'Rent Roll'!$D16,"-"),"-")</f>
        <v>-</v>
      </c>
      <c r="CM78" s="92" t="str">
        <f>IFERROR(IF(CM$5=EOMONTH('Rent Roll'!$M42,0),-'Rent Roll'!$T42*'Rent Roll'!$D16,"-"),"-")</f>
        <v>-</v>
      </c>
      <c r="CN78" s="92" t="str">
        <f>IFERROR(IF(CN$5=EOMONTH('Rent Roll'!$M42,0),-'Rent Roll'!$T42*'Rent Roll'!$D16,"-"),"-")</f>
        <v>-</v>
      </c>
      <c r="CO78" s="92" t="str">
        <f>IFERROR(IF(CO$5=EOMONTH('Rent Roll'!$M42,0),-'Rent Roll'!$T42*'Rent Roll'!$D16,"-"),"-")</f>
        <v>-</v>
      </c>
      <c r="CP78" s="92" t="str">
        <f>IFERROR(IF(CP$5=EOMONTH('Rent Roll'!$M42,0),-'Rent Roll'!$T42*'Rent Roll'!$D16,"-"),"-")</f>
        <v>-</v>
      </c>
      <c r="CQ78" s="92" t="str">
        <f>IFERROR(IF(CQ$5=EOMONTH('Rent Roll'!$M42,0),-'Rent Roll'!$T42*'Rent Roll'!$D16,"-"),"-")</f>
        <v>-</v>
      </c>
      <c r="CR78" s="92" t="str">
        <f>IFERROR(IF(CR$5=EOMONTH('Rent Roll'!$M42,0),-'Rent Roll'!$T42*'Rent Roll'!$D16,"-"),"-")</f>
        <v>-</v>
      </c>
      <c r="CS78" s="92" t="str">
        <f>IFERROR(IF(CS$5=EOMONTH('Rent Roll'!$M42,0),-'Rent Roll'!$T42*'Rent Roll'!$D16,"-"),"-")</f>
        <v>-</v>
      </c>
      <c r="CT78" s="92" t="str">
        <f>IFERROR(IF(CT$5=EOMONTH('Rent Roll'!$M42,0),-'Rent Roll'!$T42*'Rent Roll'!$D16,"-"),"-")</f>
        <v>-</v>
      </c>
      <c r="CU78" s="92" t="str">
        <f>IFERROR(IF(CU$5=EOMONTH('Rent Roll'!$M42,0),-'Rent Roll'!$T42*'Rent Roll'!$D16,"-"),"-")</f>
        <v>-</v>
      </c>
      <c r="CV78" s="92" t="str">
        <f>IFERROR(IF(CV$5=EOMONTH('Rent Roll'!$M42,0),-'Rent Roll'!$T42*'Rent Roll'!$D16,"-"),"-")</f>
        <v>-</v>
      </c>
      <c r="CW78" s="92" t="str">
        <f>IFERROR(IF(CW$5=EOMONTH('Rent Roll'!$M42,0),-'Rent Roll'!$T42*'Rent Roll'!$D16,"-"),"-")</f>
        <v>-</v>
      </c>
      <c r="CX78" s="92" t="str">
        <f>IFERROR(IF(CX$5=EOMONTH('Rent Roll'!$M42,0),-'Rent Roll'!$T42*'Rent Roll'!$D16,"-"),"-")</f>
        <v>-</v>
      </c>
      <c r="CY78" s="92" t="str">
        <f>IFERROR(IF(CY$5=EOMONTH('Rent Roll'!$M42,0),-'Rent Roll'!$T42*'Rent Roll'!$D16,"-"),"-")</f>
        <v>-</v>
      </c>
      <c r="CZ78" s="92" t="str">
        <f>IFERROR(IF(CZ$5=EOMONTH('Rent Roll'!$M42,0),-'Rent Roll'!$T42*'Rent Roll'!$D16,"-"),"-")</f>
        <v>-</v>
      </c>
      <c r="DA78" s="92" t="str">
        <f>IFERROR(IF(DA$5=EOMONTH('Rent Roll'!$M42,0),-'Rent Roll'!$T42*'Rent Roll'!$D16,"-"),"-")</f>
        <v>-</v>
      </c>
      <c r="DB78" s="92" t="str">
        <f>IFERROR(IF(DB$5=EOMONTH('Rent Roll'!$M42,0),-'Rent Roll'!$T42*'Rent Roll'!$D16,"-"),"-")</f>
        <v>-</v>
      </c>
      <c r="DC78" s="92" t="str">
        <f>IFERROR(IF(DC$5=EOMONTH('Rent Roll'!$M42,0),-'Rent Roll'!$T42*'Rent Roll'!$D16,"-"),"-")</f>
        <v>-</v>
      </c>
      <c r="DD78" s="92" t="str">
        <f>IFERROR(IF(DD$5=EOMONTH('Rent Roll'!$M42,0),-'Rent Roll'!$T42*'Rent Roll'!$D16,"-"),"-")</f>
        <v>-</v>
      </c>
      <c r="DE78" s="92" t="str">
        <f>IFERROR(IF(DE$5=EOMONTH('Rent Roll'!$M42,0),-'Rent Roll'!$T42*'Rent Roll'!$D16,"-"),"-")</f>
        <v>-</v>
      </c>
      <c r="DF78" s="92" t="str">
        <f>IFERROR(IF(DF$5=EOMONTH('Rent Roll'!$M42,0),-'Rent Roll'!$T42*'Rent Roll'!$D16,"-"),"-")</f>
        <v>-</v>
      </c>
      <c r="DG78" s="92" t="str">
        <f>IFERROR(IF(DG$5=EOMONTH('Rent Roll'!$M42,0),-'Rent Roll'!$T42*'Rent Roll'!$D16,"-"),"-")</f>
        <v>-</v>
      </c>
      <c r="DH78" s="92" t="str">
        <f>IFERROR(IF(DH$5=EOMONTH('Rent Roll'!$M42,0),-'Rent Roll'!$T42*'Rent Roll'!$D16,"-"),"-")</f>
        <v>-</v>
      </c>
      <c r="DI78" s="92" t="str">
        <f>IFERROR(IF(DI$5=EOMONTH('Rent Roll'!$M42,0),-'Rent Roll'!$T42*'Rent Roll'!$D16,"-"),"-")</f>
        <v>-</v>
      </c>
      <c r="DJ78" s="92" t="str">
        <f>IFERROR(IF(DJ$5=EOMONTH('Rent Roll'!$M42,0),-'Rent Roll'!$T42*'Rent Roll'!$D16,"-"),"-")</f>
        <v>-</v>
      </c>
      <c r="DK78" s="92" t="str">
        <f>IFERROR(IF(DK$5=EOMONTH('Rent Roll'!$M42,0),-'Rent Roll'!$T42*'Rent Roll'!$D16,"-"),"-")</f>
        <v>-</v>
      </c>
      <c r="DL78" s="92" t="str">
        <f>IFERROR(IF(DL$5=EOMONTH('Rent Roll'!$M42,0),-'Rent Roll'!$T42*'Rent Roll'!$D16,"-"),"-")</f>
        <v>-</v>
      </c>
      <c r="DM78" s="92" t="str">
        <f>IFERROR(IF(DM$5=EOMONTH('Rent Roll'!$M42,0),-'Rent Roll'!$T42*'Rent Roll'!$D16,"-"),"-")</f>
        <v>-</v>
      </c>
      <c r="DN78" s="92" t="str">
        <f>IFERROR(IF(DN$5=EOMONTH('Rent Roll'!$M42,0),-'Rent Roll'!$T42*'Rent Roll'!$D16,"-"),"-")</f>
        <v>-</v>
      </c>
      <c r="DO78" s="92" t="str">
        <f>IFERROR(IF(DO$5=EOMONTH('Rent Roll'!$M42,0),-'Rent Roll'!$T42*'Rent Roll'!$D16,"-"),"-")</f>
        <v>-</v>
      </c>
      <c r="DP78" s="92" t="str">
        <f>IFERROR(IF(DP$5=EOMONTH('Rent Roll'!$M42,0),-'Rent Roll'!$T42*'Rent Roll'!$D16,"-"),"-")</f>
        <v>-</v>
      </c>
      <c r="DQ78" s="92" t="str">
        <f>IFERROR(IF(DQ$5=EOMONTH('Rent Roll'!$M42,0),-'Rent Roll'!$T42*'Rent Roll'!$D16,"-"),"-")</f>
        <v>-</v>
      </c>
      <c r="DR78" s="92" t="str">
        <f>IFERROR(IF(DR$5=EOMONTH('Rent Roll'!$M42,0),-'Rent Roll'!$T42*'Rent Roll'!$D16,"-"),"-")</f>
        <v>-</v>
      </c>
      <c r="DS78" s="92" t="str">
        <f>IFERROR(IF(DS$5=EOMONTH('Rent Roll'!$M42,0),-'Rent Roll'!$T42*'Rent Roll'!$D16,"-"),"-")</f>
        <v>-</v>
      </c>
      <c r="DT78" s="92" t="str">
        <f>IFERROR(IF(DT$5=EOMONTH('Rent Roll'!$M42,0),-'Rent Roll'!$T42*'Rent Roll'!$D16,"-"),"-")</f>
        <v>-</v>
      </c>
      <c r="DU78" s="92" t="str">
        <f>IFERROR(IF(DU$5=EOMONTH('Rent Roll'!$M42,0),-'Rent Roll'!$T42*'Rent Roll'!$D16,"-"),"-")</f>
        <v>-</v>
      </c>
      <c r="DV78" s="92" t="str">
        <f>IFERROR(IF(DV$5=EOMONTH('Rent Roll'!$M42,0),-'Rent Roll'!$T42*'Rent Roll'!$D16,"-"),"-")</f>
        <v>-</v>
      </c>
      <c r="DW78" s="92" t="str">
        <f>IFERROR(IF(DW$5=EOMONTH('Rent Roll'!$M42,0),-'Rent Roll'!$T42*'Rent Roll'!$D16,"-"),"-")</f>
        <v>-</v>
      </c>
      <c r="DX78" s="92" t="str">
        <f>IFERROR(IF(DX$5=EOMONTH('Rent Roll'!$M42,0),-'Rent Roll'!$T42*'Rent Roll'!$D16,"-"),"-")</f>
        <v>-</v>
      </c>
      <c r="DY78" s="92" t="str">
        <f>IFERROR(IF(DY$5=EOMONTH('Rent Roll'!$M42,0),-'Rent Roll'!$T42*'Rent Roll'!$D16,"-"),"-")</f>
        <v>-</v>
      </c>
      <c r="DZ78" s="92" t="str">
        <f>IFERROR(IF(DZ$5=EOMONTH('Rent Roll'!$M42,0),-'Rent Roll'!$T42*'Rent Roll'!$D16,"-"),"-")</f>
        <v>-</v>
      </c>
      <c r="EA78" s="92" t="str">
        <f>IFERROR(IF(EA$5=EOMONTH('Rent Roll'!$M42,0),-'Rent Roll'!$T42*'Rent Roll'!$D16,"-"),"-")</f>
        <v>-</v>
      </c>
      <c r="EB78" s="92" t="str">
        <f>IFERROR(IF(EB$5=EOMONTH('Rent Roll'!$M42,0),-'Rent Roll'!$T42*'Rent Roll'!$D16,"-"),"-")</f>
        <v>-</v>
      </c>
      <c r="EC78" s="92" t="str">
        <f>IFERROR(IF(EC$5=EOMONTH('Rent Roll'!$M42,0),-'Rent Roll'!$T42*'Rent Roll'!$D16,"-"),"-")</f>
        <v>-</v>
      </c>
      <c r="ED78" s="92" t="str">
        <f>IFERROR(IF(ED$5=EOMONTH('Rent Roll'!$M42,0),-'Rent Roll'!$T42*'Rent Roll'!$D16,"-"),"-")</f>
        <v>-</v>
      </c>
      <c r="EE78" s="92" t="str">
        <f>IFERROR(IF(EE$5=EOMONTH('Rent Roll'!$M42,0),-'Rent Roll'!$T42*'Rent Roll'!$D16,"-"),"-")</f>
        <v>-</v>
      </c>
      <c r="EF78" s="214" t="str">
        <f>IFERROR(IF(EF$5=EOMONTH('Rent Roll'!$M42,0),-'Rent Roll'!$T42*'Rent Roll'!$D16,"-"),"-")</f>
        <v>-</v>
      </c>
      <c r="EG78" s="72" t="s">
        <v>109</v>
      </c>
    </row>
    <row r="79" spans="2:137" x14ac:dyDescent="0.2">
      <c r="B79" s="75"/>
      <c r="C79" s="287" t="str">
        <f>CONCATENATE('Rent Roll'!B17&amp;" - "&amp;'Rent Roll'!C17)</f>
        <v xml:space="preserve"> - </v>
      </c>
      <c r="D79" s="214">
        <f t="shared" si="153"/>
        <v>0</v>
      </c>
      <c r="E79" s="92" t="str">
        <f>IFERROR(IF(E$5=EOMONTH('Rent Roll'!$M43,0),-'Rent Roll'!$T43*'Rent Roll'!$D17,"-"),"-")</f>
        <v>-</v>
      </c>
      <c r="F79" s="92" t="str">
        <f>IFERROR(IF(F$5=EOMONTH('Rent Roll'!$M43,0),-'Rent Roll'!$T43*'Rent Roll'!$D17,"-"),"-")</f>
        <v>-</v>
      </c>
      <c r="G79" s="92" t="str">
        <f>IFERROR(IF(G$5=EOMONTH('Rent Roll'!$M43,0),-'Rent Roll'!$T43*'Rent Roll'!$D17,"-"),"-")</f>
        <v>-</v>
      </c>
      <c r="H79" s="92" t="str">
        <f>IFERROR(IF(H$5=EOMONTH('Rent Roll'!$M43,0),-'Rent Roll'!$T43*'Rent Roll'!$D17,"-"),"-")</f>
        <v>-</v>
      </c>
      <c r="I79" s="92" t="str">
        <f>IFERROR(IF(I$5=EOMONTH('Rent Roll'!$M43,0),-'Rent Roll'!$T43*'Rent Roll'!$D17,"-"),"-")</f>
        <v>-</v>
      </c>
      <c r="J79" s="92" t="str">
        <f>IFERROR(IF(J$5=EOMONTH('Rent Roll'!$M43,0),-'Rent Roll'!$T43*'Rent Roll'!$D17,"-"),"-")</f>
        <v>-</v>
      </c>
      <c r="K79" s="92" t="str">
        <f>IFERROR(IF(K$5=EOMONTH('Rent Roll'!$M43,0),-'Rent Roll'!$T43*'Rent Roll'!$D17,"-"),"-")</f>
        <v>-</v>
      </c>
      <c r="L79" s="92" t="str">
        <f>IFERROR(IF(L$5=EOMONTH('Rent Roll'!$M43,0),-'Rent Roll'!$T43*'Rent Roll'!$D17,"-"),"-")</f>
        <v>-</v>
      </c>
      <c r="M79" s="92" t="str">
        <f>IFERROR(IF(M$5=EOMONTH('Rent Roll'!$M43,0),-'Rent Roll'!$T43*'Rent Roll'!$D17,"-"),"-")</f>
        <v>-</v>
      </c>
      <c r="N79" s="92" t="str">
        <f>IFERROR(IF(N$5=EOMONTH('Rent Roll'!$M43,0),-'Rent Roll'!$T43*'Rent Roll'!$D17,"-"),"-")</f>
        <v>-</v>
      </c>
      <c r="O79" s="92" t="str">
        <f>IFERROR(IF(O$5=EOMONTH('Rent Roll'!$M43,0),-'Rent Roll'!$T43*'Rent Roll'!$D17,"-"),"-")</f>
        <v>-</v>
      </c>
      <c r="P79" s="92" t="str">
        <f>IFERROR(IF(P$5=EOMONTH('Rent Roll'!$M43,0),-'Rent Roll'!$T43*'Rent Roll'!$D17,"-"),"-")</f>
        <v>-</v>
      </c>
      <c r="Q79" s="92" t="str">
        <f>IFERROR(IF(Q$5=EOMONTH('Rent Roll'!$M43,0),-'Rent Roll'!$T43*'Rent Roll'!$D17,"-"),"-")</f>
        <v>-</v>
      </c>
      <c r="R79" s="92" t="str">
        <f>IFERROR(IF(R$5=EOMONTH('Rent Roll'!$M43,0),-'Rent Roll'!$T43*'Rent Roll'!$D17,"-"),"-")</f>
        <v>-</v>
      </c>
      <c r="S79" s="92" t="str">
        <f>IFERROR(IF(S$5=EOMONTH('Rent Roll'!$M43,0),-'Rent Roll'!$T43*'Rent Roll'!$D17,"-"),"-")</f>
        <v>-</v>
      </c>
      <c r="T79" s="92" t="str">
        <f>IFERROR(IF(T$5=EOMONTH('Rent Roll'!$M43,0),-'Rent Roll'!$T43*'Rent Roll'!$D17,"-"),"-")</f>
        <v>-</v>
      </c>
      <c r="U79" s="92" t="str">
        <f>IFERROR(IF(U$5=EOMONTH('Rent Roll'!$M43,0),-'Rent Roll'!$T43*'Rent Roll'!$D17,"-"),"-")</f>
        <v>-</v>
      </c>
      <c r="V79" s="92" t="str">
        <f>IFERROR(IF(V$5=EOMONTH('Rent Roll'!$M43,0),-'Rent Roll'!$T43*'Rent Roll'!$D17,"-"),"-")</f>
        <v>-</v>
      </c>
      <c r="W79" s="92" t="str">
        <f>IFERROR(IF(W$5=EOMONTH('Rent Roll'!$M43,0),-'Rent Roll'!$T43*'Rent Roll'!$D17,"-"),"-")</f>
        <v>-</v>
      </c>
      <c r="X79" s="92" t="str">
        <f>IFERROR(IF(X$5=EOMONTH('Rent Roll'!$M43,0),-'Rent Roll'!$T43*'Rent Roll'!$D17,"-"),"-")</f>
        <v>-</v>
      </c>
      <c r="Y79" s="92" t="str">
        <f>IFERROR(IF(Y$5=EOMONTH('Rent Roll'!$M43,0),-'Rent Roll'!$T43*'Rent Roll'!$D17,"-"),"-")</f>
        <v>-</v>
      </c>
      <c r="Z79" s="92" t="str">
        <f>IFERROR(IF(Z$5=EOMONTH('Rent Roll'!$M43,0),-'Rent Roll'!$T43*'Rent Roll'!$D17,"-"),"-")</f>
        <v>-</v>
      </c>
      <c r="AA79" s="92" t="str">
        <f>IFERROR(IF(AA$5=EOMONTH('Rent Roll'!$M43,0),-'Rent Roll'!$T43*'Rent Roll'!$D17,"-"),"-")</f>
        <v>-</v>
      </c>
      <c r="AB79" s="92" t="str">
        <f>IFERROR(IF(AB$5=EOMONTH('Rent Roll'!$M43,0),-'Rent Roll'!$T43*'Rent Roll'!$D17,"-"),"-")</f>
        <v>-</v>
      </c>
      <c r="AC79" s="92" t="str">
        <f>IFERROR(IF(AC$5=EOMONTH('Rent Roll'!$M43,0),-'Rent Roll'!$T43*'Rent Roll'!$D17,"-"),"-")</f>
        <v>-</v>
      </c>
      <c r="AD79" s="92" t="str">
        <f>IFERROR(IF(AD$5=EOMONTH('Rent Roll'!$M43,0),-'Rent Roll'!$T43*'Rent Roll'!$D17,"-"),"-")</f>
        <v>-</v>
      </c>
      <c r="AE79" s="92" t="str">
        <f>IFERROR(IF(AE$5=EOMONTH('Rent Roll'!$M43,0),-'Rent Roll'!$T43*'Rent Roll'!$D17,"-"),"-")</f>
        <v>-</v>
      </c>
      <c r="AF79" s="92" t="str">
        <f>IFERROR(IF(AF$5=EOMONTH('Rent Roll'!$M43,0),-'Rent Roll'!$T43*'Rent Roll'!$D17,"-"),"-")</f>
        <v>-</v>
      </c>
      <c r="AG79" s="92" t="str">
        <f>IFERROR(IF(AG$5=EOMONTH('Rent Roll'!$M43,0),-'Rent Roll'!$T43*'Rent Roll'!$D17,"-"),"-")</f>
        <v>-</v>
      </c>
      <c r="AH79" s="92" t="str">
        <f>IFERROR(IF(AH$5=EOMONTH('Rent Roll'!$M43,0),-'Rent Roll'!$T43*'Rent Roll'!$D17,"-"),"-")</f>
        <v>-</v>
      </c>
      <c r="AI79" s="92" t="str">
        <f>IFERROR(IF(AI$5=EOMONTH('Rent Roll'!$M43,0),-'Rent Roll'!$T43*'Rent Roll'!$D17,"-"),"-")</f>
        <v>-</v>
      </c>
      <c r="AJ79" s="92" t="str">
        <f>IFERROR(IF(AJ$5=EOMONTH('Rent Roll'!$M43,0),-'Rent Roll'!$T43*'Rent Roll'!$D17,"-"),"-")</f>
        <v>-</v>
      </c>
      <c r="AK79" s="92" t="str">
        <f>IFERROR(IF(AK$5=EOMONTH('Rent Roll'!$M43,0),-'Rent Roll'!$T43*'Rent Roll'!$D17,"-"),"-")</f>
        <v>-</v>
      </c>
      <c r="AL79" s="92" t="str">
        <f>IFERROR(IF(AL$5=EOMONTH('Rent Roll'!$M43,0),-'Rent Roll'!$T43*'Rent Roll'!$D17,"-"),"-")</f>
        <v>-</v>
      </c>
      <c r="AM79" s="92" t="str">
        <f>IFERROR(IF(AM$5=EOMONTH('Rent Roll'!$M43,0),-'Rent Roll'!$T43*'Rent Roll'!$D17,"-"),"-")</f>
        <v>-</v>
      </c>
      <c r="AN79" s="92" t="str">
        <f>IFERROR(IF(AN$5=EOMONTH('Rent Roll'!$M43,0),-'Rent Roll'!$T43*'Rent Roll'!$D17,"-"),"-")</f>
        <v>-</v>
      </c>
      <c r="AO79" s="92" t="str">
        <f>IFERROR(IF(AO$5=EOMONTH('Rent Roll'!$M43,0),-'Rent Roll'!$T43*'Rent Roll'!$D17,"-"),"-")</f>
        <v>-</v>
      </c>
      <c r="AP79" s="92" t="str">
        <f>IFERROR(IF(AP$5=EOMONTH('Rent Roll'!$M43,0),-'Rent Roll'!$T43*'Rent Roll'!$D17,"-"),"-")</f>
        <v>-</v>
      </c>
      <c r="AQ79" s="92" t="str">
        <f>IFERROR(IF(AQ$5=EOMONTH('Rent Roll'!$M43,0),-'Rent Roll'!$T43*'Rent Roll'!$D17,"-"),"-")</f>
        <v>-</v>
      </c>
      <c r="AR79" s="92" t="str">
        <f>IFERROR(IF(AR$5=EOMONTH('Rent Roll'!$M43,0),-'Rent Roll'!$T43*'Rent Roll'!$D17,"-"),"-")</f>
        <v>-</v>
      </c>
      <c r="AS79" s="92" t="str">
        <f>IFERROR(IF(AS$5=EOMONTH('Rent Roll'!$M43,0),-'Rent Roll'!$T43*'Rent Roll'!$D17,"-"),"-")</f>
        <v>-</v>
      </c>
      <c r="AT79" s="92" t="str">
        <f>IFERROR(IF(AT$5=EOMONTH('Rent Roll'!$M43,0),-'Rent Roll'!$T43*'Rent Roll'!$D17,"-"),"-")</f>
        <v>-</v>
      </c>
      <c r="AU79" s="92" t="str">
        <f>IFERROR(IF(AU$5=EOMONTH('Rent Roll'!$M43,0),-'Rent Roll'!$T43*'Rent Roll'!$D17,"-"),"-")</f>
        <v>-</v>
      </c>
      <c r="AV79" s="92" t="str">
        <f>IFERROR(IF(AV$5=EOMONTH('Rent Roll'!$M43,0),-'Rent Roll'!$T43*'Rent Roll'!$D17,"-"),"-")</f>
        <v>-</v>
      </c>
      <c r="AW79" s="92" t="str">
        <f>IFERROR(IF(AW$5=EOMONTH('Rent Roll'!$M43,0),-'Rent Roll'!$T43*'Rent Roll'!$D17,"-"),"-")</f>
        <v>-</v>
      </c>
      <c r="AX79" s="92" t="str">
        <f>IFERROR(IF(AX$5=EOMONTH('Rent Roll'!$M43,0),-'Rent Roll'!$T43*'Rent Roll'!$D17,"-"),"-")</f>
        <v>-</v>
      </c>
      <c r="AY79" s="92" t="str">
        <f>IFERROR(IF(AY$5=EOMONTH('Rent Roll'!$M43,0),-'Rent Roll'!$T43*'Rent Roll'!$D17,"-"),"-")</f>
        <v>-</v>
      </c>
      <c r="AZ79" s="92" t="str">
        <f>IFERROR(IF(AZ$5=EOMONTH('Rent Roll'!$M43,0),-'Rent Roll'!$T43*'Rent Roll'!$D17,"-"),"-")</f>
        <v>-</v>
      </c>
      <c r="BA79" s="92" t="str">
        <f>IFERROR(IF(BA$5=EOMONTH('Rent Roll'!$M43,0),-'Rent Roll'!$T43*'Rent Roll'!$D17,"-"),"-")</f>
        <v>-</v>
      </c>
      <c r="BB79" s="92" t="str">
        <f>IFERROR(IF(BB$5=EOMONTH('Rent Roll'!$M43,0),-'Rent Roll'!$T43*'Rent Roll'!$D17,"-"),"-")</f>
        <v>-</v>
      </c>
      <c r="BC79" s="92" t="str">
        <f>IFERROR(IF(BC$5=EOMONTH('Rent Roll'!$M43,0),-'Rent Roll'!$T43*'Rent Roll'!$D17,"-"),"-")</f>
        <v>-</v>
      </c>
      <c r="BD79" s="92" t="str">
        <f>IFERROR(IF(BD$5=EOMONTH('Rent Roll'!$M43,0),-'Rent Roll'!$T43*'Rent Roll'!$D17,"-"),"-")</f>
        <v>-</v>
      </c>
      <c r="BE79" s="92" t="str">
        <f>IFERROR(IF(BE$5=EOMONTH('Rent Roll'!$M43,0),-'Rent Roll'!$T43*'Rent Roll'!$D17,"-"),"-")</f>
        <v>-</v>
      </c>
      <c r="BF79" s="92" t="str">
        <f>IFERROR(IF(BF$5=EOMONTH('Rent Roll'!$M43,0),-'Rent Roll'!$T43*'Rent Roll'!$D17,"-"),"-")</f>
        <v>-</v>
      </c>
      <c r="BG79" s="92" t="str">
        <f>IFERROR(IF(BG$5=EOMONTH('Rent Roll'!$M43,0),-'Rent Roll'!$T43*'Rent Roll'!$D17,"-"),"-")</f>
        <v>-</v>
      </c>
      <c r="BH79" s="92" t="str">
        <f>IFERROR(IF(BH$5=EOMONTH('Rent Roll'!$M43,0),-'Rent Roll'!$T43*'Rent Roll'!$D17,"-"),"-")</f>
        <v>-</v>
      </c>
      <c r="BI79" s="92" t="str">
        <f>IFERROR(IF(BI$5=EOMONTH('Rent Roll'!$M43,0),-'Rent Roll'!$T43*'Rent Roll'!$D17,"-"),"-")</f>
        <v>-</v>
      </c>
      <c r="BJ79" s="92" t="str">
        <f>IFERROR(IF(BJ$5=EOMONTH('Rent Roll'!$M43,0),-'Rent Roll'!$T43*'Rent Roll'!$D17,"-"),"-")</f>
        <v>-</v>
      </c>
      <c r="BK79" s="92" t="str">
        <f>IFERROR(IF(BK$5=EOMONTH('Rent Roll'!$M43,0),-'Rent Roll'!$T43*'Rent Roll'!$D17,"-"),"-")</f>
        <v>-</v>
      </c>
      <c r="BL79" s="92" t="str">
        <f>IFERROR(IF(BL$5=EOMONTH('Rent Roll'!$M43,0),-'Rent Roll'!$T43*'Rent Roll'!$D17,"-"),"-")</f>
        <v>-</v>
      </c>
      <c r="BM79" s="92" t="str">
        <f>IFERROR(IF(BM$5=EOMONTH('Rent Roll'!$M43,0),-'Rent Roll'!$T43*'Rent Roll'!$D17,"-"),"-")</f>
        <v>-</v>
      </c>
      <c r="BN79" s="92" t="str">
        <f>IFERROR(IF(BN$5=EOMONTH('Rent Roll'!$M43,0),-'Rent Roll'!$T43*'Rent Roll'!$D17,"-"),"-")</f>
        <v>-</v>
      </c>
      <c r="BO79" s="92" t="str">
        <f>IFERROR(IF(BO$5=EOMONTH('Rent Roll'!$M43,0),-'Rent Roll'!$T43*'Rent Roll'!$D17,"-"),"-")</f>
        <v>-</v>
      </c>
      <c r="BP79" s="92" t="str">
        <f>IFERROR(IF(BP$5=EOMONTH('Rent Roll'!$M43,0),-'Rent Roll'!$T43*'Rent Roll'!$D17,"-"),"-")</f>
        <v>-</v>
      </c>
      <c r="BQ79" s="92" t="str">
        <f>IFERROR(IF(BQ$5=EOMONTH('Rent Roll'!$M43,0),-'Rent Roll'!$T43*'Rent Roll'!$D17,"-"),"-")</f>
        <v>-</v>
      </c>
      <c r="BR79" s="92" t="str">
        <f>IFERROR(IF(BR$5=EOMONTH('Rent Roll'!$M43,0),-'Rent Roll'!$T43*'Rent Roll'!$D17,"-"),"-")</f>
        <v>-</v>
      </c>
      <c r="BS79" s="92" t="str">
        <f>IFERROR(IF(BS$5=EOMONTH('Rent Roll'!$M43,0),-'Rent Roll'!$T43*'Rent Roll'!$D17,"-"),"-")</f>
        <v>-</v>
      </c>
      <c r="BT79" s="92" t="str">
        <f>IFERROR(IF(BT$5=EOMONTH('Rent Roll'!$M43,0),-'Rent Roll'!$T43*'Rent Roll'!$D17,"-"),"-")</f>
        <v>-</v>
      </c>
      <c r="BU79" s="92" t="str">
        <f>IFERROR(IF(BU$5=EOMONTH('Rent Roll'!$M43,0),-'Rent Roll'!$T43*'Rent Roll'!$D17,"-"),"-")</f>
        <v>-</v>
      </c>
      <c r="BV79" s="92" t="str">
        <f>IFERROR(IF(BV$5=EOMONTH('Rent Roll'!$M43,0),-'Rent Roll'!$T43*'Rent Roll'!$D17,"-"),"-")</f>
        <v>-</v>
      </c>
      <c r="BW79" s="92" t="str">
        <f>IFERROR(IF(BW$5=EOMONTH('Rent Roll'!$M43,0),-'Rent Roll'!$T43*'Rent Roll'!$D17,"-"),"-")</f>
        <v>-</v>
      </c>
      <c r="BX79" s="92" t="str">
        <f>IFERROR(IF(BX$5=EOMONTH('Rent Roll'!$M43,0),-'Rent Roll'!$T43*'Rent Roll'!$D17,"-"),"-")</f>
        <v>-</v>
      </c>
      <c r="BY79" s="92" t="str">
        <f>IFERROR(IF(BY$5=EOMONTH('Rent Roll'!$M43,0),-'Rent Roll'!$T43*'Rent Roll'!$D17,"-"),"-")</f>
        <v>-</v>
      </c>
      <c r="BZ79" s="92" t="str">
        <f>IFERROR(IF(BZ$5=EOMONTH('Rent Roll'!$M43,0),-'Rent Roll'!$T43*'Rent Roll'!$D17,"-"),"-")</f>
        <v>-</v>
      </c>
      <c r="CA79" s="92" t="str">
        <f>IFERROR(IF(CA$5=EOMONTH('Rent Roll'!$M43,0),-'Rent Roll'!$T43*'Rent Roll'!$D17,"-"),"-")</f>
        <v>-</v>
      </c>
      <c r="CB79" s="92" t="str">
        <f>IFERROR(IF(CB$5=EOMONTH('Rent Roll'!$M43,0),-'Rent Roll'!$T43*'Rent Roll'!$D17,"-"),"-")</f>
        <v>-</v>
      </c>
      <c r="CC79" s="92" t="str">
        <f>IFERROR(IF(CC$5=EOMONTH('Rent Roll'!$M43,0),-'Rent Roll'!$T43*'Rent Roll'!$D17,"-"),"-")</f>
        <v>-</v>
      </c>
      <c r="CD79" s="92" t="str">
        <f>IFERROR(IF(CD$5=EOMONTH('Rent Roll'!$M43,0),-'Rent Roll'!$T43*'Rent Roll'!$D17,"-"),"-")</f>
        <v>-</v>
      </c>
      <c r="CE79" s="92" t="str">
        <f>IFERROR(IF(CE$5=EOMONTH('Rent Roll'!$M43,0),-'Rent Roll'!$T43*'Rent Roll'!$D17,"-"),"-")</f>
        <v>-</v>
      </c>
      <c r="CF79" s="92" t="str">
        <f>IFERROR(IF(CF$5=EOMONTH('Rent Roll'!$M43,0),-'Rent Roll'!$T43*'Rent Roll'!$D17,"-"),"-")</f>
        <v>-</v>
      </c>
      <c r="CG79" s="92" t="str">
        <f>IFERROR(IF(CG$5=EOMONTH('Rent Roll'!$M43,0),-'Rent Roll'!$T43*'Rent Roll'!$D17,"-"),"-")</f>
        <v>-</v>
      </c>
      <c r="CH79" s="92" t="str">
        <f>IFERROR(IF(CH$5=EOMONTH('Rent Roll'!$M43,0),-'Rent Roll'!$T43*'Rent Roll'!$D17,"-"),"-")</f>
        <v>-</v>
      </c>
      <c r="CI79" s="92" t="str">
        <f>IFERROR(IF(CI$5=EOMONTH('Rent Roll'!$M43,0),-'Rent Roll'!$T43*'Rent Roll'!$D17,"-"),"-")</f>
        <v>-</v>
      </c>
      <c r="CJ79" s="92" t="str">
        <f>IFERROR(IF(CJ$5=EOMONTH('Rent Roll'!$M43,0),-'Rent Roll'!$T43*'Rent Roll'!$D17,"-"),"-")</f>
        <v>-</v>
      </c>
      <c r="CK79" s="92" t="str">
        <f>IFERROR(IF(CK$5=EOMONTH('Rent Roll'!$M43,0),-'Rent Roll'!$T43*'Rent Roll'!$D17,"-"),"-")</f>
        <v>-</v>
      </c>
      <c r="CL79" s="92" t="str">
        <f>IFERROR(IF(CL$5=EOMONTH('Rent Roll'!$M43,0),-'Rent Roll'!$T43*'Rent Roll'!$D17,"-"),"-")</f>
        <v>-</v>
      </c>
      <c r="CM79" s="92" t="str">
        <f>IFERROR(IF(CM$5=EOMONTH('Rent Roll'!$M43,0),-'Rent Roll'!$T43*'Rent Roll'!$D17,"-"),"-")</f>
        <v>-</v>
      </c>
      <c r="CN79" s="92" t="str">
        <f>IFERROR(IF(CN$5=EOMONTH('Rent Roll'!$M43,0),-'Rent Roll'!$T43*'Rent Roll'!$D17,"-"),"-")</f>
        <v>-</v>
      </c>
      <c r="CO79" s="92" t="str">
        <f>IFERROR(IF(CO$5=EOMONTH('Rent Roll'!$M43,0),-'Rent Roll'!$T43*'Rent Roll'!$D17,"-"),"-")</f>
        <v>-</v>
      </c>
      <c r="CP79" s="92" t="str">
        <f>IFERROR(IF(CP$5=EOMONTH('Rent Roll'!$M43,0),-'Rent Roll'!$T43*'Rent Roll'!$D17,"-"),"-")</f>
        <v>-</v>
      </c>
      <c r="CQ79" s="92" t="str">
        <f>IFERROR(IF(CQ$5=EOMONTH('Rent Roll'!$M43,0),-'Rent Roll'!$T43*'Rent Roll'!$D17,"-"),"-")</f>
        <v>-</v>
      </c>
      <c r="CR79" s="92" t="str">
        <f>IFERROR(IF(CR$5=EOMONTH('Rent Roll'!$M43,0),-'Rent Roll'!$T43*'Rent Roll'!$D17,"-"),"-")</f>
        <v>-</v>
      </c>
      <c r="CS79" s="92" t="str">
        <f>IFERROR(IF(CS$5=EOMONTH('Rent Roll'!$M43,0),-'Rent Roll'!$T43*'Rent Roll'!$D17,"-"),"-")</f>
        <v>-</v>
      </c>
      <c r="CT79" s="92" t="str">
        <f>IFERROR(IF(CT$5=EOMONTH('Rent Roll'!$M43,0),-'Rent Roll'!$T43*'Rent Roll'!$D17,"-"),"-")</f>
        <v>-</v>
      </c>
      <c r="CU79" s="92" t="str">
        <f>IFERROR(IF(CU$5=EOMONTH('Rent Roll'!$M43,0),-'Rent Roll'!$T43*'Rent Roll'!$D17,"-"),"-")</f>
        <v>-</v>
      </c>
      <c r="CV79" s="92" t="str">
        <f>IFERROR(IF(CV$5=EOMONTH('Rent Roll'!$M43,0),-'Rent Roll'!$T43*'Rent Roll'!$D17,"-"),"-")</f>
        <v>-</v>
      </c>
      <c r="CW79" s="92" t="str">
        <f>IFERROR(IF(CW$5=EOMONTH('Rent Roll'!$M43,0),-'Rent Roll'!$T43*'Rent Roll'!$D17,"-"),"-")</f>
        <v>-</v>
      </c>
      <c r="CX79" s="92" t="str">
        <f>IFERROR(IF(CX$5=EOMONTH('Rent Roll'!$M43,0),-'Rent Roll'!$T43*'Rent Roll'!$D17,"-"),"-")</f>
        <v>-</v>
      </c>
      <c r="CY79" s="92" t="str">
        <f>IFERROR(IF(CY$5=EOMONTH('Rent Roll'!$M43,0),-'Rent Roll'!$T43*'Rent Roll'!$D17,"-"),"-")</f>
        <v>-</v>
      </c>
      <c r="CZ79" s="92" t="str">
        <f>IFERROR(IF(CZ$5=EOMONTH('Rent Roll'!$M43,0),-'Rent Roll'!$T43*'Rent Roll'!$D17,"-"),"-")</f>
        <v>-</v>
      </c>
      <c r="DA79" s="92" t="str">
        <f>IFERROR(IF(DA$5=EOMONTH('Rent Roll'!$M43,0),-'Rent Roll'!$T43*'Rent Roll'!$D17,"-"),"-")</f>
        <v>-</v>
      </c>
      <c r="DB79" s="92" t="str">
        <f>IFERROR(IF(DB$5=EOMONTH('Rent Roll'!$M43,0),-'Rent Roll'!$T43*'Rent Roll'!$D17,"-"),"-")</f>
        <v>-</v>
      </c>
      <c r="DC79" s="92" t="str">
        <f>IFERROR(IF(DC$5=EOMONTH('Rent Roll'!$M43,0),-'Rent Roll'!$T43*'Rent Roll'!$D17,"-"),"-")</f>
        <v>-</v>
      </c>
      <c r="DD79" s="92" t="str">
        <f>IFERROR(IF(DD$5=EOMONTH('Rent Roll'!$M43,0),-'Rent Roll'!$T43*'Rent Roll'!$D17,"-"),"-")</f>
        <v>-</v>
      </c>
      <c r="DE79" s="92" t="str">
        <f>IFERROR(IF(DE$5=EOMONTH('Rent Roll'!$M43,0),-'Rent Roll'!$T43*'Rent Roll'!$D17,"-"),"-")</f>
        <v>-</v>
      </c>
      <c r="DF79" s="92" t="str">
        <f>IFERROR(IF(DF$5=EOMONTH('Rent Roll'!$M43,0),-'Rent Roll'!$T43*'Rent Roll'!$D17,"-"),"-")</f>
        <v>-</v>
      </c>
      <c r="DG79" s="92" t="str">
        <f>IFERROR(IF(DG$5=EOMONTH('Rent Roll'!$M43,0),-'Rent Roll'!$T43*'Rent Roll'!$D17,"-"),"-")</f>
        <v>-</v>
      </c>
      <c r="DH79" s="92" t="str">
        <f>IFERROR(IF(DH$5=EOMONTH('Rent Roll'!$M43,0),-'Rent Roll'!$T43*'Rent Roll'!$D17,"-"),"-")</f>
        <v>-</v>
      </c>
      <c r="DI79" s="92" t="str">
        <f>IFERROR(IF(DI$5=EOMONTH('Rent Roll'!$M43,0),-'Rent Roll'!$T43*'Rent Roll'!$D17,"-"),"-")</f>
        <v>-</v>
      </c>
      <c r="DJ79" s="92" t="str">
        <f>IFERROR(IF(DJ$5=EOMONTH('Rent Roll'!$M43,0),-'Rent Roll'!$T43*'Rent Roll'!$D17,"-"),"-")</f>
        <v>-</v>
      </c>
      <c r="DK79" s="92" t="str">
        <f>IFERROR(IF(DK$5=EOMONTH('Rent Roll'!$M43,0),-'Rent Roll'!$T43*'Rent Roll'!$D17,"-"),"-")</f>
        <v>-</v>
      </c>
      <c r="DL79" s="92" t="str">
        <f>IFERROR(IF(DL$5=EOMONTH('Rent Roll'!$M43,0),-'Rent Roll'!$T43*'Rent Roll'!$D17,"-"),"-")</f>
        <v>-</v>
      </c>
      <c r="DM79" s="92" t="str">
        <f>IFERROR(IF(DM$5=EOMONTH('Rent Roll'!$M43,0),-'Rent Roll'!$T43*'Rent Roll'!$D17,"-"),"-")</f>
        <v>-</v>
      </c>
      <c r="DN79" s="92" t="str">
        <f>IFERROR(IF(DN$5=EOMONTH('Rent Roll'!$M43,0),-'Rent Roll'!$T43*'Rent Roll'!$D17,"-"),"-")</f>
        <v>-</v>
      </c>
      <c r="DO79" s="92" t="str">
        <f>IFERROR(IF(DO$5=EOMONTH('Rent Roll'!$M43,0),-'Rent Roll'!$T43*'Rent Roll'!$D17,"-"),"-")</f>
        <v>-</v>
      </c>
      <c r="DP79" s="92" t="str">
        <f>IFERROR(IF(DP$5=EOMONTH('Rent Roll'!$M43,0),-'Rent Roll'!$T43*'Rent Roll'!$D17,"-"),"-")</f>
        <v>-</v>
      </c>
      <c r="DQ79" s="92" t="str">
        <f>IFERROR(IF(DQ$5=EOMONTH('Rent Roll'!$M43,0),-'Rent Roll'!$T43*'Rent Roll'!$D17,"-"),"-")</f>
        <v>-</v>
      </c>
      <c r="DR79" s="92" t="str">
        <f>IFERROR(IF(DR$5=EOMONTH('Rent Roll'!$M43,0),-'Rent Roll'!$T43*'Rent Roll'!$D17,"-"),"-")</f>
        <v>-</v>
      </c>
      <c r="DS79" s="92" t="str">
        <f>IFERROR(IF(DS$5=EOMONTH('Rent Roll'!$M43,0),-'Rent Roll'!$T43*'Rent Roll'!$D17,"-"),"-")</f>
        <v>-</v>
      </c>
      <c r="DT79" s="92" t="str">
        <f>IFERROR(IF(DT$5=EOMONTH('Rent Roll'!$M43,0),-'Rent Roll'!$T43*'Rent Roll'!$D17,"-"),"-")</f>
        <v>-</v>
      </c>
      <c r="DU79" s="92" t="str">
        <f>IFERROR(IF(DU$5=EOMONTH('Rent Roll'!$M43,0),-'Rent Roll'!$T43*'Rent Roll'!$D17,"-"),"-")</f>
        <v>-</v>
      </c>
      <c r="DV79" s="92" t="str">
        <f>IFERROR(IF(DV$5=EOMONTH('Rent Roll'!$M43,0),-'Rent Roll'!$T43*'Rent Roll'!$D17,"-"),"-")</f>
        <v>-</v>
      </c>
      <c r="DW79" s="92" t="str">
        <f>IFERROR(IF(DW$5=EOMONTH('Rent Roll'!$M43,0),-'Rent Roll'!$T43*'Rent Roll'!$D17,"-"),"-")</f>
        <v>-</v>
      </c>
      <c r="DX79" s="92" t="str">
        <f>IFERROR(IF(DX$5=EOMONTH('Rent Roll'!$M43,0),-'Rent Roll'!$T43*'Rent Roll'!$D17,"-"),"-")</f>
        <v>-</v>
      </c>
      <c r="DY79" s="92" t="str">
        <f>IFERROR(IF(DY$5=EOMONTH('Rent Roll'!$M43,0),-'Rent Roll'!$T43*'Rent Roll'!$D17,"-"),"-")</f>
        <v>-</v>
      </c>
      <c r="DZ79" s="92" t="str">
        <f>IFERROR(IF(DZ$5=EOMONTH('Rent Roll'!$M43,0),-'Rent Roll'!$T43*'Rent Roll'!$D17,"-"),"-")</f>
        <v>-</v>
      </c>
      <c r="EA79" s="92" t="str">
        <f>IFERROR(IF(EA$5=EOMONTH('Rent Roll'!$M43,0),-'Rent Roll'!$T43*'Rent Roll'!$D17,"-"),"-")</f>
        <v>-</v>
      </c>
      <c r="EB79" s="92" t="str">
        <f>IFERROR(IF(EB$5=EOMONTH('Rent Roll'!$M43,0),-'Rent Roll'!$T43*'Rent Roll'!$D17,"-"),"-")</f>
        <v>-</v>
      </c>
      <c r="EC79" s="92" t="str">
        <f>IFERROR(IF(EC$5=EOMONTH('Rent Roll'!$M43,0),-'Rent Roll'!$T43*'Rent Roll'!$D17,"-"),"-")</f>
        <v>-</v>
      </c>
      <c r="ED79" s="92" t="str">
        <f>IFERROR(IF(ED$5=EOMONTH('Rent Roll'!$M43,0),-'Rent Roll'!$T43*'Rent Roll'!$D17,"-"),"-")</f>
        <v>-</v>
      </c>
      <c r="EE79" s="92" t="str">
        <f>IFERROR(IF(EE$5=EOMONTH('Rent Roll'!$M43,0),-'Rent Roll'!$T43*'Rent Roll'!$D17,"-"),"-")</f>
        <v>-</v>
      </c>
      <c r="EF79" s="214" t="str">
        <f>IFERROR(IF(EF$5=EOMONTH('Rent Roll'!$M43,0),-'Rent Roll'!$T43*'Rent Roll'!$D17,"-"),"-")</f>
        <v>-</v>
      </c>
      <c r="EG79" s="72" t="s">
        <v>109</v>
      </c>
    </row>
    <row r="80" spans="2:137" x14ac:dyDescent="0.2">
      <c r="B80" s="75"/>
      <c r="C80" s="287" t="str">
        <f>CONCATENATE('Rent Roll'!B18&amp;" - "&amp;'Rent Roll'!C18)</f>
        <v xml:space="preserve"> - </v>
      </c>
      <c r="D80" s="214">
        <f t="shared" si="153"/>
        <v>0</v>
      </c>
      <c r="E80" s="92" t="str">
        <f>IFERROR(IF(E$5=EOMONTH('Rent Roll'!$M44,0),-'Rent Roll'!$T44*'Rent Roll'!$D18,"-"),"-")</f>
        <v>-</v>
      </c>
      <c r="F80" s="92" t="str">
        <f>IFERROR(IF(F$5=EOMONTH('Rent Roll'!$M44,0),-'Rent Roll'!$T44*'Rent Roll'!$D18,"-"),"-")</f>
        <v>-</v>
      </c>
      <c r="G80" s="92" t="str">
        <f>IFERROR(IF(G$5=EOMONTH('Rent Roll'!$M44,0),-'Rent Roll'!$T44*'Rent Roll'!$D18,"-"),"-")</f>
        <v>-</v>
      </c>
      <c r="H80" s="92" t="str">
        <f>IFERROR(IF(H$5=EOMONTH('Rent Roll'!$M44,0),-'Rent Roll'!$T44*'Rent Roll'!$D18,"-"),"-")</f>
        <v>-</v>
      </c>
      <c r="I80" s="92" t="str">
        <f>IFERROR(IF(I$5=EOMONTH('Rent Roll'!$M44,0),-'Rent Roll'!$T44*'Rent Roll'!$D18,"-"),"-")</f>
        <v>-</v>
      </c>
      <c r="J80" s="92" t="str">
        <f>IFERROR(IF(J$5=EOMONTH('Rent Roll'!$M44,0),-'Rent Roll'!$T44*'Rent Roll'!$D18,"-"),"-")</f>
        <v>-</v>
      </c>
      <c r="K80" s="92" t="str">
        <f>IFERROR(IF(K$5=EOMONTH('Rent Roll'!$M44,0),-'Rent Roll'!$T44*'Rent Roll'!$D18,"-"),"-")</f>
        <v>-</v>
      </c>
      <c r="L80" s="92" t="str">
        <f>IFERROR(IF(L$5=EOMONTH('Rent Roll'!$M44,0),-'Rent Roll'!$T44*'Rent Roll'!$D18,"-"),"-")</f>
        <v>-</v>
      </c>
      <c r="M80" s="92" t="str">
        <f>IFERROR(IF(M$5=EOMONTH('Rent Roll'!$M44,0),-'Rent Roll'!$T44*'Rent Roll'!$D18,"-"),"-")</f>
        <v>-</v>
      </c>
      <c r="N80" s="92" t="str">
        <f>IFERROR(IF(N$5=EOMONTH('Rent Roll'!$M44,0),-'Rent Roll'!$T44*'Rent Roll'!$D18,"-"),"-")</f>
        <v>-</v>
      </c>
      <c r="O80" s="92" t="str">
        <f>IFERROR(IF(O$5=EOMONTH('Rent Roll'!$M44,0),-'Rent Roll'!$T44*'Rent Roll'!$D18,"-"),"-")</f>
        <v>-</v>
      </c>
      <c r="P80" s="92" t="str">
        <f>IFERROR(IF(P$5=EOMONTH('Rent Roll'!$M44,0),-'Rent Roll'!$T44*'Rent Roll'!$D18,"-"),"-")</f>
        <v>-</v>
      </c>
      <c r="Q80" s="92" t="str">
        <f>IFERROR(IF(Q$5=EOMONTH('Rent Roll'!$M44,0),-'Rent Roll'!$T44*'Rent Roll'!$D18,"-"),"-")</f>
        <v>-</v>
      </c>
      <c r="R80" s="92" t="str">
        <f>IFERROR(IF(R$5=EOMONTH('Rent Roll'!$M44,0),-'Rent Roll'!$T44*'Rent Roll'!$D18,"-"),"-")</f>
        <v>-</v>
      </c>
      <c r="S80" s="92" t="str">
        <f>IFERROR(IF(S$5=EOMONTH('Rent Roll'!$M44,0),-'Rent Roll'!$T44*'Rent Roll'!$D18,"-"),"-")</f>
        <v>-</v>
      </c>
      <c r="T80" s="92" t="str">
        <f>IFERROR(IF(T$5=EOMONTH('Rent Roll'!$M44,0),-'Rent Roll'!$T44*'Rent Roll'!$D18,"-"),"-")</f>
        <v>-</v>
      </c>
      <c r="U80" s="92" t="str">
        <f>IFERROR(IF(U$5=EOMONTH('Rent Roll'!$M44,0),-'Rent Roll'!$T44*'Rent Roll'!$D18,"-"),"-")</f>
        <v>-</v>
      </c>
      <c r="V80" s="92" t="str">
        <f>IFERROR(IF(V$5=EOMONTH('Rent Roll'!$M44,0),-'Rent Roll'!$T44*'Rent Roll'!$D18,"-"),"-")</f>
        <v>-</v>
      </c>
      <c r="W80" s="92" t="str">
        <f>IFERROR(IF(W$5=EOMONTH('Rent Roll'!$M44,0),-'Rent Roll'!$T44*'Rent Roll'!$D18,"-"),"-")</f>
        <v>-</v>
      </c>
      <c r="X80" s="92" t="str">
        <f>IFERROR(IF(X$5=EOMONTH('Rent Roll'!$M44,0),-'Rent Roll'!$T44*'Rent Roll'!$D18,"-"),"-")</f>
        <v>-</v>
      </c>
      <c r="Y80" s="92" t="str">
        <f>IFERROR(IF(Y$5=EOMONTH('Rent Roll'!$M44,0),-'Rent Roll'!$T44*'Rent Roll'!$D18,"-"),"-")</f>
        <v>-</v>
      </c>
      <c r="Z80" s="92" t="str">
        <f>IFERROR(IF(Z$5=EOMONTH('Rent Roll'!$M44,0),-'Rent Roll'!$T44*'Rent Roll'!$D18,"-"),"-")</f>
        <v>-</v>
      </c>
      <c r="AA80" s="92" t="str">
        <f>IFERROR(IF(AA$5=EOMONTH('Rent Roll'!$M44,0),-'Rent Roll'!$T44*'Rent Roll'!$D18,"-"),"-")</f>
        <v>-</v>
      </c>
      <c r="AB80" s="92" t="str">
        <f>IFERROR(IF(AB$5=EOMONTH('Rent Roll'!$M44,0),-'Rent Roll'!$T44*'Rent Roll'!$D18,"-"),"-")</f>
        <v>-</v>
      </c>
      <c r="AC80" s="92" t="str">
        <f>IFERROR(IF(AC$5=EOMONTH('Rent Roll'!$M44,0),-'Rent Roll'!$T44*'Rent Roll'!$D18,"-"),"-")</f>
        <v>-</v>
      </c>
      <c r="AD80" s="92" t="str">
        <f>IFERROR(IF(AD$5=EOMONTH('Rent Roll'!$M44,0),-'Rent Roll'!$T44*'Rent Roll'!$D18,"-"),"-")</f>
        <v>-</v>
      </c>
      <c r="AE80" s="92" t="str">
        <f>IFERROR(IF(AE$5=EOMONTH('Rent Roll'!$M44,0),-'Rent Roll'!$T44*'Rent Roll'!$D18,"-"),"-")</f>
        <v>-</v>
      </c>
      <c r="AF80" s="92" t="str">
        <f>IFERROR(IF(AF$5=EOMONTH('Rent Roll'!$M44,0),-'Rent Roll'!$T44*'Rent Roll'!$D18,"-"),"-")</f>
        <v>-</v>
      </c>
      <c r="AG80" s="92" t="str">
        <f>IFERROR(IF(AG$5=EOMONTH('Rent Roll'!$M44,0),-'Rent Roll'!$T44*'Rent Roll'!$D18,"-"),"-")</f>
        <v>-</v>
      </c>
      <c r="AH80" s="92" t="str">
        <f>IFERROR(IF(AH$5=EOMONTH('Rent Roll'!$M44,0),-'Rent Roll'!$T44*'Rent Roll'!$D18,"-"),"-")</f>
        <v>-</v>
      </c>
      <c r="AI80" s="92" t="str">
        <f>IFERROR(IF(AI$5=EOMONTH('Rent Roll'!$M44,0),-'Rent Roll'!$T44*'Rent Roll'!$D18,"-"),"-")</f>
        <v>-</v>
      </c>
      <c r="AJ80" s="92" t="str">
        <f>IFERROR(IF(AJ$5=EOMONTH('Rent Roll'!$M44,0),-'Rent Roll'!$T44*'Rent Roll'!$D18,"-"),"-")</f>
        <v>-</v>
      </c>
      <c r="AK80" s="92" t="str">
        <f>IFERROR(IF(AK$5=EOMONTH('Rent Roll'!$M44,0),-'Rent Roll'!$T44*'Rent Roll'!$D18,"-"),"-")</f>
        <v>-</v>
      </c>
      <c r="AL80" s="92" t="str">
        <f>IFERROR(IF(AL$5=EOMONTH('Rent Roll'!$M44,0),-'Rent Roll'!$T44*'Rent Roll'!$D18,"-"),"-")</f>
        <v>-</v>
      </c>
      <c r="AM80" s="92" t="str">
        <f>IFERROR(IF(AM$5=EOMONTH('Rent Roll'!$M44,0),-'Rent Roll'!$T44*'Rent Roll'!$D18,"-"),"-")</f>
        <v>-</v>
      </c>
      <c r="AN80" s="92" t="str">
        <f>IFERROR(IF(AN$5=EOMONTH('Rent Roll'!$M44,0),-'Rent Roll'!$T44*'Rent Roll'!$D18,"-"),"-")</f>
        <v>-</v>
      </c>
      <c r="AO80" s="92" t="str">
        <f>IFERROR(IF(AO$5=EOMONTH('Rent Roll'!$M44,0),-'Rent Roll'!$T44*'Rent Roll'!$D18,"-"),"-")</f>
        <v>-</v>
      </c>
      <c r="AP80" s="92" t="str">
        <f>IFERROR(IF(AP$5=EOMONTH('Rent Roll'!$M44,0),-'Rent Roll'!$T44*'Rent Roll'!$D18,"-"),"-")</f>
        <v>-</v>
      </c>
      <c r="AQ80" s="92" t="str">
        <f>IFERROR(IF(AQ$5=EOMONTH('Rent Roll'!$M44,0),-'Rent Roll'!$T44*'Rent Roll'!$D18,"-"),"-")</f>
        <v>-</v>
      </c>
      <c r="AR80" s="92" t="str">
        <f>IFERROR(IF(AR$5=EOMONTH('Rent Roll'!$M44,0),-'Rent Roll'!$T44*'Rent Roll'!$D18,"-"),"-")</f>
        <v>-</v>
      </c>
      <c r="AS80" s="92" t="str">
        <f>IFERROR(IF(AS$5=EOMONTH('Rent Roll'!$M44,0),-'Rent Roll'!$T44*'Rent Roll'!$D18,"-"),"-")</f>
        <v>-</v>
      </c>
      <c r="AT80" s="92" t="str">
        <f>IFERROR(IF(AT$5=EOMONTH('Rent Roll'!$M44,0),-'Rent Roll'!$T44*'Rent Roll'!$D18,"-"),"-")</f>
        <v>-</v>
      </c>
      <c r="AU80" s="92" t="str">
        <f>IFERROR(IF(AU$5=EOMONTH('Rent Roll'!$M44,0),-'Rent Roll'!$T44*'Rent Roll'!$D18,"-"),"-")</f>
        <v>-</v>
      </c>
      <c r="AV80" s="92" t="str">
        <f>IFERROR(IF(AV$5=EOMONTH('Rent Roll'!$M44,0),-'Rent Roll'!$T44*'Rent Roll'!$D18,"-"),"-")</f>
        <v>-</v>
      </c>
      <c r="AW80" s="92" t="str">
        <f>IFERROR(IF(AW$5=EOMONTH('Rent Roll'!$M44,0),-'Rent Roll'!$T44*'Rent Roll'!$D18,"-"),"-")</f>
        <v>-</v>
      </c>
      <c r="AX80" s="92" t="str">
        <f>IFERROR(IF(AX$5=EOMONTH('Rent Roll'!$M44,0),-'Rent Roll'!$T44*'Rent Roll'!$D18,"-"),"-")</f>
        <v>-</v>
      </c>
      <c r="AY80" s="92" t="str">
        <f>IFERROR(IF(AY$5=EOMONTH('Rent Roll'!$M44,0),-'Rent Roll'!$T44*'Rent Roll'!$D18,"-"),"-")</f>
        <v>-</v>
      </c>
      <c r="AZ80" s="92" t="str">
        <f>IFERROR(IF(AZ$5=EOMONTH('Rent Roll'!$M44,0),-'Rent Roll'!$T44*'Rent Roll'!$D18,"-"),"-")</f>
        <v>-</v>
      </c>
      <c r="BA80" s="92" t="str">
        <f>IFERROR(IF(BA$5=EOMONTH('Rent Roll'!$M44,0),-'Rent Roll'!$T44*'Rent Roll'!$D18,"-"),"-")</f>
        <v>-</v>
      </c>
      <c r="BB80" s="92" t="str">
        <f>IFERROR(IF(BB$5=EOMONTH('Rent Roll'!$M44,0),-'Rent Roll'!$T44*'Rent Roll'!$D18,"-"),"-")</f>
        <v>-</v>
      </c>
      <c r="BC80" s="92" t="str">
        <f>IFERROR(IF(BC$5=EOMONTH('Rent Roll'!$M44,0),-'Rent Roll'!$T44*'Rent Roll'!$D18,"-"),"-")</f>
        <v>-</v>
      </c>
      <c r="BD80" s="92" t="str">
        <f>IFERROR(IF(BD$5=EOMONTH('Rent Roll'!$M44,0),-'Rent Roll'!$T44*'Rent Roll'!$D18,"-"),"-")</f>
        <v>-</v>
      </c>
      <c r="BE80" s="92" t="str">
        <f>IFERROR(IF(BE$5=EOMONTH('Rent Roll'!$M44,0),-'Rent Roll'!$T44*'Rent Roll'!$D18,"-"),"-")</f>
        <v>-</v>
      </c>
      <c r="BF80" s="92" t="str">
        <f>IFERROR(IF(BF$5=EOMONTH('Rent Roll'!$M44,0),-'Rent Roll'!$T44*'Rent Roll'!$D18,"-"),"-")</f>
        <v>-</v>
      </c>
      <c r="BG80" s="92" t="str">
        <f>IFERROR(IF(BG$5=EOMONTH('Rent Roll'!$M44,0),-'Rent Roll'!$T44*'Rent Roll'!$D18,"-"),"-")</f>
        <v>-</v>
      </c>
      <c r="BH80" s="92" t="str">
        <f>IFERROR(IF(BH$5=EOMONTH('Rent Roll'!$M44,0),-'Rent Roll'!$T44*'Rent Roll'!$D18,"-"),"-")</f>
        <v>-</v>
      </c>
      <c r="BI80" s="92" t="str">
        <f>IFERROR(IF(BI$5=EOMONTH('Rent Roll'!$M44,0),-'Rent Roll'!$T44*'Rent Roll'!$D18,"-"),"-")</f>
        <v>-</v>
      </c>
      <c r="BJ80" s="92" t="str">
        <f>IFERROR(IF(BJ$5=EOMONTH('Rent Roll'!$M44,0),-'Rent Roll'!$T44*'Rent Roll'!$D18,"-"),"-")</f>
        <v>-</v>
      </c>
      <c r="BK80" s="92" t="str">
        <f>IFERROR(IF(BK$5=EOMONTH('Rent Roll'!$M44,0),-'Rent Roll'!$T44*'Rent Roll'!$D18,"-"),"-")</f>
        <v>-</v>
      </c>
      <c r="BL80" s="92" t="str">
        <f>IFERROR(IF(BL$5=EOMONTH('Rent Roll'!$M44,0),-'Rent Roll'!$T44*'Rent Roll'!$D18,"-"),"-")</f>
        <v>-</v>
      </c>
      <c r="BM80" s="92" t="str">
        <f>IFERROR(IF(BM$5=EOMONTH('Rent Roll'!$M44,0),-'Rent Roll'!$T44*'Rent Roll'!$D18,"-"),"-")</f>
        <v>-</v>
      </c>
      <c r="BN80" s="92" t="str">
        <f>IFERROR(IF(BN$5=EOMONTH('Rent Roll'!$M44,0),-'Rent Roll'!$T44*'Rent Roll'!$D18,"-"),"-")</f>
        <v>-</v>
      </c>
      <c r="BO80" s="92" t="str">
        <f>IFERROR(IF(BO$5=EOMONTH('Rent Roll'!$M44,0),-'Rent Roll'!$T44*'Rent Roll'!$D18,"-"),"-")</f>
        <v>-</v>
      </c>
      <c r="BP80" s="92" t="str">
        <f>IFERROR(IF(BP$5=EOMONTH('Rent Roll'!$M44,0),-'Rent Roll'!$T44*'Rent Roll'!$D18,"-"),"-")</f>
        <v>-</v>
      </c>
      <c r="BQ80" s="92" t="str">
        <f>IFERROR(IF(BQ$5=EOMONTH('Rent Roll'!$M44,0),-'Rent Roll'!$T44*'Rent Roll'!$D18,"-"),"-")</f>
        <v>-</v>
      </c>
      <c r="BR80" s="92" t="str">
        <f>IFERROR(IF(BR$5=EOMONTH('Rent Roll'!$M44,0),-'Rent Roll'!$T44*'Rent Roll'!$D18,"-"),"-")</f>
        <v>-</v>
      </c>
      <c r="BS80" s="92" t="str">
        <f>IFERROR(IF(BS$5=EOMONTH('Rent Roll'!$M44,0),-'Rent Roll'!$T44*'Rent Roll'!$D18,"-"),"-")</f>
        <v>-</v>
      </c>
      <c r="BT80" s="92" t="str">
        <f>IFERROR(IF(BT$5=EOMONTH('Rent Roll'!$M44,0),-'Rent Roll'!$T44*'Rent Roll'!$D18,"-"),"-")</f>
        <v>-</v>
      </c>
      <c r="BU80" s="92" t="str">
        <f>IFERROR(IF(BU$5=EOMONTH('Rent Roll'!$M44,0),-'Rent Roll'!$T44*'Rent Roll'!$D18,"-"),"-")</f>
        <v>-</v>
      </c>
      <c r="BV80" s="92" t="str">
        <f>IFERROR(IF(BV$5=EOMONTH('Rent Roll'!$M44,0),-'Rent Roll'!$T44*'Rent Roll'!$D18,"-"),"-")</f>
        <v>-</v>
      </c>
      <c r="BW80" s="92" t="str">
        <f>IFERROR(IF(BW$5=EOMONTH('Rent Roll'!$M44,0),-'Rent Roll'!$T44*'Rent Roll'!$D18,"-"),"-")</f>
        <v>-</v>
      </c>
      <c r="BX80" s="92" t="str">
        <f>IFERROR(IF(BX$5=EOMONTH('Rent Roll'!$M44,0),-'Rent Roll'!$T44*'Rent Roll'!$D18,"-"),"-")</f>
        <v>-</v>
      </c>
      <c r="BY80" s="92" t="str">
        <f>IFERROR(IF(BY$5=EOMONTH('Rent Roll'!$M44,0),-'Rent Roll'!$T44*'Rent Roll'!$D18,"-"),"-")</f>
        <v>-</v>
      </c>
      <c r="BZ80" s="92" t="str">
        <f>IFERROR(IF(BZ$5=EOMONTH('Rent Roll'!$M44,0),-'Rent Roll'!$T44*'Rent Roll'!$D18,"-"),"-")</f>
        <v>-</v>
      </c>
      <c r="CA80" s="92" t="str">
        <f>IFERROR(IF(CA$5=EOMONTH('Rent Roll'!$M44,0),-'Rent Roll'!$T44*'Rent Roll'!$D18,"-"),"-")</f>
        <v>-</v>
      </c>
      <c r="CB80" s="92" t="str">
        <f>IFERROR(IF(CB$5=EOMONTH('Rent Roll'!$M44,0),-'Rent Roll'!$T44*'Rent Roll'!$D18,"-"),"-")</f>
        <v>-</v>
      </c>
      <c r="CC80" s="92" t="str">
        <f>IFERROR(IF(CC$5=EOMONTH('Rent Roll'!$M44,0),-'Rent Roll'!$T44*'Rent Roll'!$D18,"-"),"-")</f>
        <v>-</v>
      </c>
      <c r="CD80" s="92" t="str">
        <f>IFERROR(IF(CD$5=EOMONTH('Rent Roll'!$M44,0),-'Rent Roll'!$T44*'Rent Roll'!$D18,"-"),"-")</f>
        <v>-</v>
      </c>
      <c r="CE80" s="92" t="str">
        <f>IFERROR(IF(CE$5=EOMONTH('Rent Roll'!$M44,0),-'Rent Roll'!$T44*'Rent Roll'!$D18,"-"),"-")</f>
        <v>-</v>
      </c>
      <c r="CF80" s="92" t="str">
        <f>IFERROR(IF(CF$5=EOMONTH('Rent Roll'!$M44,0),-'Rent Roll'!$T44*'Rent Roll'!$D18,"-"),"-")</f>
        <v>-</v>
      </c>
      <c r="CG80" s="92" t="str">
        <f>IFERROR(IF(CG$5=EOMONTH('Rent Roll'!$M44,0),-'Rent Roll'!$T44*'Rent Roll'!$D18,"-"),"-")</f>
        <v>-</v>
      </c>
      <c r="CH80" s="92" t="str">
        <f>IFERROR(IF(CH$5=EOMONTH('Rent Roll'!$M44,0),-'Rent Roll'!$T44*'Rent Roll'!$D18,"-"),"-")</f>
        <v>-</v>
      </c>
      <c r="CI80" s="92" t="str">
        <f>IFERROR(IF(CI$5=EOMONTH('Rent Roll'!$M44,0),-'Rent Roll'!$T44*'Rent Roll'!$D18,"-"),"-")</f>
        <v>-</v>
      </c>
      <c r="CJ80" s="92" t="str">
        <f>IFERROR(IF(CJ$5=EOMONTH('Rent Roll'!$M44,0),-'Rent Roll'!$T44*'Rent Roll'!$D18,"-"),"-")</f>
        <v>-</v>
      </c>
      <c r="CK80" s="92" t="str">
        <f>IFERROR(IF(CK$5=EOMONTH('Rent Roll'!$M44,0),-'Rent Roll'!$T44*'Rent Roll'!$D18,"-"),"-")</f>
        <v>-</v>
      </c>
      <c r="CL80" s="92" t="str">
        <f>IFERROR(IF(CL$5=EOMONTH('Rent Roll'!$M44,0),-'Rent Roll'!$T44*'Rent Roll'!$D18,"-"),"-")</f>
        <v>-</v>
      </c>
      <c r="CM80" s="92" t="str">
        <f>IFERROR(IF(CM$5=EOMONTH('Rent Roll'!$M44,0),-'Rent Roll'!$T44*'Rent Roll'!$D18,"-"),"-")</f>
        <v>-</v>
      </c>
      <c r="CN80" s="92" t="str">
        <f>IFERROR(IF(CN$5=EOMONTH('Rent Roll'!$M44,0),-'Rent Roll'!$T44*'Rent Roll'!$D18,"-"),"-")</f>
        <v>-</v>
      </c>
      <c r="CO80" s="92" t="str">
        <f>IFERROR(IF(CO$5=EOMONTH('Rent Roll'!$M44,0),-'Rent Roll'!$T44*'Rent Roll'!$D18,"-"),"-")</f>
        <v>-</v>
      </c>
      <c r="CP80" s="92" t="str">
        <f>IFERROR(IF(CP$5=EOMONTH('Rent Roll'!$M44,0),-'Rent Roll'!$T44*'Rent Roll'!$D18,"-"),"-")</f>
        <v>-</v>
      </c>
      <c r="CQ80" s="92" t="str">
        <f>IFERROR(IF(CQ$5=EOMONTH('Rent Roll'!$M44,0),-'Rent Roll'!$T44*'Rent Roll'!$D18,"-"),"-")</f>
        <v>-</v>
      </c>
      <c r="CR80" s="92" t="str">
        <f>IFERROR(IF(CR$5=EOMONTH('Rent Roll'!$M44,0),-'Rent Roll'!$T44*'Rent Roll'!$D18,"-"),"-")</f>
        <v>-</v>
      </c>
      <c r="CS80" s="92" t="str">
        <f>IFERROR(IF(CS$5=EOMONTH('Rent Roll'!$M44,0),-'Rent Roll'!$T44*'Rent Roll'!$D18,"-"),"-")</f>
        <v>-</v>
      </c>
      <c r="CT80" s="92" t="str">
        <f>IFERROR(IF(CT$5=EOMONTH('Rent Roll'!$M44,0),-'Rent Roll'!$T44*'Rent Roll'!$D18,"-"),"-")</f>
        <v>-</v>
      </c>
      <c r="CU80" s="92" t="str">
        <f>IFERROR(IF(CU$5=EOMONTH('Rent Roll'!$M44,0),-'Rent Roll'!$T44*'Rent Roll'!$D18,"-"),"-")</f>
        <v>-</v>
      </c>
      <c r="CV80" s="92" t="str">
        <f>IFERROR(IF(CV$5=EOMONTH('Rent Roll'!$M44,0),-'Rent Roll'!$T44*'Rent Roll'!$D18,"-"),"-")</f>
        <v>-</v>
      </c>
      <c r="CW80" s="92" t="str">
        <f>IFERROR(IF(CW$5=EOMONTH('Rent Roll'!$M44,0),-'Rent Roll'!$T44*'Rent Roll'!$D18,"-"),"-")</f>
        <v>-</v>
      </c>
      <c r="CX80" s="92" t="str">
        <f>IFERROR(IF(CX$5=EOMONTH('Rent Roll'!$M44,0),-'Rent Roll'!$T44*'Rent Roll'!$D18,"-"),"-")</f>
        <v>-</v>
      </c>
      <c r="CY80" s="92" t="str">
        <f>IFERROR(IF(CY$5=EOMONTH('Rent Roll'!$M44,0),-'Rent Roll'!$T44*'Rent Roll'!$D18,"-"),"-")</f>
        <v>-</v>
      </c>
      <c r="CZ80" s="92" t="str">
        <f>IFERROR(IF(CZ$5=EOMONTH('Rent Roll'!$M44,0),-'Rent Roll'!$T44*'Rent Roll'!$D18,"-"),"-")</f>
        <v>-</v>
      </c>
      <c r="DA80" s="92" t="str">
        <f>IFERROR(IF(DA$5=EOMONTH('Rent Roll'!$M44,0),-'Rent Roll'!$T44*'Rent Roll'!$D18,"-"),"-")</f>
        <v>-</v>
      </c>
      <c r="DB80" s="92" t="str">
        <f>IFERROR(IF(DB$5=EOMONTH('Rent Roll'!$M44,0),-'Rent Roll'!$T44*'Rent Roll'!$D18,"-"),"-")</f>
        <v>-</v>
      </c>
      <c r="DC80" s="92" t="str">
        <f>IFERROR(IF(DC$5=EOMONTH('Rent Roll'!$M44,0),-'Rent Roll'!$T44*'Rent Roll'!$D18,"-"),"-")</f>
        <v>-</v>
      </c>
      <c r="DD80" s="92" t="str">
        <f>IFERROR(IF(DD$5=EOMONTH('Rent Roll'!$M44,0),-'Rent Roll'!$T44*'Rent Roll'!$D18,"-"),"-")</f>
        <v>-</v>
      </c>
      <c r="DE80" s="92" t="str">
        <f>IFERROR(IF(DE$5=EOMONTH('Rent Roll'!$M44,0),-'Rent Roll'!$T44*'Rent Roll'!$D18,"-"),"-")</f>
        <v>-</v>
      </c>
      <c r="DF80" s="92" t="str">
        <f>IFERROR(IF(DF$5=EOMONTH('Rent Roll'!$M44,0),-'Rent Roll'!$T44*'Rent Roll'!$D18,"-"),"-")</f>
        <v>-</v>
      </c>
      <c r="DG80" s="92" t="str">
        <f>IFERROR(IF(DG$5=EOMONTH('Rent Roll'!$M44,0),-'Rent Roll'!$T44*'Rent Roll'!$D18,"-"),"-")</f>
        <v>-</v>
      </c>
      <c r="DH80" s="92" t="str">
        <f>IFERROR(IF(DH$5=EOMONTH('Rent Roll'!$M44,0),-'Rent Roll'!$T44*'Rent Roll'!$D18,"-"),"-")</f>
        <v>-</v>
      </c>
      <c r="DI80" s="92" t="str">
        <f>IFERROR(IF(DI$5=EOMONTH('Rent Roll'!$M44,0),-'Rent Roll'!$T44*'Rent Roll'!$D18,"-"),"-")</f>
        <v>-</v>
      </c>
      <c r="DJ80" s="92" t="str">
        <f>IFERROR(IF(DJ$5=EOMONTH('Rent Roll'!$M44,0),-'Rent Roll'!$T44*'Rent Roll'!$D18,"-"),"-")</f>
        <v>-</v>
      </c>
      <c r="DK80" s="92" t="str">
        <f>IFERROR(IF(DK$5=EOMONTH('Rent Roll'!$M44,0),-'Rent Roll'!$T44*'Rent Roll'!$D18,"-"),"-")</f>
        <v>-</v>
      </c>
      <c r="DL80" s="92" t="str">
        <f>IFERROR(IF(DL$5=EOMONTH('Rent Roll'!$M44,0),-'Rent Roll'!$T44*'Rent Roll'!$D18,"-"),"-")</f>
        <v>-</v>
      </c>
      <c r="DM80" s="92" t="str">
        <f>IFERROR(IF(DM$5=EOMONTH('Rent Roll'!$M44,0),-'Rent Roll'!$T44*'Rent Roll'!$D18,"-"),"-")</f>
        <v>-</v>
      </c>
      <c r="DN80" s="92" t="str">
        <f>IFERROR(IF(DN$5=EOMONTH('Rent Roll'!$M44,0),-'Rent Roll'!$T44*'Rent Roll'!$D18,"-"),"-")</f>
        <v>-</v>
      </c>
      <c r="DO80" s="92" t="str">
        <f>IFERROR(IF(DO$5=EOMONTH('Rent Roll'!$M44,0),-'Rent Roll'!$T44*'Rent Roll'!$D18,"-"),"-")</f>
        <v>-</v>
      </c>
      <c r="DP80" s="92" t="str">
        <f>IFERROR(IF(DP$5=EOMONTH('Rent Roll'!$M44,0),-'Rent Roll'!$T44*'Rent Roll'!$D18,"-"),"-")</f>
        <v>-</v>
      </c>
      <c r="DQ80" s="92" t="str">
        <f>IFERROR(IF(DQ$5=EOMONTH('Rent Roll'!$M44,0),-'Rent Roll'!$T44*'Rent Roll'!$D18,"-"),"-")</f>
        <v>-</v>
      </c>
      <c r="DR80" s="92" t="str">
        <f>IFERROR(IF(DR$5=EOMONTH('Rent Roll'!$M44,0),-'Rent Roll'!$T44*'Rent Roll'!$D18,"-"),"-")</f>
        <v>-</v>
      </c>
      <c r="DS80" s="92" t="str">
        <f>IFERROR(IF(DS$5=EOMONTH('Rent Roll'!$M44,0),-'Rent Roll'!$T44*'Rent Roll'!$D18,"-"),"-")</f>
        <v>-</v>
      </c>
      <c r="DT80" s="92" t="str">
        <f>IFERROR(IF(DT$5=EOMONTH('Rent Roll'!$M44,0),-'Rent Roll'!$T44*'Rent Roll'!$D18,"-"),"-")</f>
        <v>-</v>
      </c>
      <c r="DU80" s="92" t="str">
        <f>IFERROR(IF(DU$5=EOMONTH('Rent Roll'!$M44,0),-'Rent Roll'!$T44*'Rent Roll'!$D18,"-"),"-")</f>
        <v>-</v>
      </c>
      <c r="DV80" s="92" t="str">
        <f>IFERROR(IF(DV$5=EOMONTH('Rent Roll'!$M44,0),-'Rent Roll'!$T44*'Rent Roll'!$D18,"-"),"-")</f>
        <v>-</v>
      </c>
      <c r="DW80" s="92" t="str">
        <f>IFERROR(IF(DW$5=EOMONTH('Rent Roll'!$M44,0),-'Rent Roll'!$T44*'Rent Roll'!$D18,"-"),"-")</f>
        <v>-</v>
      </c>
      <c r="DX80" s="92" t="str">
        <f>IFERROR(IF(DX$5=EOMONTH('Rent Roll'!$M44,0),-'Rent Roll'!$T44*'Rent Roll'!$D18,"-"),"-")</f>
        <v>-</v>
      </c>
      <c r="DY80" s="92" t="str">
        <f>IFERROR(IF(DY$5=EOMONTH('Rent Roll'!$M44,0),-'Rent Roll'!$T44*'Rent Roll'!$D18,"-"),"-")</f>
        <v>-</v>
      </c>
      <c r="DZ80" s="92" t="str">
        <f>IFERROR(IF(DZ$5=EOMONTH('Rent Roll'!$M44,0),-'Rent Roll'!$T44*'Rent Roll'!$D18,"-"),"-")</f>
        <v>-</v>
      </c>
      <c r="EA80" s="92" t="str">
        <f>IFERROR(IF(EA$5=EOMONTH('Rent Roll'!$M44,0),-'Rent Roll'!$T44*'Rent Roll'!$D18,"-"),"-")</f>
        <v>-</v>
      </c>
      <c r="EB80" s="92" t="str">
        <f>IFERROR(IF(EB$5=EOMONTH('Rent Roll'!$M44,0),-'Rent Roll'!$T44*'Rent Roll'!$D18,"-"),"-")</f>
        <v>-</v>
      </c>
      <c r="EC80" s="92" t="str">
        <f>IFERROR(IF(EC$5=EOMONTH('Rent Roll'!$M44,0),-'Rent Roll'!$T44*'Rent Roll'!$D18,"-"),"-")</f>
        <v>-</v>
      </c>
      <c r="ED80" s="92" t="str">
        <f>IFERROR(IF(ED$5=EOMONTH('Rent Roll'!$M44,0),-'Rent Roll'!$T44*'Rent Roll'!$D18,"-"),"-")</f>
        <v>-</v>
      </c>
      <c r="EE80" s="92" t="str">
        <f>IFERROR(IF(EE$5=EOMONTH('Rent Roll'!$M44,0),-'Rent Roll'!$T44*'Rent Roll'!$D18,"-"),"-")</f>
        <v>-</v>
      </c>
      <c r="EF80" s="214" t="str">
        <f>IFERROR(IF(EF$5=EOMONTH('Rent Roll'!$M44,0),-'Rent Roll'!$T44*'Rent Roll'!$D18,"-"),"-")</f>
        <v>-</v>
      </c>
      <c r="EG80" s="72" t="s">
        <v>109</v>
      </c>
    </row>
    <row r="81" spans="2:137" x14ac:dyDescent="0.2">
      <c r="B81" s="75"/>
      <c r="C81" s="287" t="str">
        <f>CONCATENATE('Rent Roll'!B19&amp;" - "&amp;'Rent Roll'!C19)</f>
        <v xml:space="preserve"> - </v>
      </c>
      <c r="D81" s="214">
        <f t="shared" si="153"/>
        <v>0</v>
      </c>
      <c r="E81" s="92" t="str">
        <f>IFERROR(IF(E$5=EOMONTH('Rent Roll'!$M45,0),-'Rent Roll'!$T45*'Rent Roll'!$D19,"-"),"-")</f>
        <v>-</v>
      </c>
      <c r="F81" s="92" t="str">
        <f>IFERROR(IF(F$5=EOMONTH('Rent Roll'!$M45,0),-'Rent Roll'!$T45*'Rent Roll'!$D19,"-"),"-")</f>
        <v>-</v>
      </c>
      <c r="G81" s="92" t="str">
        <f>IFERROR(IF(G$5=EOMONTH('Rent Roll'!$M45,0),-'Rent Roll'!$T45*'Rent Roll'!$D19,"-"),"-")</f>
        <v>-</v>
      </c>
      <c r="H81" s="92" t="str">
        <f>IFERROR(IF(H$5=EOMONTH('Rent Roll'!$M45,0),-'Rent Roll'!$T45*'Rent Roll'!$D19,"-"),"-")</f>
        <v>-</v>
      </c>
      <c r="I81" s="92" t="str">
        <f>IFERROR(IF(I$5=EOMONTH('Rent Roll'!$M45,0),-'Rent Roll'!$T45*'Rent Roll'!$D19,"-"),"-")</f>
        <v>-</v>
      </c>
      <c r="J81" s="92" t="str">
        <f>IFERROR(IF(J$5=EOMONTH('Rent Roll'!$M45,0),-'Rent Roll'!$T45*'Rent Roll'!$D19,"-"),"-")</f>
        <v>-</v>
      </c>
      <c r="K81" s="92" t="str">
        <f>IFERROR(IF(K$5=EOMONTH('Rent Roll'!$M45,0),-'Rent Roll'!$T45*'Rent Roll'!$D19,"-"),"-")</f>
        <v>-</v>
      </c>
      <c r="L81" s="92" t="str">
        <f>IFERROR(IF(L$5=EOMONTH('Rent Roll'!$M45,0),-'Rent Roll'!$T45*'Rent Roll'!$D19,"-"),"-")</f>
        <v>-</v>
      </c>
      <c r="M81" s="92" t="str">
        <f>IFERROR(IF(M$5=EOMONTH('Rent Roll'!$M45,0),-'Rent Roll'!$T45*'Rent Roll'!$D19,"-"),"-")</f>
        <v>-</v>
      </c>
      <c r="N81" s="92" t="str">
        <f>IFERROR(IF(N$5=EOMONTH('Rent Roll'!$M45,0),-'Rent Roll'!$T45*'Rent Roll'!$D19,"-"),"-")</f>
        <v>-</v>
      </c>
      <c r="O81" s="92" t="str">
        <f>IFERROR(IF(O$5=EOMONTH('Rent Roll'!$M45,0),-'Rent Roll'!$T45*'Rent Roll'!$D19,"-"),"-")</f>
        <v>-</v>
      </c>
      <c r="P81" s="92" t="str">
        <f>IFERROR(IF(P$5=EOMONTH('Rent Roll'!$M45,0),-'Rent Roll'!$T45*'Rent Roll'!$D19,"-"),"-")</f>
        <v>-</v>
      </c>
      <c r="Q81" s="92" t="str">
        <f>IFERROR(IF(Q$5=EOMONTH('Rent Roll'!$M45,0),-'Rent Roll'!$T45*'Rent Roll'!$D19,"-"),"-")</f>
        <v>-</v>
      </c>
      <c r="R81" s="92" t="str">
        <f>IFERROR(IF(R$5=EOMONTH('Rent Roll'!$M45,0),-'Rent Roll'!$T45*'Rent Roll'!$D19,"-"),"-")</f>
        <v>-</v>
      </c>
      <c r="S81" s="92" t="str">
        <f>IFERROR(IF(S$5=EOMONTH('Rent Roll'!$M45,0),-'Rent Roll'!$T45*'Rent Roll'!$D19,"-"),"-")</f>
        <v>-</v>
      </c>
      <c r="T81" s="92" t="str">
        <f>IFERROR(IF(T$5=EOMONTH('Rent Roll'!$M45,0),-'Rent Roll'!$T45*'Rent Roll'!$D19,"-"),"-")</f>
        <v>-</v>
      </c>
      <c r="U81" s="92" t="str">
        <f>IFERROR(IF(U$5=EOMONTH('Rent Roll'!$M45,0),-'Rent Roll'!$T45*'Rent Roll'!$D19,"-"),"-")</f>
        <v>-</v>
      </c>
      <c r="V81" s="92" t="str">
        <f>IFERROR(IF(V$5=EOMONTH('Rent Roll'!$M45,0),-'Rent Roll'!$T45*'Rent Roll'!$D19,"-"),"-")</f>
        <v>-</v>
      </c>
      <c r="W81" s="92" t="str">
        <f>IFERROR(IF(W$5=EOMONTH('Rent Roll'!$M45,0),-'Rent Roll'!$T45*'Rent Roll'!$D19,"-"),"-")</f>
        <v>-</v>
      </c>
      <c r="X81" s="92" t="str">
        <f>IFERROR(IF(X$5=EOMONTH('Rent Roll'!$M45,0),-'Rent Roll'!$T45*'Rent Roll'!$D19,"-"),"-")</f>
        <v>-</v>
      </c>
      <c r="Y81" s="92" t="str">
        <f>IFERROR(IF(Y$5=EOMONTH('Rent Roll'!$M45,0),-'Rent Roll'!$T45*'Rent Roll'!$D19,"-"),"-")</f>
        <v>-</v>
      </c>
      <c r="Z81" s="92" t="str">
        <f>IFERROR(IF(Z$5=EOMONTH('Rent Roll'!$M45,0),-'Rent Roll'!$T45*'Rent Roll'!$D19,"-"),"-")</f>
        <v>-</v>
      </c>
      <c r="AA81" s="92" t="str">
        <f>IFERROR(IF(AA$5=EOMONTH('Rent Roll'!$M45,0),-'Rent Roll'!$T45*'Rent Roll'!$D19,"-"),"-")</f>
        <v>-</v>
      </c>
      <c r="AB81" s="92" t="str">
        <f>IFERROR(IF(AB$5=EOMONTH('Rent Roll'!$M45,0),-'Rent Roll'!$T45*'Rent Roll'!$D19,"-"),"-")</f>
        <v>-</v>
      </c>
      <c r="AC81" s="92" t="str">
        <f>IFERROR(IF(AC$5=EOMONTH('Rent Roll'!$M45,0),-'Rent Roll'!$T45*'Rent Roll'!$D19,"-"),"-")</f>
        <v>-</v>
      </c>
      <c r="AD81" s="92" t="str">
        <f>IFERROR(IF(AD$5=EOMONTH('Rent Roll'!$M45,0),-'Rent Roll'!$T45*'Rent Roll'!$D19,"-"),"-")</f>
        <v>-</v>
      </c>
      <c r="AE81" s="92" t="str">
        <f>IFERROR(IF(AE$5=EOMONTH('Rent Roll'!$M45,0),-'Rent Roll'!$T45*'Rent Roll'!$D19,"-"),"-")</f>
        <v>-</v>
      </c>
      <c r="AF81" s="92" t="str">
        <f>IFERROR(IF(AF$5=EOMONTH('Rent Roll'!$M45,0),-'Rent Roll'!$T45*'Rent Roll'!$D19,"-"),"-")</f>
        <v>-</v>
      </c>
      <c r="AG81" s="92" t="str">
        <f>IFERROR(IF(AG$5=EOMONTH('Rent Roll'!$M45,0),-'Rent Roll'!$T45*'Rent Roll'!$D19,"-"),"-")</f>
        <v>-</v>
      </c>
      <c r="AH81" s="92" t="str">
        <f>IFERROR(IF(AH$5=EOMONTH('Rent Roll'!$M45,0),-'Rent Roll'!$T45*'Rent Roll'!$D19,"-"),"-")</f>
        <v>-</v>
      </c>
      <c r="AI81" s="92" t="str">
        <f>IFERROR(IF(AI$5=EOMONTH('Rent Roll'!$M45,0),-'Rent Roll'!$T45*'Rent Roll'!$D19,"-"),"-")</f>
        <v>-</v>
      </c>
      <c r="AJ81" s="92" t="str">
        <f>IFERROR(IF(AJ$5=EOMONTH('Rent Roll'!$M45,0),-'Rent Roll'!$T45*'Rent Roll'!$D19,"-"),"-")</f>
        <v>-</v>
      </c>
      <c r="AK81" s="92" t="str">
        <f>IFERROR(IF(AK$5=EOMONTH('Rent Roll'!$M45,0),-'Rent Roll'!$T45*'Rent Roll'!$D19,"-"),"-")</f>
        <v>-</v>
      </c>
      <c r="AL81" s="92" t="str">
        <f>IFERROR(IF(AL$5=EOMONTH('Rent Roll'!$M45,0),-'Rent Roll'!$T45*'Rent Roll'!$D19,"-"),"-")</f>
        <v>-</v>
      </c>
      <c r="AM81" s="92" t="str">
        <f>IFERROR(IF(AM$5=EOMONTH('Rent Roll'!$M45,0),-'Rent Roll'!$T45*'Rent Roll'!$D19,"-"),"-")</f>
        <v>-</v>
      </c>
      <c r="AN81" s="92" t="str">
        <f>IFERROR(IF(AN$5=EOMONTH('Rent Roll'!$M45,0),-'Rent Roll'!$T45*'Rent Roll'!$D19,"-"),"-")</f>
        <v>-</v>
      </c>
      <c r="AO81" s="92" t="str">
        <f>IFERROR(IF(AO$5=EOMONTH('Rent Roll'!$M45,0),-'Rent Roll'!$T45*'Rent Roll'!$D19,"-"),"-")</f>
        <v>-</v>
      </c>
      <c r="AP81" s="92" t="str">
        <f>IFERROR(IF(AP$5=EOMONTH('Rent Roll'!$M45,0),-'Rent Roll'!$T45*'Rent Roll'!$D19,"-"),"-")</f>
        <v>-</v>
      </c>
      <c r="AQ81" s="92" t="str">
        <f>IFERROR(IF(AQ$5=EOMONTH('Rent Roll'!$M45,0),-'Rent Roll'!$T45*'Rent Roll'!$D19,"-"),"-")</f>
        <v>-</v>
      </c>
      <c r="AR81" s="92" t="str">
        <f>IFERROR(IF(AR$5=EOMONTH('Rent Roll'!$M45,0),-'Rent Roll'!$T45*'Rent Roll'!$D19,"-"),"-")</f>
        <v>-</v>
      </c>
      <c r="AS81" s="92" t="str">
        <f>IFERROR(IF(AS$5=EOMONTH('Rent Roll'!$M45,0),-'Rent Roll'!$T45*'Rent Roll'!$D19,"-"),"-")</f>
        <v>-</v>
      </c>
      <c r="AT81" s="92" t="str">
        <f>IFERROR(IF(AT$5=EOMONTH('Rent Roll'!$M45,0),-'Rent Roll'!$T45*'Rent Roll'!$D19,"-"),"-")</f>
        <v>-</v>
      </c>
      <c r="AU81" s="92" t="str">
        <f>IFERROR(IF(AU$5=EOMONTH('Rent Roll'!$M45,0),-'Rent Roll'!$T45*'Rent Roll'!$D19,"-"),"-")</f>
        <v>-</v>
      </c>
      <c r="AV81" s="92" t="str">
        <f>IFERROR(IF(AV$5=EOMONTH('Rent Roll'!$M45,0),-'Rent Roll'!$T45*'Rent Roll'!$D19,"-"),"-")</f>
        <v>-</v>
      </c>
      <c r="AW81" s="92" t="str">
        <f>IFERROR(IF(AW$5=EOMONTH('Rent Roll'!$M45,0),-'Rent Roll'!$T45*'Rent Roll'!$D19,"-"),"-")</f>
        <v>-</v>
      </c>
      <c r="AX81" s="92" t="str">
        <f>IFERROR(IF(AX$5=EOMONTH('Rent Roll'!$M45,0),-'Rent Roll'!$T45*'Rent Roll'!$D19,"-"),"-")</f>
        <v>-</v>
      </c>
      <c r="AY81" s="92" t="str">
        <f>IFERROR(IF(AY$5=EOMONTH('Rent Roll'!$M45,0),-'Rent Roll'!$T45*'Rent Roll'!$D19,"-"),"-")</f>
        <v>-</v>
      </c>
      <c r="AZ81" s="92" t="str">
        <f>IFERROR(IF(AZ$5=EOMONTH('Rent Roll'!$M45,0),-'Rent Roll'!$T45*'Rent Roll'!$D19,"-"),"-")</f>
        <v>-</v>
      </c>
      <c r="BA81" s="92" t="str">
        <f>IFERROR(IF(BA$5=EOMONTH('Rent Roll'!$M45,0),-'Rent Roll'!$T45*'Rent Roll'!$D19,"-"),"-")</f>
        <v>-</v>
      </c>
      <c r="BB81" s="92" t="str">
        <f>IFERROR(IF(BB$5=EOMONTH('Rent Roll'!$M45,0),-'Rent Roll'!$T45*'Rent Roll'!$D19,"-"),"-")</f>
        <v>-</v>
      </c>
      <c r="BC81" s="92" t="str">
        <f>IFERROR(IF(BC$5=EOMONTH('Rent Roll'!$M45,0),-'Rent Roll'!$T45*'Rent Roll'!$D19,"-"),"-")</f>
        <v>-</v>
      </c>
      <c r="BD81" s="92" t="str">
        <f>IFERROR(IF(BD$5=EOMONTH('Rent Roll'!$M45,0),-'Rent Roll'!$T45*'Rent Roll'!$D19,"-"),"-")</f>
        <v>-</v>
      </c>
      <c r="BE81" s="92" t="str">
        <f>IFERROR(IF(BE$5=EOMONTH('Rent Roll'!$M45,0),-'Rent Roll'!$T45*'Rent Roll'!$D19,"-"),"-")</f>
        <v>-</v>
      </c>
      <c r="BF81" s="92" t="str">
        <f>IFERROR(IF(BF$5=EOMONTH('Rent Roll'!$M45,0),-'Rent Roll'!$T45*'Rent Roll'!$D19,"-"),"-")</f>
        <v>-</v>
      </c>
      <c r="BG81" s="92" t="str">
        <f>IFERROR(IF(BG$5=EOMONTH('Rent Roll'!$M45,0),-'Rent Roll'!$T45*'Rent Roll'!$D19,"-"),"-")</f>
        <v>-</v>
      </c>
      <c r="BH81" s="92" t="str">
        <f>IFERROR(IF(BH$5=EOMONTH('Rent Roll'!$M45,0),-'Rent Roll'!$T45*'Rent Roll'!$D19,"-"),"-")</f>
        <v>-</v>
      </c>
      <c r="BI81" s="92" t="str">
        <f>IFERROR(IF(BI$5=EOMONTH('Rent Roll'!$M45,0),-'Rent Roll'!$T45*'Rent Roll'!$D19,"-"),"-")</f>
        <v>-</v>
      </c>
      <c r="BJ81" s="92" t="str">
        <f>IFERROR(IF(BJ$5=EOMONTH('Rent Roll'!$M45,0),-'Rent Roll'!$T45*'Rent Roll'!$D19,"-"),"-")</f>
        <v>-</v>
      </c>
      <c r="BK81" s="92" t="str">
        <f>IFERROR(IF(BK$5=EOMONTH('Rent Roll'!$M45,0),-'Rent Roll'!$T45*'Rent Roll'!$D19,"-"),"-")</f>
        <v>-</v>
      </c>
      <c r="BL81" s="92" t="str">
        <f>IFERROR(IF(BL$5=EOMONTH('Rent Roll'!$M45,0),-'Rent Roll'!$T45*'Rent Roll'!$D19,"-"),"-")</f>
        <v>-</v>
      </c>
      <c r="BM81" s="92" t="str">
        <f>IFERROR(IF(BM$5=EOMONTH('Rent Roll'!$M45,0),-'Rent Roll'!$T45*'Rent Roll'!$D19,"-"),"-")</f>
        <v>-</v>
      </c>
      <c r="BN81" s="92" t="str">
        <f>IFERROR(IF(BN$5=EOMONTH('Rent Roll'!$M45,0),-'Rent Roll'!$T45*'Rent Roll'!$D19,"-"),"-")</f>
        <v>-</v>
      </c>
      <c r="BO81" s="92" t="str">
        <f>IFERROR(IF(BO$5=EOMONTH('Rent Roll'!$M45,0),-'Rent Roll'!$T45*'Rent Roll'!$D19,"-"),"-")</f>
        <v>-</v>
      </c>
      <c r="BP81" s="92" t="str">
        <f>IFERROR(IF(BP$5=EOMONTH('Rent Roll'!$M45,0),-'Rent Roll'!$T45*'Rent Roll'!$D19,"-"),"-")</f>
        <v>-</v>
      </c>
      <c r="BQ81" s="92" t="str">
        <f>IFERROR(IF(BQ$5=EOMONTH('Rent Roll'!$M45,0),-'Rent Roll'!$T45*'Rent Roll'!$D19,"-"),"-")</f>
        <v>-</v>
      </c>
      <c r="BR81" s="92" t="str">
        <f>IFERROR(IF(BR$5=EOMONTH('Rent Roll'!$M45,0),-'Rent Roll'!$T45*'Rent Roll'!$D19,"-"),"-")</f>
        <v>-</v>
      </c>
      <c r="BS81" s="92" t="str">
        <f>IFERROR(IF(BS$5=EOMONTH('Rent Roll'!$M45,0),-'Rent Roll'!$T45*'Rent Roll'!$D19,"-"),"-")</f>
        <v>-</v>
      </c>
      <c r="BT81" s="92" t="str">
        <f>IFERROR(IF(BT$5=EOMONTH('Rent Roll'!$M45,0),-'Rent Roll'!$T45*'Rent Roll'!$D19,"-"),"-")</f>
        <v>-</v>
      </c>
      <c r="BU81" s="92" t="str">
        <f>IFERROR(IF(BU$5=EOMONTH('Rent Roll'!$M45,0),-'Rent Roll'!$T45*'Rent Roll'!$D19,"-"),"-")</f>
        <v>-</v>
      </c>
      <c r="BV81" s="92" t="str">
        <f>IFERROR(IF(BV$5=EOMONTH('Rent Roll'!$M45,0),-'Rent Roll'!$T45*'Rent Roll'!$D19,"-"),"-")</f>
        <v>-</v>
      </c>
      <c r="BW81" s="92" t="str">
        <f>IFERROR(IF(BW$5=EOMONTH('Rent Roll'!$M45,0),-'Rent Roll'!$T45*'Rent Roll'!$D19,"-"),"-")</f>
        <v>-</v>
      </c>
      <c r="BX81" s="92" t="str">
        <f>IFERROR(IF(BX$5=EOMONTH('Rent Roll'!$M45,0),-'Rent Roll'!$T45*'Rent Roll'!$D19,"-"),"-")</f>
        <v>-</v>
      </c>
      <c r="BY81" s="92" t="str">
        <f>IFERROR(IF(BY$5=EOMONTH('Rent Roll'!$M45,0),-'Rent Roll'!$T45*'Rent Roll'!$D19,"-"),"-")</f>
        <v>-</v>
      </c>
      <c r="BZ81" s="92" t="str">
        <f>IFERROR(IF(BZ$5=EOMONTH('Rent Roll'!$M45,0),-'Rent Roll'!$T45*'Rent Roll'!$D19,"-"),"-")</f>
        <v>-</v>
      </c>
      <c r="CA81" s="92" t="str">
        <f>IFERROR(IF(CA$5=EOMONTH('Rent Roll'!$M45,0),-'Rent Roll'!$T45*'Rent Roll'!$D19,"-"),"-")</f>
        <v>-</v>
      </c>
      <c r="CB81" s="92" t="str">
        <f>IFERROR(IF(CB$5=EOMONTH('Rent Roll'!$M45,0),-'Rent Roll'!$T45*'Rent Roll'!$D19,"-"),"-")</f>
        <v>-</v>
      </c>
      <c r="CC81" s="92" t="str">
        <f>IFERROR(IF(CC$5=EOMONTH('Rent Roll'!$M45,0),-'Rent Roll'!$T45*'Rent Roll'!$D19,"-"),"-")</f>
        <v>-</v>
      </c>
      <c r="CD81" s="92" t="str">
        <f>IFERROR(IF(CD$5=EOMONTH('Rent Roll'!$M45,0),-'Rent Roll'!$T45*'Rent Roll'!$D19,"-"),"-")</f>
        <v>-</v>
      </c>
      <c r="CE81" s="92" t="str">
        <f>IFERROR(IF(CE$5=EOMONTH('Rent Roll'!$M45,0),-'Rent Roll'!$T45*'Rent Roll'!$D19,"-"),"-")</f>
        <v>-</v>
      </c>
      <c r="CF81" s="92" t="str">
        <f>IFERROR(IF(CF$5=EOMONTH('Rent Roll'!$M45,0),-'Rent Roll'!$T45*'Rent Roll'!$D19,"-"),"-")</f>
        <v>-</v>
      </c>
      <c r="CG81" s="92" t="str">
        <f>IFERROR(IF(CG$5=EOMONTH('Rent Roll'!$M45,0),-'Rent Roll'!$T45*'Rent Roll'!$D19,"-"),"-")</f>
        <v>-</v>
      </c>
      <c r="CH81" s="92" t="str">
        <f>IFERROR(IF(CH$5=EOMONTH('Rent Roll'!$M45,0),-'Rent Roll'!$T45*'Rent Roll'!$D19,"-"),"-")</f>
        <v>-</v>
      </c>
      <c r="CI81" s="92" t="str">
        <f>IFERROR(IF(CI$5=EOMONTH('Rent Roll'!$M45,0),-'Rent Roll'!$T45*'Rent Roll'!$D19,"-"),"-")</f>
        <v>-</v>
      </c>
      <c r="CJ81" s="92" t="str">
        <f>IFERROR(IF(CJ$5=EOMONTH('Rent Roll'!$M45,0),-'Rent Roll'!$T45*'Rent Roll'!$D19,"-"),"-")</f>
        <v>-</v>
      </c>
      <c r="CK81" s="92" t="str">
        <f>IFERROR(IF(CK$5=EOMONTH('Rent Roll'!$M45,0),-'Rent Roll'!$T45*'Rent Roll'!$D19,"-"),"-")</f>
        <v>-</v>
      </c>
      <c r="CL81" s="92" t="str">
        <f>IFERROR(IF(CL$5=EOMONTH('Rent Roll'!$M45,0),-'Rent Roll'!$T45*'Rent Roll'!$D19,"-"),"-")</f>
        <v>-</v>
      </c>
      <c r="CM81" s="92" t="str">
        <f>IFERROR(IF(CM$5=EOMONTH('Rent Roll'!$M45,0),-'Rent Roll'!$T45*'Rent Roll'!$D19,"-"),"-")</f>
        <v>-</v>
      </c>
      <c r="CN81" s="92" t="str">
        <f>IFERROR(IF(CN$5=EOMONTH('Rent Roll'!$M45,0),-'Rent Roll'!$T45*'Rent Roll'!$D19,"-"),"-")</f>
        <v>-</v>
      </c>
      <c r="CO81" s="92" t="str">
        <f>IFERROR(IF(CO$5=EOMONTH('Rent Roll'!$M45,0),-'Rent Roll'!$T45*'Rent Roll'!$D19,"-"),"-")</f>
        <v>-</v>
      </c>
      <c r="CP81" s="92" t="str">
        <f>IFERROR(IF(CP$5=EOMONTH('Rent Roll'!$M45,0),-'Rent Roll'!$T45*'Rent Roll'!$D19,"-"),"-")</f>
        <v>-</v>
      </c>
      <c r="CQ81" s="92" t="str">
        <f>IFERROR(IF(CQ$5=EOMONTH('Rent Roll'!$M45,0),-'Rent Roll'!$T45*'Rent Roll'!$D19,"-"),"-")</f>
        <v>-</v>
      </c>
      <c r="CR81" s="92" t="str">
        <f>IFERROR(IF(CR$5=EOMONTH('Rent Roll'!$M45,0),-'Rent Roll'!$T45*'Rent Roll'!$D19,"-"),"-")</f>
        <v>-</v>
      </c>
      <c r="CS81" s="92" t="str">
        <f>IFERROR(IF(CS$5=EOMONTH('Rent Roll'!$M45,0),-'Rent Roll'!$T45*'Rent Roll'!$D19,"-"),"-")</f>
        <v>-</v>
      </c>
      <c r="CT81" s="92" t="str">
        <f>IFERROR(IF(CT$5=EOMONTH('Rent Roll'!$M45,0),-'Rent Roll'!$T45*'Rent Roll'!$D19,"-"),"-")</f>
        <v>-</v>
      </c>
      <c r="CU81" s="92" t="str">
        <f>IFERROR(IF(CU$5=EOMONTH('Rent Roll'!$M45,0),-'Rent Roll'!$T45*'Rent Roll'!$D19,"-"),"-")</f>
        <v>-</v>
      </c>
      <c r="CV81" s="92" t="str">
        <f>IFERROR(IF(CV$5=EOMONTH('Rent Roll'!$M45,0),-'Rent Roll'!$T45*'Rent Roll'!$D19,"-"),"-")</f>
        <v>-</v>
      </c>
      <c r="CW81" s="92" t="str">
        <f>IFERROR(IF(CW$5=EOMONTH('Rent Roll'!$M45,0),-'Rent Roll'!$T45*'Rent Roll'!$D19,"-"),"-")</f>
        <v>-</v>
      </c>
      <c r="CX81" s="92" t="str">
        <f>IFERROR(IF(CX$5=EOMONTH('Rent Roll'!$M45,0),-'Rent Roll'!$T45*'Rent Roll'!$D19,"-"),"-")</f>
        <v>-</v>
      </c>
      <c r="CY81" s="92" t="str">
        <f>IFERROR(IF(CY$5=EOMONTH('Rent Roll'!$M45,0),-'Rent Roll'!$T45*'Rent Roll'!$D19,"-"),"-")</f>
        <v>-</v>
      </c>
      <c r="CZ81" s="92" t="str">
        <f>IFERROR(IF(CZ$5=EOMONTH('Rent Roll'!$M45,0),-'Rent Roll'!$T45*'Rent Roll'!$D19,"-"),"-")</f>
        <v>-</v>
      </c>
      <c r="DA81" s="92" t="str">
        <f>IFERROR(IF(DA$5=EOMONTH('Rent Roll'!$M45,0),-'Rent Roll'!$T45*'Rent Roll'!$D19,"-"),"-")</f>
        <v>-</v>
      </c>
      <c r="DB81" s="92" t="str">
        <f>IFERROR(IF(DB$5=EOMONTH('Rent Roll'!$M45,0),-'Rent Roll'!$T45*'Rent Roll'!$D19,"-"),"-")</f>
        <v>-</v>
      </c>
      <c r="DC81" s="92" t="str">
        <f>IFERROR(IF(DC$5=EOMONTH('Rent Roll'!$M45,0),-'Rent Roll'!$T45*'Rent Roll'!$D19,"-"),"-")</f>
        <v>-</v>
      </c>
      <c r="DD81" s="92" t="str">
        <f>IFERROR(IF(DD$5=EOMONTH('Rent Roll'!$M45,0),-'Rent Roll'!$T45*'Rent Roll'!$D19,"-"),"-")</f>
        <v>-</v>
      </c>
      <c r="DE81" s="92" t="str">
        <f>IFERROR(IF(DE$5=EOMONTH('Rent Roll'!$M45,0),-'Rent Roll'!$T45*'Rent Roll'!$D19,"-"),"-")</f>
        <v>-</v>
      </c>
      <c r="DF81" s="92" t="str">
        <f>IFERROR(IF(DF$5=EOMONTH('Rent Roll'!$M45,0),-'Rent Roll'!$T45*'Rent Roll'!$D19,"-"),"-")</f>
        <v>-</v>
      </c>
      <c r="DG81" s="92" t="str">
        <f>IFERROR(IF(DG$5=EOMONTH('Rent Roll'!$M45,0),-'Rent Roll'!$T45*'Rent Roll'!$D19,"-"),"-")</f>
        <v>-</v>
      </c>
      <c r="DH81" s="92" t="str">
        <f>IFERROR(IF(DH$5=EOMONTH('Rent Roll'!$M45,0),-'Rent Roll'!$T45*'Rent Roll'!$D19,"-"),"-")</f>
        <v>-</v>
      </c>
      <c r="DI81" s="92" t="str">
        <f>IFERROR(IF(DI$5=EOMONTH('Rent Roll'!$M45,0),-'Rent Roll'!$T45*'Rent Roll'!$D19,"-"),"-")</f>
        <v>-</v>
      </c>
      <c r="DJ81" s="92" t="str">
        <f>IFERROR(IF(DJ$5=EOMONTH('Rent Roll'!$M45,0),-'Rent Roll'!$T45*'Rent Roll'!$D19,"-"),"-")</f>
        <v>-</v>
      </c>
      <c r="DK81" s="92" t="str">
        <f>IFERROR(IF(DK$5=EOMONTH('Rent Roll'!$M45,0),-'Rent Roll'!$T45*'Rent Roll'!$D19,"-"),"-")</f>
        <v>-</v>
      </c>
      <c r="DL81" s="92" t="str">
        <f>IFERROR(IF(DL$5=EOMONTH('Rent Roll'!$M45,0),-'Rent Roll'!$T45*'Rent Roll'!$D19,"-"),"-")</f>
        <v>-</v>
      </c>
      <c r="DM81" s="92" t="str">
        <f>IFERROR(IF(DM$5=EOMONTH('Rent Roll'!$M45,0),-'Rent Roll'!$T45*'Rent Roll'!$D19,"-"),"-")</f>
        <v>-</v>
      </c>
      <c r="DN81" s="92" t="str">
        <f>IFERROR(IF(DN$5=EOMONTH('Rent Roll'!$M45,0),-'Rent Roll'!$T45*'Rent Roll'!$D19,"-"),"-")</f>
        <v>-</v>
      </c>
      <c r="DO81" s="92" t="str">
        <f>IFERROR(IF(DO$5=EOMONTH('Rent Roll'!$M45,0),-'Rent Roll'!$T45*'Rent Roll'!$D19,"-"),"-")</f>
        <v>-</v>
      </c>
      <c r="DP81" s="92" t="str">
        <f>IFERROR(IF(DP$5=EOMONTH('Rent Roll'!$M45,0),-'Rent Roll'!$T45*'Rent Roll'!$D19,"-"),"-")</f>
        <v>-</v>
      </c>
      <c r="DQ81" s="92" t="str">
        <f>IFERROR(IF(DQ$5=EOMONTH('Rent Roll'!$M45,0),-'Rent Roll'!$T45*'Rent Roll'!$D19,"-"),"-")</f>
        <v>-</v>
      </c>
      <c r="DR81" s="92" t="str">
        <f>IFERROR(IF(DR$5=EOMONTH('Rent Roll'!$M45,0),-'Rent Roll'!$T45*'Rent Roll'!$D19,"-"),"-")</f>
        <v>-</v>
      </c>
      <c r="DS81" s="92" t="str">
        <f>IFERROR(IF(DS$5=EOMONTH('Rent Roll'!$M45,0),-'Rent Roll'!$T45*'Rent Roll'!$D19,"-"),"-")</f>
        <v>-</v>
      </c>
      <c r="DT81" s="92" t="str">
        <f>IFERROR(IF(DT$5=EOMONTH('Rent Roll'!$M45,0),-'Rent Roll'!$T45*'Rent Roll'!$D19,"-"),"-")</f>
        <v>-</v>
      </c>
      <c r="DU81" s="92" t="str">
        <f>IFERROR(IF(DU$5=EOMONTH('Rent Roll'!$M45,0),-'Rent Roll'!$T45*'Rent Roll'!$D19,"-"),"-")</f>
        <v>-</v>
      </c>
      <c r="DV81" s="92" t="str">
        <f>IFERROR(IF(DV$5=EOMONTH('Rent Roll'!$M45,0),-'Rent Roll'!$T45*'Rent Roll'!$D19,"-"),"-")</f>
        <v>-</v>
      </c>
      <c r="DW81" s="92" t="str">
        <f>IFERROR(IF(DW$5=EOMONTH('Rent Roll'!$M45,0),-'Rent Roll'!$T45*'Rent Roll'!$D19,"-"),"-")</f>
        <v>-</v>
      </c>
      <c r="DX81" s="92" t="str">
        <f>IFERROR(IF(DX$5=EOMONTH('Rent Roll'!$M45,0),-'Rent Roll'!$T45*'Rent Roll'!$D19,"-"),"-")</f>
        <v>-</v>
      </c>
      <c r="DY81" s="92" t="str">
        <f>IFERROR(IF(DY$5=EOMONTH('Rent Roll'!$M45,0),-'Rent Roll'!$T45*'Rent Roll'!$D19,"-"),"-")</f>
        <v>-</v>
      </c>
      <c r="DZ81" s="92" t="str">
        <f>IFERROR(IF(DZ$5=EOMONTH('Rent Roll'!$M45,0),-'Rent Roll'!$T45*'Rent Roll'!$D19,"-"),"-")</f>
        <v>-</v>
      </c>
      <c r="EA81" s="92" t="str">
        <f>IFERROR(IF(EA$5=EOMONTH('Rent Roll'!$M45,0),-'Rent Roll'!$T45*'Rent Roll'!$D19,"-"),"-")</f>
        <v>-</v>
      </c>
      <c r="EB81" s="92" t="str">
        <f>IFERROR(IF(EB$5=EOMONTH('Rent Roll'!$M45,0),-'Rent Roll'!$T45*'Rent Roll'!$D19,"-"),"-")</f>
        <v>-</v>
      </c>
      <c r="EC81" s="92" t="str">
        <f>IFERROR(IF(EC$5=EOMONTH('Rent Roll'!$M45,0),-'Rent Roll'!$T45*'Rent Roll'!$D19,"-"),"-")</f>
        <v>-</v>
      </c>
      <c r="ED81" s="92" t="str">
        <f>IFERROR(IF(ED$5=EOMONTH('Rent Roll'!$M45,0),-'Rent Roll'!$T45*'Rent Roll'!$D19,"-"),"-")</f>
        <v>-</v>
      </c>
      <c r="EE81" s="92" t="str">
        <f>IFERROR(IF(EE$5=EOMONTH('Rent Roll'!$M45,0),-'Rent Roll'!$T45*'Rent Roll'!$D19,"-"),"-")</f>
        <v>-</v>
      </c>
      <c r="EF81" s="214" t="str">
        <f>IFERROR(IF(EF$5=EOMONTH('Rent Roll'!$M45,0),-'Rent Roll'!$T45*'Rent Roll'!$D19,"-"),"-")</f>
        <v>-</v>
      </c>
      <c r="EG81" s="72" t="s">
        <v>109</v>
      </c>
    </row>
    <row r="82" spans="2:137" x14ac:dyDescent="0.2">
      <c r="B82" s="75"/>
      <c r="C82" s="287" t="str">
        <f>CONCATENATE('Rent Roll'!B20&amp;" - "&amp;'Rent Roll'!C20)</f>
        <v xml:space="preserve"> - </v>
      </c>
      <c r="D82" s="214">
        <f t="shared" si="153"/>
        <v>0</v>
      </c>
      <c r="E82" s="92" t="str">
        <f>IFERROR(IF(E$5=EOMONTH('Rent Roll'!$M46,0),-'Rent Roll'!$T46*'Rent Roll'!$D20,"-"),"-")</f>
        <v>-</v>
      </c>
      <c r="F82" s="92" t="str">
        <f>IFERROR(IF(F$5=EOMONTH('Rent Roll'!$M46,0),-'Rent Roll'!$T46*'Rent Roll'!$D20,"-"),"-")</f>
        <v>-</v>
      </c>
      <c r="G82" s="92" t="str">
        <f>IFERROR(IF(G$5=EOMONTH('Rent Roll'!$M46,0),-'Rent Roll'!$T46*'Rent Roll'!$D20,"-"),"-")</f>
        <v>-</v>
      </c>
      <c r="H82" s="92" t="str">
        <f>IFERROR(IF(H$5=EOMONTH('Rent Roll'!$M46,0),-'Rent Roll'!$T46*'Rent Roll'!$D20,"-"),"-")</f>
        <v>-</v>
      </c>
      <c r="I82" s="92" t="str">
        <f>IFERROR(IF(I$5=EOMONTH('Rent Roll'!$M46,0),-'Rent Roll'!$T46*'Rent Roll'!$D20,"-"),"-")</f>
        <v>-</v>
      </c>
      <c r="J82" s="92" t="str">
        <f>IFERROR(IF(J$5=EOMONTH('Rent Roll'!$M46,0),-'Rent Roll'!$T46*'Rent Roll'!$D20,"-"),"-")</f>
        <v>-</v>
      </c>
      <c r="K82" s="92" t="str">
        <f>IFERROR(IF(K$5=EOMONTH('Rent Roll'!$M46,0),-'Rent Roll'!$T46*'Rent Roll'!$D20,"-"),"-")</f>
        <v>-</v>
      </c>
      <c r="L82" s="92" t="str">
        <f>IFERROR(IF(L$5=EOMONTH('Rent Roll'!$M46,0),-'Rent Roll'!$T46*'Rent Roll'!$D20,"-"),"-")</f>
        <v>-</v>
      </c>
      <c r="M82" s="92" t="str">
        <f>IFERROR(IF(M$5=EOMONTH('Rent Roll'!$M46,0),-'Rent Roll'!$T46*'Rent Roll'!$D20,"-"),"-")</f>
        <v>-</v>
      </c>
      <c r="N82" s="92" t="str">
        <f>IFERROR(IF(N$5=EOMONTH('Rent Roll'!$M46,0),-'Rent Roll'!$T46*'Rent Roll'!$D20,"-"),"-")</f>
        <v>-</v>
      </c>
      <c r="O82" s="92" t="str">
        <f>IFERROR(IF(O$5=EOMONTH('Rent Roll'!$M46,0),-'Rent Roll'!$T46*'Rent Roll'!$D20,"-"),"-")</f>
        <v>-</v>
      </c>
      <c r="P82" s="92" t="str">
        <f>IFERROR(IF(P$5=EOMONTH('Rent Roll'!$M46,0),-'Rent Roll'!$T46*'Rent Roll'!$D20,"-"),"-")</f>
        <v>-</v>
      </c>
      <c r="Q82" s="92" t="str">
        <f>IFERROR(IF(Q$5=EOMONTH('Rent Roll'!$M46,0),-'Rent Roll'!$T46*'Rent Roll'!$D20,"-"),"-")</f>
        <v>-</v>
      </c>
      <c r="R82" s="92" t="str">
        <f>IFERROR(IF(R$5=EOMONTH('Rent Roll'!$M46,0),-'Rent Roll'!$T46*'Rent Roll'!$D20,"-"),"-")</f>
        <v>-</v>
      </c>
      <c r="S82" s="92" t="str">
        <f>IFERROR(IF(S$5=EOMONTH('Rent Roll'!$M46,0),-'Rent Roll'!$T46*'Rent Roll'!$D20,"-"),"-")</f>
        <v>-</v>
      </c>
      <c r="T82" s="92" t="str">
        <f>IFERROR(IF(T$5=EOMONTH('Rent Roll'!$M46,0),-'Rent Roll'!$T46*'Rent Roll'!$D20,"-"),"-")</f>
        <v>-</v>
      </c>
      <c r="U82" s="92" t="str">
        <f>IFERROR(IF(U$5=EOMONTH('Rent Roll'!$M46,0),-'Rent Roll'!$T46*'Rent Roll'!$D20,"-"),"-")</f>
        <v>-</v>
      </c>
      <c r="V82" s="92" t="str">
        <f>IFERROR(IF(V$5=EOMONTH('Rent Roll'!$M46,0),-'Rent Roll'!$T46*'Rent Roll'!$D20,"-"),"-")</f>
        <v>-</v>
      </c>
      <c r="W82" s="92" t="str">
        <f>IFERROR(IF(W$5=EOMONTH('Rent Roll'!$M46,0),-'Rent Roll'!$T46*'Rent Roll'!$D20,"-"),"-")</f>
        <v>-</v>
      </c>
      <c r="X82" s="92" t="str">
        <f>IFERROR(IF(X$5=EOMONTH('Rent Roll'!$M46,0),-'Rent Roll'!$T46*'Rent Roll'!$D20,"-"),"-")</f>
        <v>-</v>
      </c>
      <c r="Y82" s="92" t="str">
        <f>IFERROR(IF(Y$5=EOMONTH('Rent Roll'!$M46,0),-'Rent Roll'!$T46*'Rent Roll'!$D20,"-"),"-")</f>
        <v>-</v>
      </c>
      <c r="Z82" s="92" t="str">
        <f>IFERROR(IF(Z$5=EOMONTH('Rent Roll'!$M46,0),-'Rent Roll'!$T46*'Rent Roll'!$D20,"-"),"-")</f>
        <v>-</v>
      </c>
      <c r="AA82" s="92" t="str">
        <f>IFERROR(IF(AA$5=EOMONTH('Rent Roll'!$M46,0),-'Rent Roll'!$T46*'Rent Roll'!$D20,"-"),"-")</f>
        <v>-</v>
      </c>
      <c r="AB82" s="92" t="str">
        <f>IFERROR(IF(AB$5=EOMONTH('Rent Roll'!$M46,0),-'Rent Roll'!$T46*'Rent Roll'!$D20,"-"),"-")</f>
        <v>-</v>
      </c>
      <c r="AC82" s="92" t="str">
        <f>IFERROR(IF(AC$5=EOMONTH('Rent Roll'!$M46,0),-'Rent Roll'!$T46*'Rent Roll'!$D20,"-"),"-")</f>
        <v>-</v>
      </c>
      <c r="AD82" s="92" t="str">
        <f>IFERROR(IF(AD$5=EOMONTH('Rent Roll'!$M46,0),-'Rent Roll'!$T46*'Rent Roll'!$D20,"-"),"-")</f>
        <v>-</v>
      </c>
      <c r="AE82" s="92" t="str">
        <f>IFERROR(IF(AE$5=EOMONTH('Rent Roll'!$M46,0),-'Rent Roll'!$T46*'Rent Roll'!$D20,"-"),"-")</f>
        <v>-</v>
      </c>
      <c r="AF82" s="92" t="str">
        <f>IFERROR(IF(AF$5=EOMONTH('Rent Roll'!$M46,0),-'Rent Roll'!$T46*'Rent Roll'!$D20,"-"),"-")</f>
        <v>-</v>
      </c>
      <c r="AG82" s="92" t="str">
        <f>IFERROR(IF(AG$5=EOMONTH('Rent Roll'!$M46,0),-'Rent Roll'!$T46*'Rent Roll'!$D20,"-"),"-")</f>
        <v>-</v>
      </c>
      <c r="AH82" s="92" t="str">
        <f>IFERROR(IF(AH$5=EOMONTH('Rent Roll'!$M46,0),-'Rent Roll'!$T46*'Rent Roll'!$D20,"-"),"-")</f>
        <v>-</v>
      </c>
      <c r="AI82" s="92" t="str">
        <f>IFERROR(IF(AI$5=EOMONTH('Rent Roll'!$M46,0),-'Rent Roll'!$T46*'Rent Roll'!$D20,"-"),"-")</f>
        <v>-</v>
      </c>
      <c r="AJ82" s="92" t="str">
        <f>IFERROR(IF(AJ$5=EOMONTH('Rent Roll'!$M46,0),-'Rent Roll'!$T46*'Rent Roll'!$D20,"-"),"-")</f>
        <v>-</v>
      </c>
      <c r="AK82" s="92" t="str">
        <f>IFERROR(IF(AK$5=EOMONTH('Rent Roll'!$M46,0),-'Rent Roll'!$T46*'Rent Roll'!$D20,"-"),"-")</f>
        <v>-</v>
      </c>
      <c r="AL82" s="92" t="str">
        <f>IFERROR(IF(AL$5=EOMONTH('Rent Roll'!$M46,0),-'Rent Roll'!$T46*'Rent Roll'!$D20,"-"),"-")</f>
        <v>-</v>
      </c>
      <c r="AM82" s="92" t="str">
        <f>IFERROR(IF(AM$5=EOMONTH('Rent Roll'!$M46,0),-'Rent Roll'!$T46*'Rent Roll'!$D20,"-"),"-")</f>
        <v>-</v>
      </c>
      <c r="AN82" s="92" t="str">
        <f>IFERROR(IF(AN$5=EOMONTH('Rent Roll'!$M46,0),-'Rent Roll'!$T46*'Rent Roll'!$D20,"-"),"-")</f>
        <v>-</v>
      </c>
      <c r="AO82" s="92" t="str">
        <f>IFERROR(IF(AO$5=EOMONTH('Rent Roll'!$M46,0),-'Rent Roll'!$T46*'Rent Roll'!$D20,"-"),"-")</f>
        <v>-</v>
      </c>
      <c r="AP82" s="92" t="str">
        <f>IFERROR(IF(AP$5=EOMONTH('Rent Roll'!$M46,0),-'Rent Roll'!$T46*'Rent Roll'!$D20,"-"),"-")</f>
        <v>-</v>
      </c>
      <c r="AQ82" s="92" t="str">
        <f>IFERROR(IF(AQ$5=EOMONTH('Rent Roll'!$M46,0),-'Rent Roll'!$T46*'Rent Roll'!$D20,"-"),"-")</f>
        <v>-</v>
      </c>
      <c r="AR82" s="92" t="str">
        <f>IFERROR(IF(AR$5=EOMONTH('Rent Roll'!$M46,0),-'Rent Roll'!$T46*'Rent Roll'!$D20,"-"),"-")</f>
        <v>-</v>
      </c>
      <c r="AS82" s="92" t="str">
        <f>IFERROR(IF(AS$5=EOMONTH('Rent Roll'!$M46,0),-'Rent Roll'!$T46*'Rent Roll'!$D20,"-"),"-")</f>
        <v>-</v>
      </c>
      <c r="AT82" s="92" t="str">
        <f>IFERROR(IF(AT$5=EOMONTH('Rent Roll'!$M46,0),-'Rent Roll'!$T46*'Rent Roll'!$D20,"-"),"-")</f>
        <v>-</v>
      </c>
      <c r="AU82" s="92" t="str">
        <f>IFERROR(IF(AU$5=EOMONTH('Rent Roll'!$M46,0),-'Rent Roll'!$T46*'Rent Roll'!$D20,"-"),"-")</f>
        <v>-</v>
      </c>
      <c r="AV82" s="92" t="str">
        <f>IFERROR(IF(AV$5=EOMONTH('Rent Roll'!$M46,0),-'Rent Roll'!$T46*'Rent Roll'!$D20,"-"),"-")</f>
        <v>-</v>
      </c>
      <c r="AW82" s="92" t="str">
        <f>IFERROR(IF(AW$5=EOMONTH('Rent Roll'!$M46,0),-'Rent Roll'!$T46*'Rent Roll'!$D20,"-"),"-")</f>
        <v>-</v>
      </c>
      <c r="AX82" s="92" t="str">
        <f>IFERROR(IF(AX$5=EOMONTH('Rent Roll'!$M46,0),-'Rent Roll'!$T46*'Rent Roll'!$D20,"-"),"-")</f>
        <v>-</v>
      </c>
      <c r="AY82" s="92" t="str">
        <f>IFERROR(IF(AY$5=EOMONTH('Rent Roll'!$M46,0),-'Rent Roll'!$T46*'Rent Roll'!$D20,"-"),"-")</f>
        <v>-</v>
      </c>
      <c r="AZ82" s="92" t="str">
        <f>IFERROR(IF(AZ$5=EOMONTH('Rent Roll'!$M46,0),-'Rent Roll'!$T46*'Rent Roll'!$D20,"-"),"-")</f>
        <v>-</v>
      </c>
      <c r="BA82" s="92" t="str">
        <f>IFERROR(IF(BA$5=EOMONTH('Rent Roll'!$M46,0),-'Rent Roll'!$T46*'Rent Roll'!$D20,"-"),"-")</f>
        <v>-</v>
      </c>
      <c r="BB82" s="92" t="str">
        <f>IFERROR(IF(BB$5=EOMONTH('Rent Roll'!$M46,0),-'Rent Roll'!$T46*'Rent Roll'!$D20,"-"),"-")</f>
        <v>-</v>
      </c>
      <c r="BC82" s="92" t="str">
        <f>IFERROR(IF(BC$5=EOMONTH('Rent Roll'!$M46,0),-'Rent Roll'!$T46*'Rent Roll'!$D20,"-"),"-")</f>
        <v>-</v>
      </c>
      <c r="BD82" s="92" t="str">
        <f>IFERROR(IF(BD$5=EOMONTH('Rent Roll'!$M46,0),-'Rent Roll'!$T46*'Rent Roll'!$D20,"-"),"-")</f>
        <v>-</v>
      </c>
      <c r="BE82" s="92" t="str">
        <f>IFERROR(IF(BE$5=EOMONTH('Rent Roll'!$M46,0),-'Rent Roll'!$T46*'Rent Roll'!$D20,"-"),"-")</f>
        <v>-</v>
      </c>
      <c r="BF82" s="92" t="str">
        <f>IFERROR(IF(BF$5=EOMONTH('Rent Roll'!$M46,0),-'Rent Roll'!$T46*'Rent Roll'!$D20,"-"),"-")</f>
        <v>-</v>
      </c>
      <c r="BG82" s="92" t="str">
        <f>IFERROR(IF(BG$5=EOMONTH('Rent Roll'!$M46,0),-'Rent Roll'!$T46*'Rent Roll'!$D20,"-"),"-")</f>
        <v>-</v>
      </c>
      <c r="BH82" s="92" t="str">
        <f>IFERROR(IF(BH$5=EOMONTH('Rent Roll'!$M46,0),-'Rent Roll'!$T46*'Rent Roll'!$D20,"-"),"-")</f>
        <v>-</v>
      </c>
      <c r="BI82" s="92" t="str">
        <f>IFERROR(IF(BI$5=EOMONTH('Rent Roll'!$M46,0),-'Rent Roll'!$T46*'Rent Roll'!$D20,"-"),"-")</f>
        <v>-</v>
      </c>
      <c r="BJ82" s="92" t="str">
        <f>IFERROR(IF(BJ$5=EOMONTH('Rent Roll'!$M46,0),-'Rent Roll'!$T46*'Rent Roll'!$D20,"-"),"-")</f>
        <v>-</v>
      </c>
      <c r="BK82" s="92" t="str">
        <f>IFERROR(IF(BK$5=EOMONTH('Rent Roll'!$M46,0),-'Rent Roll'!$T46*'Rent Roll'!$D20,"-"),"-")</f>
        <v>-</v>
      </c>
      <c r="BL82" s="92" t="str">
        <f>IFERROR(IF(BL$5=EOMONTH('Rent Roll'!$M46,0),-'Rent Roll'!$T46*'Rent Roll'!$D20,"-"),"-")</f>
        <v>-</v>
      </c>
      <c r="BM82" s="92" t="str">
        <f>IFERROR(IF(BM$5=EOMONTH('Rent Roll'!$M46,0),-'Rent Roll'!$T46*'Rent Roll'!$D20,"-"),"-")</f>
        <v>-</v>
      </c>
      <c r="BN82" s="92" t="str">
        <f>IFERROR(IF(BN$5=EOMONTH('Rent Roll'!$M46,0),-'Rent Roll'!$T46*'Rent Roll'!$D20,"-"),"-")</f>
        <v>-</v>
      </c>
      <c r="BO82" s="92" t="str">
        <f>IFERROR(IF(BO$5=EOMONTH('Rent Roll'!$M46,0),-'Rent Roll'!$T46*'Rent Roll'!$D20,"-"),"-")</f>
        <v>-</v>
      </c>
      <c r="BP82" s="92" t="str">
        <f>IFERROR(IF(BP$5=EOMONTH('Rent Roll'!$M46,0),-'Rent Roll'!$T46*'Rent Roll'!$D20,"-"),"-")</f>
        <v>-</v>
      </c>
      <c r="BQ82" s="92" t="str">
        <f>IFERROR(IF(BQ$5=EOMONTH('Rent Roll'!$M46,0),-'Rent Roll'!$T46*'Rent Roll'!$D20,"-"),"-")</f>
        <v>-</v>
      </c>
      <c r="BR82" s="92" t="str">
        <f>IFERROR(IF(BR$5=EOMONTH('Rent Roll'!$M46,0),-'Rent Roll'!$T46*'Rent Roll'!$D20,"-"),"-")</f>
        <v>-</v>
      </c>
      <c r="BS82" s="92" t="str">
        <f>IFERROR(IF(BS$5=EOMONTH('Rent Roll'!$M46,0),-'Rent Roll'!$T46*'Rent Roll'!$D20,"-"),"-")</f>
        <v>-</v>
      </c>
      <c r="BT82" s="92" t="str">
        <f>IFERROR(IF(BT$5=EOMONTH('Rent Roll'!$M46,0),-'Rent Roll'!$T46*'Rent Roll'!$D20,"-"),"-")</f>
        <v>-</v>
      </c>
      <c r="BU82" s="92" t="str">
        <f>IFERROR(IF(BU$5=EOMONTH('Rent Roll'!$M46,0),-'Rent Roll'!$T46*'Rent Roll'!$D20,"-"),"-")</f>
        <v>-</v>
      </c>
      <c r="BV82" s="92" t="str">
        <f>IFERROR(IF(BV$5=EOMONTH('Rent Roll'!$M46,0),-'Rent Roll'!$T46*'Rent Roll'!$D20,"-"),"-")</f>
        <v>-</v>
      </c>
      <c r="BW82" s="92" t="str">
        <f>IFERROR(IF(BW$5=EOMONTH('Rent Roll'!$M46,0),-'Rent Roll'!$T46*'Rent Roll'!$D20,"-"),"-")</f>
        <v>-</v>
      </c>
      <c r="BX82" s="92" t="str">
        <f>IFERROR(IF(BX$5=EOMONTH('Rent Roll'!$M46,0),-'Rent Roll'!$T46*'Rent Roll'!$D20,"-"),"-")</f>
        <v>-</v>
      </c>
      <c r="BY82" s="92" t="str">
        <f>IFERROR(IF(BY$5=EOMONTH('Rent Roll'!$M46,0),-'Rent Roll'!$T46*'Rent Roll'!$D20,"-"),"-")</f>
        <v>-</v>
      </c>
      <c r="BZ82" s="92" t="str">
        <f>IFERROR(IF(BZ$5=EOMONTH('Rent Roll'!$M46,0),-'Rent Roll'!$T46*'Rent Roll'!$D20,"-"),"-")</f>
        <v>-</v>
      </c>
      <c r="CA82" s="92" t="str">
        <f>IFERROR(IF(CA$5=EOMONTH('Rent Roll'!$M46,0),-'Rent Roll'!$T46*'Rent Roll'!$D20,"-"),"-")</f>
        <v>-</v>
      </c>
      <c r="CB82" s="92" t="str">
        <f>IFERROR(IF(CB$5=EOMONTH('Rent Roll'!$M46,0),-'Rent Roll'!$T46*'Rent Roll'!$D20,"-"),"-")</f>
        <v>-</v>
      </c>
      <c r="CC82" s="92" t="str">
        <f>IFERROR(IF(CC$5=EOMONTH('Rent Roll'!$M46,0),-'Rent Roll'!$T46*'Rent Roll'!$D20,"-"),"-")</f>
        <v>-</v>
      </c>
      <c r="CD82" s="92" t="str">
        <f>IFERROR(IF(CD$5=EOMONTH('Rent Roll'!$M46,0),-'Rent Roll'!$T46*'Rent Roll'!$D20,"-"),"-")</f>
        <v>-</v>
      </c>
      <c r="CE82" s="92" t="str">
        <f>IFERROR(IF(CE$5=EOMONTH('Rent Roll'!$M46,0),-'Rent Roll'!$T46*'Rent Roll'!$D20,"-"),"-")</f>
        <v>-</v>
      </c>
      <c r="CF82" s="92" t="str">
        <f>IFERROR(IF(CF$5=EOMONTH('Rent Roll'!$M46,0),-'Rent Roll'!$T46*'Rent Roll'!$D20,"-"),"-")</f>
        <v>-</v>
      </c>
      <c r="CG82" s="92" t="str">
        <f>IFERROR(IF(CG$5=EOMONTH('Rent Roll'!$M46,0),-'Rent Roll'!$T46*'Rent Roll'!$D20,"-"),"-")</f>
        <v>-</v>
      </c>
      <c r="CH82" s="92" t="str">
        <f>IFERROR(IF(CH$5=EOMONTH('Rent Roll'!$M46,0),-'Rent Roll'!$T46*'Rent Roll'!$D20,"-"),"-")</f>
        <v>-</v>
      </c>
      <c r="CI82" s="92" t="str">
        <f>IFERROR(IF(CI$5=EOMONTH('Rent Roll'!$M46,0),-'Rent Roll'!$T46*'Rent Roll'!$D20,"-"),"-")</f>
        <v>-</v>
      </c>
      <c r="CJ82" s="92" t="str">
        <f>IFERROR(IF(CJ$5=EOMONTH('Rent Roll'!$M46,0),-'Rent Roll'!$T46*'Rent Roll'!$D20,"-"),"-")</f>
        <v>-</v>
      </c>
      <c r="CK82" s="92" t="str">
        <f>IFERROR(IF(CK$5=EOMONTH('Rent Roll'!$M46,0),-'Rent Roll'!$T46*'Rent Roll'!$D20,"-"),"-")</f>
        <v>-</v>
      </c>
      <c r="CL82" s="92" t="str">
        <f>IFERROR(IF(CL$5=EOMONTH('Rent Roll'!$M46,0),-'Rent Roll'!$T46*'Rent Roll'!$D20,"-"),"-")</f>
        <v>-</v>
      </c>
      <c r="CM82" s="92" t="str">
        <f>IFERROR(IF(CM$5=EOMONTH('Rent Roll'!$M46,0),-'Rent Roll'!$T46*'Rent Roll'!$D20,"-"),"-")</f>
        <v>-</v>
      </c>
      <c r="CN82" s="92" t="str">
        <f>IFERROR(IF(CN$5=EOMONTH('Rent Roll'!$M46,0),-'Rent Roll'!$T46*'Rent Roll'!$D20,"-"),"-")</f>
        <v>-</v>
      </c>
      <c r="CO82" s="92" t="str">
        <f>IFERROR(IF(CO$5=EOMONTH('Rent Roll'!$M46,0),-'Rent Roll'!$T46*'Rent Roll'!$D20,"-"),"-")</f>
        <v>-</v>
      </c>
      <c r="CP82" s="92" t="str">
        <f>IFERROR(IF(CP$5=EOMONTH('Rent Roll'!$M46,0),-'Rent Roll'!$T46*'Rent Roll'!$D20,"-"),"-")</f>
        <v>-</v>
      </c>
      <c r="CQ82" s="92" t="str">
        <f>IFERROR(IF(CQ$5=EOMONTH('Rent Roll'!$M46,0),-'Rent Roll'!$T46*'Rent Roll'!$D20,"-"),"-")</f>
        <v>-</v>
      </c>
      <c r="CR82" s="92" t="str">
        <f>IFERROR(IF(CR$5=EOMONTH('Rent Roll'!$M46,0),-'Rent Roll'!$T46*'Rent Roll'!$D20,"-"),"-")</f>
        <v>-</v>
      </c>
      <c r="CS82" s="92" t="str">
        <f>IFERROR(IF(CS$5=EOMONTH('Rent Roll'!$M46,0),-'Rent Roll'!$T46*'Rent Roll'!$D20,"-"),"-")</f>
        <v>-</v>
      </c>
      <c r="CT82" s="92" t="str">
        <f>IFERROR(IF(CT$5=EOMONTH('Rent Roll'!$M46,0),-'Rent Roll'!$T46*'Rent Roll'!$D20,"-"),"-")</f>
        <v>-</v>
      </c>
      <c r="CU82" s="92" t="str">
        <f>IFERROR(IF(CU$5=EOMONTH('Rent Roll'!$M46,0),-'Rent Roll'!$T46*'Rent Roll'!$D20,"-"),"-")</f>
        <v>-</v>
      </c>
      <c r="CV82" s="92" t="str">
        <f>IFERROR(IF(CV$5=EOMONTH('Rent Roll'!$M46,0),-'Rent Roll'!$T46*'Rent Roll'!$D20,"-"),"-")</f>
        <v>-</v>
      </c>
      <c r="CW82" s="92" t="str">
        <f>IFERROR(IF(CW$5=EOMONTH('Rent Roll'!$M46,0),-'Rent Roll'!$T46*'Rent Roll'!$D20,"-"),"-")</f>
        <v>-</v>
      </c>
      <c r="CX82" s="92" t="str">
        <f>IFERROR(IF(CX$5=EOMONTH('Rent Roll'!$M46,0),-'Rent Roll'!$T46*'Rent Roll'!$D20,"-"),"-")</f>
        <v>-</v>
      </c>
      <c r="CY82" s="92" t="str">
        <f>IFERROR(IF(CY$5=EOMONTH('Rent Roll'!$M46,0),-'Rent Roll'!$T46*'Rent Roll'!$D20,"-"),"-")</f>
        <v>-</v>
      </c>
      <c r="CZ82" s="92" t="str">
        <f>IFERROR(IF(CZ$5=EOMONTH('Rent Roll'!$M46,0),-'Rent Roll'!$T46*'Rent Roll'!$D20,"-"),"-")</f>
        <v>-</v>
      </c>
      <c r="DA82" s="92" t="str">
        <f>IFERROR(IF(DA$5=EOMONTH('Rent Roll'!$M46,0),-'Rent Roll'!$T46*'Rent Roll'!$D20,"-"),"-")</f>
        <v>-</v>
      </c>
      <c r="DB82" s="92" t="str">
        <f>IFERROR(IF(DB$5=EOMONTH('Rent Roll'!$M46,0),-'Rent Roll'!$T46*'Rent Roll'!$D20,"-"),"-")</f>
        <v>-</v>
      </c>
      <c r="DC82" s="92" t="str">
        <f>IFERROR(IF(DC$5=EOMONTH('Rent Roll'!$M46,0),-'Rent Roll'!$T46*'Rent Roll'!$D20,"-"),"-")</f>
        <v>-</v>
      </c>
      <c r="DD82" s="92" t="str">
        <f>IFERROR(IF(DD$5=EOMONTH('Rent Roll'!$M46,0),-'Rent Roll'!$T46*'Rent Roll'!$D20,"-"),"-")</f>
        <v>-</v>
      </c>
      <c r="DE82" s="92" t="str">
        <f>IFERROR(IF(DE$5=EOMONTH('Rent Roll'!$M46,0),-'Rent Roll'!$T46*'Rent Roll'!$D20,"-"),"-")</f>
        <v>-</v>
      </c>
      <c r="DF82" s="92" t="str">
        <f>IFERROR(IF(DF$5=EOMONTH('Rent Roll'!$M46,0),-'Rent Roll'!$T46*'Rent Roll'!$D20,"-"),"-")</f>
        <v>-</v>
      </c>
      <c r="DG82" s="92" t="str">
        <f>IFERROR(IF(DG$5=EOMONTH('Rent Roll'!$M46,0),-'Rent Roll'!$T46*'Rent Roll'!$D20,"-"),"-")</f>
        <v>-</v>
      </c>
      <c r="DH82" s="92" t="str">
        <f>IFERROR(IF(DH$5=EOMONTH('Rent Roll'!$M46,0),-'Rent Roll'!$T46*'Rent Roll'!$D20,"-"),"-")</f>
        <v>-</v>
      </c>
      <c r="DI82" s="92" t="str">
        <f>IFERROR(IF(DI$5=EOMONTH('Rent Roll'!$M46,0),-'Rent Roll'!$T46*'Rent Roll'!$D20,"-"),"-")</f>
        <v>-</v>
      </c>
      <c r="DJ82" s="92" t="str">
        <f>IFERROR(IF(DJ$5=EOMONTH('Rent Roll'!$M46,0),-'Rent Roll'!$T46*'Rent Roll'!$D20,"-"),"-")</f>
        <v>-</v>
      </c>
      <c r="DK82" s="92" t="str">
        <f>IFERROR(IF(DK$5=EOMONTH('Rent Roll'!$M46,0),-'Rent Roll'!$T46*'Rent Roll'!$D20,"-"),"-")</f>
        <v>-</v>
      </c>
      <c r="DL82" s="92" t="str">
        <f>IFERROR(IF(DL$5=EOMONTH('Rent Roll'!$M46,0),-'Rent Roll'!$T46*'Rent Roll'!$D20,"-"),"-")</f>
        <v>-</v>
      </c>
      <c r="DM82" s="92" t="str">
        <f>IFERROR(IF(DM$5=EOMONTH('Rent Roll'!$M46,0),-'Rent Roll'!$T46*'Rent Roll'!$D20,"-"),"-")</f>
        <v>-</v>
      </c>
      <c r="DN82" s="92" t="str">
        <f>IFERROR(IF(DN$5=EOMONTH('Rent Roll'!$M46,0),-'Rent Roll'!$T46*'Rent Roll'!$D20,"-"),"-")</f>
        <v>-</v>
      </c>
      <c r="DO82" s="92" t="str">
        <f>IFERROR(IF(DO$5=EOMONTH('Rent Roll'!$M46,0),-'Rent Roll'!$T46*'Rent Roll'!$D20,"-"),"-")</f>
        <v>-</v>
      </c>
      <c r="DP82" s="92" t="str">
        <f>IFERROR(IF(DP$5=EOMONTH('Rent Roll'!$M46,0),-'Rent Roll'!$T46*'Rent Roll'!$D20,"-"),"-")</f>
        <v>-</v>
      </c>
      <c r="DQ82" s="92" t="str">
        <f>IFERROR(IF(DQ$5=EOMONTH('Rent Roll'!$M46,0),-'Rent Roll'!$T46*'Rent Roll'!$D20,"-"),"-")</f>
        <v>-</v>
      </c>
      <c r="DR82" s="92" t="str">
        <f>IFERROR(IF(DR$5=EOMONTH('Rent Roll'!$M46,0),-'Rent Roll'!$T46*'Rent Roll'!$D20,"-"),"-")</f>
        <v>-</v>
      </c>
      <c r="DS82" s="92" t="str">
        <f>IFERROR(IF(DS$5=EOMONTH('Rent Roll'!$M46,0),-'Rent Roll'!$T46*'Rent Roll'!$D20,"-"),"-")</f>
        <v>-</v>
      </c>
      <c r="DT82" s="92" t="str">
        <f>IFERROR(IF(DT$5=EOMONTH('Rent Roll'!$M46,0),-'Rent Roll'!$T46*'Rent Roll'!$D20,"-"),"-")</f>
        <v>-</v>
      </c>
      <c r="DU82" s="92" t="str">
        <f>IFERROR(IF(DU$5=EOMONTH('Rent Roll'!$M46,0),-'Rent Roll'!$T46*'Rent Roll'!$D20,"-"),"-")</f>
        <v>-</v>
      </c>
      <c r="DV82" s="92" t="str">
        <f>IFERROR(IF(DV$5=EOMONTH('Rent Roll'!$M46,0),-'Rent Roll'!$T46*'Rent Roll'!$D20,"-"),"-")</f>
        <v>-</v>
      </c>
      <c r="DW82" s="92" t="str">
        <f>IFERROR(IF(DW$5=EOMONTH('Rent Roll'!$M46,0),-'Rent Roll'!$T46*'Rent Roll'!$D20,"-"),"-")</f>
        <v>-</v>
      </c>
      <c r="DX82" s="92" t="str">
        <f>IFERROR(IF(DX$5=EOMONTH('Rent Roll'!$M46,0),-'Rent Roll'!$T46*'Rent Roll'!$D20,"-"),"-")</f>
        <v>-</v>
      </c>
      <c r="DY82" s="92" t="str">
        <f>IFERROR(IF(DY$5=EOMONTH('Rent Roll'!$M46,0),-'Rent Roll'!$T46*'Rent Roll'!$D20,"-"),"-")</f>
        <v>-</v>
      </c>
      <c r="DZ82" s="92" t="str">
        <f>IFERROR(IF(DZ$5=EOMONTH('Rent Roll'!$M46,0),-'Rent Roll'!$T46*'Rent Roll'!$D20,"-"),"-")</f>
        <v>-</v>
      </c>
      <c r="EA82" s="92" t="str">
        <f>IFERROR(IF(EA$5=EOMONTH('Rent Roll'!$M46,0),-'Rent Roll'!$T46*'Rent Roll'!$D20,"-"),"-")</f>
        <v>-</v>
      </c>
      <c r="EB82" s="92" t="str">
        <f>IFERROR(IF(EB$5=EOMONTH('Rent Roll'!$M46,0),-'Rent Roll'!$T46*'Rent Roll'!$D20,"-"),"-")</f>
        <v>-</v>
      </c>
      <c r="EC82" s="92" t="str">
        <f>IFERROR(IF(EC$5=EOMONTH('Rent Roll'!$M46,0),-'Rent Roll'!$T46*'Rent Roll'!$D20,"-"),"-")</f>
        <v>-</v>
      </c>
      <c r="ED82" s="92" t="str">
        <f>IFERROR(IF(ED$5=EOMONTH('Rent Roll'!$M46,0),-'Rent Roll'!$T46*'Rent Roll'!$D20,"-"),"-")</f>
        <v>-</v>
      </c>
      <c r="EE82" s="92" t="str">
        <f>IFERROR(IF(EE$5=EOMONTH('Rent Roll'!$M46,0),-'Rent Roll'!$T46*'Rent Roll'!$D20,"-"),"-")</f>
        <v>-</v>
      </c>
      <c r="EF82" s="214" t="str">
        <f>IFERROR(IF(EF$5=EOMONTH('Rent Roll'!$M46,0),-'Rent Roll'!$T46*'Rent Roll'!$D20,"-"),"-")</f>
        <v>-</v>
      </c>
      <c r="EG82" s="72" t="s">
        <v>109</v>
      </c>
    </row>
    <row r="83" spans="2:137" x14ac:dyDescent="0.2">
      <c r="B83" s="75"/>
      <c r="C83" s="287" t="str">
        <f>CONCATENATE('Rent Roll'!B21&amp;" - "&amp;'Rent Roll'!C21)</f>
        <v xml:space="preserve"> - </v>
      </c>
      <c r="D83" s="214">
        <f t="shared" si="153"/>
        <v>0</v>
      </c>
      <c r="E83" s="92" t="str">
        <f>IFERROR(IF(E$5=EOMONTH('Rent Roll'!$M47,0),-'Rent Roll'!$T47*'Rent Roll'!$D21,"-"),"-")</f>
        <v>-</v>
      </c>
      <c r="F83" s="92" t="str">
        <f>IFERROR(IF(F$5=EOMONTH('Rent Roll'!$M47,0),-'Rent Roll'!$T47*'Rent Roll'!$D21,"-"),"-")</f>
        <v>-</v>
      </c>
      <c r="G83" s="92" t="str">
        <f>IFERROR(IF(G$5=EOMONTH('Rent Roll'!$M47,0),-'Rent Roll'!$T47*'Rent Roll'!$D21,"-"),"-")</f>
        <v>-</v>
      </c>
      <c r="H83" s="92" t="str">
        <f>IFERROR(IF(H$5=EOMONTH('Rent Roll'!$M47,0),-'Rent Roll'!$T47*'Rent Roll'!$D21,"-"),"-")</f>
        <v>-</v>
      </c>
      <c r="I83" s="92" t="str">
        <f>IFERROR(IF(I$5=EOMONTH('Rent Roll'!$M47,0),-'Rent Roll'!$T47*'Rent Roll'!$D21,"-"),"-")</f>
        <v>-</v>
      </c>
      <c r="J83" s="92" t="str">
        <f>IFERROR(IF(J$5=EOMONTH('Rent Roll'!$M47,0),-'Rent Roll'!$T47*'Rent Roll'!$D21,"-"),"-")</f>
        <v>-</v>
      </c>
      <c r="K83" s="92" t="str">
        <f>IFERROR(IF(K$5=EOMONTH('Rent Roll'!$M47,0),-'Rent Roll'!$T47*'Rent Roll'!$D21,"-"),"-")</f>
        <v>-</v>
      </c>
      <c r="L83" s="92" t="str">
        <f>IFERROR(IF(L$5=EOMONTH('Rent Roll'!$M47,0),-'Rent Roll'!$T47*'Rent Roll'!$D21,"-"),"-")</f>
        <v>-</v>
      </c>
      <c r="M83" s="92" t="str">
        <f>IFERROR(IF(M$5=EOMONTH('Rent Roll'!$M47,0),-'Rent Roll'!$T47*'Rent Roll'!$D21,"-"),"-")</f>
        <v>-</v>
      </c>
      <c r="N83" s="92" t="str">
        <f>IFERROR(IF(N$5=EOMONTH('Rent Roll'!$M47,0),-'Rent Roll'!$T47*'Rent Roll'!$D21,"-"),"-")</f>
        <v>-</v>
      </c>
      <c r="O83" s="92" t="str">
        <f>IFERROR(IF(O$5=EOMONTH('Rent Roll'!$M47,0),-'Rent Roll'!$T47*'Rent Roll'!$D21,"-"),"-")</f>
        <v>-</v>
      </c>
      <c r="P83" s="92" t="str">
        <f>IFERROR(IF(P$5=EOMONTH('Rent Roll'!$M47,0),-'Rent Roll'!$T47*'Rent Roll'!$D21,"-"),"-")</f>
        <v>-</v>
      </c>
      <c r="Q83" s="92" t="str">
        <f>IFERROR(IF(Q$5=EOMONTH('Rent Roll'!$M47,0),-'Rent Roll'!$T47*'Rent Roll'!$D21,"-"),"-")</f>
        <v>-</v>
      </c>
      <c r="R83" s="92" t="str">
        <f>IFERROR(IF(R$5=EOMONTH('Rent Roll'!$M47,0),-'Rent Roll'!$T47*'Rent Roll'!$D21,"-"),"-")</f>
        <v>-</v>
      </c>
      <c r="S83" s="92" t="str">
        <f>IFERROR(IF(S$5=EOMONTH('Rent Roll'!$M47,0),-'Rent Roll'!$T47*'Rent Roll'!$D21,"-"),"-")</f>
        <v>-</v>
      </c>
      <c r="T83" s="92" t="str">
        <f>IFERROR(IF(T$5=EOMONTH('Rent Roll'!$M47,0),-'Rent Roll'!$T47*'Rent Roll'!$D21,"-"),"-")</f>
        <v>-</v>
      </c>
      <c r="U83" s="92" t="str">
        <f>IFERROR(IF(U$5=EOMONTH('Rent Roll'!$M47,0),-'Rent Roll'!$T47*'Rent Roll'!$D21,"-"),"-")</f>
        <v>-</v>
      </c>
      <c r="V83" s="92" t="str">
        <f>IFERROR(IF(V$5=EOMONTH('Rent Roll'!$M47,0),-'Rent Roll'!$T47*'Rent Roll'!$D21,"-"),"-")</f>
        <v>-</v>
      </c>
      <c r="W83" s="92" t="str">
        <f>IFERROR(IF(W$5=EOMONTH('Rent Roll'!$M47,0),-'Rent Roll'!$T47*'Rent Roll'!$D21,"-"),"-")</f>
        <v>-</v>
      </c>
      <c r="X83" s="92" t="str">
        <f>IFERROR(IF(X$5=EOMONTH('Rent Roll'!$M47,0),-'Rent Roll'!$T47*'Rent Roll'!$D21,"-"),"-")</f>
        <v>-</v>
      </c>
      <c r="Y83" s="92" t="str">
        <f>IFERROR(IF(Y$5=EOMONTH('Rent Roll'!$M47,0),-'Rent Roll'!$T47*'Rent Roll'!$D21,"-"),"-")</f>
        <v>-</v>
      </c>
      <c r="Z83" s="92" t="str">
        <f>IFERROR(IF(Z$5=EOMONTH('Rent Roll'!$M47,0),-'Rent Roll'!$T47*'Rent Roll'!$D21,"-"),"-")</f>
        <v>-</v>
      </c>
      <c r="AA83" s="92" t="str">
        <f>IFERROR(IF(AA$5=EOMONTH('Rent Roll'!$M47,0),-'Rent Roll'!$T47*'Rent Roll'!$D21,"-"),"-")</f>
        <v>-</v>
      </c>
      <c r="AB83" s="92" t="str">
        <f>IFERROR(IF(AB$5=EOMONTH('Rent Roll'!$M47,0),-'Rent Roll'!$T47*'Rent Roll'!$D21,"-"),"-")</f>
        <v>-</v>
      </c>
      <c r="AC83" s="92" t="str">
        <f>IFERROR(IF(AC$5=EOMONTH('Rent Roll'!$M47,0),-'Rent Roll'!$T47*'Rent Roll'!$D21,"-"),"-")</f>
        <v>-</v>
      </c>
      <c r="AD83" s="92" t="str">
        <f>IFERROR(IF(AD$5=EOMONTH('Rent Roll'!$M47,0),-'Rent Roll'!$T47*'Rent Roll'!$D21,"-"),"-")</f>
        <v>-</v>
      </c>
      <c r="AE83" s="92" t="str">
        <f>IFERROR(IF(AE$5=EOMONTH('Rent Roll'!$M47,0),-'Rent Roll'!$T47*'Rent Roll'!$D21,"-"),"-")</f>
        <v>-</v>
      </c>
      <c r="AF83" s="92" t="str">
        <f>IFERROR(IF(AF$5=EOMONTH('Rent Roll'!$M47,0),-'Rent Roll'!$T47*'Rent Roll'!$D21,"-"),"-")</f>
        <v>-</v>
      </c>
      <c r="AG83" s="92" t="str">
        <f>IFERROR(IF(AG$5=EOMONTH('Rent Roll'!$M47,0),-'Rent Roll'!$T47*'Rent Roll'!$D21,"-"),"-")</f>
        <v>-</v>
      </c>
      <c r="AH83" s="92" t="str">
        <f>IFERROR(IF(AH$5=EOMONTH('Rent Roll'!$M47,0),-'Rent Roll'!$T47*'Rent Roll'!$D21,"-"),"-")</f>
        <v>-</v>
      </c>
      <c r="AI83" s="92" t="str">
        <f>IFERROR(IF(AI$5=EOMONTH('Rent Roll'!$M47,0),-'Rent Roll'!$T47*'Rent Roll'!$D21,"-"),"-")</f>
        <v>-</v>
      </c>
      <c r="AJ83" s="92" t="str">
        <f>IFERROR(IF(AJ$5=EOMONTH('Rent Roll'!$M47,0),-'Rent Roll'!$T47*'Rent Roll'!$D21,"-"),"-")</f>
        <v>-</v>
      </c>
      <c r="AK83" s="92" t="str">
        <f>IFERROR(IF(AK$5=EOMONTH('Rent Roll'!$M47,0),-'Rent Roll'!$T47*'Rent Roll'!$D21,"-"),"-")</f>
        <v>-</v>
      </c>
      <c r="AL83" s="92" t="str">
        <f>IFERROR(IF(AL$5=EOMONTH('Rent Roll'!$M47,0),-'Rent Roll'!$T47*'Rent Roll'!$D21,"-"),"-")</f>
        <v>-</v>
      </c>
      <c r="AM83" s="92" t="str">
        <f>IFERROR(IF(AM$5=EOMONTH('Rent Roll'!$M47,0),-'Rent Roll'!$T47*'Rent Roll'!$D21,"-"),"-")</f>
        <v>-</v>
      </c>
      <c r="AN83" s="92" t="str">
        <f>IFERROR(IF(AN$5=EOMONTH('Rent Roll'!$M47,0),-'Rent Roll'!$T47*'Rent Roll'!$D21,"-"),"-")</f>
        <v>-</v>
      </c>
      <c r="AO83" s="92" t="str">
        <f>IFERROR(IF(AO$5=EOMONTH('Rent Roll'!$M47,0),-'Rent Roll'!$T47*'Rent Roll'!$D21,"-"),"-")</f>
        <v>-</v>
      </c>
      <c r="AP83" s="92" t="str">
        <f>IFERROR(IF(AP$5=EOMONTH('Rent Roll'!$M47,0),-'Rent Roll'!$T47*'Rent Roll'!$D21,"-"),"-")</f>
        <v>-</v>
      </c>
      <c r="AQ83" s="92" t="str">
        <f>IFERROR(IF(AQ$5=EOMONTH('Rent Roll'!$M47,0),-'Rent Roll'!$T47*'Rent Roll'!$D21,"-"),"-")</f>
        <v>-</v>
      </c>
      <c r="AR83" s="92" t="str">
        <f>IFERROR(IF(AR$5=EOMONTH('Rent Roll'!$M47,0),-'Rent Roll'!$T47*'Rent Roll'!$D21,"-"),"-")</f>
        <v>-</v>
      </c>
      <c r="AS83" s="92" t="str">
        <f>IFERROR(IF(AS$5=EOMONTH('Rent Roll'!$M47,0),-'Rent Roll'!$T47*'Rent Roll'!$D21,"-"),"-")</f>
        <v>-</v>
      </c>
      <c r="AT83" s="92" t="str">
        <f>IFERROR(IF(AT$5=EOMONTH('Rent Roll'!$M47,0),-'Rent Roll'!$T47*'Rent Roll'!$D21,"-"),"-")</f>
        <v>-</v>
      </c>
      <c r="AU83" s="92" t="str">
        <f>IFERROR(IF(AU$5=EOMONTH('Rent Roll'!$M47,0),-'Rent Roll'!$T47*'Rent Roll'!$D21,"-"),"-")</f>
        <v>-</v>
      </c>
      <c r="AV83" s="92" t="str">
        <f>IFERROR(IF(AV$5=EOMONTH('Rent Roll'!$M47,0),-'Rent Roll'!$T47*'Rent Roll'!$D21,"-"),"-")</f>
        <v>-</v>
      </c>
      <c r="AW83" s="92" t="str">
        <f>IFERROR(IF(AW$5=EOMONTH('Rent Roll'!$M47,0),-'Rent Roll'!$T47*'Rent Roll'!$D21,"-"),"-")</f>
        <v>-</v>
      </c>
      <c r="AX83" s="92" t="str">
        <f>IFERROR(IF(AX$5=EOMONTH('Rent Roll'!$M47,0),-'Rent Roll'!$T47*'Rent Roll'!$D21,"-"),"-")</f>
        <v>-</v>
      </c>
      <c r="AY83" s="92" t="str">
        <f>IFERROR(IF(AY$5=EOMONTH('Rent Roll'!$M47,0),-'Rent Roll'!$T47*'Rent Roll'!$D21,"-"),"-")</f>
        <v>-</v>
      </c>
      <c r="AZ83" s="92" t="str">
        <f>IFERROR(IF(AZ$5=EOMONTH('Rent Roll'!$M47,0),-'Rent Roll'!$T47*'Rent Roll'!$D21,"-"),"-")</f>
        <v>-</v>
      </c>
      <c r="BA83" s="92" t="str">
        <f>IFERROR(IF(BA$5=EOMONTH('Rent Roll'!$M47,0),-'Rent Roll'!$T47*'Rent Roll'!$D21,"-"),"-")</f>
        <v>-</v>
      </c>
      <c r="BB83" s="92" t="str">
        <f>IFERROR(IF(BB$5=EOMONTH('Rent Roll'!$M47,0),-'Rent Roll'!$T47*'Rent Roll'!$D21,"-"),"-")</f>
        <v>-</v>
      </c>
      <c r="BC83" s="92" t="str">
        <f>IFERROR(IF(BC$5=EOMONTH('Rent Roll'!$M47,0),-'Rent Roll'!$T47*'Rent Roll'!$D21,"-"),"-")</f>
        <v>-</v>
      </c>
      <c r="BD83" s="92" t="str">
        <f>IFERROR(IF(BD$5=EOMONTH('Rent Roll'!$M47,0),-'Rent Roll'!$T47*'Rent Roll'!$D21,"-"),"-")</f>
        <v>-</v>
      </c>
      <c r="BE83" s="92" t="str">
        <f>IFERROR(IF(BE$5=EOMONTH('Rent Roll'!$M47,0),-'Rent Roll'!$T47*'Rent Roll'!$D21,"-"),"-")</f>
        <v>-</v>
      </c>
      <c r="BF83" s="92" t="str">
        <f>IFERROR(IF(BF$5=EOMONTH('Rent Roll'!$M47,0),-'Rent Roll'!$T47*'Rent Roll'!$D21,"-"),"-")</f>
        <v>-</v>
      </c>
      <c r="BG83" s="92" t="str">
        <f>IFERROR(IF(BG$5=EOMONTH('Rent Roll'!$M47,0),-'Rent Roll'!$T47*'Rent Roll'!$D21,"-"),"-")</f>
        <v>-</v>
      </c>
      <c r="BH83" s="92" t="str">
        <f>IFERROR(IF(BH$5=EOMONTH('Rent Roll'!$M47,0),-'Rent Roll'!$T47*'Rent Roll'!$D21,"-"),"-")</f>
        <v>-</v>
      </c>
      <c r="BI83" s="92" t="str">
        <f>IFERROR(IF(BI$5=EOMONTH('Rent Roll'!$M47,0),-'Rent Roll'!$T47*'Rent Roll'!$D21,"-"),"-")</f>
        <v>-</v>
      </c>
      <c r="BJ83" s="92" t="str">
        <f>IFERROR(IF(BJ$5=EOMONTH('Rent Roll'!$M47,0),-'Rent Roll'!$T47*'Rent Roll'!$D21,"-"),"-")</f>
        <v>-</v>
      </c>
      <c r="BK83" s="92" t="str">
        <f>IFERROR(IF(BK$5=EOMONTH('Rent Roll'!$M47,0),-'Rent Roll'!$T47*'Rent Roll'!$D21,"-"),"-")</f>
        <v>-</v>
      </c>
      <c r="BL83" s="92" t="str">
        <f>IFERROR(IF(BL$5=EOMONTH('Rent Roll'!$M47,0),-'Rent Roll'!$T47*'Rent Roll'!$D21,"-"),"-")</f>
        <v>-</v>
      </c>
      <c r="BM83" s="92" t="str">
        <f>IFERROR(IF(BM$5=EOMONTH('Rent Roll'!$M47,0),-'Rent Roll'!$T47*'Rent Roll'!$D21,"-"),"-")</f>
        <v>-</v>
      </c>
      <c r="BN83" s="92" t="str">
        <f>IFERROR(IF(BN$5=EOMONTH('Rent Roll'!$M47,0),-'Rent Roll'!$T47*'Rent Roll'!$D21,"-"),"-")</f>
        <v>-</v>
      </c>
      <c r="BO83" s="92" t="str">
        <f>IFERROR(IF(BO$5=EOMONTH('Rent Roll'!$M47,0),-'Rent Roll'!$T47*'Rent Roll'!$D21,"-"),"-")</f>
        <v>-</v>
      </c>
      <c r="BP83" s="92" t="str">
        <f>IFERROR(IF(BP$5=EOMONTH('Rent Roll'!$M47,0),-'Rent Roll'!$T47*'Rent Roll'!$D21,"-"),"-")</f>
        <v>-</v>
      </c>
      <c r="BQ83" s="92" t="str">
        <f>IFERROR(IF(BQ$5=EOMONTH('Rent Roll'!$M47,0),-'Rent Roll'!$T47*'Rent Roll'!$D21,"-"),"-")</f>
        <v>-</v>
      </c>
      <c r="BR83" s="92" t="str">
        <f>IFERROR(IF(BR$5=EOMONTH('Rent Roll'!$M47,0),-'Rent Roll'!$T47*'Rent Roll'!$D21,"-"),"-")</f>
        <v>-</v>
      </c>
      <c r="BS83" s="92" t="str">
        <f>IFERROR(IF(BS$5=EOMONTH('Rent Roll'!$M47,0),-'Rent Roll'!$T47*'Rent Roll'!$D21,"-"),"-")</f>
        <v>-</v>
      </c>
      <c r="BT83" s="92" t="str">
        <f>IFERROR(IF(BT$5=EOMONTH('Rent Roll'!$M47,0),-'Rent Roll'!$T47*'Rent Roll'!$D21,"-"),"-")</f>
        <v>-</v>
      </c>
      <c r="BU83" s="92" t="str">
        <f>IFERROR(IF(BU$5=EOMONTH('Rent Roll'!$M47,0),-'Rent Roll'!$T47*'Rent Roll'!$D21,"-"),"-")</f>
        <v>-</v>
      </c>
      <c r="BV83" s="92" t="str">
        <f>IFERROR(IF(BV$5=EOMONTH('Rent Roll'!$M47,0),-'Rent Roll'!$T47*'Rent Roll'!$D21,"-"),"-")</f>
        <v>-</v>
      </c>
      <c r="BW83" s="92" t="str">
        <f>IFERROR(IF(BW$5=EOMONTH('Rent Roll'!$M47,0),-'Rent Roll'!$T47*'Rent Roll'!$D21,"-"),"-")</f>
        <v>-</v>
      </c>
      <c r="BX83" s="92" t="str">
        <f>IFERROR(IF(BX$5=EOMONTH('Rent Roll'!$M47,0),-'Rent Roll'!$T47*'Rent Roll'!$D21,"-"),"-")</f>
        <v>-</v>
      </c>
      <c r="BY83" s="92" t="str">
        <f>IFERROR(IF(BY$5=EOMONTH('Rent Roll'!$M47,0),-'Rent Roll'!$T47*'Rent Roll'!$D21,"-"),"-")</f>
        <v>-</v>
      </c>
      <c r="BZ83" s="92" t="str">
        <f>IFERROR(IF(BZ$5=EOMONTH('Rent Roll'!$M47,0),-'Rent Roll'!$T47*'Rent Roll'!$D21,"-"),"-")</f>
        <v>-</v>
      </c>
      <c r="CA83" s="92" t="str">
        <f>IFERROR(IF(CA$5=EOMONTH('Rent Roll'!$M47,0),-'Rent Roll'!$T47*'Rent Roll'!$D21,"-"),"-")</f>
        <v>-</v>
      </c>
      <c r="CB83" s="92" t="str">
        <f>IFERROR(IF(CB$5=EOMONTH('Rent Roll'!$M47,0),-'Rent Roll'!$T47*'Rent Roll'!$D21,"-"),"-")</f>
        <v>-</v>
      </c>
      <c r="CC83" s="92" t="str">
        <f>IFERROR(IF(CC$5=EOMONTH('Rent Roll'!$M47,0),-'Rent Roll'!$T47*'Rent Roll'!$D21,"-"),"-")</f>
        <v>-</v>
      </c>
      <c r="CD83" s="92" t="str">
        <f>IFERROR(IF(CD$5=EOMONTH('Rent Roll'!$M47,0),-'Rent Roll'!$T47*'Rent Roll'!$D21,"-"),"-")</f>
        <v>-</v>
      </c>
      <c r="CE83" s="92" t="str">
        <f>IFERROR(IF(CE$5=EOMONTH('Rent Roll'!$M47,0),-'Rent Roll'!$T47*'Rent Roll'!$D21,"-"),"-")</f>
        <v>-</v>
      </c>
      <c r="CF83" s="92" t="str">
        <f>IFERROR(IF(CF$5=EOMONTH('Rent Roll'!$M47,0),-'Rent Roll'!$T47*'Rent Roll'!$D21,"-"),"-")</f>
        <v>-</v>
      </c>
      <c r="CG83" s="92" t="str">
        <f>IFERROR(IF(CG$5=EOMONTH('Rent Roll'!$M47,0),-'Rent Roll'!$T47*'Rent Roll'!$D21,"-"),"-")</f>
        <v>-</v>
      </c>
      <c r="CH83" s="92" t="str">
        <f>IFERROR(IF(CH$5=EOMONTH('Rent Roll'!$M47,0),-'Rent Roll'!$T47*'Rent Roll'!$D21,"-"),"-")</f>
        <v>-</v>
      </c>
      <c r="CI83" s="92" t="str">
        <f>IFERROR(IF(CI$5=EOMONTH('Rent Roll'!$M47,0),-'Rent Roll'!$T47*'Rent Roll'!$D21,"-"),"-")</f>
        <v>-</v>
      </c>
      <c r="CJ83" s="92" t="str">
        <f>IFERROR(IF(CJ$5=EOMONTH('Rent Roll'!$M47,0),-'Rent Roll'!$T47*'Rent Roll'!$D21,"-"),"-")</f>
        <v>-</v>
      </c>
      <c r="CK83" s="92" t="str">
        <f>IFERROR(IF(CK$5=EOMONTH('Rent Roll'!$M47,0),-'Rent Roll'!$T47*'Rent Roll'!$D21,"-"),"-")</f>
        <v>-</v>
      </c>
      <c r="CL83" s="92" t="str">
        <f>IFERROR(IF(CL$5=EOMONTH('Rent Roll'!$M47,0),-'Rent Roll'!$T47*'Rent Roll'!$D21,"-"),"-")</f>
        <v>-</v>
      </c>
      <c r="CM83" s="92" t="str">
        <f>IFERROR(IF(CM$5=EOMONTH('Rent Roll'!$M47,0),-'Rent Roll'!$T47*'Rent Roll'!$D21,"-"),"-")</f>
        <v>-</v>
      </c>
      <c r="CN83" s="92" t="str">
        <f>IFERROR(IF(CN$5=EOMONTH('Rent Roll'!$M47,0),-'Rent Roll'!$T47*'Rent Roll'!$D21,"-"),"-")</f>
        <v>-</v>
      </c>
      <c r="CO83" s="92" t="str">
        <f>IFERROR(IF(CO$5=EOMONTH('Rent Roll'!$M47,0),-'Rent Roll'!$T47*'Rent Roll'!$D21,"-"),"-")</f>
        <v>-</v>
      </c>
      <c r="CP83" s="92" t="str">
        <f>IFERROR(IF(CP$5=EOMONTH('Rent Roll'!$M47,0),-'Rent Roll'!$T47*'Rent Roll'!$D21,"-"),"-")</f>
        <v>-</v>
      </c>
      <c r="CQ83" s="92" t="str">
        <f>IFERROR(IF(CQ$5=EOMONTH('Rent Roll'!$M47,0),-'Rent Roll'!$T47*'Rent Roll'!$D21,"-"),"-")</f>
        <v>-</v>
      </c>
      <c r="CR83" s="92" t="str">
        <f>IFERROR(IF(CR$5=EOMONTH('Rent Roll'!$M47,0),-'Rent Roll'!$T47*'Rent Roll'!$D21,"-"),"-")</f>
        <v>-</v>
      </c>
      <c r="CS83" s="92" t="str">
        <f>IFERROR(IF(CS$5=EOMONTH('Rent Roll'!$M47,0),-'Rent Roll'!$T47*'Rent Roll'!$D21,"-"),"-")</f>
        <v>-</v>
      </c>
      <c r="CT83" s="92" t="str">
        <f>IFERROR(IF(CT$5=EOMONTH('Rent Roll'!$M47,0),-'Rent Roll'!$T47*'Rent Roll'!$D21,"-"),"-")</f>
        <v>-</v>
      </c>
      <c r="CU83" s="92" t="str">
        <f>IFERROR(IF(CU$5=EOMONTH('Rent Roll'!$M47,0),-'Rent Roll'!$T47*'Rent Roll'!$D21,"-"),"-")</f>
        <v>-</v>
      </c>
      <c r="CV83" s="92" t="str">
        <f>IFERROR(IF(CV$5=EOMONTH('Rent Roll'!$M47,0),-'Rent Roll'!$T47*'Rent Roll'!$D21,"-"),"-")</f>
        <v>-</v>
      </c>
      <c r="CW83" s="92" t="str">
        <f>IFERROR(IF(CW$5=EOMONTH('Rent Roll'!$M47,0),-'Rent Roll'!$T47*'Rent Roll'!$D21,"-"),"-")</f>
        <v>-</v>
      </c>
      <c r="CX83" s="92" t="str">
        <f>IFERROR(IF(CX$5=EOMONTH('Rent Roll'!$M47,0),-'Rent Roll'!$T47*'Rent Roll'!$D21,"-"),"-")</f>
        <v>-</v>
      </c>
      <c r="CY83" s="92" t="str">
        <f>IFERROR(IF(CY$5=EOMONTH('Rent Roll'!$M47,0),-'Rent Roll'!$T47*'Rent Roll'!$D21,"-"),"-")</f>
        <v>-</v>
      </c>
      <c r="CZ83" s="92" t="str">
        <f>IFERROR(IF(CZ$5=EOMONTH('Rent Roll'!$M47,0),-'Rent Roll'!$T47*'Rent Roll'!$D21,"-"),"-")</f>
        <v>-</v>
      </c>
      <c r="DA83" s="92" t="str">
        <f>IFERROR(IF(DA$5=EOMONTH('Rent Roll'!$M47,0),-'Rent Roll'!$T47*'Rent Roll'!$D21,"-"),"-")</f>
        <v>-</v>
      </c>
      <c r="DB83" s="92" t="str">
        <f>IFERROR(IF(DB$5=EOMONTH('Rent Roll'!$M47,0),-'Rent Roll'!$T47*'Rent Roll'!$D21,"-"),"-")</f>
        <v>-</v>
      </c>
      <c r="DC83" s="92" t="str">
        <f>IFERROR(IF(DC$5=EOMONTH('Rent Roll'!$M47,0),-'Rent Roll'!$T47*'Rent Roll'!$D21,"-"),"-")</f>
        <v>-</v>
      </c>
      <c r="DD83" s="92" t="str">
        <f>IFERROR(IF(DD$5=EOMONTH('Rent Roll'!$M47,0),-'Rent Roll'!$T47*'Rent Roll'!$D21,"-"),"-")</f>
        <v>-</v>
      </c>
      <c r="DE83" s="92" t="str">
        <f>IFERROR(IF(DE$5=EOMONTH('Rent Roll'!$M47,0),-'Rent Roll'!$T47*'Rent Roll'!$D21,"-"),"-")</f>
        <v>-</v>
      </c>
      <c r="DF83" s="92" t="str">
        <f>IFERROR(IF(DF$5=EOMONTH('Rent Roll'!$M47,0),-'Rent Roll'!$T47*'Rent Roll'!$D21,"-"),"-")</f>
        <v>-</v>
      </c>
      <c r="DG83" s="92" t="str">
        <f>IFERROR(IF(DG$5=EOMONTH('Rent Roll'!$M47,0),-'Rent Roll'!$T47*'Rent Roll'!$D21,"-"),"-")</f>
        <v>-</v>
      </c>
      <c r="DH83" s="92" t="str">
        <f>IFERROR(IF(DH$5=EOMONTH('Rent Roll'!$M47,0),-'Rent Roll'!$T47*'Rent Roll'!$D21,"-"),"-")</f>
        <v>-</v>
      </c>
      <c r="DI83" s="92" t="str">
        <f>IFERROR(IF(DI$5=EOMONTH('Rent Roll'!$M47,0),-'Rent Roll'!$T47*'Rent Roll'!$D21,"-"),"-")</f>
        <v>-</v>
      </c>
      <c r="DJ83" s="92" t="str">
        <f>IFERROR(IF(DJ$5=EOMONTH('Rent Roll'!$M47,0),-'Rent Roll'!$T47*'Rent Roll'!$D21,"-"),"-")</f>
        <v>-</v>
      </c>
      <c r="DK83" s="92" t="str">
        <f>IFERROR(IF(DK$5=EOMONTH('Rent Roll'!$M47,0),-'Rent Roll'!$T47*'Rent Roll'!$D21,"-"),"-")</f>
        <v>-</v>
      </c>
      <c r="DL83" s="92" t="str">
        <f>IFERROR(IF(DL$5=EOMONTH('Rent Roll'!$M47,0),-'Rent Roll'!$T47*'Rent Roll'!$D21,"-"),"-")</f>
        <v>-</v>
      </c>
      <c r="DM83" s="92" t="str">
        <f>IFERROR(IF(DM$5=EOMONTH('Rent Roll'!$M47,0),-'Rent Roll'!$T47*'Rent Roll'!$D21,"-"),"-")</f>
        <v>-</v>
      </c>
      <c r="DN83" s="92" t="str">
        <f>IFERROR(IF(DN$5=EOMONTH('Rent Roll'!$M47,0),-'Rent Roll'!$T47*'Rent Roll'!$D21,"-"),"-")</f>
        <v>-</v>
      </c>
      <c r="DO83" s="92" t="str">
        <f>IFERROR(IF(DO$5=EOMONTH('Rent Roll'!$M47,0),-'Rent Roll'!$T47*'Rent Roll'!$D21,"-"),"-")</f>
        <v>-</v>
      </c>
      <c r="DP83" s="92" t="str">
        <f>IFERROR(IF(DP$5=EOMONTH('Rent Roll'!$M47,0),-'Rent Roll'!$T47*'Rent Roll'!$D21,"-"),"-")</f>
        <v>-</v>
      </c>
      <c r="DQ83" s="92" t="str">
        <f>IFERROR(IF(DQ$5=EOMONTH('Rent Roll'!$M47,0),-'Rent Roll'!$T47*'Rent Roll'!$D21,"-"),"-")</f>
        <v>-</v>
      </c>
      <c r="DR83" s="92" t="str">
        <f>IFERROR(IF(DR$5=EOMONTH('Rent Roll'!$M47,0),-'Rent Roll'!$T47*'Rent Roll'!$D21,"-"),"-")</f>
        <v>-</v>
      </c>
      <c r="DS83" s="92" t="str">
        <f>IFERROR(IF(DS$5=EOMONTH('Rent Roll'!$M47,0),-'Rent Roll'!$T47*'Rent Roll'!$D21,"-"),"-")</f>
        <v>-</v>
      </c>
      <c r="DT83" s="92" t="str">
        <f>IFERROR(IF(DT$5=EOMONTH('Rent Roll'!$M47,0),-'Rent Roll'!$T47*'Rent Roll'!$D21,"-"),"-")</f>
        <v>-</v>
      </c>
      <c r="DU83" s="92" t="str">
        <f>IFERROR(IF(DU$5=EOMONTH('Rent Roll'!$M47,0),-'Rent Roll'!$T47*'Rent Roll'!$D21,"-"),"-")</f>
        <v>-</v>
      </c>
      <c r="DV83" s="92" t="str">
        <f>IFERROR(IF(DV$5=EOMONTH('Rent Roll'!$M47,0),-'Rent Roll'!$T47*'Rent Roll'!$D21,"-"),"-")</f>
        <v>-</v>
      </c>
      <c r="DW83" s="92" t="str">
        <f>IFERROR(IF(DW$5=EOMONTH('Rent Roll'!$M47,0),-'Rent Roll'!$T47*'Rent Roll'!$D21,"-"),"-")</f>
        <v>-</v>
      </c>
      <c r="DX83" s="92" t="str">
        <f>IFERROR(IF(DX$5=EOMONTH('Rent Roll'!$M47,0),-'Rent Roll'!$T47*'Rent Roll'!$D21,"-"),"-")</f>
        <v>-</v>
      </c>
      <c r="DY83" s="92" t="str">
        <f>IFERROR(IF(DY$5=EOMONTH('Rent Roll'!$M47,0),-'Rent Roll'!$T47*'Rent Roll'!$D21,"-"),"-")</f>
        <v>-</v>
      </c>
      <c r="DZ83" s="92" t="str">
        <f>IFERROR(IF(DZ$5=EOMONTH('Rent Roll'!$M47,0),-'Rent Roll'!$T47*'Rent Roll'!$D21,"-"),"-")</f>
        <v>-</v>
      </c>
      <c r="EA83" s="92" t="str">
        <f>IFERROR(IF(EA$5=EOMONTH('Rent Roll'!$M47,0),-'Rent Roll'!$T47*'Rent Roll'!$D21,"-"),"-")</f>
        <v>-</v>
      </c>
      <c r="EB83" s="92" t="str">
        <f>IFERROR(IF(EB$5=EOMONTH('Rent Roll'!$M47,0),-'Rent Roll'!$T47*'Rent Roll'!$D21,"-"),"-")</f>
        <v>-</v>
      </c>
      <c r="EC83" s="92" t="str">
        <f>IFERROR(IF(EC$5=EOMONTH('Rent Roll'!$M47,0),-'Rent Roll'!$T47*'Rent Roll'!$D21,"-"),"-")</f>
        <v>-</v>
      </c>
      <c r="ED83" s="92" t="str">
        <f>IFERROR(IF(ED$5=EOMONTH('Rent Roll'!$M47,0),-'Rent Roll'!$T47*'Rent Roll'!$D21,"-"),"-")</f>
        <v>-</v>
      </c>
      <c r="EE83" s="92" t="str">
        <f>IFERROR(IF(EE$5=EOMONTH('Rent Roll'!$M47,0),-'Rent Roll'!$T47*'Rent Roll'!$D21,"-"),"-")</f>
        <v>-</v>
      </c>
      <c r="EF83" s="214" t="str">
        <f>IFERROR(IF(EF$5=EOMONTH('Rent Roll'!$M47,0),-'Rent Roll'!$T47*'Rent Roll'!$D21,"-"),"-")</f>
        <v>-</v>
      </c>
      <c r="EG83" s="72" t="s">
        <v>109</v>
      </c>
    </row>
    <row r="84" spans="2:137" x14ac:dyDescent="0.2">
      <c r="B84" s="75"/>
      <c r="C84" s="287" t="str">
        <f>CONCATENATE('Rent Roll'!B22&amp;" - "&amp;'Rent Roll'!C22)</f>
        <v xml:space="preserve"> - </v>
      </c>
      <c r="D84" s="214">
        <f t="shared" si="153"/>
        <v>0</v>
      </c>
      <c r="E84" s="92" t="str">
        <f>IFERROR(IF(E$5=EOMONTH('Rent Roll'!$M48,0),-'Rent Roll'!$T48*'Rent Roll'!$D22,"-"),"-")</f>
        <v>-</v>
      </c>
      <c r="F84" s="92" t="str">
        <f>IFERROR(IF(F$5=EOMONTH('Rent Roll'!$M48,0),-'Rent Roll'!$T48*'Rent Roll'!$D22,"-"),"-")</f>
        <v>-</v>
      </c>
      <c r="G84" s="92" t="str">
        <f>IFERROR(IF(G$5=EOMONTH('Rent Roll'!$M48,0),-'Rent Roll'!$T48*'Rent Roll'!$D22,"-"),"-")</f>
        <v>-</v>
      </c>
      <c r="H84" s="92" t="str">
        <f>IFERROR(IF(H$5=EOMONTH('Rent Roll'!$M48,0),-'Rent Roll'!$T48*'Rent Roll'!$D22,"-"),"-")</f>
        <v>-</v>
      </c>
      <c r="I84" s="92" t="str">
        <f>IFERROR(IF(I$5=EOMONTH('Rent Roll'!$M48,0),-'Rent Roll'!$T48*'Rent Roll'!$D22,"-"),"-")</f>
        <v>-</v>
      </c>
      <c r="J84" s="92" t="str">
        <f>IFERROR(IF(J$5=EOMONTH('Rent Roll'!$M48,0),-'Rent Roll'!$T48*'Rent Roll'!$D22,"-"),"-")</f>
        <v>-</v>
      </c>
      <c r="K84" s="92" t="str">
        <f>IFERROR(IF(K$5=EOMONTH('Rent Roll'!$M48,0),-'Rent Roll'!$T48*'Rent Roll'!$D22,"-"),"-")</f>
        <v>-</v>
      </c>
      <c r="L84" s="92" t="str">
        <f>IFERROR(IF(L$5=EOMONTH('Rent Roll'!$M48,0),-'Rent Roll'!$T48*'Rent Roll'!$D22,"-"),"-")</f>
        <v>-</v>
      </c>
      <c r="M84" s="92" t="str">
        <f>IFERROR(IF(M$5=EOMONTH('Rent Roll'!$M48,0),-'Rent Roll'!$T48*'Rent Roll'!$D22,"-"),"-")</f>
        <v>-</v>
      </c>
      <c r="N84" s="92" t="str">
        <f>IFERROR(IF(N$5=EOMONTH('Rent Roll'!$M48,0),-'Rent Roll'!$T48*'Rent Roll'!$D22,"-"),"-")</f>
        <v>-</v>
      </c>
      <c r="O84" s="92" t="str">
        <f>IFERROR(IF(O$5=EOMONTH('Rent Roll'!$M48,0),-'Rent Roll'!$T48*'Rent Roll'!$D22,"-"),"-")</f>
        <v>-</v>
      </c>
      <c r="P84" s="92" t="str">
        <f>IFERROR(IF(P$5=EOMONTH('Rent Roll'!$M48,0),-'Rent Roll'!$T48*'Rent Roll'!$D22,"-"),"-")</f>
        <v>-</v>
      </c>
      <c r="Q84" s="92" t="str">
        <f>IFERROR(IF(Q$5=EOMONTH('Rent Roll'!$M48,0),-'Rent Roll'!$T48*'Rent Roll'!$D22,"-"),"-")</f>
        <v>-</v>
      </c>
      <c r="R84" s="92" t="str">
        <f>IFERROR(IF(R$5=EOMONTH('Rent Roll'!$M48,0),-'Rent Roll'!$T48*'Rent Roll'!$D22,"-"),"-")</f>
        <v>-</v>
      </c>
      <c r="S84" s="92" t="str">
        <f>IFERROR(IF(S$5=EOMONTH('Rent Roll'!$M48,0),-'Rent Roll'!$T48*'Rent Roll'!$D22,"-"),"-")</f>
        <v>-</v>
      </c>
      <c r="T84" s="92" t="str">
        <f>IFERROR(IF(T$5=EOMONTH('Rent Roll'!$M48,0),-'Rent Roll'!$T48*'Rent Roll'!$D22,"-"),"-")</f>
        <v>-</v>
      </c>
      <c r="U84" s="92" t="str">
        <f>IFERROR(IF(U$5=EOMONTH('Rent Roll'!$M48,0),-'Rent Roll'!$T48*'Rent Roll'!$D22,"-"),"-")</f>
        <v>-</v>
      </c>
      <c r="V84" s="92" t="str">
        <f>IFERROR(IF(V$5=EOMONTH('Rent Roll'!$M48,0),-'Rent Roll'!$T48*'Rent Roll'!$D22,"-"),"-")</f>
        <v>-</v>
      </c>
      <c r="W84" s="92" t="str">
        <f>IFERROR(IF(W$5=EOMONTH('Rent Roll'!$M48,0),-'Rent Roll'!$T48*'Rent Roll'!$D22,"-"),"-")</f>
        <v>-</v>
      </c>
      <c r="X84" s="92" t="str">
        <f>IFERROR(IF(X$5=EOMONTH('Rent Roll'!$M48,0),-'Rent Roll'!$T48*'Rent Roll'!$D22,"-"),"-")</f>
        <v>-</v>
      </c>
      <c r="Y84" s="92" t="str">
        <f>IFERROR(IF(Y$5=EOMONTH('Rent Roll'!$M48,0),-'Rent Roll'!$T48*'Rent Roll'!$D22,"-"),"-")</f>
        <v>-</v>
      </c>
      <c r="Z84" s="92" t="str">
        <f>IFERROR(IF(Z$5=EOMONTH('Rent Roll'!$M48,0),-'Rent Roll'!$T48*'Rent Roll'!$D22,"-"),"-")</f>
        <v>-</v>
      </c>
      <c r="AA84" s="92" t="str">
        <f>IFERROR(IF(AA$5=EOMONTH('Rent Roll'!$M48,0),-'Rent Roll'!$T48*'Rent Roll'!$D22,"-"),"-")</f>
        <v>-</v>
      </c>
      <c r="AB84" s="92" t="str">
        <f>IFERROR(IF(AB$5=EOMONTH('Rent Roll'!$M48,0),-'Rent Roll'!$T48*'Rent Roll'!$D22,"-"),"-")</f>
        <v>-</v>
      </c>
      <c r="AC84" s="92" t="str">
        <f>IFERROR(IF(AC$5=EOMONTH('Rent Roll'!$M48,0),-'Rent Roll'!$T48*'Rent Roll'!$D22,"-"),"-")</f>
        <v>-</v>
      </c>
      <c r="AD84" s="92" t="str">
        <f>IFERROR(IF(AD$5=EOMONTH('Rent Roll'!$M48,0),-'Rent Roll'!$T48*'Rent Roll'!$D22,"-"),"-")</f>
        <v>-</v>
      </c>
      <c r="AE84" s="92" t="str">
        <f>IFERROR(IF(AE$5=EOMONTH('Rent Roll'!$M48,0),-'Rent Roll'!$T48*'Rent Roll'!$D22,"-"),"-")</f>
        <v>-</v>
      </c>
      <c r="AF84" s="92" t="str">
        <f>IFERROR(IF(AF$5=EOMONTH('Rent Roll'!$M48,0),-'Rent Roll'!$T48*'Rent Roll'!$D22,"-"),"-")</f>
        <v>-</v>
      </c>
      <c r="AG84" s="92" t="str">
        <f>IFERROR(IF(AG$5=EOMONTH('Rent Roll'!$M48,0),-'Rent Roll'!$T48*'Rent Roll'!$D22,"-"),"-")</f>
        <v>-</v>
      </c>
      <c r="AH84" s="92" t="str">
        <f>IFERROR(IF(AH$5=EOMONTH('Rent Roll'!$M48,0),-'Rent Roll'!$T48*'Rent Roll'!$D22,"-"),"-")</f>
        <v>-</v>
      </c>
      <c r="AI84" s="92" t="str">
        <f>IFERROR(IF(AI$5=EOMONTH('Rent Roll'!$M48,0),-'Rent Roll'!$T48*'Rent Roll'!$D22,"-"),"-")</f>
        <v>-</v>
      </c>
      <c r="AJ84" s="92" t="str">
        <f>IFERROR(IF(AJ$5=EOMONTH('Rent Roll'!$M48,0),-'Rent Roll'!$T48*'Rent Roll'!$D22,"-"),"-")</f>
        <v>-</v>
      </c>
      <c r="AK84" s="92" t="str">
        <f>IFERROR(IF(AK$5=EOMONTH('Rent Roll'!$M48,0),-'Rent Roll'!$T48*'Rent Roll'!$D22,"-"),"-")</f>
        <v>-</v>
      </c>
      <c r="AL84" s="92" t="str">
        <f>IFERROR(IF(AL$5=EOMONTH('Rent Roll'!$M48,0),-'Rent Roll'!$T48*'Rent Roll'!$D22,"-"),"-")</f>
        <v>-</v>
      </c>
      <c r="AM84" s="92" t="str">
        <f>IFERROR(IF(AM$5=EOMONTH('Rent Roll'!$M48,0),-'Rent Roll'!$T48*'Rent Roll'!$D22,"-"),"-")</f>
        <v>-</v>
      </c>
      <c r="AN84" s="92" t="str">
        <f>IFERROR(IF(AN$5=EOMONTH('Rent Roll'!$M48,0),-'Rent Roll'!$T48*'Rent Roll'!$D22,"-"),"-")</f>
        <v>-</v>
      </c>
      <c r="AO84" s="92" t="str">
        <f>IFERROR(IF(AO$5=EOMONTH('Rent Roll'!$M48,0),-'Rent Roll'!$T48*'Rent Roll'!$D22,"-"),"-")</f>
        <v>-</v>
      </c>
      <c r="AP84" s="92" t="str">
        <f>IFERROR(IF(AP$5=EOMONTH('Rent Roll'!$M48,0),-'Rent Roll'!$T48*'Rent Roll'!$D22,"-"),"-")</f>
        <v>-</v>
      </c>
      <c r="AQ84" s="92" t="str">
        <f>IFERROR(IF(AQ$5=EOMONTH('Rent Roll'!$M48,0),-'Rent Roll'!$T48*'Rent Roll'!$D22,"-"),"-")</f>
        <v>-</v>
      </c>
      <c r="AR84" s="92" t="str">
        <f>IFERROR(IF(AR$5=EOMONTH('Rent Roll'!$M48,0),-'Rent Roll'!$T48*'Rent Roll'!$D22,"-"),"-")</f>
        <v>-</v>
      </c>
      <c r="AS84" s="92" t="str">
        <f>IFERROR(IF(AS$5=EOMONTH('Rent Roll'!$M48,0),-'Rent Roll'!$T48*'Rent Roll'!$D22,"-"),"-")</f>
        <v>-</v>
      </c>
      <c r="AT84" s="92" t="str">
        <f>IFERROR(IF(AT$5=EOMONTH('Rent Roll'!$M48,0),-'Rent Roll'!$T48*'Rent Roll'!$D22,"-"),"-")</f>
        <v>-</v>
      </c>
      <c r="AU84" s="92" t="str">
        <f>IFERROR(IF(AU$5=EOMONTH('Rent Roll'!$M48,0),-'Rent Roll'!$T48*'Rent Roll'!$D22,"-"),"-")</f>
        <v>-</v>
      </c>
      <c r="AV84" s="92" t="str">
        <f>IFERROR(IF(AV$5=EOMONTH('Rent Roll'!$M48,0),-'Rent Roll'!$T48*'Rent Roll'!$D22,"-"),"-")</f>
        <v>-</v>
      </c>
      <c r="AW84" s="92" t="str">
        <f>IFERROR(IF(AW$5=EOMONTH('Rent Roll'!$M48,0),-'Rent Roll'!$T48*'Rent Roll'!$D22,"-"),"-")</f>
        <v>-</v>
      </c>
      <c r="AX84" s="92" t="str">
        <f>IFERROR(IF(AX$5=EOMONTH('Rent Roll'!$M48,0),-'Rent Roll'!$T48*'Rent Roll'!$D22,"-"),"-")</f>
        <v>-</v>
      </c>
      <c r="AY84" s="92" t="str">
        <f>IFERROR(IF(AY$5=EOMONTH('Rent Roll'!$M48,0),-'Rent Roll'!$T48*'Rent Roll'!$D22,"-"),"-")</f>
        <v>-</v>
      </c>
      <c r="AZ84" s="92" t="str">
        <f>IFERROR(IF(AZ$5=EOMONTH('Rent Roll'!$M48,0),-'Rent Roll'!$T48*'Rent Roll'!$D22,"-"),"-")</f>
        <v>-</v>
      </c>
      <c r="BA84" s="92" t="str">
        <f>IFERROR(IF(BA$5=EOMONTH('Rent Roll'!$M48,0),-'Rent Roll'!$T48*'Rent Roll'!$D22,"-"),"-")</f>
        <v>-</v>
      </c>
      <c r="BB84" s="92" t="str">
        <f>IFERROR(IF(BB$5=EOMONTH('Rent Roll'!$M48,0),-'Rent Roll'!$T48*'Rent Roll'!$D22,"-"),"-")</f>
        <v>-</v>
      </c>
      <c r="BC84" s="92" t="str">
        <f>IFERROR(IF(BC$5=EOMONTH('Rent Roll'!$M48,0),-'Rent Roll'!$T48*'Rent Roll'!$D22,"-"),"-")</f>
        <v>-</v>
      </c>
      <c r="BD84" s="92" t="str">
        <f>IFERROR(IF(BD$5=EOMONTH('Rent Roll'!$M48,0),-'Rent Roll'!$T48*'Rent Roll'!$D22,"-"),"-")</f>
        <v>-</v>
      </c>
      <c r="BE84" s="92" t="str">
        <f>IFERROR(IF(BE$5=EOMONTH('Rent Roll'!$M48,0),-'Rent Roll'!$T48*'Rent Roll'!$D22,"-"),"-")</f>
        <v>-</v>
      </c>
      <c r="BF84" s="92" t="str">
        <f>IFERROR(IF(BF$5=EOMONTH('Rent Roll'!$M48,0),-'Rent Roll'!$T48*'Rent Roll'!$D22,"-"),"-")</f>
        <v>-</v>
      </c>
      <c r="BG84" s="92" t="str">
        <f>IFERROR(IF(BG$5=EOMONTH('Rent Roll'!$M48,0),-'Rent Roll'!$T48*'Rent Roll'!$D22,"-"),"-")</f>
        <v>-</v>
      </c>
      <c r="BH84" s="92" t="str">
        <f>IFERROR(IF(BH$5=EOMONTH('Rent Roll'!$M48,0),-'Rent Roll'!$T48*'Rent Roll'!$D22,"-"),"-")</f>
        <v>-</v>
      </c>
      <c r="BI84" s="92" t="str">
        <f>IFERROR(IF(BI$5=EOMONTH('Rent Roll'!$M48,0),-'Rent Roll'!$T48*'Rent Roll'!$D22,"-"),"-")</f>
        <v>-</v>
      </c>
      <c r="BJ84" s="92" t="str">
        <f>IFERROR(IF(BJ$5=EOMONTH('Rent Roll'!$M48,0),-'Rent Roll'!$T48*'Rent Roll'!$D22,"-"),"-")</f>
        <v>-</v>
      </c>
      <c r="BK84" s="92" t="str">
        <f>IFERROR(IF(BK$5=EOMONTH('Rent Roll'!$M48,0),-'Rent Roll'!$T48*'Rent Roll'!$D22,"-"),"-")</f>
        <v>-</v>
      </c>
      <c r="BL84" s="92" t="str">
        <f>IFERROR(IF(BL$5=EOMONTH('Rent Roll'!$M48,0),-'Rent Roll'!$T48*'Rent Roll'!$D22,"-"),"-")</f>
        <v>-</v>
      </c>
      <c r="BM84" s="92" t="str">
        <f>IFERROR(IF(BM$5=EOMONTH('Rent Roll'!$M48,0),-'Rent Roll'!$T48*'Rent Roll'!$D22,"-"),"-")</f>
        <v>-</v>
      </c>
      <c r="BN84" s="92" t="str">
        <f>IFERROR(IF(BN$5=EOMONTH('Rent Roll'!$M48,0),-'Rent Roll'!$T48*'Rent Roll'!$D22,"-"),"-")</f>
        <v>-</v>
      </c>
      <c r="BO84" s="92" t="str">
        <f>IFERROR(IF(BO$5=EOMONTH('Rent Roll'!$M48,0),-'Rent Roll'!$T48*'Rent Roll'!$D22,"-"),"-")</f>
        <v>-</v>
      </c>
      <c r="BP84" s="92" t="str">
        <f>IFERROR(IF(BP$5=EOMONTH('Rent Roll'!$M48,0),-'Rent Roll'!$T48*'Rent Roll'!$D22,"-"),"-")</f>
        <v>-</v>
      </c>
      <c r="BQ84" s="92" t="str">
        <f>IFERROR(IF(BQ$5=EOMONTH('Rent Roll'!$M48,0),-'Rent Roll'!$T48*'Rent Roll'!$D22,"-"),"-")</f>
        <v>-</v>
      </c>
      <c r="BR84" s="92" t="str">
        <f>IFERROR(IF(BR$5=EOMONTH('Rent Roll'!$M48,0),-'Rent Roll'!$T48*'Rent Roll'!$D22,"-"),"-")</f>
        <v>-</v>
      </c>
      <c r="BS84" s="92" t="str">
        <f>IFERROR(IF(BS$5=EOMONTH('Rent Roll'!$M48,0),-'Rent Roll'!$T48*'Rent Roll'!$D22,"-"),"-")</f>
        <v>-</v>
      </c>
      <c r="BT84" s="92" t="str">
        <f>IFERROR(IF(BT$5=EOMONTH('Rent Roll'!$M48,0),-'Rent Roll'!$T48*'Rent Roll'!$D22,"-"),"-")</f>
        <v>-</v>
      </c>
      <c r="BU84" s="92" t="str">
        <f>IFERROR(IF(BU$5=EOMONTH('Rent Roll'!$M48,0),-'Rent Roll'!$T48*'Rent Roll'!$D22,"-"),"-")</f>
        <v>-</v>
      </c>
      <c r="BV84" s="92" t="str">
        <f>IFERROR(IF(BV$5=EOMONTH('Rent Roll'!$M48,0),-'Rent Roll'!$T48*'Rent Roll'!$D22,"-"),"-")</f>
        <v>-</v>
      </c>
      <c r="BW84" s="92" t="str">
        <f>IFERROR(IF(BW$5=EOMONTH('Rent Roll'!$M48,0),-'Rent Roll'!$T48*'Rent Roll'!$D22,"-"),"-")</f>
        <v>-</v>
      </c>
      <c r="BX84" s="92" t="str">
        <f>IFERROR(IF(BX$5=EOMONTH('Rent Roll'!$M48,0),-'Rent Roll'!$T48*'Rent Roll'!$D22,"-"),"-")</f>
        <v>-</v>
      </c>
      <c r="BY84" s="92" t="str">
        <f>IFERROR(IF(BY$5=EOMONTH('Rent Roll'!$M48,0),-'Rent Roll'!$T48*'Rent Roll'!$D22,"-"),"-")</f>
        <v>-</v>
      </c>
      <c r="BZ84" s="92" t="str">
        <f>IFERROR(IF(BZ$5=EOMONTH('Rent Roll'!$M48,0),-'Rent Roll'!$T48*'Rent Roll'!$D22,"-"),"-")</f>
        <v>-</v>
      </c>
      <c r="CA84" s="92" t="str">
        <f>IFERROR(IF(CA$5=EOMONTH('Rent Roll'!$M48,0),-'Rent Roll'!$T48*'Rent Roll'!$D22,"-"),"-")</f>
        <v>-</v>
      </c>
      <c r="CB84" s="92" t="str">
        <f>IFERROR(IF(CB$5=EOMONTH('Rent Roll'!$M48,0),-'Rent Roll'!$T48*'Rent Roll'!$D22,"-"),"-")</f>
        <v>-</v>
      </c>
      <c r="CC84" s="92" t="str">
        <f>IFERROR(IF(CC$5=EOMONTH('Rent Roll'!$M48,0),-'Rent Roll'!$T48*'Rent Roll'!$D22,"-"),"-")</f>
        <v>-</v>
      </c>
      <c r="CD84" s="92" t="str">
        <f>IFERROR(IF(CD$5=EOMONTH('Rent Roll'!$M48,0),-'Rent Roll'!$T48*'Rent Roll'!$D22,"-"),"-")</f>
        <v>-</v>
      </c>
      <c r="CE84" s="92" t="str">
        <f>IFERROR(IF(CE$5=EOMONTH('Rent Roll'!$M48,0),-'Rent Roll'!$T48*'Rent Roll'!$D22,"-"),"-")</f>
        <v>-</v>
      </c>
      <c r="CF84" s="92" t="str">
        <f>IFERROR(IF(CF$5=EOMONTH('Rent Roll'!$M48,0),-'Rent Roll'!$T48*'Rent Roll'!$D22,"-"),"-")</f>
        <v>-</v>
      </c>
      <c r="CG84" s="92" t="str">
        <f>IFERROR(IF(CG$5=EOMONTH('Rent Roll'!$M48,0),-'Rent Roll'!$T48*'Rent Roll'!$D22,"-"),"-")</f>
        <v>-</v>
      </c>
      <c r="CH84" s="92" t="str">
        <f>IFERROR(IF(CH$5=EOMONTH('Rent Roll'!$M48,0),-'Rent Roll'!$T48*'Rent Roll'!$D22,"-"),"-")</f>
        <v>-</v>
      </c>
      <c r="CI84" s="92" t="str">
        <f>IFERROR(IF(CI$5=EOMONTH('Rent Roll'!$M48,0),-'Rent Roll'!$T48*'Rent Roll'!$D22,"-"),"-")</f>
        <v>-</v>
      </c>
      <c r="CJ84" s="92" t="str">
        <f>IFERROR(IF(CJ$5=EOMONTH('Rent Roll'!$M48,0),-'Rent Roll'!$T48*'Rent Roll'!$D22,"-"),"-")</f>
        <v>-</v>
      </c>
      <c r="CK84" s="92" t="str">
        <f>IFERROR(IF(CK$5=EOMONTH('Rent Roll'!$M48,0),-'Rent Roll'!$T48*'Rent Roll'!$D22,"-"),"-")</f>
        <v>-</v>
      </c>
      <c r="CL84" s="92" t="str">
        <f>IFERROR(IF(CL$5=EOMONTH('Rent Roll'!$M48,0),-'Rent Roll'!$T48*'Rent Roll'!$D22,"-"),"-")</f>
        <v>-</v>
      </c>
      <c r="CM84" s="92" t="str">
        <f>IFERROR(IF(CM$5=EOMONTH('Rent Roll'!$M48,0),-'Rent Roll'!$T48*'Rent Roll'!$D22,"-"),"-")</f>
        <v>-</v>
      </c>
      <c r="CN84" s="92" t="str">
        <f>IFERROR(IF(CN$5=EOMONTH('Rent Roll'!$M48,0),-'Rent Roll'!$T48*'Rent Roll'!$D22,"-"),"-")</f>
        <v>-</v>
      </c>
      <c r="CO84" s="92" t="str">
        <f>IFERROR(IF(CO$5=EOMONTH('Rent Roll'!$M48,0),-'Rent Roll'!$T48*'Rent Roll'!$D22,"-"),"-")</f>
        <v>-</v>
      </c>
      <c r="CP84" s="92" t="str">
        <f>IFERROR(IF(CP$5=EOMONTH('Rent Roll'!$M48,0),-'Rent Roll'!$T48*'Rent Roll'!$D22,"-"),"-")</f>
        <v>-</v>
      </c>
      <c r="CQ84" s="92" t="str">
        <f>IFERROR(IF(CQ$5=EOMONTH('Rent Roll'!$M48,0),-'Rent Roll'!$T48*'Rent Roll'!$D22,"-"),"-")</f>
        <v>-</v>
      </c>
      <c r="CR84" s="92" t="str">
        <f>IFERROR(IF(CR$5=EOMONTH('Rent Roll'!$M48,0),-'Rent Roll'!$T48*'Rent Roll'!$D22,"-"),"-")</f>
        <v>-</v>
      </c>
      <c r="CS84" s="92" t="str">
        <f>IFERROR(IF(CS$5=EOMONTH('Rent Roll'!$M48,0),-'Rent Roll'!$T48*'Rent Roll'!$D22,"-"),"-")</f>
        <v>-</v>
      </c>
      <c r="CT84" s="92" t="str">
        <f>IFERROR(IF(CT$5=EOMONTH('Rent Roll'!$M48,0),-'Rent Roll'!$T48*'Rent Roll'!$D22,"-"),"-")</f>
        <v>-</v>
      </c>
      <c r="CU84" s="92" t="str">
        <f>IFERROR(IF(CU$5=EOMONTH('Rent Roll'!$M48,0),-'Rent Roll'!$T48*'Rent Roll'!$D22,"-"),"-")</f>
        <v>-</v>
      </c>
      <c r="CV84" s="92" t="str">
        <f>IFERROR(IF(CV$5=EOMONTH('Rent Roll'!$M48,0),-'Rent Roll'!$T48*'Rent Roll'!$D22,"-"),"-")</f>
        <v>-</v>
      </c>
      <c r="CW84" s="92" t="str">
        <f>IFERROR(IF(CW$5=EOMONTH('Rent Roll'!$M48,0),-'Rent Roll'!$T48*'Rent Roll'!$D22,"-"),"-")</f>
        <v>-</v>
      </c>
      <c r="CX84" s="92" t="str">
        <f>IFERROR(IF(CX$5=EOMONTH('Rent Roll'!$M48,0),-'Rent Roll'!$T48*'Rent Roll'!$D22,"-"),"-")</f>
        <v>-</v>
      </c>
      <c r="CY84" s="92" t="str">
        <f>IFERROR(IF(CY$5=EOMONTH('Rent Roll'!$M48,0),-'Rent Roll'!$T48*'Rent Roll'!$D22,"-"),"-")</f>
        <v>-</v>
      </c>
      <c r="CZ84" s="92" t="str">
        <f>IFERROR(IF(CZ$5=EOMONTH('Rent Roll'!$M48,0),-'Rent Roll'!$T48*'Rent Roll'!$D22,"-"),"-")</f>
        <v>-</v>
      </c>
      <c r="DA84" s="92" t="str">
        <f>IFERROR(IF(DA$5=EOMONTH('Rent Roll'!$M48,0),-'Rent Roll'!$T48*'Rent Roll'!$D22,"-"),"-")</f>
        <v>-</v>
      </c>
      <c r="DB84" s="92" t="str">
        <f>IFERROR(IF(DB$5=EOMONTH('Rent Roll'!$M48,0),-'Rent Roll'!$T48*'Rent Roll'!$D22,"-"),"-")</f>
        <v>-</v>
      </c>
      <c r="DC84" s="92" t="str">
        <f>IFERROR(IF(DC$5=EOMONTH('Rent Roll'!$M48,0),-'Rent Roll'!$T48*'Rent Roll'!$D22,"-"),"-")</f>
        <v>-</v>
      </c>
      <c r="DD84" s="92" t="str">
        <f>IFERROR(IF(DD$5=EOMONTH('Rent Roll'!$M48,0),-'Rent Roll'!$T48*'Rent Roll'!$D22,"-"),"-")</f>
        <v>-</v>
      </c>
      <c r="DE84" s="92" t="str">
        <f>IFERROR(IF(DE$5=EOMONTH('Rent Roll'!$M48,0),-'Rent Roll'!$T48*'Rent Roll'!$D22,"-"),"-")</f>
        <v>-</v>
      </c>
      <c r="DF84" s="92" t="str">
        <f>IFERROR(IF(DF$5=EOMONTH('Rent Roll'!$M48,0),-'Rent Roll'!$T48*'Rent Roll'!$D22,"-"),"-")</f>
        <v>-</v>
      </c>
      <c r="DG84" s="92" t="str">
        <f>IFERROR(IF(DG$5=EOMONTH('Rent Roll'!$M48,0),-'Rent Roll'!$T48*'Rent Roll'!$D22,"-"),"-")</f>
        <v>-</v>
      </c>
      <c r="DH84" s="92" t="str">
        <f>IFERROR(IF(DH$5=EOMONTH('Rent Roll'!$M48,0),-'Rent Roll'!$T48*'Rent Roll'!$D22,"-"),"-")</f>
        <v>-</v>
      </c>
      <c r="DI84" s="92" t="str">
        <f>IFERROR(IF(DI$5=EOMONTH('Rent Roll'!$M48,0),-'Rent Roll'!$T48*'Rent Roll'!$D22,"-"),"-")</f>
        <v>-</v>
      </c>
      <c r="DJ84" s="92" t="str">
        <f>IFERROR(IF(DJ$5=EOMONTH('Rent Roll'!$M48,0),-'Rent Roll'!$T48*'Rent Roll'!$D22,"-"),"-")</f>
        <v>-</v>
      </c>
      <c r="DK84" s="92" t="str">
        <f>IFERROR(IF(DK$5=EOMONTH('Rent Roll'!$M48,0),-'Rent Roll'!$T48*'Rent Roll'!$D22,"-"),"-")</f>
        <v>-</v>
      </c>
      <c r="DL84" s="92" t="str">
        <f>IFERROR(IF(DL$5=EOMONTH('Rent Roll'!$M48,0),-'Rent Roll'!$T48*'Rent Roll'!$D22,"-"),"-")</f>
        <v>-</v>
      </c>
      <c r="DM84" s="92" t="str">
        <f>IFERROR(IF(DM$5=EOMONTH('Rent Roll'!$M48,0),-'Rent Roll'!$T48*'Rent Roll'!$D22,"-"),"-")</f>
        <v>-</v>
      </c>
      <c r="DN84" s="92" t="str">
        <f>IFERROR(IF(DN$5=EOMONTH('Rent Roll'!$M48,0),-'Rent Roll'!$T48*'Rent Roll'!$D22,"-"),"-")</f>
        <v>-</v>
      </c>
      <c r="DO84" s="92" t="str">
        <f>IFERROR(IF(DO$5=EOMONTH('Rent Roll'!$M48,0),-'Rent Roll'!$T48*'Rent Roll'!$D22,"-"),"-")</f>
        <v>-</v>
      </c>
      <c r="DP84" s="92" t="str">
        <f>IFERROR(IF(DP$5=EOMONTH('Rent Roll'!$M48,0),-'Rent Roll'!$T48*'Rent Roll'!$D22,"-"),"-")</f>
        <v>-</v>
      </c>
      <c r="DQ84" s="92" t="str">
        <f>IFERROR(IF(DQ$5=EOMONTH('Rent Roll'!$M48,0),-'Rent Roll'!$T48*'Rent Roll'!$D22,"-"),"-")</f>
        <v>-</v>
      </c>
      <c r="DR84" s="92" t="str">
        <f>IFERROR(IF(DR$5=EOMONTH('Rent Roll'!$M48,0),-'Rent Roll'!$T48*'Rent Roll'!$D22,"-"),"-")</f>
        <v>-</v>
      </c>
      <c r="DS84" s="92" t="str">
        <f>IFERROR(IF(DS$5=EOMONTH('Rent Roll'!$M48,0),-'Rent Roll'!$T48*'Rent Roll'!$D22,"-"),"-")</f>
        <v>-</v>
      </c>
      <c r="DT84" s="92" t="str">
        <f>IFERROR(IF(DT$5=EOMONTH('Rent Roll'!$M48,0),-'Rent Roll'!$T48*'Rent Roll'!$D22,"-"),"-")</f>
        <v>-</v>
      </c>
      <c r="DU84" s="92" t="str">
        <f>IFERROR(IF(DU$5=EOMONTH('Rent Roll'!$M48,0),-'Rent Roll'!$T48*'Rent Roll'!$D22,"-"),"-")</f>
        <v>-</v>
      </c>
      <c r="DV84" s="92" t="str">
        <f>IFERROR(IF(DV$5=EOMONTH('Rent Roll'!$M48,0),-'Rent Roll'!$T48*'Rent Roll'!$D22,"-"),"-")</f>
        <v>-</v>
      </c>
      <c r="DW84" s="92" t="str">
        <f>IFERROR(IF(DW$5=EOMONTH('Rent Roll'!$M48,0),-'Rent Roll'!$T48*'Rent Roll'!$D22,"-"),"-")</f>
        <v>-</v>
      </c>
      <c r="DX84" s="92" t="str">
        <f>IFERROR(IF(DX$5=EOMONTH('Rent Roll'!$M48,0),-'Rent Roll'!$T48*'Rent Roll'!$D22,"-"),"-")</f>
        <v>-</v>
      </c>
      <c r="DY84" s="92" t="str">
        <f>IFERROR(IF(DY$5=EOMONTH('Rent Roll'!$M48,0),-'Rent Roll'!$T48*'Rent Roll'!$D22,"-"),"-")</f>
        <v>-</v>
      </c>
      <c r="DZ84" s="92" t="str">
        <f>IFERROR(IF(DZ$5=EOMONTH('Rent Roll'!$M48,0),-'Rent Roll'!$T48*'Rent Roll'!$D22,"-"),"-")</f>
        <v>-</v>
      </c>
      <c r="EA84" s="92" t="str">
        <f>IFERROR(IF(EA$5=EOMONTH('Rent Roll'!$M48,0),-'Rent Roll'!$T48*'Rent Roll'!$D22,"-"),"-")</f>
        <v>-</v>
      </c>
      <c r="EB84" s="92" t="str">
        <f>IFERROR(IF(EB$5=EOMONTH('Rent Roll'!$M48,0),-'Rent Roll'!$T48*'Rent Roll'!$D22,"-"),"-")</f>
        <v>-</v>
      </c>
      <c r="EC84" s="92" t="str">
        <f>IFERROR(IF(EC$5=EOMONTH('Rent Roll'!$M48,0),-'Rent Roll'!$T48*'Rent Roll'!$D22,"-"),"-")</f>
        <v>-</v>
      </c>
      <c r="ED84" s="92" t="str">
        <f>IFERROR(IF(ED$5=EOMONTH('Rent Roll'!$M48,0),-'Rent Roll'!$T48*'Rent Roll'!$D22,"-"),"-")</f>
        <v>-</v>
      </c>
      <c r="EE84" s="92" t="str">
        <f>IFERROR(IF(EE$5=EOMONTH('Rent Roll'!$M48,0),-'Rent Roll'!$T48*'Rent Roll'!$D22,"-"),"-")</f>
        <v>-</v>
      </c>
      <c r="EF84" s="214" t="str">
        <f>IFERROR(IF(EF$5=EOMONTH('Rent Roll'!$M48,0),-'Rent Roll'!$T48*'Rent Roll'!$D22,"-"),"-")</f>
        <v>-</v>
      </c>
      <c r="EG84" s="72" t="s">
        <v>109</v>
      </c>
    </row>
    <row r="85" spans="2:137" x14ac:dyDescent="0.2">
      <c r="B85" s="75"/>
      <c r="C85" s="287" t="str">
        <f>CONCATENATE('Rent Roll'!B23&amp;" - "&amp;'Rent Roll'!C23)</f>
        <v xml:space="preserve"> - </v>
      </c>
      <c r="D85" s="214">
        <f t="shared" si="153"/>
        <v>0</v>
      </c>
      <c r="E85" s="92" t="str">
        <f>IFERROR(IF(E$5=EOMONTH('Rent Roll'!$M49,0),-'Rent Roll'!$T49*'Rent Roll'!$D23,"-"),"-")</f>
        <v>-</v>
      </c>
      <c r="F85" s="92" t="str">
        <f>IFERROR(IF(F$5=EOMONTH('Rent Roll'!$M49,0),-'Rent Roll'!$T49*'Rent Roll'!$D23,"-"),"-")</f>
        <v>-</v>
      </c>
      <c r="G85" s="92" t="str">
        <f>IFERROR(IF(G$5=EOMONTH('Rent Roll'!$M49,0),-'Rent Roll'!$T49*'Rent Roll'!$D23,"-"),"-")</f>
        <v>-</v>
      </c>
      <c r="H85" s="92" t="str">
        <f>IFERROR(IF(H$5=EOMONTH('Rent Roll'!$M49,0),-'Rent Roll'!$T49*'Rent Roll'!$D23,"-"),"-")</f>
        <v>-</v>
      </c>
      <c r="I85" s="92" t="str">
        <f>IFERROR(IF(I$5=EOMONTH('Rent Roll'!$M49,0),-'Rent Roll'!$T49*'Rent Roll'!$D23,"-"),"-")</f>
        <v>-</v>
      </c>
      <c r="J85" s="92" t="str">
        <f>IFERROR(IF(J$5=EOMONTH('Rent Roll'!$M49,0),-'Rent Roll'!$T49*'Rent Roll'!$D23,"-"),"-")</f>
        <v>-</v>
      </c>
      <c r="K85" s="92" t="str">
        <f>IFERROR(IF(K$5=EOMONTH('Rent Roll'!$M49,0),-'Rent Roll'!$T49*'Rent Roll'!$D23,"-"),"-")</f>
        <v>-</v>
      </c>
      <c r="L85" s="92" t="str">
        <f>IFERROR(IF(L$5=EOMONTH('Rent Roll'!$M49,0),-'Rent Roll'!$T49*'Rent Roll'!$D23,"-"),"-")</f>
        <v>-</v>
      </c>
      <c r="M85" s="92" t="str">
        <f>IFERROR(IF(M$5=EOMONTH('Rent Roll'!$M49,0),-'Rent Roll'!$T49*'Rent Roll'!$D23,"-"),"-")</f>
        <v>-</v>
      </c>
      <c r="N85" s="92" t="str">
        <f>IFERROR(IF(N$5=EOMONTH('Rent Roll'!$M49,0),-'Rent Roll'!$T49*'Rent Roll'!$D23,"-"),"-")</f>
        <v>-</v>
      </c>
      <c r="O85" s="92" t="str">
        <f>IFERROR(IF(O$5=EOMONTH('Rent Roll'!$M49,0),-'Rent Roll'!$T49*'Rent Roll'!$D23,"-"),"-")</f>
        <v>-</v>
      </c>
      <c r="P85" s="92" t="str">
        <f>IFERROR(IF(P$5=EOMONTH('Rent Roll'!$M49,0),-'Rent Roll'!$T49*'Rent Roll'!$D23,"-"),"-")</f>
        <v>-</v>
      </c>
      <c r="Q85" s="92" t="str">
        <f>IFERROR(IF(Q$5=EOMONTH('Rent Roll'!$M49,0),-'Rent Roll'!$T49*'Rent Roll'!$D23,"-"),"-")</f>
        <v>-</v>
      </c>
      <c r="R85" s="92" t="str">
        <f>IFERROR(IF(R$5=EOMONTH('Rent Roll'!$M49,0),-'Rent Roll'!$T49*'Rent Roll'!$D23,"-"),"-")</f>
        <v>-</v>
      </c>
      <c r="S85" s="92" t="str">
        <f>IFERROR(IF(S$5=EOMONTH('Rent Roll'!$M49,0),-'Rent Roll'!$T49*'Rent Roll'!$D23,"-"),"-")</f>
        <v>-</v>
      </c>
      <c r="T85" s="92" t="str">
        <f>IFERROR(IF(T$5=EOMONTH('Rent Roll'!$M49,0),-'Rent Roll'!$T49*'Rent Roll'!$D23,"-"),"-")</f>
        <v>-</v>
      </c>
      <c r="U85" s="92" t="str">
        <f>IFERROR(IF(U$5=EOMONTH('Rent Roll'!$M49,0),-'Rent Roll'!$T49*'Rent Roll'!$D23,"-"),"-")</f>
        <v>-</v>
      </c>
      <c r="V85" s="92" t="str">
        <f>IFERROR(IF(V$5=EOMONTH('Rent Roll'!$M49,0),-'Rent Roll'!$T49*'Rent Roll'!$D23,"-"),"-")</f>
        <v>-</v>
      </c>
      <c r="W85" s="92" t="str">
        <f>IFERROR(IF(W$5=EOMONTH('Rent Roll'!$M49,0),-'Rent Roll'!$T49*'Rent Roll'!$D23,"-"),"-")</f>
        <v>-</v>
      </c>
      <c r="X85" s="92" t="str">
        <f>IFERROR(IF(X$5=EOMONTH('Rent Roll'!$M49,0),-'Rent Roll'!$T49*'Rent Roll'!$D23,"-"),"-")</f>
        <v>-</v>
      </c>
      <c r="Y85" s="92" t="str">
        <f>IFERROR(IF(Y$5=EOMONTH('Rent Roll'!$M49,0),-'Rent Roll'!$T49*'Rent Roll'!$D23,"-"),"-")</f>
        <v>-</v>
      </c>
      <c r="Z85" s="92" t="str">
        <f>IFERROR(IF(Z$5=EOMONTH('Rent Roll'!$M49,0),-'Rent Roll'!$T49*'Rent Roll'!$D23,"-"),"-")</f>
        <v>-</v>
      </c>
      <c r="AA85" s="92" t="str">
        <f>IFERROR(IF(AA$5=EOMONTH('Rent Roll'!$M49,0),-'Rent Roll'!$T49*'Rent Roll'!$D23,"-"),"-")</f>
        <v>-</v>
      </c>
      <c r="AB85" s="92" t="str">
        <f>IFERROR(IF(AB$5=EOMONTH('Rent Roll'!$M49,0),-'Rent Roll'!$T49*'Rent Roll'!$D23,"-"),"-")</f>
        <v>-</v>
      </c>
      <c r="AC85" s="92" t="str">
        <f>IFERROR(IF(AC$5=EOMONTH('Rent Roll'!$M49,0),-'Rent Roll'!$T49*'Rent Roll'!$D23,"-"),"-")</f>
        <v>-</v>
      </c>
      <c r="AD85" s="92" t="str">
        <f>IFERROR(IF(AD$5=EOMONTH('Rent Roll'!$M49,0),-'Rent Roll'!$T49*'Rent Roll'!$D23,"-"),"-")</f>
        <v>-</v>
      </c>
      <c r="AE85" s="92" t="str">
        <f>IFERROR(IF(AE$5=EOMONTH('Rent Roll'!$M49,0),-'Rent Roll'!$T49*'Rent Roll'!$D23,"-"),"-")</f>
        <v>-</v>
      </c>
      <c r="AF85" s="92" t="str">
        <f>IFERROR(IF(AF$5=EOMONTH('Rent Roll'!$M49,0),-'Rent Roll'!$T49*'Rent Roll'!$D23,"-"),"-")</f>
        <v>-</v>
      </c>
      <c r="AG85" s="92" t="str">
        <f>IFERROR(IF(AG$5=EOMONTH('Rent Roll'!$M49,0),-'Rent Roll'!$T49*'Rent Roll'!$D23,"-"),"-")</f>
        <v>-</v>
      </c>
      <c r="AH85" s="92" t="str">
        <f>IFERROR(IF(AH$5=EOMONTH('Rent Roll'!$M49,0),-'Rent Roll'!$T49*'Rent Roll'!$D23,"-"),"-")</f>
        <v>-</v>
      </c>
      <c r="AI85" s="92" t="str">
        <f>IFERROR(IF(AI$5=EOMONTH('Rent Roll'!$M49,0),-'Rent Roll'!$T49*'Rent Roll'!$D23,"-"),"-")</f>
        <v>-</v>
      </c>
      <c r="AJ85" s="92" t="str">
        <f>IFERROR(IF(AJ$5=EOMONTH('Rent Roll'!$M49,0),-'Rent Roll'!$T49*'Rent Roll'!$D23,"-"),"-")</f>
        <v>-</v>
      </c>
      <c r="AK85" s="92" t="str">
        <f>IFERROR(IF(AK$5=EOMONTH('Rent Roll'!$M49,0),-'Rent Roll'!$T49*'Rent Roll'!$D23,"-"),"-")</f>
        <v>-</v>
      </c>
      <c r="AL85" s="92" t="str">
        <f>IFERROR(IF(AL$5=EOMONTH('Rent Roll'!$M49,0),-'Rent Roll'!$T49*'Rent Roll'!$D23,"-"),"-")</f>
        <v>-</v>
      </c>
      <c r="AM85" s="92" t="str">
        <f>IFERROR(IF(AM$5=EOMONTH('Rent Roll'!$M49,0),-'Rent Roll'!$T49*'Rent Roll'!$D23,"-"),"-")</f>
        <v>-</v>
      </c>
      <c r="AN85" s="92" t="str">
        <f>IFERROR(IF(AN$5=EOMONTH('Rent Roll'!$M49,0),-'Rent Roll'!$T49*'Rent Roll'!$D23,"-"),"-")</f>
        <v>-</v>
      </c>
      <c r="AO85" s="92" t="str">
        <f>IFERROR(IF(AO$5=EOMONTH('Rent Roll'!$M49,0),-'Rent Roll'!$T49*'Rent Roll'!$D23,"-"),"-")</f>
        <v>-</v>
      </c>
      <c r="AP85" s="92" t="str">
        <f>IFERROR(IF(AP$5=EOMONTH('Rent Roll'!$M49,0),-'Rent Roll'!$T49*'Rent Roll'!$D23,"-"),"-")</f>
        <v>-</v>
      </c>
      <c r="AQ85" s="92" t="str">
        <f>IFERROR(IF(AQ$5=EOMONTH('Rent Roll'!$M49,0),-'Rent Roll'!$T49*'Rent Roll'!$D23,"-"),"-")</f>
        <v>-</v>
      </c>
      <c r="AR85" s="92" t="str">
        <f>IFERROR(IF(AR$5=EOMONTH('Rent Roll'!$M49,0),-'Rent Roll'!$T49*'Rent Roll'!$D23,"-"),"-")</f>
        <v>-</v>
      </c>
      <c r="AS85" s="92" t="str">
        <f>IFERROR(IF(AS$5=EOMONTH('Rent Roll'!$M49,0),-'Rent Roll'!$T49*'Rent Roll'!$D23,"-"),"-")</f>
        <v>-</v>
      </c>
      <c r="AT85" s="92" t="str">
        <f>IFERROR(IF(AT$5=EOMONTH('Rent Roll'!$M49,0),-'Rent Roll'!$T49*'Rent Roll'!$D23,"-"),"-")</f>
        <v>-</v>
      </c>
      <c r="AU85" s="92" t="str">
        <f>IFERROR(IF(AU$5=EOMONTH('Rent Roll'!$M49,0),-'Rent Roll'!$T49*'Rent Roll'!$D23,"-"),"-")</f>
        <v>-</v>
      </c>
      <c r="AV85" s="92" t="str">
        <f>IFERROR(IF(AV$5=EOMONTH('Rent Roll'!$M49,0),-'Rent Roll'!$T49*'Rent Roll'!$D23,"-"),"-")</f>
        <v>-</v>
      </c>
      <c r="AW85" s="92" t="str">
        <f>IFERROR(IF(AW$5=EOMONTH('Rent Roll'!$M49,0),-'Rent Roll'!$T49*'Rent Roll'!$D23,"-"),"-")</f>
        <v>-</v>
      </c>
      <c r="AX85" s="92" t="str">
        <f>IFERROR(IF(AX$5=EOMONTH('Rent Roll'!$M49,0),-'Rent Roll'!$T49*'Rent Roll'!$D23,"-"),"-")</f>
        <v>-</v>
      </c>
      <c r="AY85" s="92" t="str">
        <f>IFERROR(IF(AY$5=EOMONTH('Rent Roll'!$M49,0),-'Rent Roll'!$T49*'Rent Roll'!$D23,"-"),"-")</f>
        <v>-</v>
      </c>
      <c r="AZ85" s="92" t="str">
        <f>IFERROR(IF(AZ$5=EOMONTH('Rent Roll'!$M49,0),-'Rent Roll'!$T49*'Rent Roll'!$D23,"-"),"-")</f>
        <v>-</v>
      </c>
      <c r="BA85" s="92" t="str">
        <f>IFERROR(IF(BA$5=EOMONTH('Rent Roll'!$M49,0),-'Rent Roll'!$T49*'Rent Roll'!$D23,"-"),"-")</f>
        <v>-</v>
      </c>
      <c r="BB85" s="92" t="str">
        <f>IFERROR(IF(BB$5=EOMONTH('Rent Roll'!$M49,0),-'Rent Roll'!$T49*'Rent Roll'!$D23,"-"),"-")</f>
        <v>-</v>
      </c>
      <c r="BC85" s="92" t="str">
        <f>IFERROR(IF(BC$5=EOMONTH('Rent Roll'!$M49,0),-'Rent Roll'!$T49*'Rent Roll'!$D23,"-"),"-")</f>
        <v>-</v>
      </c>
      <c r="BD85" s="92" t="str">
        <f>IFERROR(IF(BD$5=EOMONTH('Rent Roll'!$M49,0),-'Rent Roll'!$T49*'Rent Roll'!$D23,"-"),"-")</f>
        <v>-</v>
      </c>
      <c r="BE85" s="92" t="str">
        <f>IFERROR(IF(BE$5=EOMONTH('Rent Roll'!$M49,0),-'Rent Roll'!$T49*'Rent Roll'!$D23,"-"),"-")</f>
        <v>-</v>
      </c>
      <c r="BF85" s="92" t="str">
        <f>IFERROR(IF(BF$5=EOMONTH('Rent Roll'!$M49,0),-'Rent Roll'!$T49*'Rent Roll'!$D23,"-"),"-")</f>
        <v>-</v>
      </c>
      <c r="BG85" s="92" t="str">
        <f>IFERROR(IF(BG$5=EOMONTH('Rent Roll'!$M49,0),-'Rent Roll'!$T49*'Rent Roll'!$D23,"-"),"-")</f>
        <v>-</v>
      </c>
      <c r="BH85" s="92" t="str">
        <f>IFERROR(IF(BH$5=EOMONTH('Rent Roll'!$M49,0),-'Rent Roll'!$T49*'Rent Roll'!$D23,"-"),"-")</f>
        <v>-</v>
      </c>
      <c r="BI85" s="92" t="str">
        <f>IFERROR(IF(BI$5=EOMONTH('Rent Roll'!$M49,0),-'Rent Roll'!$T49*'Rent Roll'!$D23,"-"),"-")</f>
        <v>-</v>
      </c>
      <c r="BJ85" s="92" t="str">
        <f>IFERROR(IF(BJ$5=EOMONTH('Rent Roll'!$M49,0),-'Rent Roll'!$T49*'Rent Roll'!$D23,"-"),"-")</f>
        <v>-</v>
      </c>
      <c r="BK85" s="92" t="str">
        <f>IFERROR(IF(BK$5=EOMONTH('Rent Roll'!$M49,0),-'Rent Roll'!$T49*'Rent Roll'!$D23,"-"),"-")</f>
        <v>-</v>
      </c>
      <c r="BL85" s="92" t="str">
        <f>IFERROR(IF(BL$5=EOMONTH('Rent Roll'!$M49,0),-'Rent Roll'!$T49*'Rent Roll'!$D23,"-"),"-")</f>
        <v>-</v>
      </c>
      <c r="BM85" s="92" t="str">
        <f>IFERROR(IF(BM$5=EOMONTH('Rent Roll'!$M49,0),-'Rent Roll'!$T49*'Rent Roll'!$D23,"-"),"-")</f>
        <v>-</v>
      </c>
      <c r="BN85" s="92" t="str">
        <f>IFERROR(IF(BN$5=EOMONTH('Rent Roll'!$M49,0),-'Rent Roll'!$T49*'Rent Roll'!$D23,"-"),"-")</f>
        <v>-</v>
      </c>
      <c r="BO85" s="92" t="str">
        <f>IFERROR(IF(BO$5=EOMONTH('Rent Roll'!$M49,0),-'Rent Roll'!$T49*'Rent Roll'!$D23,"-"),"-")</f>
        <v>-</v>
      </c>
      <c r="BP85" s="92" t="str">
        <f>IFERROR(IF(BP$5=EOMONTH('Rent Roll'!$M49,0),-'Rent Roll'!$T49*'Rent Roll'!$D23,"-"),"-")</f>
        <v>-</v>
      </c>
      <c r="BQ85" s="92" t="str">
        <f>IFERROR(IF(BQ$5=EOMONTH('Rent Roll'!$M49,0),-'Rent Roll'!$T49*'Rent Roll'!$D23,"-"),"-")</f>
        <v>-</v>
      </c>
      <c r="BR85" s="92" t="str">
        <f>IFERROR(IF(BR$5=EOMONTH('Rent Roll'!$M49,0),-'Rent Roll'!$T49*'Rent Roll'!$D23,"-"),"-")</f>
        <v>-</v>
      </c>
      <c r="BS85" s="92" t="str">
        <f>IFERROR(IF(BS$5=EOMONTH('Rent Roll'!$M49,0),-'Rent Roll'!$T49*'Rent Roll'!$D23,"-"),"-")</f>
        <v>-</v>
      </c>
      <c r="BT85" s="92" t="str">
        <f>IFERROR(IF(BT$5=EOMONTH('Rent Roll'!$M49,0),-'Rent Roll'!$T49*'Rent Roll'!$D23,"-"),"-")</f>
        <v>-</v>
      </c>
      <c r="BU85" s="92" t="str">
        <f>IFERROR(IF(BU$5=EOMONTH('Rent Roll'!$M49,0),-'Rent Roll'!$T49*'Rent Roll'!$D23,"-"),"-")</f>
        <v>-</v>
      </c>
      <c r="BV85" s="92" t="str">
        <f>IFERROR(IF(BV$5=EOMONTH('Rent Roll'!$M49,0),-'Rent Roll'!$T49*'Rent Roll'!$D23,"-"),"-")</f>
        <v>-</v>
      </c>
      <c r="BW85" s="92" t="str">
        <f>IFERROR(IF(BW$5=EOMONTH('Rent Roll'!$M49,0),-'Rent Roll'!$T49*'Rent Roll'!$D23,"-"),"-")</f>
        <v>-</v>
      </c>
      <c r="BX85" s="92" t="str">
        <f>IFERROR(IF(BX$5=EOMONTH('Rent Roll'!$M49,0),-'Rent Roll'!$T49*'Rent Roll'!$D23,"-"),"-")</f>
        <v>-</v>
      </c>
      <c r="BY85" s="92" t="str">
        <f>IFERROR(IF(BY$5=EOMONTH('Rent Roll'!$M49,0),-'Rent Roll'!$T49*'Rent Roll'!$D23,"-"),"-")</f>
        <v>-</v>
      </c>
      <c r="BZ85" s="92" t="str">
        <f>IFERROR(IF(BZ$5=EOMONTH('Rent Roll'!$M49,0),-'Rent Roll'!$T49*'Rent Roll'!$D23,"-"),"-")</f>
        <v>-</v>
      </c>
      <c r="CA85" s="92" t="str">
        <f>IFERROR(IF(CA$5=EOMONTH('Rent Roll'!$M49,0),-'Rent Roll'!$T49*'Rent Roll'!$D23,"-"),"-")</f>
        <v>-</v>
      </c>
      <c r="CB85" s="92" t="str">
        <f>IFERROR(IF(CB$5=EOMONTH('Rent Roll'!$M49,0),-'Rent Roll'!$T49*'Rent Roll'!$D23,"-"),"-")</f>
        <v>-</v>
      </c>
      <c r="CC85" s="92" t="str">
        <f>IFERROR(IF(CC$5=EOMONTH('Rent Roll'!$M49,0),-'Rent Roll'!$T49*'Rent Roll'!$D23,"-"),"-")</f>
        <v>-</v>
      </c>
      <c r="CD85" s="92" t="str">
        <f>IFERROR(IF(CD$5=EOMONTH('Rent Roll'!$M49,0),-'Rent Roll'!$T49*'Rent Roll'!$D23,"-"),"-")</f>
        <v>-</v>
      </c>
      <c r="CE85" s="92" t="str">
        <f>IFERROR(IF(CE$5=EOMONTH('Rent Roll'!$M49,0),-'Rent Roll'!$T49*'Rent Roll'!$D23,"-"),"-")</f>
        <v>-</v>
      </c>
      <c r="CF85" s="92" t="str">
        <f>IFERROR(IF(CF$5=EOMONTH('Rent Roll'!$M49,0),-'Rent Roll'!$T49*'Rent Roll'!$D23,"-"),"-")</f>
        <v>-</v>
      </c>
      <c r="CG85" s="92" t="str">
        <f>IFERROR(IF(CG$5=EOMONTH('Rent Roll'!$M49,0),-'Rent Roll'!$T49*'Rent Roll'!$D23,"-"),"-")</f>
        <v>-</v>
      </c>
      <c r="CH85" s="92" t="str">
        <f>IFERROR(IF(CH$5=EOMONTH('Rent Roll'!$M49,0),-'Rent Roll'!$T49*'Rent Roll'!$D23,"-"),"-")</f>
        <v>-</v>
      </c>
      <c r="CI85" s="92" t="str">
        <f>IFERROR(IF(CI$5=EOMONTH('Rent Roll'!$M49,0),-'Rent Roll'!$T49*'Rent Roll'!$D23,"-"),"-")</f>
        <v>-</v>
      </c>
      <c r="CJ85" s="92" t="str">
        <f>IFERROR(IF(CJ$5=EOMONTH('Rent Roll'!$M49,0),-'Rent Roll'!$T49*'Rent Roll'!$D23,"-"),"-")</f>
        <v>-</v>
      </c>
      <c r="CK85" s="92" t="str">
        <f>IFERROR(IF(CK$5=EOMONTH('Rent Roll'!$M49,0),-'Rent Roll'!$T49*'Rent Roll'!$D23,"-"),"-")</f>
        <v>-</v>
      </c>
      <c r="CL85" s="92" t="str">
        <f>IFERROR(IF(CL$5=EOMONTH('Rent Roll'!$M49,0),-'Rent Roll'!$T49*'Rent Roll'!$D23,"-"),"-")</f>
        <v>-</v>
      </c>
      <c r="CM85" s="92" t="str">
        <f>IFERROR(IF(CM$5=EOMONTH('Rent Roll'!$M49,0),-'Rent Roll'!$T49*'Rent Roll'!$D23,"-"),"-")</f>
        <v>-</v>
      </c>
      <c r="CN85" s="92" t="str">
        <f>IFERROR(IF(CN$5=EOMONTH('Rent Roll'!$M49,0),-'Rent Roll'!$T49*'Rent Roll'!$D23,"-"),"-")</f>
        <v>-</v>
      </c>
      <c r="CO85" s="92" t="str">
        <f>IFERROR(IF(CO$5=EOMONTH('Rent Roll'!$M49,0),-'Rent Roll'!$T49*'Rent Roll'!$D23,"-"),"-")</f>
        <v>-</v>
      </c>
      <c r="CP85" s="92" t="str">
        <f>IFERROR(IF(CP$5=EOMONTH('Rent Roll'!$M49,0),-'Rent Roll'!$T49*'Rent Roll'!$D23,"-"),"-")</f>
        <v>-</v>
      </c>
      <c r="CQ85" s="92" t="str">
        <f>IFERROR(IF(CQ$5=EOMONTH('Rent Roll'!$M49,0),-'Rent Roll'!$T49*'Rent Roll'!$D23,"-"),"-")</f>
        <v>-</v>
      </c>
      <c r="CR85" s="92" t="str">
        <f>IFERROR(IF(CR$5=EOMONTH('Rent Roll'!$M49,0),-'Rent Roll'!$T49*'Rent Roll'!$D23,"-"),"-")</f>
        <v>-</v>
      </c>
      <c r="CS85" s="92" t="str">
        <f>IFERROR(IF(CS$5=EOMONTH('Rent Roll'!$M49,0),-'Rent Roll'!$T49*'Rent Roll'!$D23,"-"),"-")</f>
        <v>-</v>
      </c>
      <c r="CT85" s="92" t="str">
        <f>IFERROR(IF(CT$5=EOMONTH('Rent Roll'!$M49,0),-'Rent Roll'!$T49*'Rent Roll'!$D23,"-"),"-")</f>
        <v>-</v>
      </c>
      <c r="CU85" s="92" t="str">
        <f>IFERROR(IF(CU$5=EOMONTH('Rent Roll'!$M49,0),-'Rent Roll'!$T49*'Rent Roll'!$D23,"-"),"-")</f>
        <v>-</v>
      </c>
      <c r="CV85" s="92" t="str">
        <f>IFERROR(IF(CV$5=EOMONTH('Rent Roll'!$M49,0),-'Rent Roll'!$T49*'Rent Roll'!$D23,"-"),"-")</f>
        <v>-</v>
      </c>
      <c r="CW85" s="92" t="str">
        <f>IFERROR(IF(CW$5=EOMONTH('Rent Roll'!$M49,0),-'Rent Roll'!$T49*'Rent Roll'!$D23,"-"),"-")</f>
        <v>-</v>
      </c>
      <c r="CX85" s="92" t="str">
        <f>IFERROR(IF(CX$5=EOMONTH('Rent Roll'!$M49,0),-'Rent Roll'!$T49*'Rent Roll'!$D23,"-"),"-")</f>
        <v>-</v>
      </c>
      <c r="CY85" s="92" t="str">
        <f>IFERROR(IF(CY$5=EOMONTH('Rent Roll'!$M49,0),-'Rent Roll'!$T49*'Rent Roll'!$D23,"-"),"-")</f>
        <v>-</v>
      </c>
      <c r="CZ85" s="92" t="str">
        <f>IFERROR(IF(CZ$5=EOMONTH('Rent Roll'!$M49,0),-'Rent Roll'!$T49*'Rent Roll'!$D23,"-"),"-")</f>
        <v>-</v>
      </c>
      <c r="DA85" s="92" t="str">
        <f>IFERROR(IF(DA$5=EOMONTH('Rent Roll'!$M49,0),-'Rent Roll'!$T49*'Rent Roll'!$D23,"-"),"-")</f>
        <v>-</v>
      </c>
      <c r="DB85" s="92" t="str">
        <f>IFERROR(IF(DB$5=EOMONTH('Rent Roll'!$M49,0),-'Rent Roll'!$T49*'Rent Roll'!$D23,"-"),"-")</f>
        <v>-</v>
      </c>
      <c r="DC85" s="92" t="str">
        <f>IFERROR(IF(DC$5=EOMONTH('Rent Roll'!$M49,0),-'Rent Roll'!$T49*'Rent Roll'!$D23,"-"),"-")</f>
        <v>-</v>
      </c>
      <c r="DD85" s="92" t="str">
        <f>IFERROR(IF(DD$5=EOMONTH('Rent Roll'!$M49,0),-'Rent Roll'!$T49*'Rent Roll'!$D23,"-"),"-")</f>
        <v>-</v>
      </c>
      <c r="DE85" s="92" t="str">
        <f>IFERROR(IF(DE$5=EOMONTH('Rent Roll'!$M49,0),-'Rent Roll'!$T49*'Rent Roll'!$D23,"-"),"-")</f>
        <v>-</v>
      </c>
      <c r="DF85" s="92" t="str">
        <f>IFERROR(IF(DF$5=EOMONTH('Rent Roll'!$M49,0),-'Rent Roll'!$T49*'Rent Roll'!$D23,"-"),"-")</f>
        <v>-</v>
      </c>
      <c r="DG85" s="92" t="str">
        <f>IFERROR(IF(DG$5=EOMONTH('Rent Roll'!$M49,0),-'Rent Roll'!$T49*'Rent Roll'!$D23,"-"),"-")</f>
        <v>-</v>
      </c>
      <c r="DH85" s="92" t="str">
        <f>IFERROR(IF(DH$5=EOMONTH('Rent Roll'!$M49,0),-'Rent Roll'!$T49*'Rent Roll'!$D23,"-"),"-")</f>
        <v>-</v>
      </c>
      <c r="DI85" s="92" t="str">
        <f>IFERROR(IF(DI$5=EOMONTH('Rent Roll'!$M49,0),-'Rent Roll'!$T49*'Rent Roll'!$D23,"-"),"-")</f>
        <v>-</v>
      </c>
      <c r="DJ85" s="92" t="str">
        <f>IFERROR(IF(DJ$5=EOMONTH('Rent Roll'!$M49,0),-'Rent Roll'!$T49*'Rent Roll'!$D23,"-"),"-")</f>
        <v>-</v>
      </c>
      <c r="DK85" s="92" t="str">
        <f>IFERROR(IF(DK$5=EOMONTH('Rent Roll'!$M49,0),-'Rent Roll'!$T49*'Rent Roll'!$D23,"-"),"-")</f>
        <v>-</v>
      </c>
      <c r="DL85" s="92" t="str">
        <f>IFERROR(IF(DL$5=EOMONTH('Rent Roll'!$M49,0),-'Rent Roll'!$T49*'Rent Roll'!$D23,"-"),"-")</f>
        <v>-</v>
      </c>
      <c r="DM85" s="92" t="str">
        <f>IFERROR(IF(DM$5=EOMONTH('Rent Roll'!$M49,0),-'Rent Roll'!$T49*'Rent Roll'!$D23,"-"),"-")</f>
        <v>-</v>
      </c>
      <c r="DN85" s="92" t="str">
        <f>IFERROR(IF(DN$5=EOMONTH('Rent Roll'!$M49,0),-'Rent Roll'!$T49*'Rent Roll'!$D23,"-"),"-")</f>
        <v>-</v>
      </c>
      <c r="DO85" s="92" t="str">
        <f>IFERROR(IF(DO$5=EOMONTH('Rent Roll'!$M49,0),-'Rent Roll'!$T49*'Rent Roll'!$D23,"-"),"-")</f>
        <v>-</v>
      </c>
      <c r="DP85" s="92" t="str">
        <f>IFERROR(IF(DP$5=EOMONTH('Rent Roll'!$M49,0),-'Rent Roll'!$T49*'Rent Roll'!$D23,"-"),"-")</f>
        <v>-</v>
      </c>
      <c r="DQ85" s="92" t="str">
        <f>IFERROR(IF(DQ$5=EOMONTH('Rent Roll'!$M49,0),-'Rent Roll'!$T49*'Rent Roll'!$D23,"-"),"-")</f>
        <v>-</v>
      </c>
      <c r="DR85" s="92" t="str">
        <f>IFERROR(IF(DR$5=EOMONTH('Rent Roll'!$M49,0),-'Rent Roll'!$T49*'Rent Roll'!$D23,"-"),"-")</f>
        <v>-</v>
      </c>
      <c r="DS85" s="92" t="str">
        <f>IFERROR(IF(DS$5=EOMONTH('Rent Roll'!$M49,0),-'Rent Roll'!$T49*'Rent Roll'!$D23,"-"),"-")</f>
        <v>-</v>
      </c>
      <c r="DT85" s="92" t="str">
        <f>IFERROR(IF(DT$5=EOMONTH('Rent Roll'!$M49,0),-'Rent Roll'!$T49*'Rent Roll'!$D23,"-"),"-")</f>
        <v>-</v>
      </c>
      <c r="DU85" s="92" t="str">
        <f>IFERROR(IF(DU$5=EOMONTH('Rent Roll'!$M49,0),-'Rent Roll'!$T49*'Rent Roll'!$D23,"-"),"-")</f>
        <v>-</v>
      </c>
      <c r="DV85" s="92" t="str">
        <f>IFERROR(IF(DV$5=EOMONTH('Rent Roll'!$M49,0),-'Rent Roll'!$T49*'Rent Roll'!$D23,"-"),"-")</f>
        <v>-</v>
      </c>
      <c r="DW85" s="92" t="str">
        <f>IFERROR(IF(DW$5=EOMONTH('Rent Roll'!$M49,0),-'Rent Roll'!$T49*'Rent Roll'!$D23,"-"),"-")</f>
        <v>-</v>
      </c>
      <c r="DX85" s="92" t="str">
        <f>IFERROR(IF(DX$5=EOMONTH('Rent Roll'!$M49,0),-'Rent Roll'!$T49*'Rent Roll'!$D23,"-"),"-")</f>
        <v>-</v>
      </c>
      <c r="DY85" s="92" t="str">
        <f>IFERROR(IF(DY$5=EOMONTH('Rent Roll'!$M49,0),-'Rent Roll'!$T49*'Rent Roll'!$D23,"-"),"-")</f>
        <v>-</v>
      </c>
      <c r="DZ85" s="92" t="str">
        <f>IFERROR(IF(DZ$5=EOMONTH('Rent Roll'!$M49,0),-'Rent Roll'!$T49*'Rent Roll'!$D23,"-"),"-")</f>
        <v>-</v>
      </c>
      <c r="EA85" s="92" t="str">
        <f>IFERROR(IF(EA$5=EOMONTH('Rent Roll'!$M49,0),-'Rent Roll'!$T49*'Rent Roll'!$D23,"-"),"-")</f>
        <v>-</v>
      </c>
      <c r="EB85" s="92" t="str">
        <f>IFERROR(IF(EB$5=EOMONTH('Rent Roll'!$M49,0),-'Rent Roll'!$T49*'Rent Roll'!$D23,"-"),"-")</f>
        <v>-</v>
      </c>
      <c r="EC85" s="92" t="str">
        <f>IFERROR(IF(EC$5=EOMONTH('Rent Roll'!$M49,0),-'Rent Roll'!$T49*'Rent Roll'!$D23,"-"),"-")</f>
        <v>-</v>
      </c>
      <c r="ED85" s="92" t="str">
        <f>IFERROR(IF(ED$5=EOMONTH('Rent Roll'!$M49,0),-'Rent Roll'!$T49*'Rent Roll'!$D23,"-"),"-")</f>
        <v>-</v>
      </c>
      <c r="EE85" s="92" t="str">
        <f>IFERROR(IF(EE$5=EOMONTH('Rent Roll'!$M49,0),-'Rent Roll'!$T49*'Rent Roll'!$D23,"-"),"-")</f>
        <v>-</v>
      </c>
      <c r="EF85" s="214" t="str">
        <f>IFERROR(IF(EF$5=EOMONTH('Rent Roll'!$M49,0),-'Rent Roll'!$T49*'Rent Roll'!$D23,"-"),"-")</f>
        <v>-</v>
      </c>
      <c r="EG85" s="72" t="s">
        <v>109</v>
      </c>
    </row>
    <row r="86" spans="2:137" x14ac:dyDescent="0.2">
      <c r="B86" s="75"/>
      <c r="C86" s="287" t="str">
        <f>CONCATENATE('Rent Roll'!B24&amp;" - "&amp;'Rent Roll'!C24)</f>
        <v xml:space="preserve"> - </v>
      </c>
      <c r="D86" s="214">
        <f t="shared" si="153"/>
        <v>0</v>
      </c>
      <c r="E86" s="92" t="str">
        <f>IFERROR(IF(E$5=EOMONTH('Rent Roll'!$M50,0),-'Rent Roll'!$T50*'Rent Roll'!$D24,"-"),"-")</f>
        <v>-</v>
      </c>
      <c r="F86" s="92" t="str">
        <f>IFERROR(IF(F$5=EOMONTH('Rent Roll'!$M50,0),-'Rent Roll'!$T50*'Rent Roll'!$D24,"-"),"-")</f>
        <v>-</v>
      </c>
      <c r="G86" s="92" t="str">
        <f>IFERROR(IF(G$5=EOMONTH('Rent Roll'!$M50,0),-'Rent Roll'!$T50*'Rent Roll'!$D24,"-"),"-")</f>
        <v>-</v>
      </c>
      <c r="H86" s="92" t="str">
        <f>IFERROR(IF(H$5=EOMONTH('Rent Roll'!$M50,0),-'Rent Roll'!$T50*'Rent Roll'!$D24,"-"),"-")</f>
        <v>-</v>
      </c>
      <c r="I86" s="92" t="str">
        <f>IFERROR(IF(I$5=EOMONTH('Rent Roll'!$M50,0),-'Rent Roll'!$T50*'Rent Roll'!$D24,"-"),"-")</f>
        <v>-</v>
      </c>
      <c r="J86" s="92" t="str">
        <f>IFERROR(IF(J$5=EOMONTH('Rent Roll'!$M50,0),-'Rent Roll'!$T50*'Rent Roll'!$D24,"-"),"-")</f>
        <v>-</v>
      </c>
      <c r="K86" s="92" t="str">
        <f>IFERROR(IF(K$5=EOMONTH('Rent Roll'!$M50,0),-'Rent Roll'!$T50*'Rent Roll'!$D24,"-"),"-")</f>
        <v>-</v>
      </c>
      <c r="L86" s="92" t="str">
        <f>IFERROR(IF(L$5=EOMONTH('Rent Roll'!$M50,0),-'Rent Roll'!$T50*'Rent Roll'!$D24,"-"),"-")</f>
        <v>-</v>
      </c>
      <c r="M86" s="92" t="str">
        <f>IFERROR(IF(M$5=EOMONTH('Rent Roll'!$M50,0),-'Rent Roll'!$T50*'Rent Roll'!$D24,"-"),"-")</f>
        <v>-</v>
      </c>
      <c r="N86" s="92" t="str">
        <f>IFERROR(IF(N$5=EOMONTH('Rent Roll'!$M50,0),-'Rent Roll'!$T50*'Rent Roll'!$D24,"-"),"-")</f>
        <v>-</v>
      </c>
      <c r="O86" s="92" t="str">
        <f>IFERROR(IF(O$5=EOMONTH('Rent Roll'!$M50,0),-'Rent Roll'!$T50*'Rent Roll'!$D24,"-"),"-")</f>
        <v>-</v>
      </c>
      <c r="P86" s="92" t="str">
        <f>IFERROR(IF(P$5=EOMONTH('Rent Roll'!$M50,0),-'Rent Roll'!$T50*'Rent Roll'!$D24,"-"),"-")</f>
        <v>-</v>
      </c>
      <c r="Q86" s="92" t="str">
        <f>IFERROR(IF(Q$5=EOMONTH('Rent Roll'!$M50,0),-'Rent Roll'!$T50*'Rent Roll'!$D24,"-"),"-")</f>
        <v>-</v>
      </c>
      <c r="R86" s="92" t="str">
        <f>IFERROR(IF(R$5=EOMONTH('Rent Roll'!$M50,0),-'Rent Roll'!$T50*'Rent Roll'!$D24,"-"),"-")</f>
        <v>-</v>
      </c>
      <c r="S86" s="92" t="str">
        <f>IFERROR(IF(S$5=EOMONTH('Rent Roll'!$M50,0),-'Rent Roll'!$T50*'Rent Roll'!$D24,"-"),"-")</f>
        <v>-</v>
      </c>
      <c r="T86" s="92" t="str">
        <f>IFERROR(IF(T$5=EOMONTH('Rent Roll'!$M50,0),-'Rent Roll'!$T50*'Rent Roll'!$D24,"-"),"-")</f>
        <v>-</v>
      </c>
      <c r="U86" s="92" t="str">
        <f>IFERROR(IF(U$5=EOMONTH('Rent Roll'!$M50,0),-'Rent Roll'!$T50*'Rent Roll'!$D24,"-"),"-")</f>
        <v>-</v>
      </c>
      <c r="V86" s="92" t="str">
        <f>IFERROR(IF(V$5=EOMONTH('Rent Roll'!$M50,0),-'Rent Roll'!$T50*'Rent Roll'!$D24,"-"),"-")</f>
        <v>-</v>
      </c>
      <c r="W86" s="92" t="str">
        <f>IFERROR(IF(W$5=EOMONTH('Rent Roll'!$M50,0),-'Rent Roll'!$T50*'Rent Roll'!$D24,"-"),"-")</f>
        <v>-</v>
      </c>
      <c r="X86" s="92" t="str">
        <f>IFERROR(IF(X$5=EOMONTH('Rent Roll'!$M50,0),-'Rent Roll'!$T50*'Rent Roll'!$D24,"-"),"-")</f>
        <v>-</v>
      </c>
      <c r="Y86" s="92" t="str">
        <f>IFERROR(IF(Y$5=EOMONTH('Rent Roll'!$M50,0),-'Rent Roll'!$T50*'Rent Roll'!$D24,"-"),"-")</f>
        <v>-</v>
      </c>
      <c r="Z86" s="92" t="str">
        <f>IFERROR(IF(Z$5=EOMONTH('Rent Roll'!$M50,0),-'Rent Roll'!$T50*'Rent Roll'!$D24,"-"),"-")</f>
        <v>-</v>
      </c>
      <c r="AA86" s="92" t="str">
        <f>IFERROR(IF(AA$5=EOMONTH('Rent Roll'!$M50,0),-'Rent Roll'!$T50*'Rent Roll'!$D24,"-"),"-")</f>
        <v>-</v>
      </c>
      <c r="AB86" s="92" t="str">
        <f>IFERROR(IF(AB$5=EOMONTH('Rent Roll'!$M50,0),-'Rent Roll'!$T50*'Rent Roll'!$D24,"-"),"-")</f>
        <v>-</v>
      </c>
      <c r="AC86" s="92" t="str">
        <f>IFERROR(IF(AC$5=EOMONTH('Rent Roll'!$M50,0),-'Rent Roll'!$T50*'Rent Roll'!$D24,"-"),"-")</f>
        <v>-</v>
      </c>
      <c r="AD86" s="92" t="str">
        <f>IFERROR(IF(AD$5=EOMONTH('Rent Roll'!$M50,0),-'Rent Roll'!$T50*'Rent Roll'!$D24,"-"),"-")</f>
        <v>-</v>
      </c>
      <c r="AE86" s="92" t="str">
        <f>IFERROR(IF(AE$5=EOMONTH('Rent Roll'!$M50,0),-'Rent Roll'!$T50*'Rent Roll'!$D24,"-"),"-")</f>
        <v>-</v>
      </c>
      <c r="AF86" s="92" t="str">
        <f>IFERROR(IF(AF$5=EOMONTH('Rent Roll'!$M50,0),-'Rent Roll'!$T50*'Rent Roll'!$D24,"-"),"-")</f>
        <v>-</v>
      </c>
      <c r="AG86" s="92" t="str">
        <f>IFERROR(IF(AG$5=EOMONTH('Rent Roll'!$M50,0),-'Rent Roll'!$T50*'Rent Roll'!$D24,"-"),"-")</f>
        <v>-</v>
      </c>
      <c r="AH86" s="92" t="str">
        <f>IFERROR(IF(AH$5=EOMONTH('Rent Roll'!$M50,0),-'Rent Roll'!$T50*'Rent Roll'!$D24,"-"),"-")</f>
        <v>-</v>
      </c>
      <c r="AI86" s="92" t="str">
        <f>IFERROR(IF(AI$5=EOMONTH('Rent Roll'!$M50,0),-'Rent Roll'!$T50*'Rent Roll'!$D24,"-"),"-")</f>
        <v>-</v>
      </c>
      <c r="AJ86" s="92" t="str">
        <f>IFERROR(IF(AJ$5=EOMONTH('Rent Roll'!$M50,0),-'Rent Roll'!$T50*'Rent Roll'!$D24,"-"),"-")</f>
        <v>-</v>
      </c>
      <c r="AK86" s="92" t="str">
        <f>IFERROR(IF(AK$5=EOMONTH('Rent Roll'!$M50,0),-'Rent Roll'!$T50*'Rent Roll'!$D24,"-"),"-")</f>
        <v>-</v>
      </c>
      <c r="AL86" s="92" t="str">
        <f>IFERROR(IF(AL$5=EOMONTH('Rent Roll'!$M50,0),-'Rent Roll'!$T50*'Rent Roll'!$D24,"-"),"-")</f>
        <v>-</v>
      </c>
      <c r="AM86" s="92" t="str">
        <f>IFERROR(IF(AM$5=EOMONTH('Rent Roll'!$M50,0),-'Rent Roll'!$T50*'Rent Roll'!$D24,"-"),"-")</f>
        <v>-</v>
      </c>
      <c r="AN86" s="92" t="str">
        <f>IFERROR(IF(AN$5=EOMONTH('Rent Roll'!$M50,0),-'Rent Roll'!$T50*'Rent Roll'!$D24,"-"),"-")</f>
        <v>-</v>
      </c>
      <c r="AO86" s="92" t="str">
        <f>IFERROR(IF(AO$5=EOMONTH('Rent Roll'!$M50,0),-'Rent Roll'!$T50*'Rent Roll'!$D24,"-"),"-")</f>
        <v>-</v>
      </c>
      <c r="AP86" s="92" t="str">
        <f>IFERROR(IF(AP$5=EOMONTH('Rent Roll'!$M50,0),-'Rent Roll'!$T50*'Rent Roll'!$D24,"-"),"-")</f>
        <v>-</v>
      </c>
      <c r="AQ86" s="92" t="str">
        <f>IFERROR(IF(AQ$5=EOMONTH('Rent Roll'!$M50,0),-'Rent Roll'!$T50*'Rent Roll'!$D24,"-"),"-")</f>
        <v>-</v>
      </c>
      <c r="AR86" s="92" t="str">
        <f>IFERROR(IF(AR$5=EOMONTH('Rent Roll'!$M50,0),-'Rent Roll'!$T50*'Rent Roll'!$D24,"-"),"-")</f>
        <v>-</v>
      </c>
      <c r="AS86" s="92" t="str">
        <f>IFERROR(IF(AS$5=EOMONTH('Rent Roll'!$M50,0),-'Rent Roll'!$T50*'Rent Roll'!$D24,"-"),"-")</f>
        <v>-</v>
      </c>
      <c r="AT86" s="92" t="str">
        <f>IFERROR(IF(AT$5=EOMONTH('Rent Roll'!$M50,0),-'Rent Roll'!$T50*'Rent Roll'!$D24,"-"),"-")</f>
        <v>-</v>
      </c>
      <c r="AU86" s="92" t="str">
        <f>IFERROR(IF(AU$5=EOMONTH('Rent Roll'!$M50,0),-'Rent Roll'!$T50*'Rent Roll'!$D24,"-"),"-")</f>
        <v>-</v>
      </c>
      <c r="AV86" s="92" t="str">
        <f>IFERROR(IF(AV$5=EOMONTH('Rent Roll'!$M50,0),-'Rent Roll'!$T50*'Rent Roll'!$D24,"-"),"-")</f>
        <v>-</v>
      </c>
      <c r="AW86" s="92" t="str">
        <f>IFERROR(IF(AW$5=EOMONTH('Rent Roll'!$M50,0),-'Rent Roll'!$T50*'Rent Roll'!$D24,"-"),"-")</f>
        <v>-</v>
      </c>
      <c r="AX86" s="92" t="str">
        <f>IFERROR(IF(AX$5=EOMONTH('Rent Roll'!$M50,0),-'Rent Roll'!$T50*'Rent Roll'!$D24,"-"),"-")</f>
        <v>-</v>
      </c>
      <c r="AY86" s="92" t="str">
        <f>IFERROR(IF(AY$5=EOMONTH('Rent Roll'!$M50,0),-'Rent Roll'!$T50*'Rent Roll'!$D24,"-"),"-")</f>
        <v>-</v>
      </c>
      <c r="AZ86" s="92" t="str">
        <f>IFERROR(IF(AZ$5=EOMONTH('Rent Roll'!$M50,0),-'Rent Roll'!$T50*'Rent Roll'!$D24,"-"),"-")</f>
        <v>-</v>
      </c>
      <c r="BA86" s="92" t="str">
        <f>IFERROR(IF(BA$5=EOMONTH('Rent Roll'!$M50,0),-'Rent Roll'!$T50*'Rent Roll'!$D24,"-"),"-")</f>
        <v>-</v>
      </c>
      <c r="BB86" s="92" t="str">
        <f>IFERROR(IF(BB$5=EOMONTH('Rent Roll'!$M50,0),-'Rent Roll'!$T50*'Rent Roll'!$D24,"-"),"-")</f>
        <v>-</v>
      </c>
      <c r="BC86" s="92" t="str">
        <f>IFERROR(IF(BC$5=EOMONTH('Rent Roll'!$M50,0),-'Rent Roll'!$T50*'Rent Roll'!$D24,"-"),"-")</f>
        <v>-</v>
      </c>
      <c r="BD86" s="92" t="str">
        <f>IFERROR(IF(BD$5=EOMONTH('Rent Roll'!$M50,0),-'Rent Roll'!$T50*'Rent Roll'!$D24,"-"),"-")</f>
        <v>-</v>
      </c>
      <c r="BE86" s="92" t="str">
        <f>IFERROR(IF(BE$5=EOMONTH('Rent Roll'!$M50,0),-'Rent Roll'!$T50*'Rent Roll'!$D24,"-"),"-")</f>
        <v>-</v>
      </c>
      <c r="BF86" s="92" t="str">
        <f>IFERROR(IF(BF$5=EOMONTH('Rent Roll'!$M50,0),-'Rent Roll'!$T50*'Rent Roll'!$D24,"-"),"-")</f>
        <v>-</v>
      </c>
      <c r="BG86" s="92" t="str">
        <f>IFERROR(IF(BG$5=EOMONTH('Rent Roll'!$M50,0),-'Rent Roll'!$T50*'Rent Roll'!$D24,"-"),"-")</f>
        <v>-</v>
      </c>
      <c r="BH86" s="92" t="str">
        <f>IFERROR(IF(BH$5=EOMONTH('Rent Roll'!$M50,0),-'Rent Roll'!$T50*'Rent Roll'!$D24,"-"),"-")</f>
        <v>-</v>
      </c>
      <c r="BI86" s="92" t="str">
        <f>IFERROR(IF(BI$5=EOMONTH('Rent Roll'!$M50,0),-'Rent Roll'!$T50*'Rent Roll'!$D24,"-"),"-")</f>
        <v>-</v>
      </c>
      <c r="BJ86" s="92" t="str">
        <f>IFERROR(IF(BJ$5=EOMONTH('Rent Roll'!$M50,0),-'Rent Roll'!$T50*'Rent Roll'!$D24,"-"),"-")</f>
        <v>-</v>
      </c>
      <c r="BK86" s="92" t="str">
        <f>IFERROR(IF(BK$5=EOMONTH('Rent Roll'!$M50,0),-'Rent Roll'!$T50*'Rent Roll'!$D24,"-"),"-")</f>
        <v>-</v>
      </c>
      <c r="BL86" s="92" t="str">
        <f>IFERROR(IF(BL$5=EOMONTH('Rent Roll'!$M50,0),-'Rent Roll'!$T50*'Rent Roll'!$D24,"-"),"-")</f>
        <v>-</v>
      </c>
      <c r="BM86" s="92" t="str">
        <f>IFERROR(IF(BM$5=EOMONTH('Rent Roll'!$M50,0),-'Rent Roll'!$T50*'Rent Roll'!$D24,"-"),"-")</f>
        <v>-</v>
      </c>
      <c r="BN86" s="92" t="str">
        <f>IFERROR(IF(BN$5=EOMONTH('Rent Roll'!$M50,0),-'Rent Roll'!$T50*'Rent Roll'!$D24,"-"),"-")</f>
        <v>-</v>
      </c>
      <c r="BO86" s="92" t="str">
        <f>IFERROR(IF(BO$5=EOMONTH('Rent Roll'!$M50,0),-'Rent Roll'!$T50*'Rent Roll'!$D24,"-"),"-")</f>
        <v>-</v>
      </c>
      <c r="BP86" s="92" t="str">
        <f>IFERROR(IF(BP$5=EOMONTH('Rent Roll'!$M50,0),-'Rent Roll'!$T50*'Rent Roll'!$D24,"-"),"-")</f>
        <v>-</v>
      </c>
      <c r="BQ86" s="92" t="str">
        <f>IFERROR(IF(BQ$5=EOMONTH('Rent Roll'!$M50,0),-'Rent Roll'!$T50*'Rent Roll'!$D24,"-"),"-")</f>
        <v>-</v>
      </c>
      <c r="BR86" s="92" t="str">
        <f>IFERROR(IF(BR$5=EOMONTH('Rent Roll'!$M50,0),-'Rent Roll'!$T50*'Rent Roll'!$D24,"-"),"-")</f>
        <v>-</v>
      </c>
      <c r="BS86" s="92" t="str">
        <f>IFERROR(IF(BS$5=EOMONTH('Rent Roll'!$M50,0),-'Rent Roll'!$T50*'Rent Roll'!$D24,"-"),"-")</f>
        <v>-</v>
      </c>
      <c r="BT86" s="92" t="str">
        <f>IFERROR(IF(BT$5=EOMONTH('Rent Roll'!$M50,0),-'Rent Roll'!$T50*'Rent Roll'!$D24,"-"),"-")</f>
        <v>-</v>
      </c>
      <c r="BU86" s="92" t="str">
        <f>IFERROR(IF(BU$5=EOMONTH('Rent Roll'!$M50,0),-'Rent Roll'!$T50*'Rent Roll'!$D24,"-"),"-")</f>
        <v>-</v>
      </c>
      <c r="BV86" s="92" t="str">
        <f>IFERROR(IF(BV$5=EOMONTH('Rent Roll'!$M50,0),-'Rent Roll'!$T50*'Rent Roll'!$D24,"-"),"-")</f>
        <v>-</v>
      </c>
      <c r="BW86" s="92" t="str">
        <f>IFERROR(IF(BW$5=EOMONTH('Rent Roll'!$M50,0),-'Rent Roll'!$T50*'Rent Roll'!$D24,"-"),"-")</f>
        <v>-</v>
      </c>
      <c r="BX86" s="92" t="str">
        <f>IFERROR(IF(BX$5=EOMONTH('Rent Roll'!$M50,0),-'Rent Roll'!$T50*'Rent Roll'!$D24,"-"),"-")</f>
        <v>-</v>
      </c>
      <c r="BY86" s="92" t="str">
        <f>IFERROR(IF(BY$5=EOMONTH('Rent Roll'!$M50,0),-'Rent Roll'!$T50*'Rent Roll'!$D24,"-"),"-")</f>
        <v>-</v>
      </c>
      <c r="BZ86" s="92" t="str">
        <f>IFERROR(IF(BZ$5=EOMONTH('Rent Roll'!$M50,0),-'Rent Roll'!$T50*'Rent Roll'!$D24,"-"),"-")</f>
        <v>-</v>
      </c>
      <c r="CA86" s="92" t="str">
        <f>IFERROR(IF(CA$5=EOMONTH('Rent Roll'!$M50,0),-'Rent Roll'!$T50*'Rent Roll'!$D24,"-"),"-")</f>
        <v>-</v>
      </c>
      <c r="CB86" s="92" t="str">
        <f>IFERROR(IF(CB$5=EOMONTH('Rent Roll'!$M50,0),-'Rent Roll'!$T50*'Rent Roll'!$D24,"-"),"-")</f>
        <v>-</v>
      </c>
      <c r="CC86" s="92" t="str">
        <f>IFERROR(IF(CC$5=EOMONTH('Rent Roll'!$M50,0),-'Rent Roll'!$T50*'Rent Roll'!$D24,"-"),"-")</f>
        <v>-</v>
      </c>
      <c r="CD86" s="92" t="str">
        <f>IFERROR(IF(CD$5=EOMONTH('Rent Roll'!$M50,0),-'Rent Roll'!$T50*'Rent Roll'!$D24,"-"),"-")</f>
        <v>-</v>
      </c>
      <c r="CE86" s="92" t="str">
        <f>IFERROR(IF(CE$5=EOMONTH('Rent Roll'!$M50,0),-'Rent Roll'!$T50*'Rent Roll'!$D24,"-"),"-")</f>
        <v>-</v>
      </c>
      <c r="CF86" s="92" t="str">
        <f>IFERROR(IF(CF$5=EOMONTH('Rent Roll'!$M50,0),-'Rent Roll'!$T50*'Rent Roll'!$D24,"-"),"-")</f>
        <v>-</v>
      </c>
      <c r="CG86" s="92" t="str">
        <f>IFERROR(IF(CG$5=EOMONTH('Rent Roll'!$M50,0),-'Rent Roll'!$T50*'Rent Roll'!$D24,"-"),"-")</f>
        <v>-</v>
      </c>
      <c r="CH86" s="92" t="str">
        <f>IFERROR(IF(CH$5=EOMONTH('Rent Roll'!$M50,0),-'Rent Roll'!$T50*'Rent Roll'!$D24,"-"),"-")</f>
        <v>-</v>
      </c>
      <c r="CI86" s="92" t="str">
        <f>IFERROR(IF(CI$5=EOMONTH('Rent Roll'!$M50,0),-'Rent Roll'!$T50*'Rent Roll'!$D24,"-"),"-")</f>
        <v>-</v>
      </c>
      <c r="CJ86" s="92" t="str">
        <f>IFERROR(IF(CJ$5=EOMONTH('Rent Roll'!$M50,0),-'Rent Roll'!$T50*'Rent Roll'!$D24,"-"),"-")</f>
        <v>-</v>
      </c>
      <c r="CK86" s="92" t="str">
        <f>IFERROR(IF(CK$5=EOMONTH('Rent Roll'!$M50,0),-'Rent Roll'!$T50*'Rent Roll'!$D24,"-"),"-")</f>
        <v>-</v>
      </c>
      <c r="CL86" s="92" t="str">
        <f>IFERROR(IF(CL$5=EOMONTH('Rent Roll'!$M50,0),-'Rent Roll'!$T50*'Rent Roll'!$D24,"-"),"-")</f>
        <v>-</v>
      </c>
      <c r="CM86" s="92" t="str">
        <f>IFERROR(IF(CM$5=EOMONTH('Rent Roll'!$M50,0),-'Rent Roll'!$T50*'Rent Roll'!$D24,"-"),"-")</f>
        <v>-</v>
      </c>
      <c r="CN86" s="92" t="str">
        <f>IFERROR(IF(CN$5=EOMONTH('Rent Roll'!$M50,0),-'Rent Roll'!$T50*'Rent Roll'!$D24,"-"),"-")</f>
        <v>-</v>
      </c>
      <c r="CO86" s="92" t="str">
        <f>IFERROR(IF(CO$5=EOMONTH('Rent Roll'!$M50,0),-'Rent Roll'!$T50*'Rent Roll'!$D24,"-"),"-")</f>
        <v>-</v>
      </c>
      <c r="CP86" s="92" t="str">
        <f>IFERROR(IF(CP$5=EOMONTH('Rent Roll'!$M50,0),-'Rent Roll'!$T50*'Rent Roll'!$D24,"-"),"-")</f>
        <v>-</v>
      </c>
      <c r="CQ86" s="92" t="str">
        <f>IFERROR(IF(CQ$5=EOMONTH('Rent Roll'!$M50,0),-'Rent Roll'!$T50*'Rent Roll'!$D24,"-"),"-")</f>
        <v>-</v>
      </c>
      <c r="CR86" s="92" t="str">
        <f>IFERROR(IF(CR$5=EOMONTH('Rent Roll'!$M50,0),-'Rent Roll'!$T50*'Rent Roll'!$D24,"-"),"-")</f>
        <v>-</v>
      </c>
      <c r="CS86" s="92" t="str">
        <f>IFERROR(IF(CS$5=EOMONTH('Rent Roll'!$M50,0),-'Rent Roll'!$T50*'Rent Roll'!$D24,"-"),"-")</f>
        <v>-</v>
      </c>
      <c r="CT86" s="92" t="str">
        <f>IFERROR(IF(CT$5=EOMONTH('Rent Roll'!$M50,0),-'Rent Roll'!$T50*'Rent Roll'!$D24,"-"),"-")</f>
        <v>-</v>
      </c>
      <c r="CU86" s="92" t="str">
        <f>IFERROR(IF(CU$5=EOMONTH('Rent Roll'!$M50,0),-'Rent Roll'!$T50*'Rent Roll'!$D24,"-"),"-")</f>
        <v>-</v>
      </c>
      <c r="CV86" s="92" t="str">
        <f>IFERROR(IF(CV$5=EOMONTH('Rent Roll'!$M50,0),-'Rent Roll'!$T50*'Rent Roll'!$D24,"-"),"-")</f>
        <v>-</v>
      </c>
      <c r="CW86" s="92" t="str">
        <f>IFERROR(IF(CW$5=EOMONTH('Rent Roll'!$M50,0),-'Rent Roll'!$T50*'Rent Roll'!$D24,"-"),"-")</f>
        <v>-</v>
      </c>
      <c r="CX86" s="92" t="str">
        <f>IFERROR(IF(CX$5=EOMONTH('Rent Roll'!$M50,0),-'Rent Roll'!$T50*'Rent Roll'!$D24,"-"),"-")</f>
        <v>-</v>
      </c>
      <c r="CY86" s="92" t="str">
        <f>IFERROR(IF(CY$5=EOMONTH('Rent Roll'!$M50,0),-'Rent Roll'!$T50*'Rent Roll'!$D24,"-"),"-")</f>
        <v>-</v>
      </c>
      <c r="CZ86" s="92" t="str">
        <f>IFERROR(IF(CZ$5=EOMONTH('Rent Roll'!$M50,0),-'Rent Roll'!$T50*'Rent Roll'!$D24,"-"),"-")</f>
        <v>-</v>
      </c>
      <c r="DA86" s="92" t="str">
        <f>IFERROR(IF(DA$5=EOMONTH('Rent Roll'!$M50,0),-'Rent Roll'!$T50*'Rent Roll'!$D24,"-"),"-")</f>
        <v>-</v>
      </c>
      <c r="DB86" s="92" t="str">
        <f>IFERROR(IF(DB$5=EOMONTH('Rent Roll'!$M50,0),-'Rent Roll'!$T50*'Rent Roll'!$D24,"-"),"-")</f>
        <v>-</v>
      </c>
      <c r="DC86" s="92" t="str">
        <f>IFERROR(IF(DC$5=EOMONTH('Rent Roll'!$M50,0),-'Rent Roll'!$T50*'Rent Roll'!$D24,"-"),"-")</f>
        <v>-</v>
      </c>
      <c r="DD86" s="92" t="str">
        <f>IFERROR(IF(DD$5=EOMONTH('Rent Roll'!$M50,0),-'Rent Roll'!$T50*'Rent Roll'!$D24,"-"),"-")</f>
        <v>-</v>
      </c>
      <c r="DE86" s="92" t="str">
        <f>IFERROR(IF(DE$5=EOMONTH('Rent Roll'!$M50,0),-'Rent Roll'!$T50*'Rent Roll'!$D24,"-"),"-")</f>
        <v>-</v>
      </c>
      <c r="DF86" s="92" t="str">
        <f>IFERROR(IF(DF$5=EOMONTH('Rent Roll'!$M50,0),-'Rent Roll'!$T50*'Rent Roll'!$D24,"-"),"-")</f>
        <v>-</v>
      </c>
      <c r="DG86" s="92" t="str">
        <f>IFERROR(IF(DG$5=EOMONTH('Rent Roll'!$M50,0),-'Rent Roll'!$T50*'Rent Roll'!$D24,"-"),"-")</f>
        <v>-</v>
      </c>
      <c r="DH86" s="92" t="str">
        <f>IFERROR(IF(DH$5=EOMONTH('Rent Roll'!$M50,0),-'Rent Roll'!$T50*'Rent Roll'!$D24,"-"),"-")</f>
        <v>-</v>
      </c>
      <c r="DI86" s="92" t="str">
        <f>IFERROR(IF(DI$5=EOMONTH('Rent Roll'!$M50,0),-'Rent Roll'!$T50*'Rent Roll'!$D24,"-"),"-")</f>
        <v>-</v>
      </c>
      <c r="DJ86" s="92" t="str">
        <f>IFERROR(IF(DJ$5=EOMONTH('Rent Roll'!$M50,0),-'Rent Roll'!$T50*'Rent Roll'!$D24,"-"),"-")</f>
        <v>-</v>
      </c>
      <c r="DK86" s="92" t="str">
        <f>IFERROR(IF(DK$5=EOMONTH('Rent Roll'!$M50,0),-'Rent Roll'!$T50*'Rent Roll'!$D24,"-"),"-")</f>
        <v>-</v>
      </c>
      <c r="DL86" s="92" t="str">
        <f>IFERROR(IF(DL$5=EOMONTH('Rent Roll'!$M50,0),-'Rent Roll'!$T50*'Rent Roll'!$D24,"-"),"-")</f>
        <v>-</v>
      </c>
      <c r="DM86" s="92" t="str">
        <f>IFERROR(IF(DM$5=EOMONTH('Rent Roll'!$M50,0),-'Rent Roll'!$T50*'Rent Roll'!$D24,"-"),"-")</f>
        <v>-</v>
      </c>
      <c r="DN86" s="92" t="str">
        <f>IFERROR(IF(DN$5=EOMONTH('Rent Roll'!$M50,0),-'Rent Roll'!$T50*'Rent Roll'!$D24,"-"),"-")</f>
        <v>-</v>
      </c>
      <c r="DO86" s="92" t="str">
        <f>IFERROR(IF(DO$5=EOMONTH('Rent Roll'!$M50,0),-'Rent Roll'!$T50*'Rent Roll'!$D24,"-"),"-")</f>
        <v>-</v>
      </c>
      <c r="DP86" s="92" t="str">
        <f>IFERROR(IF(DP$5=EOMONTH('Rent Roll'!$M50,0),-'Rent Roll'!$T50*'Rent Roll'!$D24,"-"),"-")</f>
        <v>-</v>
      </c>
      <c r="DQ86" s="92" t="str">
        <f>IFERROR(IF(DQ$5=EOMONTH('Rent Roll'!$M50,0),-'Rent Roll'!$T50*'Rent Roll'!$D24,"-"),"-")</f>
        <v>-</v>
      </c>
      <c r="DR86" s="92" t="str">
        <f>IFERROR(IF(DR$5=EOMONTH('Rent Roll'!$M50,0),-'Rent Roll'!$T50*'Rent Roll'!$D24,"-"),"-")</f>
        <v>-</v>
      </c>
      <c r="DS86" s="92" t="str">
        <f>IFERROR(IF(DS$5=EOMONTH('Rent Roll'!$M50,0),-'Rent Roll'!$T50*'Rent Roll'!$D24,"-"),"-")</f>
        <v>-</v>
      </c>
      <c r="DT86" s="92" t="str">
        <f>IFERROR(IF(DT$5=EOMONTH('Rent Roll'!$M50,0),-'Rent Roll'!$T50*'Rent Roll'!$D24,"-"),"-")</f>
        <v>-</v>
      </c>
      <c r="DU86" s="92" t="str">
        <f>IFERROR(IF(DU$5=EOMONTH('Rent Roll'!$M50,0),-'Rent Roll'!$T50*'Rent Roll'!$D24,"-"),"-")</f>
        <v>-</v>
      </c>
      <c r="DV86" s="92" t="str">
        <f>IFERROR(IF(DV$5=EOMONTH('Rent Roll'!$M50,0),-'Rent Roll'!$T50*'Rent Roll'!$D24,"-"),"-")</f>
        <v>-</v>
      </c>
      <c r="DW86" s="92" t="str">
        <f>IFERROR(IF(DW$5=EOMONTH('Rent Roll'!$M50,0),-'Rent Roll'!$T50*'Rent Roll'!$D24,"-"),"-")</f>
        <v>-</v>
      </c>
      <c r="DX86" s="92" t="str">
        <f>IFERROR(IF(DX$5=EOMONTH('Rent Roll'!$M50,0),-'Rent Roll'!$T50*'Rent Roll'!$D24,"-"),"-")</f>
        <v>-</v>
      </c>
      <c r="DY86" s="92" t="str">
        <f>IFERROR(IF(DY$5=EOMONTH('Rent Roll'!$M50,0),-'Rent Roll'!$T50*'Rent Roll'!$D24,"-"),"-")</f>
        <v>-</v>
      </c>
      <c r="DZ86" s="92" t="str">
        <f>IFERROR(IF(DZ$5=EOMONTH('Rent Roll'!$M50,0),-'Rent Roll'!$T50*'Rent Roll'!$D24,"-"),"-")</f>
        <v>-</v>
      </c>
      <c r="EA86" s="92" t="str">
        <f>IFERROR(IF(EA$5=EOMONTH('Rent Roll'!$M50,0),-'Rent Roll'!$T50*'Rent Roll'!$D24,"-"),"-")</f>
        <v>-</v>
      </c>
      <c r="EB86" s="92" t="str">
        <f>IFERROR(IF(EB$5=EOMONTH('Rent Roll'!$M50,0),-'Rent Roll'!$T50*'Rent Roll'!$D24,"-"),"-")</f>
        <v>-</v>
      </c>
      <c r="EC86" s="92" t="str">
        <f>IFERROR(IF(EC$5=EOMONTH('Rent Roll'!$M50,0),-'Rent Roll'!$T50*'Rent Roll'!$D24,"-"),"-")</f>
        <v>-</v>
      </c>
      <c r="ED86" s="92" t="str">
        <f>IFERROR(IF(ED$5=EOMONTH('Rent Roll'!$M50,0),-'Rent Roll'!$T50*'Rent Roll'!$D24,"-"),"-")</f>
        <v>-</v>
      </c>
      <c r="EE86" s="92" t="str">
        <f>IFERROR(IF(EE$5=EOMONTH('Rent Roll'!$M50,0),-'Rent Roll'!$T50*'Rent Roll'!$D24,"-"),"-")</f>
        <v>-</v>
      </c>
      <c r="EF86" s="214" t="str">
        <f>IFERROR(IF(EF$5=EOMONTH('Rent Roll'!$M50,0),-'Rent Roll'!$T50*'Rent Roll'!$D24,"-"),"-")</f>
        <v>-</v>
      </c>
      <c r="EG86" s="72" t="s">
        <v>109</v>
      </c>
    </row>
    <row r="87" spans="2:137" x14ac:dyDescent="0.2">
      <c r="B87" s="75"/>
      <c r="C87" s="287" t="str">
        <f>CONCATENATE('Rent Roll'!B25&amp;" - "&amp;'Rent Roll'!C25)</f>
        <v xml:space="preserve"> - </v>
      </c>
      <c r="D87" s="214">
        <f t="shared" si="153"/>
        <v>0</v>
      </c>
      <c r="E87" s="92" t="str">
        <f>IFERROR(IF(E$5=EOMONTH('Rent Roll'!$M51,0),-'Rent Roll'!$T51*'Rent Roll'!$D25,"-"),"-")</f>
        <v>-</v>
      </c>
      <c r="F87" s="92" t="str">
        <f>IFERROR(IF(F$5=EOMONTH('Rent Roll'!$M51,0),-'Rent Roll'!$T51*'Rent Roll'!$D25,"-"),"-")</f>
        <v>-</v>
      </c>
      <c r="G87" s="92" t="str">
        <f>IFERROR(IF(G$5=EOMONTH('Rent Roll'!$M51,0),-'Rent Roll'!$T51*'Rent Roll'!$D25,"-"),"-")</f>
        <v>-</v>
      </c>
      <c r="H87" s="92" t="str">
        <f>IFERROR(IF(H$5=EOMONTH('Rent Roll'!$M51,0),-'Rent Roll'!$T51*'Rent Roll'!$D25,"-"),"-")</f>
        <v>-</v>
      </c>
      <c r="I87" s="92" t="str">
        <f>IFERROR(IF(I$5=EOMONTH('Rent Roll'!$M51,0),-'Rent Roll'!$T51*'Rent Roll'!$D25,"-"),"-")</f>
        <v>-</v>
      </c>
      <c r="J87" s="92" t="str">
        <f>IFERROR(IF(J$5=EOMONTH('Rent Roll'!$M51,0),-'Rent Roll'!$T51*'Rent Roll'!$D25,"-"),"-")</f>
        <v>-</v>
      </c>
      <c r="K87" s="92" t="str">
        <f>IFERROR(IF(K$5=EOMONTH('Rent Roll'!$M51,0),-'Rent Roll'!$T51*'Rent Roll'!$D25,"-"),"-")</f>
        <v>-</v>
      </c>
      <c r="L87" s="92" t="str">
        <f>IFERROR(IF(L$5=EOMONTH('Rent Roll'!$M51,0),-'Rent Roll'!$T51*'Rent Roll'!$D25,"-"),"-")</f>
        <v>-</v>
      </c>
      <c r="M87" s="92" t="str">
        <f>IFERROR(IF(M$5=EOMONTH('Rent Roll'!$M51,0),-'Rent Roll'!$T51*'Rent Roll'!$D25,"-"),"-")</f>
        <v>-</v>
      </c>
      <c r="N87" s="92" t="str">
        <f>IFERROR(IF(N$5=EOMONTH('Rent Roll'!$M51,0),-'Rent Roll'!$T51*'Rent Roll'!$D25,"-"),"-")</f>
        <v>-</v>
      </c>
      <c r="O87" s="92" t="str">
        <f>IFERROR(IF(O$5=EOMONTH('Rent Roll'!$M51,0),-'Rent Roll'!$T51*'Rent Roll'!$D25,"-"),"-")</f>
        <v>-</v>
      </c>
      <c r="P87" s="92" t="str">
        <f>IFERROR(IF(P$5=EOMONTH('Rent Roll'!$M51,0),-'Rent Roll'!$T51*'Rent Roll'!$D25,"-"),"-")</f>
        <v>-</v>
      </c>
      <c r="Q87" s="92" t="str">
        <f>IFERROR(IF(Q$5=EOMONTH('Rent Roll'!$M51,0),-'Rent Roll'!$T51*'Rent Roll'!$D25,"-"),"-")</f>
        <v>-</v>
      </c>
      <c r="R87" s="92" t="str">
        <f>IFERROR(IF(R$5=EOMONTH('Rent Roll'!$M51,0),-'Rent Roll'!$T51*'Rent Roll'!$D25,"-"),"-")</f>
        <v>-</v>
      </c>
      <c r="S87" s="92" t="str">
        <f>IFERROR(IF(S$5=EOMONTH('Rent Roll'!$M51,0),-'Rent Roll'!$T51*'Rent Roll'!$D25,"-"),"-")</f>
        <v>-</v>
      </c>
      <c r="T87" s="92" t="str">
        <f>IFERROR(IF(T$5=EOMONTH('Rent Roll'!$M51,0),-'Rent Roll'!$T51*'Rent Roll'!$D25,"-"),"-")</f>
        <v>-</v>
      </c>
      <c r="U87" s="92" t="str">
        <f>IFERROR(IF(U$5=EOMONTH('Rent Roll'!$M51,0),-'Rent Roll'!$T51*'Rent Roll'!$D25,"-"),"-")</f>
        <v>-</v>
      </c>
      <c r="V87" s="92" t="str">
        <f>IFERROR(IF(V$5=EOMONTH('Rent Roll'!$M51,0),-'Rent Roll'!$T51*'Rent Roll'!$D25,"-"),"-")</f>
        <v>-</v>
      </c>
      <c r="W87" s="92" t="str">
        <f>IFERROR(IF(W$5=EOMONTH('Rent Roll'!$M51,0),-'Rent Roll'!$T51*'Rent Roll'!$D25,"-"),"-")</f>
        <v>-</v>
      </c>
      <c r="X87" s="92" t="str">
        <f>IFERROR(IF(X$5=EOMONTH('Rent Roll'!$M51,0),-'Rent Roll'!$T51*'Rent Roll'!$D25,"-"),"-")</f>
        <v>-</v>
      </c>
      <c r="Y87" s="92" t="str">
        <f>IFERROR(IF(Y$5=EOMONTH('Rent Roll'!$M51,0),-'Rent Roll'!$T51*'Rent Roll'!$D25,"-"),"-")</f>
        <v>-</v>
      </c>
      <c r="Z87" s="92" t="str">
        <f>IFERROR(IF(Z$5=EOMONTH('Rent Roll'!$M51,0),-'Rent Roll'!$T51*'Rent Roll'!$D25,"-"),"-")</f>
        <v>-</v>
      </c>
      <c r="AA87" s="92" t="str">
        <f>IFERROR(IF(AA$5=EOMONTH('Rent Roll'!$M51,0),-'Rent Roll'!$T51*'Rent Roll'!$D25,"-"),"-")</f>
        <v>-</v>
      </c>
      <c r="AB87" s="92" t="str">
        <f>IFERROR(IF(AB$5=EOMONTH('Rent Roll'!$M51,0),-'Rent Roll'!$T51*'Rent Roll'!$D25,"-"),"-")</f>
        <v>-</v>
      </c>
      <c r="AC87" s="92" t="str">
        <f>IFERROR(IF(AC$5=EOMONTH('Rent Roll'!$M51,0),-'Rent Roll'!$T51*'Rent Roll'!$D25,"-"),"-")</f>
        <v>-</v>
      </c>
      <c r="AD87" s="92" t="str">
        <f>IFERROR(IF(AD$5=EOMONTH('Rent Roll'!$M51,0),-'Rent Roll'!$T51*'Rent Roll'!$D25,"-"),"-")</f>
        <v>-</v>
      </c>
      <c r="AE87" s="92" t="str">
        <f>IFERROR(IF(AE$5=EOMONTH('Rent Roll'!$M51,0),-'Rent Roll'!$T51*'Rent Roll'!$D25,"-"),"-")</f>
        <v>-</v>
      </c>
      <c r="AF87" s="92" t="str">
        <f>IFERROR(IF(AF$5=EOMONTH('Rent Roll'!$M51,0),-'Rent Roll'!$T51*'Rent Roll'!$D25,"-"),"-")</f>
        <v>-</v>
      </c>
      <c r="AG87" s="92" t="str">
        <f>IFERROR(IF(AG$5=EOMONTH('Rent Roll'!$M51,0),-'Rent Roll'!$T51*'Rent Roll'!$D25,"-"),"-")</f>
        <v>-</v>
      </c>
      <c r="AH87" s="92" t="str">
        <f>IFERROR(IF(AH$5=EOMONTH('Rent Roll'!$M51,0),-'Rent Roll'!$T51*'Rent Roll'!$D25,"-"),"-")</f>
        <v>-</v>
      </c>
      <c r="AI87" s="92" t="str">
        <f>IFERROR(IF(AI$5=EOMONTH('Rent Roll'!$M51,0),-'Rent Roll'!$T51*'Rent Roll'!$D25,"-"),"-")</f>
        <v>-</v>
      </c>
      <c r="AJ87" s="92" t="str">
        <f>IFERROR(IF(AJ$5=EOMONTH('Rent Roll'!$M51,0),-'Rent Roll'!$T51*'Rent Roll'!$D25,"-"),"-")</f>
        <v>-</v>
      </c>
      <c r="AK87" s="92" t="str">
        <f>IFERROR(IF(AK$5=EOMONTH('Rent Roll'!$M51,0),-'Rent Roll'!$T51*'Rent Roll'!$D25,"-"),"-")</f>
        <v>-</v>
      </c>
      <c r="AL87" s="92" t="str">
        <f>IFERROR(IF(AL$5=EOMONTH('Rent Roll'!$M51,0),-'Rent Roll'!$T51*'Rent Roll'!$D25,"-"),"-")</f>
        <v>-</v>
      </c>
      <c r="AM87" s="92" t="str">
        <f>IFERROR(IF(AM$5=EOMONTH('Rent Roll'!$M51,0),-'Rent Roll'!$T51*'Rent Roll'!$D25,"-"),"-")</f>
        <v>-</v>
      </c>
      <c r="AN87" s="92" t="str">
        <f>IFERROR(IF(AN$5=EOMONTH('Rent Roll'!$M51,0),-'Rent Roll'!$T51*'Rent Roll'!$D25,"-"),"-")</f>
        <v>-</v>
      </c>
      <c r="AO87" s="92" t="str">
        <f>IFERROR(IF(AO$5=EOMONTH('Rent Roll'!$M51,0),-'Rent Roll'!$T51*'Rent Roll'!$D25,"-"),"-")</f>
        <v>-</v>
      </c>
      <c r="AP87" s="92" t="str">
        <f>IFERROR(IF(AP$5=EOMONTH('Rent Roll'!$M51,0),-'Rent Roll'!$T51*'Rent Roll'!$D25,"-"),"-")</f>
        <v>-</v>
      </c>
      <c r="AQ87" s="92" t="str">
        <f>IFERROR(IF(AQ$5=EOMONTH('Rent Roll'!$M51,0),-'Rent Roll'!$T51*'Rent Roll'!$D25,"-"),"-")</f>
        <v>-</v>
      </c>
      <c r="AR87" s="92" t="str">
        <f>IFERROR(IF(AR$5=EOMONTH('Rent Roll'!$M51,0),-'Rent Roll'!$T51*'Rent Roll'!$D25,"-"),"-")</f>
        <v>-</v>
      </c>
      <c r="AS87" s="92" t="str">
        <f>IFERROR(IF(AS$5=EOMONTH('Rent Roll'!$M51,0),-'Rent Roll'!$T51*'Rent Roll'!$D25,"-"),"-")</f>
        <v>-</v>
      </c>
      <c r="AT87" s="92" t="str">
        <f>IFERROR(IF(AT$5=EOMONTH('Rent Roll'!$M51,0),-'Rent Roll'!$T51*'Rent Roll'!$D25,"-"),"-")</f>
        <v>-</v>
      </c>
      <c r="AU87" s="92" t="str">
        <f>IFERROR(IF(AU$5=EOMONTH('Rent Roll'!$M51,0),-'Rent Roll'!$T51*'Rent Roll'!$D25,"-"),"-")</f>
        <v>-</v>
      </c>
      <c r="AV87" s="92" t="str">
        <f>IFERROR(IF(AV$5=EOMONTH('Rent Roll'!$M51,0),-'Rent Roll'!$T51*'Rent Roll'!$D25,"-"),"-")</f>
        <v>-</v>
      </c>
      <c r="AW87" s="92" t="str">
        <f>IFERROR(IF(AW$5=EOMONTH('Rent Roll'!$M51,0),-'Rent Roll'!$T51*'Rent Roll'!$D25,"-"),"-")</f>
        <v>-</v>
      </c>
      <c r="AX87" s="92" t="str">
        <f>IFERROR(IF(AX$5=EOMONTH('Rent Roll'!$M51,0),-'Rent Roll'!$T51*'Rent Roll'!$D25,"-"),"-")</f>
        <v>-</v>
      </c>
      <c r="AY87" s="92" t="str">
        <f>IFERROR(IF(AY$5=EOMONTH('Rent Roll'!$M51,0),-'Rent Roll'!$T51*'Rent Roll'!$D25,"-"),"-")</f>
        <v>-</v>
      </c>
      <c r="AZ87" s="92" t="str">
        <f>IFERROR(IF(AZ$5=EOMONTH('Rent Roll'!$M51,0),-'Rent Roll'!$T51*'Rent Roll'!$D25,"-"),"-")</f>
        <v>-</v>
      </c>
      <c r="BA87" s="92" t="str">
        <f>IFERROR(IF(BA$5=EOMONTH('Rent Roll'!$M51,0),-'Rent Roll'!$T51*'Rent Roll'!$D25,"-"),"-")</f>
        <v>-</v>
      </c>
      <c r="BB87" s="92" t="str">
        <f>IFERROR(IF(BB$5=EOMONTH('Rent Roll'!$M51,0),-'Rent Roll'!$T51*'Rent Roll'!$D25,"-"),"-")</f>
        <v>-</v>
      </c>
      <c r="BC87" s="92" t="str">
        <f>IFERROR(IF(BC$5=EOMONTH('Rent Roll'!$M51,0),-'Rent Roll'!$T51*'Rent Roll'!$D25,"-"),"-")</f>
        <v>-</v>
      </c>
      <c r="BD87" s="92" t="str">
        <f>IFERROR(IF(BD$5=EOMONTH('Rent Roll'!$M51,0),-'Rent Roll'!$T51*'Rent Roll'!$D25,"-"),"-")</f>
        <v>-</v>
      </c>
      <c r="BE87" s="92" t="str">
        <f>IFERROR(IF(BE$5=EOMONTH('Rent Roll'!$M51,0),-'Rent Roll'!$T51*'Rent Roll'!$D25,"-"),"-")</f>
        <v>-</v>
      </c>
      <c r="BF87" s="92" t="str">
        <f>IFERROR(IF(BF$5=EOMONTH('Rent Roll'!$M51,0),-'Rent Roll'!$T51*'Rent Roll'!$D25,"-"),"-")</f>
        <v>-</v>
      </c>
      <c r="BG87" s="92" t="str">
        <f>IFERROR(IF(BG$5=EOMONTH('Rent Roll'!$M51,0),-'Rent Roll'!$T51*'Rent Roll'!$D25,"-"),"-")</f>
        <v>-</v>
      </c>
      <c r="BH87" s="92" t="str">
        <f>IFERROR(IF(BH$5=EOMONTH('Rent Roll'!$M51,0),-'Rent Roll'!$T51*'Rent Roll'!$D25,"-"),"-")</f>
        <v>-</v>
      </c>
      <c r="BI87" s="92" t="str">
        <f>IFERROR(IF(BI$5=EOMONTH('Rent Roll'!$M51,0),-'Rent Roll'!$T51*'Rent Roll'!$D25,"-"),"-")</f>
        <v>-</v>
      </c>
      <c r="BJ87" s="92" t="str">
        <f>IFERROR(IF(BJ$5=EOMONTH('Rent Roll'!$M51,0),-'Rent Roll'!$T51*'Rent Roll'!$D25,"-"),"-")</f>
        <v>-</v>
      </c>
      <c r="BK87" s="92" t="str">
        <f>IFERROR(IF(BK$5=EOMONTH('Rent Roll'!$M51,0),-'Rent Roll'!$T51*'Rent Roll'!$D25,"-"),"-")</f>
        <v>-</v>
      </c>
      <c r="BL87" s="92" t="str">
        <f>IFERROR(IF(BL$5=EOMONTH('Rent Roll'!$M51,0),-'Rent Roll'!$T51*'Rent Roll'!$D25,"-"),"-")</f>
        <v>-</v>
      </c>
      <c r="BM87" s="92" t="str">
        <f>IFERROR(IF(BM$5=EOMONTH('Rent Roll'!$M51,0),-'Rent Roll'!$T51*'Rent Roll'!$D25,"-"),"-")</f>
        <v>-</v>
      </c>
      <c r="BN87" s="92" t="str">
        <f>IFERROR(IF(BN$5=EOMONTH('Rent Roll'!$M51,0),-'Rent Roll'!$T51*'Rent Roll'!$D25,"-"),"-")</f>
        <v>-</v>
      </c>
      <c r="BO87" s="92" t="str">
        <f>IFERROR(IF(BO$5=EOMONTH('Rent Roll'!$M51,0),-'Rent Roll'!$T51*'Rent Roll'!$D25,"-"),"-")</f>
        <v>-</v>
      </c>
      <c r="BP87" s="92" t="str">
        <f>IFERROR(IF(BP$5=EOMONTH('Rent Roll'!$M51,0),-'Rent Roll'!$T51*'Rent Roll'!$D25,"-"),"-")</f>
        <v>-</v>
      </c>
      <c r="BQ87" s="92" t="str">
        <f>IFERROR(IF(BQ$5=EOMONTH('Rent Roll'!$M51,0),-'Rent Roll'!$T51*'Rent Roll'!$D25,"-"),"-")</f>
        <v>-</v>
      </c>
      <c r="BR87" s="92" t="str">
        <f>IFERROR(IF(BR$5=EOMONTH('Rent Roll'!$M51,0),-'Rent Roll'!$T51*'Rent Roll'!$D25,"-"),"-")</f>
        <v>-</v>
      </c>
      <c r="BS87" s="92" t="str">
        <f>IFERROR(IF(BS$5=EOMONTH('Rent Roll'!$M51,0),-'Rent Roll'!$T51*'Rent Roll'!$D25,"-"),"-")</f>
        <v>-</v>
      </c>
      <c r="BT87" s="92" t="str">
        <f>IFERROR(IF(BT$5=EOMONTH('Rent Roll'!$M51,0),-'Rent Roll'!$T51*'Rent Roll'!$D25,"-"),"-")</f>
        <v>-</v>
      </c>
      <c r="BU87" s="92" t="str">
        <f>IFERROR(IF(BU$5=EOMONTH('Rent Roll'!$M51,0),-'Rent Roll'!$T51*'Rent Roll'!$D25,"-"),"-")</f>
        <v>-</v>
      </c>
      <c r="BV87" s="92" t="str">
        <f>IFERROR(IF(BV$5=EOMONTH('Rent Roll'!$M51,0),-'Rent Roll'!$T51*'Rent Roll'!$D25,"-"),"-")</f>
        <v>-</v>
      </c>
      <c r="BW87" s="92" t="str">
        <f>IFERROR(IF(BW$5=EOMONTH('Rent Roll'!$M51,0),-'Rent Roll'!$T51*'Rent Roll'!$D25,"-"),"-")</f>
        <v>-</v>
      </c>
      <c r="BX87" s="92" t="str">
        <f>IFERROR(IF(BX$5=EOMONTH('Rent Roll'!$M51,0),-'Rent Roll'!$T51*'Rent Roll'!$D25,"-"),"-")</f>
        <v>-</v>
      </c>
      <c r="BY87" s="92" t="str">
        <f>IFERROR(IF(BY$5=EOMONTH('Rent Roll'!$M51,0),-'Rent Roll'!$T51*'Rent Roll'!$D25,"-"),"-")</f>
        <v>-</v>
      </c>
      <c r="BZ87" s="92" t="str">
        <f>IFERROR(IF(BZ$5=EOMONTH('Rent Roll'!$M51,0),-'Rent Roll'!$T51*'Rent Roll'!$D25,"-"),"-")</f>
        <v>-</v>
      </c>
      <c r="CA87" s="92" t="str">
        <f>IFERROR(IF(CA$5=EOMONTH('Rent Roll'!$M51,0),-'Rent Roll'!$T51*'Rent Roll'!$D25,"-"),"-")</f>
        <v>-</v>
      </c>
      <c r="CB87" s="92" t="str">
        <f>IFERROR(IF(CB$5=EOMONTH('Rent Roll'!$M51,0),-'Rent Roll'!$T51*'Rent Roll'!$D25,"-"),"-")</f>
        <v>-</v>
      </c>
      <c r="CC87" s="92" t="str">
        <f>IFERROR(IF(CC$5=EOMONTH('Rent Roll'!$M51,0),-'Rent Roll'!$T51*'Rent Roll'!$D25,"-"),"-")</f>
        <v>-</v>
      </c>
      <c r="CD87" s="92" t="str">
        <f>IFERROR(IF(CD$5=EOMONTH('Rent Roll'!$M51,0),-'Rent Roll'!$T51*'Rent Roll'!$D25,"-"),"-")</f>
        <v>-</v>
      </c>
      <c r="CE87" s="92" t="str">
        <f>IFERROR(IF(CE$5=EOMONTH('Rent Roll'!$M51,0),-'Rent Roll'!$T51*'Rent Roll'!$D25,"-"),"-")</f>
        <v>-</v>
      </c>
      <c r="CF87" s="92" t="str">
        <f>IFERROR(IF(CF$5=EOMONTH('Rent Roll'!$M51,0),-'Rent Roll'!$T51*'Rent Roll'!$D25,"-"),"-")</f>
        <v>-</v>
      </c>
      <c r="CG87" s="92" t="str">
        <f>IFERROR(IF(CG$5=EOMONTH('Rent Roll'!$M51,0),-'Rent Roll'!$T51*'Rent Roll'!$D25,"-"),"-")</f>
        <v>-</v>
      </c>
      <c r="CH87" s="92" t="str">
        <f>IFERROR(IF(CH$5=EOMONTH('Rent Roll'!$M51,0),-'Rent Roll'!$T51*'Rent Roll'!$D25,"-"),"-")</f>
        <v>-</v>
      </c>
      <c r="CI87" s="92" t="str">
        <f>IFERROR(IF(CI$5=EOMONTH('Rent Roll'!$M51,0),-'Rent Roll'!$T51*'Rent Roll'!$D25,"-"),"-")</f>
        <v>-</v>
      </c>
      <c r="CJ87" s="92" t="str">
        <f>IFERROR(IF(CJ$5=EOMONTH('Rent Roll'!$M51,0),-'Rent Roll'!$T51*'Rent Roll'!$D25,"-"),"-")</f>
        <v>-</v>
      </c>
      <c r="CK87" s="92" t="str">
        <f>IFERROR(IF(CK$5=EOMONTH('Rent Roll'!$M51,0),-'Rent Roll'!$T51*'Rent Roll'!$D25,"-"),"-")</f>
        <v>-</v>
      </c>
      <c r="CL87" s="92" t="str">
        <f>IFERROR(IF(CL$5=EOMONTH('Rent Roll'!$M51,0),-'Rent Roll'!$T51*'Rent Roll'!$D25,"-"),"-")</f>
        <v>-</v>
      </c>
      <c r="CM87" s="92" t="str">
        <f>IFERROR(IF(CM$5=EOMONTH('Rent Roll'!$M51,0),-'Rent Roll'!$T51*'Rent Roll'!$D25,"-"),"-")</f>
        <v>-</v>
      </c>
      <c r="CN87" s="92" t="str">
        <f>IFERROR(IF(CN$5=EOMONTH('Rent Roll'!$M51,0),-'Rent Roll'!$T51*'Rent Roll'!$D25,"-"),"-")</f>
        <v>-</v>
      </c>
      <c r="CO87" s="92" t="str">
        <f>IFERROR(IF(CO$5=EOMONTH('Rent Roll'!$M51,0),-'Rent Roll'!$T51*'Rent Roll'!$D25,"-"),"-")</f>
        <v>-</v>
      </c>
      <c r="CP87" s="92" t="str">
        <f>IFERROR(IF(CP$5=EOMONTH('Rent Roll'!$M51,0),-'Rent Roll'!$T51*'Rent Roll'!$D25,"-"),"-")</f>
        <v>-</v>
      </c>
      <c r="CQ87" s="92" t="str">
        <f>IFERROR(IF(CQ$5=EOMONTH('Rent Roll'!$M51,0),-'Rent Roll'!$T51*'Rent Roll'!$D25,"-"),"-")</f>
        <v>-</v>
      </c>
      <c r="CR87" s="92" t="str">
        <f>IFERROR(IF(CR$5=EOMONTH('Rent Roll'!$M51,0),-'Rent Roll'!$T51*'Rent Roll'!$D25,"-"),"-")</f>
        <v>-</v>
      </c>
      <c r="CS87" s="92" t="str">
        <f>IFERROR(IF(CS$5=EOMONTH('Rent Roll'!$M51,0),-'Rent Roll'!$T51*'Rent Roll'!$D25,"-"),"-")</f>
        <v>-</v>
      </c>
      <c r="CT87" s="92" t="str">
        <f>IFERROR(IF(CT$5=EOMONTH('Rent Roll'!$M51,0),-'Rent Roll'!$T51*'Rent Roll'!$D25,"-"),"-")</f>
        <v>-</v>
      </c>
      <c r="CU87" s="92" t="str">
        <f>IFERROR(IF(CU$5=EOMONTH('Rent Roll'!$M51,0),-'Rent Roll'!$T51*'Rent Roll'!$D25,"-"),"-")</f>
        <v>-</v>
      </c>
      <c r="CV87" s="92" t="str">
        <f>IFERROR(IF(CV$5=EOMONTH('Rent Roll'!$M51,0),-'Rent Roll'!$T51*'Rent Roll'!$D25,"-"),"-")</f>
        <v>-</v>
      </c>
      <c r="CW87" s="92" t="str">
        <f>IFERROR(IF(CW$5=EOMONTH('Rent Roll'!$M51,0),-'Rent Roll'!$T51*'Rent Roll'!$D25,"-"),"-")</f>
        <v>-</v>
      </c>
      <c r="CX87" s="92" t="str">
        <f>IFERROR(IF(CX$5=EOMONTH('Rent Roll'!$M51,0),-'Rent Roll'!$T51*'Rent Roll'!$D25,"-"),"-")</f>
        <v>-</v>
      </c>
      <c r="CY87" s="92" t="str">
        <f>IFERROR(IF(CY$5=EOMONTH('Rent Roll'!$M51,0),-'Rent Roll'!$T51*'Rent Roll'!$D25,"-"),"-")</f>
        <v>-</v>
      </c>
      <c r="CZ87" s="92" t="str">
        <f>IFERROR(IF(CZ$5=EOMONTH('Rent Roll'!$M51,0),-'Rent Roll'!$T51*'Rent Roll'!$D25,"-"),"-")</f>
        <v>-</v>
      </c>
      <c r="DA87" s="92" t="str">
        <f>IFERROR(IF(DA$5=EOMONTH('Rent Roll'!$M51,0),-'Rent Roll'!$T51*'Rent Roll'!$D25,"-"),"-")</f>
        <v>-</v>
      </c>
      <c r="DB87" s="92" t="str">
        <f>IFERROR(IF(DB$5=EOMONTH('Rent Roll'!$M51,0),-'Rent Roll'!$T51*'Rent Roll'!$D25,"-"),"-")</f>
        <v>-</v>
      </c>
      <c r="DC87" s="92" t="str">
        <f>IFERROR(IF(DC$5=EOMONTH('Rent Roll'!$M51,0),-'Rent Roll'!$T51*'Rent Roll'!$D25,"-"),"-")</f>
        <v>-</v>
      </c>
      <c r="DD87" s="92" t="str">
        <f>IFERROR(IF(DD$5=EOMONTH('Rent Roll'!$M51,0),-'Rent Roll'!$T51*'Rent Roll'!$D25,"-"),"-")</f>
        <v>-</v>
      </c>
      <c r="DE87" s="92" t="str">
        <f>IFERROR(IF(DE$5=EOMONTH('Rent Roll'!$M51,0),-'Rent Roll'!$T51*'Rent Roll'!$D25,"-"),"-")</f>
        <v>-</v>
      </c>
      <c r="DF87" s="92" t="str">
        <f>IFERROR(IF(DF$5=EOMONTH('Rent Roll'!$M51,0),-'Rent Roll'!$T51*'Rent Roll'!$D25,"-"),"-")</f>
        <v>-</v>
      </c>
      <c r="DG87" s="92" t="str">
        <f>IFERROR(IF(DG$5=EOMONTH('Rent Roll'!$M51,0),-'Rent Roll'!$T51*'Rent Roll'!$D25,"-"),"-")</f>
        <v>-</v>
      </c>
      <c r="DH87" s="92" t="str">
        <f>IFERROR(IF(DH$5=EOMONTH('Rent Roll'!$M51,0),-'Rent Roll'!$T51*'Rent Roll'!$D25,"-"),"-")</f>
        <v>-</v>
      </c>
      <c r="DI87" s="92" t="str">
        <f>IFERROR(IF(DI$5=EOMONTH('Rent Roll'!$M51,0),-'Rent Roll'!$T51*'Rent Roll'!$D25,"-"),"-")</f>
        <v>-</v>
      </c>
      <c r="DJ87" s="92" t="str">
        <f>IFERROR(IF(DJ$5=EOMONTH('Rent Roll'!$M51,0),-'Rent Roll'!$T51*'Rent Roll'!$D25,"-"),"-")</f>
        <v>-</v>
      </c>
      <c r="DK87" s="92" t="str">
        <f>IFERROR(IF(DK$5=EOMONTH('Rent Roll'!$M51,0),-'Rent Roll'!$T51*'Rent Roll'!$D25,"-"),"-")</f>
        <v>-</v>
      </c>
      <c r="DL87" s="92" t="str">
        <f>IFERROR(IF(DL$5=EOMONTH('Rent Roll'!$M51,0),-'Rent Roll'!$T51*'Rent Roll'!$D25,"-"),"-")</f>
        <v>-</v>
      </c>
      <c r="DM87" s="92" t="str">
        <f>IFERROR(IF(DM$5=EOMONTH('Rent Roll'!$M51,0),-'Rent Roll'!$T51*'Rent Roll'!$D25,"-"),"-")</f>
        <v>-</v>
      </c>
      <c r="DN87" s="92" t="str">
        <f>IFERROR(IF(DN$5=EOMONTH('Rent Roll'!$M51,0),-'Rent Roll'!$T51*'Rent Roll'!$D25,"-"),"-")</f>
        <v>-</v>
      </c>
      <c r="DO87" s="92" t="str">
        <f>IFERROR(IF(DO$5=EOMONTH('Rent Roll'!$M51,0),-'Rent Roll'!$T51*'Rent Roll'!$D25,"-"),"-")</f>
        <v>-</v>
      </c>
      <c r="DP87" s="92" t="str">
        <f>IFERROR(IF(DP$5=EOMONTH('Rent Roll'!$M51,0),-'Rent Roll'!$T51*'Rent Roll'!$D25,"-"),"-")</f>
        <v>-</v>
      </c>
      <c r="DQ87" s="92" t="str">
        <f>IFERROR(IF(DQ$5=EOMONTH('Rent Roll'!$M51,0),-'Rent Roll'!$T51*'Rent Roll'!$D25,"-"),"-")</f>
        <v>-</v>
      </c>
      <c r="DR87" s="92" t="str">
        <f>IFERROR(IF(DR$5=EOMONTH('Rent Roll'!$M51,0),-'Rent Roll'!$T51*'Rent Roll'!$D25,"-"),"-")</f>
        <v>-</v>
      </c>
      <c r="DS87" s="92" t="str">
        <f>IFERROR(IF(DS$5=EOMONTH('Rent Roll'!$M51,0),-'Rent Roll'!$T51*'Rent Roll'!$D25,"-"),"-")</f>
        <v>-</v>
      </c>
      <c r="DT87" s="92" t="str">
        <f>IFERROR(IF(DT$5=EOMONTH('Rent Roll'!$M51,0),-'Rent Roll'!$T51*'Rent Roll'!$D25,"-"),"-")</f>
        <v>-</v>
      </c>
      <c r="DU87" s="92" t="str">
        <f>IFERROR(IF(DU$5=EOMONTH('Rent Roll'!$M51,0),-'Rent Roll'!$T51*'Rent Roll'!$D25,"-"),"-")</f>
        <v>-</v>
      </c>
      <c r="DV87" s="92" t="str">
        <f>IFERROR(IF(DV$5=EOMONTH('Rent Roll'!$M51,0),-'Rent Roll'!$T51*'Rent Roll'!$D25,"-"),"-")</f>
        <v>-</v>
      </c>
      <c r="DW87" s="92" t="str">
        <f>IFERROR(IF(DW$5=EOMONTH('Rent Roll'!$M51,0),-'Rent Roll'!$T51*'Rent Roll'!$D25,"-"),"-")</f>
        <v>-</v>
      </c>
      <c r="DX87" s="92" t="str">
        <f>IFERROR(IF(DX$5=EOMONTH('Rent Roll'!$M51,0),-'Rent Roll'!$T51*'Rent Roll'!$D25,"-"),"-")</f>
        <v>-</v>
      </c>
      <c r="DY87" s="92" t="str">
        <f>IFERROR(IF(DY$5=EOMONTH('Rent Roll'!$M51,0),-'Rent Roll'!$T51*'Rent Roll'!$D25,"-"),"-")</f>
        <v>-</v>
      </c>
      <c r="DZ87" s="92" t="str">
        <f>IFERROR(IF(DZ$5=EOMONTH('Rent Roll'!$M51,0),-'Rent Roll'!$T51*'Rent Roll'!$D25,"-"),"-")</f>
        <v>-</v>
      </c>
      <c r="EA87" s="92" t="str">
        <f>IFERROR(IF(EA$5=EOMONTH('Rent Roll'!$M51,0),-'Rent Roll'!$T51*'Rent Roll'!$D25,"-"),"-")</f>
        <v>-</v>
      </c>
      <c r="EB87" s="92" t="str">
        <f>IFERROR(IF(EB$5=EOMONTH('Rent Roll'!$M51,0),-'Rent Roll'!$T51*'Rent Roll'!$D25,"-"),"-")</f>
        <v>-</v>
      </c>
      <c r="EC87" s="92" t="str">
        <f>IFERROR(IF(EC$5=EOMONTH('Rent Roll'!$M51,0),-'Rent Roll'!$T51*'Rent Roll'!$D25,"-"),"-")</f>
        <v>-</v>
      </c>
      <c r="ED87" s="92" t="str">
        <f>IFERROR(IF(ED$5=EOMONTH('Rent Roll'!$M51,0),-'Rent Roll'!$T51*'Rent Roll'!$D25,"-"),"-")</f>
        <v>-</v>
      </c>
      <c r="EE87" s="92" t="str">
        <f>IFERROR(IF(EE$5=EOMONTH('Rent Roll'!$M51,0),-'Rent Roll'!$T51*'Rent Roll'!$D25,"-"),"-")</f>
        <v>-</v>
      </c>
      <c r="EF87" s="214" t="str">
        <f>IFERROR(IF(EF$5=EOMONTH('Rent Roll'!$M51,0),-'Rent Roll'!$T51*'Rent Roll'!$D25,"-"),"-")</f>
        <v>-</v>
      </c>
      <c r="EG87" s="72" t="s">
        <v>109</v>
      </c>
    </row>
    <row r="88" spans="2:137" x14ac:dyDescent="0.2">
      <c r="B88" s="75"/>
      <c r="C88" s="287" t="str">
        <f>CONCATENATE('Rent Roll'!B26&amp;" - "&amp;'Rent Roll'!C26)</f>
        <v xml:space="preserve"> - </v>
      </c>
      <c r="D88" s="298">
        <f t="shared" si="153"/>
        <v>0</v>
      </c>
      <c r="E88" s="212" t="str">
        <f>IFERROR(IF(E$5=EOMONTH('Rent Roll'!$M52,0),-'Rent Roll'!$T52*'Rent Roll'!$D26,"-"),"-")</f>
        <v>-</v>
      </c>
      <c r="F88" s="93" t="str">
        <f>IFERROR(IF(F$5=EOMONTH('Rent Roll'!$M52,0),-'Rent Roll'!$T52*'Rent Roll'!$D26,"-"),"-")</f>
        <v>-</v>
      </c>
      <c r="G88" s="93" t="str">
        <f>IFERROR(IF(G$5=EOMONTH('Rent Roll'!$M52,0),-'Rent Roll'!$T52*'Rent Roll'!$D26,"-"),"-")</f>
        <v>-</v>
      </c>
      <c r="H88" s="93" t="str">
        <f>IFERROR(IF(H$5=EOMONTH('Rent Roll'!$M52,0),-'Rent Roll'!$T52*'Rent Roll'!$D26,"-"),"-")</f>
        <v>-</v>
      </c>
      <c r="I88" s="93" t="str">
        <f>IFERROR(IF(I$5=EOMONTH('Rent Roll'!$M52,0),-'Rent Roll'!$T52*'Rent Roll'!$D26,"-"),"-")</f>
        <v>-</v>
      </c>
      <c r="J88" s="93" t="str">
        <f>IFERROR(IF(J$5=EOMONTH('Rent Roll'!$M52,0),-'Rent Roll'!$T52*'Rent Roll'!$D26,"-"),"-")</f>
        <v>-</v>
      </c>
      <c r="K88" s="93" t="str">
        <f>IFERROR(IF(K$5=EOMONTH('Rent Roll'!$M52,0),-'Rent Roll'!$T52*'Rent Roll'!$D26,"-"),"-")</f>
        <v>-</v>
      </c>
      <c r="L88" s="93" t="str">
        <f>IFERROR(IF(L$5=EOMONTH('Rent Roll'!$M52,0),-'Rent Roll'!$T52*'Rent Roll'!$D26,"-"),"-")</f>
        <v>-</v>
      </c>
      <c r="M88" s="93" t="str">
        <f>IFERROR(IF(M$5=EOMONTH('Rent Roll'!$M52,0),-'Rent Roll'!$T52*'Rent Roll'!$D26,"-"),"-")</f>
        <v>-</v>
      </c>
      <c r="N88" s="93" t="str">
        <f>IFERROR(IF(N$5=EOMONTH('Rent Roll'!$M52,0),-'Rent Roll'!$T52*'Rent Roll'!$D26,"-"),"-")</f>
        <v>-</v>
      </c>
      <c r="O88" s="93" t="str">
        <f>IFERROR(IF(O$5=EOMONTH('Rent Roll'!$M52,0),-'Rent Roll'!$T52*'Rent Roll'!$D26,"-"),"-")</f>
        <v>-</v>
      </c>
      <c r="P88" s="93" t="str">
        <f>IFERROR(IF(P$5=EOMONTH('Rent Roll'!$M52,0),-'Rent Roll'!$T52*'Rent Roll'!$D26,"-"),"-")</f>
        <v>-</v>
      </c>
      <c r="Q88" s="93" t="str">
        <f>IFERROR(IF(Q$5=EOMONTH('Rent Roll'!$M52,0),-'Rent Roll'!$T52*'Rent Roll'!$D26,"-"),"-")</f>
        <v>-</v>
      </c>
      <c r="R88" s="93" t="str">
        <f>IFERROR(IF(R$5=EOMONTH('Rent Roll'!$M52,0),-'Rent Roll'!$T52*'Rent Roll'!$D26,"-"),"-")</f>
        <v>-</v>
      </c>
      <c r="S88" s="93" t="str">
        <f>IFERROR(IF(S$5=EOMONTH('Rent Roll'!$M52,0),-'Rent Roll'!$T52*'Rent Roll'!$D26,"-"),"-")</f>
        <v>-</v>
      </c>
      <c r="T88" s="93" t="str">
        <f>IFERROR(IF(T$5=EOMONTH('Rent Roll'!$M52,0),-'Rent Roll'!$T52*'Rent Roll'!$D26,"-"),"-")</f>
        <v>-</v>
      </c>
      <c r="U88" s="93" t="str">
        <f>IFERROR(IF(U$5=EOMONTH('Rent Roll'!$M52,0),-'Rent Roll'!$T52*'Rent Roll'!$D26,"-"),"-")</f>
        <v>-</v>
      </c>
      <c r="V88" s="93" t="str">
        <f>IFERROR(IF(V$5=EOMONTH('Rent Roll'!$M52,0),-'Rent Roll'!$T52*'Rent Roll'!$D26,"-"),"-")</f>
        <v>-</v>
      </c>
      <c r="W88" s="93" t="str">
        <f>IFERROR(IF(W$5=EOMONTH('Rent Roll'!$M52,0),-'Rent Roll'!$T52*'Rent Roll'!$D26,"-"),"-")</f>
        <v>-</v>
      </c>
      <c r="X88" s="93" t="str">
        <f>IFERROR(IF(X$5=EOMONTH('Rent Roll'!$M52,0),-'Rent Roll'!$T52*'Rent Roll'!$D26,"-"),"-")</f>
        <v>-</v>
      </c>
      <c r="Y88" s="93" t="str">
        <f>IFERROR(IF(Y$5=EOMONTH('Rent Roll'!$M52,0),-'Rent Roll'!$T52*'Rent Roll'!$D26,"-"),"-")</f>
        <v>-</v>
      </c>
      <c r="Z88" s="93" t="str">
        <f>IFERROR(IF(Z$5=EOMONTH('Rent Roll'!$M52,0),-'Rent Roll'!$T52*'Rent Roll'!$D26,"-"),"-")</f>
        <v>-</v>
      </c>
      <c r="AA88" s="93" t="str">
        <f>IFERROR(IF(AA$5=EOMONTH('Rent Roll'!$M52,0),-'Rent Roll'!$T52*'Rent Roll'!$D26,"-"),"-")</f>
        <v>-</v>
      </c>
      <c r="AB88" s="93" t="str">
        <f>IFERROR(IF(AB$5=EOMONTH('Rent Roll'!$M52,0),-'Rent Roll'!$T52*'Rent Roll'!$D26,"-"),"-")</f>
        <v>-</v>
      </c>
      <c r="AC88" s="93" t="str">
        <f>IFERROR(IF(AC$5=EOMONTH('Rent Roll'!$M52,0),-'Rent Roll'!$T52*'Rent Roll'!$D26,"-"),"-")</f>
        <v>-</v>
      </c>
      <c r="AD88" s="93" t="str">
        <f>IFERROR(IF(AD$5=EOMONTH('Rent Roll'!$M52,0),-'Rent Roll'!$T52*'Rent Roll'!$D26,"-"),"-")</f>
        <v>-</v>
      </c>
      <c r="AE88" s="93" t="str">
        <f>IFERROR(IF(AE$5=EOMONTH('Rent Roll'!$M52,0),-'Rent Roll'!$T52*'Rent Roll'!$D26,"-"),"-")</f>
        <v>-</v>
      </c>
      <c r="AF88" s="93" t="str">
        <f>IFERROR(IF(AF$5=EOMONTH('Rent Roll'!$M52,0),-'Rent Roll'!$T52*'Rent Roll'!$D26,"-"),"-")</f>
        <v>-</v>
      </c>
      <c r="AG88" s="93" t="str">
        <f>IFERROR(IF(AG$5=EOMONTH('Rent Roll'!$M52,0),-'Rent Roll'!$T52*'Rent Roll'!$D26,"-"),"-")</f>
        <v>-</v>
      </c>
      <c r="AH88" s="93" t="str">
        <f>IFERROR(IF(AH$5=EOMONTH('Rent Roll'!$M52,0),-'Rent Roll'!$T52*'Rent Roll'!$D26,"-"),"-")</f>
        <v>-</v>
      </c>
      <c r="AI88" s="93" t="str">
        <f>IFERROR(IF(AI$5=EOMONTH('Rent Roll'!$M52,0),-'Rent Roll'!$T52*'Rent Roll'!$D26,"-"),"-")</f>
        <v>-</v>
      </c>
      <c r="AJ88" s="93" t="str">
        <f>IFERROR(IF(AJ$5=EOMONTH('Rent Roll'!$M52,0),-'Rent Roll'!$T52*'Rent Roll'!$D26,"-"),"-")</f>
        <v>-</v>
      </c>
      <c r="AK88" s="93" t="str">
        <f>IFERROR(IF(AK$5=EOMONTH('Rent Roll'!$M52,0),-'Rent Roll'!$T52*'Rent Roll'!$D26,"-"),"-")</f>
        <v>-</v>
      </c>
      <c r="AL88" s="93" t="str">
        <f>IFERROR(IF(AL$5=EOMONTH('Rent Roll'!$M52,0),-'Rent Roll'!$T52*'Rent Roll'!$D26,"-"),"-")</f>
        <v>-</v>
      </c>
      <c r="AM88" s="93" t="str">
        <f>IFERROR(IF(AM$5=EOMONTH('Rent Roll'!$M52,0),-'Rent Roll'!$T52*'Rent Roll'!$D26,"-"),"-")</f>
        <v>-</v>
      </c>
      <c r="AN88" s="93" t="str">
        <f>IFERROR(IF(AN$5=EOMONTH('Rent Roll'!$M52,0),-'Rent Roll'!$T52*'Rent Roll'!$D26,"-"),"-")</f>
        <v>-</v>
      </c>
      <c r="AO88" s="93" t="str">
        <f>IFERROR(IF(AO$5=EOMONTH('Rent Roll'!$M52,0),-'Rent Roll'!$T52*'Rent Roll'!$D26,"-"),"-")</f>
        <v>-</v>
      </c>
      <c r="AP88" s="93" t="str">
        <f>IFERROR(IF(AP$5=EOMONTH('Rent Roll'!$M52,0),-'Rent Roll'!$T52*'Rent Roll'!$D26,"-"),"-")</f>
        <v>-</v>
      </c>
      <c r="AQ88" s="93" t="str">
        <f>IFERROR(IF(AQ$5=EOMONTH('Rent Roll'!$M52,0),-'Rent Roll'!$T52*'Rent Roll'!$D26,"-"),"-")</f>
        <v>-</v>
      </c>
      <c r="AR88" s="93" t="str">
        <f>IFERROR(IF(AR$5=EOMONTH('Rent Roll'!$M52,0),-'Rent Roll'!$T52*'Rent Roll'!$D26,"-"),"-")</f>
        <v>-</v>
      </c>
      <c r="AS88" s="93" t="str">
        <f>IFERROR(IF(AS$5=EOMONTH('Rent Roll'!$M52,0),-'Rent Roll'!$T52*'Rent Roll'!$D26,"-"),"-")</f>
        <v>-</v>
      </c>
      <c r="AT88" s="93" t="str">
        <f>IFERROR(IF(AT$5=EOMONTH('Rent Roll'!$M52,0),-'Rent Roll'!$T52*'Rent Roll'!$D26,"-"),"-")</f>
        <v>-</v>
      </c>
      <c r="AU88" s="93" t="str">
        <f>IFERROR(IF(AU$5=EOMONTH('Rent Roll'!$M52,0),-'Rent Roll'!$T52*'Rent Roll'!$D26,"-"),"-")</f>
        <v>-</v>
      </c>
      <c r="AV88" s="93" t="str">
        <f>IFERROR(IF(AV$5=EOMONTH('Rent Roll'!$M52,0),-'Rent Roll'!$T52*'Rent Roll'!$D26,"-"),"-")</f>
        <v>-</v>
      </c>
      <c r="AW88" s="93" t="str">
        <f>IFERROR(IF(AW$5=EOMONTH('Rent Roll'!$M52,0),-'Rent Roll'!$T52*'Rent Roll'!$D26,"-"),"-")</f>
        <v>-</v>
      </c>
      <c r="AX88" s="93" t="str">
        <f>IFERROR(IF(AX$5=EOMONTH('Rent Roll'!$M52,0),-'Rent Roll'!$T52*'Rent Roll'!$D26,"-"),"-")</f>
        <v>-</v>
      </c>
      <c r="AY88" s="93" t="str">
        <f>IFERROR(IF(AY$5=EOMONTH('Rent Roll'!$M52,0),-'Rent Roll'!$T52*'Rent Roll'!$D26,"-"),"-")</f>
        <v>-</v>
      </c>
      <c r="AZ88" s="93" t="str">
        <f>IFERROR(IF(AZ$5=EOMONTH('Rent Roll'!$M52,0),-'Rent Roll'!$T52*'Rent Roll'!$D26,"-"),"-")</f>
        <v>-</v>
      </c>
      <c r="BA88" s="93" t="str">
        <f>IFERROR(IF(BA$5=EOMONTH('Rent Roll'!$M52,0),-'Rent Roll'!$T52*'Rent Roll'!$D26,"-"),"-")</f>
        <v>-</v>
      </c>
      <c r="BB88" s="93" t="str">
        <f>IFERROR(IF(BB$5=EOMONTH('Rent Roll'!$M52,0),-'Rent Roll'!$T52*'Rent Roll'!$D26,"-"),"-")</f>
        <v>-</v>
      </c>
      <c r="BC88" s="93" t="str">
        <f>IFERROR(IF(BC$5=EOMONTH('Rent Roll'!$M52,0),-'Rent Roll'!$T52*'Rent Roll'!$D26,"-"),"-")</f>
        <v>-</v>
      </c>
      <c r="BD88" s="93" t="str">
        <f>IFERROR(IF(BD$5=EOMONTH('Rent Roll'!$M52,0),-'Rent Roll'!$T52*'Rent Roll'!$D26,"-"),"-")</f>
        <v>-</v>
      </c>
      <c r="BE88" s="93" t="str">
        <f>IFERROR(IF(BE$5=EOMONTH('Rent Roll'!$M52,0),-'Rent Roll'!$T52*'Rent Roll'!$D26,"-"),"-")</f>
        <v>-</v>
      </c>
      <c r="BF88" s="93" t="str">
        <f>IFERROR(IF(BF$5=EOMONTH('Rent Roll'!$M52,0),-'Rent Roll'!$T52*'Rent Roll'!$D26,"-"),"-")</f>
        <v>-</v>
      </c>
      <c r="BG88" s="93" t="str">
        <f>IFERROR(IF(BG$5=EOMONTH('Rent Roll'!$M52,0),-'Rent Roll'!$T52*'Rent Roll'!$D26,"-"),"-")</f>
        <v>-</v>
      </c>
      <c r="BH88" s="93" t="str">
        <f>IFERROR(IF(BH$5=EOMONTH('Rent Roll'!$M52,0),-'Rent Roll'!$T52*'Rent Roll'!$D26,"-"),"-")</f>
        <v>-</v>
      </c>
      <c r="BI88" s="93" t="str">
        <f>IFERROR(IF(BI$5=EOMONTH('Rent Roll'!$M52,0),-'Rent Roll'!$T52*'Rent Roll'!$D26,"-"),"-")</f>
        <v>-</v>
      </c>
      <c r="BJ88" s="93" t="str">
        <f>IFERROR(IF(BJ$5=EOMONTH('Rent Roll'!$M52,0),-'Rent Roll'!$T52*'Rent Roll'!$D26,"-"),"-")</f>
        <v>-</v>
      </c>
      <c r="BK88" s="93" t="str">
        <f>IFERROR(IF(BK$5=EOMONTH('Rent Roll'!$M52,0),-'Rent Roll'!$T52*'Rent Roll'!$D26,"-"),"-")</f>
        <v>-</v>
      </c>
      <c r="BL88" s="93" t="str">
        <f>IFERROR(IF(BL$5=EOMONTH('Rent Roll'!$M52,0),-'Rent Roll'!$T52*'Rent Roll'!$D26,"-"),"-")</f>
        <v>-</v>
      </c>
      <c r="BM88" s="93" t="str">
        <f>IFERROR(IF(BM$5=EOMONTH('Rent Roll'!$M52,0),-'Rent Roll'!$T52*'Rent Roll'!$D26,"-"),"-")</f>
        <v>-</v>
      </c>
      <c r="BN88" s="93" t="str">
        <f>IFERROR(IF(BN$5=EOMONTH('Rent Roll'!$M52,0),-'Rent Roll'!$T52*'Rent Roll'!$D26,"-"),"-")</f>
        <v>-</v>
      </c>
      <c r="BO88" s="93" t="str">
        <f>IFERROR(IF(BO$5=EOMONTH('Rent Roll'!$M52,0),-'Rent Roll'!$T52*'Rent Roll'!$D26,"-"),"-")</f>
        <v>-</v>
      </c>
      <c r="BP88" s="93" t="str">
        <f>IFERROR(IF(BP$5=EOMONTH('Rent Roll'!$M52,0),-'Rent Roll'!$T52*'Rent Roll'!$D26,"-"),"-")</f>
        <v>-</v>
      </c>
      <c r="BQ88" s="93" t="str">
        <f>IFERROR(IF(BQ$5=EOMONTH('Rent Roll'!$M52,0),-'Rent Roll'!$T52*'Rent Roll'!$D26,"-"),"-")</f>
        <v>-</v>
      </c>
      <c r="BR88" s="93" t="str">
        <f>IFERROR(IF(BR$5=EOMONTH('Rent Roll'!$M52,0),-'Rent Roll'!$T52*'Rent Roll'!$D26,"-"),"-")</f>
        <v>-</v>
      </c>
      <c r="BS88" s="93" t="str">
        <f>IFERROR(IF(BS$5=EOMONTH('Rent Roll'!$M52,0),-'Rent Roll'!$T52*'Rent Roll'!$D26,"-"),"-")</f>
        <v>-</v>
      </c>
      <c r="BT88" s="93" t="str">
        <f>IFERROR(IF(BT$5=EOMONTH('Rent Roll'!$M52,0),-'Rent Roll'!$T52*'Rent Roll'!$D26,"-"),"-")</f>
        <v>-</v>
      </c>
      <c r="BU88" s="93" t="str">
        <f>IFERROR(IF(BU$5=EOMONTH('Rent Roll'!$M52,0),-'Rent Roll'!$T52*'Rent Roll'!$D26,"-"),"-")</f>
        <v>-</v>
      </c>
      <c r="BV88" s="93" t="str">
        <f>IFERROR(IF(BV$5=EOMONTH('Rent Roll'!$M52,0),-'Rent Roll'!$T52*'Rent Roll'!$D26,"-"),"-")</f>
        <v>-</v>
      </c>
      <c r="BW88" s="93" t="str">
        <f>IFERROR(IF(BW$5=EOMONTH('Rent Roll'!$M52,0),-'Rent Roll'!$T52*'Rent Roll'!$D26,"-"),"-")</f>
        <v>-</v>
      </c>
      <c r="BX88" s="93" t="str">
        <f>IFERROR(IF(BX$5=EOMONTH('Rent Roll'!$M52,0),-'Rent Roll'!$T52*'Rent Roll'!$D26,"-"),"-")</f>
        <v>-</v>
      </c>
      <c r="BY88" s="93" t="str">
        <f>IFERROR(IF(BY$5=EOMONTH('Rent Roll'!$M52,0),-'Rent Roll'!$T52*'Rent Roll'!$D26,"-"),"-")</f>
        <v>-</v>
      </c>
      <c r="BZ88" s="93" t="str">
        <f>IFERROR(IF(BZ$5=EOMONTH('Rent Roll'!$M52,0),-'Rent Roll'!$T52*'Rent Roll'!$D26,"-"),"-")</f>
        <v>-</v>
      </c>
      <c r="CA88" s="93" t="str">
        <f>IFERROR(IF(CA$5=EOMONTH('Rent Roll'!$M52,0),-'Rent Roll'!$T52*'Rent Roll'!$D26,"-"),"-")</f>
        <v>-</v>
      </c>
      <c r="CB88" s="93" t="str">
        <f>IFERROR(IF(CB$5=EOMONTH('Rent Roll'!$M52,0),-'Rent Roll'!$T52*'Rent Roll'!$D26,"-"),"-")</f>
        <v>-</v>
      </c>
      <c r="CC88" s="93" t="str">
        <f>IFERROR(IF(CC$5=EOMONTH('Rent Roll'!$M52,0),-'Rent Roll'!$T52*'Rent Roll'!$D26,"-"),"-")</f>
        <v>-</v>
      </c>
      <c r="CD88" s="93" t="str">
        <f>IFERROR(IF(CD$5=EOMONTH('Rent Roll'!$M52,0),-'Rent Roll'!$T52*'Rent Roll'!$D26,"-"),"-")</f>
        <v>-</v>
      </c>
      <c r="CE88" s="93" t="str">
        <f>IFERROR(IF(CE$5=EOMONTH('Rent Roll'!$M52,0),-'Rent Roll'!$T52*'Rent Roll'!$D26,"-"),"-")</f>
        <v>-</v>
      </c>
      <c r="CF88" s="93" t="str">
        <f>IFERROR(IF(CF$5=EOMONTH('Rent Roll'!$M52,0),-'Rent Roll'!$T52*'Rent Roll'!$D26,"-"),"-")</f>
        <v>-</v>
      </c>
      <c r="CG88" s="93" t="str">
        <f>IFERROR(IF(CG$5=EOMONTH('Rent Roll'!$M52,0),-'Rent Roll'!$T52*'Rent Roll'!$D26,"-"),"-")</f>
        <v>-</v>
      </c>
      <c r="CH88" s="93" t="str">
        <f>IFERROR(IF(CH$5=EOMONTH('Rent Roll'!$M52,0),-'Rent Roll'!$T52*'Rent Roll'!$D26,"-"),"-")</f>
        <v>-</v>
      </c>
      <c r="CI88" s="93" t="str">
        <f>IFERROR(IF(CI$5=EOMONTH('Rent Roll'!$M52,0),-'Rent Roll'!$T52*'Rent Roll'!$D26,"-"),"-")</f>
        <v>-</v>
      </c>
      <c r="CJ88" s="93" t="str">
        <f>IFERROR(IF(CJ$5=EOMONTH('Rent Roll'!$M52,0),-'Rent Roll'!$T52*'Rent Roll'!$D26,"-"),"-")</f>
        <v>-</v>
      </c>
      <c r="CK88" s="93" t="str">
        <f>IFERROR(IF(CK$5=EOMONTH('Rent Roll'!$M52,0),-'Rent Roll'!$T52*'Rent Roll'!$D26,"-"),"-")</f>
        <v>-</v>
      </c>
      <c r="CL88" s="93" t="str">
        <f>IFERROR(IF(CL$5=EOMONTH('Rent Roll'!$M52,0),-'Rent Roll'!$T52*'Rent Roll'!$D26,"-"),"-")</f>
        <v>-</v>
      </c>
      <c r="CM88" s="93" t="str">
        <f>IFERROR(IF(CM$5=EOMONTH('Rent Roll'!$M52,0),-'Rent Roll'!$T52*'Rent Roll'!$D26,"-"),"-")</f>
        <v>-</v>
      </c>
      <c r="CN88" s="93" t="str">
        <f>IFERROR(IF(CN$5=EOMONTH('Rent Roll'!$M52,0),-'Rent Roll'!$T52*'Rent Roll'!$D26,"-"),"-")</f>
        <v>-</v>
      </c>
      <c r="CO88" s="93" t="str">
        <f>IFERROR(IF(CO$5=EOMONTH('Rent Roll'!$M52,0),-'Rent Roll'!$T52*'Rent Roll'!$D26,"-"),"-")</f>
        <v>-</v>
      </c>
      <c r="CP88" s="93" t="str">
        <f>IFERROR(IF(CP$5=EOMONTH('Rent Roll'!$M52,0),-'Rent Roll'!$T52*'Rent Roll'!$D26,"-"),"-")</f>
        <v>-</v>
      </c>
      <c r="CQ88" s="93" t="str">
        <f>IFERROR(IF(CQ$5=EOMONTH('Rent Roll'!$M52,0),-'Rent Roll'!$T52*'Rent Roll'!$D26,"-"),"-")</f>
        <v>-</v>
      </c>
      <c r="CR88" s="93" t="str">
        <f>IFERROR(IF(CR$5=EOMONTH('Rent Roll'!$M52,0),-'Rent Roll'!$T52*'Rent Roll'!$D26,"-"),"-")</f>
        <v>-</v>
      </c>
      <c r="CS88" s="93" t="str">
        <f>IFERROR(IF(CS$5=EOMONTH('Rent Roll'!$M52,0),-'Rent Roll'!$T52*'Rent Roll'!$D26,"-"),"-")</f>
        <v>-</v>
      </c>
      <c r="CT88" s="93" t="str">
        <f>IFERROR(IF(CT$5=EOMONTH('Rent Roll'!$M52,0),-'Rent Roll'!$T52*'Rent Roll'!$D26,"-"),"-")</f>
        <v>-</v>
      </c>
      <c r="CU88" s="93" t="str">
        <f>IFERROR(IF(CU$5=EOMONTH('Rent Roll'!$M52,0),-'Rent Roll'!$T52*'Rent Roll'!$D26,"-"),"-")</f>
        <v>-</v>
      </c>
      <c r="CV88" s="93" t="str">
        <f>IFERROR(IF(CV$5=EOMONTH('Rent Roll'!$M52,0),-'Rent Roll'!$T52*'Rent Roll'!$D26,"-"),"-")</f>
        <v>-</v>
      </c>
      <c r="CW88" s="93" t="str">
        <f>IFERROR(IF(CW$5=EOMONTH('Rent Roll'!$M52,0),-'Rent Roll'!$T52*'Rent Roll'!$D26,"-"),"-")</f>
        <v>-</v>
      </c>
      <c r="CX88" s="93" t="str">
        <f>IFERROR(IF(CX$5=EOMONTH('Rent Roll'!$M52,0),-'Rent Roll'!$T52*'Rent Roll'!$D26,"-"),"-")</f>
        <v>-</v>
      </c>
      <c r="CY88" s="93" t="str">
        <f>IFERROR(IF(CY$5=EOMONTH('Rent Roll'!$M52,0),-'Rent Roll'!$T52*'Rent Roll'!$D26,"-"),"-")</f>
        <v>-</v>
      </c>
      <c r="CZ88" s="93" t="str">
        <f>IFERROR(IF(CZ$5=EOMONTH('Rent Roll'!$M52,0),-'Rent Roll'!$T52*'Rent Roll'!$D26,"-"),"-")</f>
        <v>-</v>
      </c>
      <c r="DA88" s="93" t="str">
        <f>IFERROR(IF(DA$5=EOMONTH('Rent Roll'!$M52,0),-'Rent Roll'!$T52*'Rent Roll'!$D26,"-"),"-")</f>
        <v>-</v>
      </c>
      <c r="DB88" s="93" t="str">
        <f>IFERROR(IF(DB$5=EOMONTH('Rent Roll'!$M52,0),-'Rent Roll'!$T52*'Rent Roll'!$D26,"-"),"-")</f>
        <v>-</v>
      </c>
      <c r="DC88" s="93" t="str">
        <f>IFERROR(IF(DC$5=EOMONTH('Rent Roll'!$M52,0),-'Rent Roll'!$T52*'Rent Roll'!$D26,"-"),"-")</f>
        <v>-</v>
      </c>
      <c r="DD88" s="93" t="str">
        <f>IFERROR(IF(DD$5=EOMONTH('Rent Roll'!$M52,0),-'Rent Roll'!$T52*'Rent Roll'!$D26,"-"),"-")</f>
        <v>-</v>
      </c>
      <c r="DE88" s="93" t="str">
        <f>IFERROR(IF(DE$5=EOMONTH('Rent Roll'!$M52,0),-'Rent Roll'!$T52*'Rent Roll'!$D26,"-"),"-")</f>
        <v>-</v>
      </c>
      <c r="DF88" s="93" t="str">
        <f>IFERROR(IF(DF$5=EOMONTH('Rent Roll'!$M52,0),-'Rent Roll'!$T52*'Rent Roll'!$D26,"-"),"-")</f>
        <v>-</v>
      </c>
      <c r="DG88" s="93" t="str">
        <f>IFERROR(IF(DG$5=EOMONTH('Rent Roll'!$M52,0),-'Rent Roll'!$T52*'Rent Roll'!$D26,"-"),"-")</f>
        <v>-</v>
      </c>
      <c r="DH88" s="93" t="str">
        <f>IFERROR(IF(DH$5=EOMONTH('Rent Roll'!$M52,0),-'Rent Roll'!$T52*'Rent Roll'!$D26,"-"),"-")</f>
        <v>-</v>
      </c>
      <c r="DI88" s="93" t="str">
        <f>IFERROR(IF(DI$5=EOMONTH('Rent Roll'!$M52,0),-'Rent Roll'!$T52*'Rent Roll'!$D26,"-"),"-")</f>
        <v>-</v>
      </c>
      <c r="DJ88" s="93" t="str">
        <f>IFERROR(IF(DJ$5=EOMONTH('Rent Roll'!$M52,0),-'Rent Roll'!$T52*'Rent Roll'!$D26,"-"),"-")</f>
        <v>-</v>
      </c>
      <c r="DK88" s="93" t="str">
        <f>IFERROR(IF(DK$5=EOMONTH('Rent Roll'!$M52,0),-'Rent Roll'!$T52*'Rent Roll'!$D26,"-"),"-")</f>
        <v>-</v>
      </c>
      <c r="DL88" s="93" t="str">
        <f>IFERROR(IF(DL$5=EOMONTH('Rent Roll'!$M52,0),-'Rent Roll'!$T52*'Rent Roll'!$D26,"-"),"-")</f>
        <v>-</v>
      </c>
      <c r="DM88" s="93" t="str">
        <f>IFERROR(IF(DM$5=EOMONTH('Rent Roll'!$M52,0),-'Rent Roll'!$T52*'Rent Roll'!$D26,"-"),"-")</f>
        <v>-</v>
      </c>
      <c r="DN88" s="93" t="str">
        <f>IFERROR(IF(DN$5=EOMONTH('Rent Roll'!$M52,0),-'Rent Roll'!$T52*'Rent Roll'!$D26,"-"),"-")</f>
        <v>-</v>
      </c>
      <c r="DO88" s="93" t="str">
        <f>IFERROR(IF(DO$5=EOMONTH('Rent Roll'!$M52,0),-'Rent Roll'!$T52*'Rent Roll'!$D26,"-"),"-")</f>
        <v>-</v>
      </c>
      <c r="DP88" s="93" t="str">
        <f>IFERROR(IF(DP$5=EOMONTH('Rent Roll'!$M52,0),-'Rent Roll'!$T52*'Rent Roll'!$D26,"-"),"-")</f>
        <v>-</v>
      </c>
      <c r="DQ88" s="93" t="str">
        <f>IFERROR(IF(DQ$5=EOMONTH('Rent Roll'!$M52,0),-'Rent Roll'!$T52*'Rent Roll'!$D26,"-"),"-")</f>
        <v>-</v>
      </c>
      <c r="DR88" s="93" t="str">
        <f>IFERROR(IF(DR$5=EOMONTH('Rent Roll'!$M52,0),-'Rent Roll'!$T52*'Rent Roll'!$D26,"-"),"-")</f>
        <v>-</v>
      </c>
      <c r="DS88" s="93" t="str">
        <f>IFERROR(IF(DS$5=EOMONTH('Rent Roll'!$M52,0),-'Rent Roll'!$T52*'Rent Roll'!$D26,"-"),"-")</f>
        <v>-</v>
      </c>
      <c r="DT88" s="93" t="str">
        <f>IFERROR(IF(DT$5=EOMONTH('Rent Roll'!$M52,0),-'Rent Roll'!$T52*'Rent Roll'!$D26,"-"),"-")</f>
        <v>-</v>
      </c>
      <c r="DU88" s="93" t="str">
        <f>IFERROR(IF(DU$5=EOMONTH('Rent Roll'!$M52,0),-'Rent Roll'!$T52*'Rent Roll'!$D26,"-"),"-")</f>
        <v>-</v>
      </c>
      <c r="DV88" s="93" t="str">
        <f>IFERROR(IF(DV$5=EOMONTH('Rent Roll'!$M52,0),-'Rent Roll'!$T52*'Rent Roll'!$D26,"-"),"-")</f>
        <v>-</v>
      </c>
      <c r="DW88" s="93" t="str">
        <f>IFERROR(IF(DW$5=EOMONTH('Rent Roll'!$M52,0),-'Rent Roll'!$T52*'Rent Roll'!$D26,"-"),"-")</f>
        <v>-</v>
      </c>
      <c r="DX88" s="93" t="str">
        <f>IFERROR(IF(DX$5=EOMONTH('Rent Roll'!$M52,0),-'Rent Roll'!$T52*'Rent Roll'!$D26,"-"),"-")</f>
        <v>-</v>
      </c>
      <c r="DY88" s="93" t="str">
        <f>IFERROR(IF(DY$5=EOMONTH('Rent Roll'!$M52,0),-'Rent Roll'!$T52*'Rent Roll'!$D26,"-"),"-")</f>
        <v>-</v>
      </c>
      <c r="DZ88" s="93" t="str">
        <f>IFERROR(IF(DZ$5=EOMONTH('Rent Roll'!$M52,0),-'Rent Roll'!$T52*'Rent Roll'!$D26,"-"),"-")</f>
        <v>-</v>
      </c>
      <c r="EA88" s="93" t="str">
        <f>IFERROR(IF(EA$5=EOMONTH('Rent Roll'!$M52,0),-'Rent Roll'!$T52*'Rent Roll'!$D26,"-"),"-")</f>
        <v>-</v>
      </c>
      <c r="EB88" s="93" t="str">
        <f>IFERROR(IF(EB$5=EOMONTH('Rent Roll'!$M52,0),-'Rent Roll'!$T52*'Rent Roll'!$D26,"-"),"-")</f>
        <v>-</v>
      </c>
      <c r="EC88" s="93" t="str">
        <f>IFERROR(IF(EC$5=EOMONTH('Rent Roll'!$M52,0),-'Rent Roll'!$T52*'Rent Roll'!$D26,"-"),"-")</f>
        <v>-</v>
      </c>
      <c r="ED88" s="93" t="str">
        <f>IFERROR(IF(ED$5=EOMONTH('Rent Roll'!$M52,0),-'Rent Roll'!$T52*'Rent Roll'!$D26,"-"),"-")</f>
        <v>-</v>
      </c>
      <c r="EE88" s="93" t="str">
        <f>IFERROR(IF(EE$5=EOMONTH('Rent Roll'!$M52,0),-'Rent Roll'!$T52*'Rent Roll'!$D26,"-"),"-")</f>
        <v>-</v>
      </c>
      <c r="EF88" s="238" t="str">
        <f>IFERROR(IF(EF$5=EOMONTH('Rent Roll'!$M52,0),-'Rent Roll'!$T52*'Rent Roll'!$D26,"-"),"-")</f>
        <v>-</v>
      </c>
      <c r="EG88" s="72" t="s">
        <v>109</v>
      </c>
    </row>
    <row r="89" spans="2:137" ht="15.75" thickBot="1" x14ac:dyDescent="0.3">
      <c r="B89" s="331"/>
      <c r="C89" s="332" t="s">
        <v>21</v>
      </c>
      <c r="D89" s="333">
        <f>SUM(D67:D88)</f>
        <v>-54960</v>
      </c>
      <c r="E89" s="334">
        <f>SUM(E67:E88)</f>
        <v>0</v>
      </c>
      <c r="F89" s="334">
        <f t="shared" ref="F89:BQ89" si="154">SUM(F67:F88)</f>
        <v>0</v>
      </c>
      <c r="G89" s="334">
        <f t="shared" si="154"/>
        <v>0</v>
      </c>
      <c r="H89" s="334">
        <f t="shared" si="154"/>
        <v>0</v>
      </c>
      <c r="I89" s="334">
        <f t="shared" si="154"/>
        <v>0</v>
      </c>
      <c r="J89" s="334">
        <f t="shared" si="154"/>
        <v>0</v>
      </c>
      <c r="K89" s="334">
        <f t="shared" si="154"/>
        <v>0</v>
      </c>
      <c r="L89" s="334">
        <f t="shared" si="154"/>
        <v>0</v>
      </c>
      <c r="M89" s="334">
        <f t="shared" si="154"/>
        <v>0</v>
      </c>
      <c r="N89" s="334">
        <f t="shared" si="154"/>
        <v>0</v>
      </c>
      <c r="O89" s="334">
        <f t="shared" si="154"/>
        <v>0</v>
      </c>
      <c r="P89" s="334">
        <f t="shared" si="154"/>
        <v>0</v>
      </c>
      <c r="Q89" s="334">
        <f t="shared" si="154"/>
        <v>0</v>
      </c>
      <c r="R89" s="334">
        <f t="shared" si="154"/>
        <v>0</v>
      </c>
      <c r="S89" s="334">
        <f t="shared" si="154"/>
        <v>0</v>
      </c>
      <c r="T89" s="334">
        <f t="shared" si="154"/>
        <v>0</v>
      </c>
      <c r="U89" s="334">
        <f t="shared" si="154"/>
        <v>0</v>
      </c>
      <c r="V89" s="334">
        <f t="shared" si="154"/>
        <v>0</v>
      </c>
      <c r="W89" s="334">
        <f t="shared" si="154"/>
        <v>0</v>
      </c>
      <c r="X89" s="334">
        <f t="shared" si="154"/>
        <v>0</v>
      </c>
      <c r="Y89" s="334">
        <f t="shared" si="154"/>
        <v>0</v>
      </c>
      <c r="Z89" s="334">
        <f t="shared" si="154"/>
        <v>0</v>
      </c>
      <c r="AA89" s="334">
        <f t="shared" si="154"/>
        <v>0</v>
      </c>
      <c r="AB89" s="334">
        <f t="shared" si="154"/>
        <v>0</v>
      </c>
      <c r="AC89" s="334">
        <f t="shared" si="154"/>
        <v>0</v>
      </c>
      <c r="AD89" s="334">
        <f t="shared" si="154"/>
        <v>0</v>
      </c>
      <c r="AE89" s="334">
        <f t="shared" si="154"/>
        <v>0</v>
      </c>
      <c r="AF89" s="334">
        <f t="shared" si="154"/>
        <v>0</v>
      </c>
      <c r="AG89" s="334">
        <f t="shared" si="154"/>
        <v>0</v>
      </c>
      <c r="AH89" s="334">
        <f t="shared" si="154"/>
        <v>0</v>
      </c>
      <c r="AI89" s="334">
        <f t="shared" si="154"/>
        <v>0</v>
      </c>
      <c r="AJ89" s="334">
        <f t="shared" si="154"/>
        <v>0</v>
      </c>
      <c r="AK89" s="334">
        <f t="shared" si="154"/>
        <v>0</v>
      </c>
      <c r="AL89" s="334">
        <f t="shared" si="154"/>
        <v>0</v>
      </c>
      <c r="AM89" s="334">
        <f t="shared" si="154"/>
        <v>0</v>
      </c>
      <c r="AN89" s="334">
        <f t="shared" si="154"/>
        <v>0</v>
      </c>
      <c r="AO89" s="334">
        <f t="shared" si="154"/>
        <v>0</v>
      </c>
      <c r="AP89" s="334">
        <f t="shared" si="154"/>
        <v>0</v>
      </c>
      <c r="AQ89" s="334">
        <f t="shared" si="154"/>
        <v>0</v>
      </c>
      <c r="AR89" s="334">
        <f t="shared" si="154"/>
        <v>0</v>
      </c>
      <c r="AS89" s="334">
        <f t="shared" si="154"/>
        <v>0</v>
      </c>
      <c r="AT89" s="334">
        <f t="shared" si="154"/>
        <v>0</v>
      </c>
      <c r="AU89" s="334">
        <f t="shared" si="154"/>
        <v>0</v>
      </c>
      <c r="AV89" s="334">
        <f t="shared" si="154"/>
        <v>0</v>
      </c>
      <c r="AW89" s="334">
        <f t="shared" si="154"/>
        <v>0</v>
      </c>
      <c r="AX89" s="334">
        <f t="shared" si="154"/>
        <v>0</v>
      </c>
      <c r="AY89" s="334">
        <f t="shared" si="154"/>
        <v>0</v>
      </c>
      <c r="AZ89" s="334">
        <f t="shared" si="154"/>
        <v>0</v>
      </c>
      <c r="BA89" s="334">
        <f t="shared" si="154"/>
        <v>0</v>
      </c>
      <c r="BB89" s="334">
        <f t="shared" si="154"/>
        <v>0</v>
      </c>
      <c r="BC89" s="334">
        <f t="shared" si="154"/>
        <v>0</v>
      </c>
      <c r="BD89" s="334">
        <f t="shared" si="154"/>
        <v>0</v>
      </c>
      <c r="BE89" s="334">
        <f t="shared" si="154"/>
        <v>0</v>
      </c>
      <c r="BF89" s="334">
        <f t="shared" si="154"/>
        <v>0</v>
      </c>
      <c r="BG89" s="334">
        <f t="shared" si="154"/>
        <v>0</v>
      </c>
      <c r="BH89" s="334">
        <f t="shared" si="154"/>
        <v>0</v>
      </c>
      <c r="BI89" s="334">
        <f t="shared" si="154"/>
        <v>0</v>
      </c>
      <c r="BJ89" s="334">
        <f t="shared" si="154"/>
        <v>0</v>
      </c>
      <c r="BK89" s="334">
        <f t="shared" si="154"/>
        <v>0</v>
      </c>
      <c r="BL89" s="334">
        <f t="shared" si="154"/>
        <v>0</v>
      </c>
      <c r="BM89" s="334">
        <f t="shared" si="154"/>
        <v>0</v>
      </c>
      <c r="BN89" s="334">
        <f t="shared" si="154"/>
        <v>0</v>
      </c>
      <c r="BO89" s="334">
        <f t="shared" si="154"/>
        <v>0</v>
      </c>
      <c r="BP89" s="334">
        <f t="shared" si="154"/>
        <v>0</v>
      </c>
      <c r="BQ89" s="334">
        <f t="shared" si="154"/>
        <v>0</v>
      </c>
      <c r="BR89" s="334">
        <f t="shared" ref="BR89:EC89" si="155">SUM(BR67:BR88)</f>
        <v>0</v>
      </c>
      <c r="BS89" s="334">
        <f t="shared" si="155"/>
        <v>0</v>
      </c>
      <c r="BT89" s="334">
        <f t="shared" si="155"/>
        <v>0</v>
      </c>
      <c r="BU89" s="334">
        <f t="shared" si="155"/>
        <v>0</v>
      </c>
      <c r="BV89" s="334">
        <f t="shared" si="155"/>
        <v>0</v>
      </c>
      <c r="BW89" s="334">
        <f t="shared" si="155"/>
        <v>0</v>
      </c>
      <c r="BX89" s="334">
        <f t="shared" si="155"/>
        <v>0</v>
      </c>
      <c r="BY89" s="334">
        <f t="shared" si="155"/>
        <v>0</v>
      </c>
      <c r="BZ89" s="334">
        <f t="shared" si="155"/>
        <v>0</v>
      </c>
      <c r="CA89" s="334">
        <f t="shared" si="155"/>
        <v>0</v>
      </c>
      <c r="CB89" s="334">
        <f t="shared" si="155"/>
        <v>0</v>
      </c>
      <c r="CC89" s="334">
        <f t="shared" si="155"/>
        <v>0</v>
      </c>
      <c r="CD89" s="334">
        <f t="shared" si="155"/>
        <v>0</v>
      </c>
      <c r="CE89" s="334">
        <f t="shared" si="155"/>
        <v>0</v>
      </c>
      <c r="CF89" s="334">
        <f t="shared" si="155"/>
        <v>0</v>
      </c>
      <c r="CG89" s="334">
        <f t="shared" si="155"/>
        <v>0</v>
      </c>
      <c r="CH89" s="334">
        <f t="shared" si="155"/>
        <v>0</v>
      </c>
      <c r="CI89" s="334">
        <f t="shared" si="155"/>
        <v>0</v>
      </c>
      <c r="CJ89" s="334">
        <f t="shared" si="155"/>
        <v>0</v>
      </c>
      <c r="CK89" s="334">
        <f t="shared" si="155"/>
        <v>0</v>
      </c>
      <c r="CL89" s="334">
        <f t="shared" si="155"/>
        <v>-54960</v>
      </c>
      <c r="CM89" s="334">
        <f t="shared" si="155"/>
        <v>0</v>
      </c>
      <c r="CN89" s="334">
        <f t="shared" si="155"/>
        <v>0</v>
      </c>
      <c r="CO89" s="334">
        <f t="shared" si="155"/>
        <v>0</v>
      </c>
      <c r="CP89" s="334">
        <f t="shared" si="155"/>
        <v>0</v>
      </c>
      <c r="CQ89" s="334">
        <f t="shared" si="155"/>
        <v>0</v>
      </c>
      <c r="CR89" s="334">
        <f t="shared" si="155"/>
        <v>0</v>
      </c>
      <c r="CS89" s="334">
        <f t="shared" si="155"/>
        <v>0</v>
      </c>
      <c r="CT89" s="334">
        <f t="shared" si="155"/>
        <v>0</v>
      </c>
      <c r="CU89" s="334">
        <f t="shared" si="155"/>
        <v>0</v>
      </c>
      <c r="CV89" s="334">
        <f t="shared" si="155"/>
        <v>0</v>
      </c>
      <c r="CW89" s="334">
        <f t="shared" si="155"/>
        <v>0</v>
      </c>
      <c r="CX89" s="334">
        <f t="shared" si="155"/>
        <v>0</v>
      </c>
      <c r="CY89" s="334">
        <f t="shared" si="155"/>
        <v>0</v>
      </c>
      <c r="CZ89" s="334">
        <f t="shared" si="155"/>
        <v>0</v>
      </c>
      <c r="DA89" s="334">
        <f t="shared" si="155"/>
        <v>0</v>
      </c>
      <c r="DB89" s="334">
        <f t="shared" si="155"/>
        <v>0</v>
      </c>
      <c r="DC89" s="334">
        <f t="shared" si="155"/>
        <v>0</v>
      </c>
      <c r="DD89" s="334">
        <f t="shared" si="155"/>
        <v>0</v>
      </c>
      <c r="DE89" s="334">
        <f t="shared" si="155"/>
        <v>0</v>
      </c>
      <c r="DF89" s="334">
        <f t="shared" si="155"/>
        <v>0</v>
      </c>
      <c r="DG89" s="334">
        <f t="shared" si="155"/>
        <v>0</v>
      </c>
      <c r="DH89" s="334">
        <f t="shared" si="155"/>
        <v>0</v>
      </c>
      <c r="DI89" s="334">
        <f t="shared" si="155"/>
        <v>0</v>
      </c>
      <c r="DJ89" s="334">
        <f t="shared" si="155"/>
        <v>0</v>
      </c>
      <c r="DK89" s="334">
        <f t="shared" si="155"/>
        <v>0</v>
      </c>
      <c r="DL89" s="334">
        <f t="shared" si="155"/>
        <v>0</v>
      </c>
      <c r="DM89" s="334">
        <f t="shared" si="155"/>
        <v>0</v>
      </c>
      <c r="DN89" s="334">
        <f t="shared" si="155"/>
        <v>0</v>
      </c>
      <c r="DO89" s="334">
        <f t="shared" si="155"/>
        <v>0</v>
      </c>
      <c r="DP89" s="334">
        <f t="shared" si="155"/>
        <v>0</v>
      </c>
      <c r="DQ89" s="334">
        <f t="shared" si="155"/>
        <v>0</v>
      </c>
      <c r="DR89" s="334">
        <f t="shared" si="155"/>
        <v>0</v>
      </c>
      <c r="DS89" s="334">
        <f t="shared" si="155"/>
        <v>0</v>
      </c>
      <c r="DT89" s="334">
        <f t="shared" si="155"/>
        <v>0</v>
      </c>
      <c r="DU89" s="334">
        <f t="shared" si="155"/>
        <v>0</v>
      </c>
      <c r="DV89" s="334">
        <f t="shared" si="155"/>
        <v>0</v>
      </c>
      <c r="DW89" s="334">
        <f t="shared" si="155"/>
        <v>0</v>
      </c>
      <c r="DX89" s="334">
        <f t="shared" si="155"/>
        <v>0</v>
      </c>
      <c r="DY89" s="334">
        <f t="shared" si="155"/>
        <v>0</v>
      </c>
      <c r="DZ89" s="334">
        <f t="shared" si="155"/>
        <v>0</v>
      </c>
      <c r="EA89" s="334">
        <f t="shared" si="155"/>
        <v>0</v>
      </c>
      <c r="EB89" s="334">
        <f t="shared" si="155"/>
        <v>0</v>
      </c>
      <c r="EC89" s="334">
        <f t="shared" si="155"/>
        <v>0</v>
      </c>
      <c r="ED89" s="334">
        <f t="shared" ref="ED89:EF89" si="156">SUM(ED67:ED88)</f>
        <v>0</v>
      </c>
      <c r="EE89" s="334">
        <f t="shared" si="156"/>
        <v>0</v>
      </c>
      <c r="EF89" s="335">
        <f t="shared" si="156"/>
        <v>0</v>
      </c>
      <c r="EG89" s="72" t="s">
        <v>109</v>
      </c>
    </row>
    <row r="90" spans="2:137" ht="15" thickTop="1" x14ac:dyDescent="0.2">
      <c r="B90" s="73"/>
      <c r="C90" s="16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237"/>
      <c r="EG90" s="72" t="s">
        <v>109</v>
      </c>
    </row>
    <row r="91" spans="2:137" ht="15" x14ac:dyDescent="0.25">
      <c r="B91" s="299" t="s">
        <v>143</v>
      </c>
      <c r="C91" s="340"/>
      <c r="D91" s="313"/>
      <c r="E91" s="314"/>
      <c r="F91" s="314"/>
      <c r="G91" s="314"/>
      <c r="H91" s="314"/>
      <c r="I91" s="314"/>
      <c r="J91" s="314"/>
      <c r="K91" s="314"/>
      <c r="L91" s="314"/>
      <c r="M91" s="314"/>
      <c r="N91" s="314"/>
      <c r="O91" s="314"/>
      <c r="P91" s="314"/>
      <c r="Q91" s="315"/>
      <c r="R91" s="314"/>
      <c r="S91" s="314"/>
      <c r="T91" s="314"/>
      <c r="U91" s="314"/>
      <c r="V91" s="314"/>
      <c r="W91" s="314"/>
      <c r="X91" s="314"/>
      <c r="Y91" s="314"/>
      <c r="Z91" s="314"/>
      <c r="AA91" s="314"/>
      <c r="AB91" s="314"/>
      <c r="AC91" s="314"/>
      <c r="AD91" s="314"/>
      <c r="AE91" s="314"/>
      <c r="AF91" s="314"/>
      <c r="AG91" s="314"/>
      <c r="AH91" s="314"/>
      <c r="AI91" s="314"/>
      <c r="AJ91" s="314"/>
      <c r="AK91" s="314"/>
      <c r="AL91" s="314"/>
      <c r="AM91" s="314"/>
      <c r="AN91" s="314"/>
      <c r="AO91" s="314"/>
      <c r="AP91" s="314"/>
      <c r="AQ91" s="314"/>
      <c r="AR91" s="314"/>
      <c r="AS91" s="314"/>
      <c r="AT91" s="314"/>
      <c r="AU91" s="314"/>
      <c r="AV91" s="314"/>
      <c r="AW91" s="314"/>
      <c r="AX91" s="314"/>
      <c r="AY91" s="314"/>
      <c r="AZ91" s="314"/>
      <c r="BA91" s="314"/>
      <c r="BB91" s="314"/>
      <c r="BC91" s="314"/>
      <c r="BD91" s="314"/>
      <c r="BE91" s="314"/>
      <c r="BF91" s="314"/>
      <c r="BG91" s="314"/>
      <c r="BH91" s="314"/>
      <c r="BI91" s="314"/>
      <c r="BJ91" s="314"/>
      <c r="BK91" s="314"/>
      <c r="BL91" s="314"/>
      <c r="BM91" s="314"/>
      <c r="BN91" s="314"/>
      <c r="BO91" s="314"/>
      <c r="BP91" s="314"/>
      <c r="BQ91" s="314"/>
      <c r="BR91" s="314"/>
      <c r="BS91" s="314"/>
      <c r="BT91" s="314"/>
      <c r="BU91" s="314"/>
      <c r="BV91" s="314"/>
      <c r="BW91" s="314"/>
      <c r="BX91" s="314"/>
      <c r="BY91" s="314"/>
      <c r="BZ91" s="314"/>
      <c r="CA91" s="314"/>
      <c r="CB91" s="314"/>
      <c r="CC91" s="314"/>
      <c r="CD91" s="314"/>
      <c r="CE91" s="314"/>
      <c r="CF91" s="314"/>
      <c r="CG91" s="314"/>
      <c r="CH91" s="314"/>
      <c r="CI91" s="314"/>
      <c r="CJ91" s="314"/>
      <c r="CK91" s="314"/>
      <c r="CL91" s="314"/>
      <c r="CM91" s="314"/>
      <c r="CN91" s="314"/>
      <c r="CO91" s="314"/>
      <c r="CP91" s="314"/>
      <c r="CQ91" s="314"/>
      <c r="CR91" s="314"/>
      <c r="CS91" s="314"/>
      <c r="CT91" s="314"/>
      <c r="CU91" s="314"/>
      <c r="CV91" s="314"/>
      <c r="CW91" s="314"/>
      <c r="CX91" s="314"/>
      <c r="CY91" s="314"/>
      <c r="CZ91" s="314"/>
      <c r="DA91" s="314"/>
      <c r="DB91" s="314"/>
      <c r="DC91" s="314"/>
      <c r="DD91" s="314"/>
      <c r="DE91" s="314"/>
      <c r="DF91" s="314"/>
      <c r="DG91" s="314"/>
      <c r="DH91" s="314"/>
      <c r="DI91" s="314"/>
      <c r="DJ91" s="314"/>
      <c r="DK91" s="314"/>
      <c r="DL91" s="314"/>
      <c r="DM91" s="314"/>
      <c r="DN91" s="314"/>
      <c r="DO91" s="314"/>
      <c r="DP91" s="314"/>
      <c r="DQ91" s="314"/>
      <c r="DR91" s="314"/>
      <c r="DS91" s="314"/>
      <c r="DT91" s="314"/>
      <c r="DU91" s="314"/>
      <c r="DV91" s="314"/>
      <c r="DW91" s="314"/>
      <c r="DX91" s="314"/>
      <c r="DY91" s="314"/>
      <c r="DZ91" s="314"/>
      <c r="EA91" s="314"/>
      <c r="EB91" s="314"/>
      <c r="EC91" s="314"/>
      <c r="ED91" s="314"/>
      <c r="EE91" s="314"/>
      <c r="EF91" s="316"/>
      <c r="EG91" s="72" t="s">
        <v>109</v>
      </c>
    </row>
    <row r="92" spans="2:137" ht="15" x14ac:dyDescent="0.25">
      <c r="B92" s="74"/>
      <c r="C92" s="287" t="str">
        <f>CONCATENATE('Rent Roll'!B5&amp;" - "&amp;'Rent Roll'!C5)</f>
        <v>LL - Ray Palmer Associates</v>
      </c>
      <c r="D92" s="214">
        <f>SUM(E92:EG92)</f>
        <v>-17118.949770880205</v>
      </c>
      <c r="E92" s="92" t="str">
        <f>IFERROR(IF(E$5=EOMONTH('Rent Roll'!$M31,0),-'Rent Roll'!$W31*'Rent Roll'!$AB31,"-"),"-")</f>
        <v>-</v>
      </c>
      <c r="F92" s="92" t="str">
        <f>IFERROR(IF(F$5=EOMONTH('Rent Roll'!$M31,0),-'Rent Roll'!$W31*'Rent Roll'!$AB31,"-"),"-")</f>
        <v>-</v>
      </c>
      <c r="G92" s="92" t="str">
        <f>IFERROR(IF(G$5=EOMONTH('Rent Roll'!$M31,0),-'Rent Roll'!$W31*'Rent Roll'!$AB31,"-"),"-")</f>
        <v>-</v>
      </c>
      <c r="H92" s="92" t="str">
        <f>IFERROR(IF(H$5=EOMONTH('Rent Roll'!$M31,0),-'Rent Roll'!$W31*'Rent Roll'!$AB31,"-"),"-")</f>
        <v>-</v>
      </c>
      <c r="I92" s="92" t="str">
        <f>IFERROR(IF(I$5=EOMONTH('Rent Roll'!$M31,0),-'Rent Roll'!$W31*'Rent Roll'!$AB31,"-"),"-")</f>
        <v>-</v>
      </c>
      <c r="J92" s="92" t="str">
        <f>IFERROR(IF(J$5=EOMONTH('Rent Roll'!$M31,0),-'Rent Roll'!$W31*'Rent Roll'!$AB31,"-"),"-")</f>
        <v>-</v>
      </c>
      <c r="K92" s="92" t="str">
        <f>IFERROR(IF(K$5=EOMONTH('Rent Roll'!$M31,0),-'Rent Roll'!$W31*'Rent Roll'!$AB31,"-"),"-")</f>
        <v>-</v>
      </c>
      <c r="L92" s="92" t="str">
        <f>IFERROR(IF(L$5=EOMONTH('Rent Roll'!$M31,0),-'Rent Roll'!$W31*'Rent Roll'!$AB31,"-"),"-")</f>
        <v>-</v>
      </c>
      <c r="M92" s="92" t="str">
        <f>IFERROR(IF(M$5=EOMONTH('Rent Roll'!$M31,0),-'Rent Roll'!$W31*'Rent Roll'!$AB31,"-"),"-")</f>
        <v>-</v>
      </c>
      <c r="N92" s="92" t="str">
        <f>IFERROR(IF(N$5=EOMONTH('Rent Roll'!$M31,0),-'Rent Roll'!$W31*'Rent Roll'!$AB31,"-"),"-")</f>
        <v>-</v>
      </c>
      <c r="O92" s="92" t="str">
        <f>IFERROR(IF(O$5=EOMONTH('Rent Roll'!$M31,0),-'Rent Roll'!$W31*'Rent Roll'!$AB31,"-"),"-")</f>
        <v>-</v>
      </c>
      <c r="P92" s="92" t="str">
        <f>IFERROR(IF(P$5=EOMONTH('Rent Roll'!$M31,0),-'Rent Roll'!$W31*'Rent Roll'!$AB31,"-"),"-")</f>
        <v>-</v>
      </c>
      <c r="Q92" s="92" t="str">
        <f>IFERROR(IF(Q$5=EOMONTH('Rent Roll'!$M31,0),-'Rent Roll'!$W31*'Rent Roll'!$AB31,"-"),"-")</f>
        <v>-</v>
      </c>
      <c r="R92" s="92" t="str">
        <f>IFERROR(IF(R$5=EOMONTH('Rent Roll'!$M31,0),-'Rent Roll'!$W31*'Rent Roll'!$AB31,"-"),"-")</f>
        <v>-</v>
      </c>
      <c r="S92" s="92" t="str">
        <f>IFERROR(IF(S$5=EOMONTH('Rent Roll'!$M31,0),-'Rent Roll'!$W31*'Rent Roll'!$AB31,"-"),"-")</f>
        <v>-</v>
      </c>
      <c r="T92" s="92" t="str">
        <f>IFERROR(IF(T$5=EOMONTH('Rent Roll'!$M31,0),-'Rent Roll'!$W31*'Rent Roll'!$AB31,"-"),"-")</f>
        <v>-</v>
      </c>
      <c r="U92" s="92" t="str">
        <f>IFERROR(IF(U$5=EOMONTH('Rent Roll'!$M31,0),-'Rent Roll'!$W31*'Rent Roll'!$AB31,"-"),"-")</f>
        <v>-</v>
      </c>
      <c r="V92" s="92" t="str">
        <f>IFERROR(IF(V$5=EOMONTH('Rent Roll'!$M31,0),-'Rent Roll'!$W31*'Rent Roll'!$AB31,"-"),"-")</f>
        <v>-</v>
      </c>
      <c r="W92" s="92" t="str">
        <f>IFERROR(IF(W$5=EOMONTH('Rent Roll'!$M31,0),-'Rent Roll'!$W31*'Rent Roll'!$AB31,"-"),"-")</f>
        <v>-</v>
      </c>
      <c r="X92" s="92" t="str">
        <f>IFERROR(IF(X$5=EOMONTH('Rent Roll'!$M31,0),-'Rent Roll'!$W31*'Rent Roll'!$AB31,"-"),"-")</f>
        <v>-</v>
      </c>
      <c r="Y92" s="92" t="str">
        <f>IFERROR(IF(Y$5=EOMONTH('Rent Roll'!$M31,0),-'Rent Roll'!$W31*'Rent Roll'!$AB31,"-"),"-")</f>
        <v>-</v>
      </c>
      <c r="Z92" s="92" t="str">
        <f>IFERROR(IF(Z$5=EOMONTH('Rent Roll'!$M31,0),-'Rent Roll'!$W31*'Rent Roll'!$AB31,"-"),"-")</f>
        <v>-</v>
      </c>
      <c r="AA92" s="92" t="str">
        <f>IFERROR(IF(AA$5=EOMONTH('Rent Roll'!$M31,0),-'Rent Roll'!$W31*'Rent Roll'!$AB31,"-"),"-")</f>
        <v>-</v>
      </c>
      <c r="AB92" s="92" t="str">
        <f>IFERROR(IF(AB$5=EOMONTH('Rent Roll'!$M31,0),-'Rent Roll'!$W31*'Rent Roll'!$AB31,"-"),"-")</f>
        <v>-</v>
      </c>
      <c r="AC92" s="92" t="str">
        <f>IFERROR(IF(AC$5=EOMONTH('Rent Roll'!$M31,0),-'Rent Roll'!$W31*'Rent Roll'!$AB31,"-"),"-")</f>
        <v>-</v>
      </c>
      <c r="AD92" s="92" t="str">
        <f>IFERROR(IF(AD$5=EOMONTH('Rent Roll'!$M31,0),-'Rent Roll'!$W31*'Rent Roll'!$AB31,"-"),"-")</f>
        <v>-</v>
      </c>
      <c r="AE92" s="92" t="str">
        <f>IFERROR(IF(AE$5=EOMONTH('Rent Roll'!$M31,0),-'Rent Roll'!$W31*'Rent Roll'!$AB31,"-"),"-")</f>
        <v>-</v>
      </c>
      <c r="AF92" s="92" t="str">
        <f>IFERROR(IF(AF$5=EOMONTH('Rent Roll'!$M31,0),-'Rent Roll'!$W31*'Rent Roll'!$AB31,"-"),"-")</f>
        <v>-</v>
      </c>
      <c r="AG92" s="92" t="str">
        <f>IFERROR(IF(AG$5=EOMONTH('Rent Roll'!$M31,0),-'Rent Roll'!$W31*'Rent Roll'!$AB31,"-"),"-")</f>
        <v>-</v>
      </c>
      <c r="AH92" s="92" t="str">
        <f>IFERROR(IF(AH$5=EOMONTH('Rent Roll'!$M31,0),-'Rent Roll'!$W31*'Rent Roll'!$AB31,"-"),"-")</f>
        <v>-</v>
      </c>
      <c r="AI92" s="92" t="str">
        <f>IFERROR(IF(AI$5=EOMONTH('Rent Roll'!$M31,0),-'Rent Roll'!$W31*'Rent Roll'!$AB31,"-"),"-")</f>
        <v>-</v>
      </c>
      <c r="AJ92" s="92" t="str">
        <f>IFERROR(IF(AJ$5=EOMONTH('Rent Roll'!$M31,0),-'Rent Roll'!$W31*'Rent Roll'!$AB31,"-"),"-")</f>
        <v>-</v>
      </c>
      <c r="AK92" s="92" t="str">
        <f>IFERROR(IF(AK$5=EOMONTH('Rent Roll'!$M31,0),-'Rent Roll'!$W31*'Rent Roll'!$AB31,"-"),"-")</f>
        <v>-</v>
      </c>
      <c r="AL92" s="92" t="str">
        <f>IFERROR(IF(AL$5=EOMONTH('Rent Roll'!$M31,0),-'Rent Roll'!$W31*'Rent Roll'!$AB31,"-"),"-")</f>
        <v>-</v>
      </c>
      <c r="AM92" s="92" t="str">
        <f>IFERROR(IF(AM$5=EOMONTH('Rent Roll'!$M31,0),-'Rent Roll'!$W31*'Rent Roll'!$AB31,"-"),"-")</f>
        <v>-</v>
      </c>
      <c r="AN92" s="92" t="str">
        <f>IFERROR(IF(AN$5=EOMONTH('Rent Roll'!$M31,0),-'Rent Roll'!$W31*'Rent Roll'!$AB31,"-"),"-")</f>
        <v>-</v>
      </c>
      <c r="AO92" s="92" t="str">
        <f>IFERROR(IF(AO$5=EOMONTH('Rent Roll'!$M31,0),-'Rent Roll'!$W31*'Rent Roll'!$AB31,"-"),"-")</f>
        <v>-</v>
      </c>
      <c r="AP92" s="92" t="str">
        <f>IFERROR(IF(AP$5=EOMONTH('Rent Roll'!$M31,0),-'Rent Roll'!$W31*'Rent Roll'!$AB31,"-"),"-")</f>
        <v>-</v>
      </c>
      <c r="AQ92" s="92" t="str">
        <f>IFERROR(IF(AQ$5=EOMONTH('Rent Roll'!$M31,0),-'Rent Roll'!$W31*'Rent Roll'!$AB31,"-"),"-")</f>
        <v>-</v>
      </c>
      <c r="AR92" s="92" t="str">
        <f>IFERROR(IF(AR$5=EOMONTH('Rent Roll'!$M31,0),-'Rent Roll'!$W31*'Rent Roll'!$AB31,"-"),"-")</f>
        <v>-</v>
      </c>
      <c r="AS92" s="92" t="str">
        <f>IFERROR(IF(AS$5=EOMONTH('Rent Roll'!$M31,0),-'Rent Roll'!$W31*'Rent Roll'!$AB31,"-"),"-")</f>
        <v>-</v>
      </c>
      <c r="AT92" s="92" t="str">
        <f>IFERROR(IF(AT$5=EOMONTH('Rent Roll'!$M31,0),-'Rent Roll'!$W31*'Rent Roll'!$AB31,"-"),"-")</f>
        <v>-</v>
      </c>
      <c r="AU92" s="92" t="str">
        <f>IFERROR(IF(AU$5=EOMONTH('Rent Roll'!$M31,0),-'Rent Roll'!$W31*'Rent Roll'!$AB31,"-"),"-")</f>
        <v>-</v>
      </c>
      <c r="AV92" s="92" t="str">
        <f>IFERROR(IF(AV$5=EOMONTH('Rent Roll'!$M31,0),-'Rent Roll'!$W31*'Rent Roll'!$AB31,"-"),"-")</f>
        <v>-</v>
      </c>
      <c r="AW92" s="92" t="str">
        <f>IFERROR(IF(AW$5=EOMONTH('Rent Roll'!$M31,0),-'Rent Roll'!$W31*'Rent Roll'!$AB31,"-"),"-")</f>
        <v>-</v>
      </c>
      <c r="AX92" s="92" t="str">
        <f>IFERROR(IF(AX$5=EOMONTH('Rent Roll'!$M31,0),-'Rent Roll'!$W31*'Rent Roll'!$AB31,"-"),"-")</f>
        <v>-</v>
      </c>
      <c r="AY92" s="92" t="str">
        <f>IFERROR(IF(AY$5=EOMONTH('Rent Roll'!$M31,0),-'Rent Roll'!$W31*'Rent Roll'!$AB31,"-"),"-")</f>
        <v>-</v>
      </c>
      <c r="AZ92" s="92" t="str">
        <f>IFERROR(IF(AZ$5=EOMONTH('Rent Roll'!$M31,0),-'Rent Roll'!$W31*'Rent Roll'!$AB31,"-"),"-")</f>
        <v>-</v>
      </c>
      <c r="BA92" s="92" t="str">
        <f>IFERROR(IF(BA$5=EOMONTH('Rent Roll'!$M31,0),-'Rent Roll'!$W31*'Rent Roll'!$AB31,"-"),"-")</f>
        <v>-</v>
      </c>
      <c r="BB92" s="92" t="str">
        <f>IFERROR(IF(BB$5=EOMONTH('Rent Roll'!$M31,0),-'Rent Roll'!$W31*'Rent Roll'!$AB31,"-"),"-")</f>
        <v>-</v>
      </c>
      <c r="BC92" s="92" t="str">
        <f>IFERROR(IF(BC$5=EOMONTH('Rent Roll'!$M31,0),-'Rent Roll'!$W31*'Rent Roll'!$AB31,"-"),"-")</f>
        <v>-</v>
      </c>
      <c r="BD92" s="92" t="str">
        <f>IFERROR(IF(BD$5=EOMONTH('Rent Roll'!$M31,0),-'Rent Roll'!$W31*'Rent Roll'!$AB31,"-"),"-")</f>
        <v>-</v>
      </c>
      <c r="BE92" s="92" t="str">
        <f>IFERROR(IF(BE$5=EOMONTH('Rent Roll'!$M31,0),-'Rent Roll'!$W31*'Rent Roll'!$AB31,"-"),"-")</f>
        <v>-</v>
      </c>
      <c r="BF92" s="92" t="str">
        <f>IFERROR(IF(BF$5=EOMONTH('Rent Roll'!$M31,0),-'Rent Roll'!$W31*'Rent Roll'!$AB31,"-"),"-")</f>
        <v>-</v>
      </c>
      <c r="BG92" s="92" t="str">
        <f>IFERROR(IF(BG$5=EOMONTH('Rent Roll'!$M31,0),-'Rent Roll'!$W31*'Rent Roll'!$AB31,"-"),"-")</f>
        <v>-</v>
      </c>
      <c r="BH92" s="92" t="str">
        <f>IFERROR(IF(BH$5=EOMONTH('Rent Roll'!$M31,0),-'Rent Roll'!$W31*'Rent Roll'!$AB31,"-"),"-")</f>
        <v>-</v>
      </c>
      <c r="BI92" s="92" t="str">
        <f>IFERROR(IF(BI$5=EOMONTH('Rent Roll'!$M31,0),-'Rent Roll'!$W31*'Rent Roll'!$AB31,"-"),"-")</f>
        <v>-</v>
      </c>
      <c r="BJ92" s="92" t="str">
        <f>IFERROR(IF(BJ$5=EOMONTH('Rent Roll'!$M31,0),-'Rent Roll'!$W31*'Rent Roll'!$AB31,"-"),"-")</f>
        <v>-</v>
      </c>
      <c r="BK92" s="92" t="str">
        <f>IFERROR(IF(BK$5=EOMONTH('Rent Roll'!$M31,0),-'Rent Roll'!$W31*'Rent Roll'!$AB31,"-"),"-")</f>
        <v>-</v>
      </c>
      <c r="BL92" s="92" t="str">
        <f>IFERROR(IF(BL$5=EOMONTH('Rent Roll'!$M31,0),-'Rent Roll'!$W31*'Rent Roll'!$AB31,"-"),"-")</f>
        <v>-</v>
      </c>
      <c r="BM92" s="92" t="str">
        <f>IFERROR(IF(BM$5=EOMONTH('Rent Roll'!$M31,0),-'Rent Roll'!$W31*'Rent Roll'!$AB31,"-"),"-")</f>
        <v>-</v>
      </c>
      <c r="BN92" s="92" t="str">
        <f>IFERROR(IF(BN$5=EOMONTH('Rent Roll'!$M31,0),-'Rent Roll'!$W31*'Rent Roll'!$AB31,"-"),"-")</f>
        <v>-</v>
      </c>
      <c r="BO92" s="92" t="str">
        <f>IFERROR(IF(BO$5=EOMONTH('Rent Roll'!$M31,0),-'Rent Roll'!$W31*'Rent Roll'!$AB31,"-"),"-")</f>
        <v>-</v>
      </c>
      <c r="BP92" s="92" t="str">
        <f>IFERROR(IF(BP$5=EOMONTH('Rent Roll'!$M31,0),-'Rent Roll'!$W31*'Rent Roll'!$AB31,"-"),"-")</f>
        <v>-</v>
      </c>
      <c r="BQ92" s="92" t="str">
        <f>IFERROR(IF(BQ$5=EOMONTH('Rent Roll'!$M31,0),-'Rent Roll'!$W31*'Rent Roll'!$AB31,"-"),"-")</f>
        <v>-</v>
      </c>
      <c r="BR92" s="92" t="str">
        <f>IFERROR(IF(BR$5=EOMONTH('Rent Roll'!$M31,0),-'Rent Roll'!$W31*'Rent Roll'!$AB31,"-"),"-")</f>
        <v>-</v>
      </c>
      <c r="BS92" s="92" t="str">
        <f>IFERROR(IF(BS$5=EOMONTH('Rent Roll'!$M31,0),-'Rent Roll'!$W31*'Rent Roll'!$AB31,"-"),"-")</f>
        <v>-</v>
      </c>
      <c r="BT92" s="92" t="str">
        <f>IFERROR(IF(BT$5=EOMONTH('Rent Roll'!$M31,0),-'Rent Roll'!$W31*'Rent Roll'!$AB31,"-"),"-")</f>
        <v>-</v>
      </c>
      <c r="BU92" s="92" t="str">
        <f>IFERROR(IF(BU$5=EOMONTH('Rent Roll'!$M31,0),-'Rent Roll'!$W31*'Rent Roll'!$AB31,"-"),"-")</f>
        <v>-</v>
      </c>
      <c r="BV92" s="92" t="str">
        <f>IFERROR(IF(BV$5=EOMONTH('Rent Roll'!$M31,0),-'Rent Roll'!$W31*'Rent Roll'!$AB31,"-"),"-")</f>
        <v>-</v>
      </c>
      <c r="BW92" s="92" t="str">
        <f>IFERROR(IF(BW$5=EOMONTH('Rent Roll'!$M31,0),-'Rent Roll'!$W31*'Rent Roll'!$AB31,"-"),"-")</f>
        <v>-</v>
      </c>
      <c r="BX92" s="92" t="str">
        <f>IFERROR(IF(BX$5=EOMONTH('Rent Roll'!$M31,0),-'Rent Roll'!$W31*'Rent Roll'!$AB31,"-"),"-")</f>
        <v>-</v>
      </c>
      <c r="BY92" s="92" t="str">
        <f>IFERROR(IF(BY$5=EOMONTH('Rent Roll'!$M31,0),-'Rent Roll'!$W31*'Rent Roll'!$AB31,"-"),"-")</f>
        <v>-</v>
      </c>
      <c r="BZ92" s="92" t="str">
        <f>IFERROR(IF(BZ$5=EOMONTH('Rent Roll'!$M31,0),-'Rent Roll'!$W31*'Rent Roll'!$AB31,"-"),"-")</f>
        <v>-</v>
      </c>
      <c r="CA92" s="92" t="str">
        <f>IFERROR(IF(CA$5=EOMONTH('Rent Roll'!$M31,0),-'Rent Roll'!$W31*'Rent Roll'!$AB31,"-"),"-")</f>
        <v>-</v>
      </c>
      <c r="CB92" s="92" t="str">
        <f>IFERROR(IF(CB$5=EOMONTH('Rent Roll'!$M31,0),-'Rent Roll'!$W31*'Rent Roll'!$AB31,"-"),"-")</f>
        <v>-</v>
      </c>
      <c r="CC92" s="92" t="str">
        <f>IFERROR(IF(CC$5=EOMONTH('Rent Roll'!$M31,0),-'Rent Roll'!$W31*'Rent Roll'!$AB31,"-"),"-")</f>
        <v>-</v>
      </c>
      <c r="CD92" s="92" t="str">
        <f>IFERROR(IF(CD$5=EOMONTH('Rent Roll'!$M31,0),-'Rent Roll'!$W31*'Rent Roll'!$AB31,"-"),"-")</f>
        <v>-</v>
      </c>
      <c r="CE92" s="92" t="str">
        <f>IFERROR(IF(CE$5=EOMONTH('Rent Roll'!$M31,0),-'Rent Roll'!$W31*'Rent Roll'!$AB31,"-"),"-")</f>
        <v>-</v>
      </c>
      <c r="CF92" s="92" t="str">
        <f>IFERROR(IF(CF$5=EOMONTH('Rent Roll'!$M31,0),-'Rent Roll'!$W31*'Rent Roll'!$AB31,"-"),"-")</f>
        <v>-</v>
      </c>
      <c r="CG92" s="92" t="str">
        <f>IFERROR(IF(CG$5=EOMONTH('Rent Roll'!$M31,0),-'Rent Roll'!$W31*'Rent Roll'!$AB31,"-"),"-")</f>
        <v>-</v>
      </c>
      <c r="CH92" s="92" t="str">
        <f>IFERROR(IF(CH$5=EOMONTH('Rent Roll'!$M31,0),-'Rent Roll'!$W31*'Rent Roll'!$AB31,"-"),"-")</f>
        <v>-</v>
      </c>
      <c r="CI92" s="92" t="str">
        <f>IFERROR(IF(CI$5=EOMONTH('Rent Roll'!$M31,0),-'Rent Roll'!$W31*'Rent Roll'!$AB31,"-"),"-")</f>
        <v>-</v>
      </c>
      <c r="CJ92" s="92" t="str">
        <f>IFERROR(IF(CJ$5=EOMONTH('Rent Roll'!$M31,0),-'Rent Roll'!$W31*'Rent Roll'!$AB31,"-"),"-")</f>
        <v>-</v>
      </c>
      <c r="CK92" s="92" t="str">
        <f>IFERROR(IF(CK$5=EOMONTH('Rent Roll'!$M31,0),-'Rent Roll'!$W31*'Rent Roll'!$AB31,"-"),"-")</f>
        <v>-</v>
      </c>
      <c r="CL92" s="92">
        <f>IFERROR(IF(CL$5=EOMONTH('Rent Roll'!$M31,0),-'Rent Roll'!$W31*'Rent Roll'!$AB31,"-"),"-")</f>
        <v>-17118.949770880205</v>
      </c>
      <c r="CM92" s="92" t="str">
        <f>IFERROR(IF(CM$5=EOMONTH('Rent Roll'!$M31,0),-'Rent Roll'!$W31*'Rent Roll'!$AB31,"-"),"-")</f>
        <v>-</v>
      </c>
      <c r="CN92" s="92" t="str">
        <f>IFERROR(IF(CN$5=EOMONTH('Rent Roll'!$M31,0),-'Rent Roll'!$W31*'Rent Roll'!$AB31,"-"),"-")</f>
        <v>-</v>
      </c>
      <c r="CO92" s="92" t="str">
        <f>IFERROR(IF(CO$5=EOMONTH('Rent Roll'!$M31,0),-'Rent Roll'!$W31*'Rent Roll'!$AB31,"-"),"-")</f>
        <v>-</v>
      </c>
      <c r="CP92" s="92" t="str">
        <f>IFERROR(IF(CP$5=EOMONTH('Rent Roll'!$M31,0),-'Rent Roll'!$W31*'Rent Roll'!$AB31,"-"),"-")</f>
        <v>-</v>
      </c>
      <c r="CQ92" s="92" t="str">
        <f>IFERROR(IF(CQ$5=EOMONTH('Rent Roll'!$M31,0),-'Rent Roll'!$W31*'Rent Roll'!$AB31,"-"),"-")</f>
        <v>-</v>
      </c>
      <c r="CR92" s="92" t="str">
        <f>IFERROR(IF(CR$5=EOMONTH('Rent Roll'!$M31,0),-'Rent Roll'!$W31*'Rent Roll'!$AB31,"-"),"-")</f>
        <v>-</v>
      </c>
      <c r="CS92" s="92" t="str">
        <f>IFERROR(IF(CS$5=EOMONTH('Rent Roll'!$M31,0),-'Rent Roll'!$W31*'Rent Roll'!$AB31,"-"),"-")</f>
        <v>-</v>
      </c>
      <c r="CT92" s="92" t="str">
        <f>IFERROR(IF(CT$5=EOMONTH('Rent Roll'!$M31,0),-'Rent Roll'!$W31*'Rent Roll'!$AB31,"-"),"-")</f>
        <v>-</v>
      </c>
      <c r="CU92" s="92" t="str">
        <f>IFERROR(IF(CU$5=EOMONTH('Rent Roll'!$M31,0),-'Rent Roll'!$W31*'Rent Roll'!$AB31,"-"),"-")</f>
        <v>-</v>
      </c>
      <c r="CV92" s="92" t="str">
        <f>IFERROR(IF(CV$5=EOMONTH('Rent Roll'!$M31,0),-'Rent Roll'!$W31*'Rent Roll'!$AB31,"-"),"-")</f>
        <v>-</v>
      </c>
      <c r="CW92" s="92" t="str">
        <f>IFERROR(IF(CW$5=EOMONTH('Rent Roll'!$M31,0),-'Rent Roll'!$W31*'Rent Roll'!$AB31,"-"),"-")</f>
        <v>-</v>
      </c>
      <c r="CX92" s="92" t="str">
        <f>IFERROR(IF(CX$5=EOMONTH('Rent Roll'!$M31,0),-'Rent Roll'!$W31*'Rent Roll'!$AB31,"-"),"-")</f>
        <v>-</v>
      </c>
      <c r="CY92" s="92" t="str">
        <f>IFERROR(IF(CY$5=EOMONTH('Rent Roll'!$M31,0),-'Rent Roll'!$W31*'Rent Roll'!$AB31,"-"),"-")</f>
        <v>-</v>
      </c>
      <c r="CZ92" s="92" t="str">
        <f>IFERROR(IF(CZ$5=EOMONTH('Rent Roll'!$M31,0),-'Rent Roll'!$W31*'Rent Roll'!$AB31,"-"),"-")</f>
        <v>-</v>
      </c>
      <c r="DA92" s="92" t="str">
        <f>IFERROR(IF(DA$5=EOMONTH('Rent Roll'!$M31,0),-'Rent Roll'!$W31*'Rent Roll'!$AB31,"-"),"-")</f>
        <v>-</v>
      </c>
      <c r="DB92" s="92" t="str">
        <f>IFERROR(IF(DB$5=EOMONTH('Rent Roll'!$M31,0),-'Rent Roll'!$W31*'Rent Roll'!$AB31,"-"),"-")</f>
        <v>-</v>
      </c>
      <c r="DC92" s="92" t="str">
        <f>IFERROR(IF(DC$5=EOMONTH('Rent Roll'!$M31,0),-'Rent Roll'!$W31*'Rent Roll'!$AB31,"-"),"-")</f>
        <v>-</v>
      </c>
      <c r="DD92" s="92" t="str">
        <f>IFERROR(IF(DD$5=EOMONTH('Rent Roll'!$M31,0),-'Rent Roll'!$W31*'Rent Roll'!$AB31,"-"),"-")</f>
        <v>-</v>
      </c>
      <c r="DE92" s="92" t="str">
        <f>IFERROR(IF(DE$5=EOMONTH('Rent Roll'!$M31,0),-'Rent Roll'!$W31*'Rent Roll'!$AB31,"-"),"-")</f>
        <v>-</v>
      </c>
      <c r="DF92" s="92" t="str">
        <f>IFERROR(IF(DF$5=EOMONTH('Rent Roll'!$M31,0),-'Rent Roll'!$W31*'Rent Roll'!$AB31,"-"),"-")</f>
        <v>-</v>
      </c>
      <c r="DG92" s="92" t="str">
        <f>IFERROR(IF(DG$5=EOMONTH('Rent Roll'!$M31,0),-'Rent Roll'!$W31*'Rent Roll'!$AB31,"-"),"-")</f>
        <v>-</v>
      </c>
      <c r="DH92" s="92" t="str">
        <f>IFERROR(IF(DH$5=EOMONTH('Rent Roll'!$M31,0),-'Rent Roll'!$W31*'Rent Roll'!$AB31,"-"),"-")</f>
        <v>-</v>
      </c>
      <c r="DI92" s="92" t="str">
        <f>IFERROR(IF(DI$5=EOMONTH('Rent Roll'!$M31,0),-'Rent Roll'!$W31*'Rent Roll'!$AB31,"-"),"-")</f>
        <v>-</v>
      </c>
      <c r="DJ92" s="92" t="str">
        <f>IFERROR(IF(DJ$5=EOMONTH('Rent Roll'!$M31,0),-'Rent Roll'!$W31*'Rent Roll'!$AB31,"-"),"-")</f>
        <v>-</v>
      </c>
      <c r="DK92" s="92" t="str">
        <f>IFERROR(IF(DK$5=EOMONTH('Rent Roll'!$M31,0),-'Rent Roll'!$W31*'Rent Roll'!$AB31,"-"),"-")</f>
        <v>-</v>
      </c>
      <c r="DL92" s="92" t="str">
        <f>IFERROR(IF(DL$5=EOMONTH('Rent Roll'!$M31,0),-'Rent Roll'!$W31*'Rent Roll'!$AB31,"-"),"-")</f>
        <v>-</v>
      </c>
      <c r="DM92" s="92" t="str">
        <f>IFERROR(IF(DM$5=EOMONTH('Rent Roll'!$M31,0),-'Rent Roll'!$W31*'Rent Roll'!$AB31,"-"),"-")</f>
        <v>-</v>
      </c>
      <c r="DN92" s="92" t="str">
        <f>IFERROR(IF(DN$5=EOMONTH('Rent Roll'!$M31,0),-'Rent Roll'!$W31*'Rent Roll'!$AB31,"-"),"-")</f>
        <v>-</v>
      </c>
      <c r="DO92" s="92" t="str">
        <f>IFERROR(IF(DO$5=EOMONTH('Rent Roll'!$M31,0),-'Rent Roll'!$W31*'Rent Roll'!$AB31,"-"),"-")</f>
        <v>-</v>
      </c>
      <c r="DP92" s="92" t="str">
        <f>IFERROR(IF(DP$5=EOMONTH('Rent Roll'!$M31,0),-'Rent Roll'!$W31*'Rent Roll'!$AB31,"-"),"-")</f>
        <v>-</v>
      </c>
      <c r="DQ92" s="92" t="str">
        <f>IFERROR(IF(DQ$5=EOMONTH('Rent Roll'!$M31,0),-'Rent Roll'!$W31*'Rent Roll'!$AB31,"-"),"-")</f>
        <v>-</v>
      </c>
      <c r="DR92" s="92" t="str">
        <f>IFERROR(IF(DR$5=EOMONTH('Rent Roll'!$M31,0),-'Rent Roll'!$W31*'Rent Roll'!$AB31,"-"),"-")</f>
        <v>-</v>
      </c>
      <c r="DS92" s="92" t="str">
        <f>IFERROR(IF(DS$5=EOMONTH('Rent Roll'!$M31,0),-'Rent Roll'!$W31*'Rent Roll'!$AB31,"-"),"-")</f>
        <v>-</v>
      </c>
      <c r="DT92" s="92" t="str">
        <f>IFERROR(IF(DT$5=EOMONTH('Rent Roll'!$M31,0),-'Rent Roll'!$W31*'Rent Roll'!$AB31,"-"),"-")</f>
        <v>-</v>
      </c>
      <c r="DU92" s="92" t="str">
        <f>IFERROR(IF(DU$5=EOMONTH('Rent Roll'!$M31,0),-'Rent Roll'!$W31*'Rent Roll'!$AB31,"-"),"-")</f>
        <v>-</v>
      </c>
      <c r="DV92" s="92" t="str">
        <f>IFERROR(IF(DV$5=EOMONTH('Rent Roll'!$M31,0),-'Rent Roll'!$W31*'Rent Roll'!$AB31,"-"),"-")</f>
        <v>-</v>
      </c>
      <c r="DW92" s="92" t="str">
        <f>IFERROR(IF(DW$5=EOMONTH('Rent Roll'!$M31,0),-'Rent Roll'!$W31*'Rent Roll'!$AB31,"-"),"-")</f>
        <v>-</v>
      </c>
      <c r="DX92" s="92" t="str">
        <f>IFERROR(IF(DX$5=EOMONTH('Rent Roll'!$M31,0),-'Rent Roll'!$W31*'Rent Roll'!$AB31,"-"),"-")</f>
        <v>-</v>
      </c>
      <c r="DY92" s="92" t="str">
        <f>IFERROR(IF(DY$5=EOMONTH('Rent Roll'!$M31,0),-'Rent Roll'!$W31*'Rent Roll'!$AB31,"-"),"-")</f>
        <v>-</v>
      </c>
      <c r="DZ92" s="92" t="str">
        <f>IFERROR(IF(DZ$5=EOMONTH('Rent Roll'!$M31,0),-'Rent Roll'!$W31*'Rent Roll'!$AB31,"-"),"-")</f>
        <v>-</v>
      </c>
      <c r="EA92" s="92" t="str">
        <f>IFERROR(IF(EA$5=EOMONTH('Rent Roll'!$M31,0),-'Rent Roll'!$W31*'Rent Roll'!$AB31,"-"),"-")</f>
        <v>-</v>
      </c>
      <c r="EB92" s="92" t="str">
        <f>IFERROR(IF(EB$5=EOMONTH('Rent Roll'!$M31,0),-'Rent Roll'!$W31*'Rent Roll'!$AB31,"-"),"-")</f>
        <v>-</v>
      </c>
      <c r="EC92" s="92" t="str">
        <f>IFERROR(IF(EC$5=EOMONTH('Rent Roll'!$M31,0),-'Rent Roll'!$W31*'Rent Roll'!$AB31,"-"),"-")</f>
        <v>-</v>
      </c>
      <c r="ED92" s="92" t="str">
        <f>IFERROR(IF(ED$5=EOMONTH('Rent Roll'!$M31,0),-'Rent Roll'!$W31*'Rent Roll'!$AB31,"-"),"-")</f>
        <v>-</v>
      </c>
      <c r="EE92" s="92" t="str">
        <f>IFERROR(IF(EE$5=EOMONTH('Rent Roll'!$M31,0),-'Rent Roll'!$W31*'Rent Roll'!$AB31,"-"),"-")</f>
        <v>-</v>
      </c>
      <c r="EF92" s="214" t="str">
        <f>IFERROR(IF(EF$5=EOMONTH('Rent Roll'!$M31,0),-'Rent Roll'!$W31*'Rent Roll'!$AB31,"-"),"-")</f>
        <v>-</v>
      </c>
      <c r="EG92" s="72" t="s">
        <v>109</v>
      </c>
    </row>
    <row r="93" spans="2:137" ht="15" x14ac:dyDescent="0.25">
      <c r="B93" s="74"/>
      <c r="C93" s="287" t="str">
        <f>CONCATENATE('Rent Roll'!B6&amp;" - "&amp;'Rent Roll'!C6)</f>
        <v xml:space="preserve"> - </v>
      </c>
      <c r="D93" s="214">
        <f t="shared" ref="D93:D113" si="157">SUM(E93:EG93)</f>
        <v>0</v>
      </c>
      <c r="E93" s="92" t="str">
        <f>IFERROR(IF(E$5=EOMONTH('Rent Roll'!$M32,0),-'Rent Roll'!$W32*'Rent Roll'!$AB32,"-"),"-")</f>
        <v>-</v>
      </c>
      <c r="F93" s="92" t="str">
        <f>IFERROR(IF(F$5=EOMONTH('Rent Roll'!$M32,0),-'Rent Roll'!$W32*'Rent Roll'!$AB32,"-"),"-")</f>
        <v>-</v>
      </c>
      <c r="G93" s="92" t="str">
        <f>IFERROR(IF(G$5=EOMONTH('Rent Roll'!$M32,0),-'Rent Roll'!$W32*'Rent Roll'!$AB32,"-"),"-")</f>
        <v>-</v>
      </c>
      <c r="H93" s="92" t="str">
        <f>IFERROR(IF(H$5=EOMONTH('Rent Roll'!$M32,0),-'Rent Roll'!$W32*'Rent Roll'!$AB32,"-"),"-")</f>
        <v>-</v>
      </c>
      <c r="I93" s="92" t="str">
        <f>IFERROR(IF(I$5=EOMONTH('Rent Roll'!$M32,0),-'Rent Roll'!$W32*'Rent Roll'!$AB32,"-"),"-")</f>
        <v>-</v>
      </c>
      <c r="J93" s="92" t="str">
        <f>IFERROR(IF(J$5=EOMONTH('Rent Roll'!$M32,0),-'Rent Roll'!$W32*'Rent Roll'!$AB32,"-"),"-")</f>
        <v>-</v>
      </c>
      <c r="K93" s="92" t="str">
        <f>IFERROR(IF(K$5=EOMONTH('Rent Roll'!$M32,0),-'Rent Roll'!$W32*'Rent Roll'!$AB32,"-"),"-")</f>
        <v>-</v>
      </c>
      <c r="L93" s="92" t="str">
        <f>IFERROR(IF(L$5=EOMONTH('Rent Roll'!$M32,0),-'Rent Roll'!$W32*'Rent Roll'!$AB32,"-"),"-")</f>
        <v>-</v>
      </c>
      <c r="M93" s="92" t="str">
        <f>IFERROR(IF(M$5=EOMONTH('Rent Roll'!$M32,0),-'Rent Roll'!$W32*'Rent Roll'!$AB32,"-"),"-")</f>
        <v>-</v>
      </c>
      <c r="N93" s="92" t="str">
        <f>IFERROR(IF(N$5=EOMONTH('Rent Roll'!$M32,0),-'Rent Roll'!$W32*'Rent Roll'!$AB32,"-"),"-")</f>
        <v>-</v>
      </c>
      <c r="O93" s="92" t="str">
        <f>IFERROR(IF(O$5=EOMONTH('Rent Roll'!$M32,0),-'Rent Roll'!$W32*'Rent Roll'!$AB32,"-"),"-")</f>
        <v>-</v>
      </c>
      <c r="P93" s="92" t="str">
        <f>IFERROR(IF(P$5=EOMONTH('Rent Roll'!$M32,0),-'Rent Roll'!$W32*'Rent Roll'!$AB32,"-"),"-")</f>
        <v>-</v>
      </c>
      <c r="Q93" s="92" t="str">
        <f>IFERROR(IF(Q$5=EOMONTH('Rent Roll'!$M32,0),-'Rent Roll'!$W32*'Rent Roll'!$AB32,"-"),"-")</f>
        <v>-</v>
      </c>
      <c r="R93" s="92" t="str">
        <f>IFERROR(IF(R$5=EOMONTH('Rent Roll'!$M32,0),-'Rent Roll'!$W32*'Rent Roll'!$AB32,"-"),"-")</f>
        <v>-</v>
      </c>
      <c r="S93" s="92" t="str">
        <f>IFERROR(IF(S$5=EOMONTH('Rent Roll'!$M32,0),-'Rent Roll'!$W32*'Rent Roll'!$AB32,"-"),"-")</f>
        <v>-</v>
      </c>
      <c r="T93" s="92" t="str">
        <f>IFERROR(IF(T$5=EOMONTH('Rent Roll'!$M32,0),-'Rent Roll'!$W32*'Rent Roll'!$AB32,"-"),"-")</f>
        <v>-</v>
      </c>
      <c r="U93" s="92" t="str">
        <f>IFERROR(IF(U$5=EOMONTH('Rent Roll'!$M32,0),-'Rent Roll'!$W32*'Rent Roll'!$AB32,"-"),"-")</f>
        <v>-</v>
      </c>
      <c r="V93" s="92" t="str">
        <f>IFERROR(IF(V$5=EOMONTH('Rent Roll'!$M32,0),-'Rent Roll'!$W32*'Rent Roll'!$AB32,"-"),"-")</f>
        <v>-</v>
      </c>
      <c r="W93" s="92" t="str">
        <f>IFERROR(IF(W$5=EOMONTH('Rent Roll'!$M32,0),-'Rent Roll'!$W32*'Rent Roll'!$AB32,"-"),"-")</f>
        <v>-</v>
      </c>
      <c r="X93" s="92" t="str">
        <f>IFERROR(IF(X$5=EOMONTH('Rent Roll'!$M32,0),-'Rent Roll'!$W32*'Rent Roll'!$AB32,"-"),"-")</f>
        <v>-</v>
      </c>
      <c r="Y93" s="92" t="str">
        <f>IFERROR(IF(Y$5=EOMONTH('Rent Roll'!$M32,0),-'Rent Roll'!$W32*'Rent Roll'!$AB32,"-"),"-")</f>
        <v>-</v>
      </c>
      <c r="Z93" s="92" t="str">
        <f>IFERROR(IF(Z$5=EOMONTH('Rent Roll'!$M32,0),-'Rent Roll'!$W32*'Rent Roll'!$AB32,"-"),"-")</f>
        <v>-</v>
      </c>
      <c r="AA93" s="92" t="str">
        <f>IFERROR(IF(AA$5=EOMONTH('Rent Roll'!$M32,0),-'Rent Roll'!$W32*'Rent Roll'!$AB32,"-"),"-")</f>
        <v>-</v>
      </c>
      <c r="AB93" s="92" t="str">
        <f>IFERROR(IF(AB$5=EOMONTH('Rent Roll'!$M32,0),-'Rent Roll'!$W32*'Rent Roll'!$AB32,"-"),"-")</f>
        <v>-</v>
      </c>
      <c r="AC93" s="92" t="str">
        <f>IFERROR(IF(AC$5=EOMONTH('Rent Roll'!$M32,0),-'Rent Roll'!$W32*'Rent Roll'!$AB32,"-"),"-")</f>
        <v>-</v>
      </c>
      <c r="AD93" s="92" t="str">
        <f>IFERROR(IF(AD$5=EOMONTH('Rent Roll'!$M32,0),-'Rent Roll'!$W32*'Rent Roll'!$AB32,"-"),"-")</f>
        <v>-</v>
      </c>
      <c r="AE93" s="92" t="str">
        <f>IFERROR(IF(AE$5=EOMONTH('Rent Roll'!$M32,0),-'Rent Roll'!$W32*'Rent Roll'!$AB32,"-"),"-")</f>
        <v>-</v>
      </c>
      <c r="AF93" s="92" t="str">
        <f>IFERROR(IF(AF$5=EOMONTH('Rent Roll'!$M32,0),-'Rent Roll'!$W32*'Rent Roll'!$AB32,"-"),"-")</f>
        <v>-</v>
      </c>
      <c r="AG93" s="92" t="str">
        <f>IFERROR(IF(AG$5=EOMONTH('Rent Roll'!$M32,0),-'Rent Roll'!$W32*'Rent Roll'!$AB32,"-"),"-")</f>
        <v>-</v>
      </c>
      <c r="AH93" s="92" t="str">
        <f>IFERROR(IF(AH$5=EOMONTH('Rent Roll'!$M32,0),-'Rent Roll'!$W32*'Rent Roll'!$AB32,"-"),"-")</f>
        <v>-</v>
      </c>
      <c r="AI93" s="92" t="str">
        <f>IFERROR(IF(AI$5=EOMONTH('Rent Roll'!$M32,0),-'Rent Roll'!$W32*'Rent Roll'!$AB32,"-"),"-")</f>
        <v>-</v>
      </c>
      <c r="AJ93" s="92" t="str">
        <f>IFERROR(IF(AJ$5=EOMONTH('Rent Roll'!$M32,0),-'Rent Roll'!$W32*'Rent Roll'!$AB32,"-"),"-")</f>
        <v>-</v>
      </c>
      <c r="AK93" s="92" t="str">
        <f>IFERROR(IF(AK$5=EOMONTH('Rent Roll'!$M32,0),-'Rent Roll'!$W32*'Rent Roll'!$AB32,"-"),"-")</f>
        <v>-</v>
      </c>
      <c r="AL93" s="92" t="str">
        <f>IFERROR(IF(AL$5=EOMONTH('Rent Roll'!$M32,0),-'Rent Roll'!$W32*'Rent Roll'!$AB32,"-"),"-")</f>
        <v>-</v>
      </c>
      <c r="AM93" s="92" t="str">
        <f>IFERROR(IF(AM$5=EOMONTH('Rent Roll'!$M32,0),-'Rent Roll'!$W32*'Rent Roll'!$AB32,"-"),"-")</f>
        <v>-</v>
      </c>
      <c r="AN93" s="92" t="str">
        <f>IFERROR(IF(AN$5=EOMONTH('Rent Roll'!$M32,0),-'Rent Roll'!$W32*'Rent Roll'!$AB32,"-"),"-")</f>
        <v>-</v>
      </c>
      <c r="AO93" s="92" t="str">
        <f>IFERROR(IF(AO$5=EOMONTH('Rent Roll'!$M32,0),-'Rent Roll'!$W32*'Rent Roll'!$AB32,"-"),"-")</f>
        <v>-</v>
      </c>
      <c r="AP93" s="92" t="str">
        <f>IFERROR(IF(AP$5=EOMONTH('Rent Roll'!$M32,0),-'Rent Roll'!$W32*'Rent Roll'!$AB32,"-"),"-")</f>
        <v>-</v>
      </c>
      <c r="AQ93" s="92" t="str">
        <f>IFERROR(IF(AQ$5=EOMONTH('Rent Roll'!$M32,0),-'Rent Roll'!$W32*'Rent Roll'!$AB32,"-"),"-")</f>
        <v>-</v>
      </c>
      <c r="AR93" s="92" t="str">
        <f>IFERROR(IF(AR$5=EOMONTH('Rent Roll'!$M32,0),-'Rent Roll'!$W32*'Rent Roll'!$AB32,"-"),"-")</f>
        <v>-</v>
      </c>
      <c r="AS93" s="92" t="str">
        <f>IFERROR(IF(AS$5=EOMONTH('Rent Roll'!$M32,0),-'Rent Roll'!$W32*'Rent Roll'!$AB32,"-"),"-")</f>
        <v>-</v>
      </c>
      <c r="AT93" s="92" t="str">
        <f>IFERROR(IF(AT$5=EOMONTH('Rent Roll'!$M32,0),-'Rent Roll'!$W32*'Rent Roll'!$AB32,"-"),"-")</f>
        <v>-</v>
      </c>
      <c r="AU93" s="92" t="str">
        <f>IFERROR(IF(AU$5=EOMONTH('Rent Roll'!$M32,0),-'Rent Roll'!$W32*'Rent Roll'!$AB32,"-"),"-")</f>
        <v>-</v>
      </c>
      <c r="AV93" s="92" t="str">
        <f>IFERROR(IF(AV$5=EOMONTH('Rent Roll'!$M32,0),-'Rent Roll'!$W32*'Rent Roll'!$AB32,"-"),"-")</f>
        <v>-</v>
      </c>
      <c r="AW93" s="92" t="str">
        <f>IFERROR(IF(AW$5=EOMONTH('Rent Roll'!$M32,0),-'Rent Roll'!$W32*'Rent Roll'!$AB32,"-"),"-")</f>
        <v>-</v>
      </c>
      <c r="AX93" s="92" t="str">
        <f>IFERROR(IF(AX$5=EOMONTH('Rent Roll'!$M32,0),-'Rent Roll'!$W32*'Rent Roll'!$AB32,"-"),"-")</f>
        <v>-</v>
      </c>
      <c r="AY93" s="92" t="str">
        <f>IFERROR(IF(AY$5=EOMONTH('Rent Roll'!$M32,0),-'Rent Roll'!$W32*'Rent Roll'!$AB32,"-"),"-")</f>
        <v>-</v>
      </c>
      <c r="AZ93" s="92" t="str">
        <f>IFERROR(IF(AZ$5=EOMONTH('Rent Roll'!$M32,0),-'Rent Roll'!$W32*'Rent Roll'!$AB32,"-"),"-")</f>
        <v>-</v>
      </c>
      <c r="BA93" s="92" t="str">
        <f>IFERROR(IF(BA$5=EOMONTH('Rent Roll'!$M32,0),-'Rent Roll'!$W32*'Rent Roll'!$AB32,"-"),"-")</f>
        <v>-</v>
      </c>
      <c r="BB93" s="92" t="str">
        <f>IFERROR(IF(BB$5=EOMONTH('Rent Roll'!$M32,0),-'Rent Roll'!$W32*'Rent Roll'!$AB32,"-"),"-")</f>
        <v>-</v>
      </c>
      <c r="BC93" s="92" t="str">
        <f>IFERROR(IF(BC$5=EOMONTH('Rent Roll'!$M32,0),-'Rent Roll'!$W32*'Rent Roll'!$AB32,"-"),"-")</f>
        <v>-</v>
      </c>
      <c r="BD93" s="92" t="str">
        <f>IFERROR(IF(BD$5=EOMONTH('Rent Roll'!$M32,0),-'Rent Roll'!$W32*'Rent Roll'!$AB32,"-"),"-")</f>
        <v>-</v>
      </c>
      <c r="BE93" s="92" t="str">
        <f>IFERROR(IF(BE$5=EOMONTH('Rent Roll'!$M32,0),-'Rent Roll'!$W32*'Rent Roll'!$AB32,"-"),"-")</f>
        <v>-</v>
      </c>
      <c r="BF93" s="92" t="str">
        <f>IFERROR(IF(BF$5=EOMONTH('Rent Roll'!$M32,0),-'Rent Roll'!$W32*'Rent Roll'!$AB32,"-"),"-")</f>
        <v>-</v>
      </c>
      <c r="BG93" s="92" t="str">
        <f>IFERROR(IF(BG$5=EOMONTH('Rent Roll'!$M32,0),-'Rent Roll'!$W32*'Rent Roll'!$AB32,"-"),"-")</f>
        <v>-</v>
      </c>
      <c r="BH93" s="92" t="str">
        <f>IFERROR(IF(BH$5=EOMONTH('Rent Roll'!$M32,0),-'Rent Roll'!$W32*'Rent Roll'!$AB32,"-"),"-")</f>
        <v>-</v>
      </c>
      <c r="BI93" s="92" t="str">
        <f>IFERROR(IF(BI$5=EOMONTH('Rent Roll'!$M32,0),-'Rent Roll'!$W32*'Rent Roll'!$AB32,"-"),"-")</f>
        <v>-</v>
      </c>
      <c r="BJ93" s="92" t="str">
        <f>IFERROR(IF(BJ$5=EOMONTH('Rent Roll'!$M32,0),-'Rent Roll'!$W32*'Rent Roll'!$AB32,"-"),"-")</f>
        <v>-</v>
      </c>
      <c r="BK93" s="92" t="str">
        <f>IFERROR(IF(BK$5=EOMONTH('Rent Roll'!$M32,0),-'Rent Roll'!$W32*'Rent Roll'!$AB32,"-"),"-")</f>
        <v>-</v>
      </c>
      <c r="BL93" s="92" t="str">
        <f>IFERROR(IF(BL$5=EOMONTH('Rent Roll'!$M32,0),-'Rent Roll'!$W32*'Rent Roll'!$AB32,"-"),"-")</f>
        <v>-</v>
      </c>
      <c r="BM93" s="92" t="str">
        <f>IFERROR(IF(BM$5=EOMONTH('Rent Roll'!$M32,0),-'Rent Roll'!$W32*'Rent Roll'!$AB32,"-"),"-")</f>
        <v>-</v>
      </c>
      <c r="BN93" s="92" t="str">
        <f>IFERROR(IF(BN$5=EOMONTH('Rent Roll'!$M32,0),-'Rent Roll'!$W32*'Rent Roll'!$AB32,"-"),"-")</f>
        <v>-</v>
      </c>
      <c r="BO93" s="92" t="str">
        <f>IFERROR(IF(BO$5=EOMONTH('Rent Roll'!$M32,0),-'Rent Roll'!$W32*'Rent Roll'!$AB32,"-"),"-")</f>
        <v>-</v>
      </c>
      <c r="BP93" s="92" t="str">
        <f>IFERROR(IF(BP$5=EOMONTH('Rent Roll'!$M32,0),-'Rent Roll'!$W32*'Rent Roll'!$AB32,"-"),"-")</f>
        <v>-</v>
      </c>
      <c r="BQ93" s="92" t="str">
        <f>IFERROR(IF(BQ$5=EOMONTH('Rent Roll'!$M32,0),-'Rent Roll'!$W32*'Rent Roll'!$AB32,"-"),"-")</f>
        <v>-</v>
      </c>
      <c r="BR93" s="92" t="str">
        <f>IFERROR(IF(BR$5=EOMONTH('Rent Roll'!$M32,0),-'Rent Roll'!$W32*'Rent Roll'!$AB32,"-"),"-")</f>
        <v>-</v>
      </c>
      <c r="BS93" s="92" t="str">
        <f>IFERROR(IF(BS$5=EOMONTH('Rent Roll'!$M32,0),-'Rent Roll'!$W32*'Rent Roll'!$AB32,"-"),"-")</f>
        <v>-</v>
      </c>
      <c r="BT93" s="92" t="str">
        <f>IFERROR(IF(BT$5=EOMONTH('Rent Roll'!$M32,0),-'Rent Roll'!$W32*'Rent Roll'!$AB32,"-"),"-")</f>
        <v>-</v>
      </c>
      <c r="BU93" s="92" t="str">
        <f>IFERROR(IF(BU$5=EOMONTH('Rent Roll'!$M32,0),-'Rent Roll'!$W32*'Rent Roll'!$AB32,"-"),"-")</f>
        <v>-</v>
      </c>
      <c r="BV93" s="92" t="str">
        <f>IFERROR(IF(BV$5=EOMONTH('Rent Roll'!$M32,0),-'Rent Roll'!$W32*'Rent Roll'!$AB32,"-"),"-")</f>
        <v>-</v>
      </c>
      <c r="BW93" s="92" t="str">
        <f>IFERROR(IF(BW$5=EOMONTH('Rent Roll'!$M32,0),-'Rent Roll'!$W32*'Rent Roll'!$AB32,"-"),"-")</f>
        <v>-</v>
      </c>
      <c r="BX93" s="92" t="str">
        <f>IFERROR(IF(BX$5=EOMONTH('Rent Roll'!$M32,0),-'Rent Roll'!$W32*'Rent Roll'!$AB32,"-"),"-")</f>
        <v>-</v>
      </c>
      <c r="BY93" s="92" t="str">
        <f>IFERROR(IF(BY$5=EOMONTH('Rent Roll'!$M32,0),-'Rent Roll'!$W32*'Rent Roll'!$AB32,"-"),"-")</f>
        <v>-</v>
      </c>
      <c r="BZ93" s="92" t="str">
        <f>IFERROR(IF(BZ$5=EOMONTH('Rent Roll'!$M32,0),-'Rent Roll'!$W32*'Rent Roll'!$AB32,"-"),"-")</f>
        <v>-</v>
      </c>
      <c r="CA93" s="92" t="str">
        <f>IFERROR(IF(CA$5=EOMONTH('Rent Roll'!$M32,0),-'Rent Roll'!$W32*'Rent Roll'!$AB32,"-"),"-")</f>
        <v>-</v>
      </c>
      <c r="CB93" s="92" t="str">
        <f>IFERROR(IF(CB$5=EOMONTH('Rent Roll'!$M32,0),-'Rent Roll'!$W32*'Rent Roll'!$AB32,"-"),"-")</f>
        <v>-</v>
      </c>
      <c r="CC93" s="92" t="str">
        <f>IFERROR(IF(CC$5=EOMONTH('Rent Roll'!$M32,0),-'Rent Roll'!$W32*'Rent Roll'!$AB32,"-"),"-")</f>
        <v>-</v>
      </c>
      <c r="CD93" s="92" t="str">
        <f>IFERROR(IF(CD$5=EOMONTH('Rent Roll'!$M32,0),-'Rent Roll'!$W32*'Rent Roll'!$AB32,"-"),"-")</f>
        <v>-</v>
      </c>
      <c r="CE93" s="92" t="str">
        <f>IFERROR(IF(CE$5=EOMONTH('Rent Roll'!$M32,0),-'Rent Roll'!$W32*'Rent Roll'!$AB32,"-"),"-")</f>
        <v>-</v>
      </c>
      <c r="CF93" s="92" t="str">
        <f>IFERROR(IF(CF$5=EOMONTH('Rent Roll'!$M32,0),-'Rent Roll'!$W32*'Rent Roll'!$AB32,"-"),"-")</f>
        <v>-</v>
      </c>
      <c r="CG93" s="92" t="str">
        <f>IFERROR(IF(CG$5=EOMONTH('Rent Roll'!$M32,0),-'Rent Roll'!$W32*'Rent Roll'!$AB32,"-"),"-")</f>
        <v>-</v>
      </c>
      <c r="CH93" s="92" t="str">
        <f>IFERROR(IF(CH$5=EOMONTH('Rent Roll'!$M32,0),-'Rent Roll'!$W32*'Rent Roll'!$AB32,"-"),"-")</f>
        <v>-</v>
      </c>
      <c r="CI93" s="92" t="str">
        <f>IFERROR(IF(CI$5=EOMONTH('Rent Roll'!$M32,0),-'Rent Roll'!$W32*'Rent Roll'!$AB32,"-"),"-")</f>
        <v>-</v>
      </c>
      <c r="CJ93" s="92" t="str">
        <f>IFERROR(IF(CJ$5=EOMONTH('Rent Roll'!$M32,0),-'Rent Roll'!$W32*'Rent Roll'!$AB32,"-"),"-")</f>
        <v>-</v>
      </c>
      <c r="CK93" s="92" t="str">
        <f>IFERROR(IF(CK$5=EOMONTH('Rent Roll'!$M32,0),-'Rent Roll'!$W32*'Rent Roll'!$AB32,"-"),"-")</f>
        <v>-</v>
      </c>
      <c r="CL93" s="92" t="str">
        <f>IFERROR(IF(CL$5=EOMONTH('Rent Roll'!$M32,0),-'Rent Roll'!$W32*'Rent Roll'!$AB32,"-"),"-")</f>
        <v>-</v>
      </c>
      <c r="CM93" s="92" t="str">
        <f>IFERROR(IF(CM$5=EOMONTH('Rent Roll'!$M32,0),-'Rent Roll'!$W32*'Rent Roll'!$AB32,"-"),"-")</f>
        <v>-</v>
      </c>
      <c r="CN93" s="92" t="str">
        <f>IFERROR(IF(CN$5=EOMONTH('Rent Roll'!$M32,0),-'Rent Roll'!$W32*'Rent Roll'!$AB32,"-"),"-")</f>
        <v>-</v>
      </c>
      <c r="CO93" s="92" t="str">
        <f>IFERROR(IF(CO$5=EOMONTH('Rent Roll'!$M32,0),-'Rent Roll'!$W32*'Rent Roll'!$AB32,"-"),"-")</f>
        <v>-</v>
      </c>
      <c r="CP93" s="92" t="str">
        <f>IFERROR(IF(CP$5=EOMONTH('Rent Roll'!$M32,0),-'Rent Roll'!$W32*'Rent Roll'!$AB32,"-"),"-")</f>
        <v>-</v>
      </c>
      <c r="CQ93" s="92" t="str">
        <f>IFERROR(IF(CQ$5=EOMONTH('Rent Roll'!$M32,0),-'Rent Roll'!$W32*'Rent Roll'!$AB32,"-"),"-")</f>
        <v>-</v>
      </c>
      <c r="CR93" s="92" t="str">
        <f>IFERROR(IF(CR$5=EOMONTH('Rent Roll'!$M32,0),-'Rent Roll'!$W32*'Rent Roll'!$AB32,"-"),"-")</f>
        <v>-</v>
      </c>
      <c r="CS93" s="92" t="str">
        <f>IFERROR(IF(CS$5=EOMONTH('Rent Roll'!$M32,0),-'Rent Roll'!$W32*'Rent Roll'!$AB32,"-"),"-")</f>
        <v>-</v>
      </c>
      <c r="CT93" s="92" t="str">
        <f>IFERROR(IF(CT$5=EOMONTH('Rent Roll'!$M32,0),-'Rent Roll'!$W32*'Rent Roll'!$AB32,"-"),"-")</f>
        <v>-</v>
      </c>
      <c r="CU93" s="92" t="str">
        <f>IFERROR(IF(CU$5=EOMONTH('Rent Roll'!$M32,0),-'Rent Roll'!$W32*'Rent Roll'!$AB32,"-"),"-")</f>
        <v>-</v>
      </c>
      <c r="CV93" s="92" t="str">
        <f>IFERROR(IF(CV$5=EOMONTH('Rent Roll'!$M32,0),-'Rent Roll'!$W32*'Rent Roll'!$AB32,"-"),"-")</f>
        <v>-</v>
      </c>
      <c r="CW93" s="92" t="str">
        <f>IFERROR(IF(CW$5=EOMONTH('Rent Roll'!$M32,0),-'Rent Roll'!$W32*'Rent Roll'!$AB32,"-"),"-")</f>
        <v>-</v>
      </c>
      <c r="CX93" s="92" t="str">
        <f>IFERROR(IF(CX$5=EOMONTH('Rent Roll'!$M32,0),-'Rent Roll'!$W32*'Rent Roll'!$AB32,"-"),"-")</f>
        <v>-</v>
      </c>
      <c r="CY93" s="92" t="str">
        <f>IFERROR(IF(CY$5=EOMONTH('Rent Roll'!$M32,0),-'Rent Roll'!$W32*'Rent Roll'!$AB32,"-"),"-")</f>
        <v>-</v>
      </c>
      <c r="CZ93" s="92" t="str">
        <f>IFERROR(IF(CZ$5=EOMONTH('Rent Roll'!$M32,0),-'Rent Roll'!$W32*'Rent Roll'!$AB32,"-"),"-")</f>
        <v>-</v>
      </c>
      <c r="DA93" s="92" t="str">
        <f>IFERROR(IF(DA$5=EOMONTH('Rent Roll'!$M32,0),-'Rent Roll'!$W32*'Rent Roll'!$AB32,"-"),"-")</f>
        <v>-</v>
      </c>
      <c r="DB93" s="92" t="str">
        <f>IFERROR(IF(DB$5=EOMONTH('Rent Roll'!$M32,0),-'Rent Roll'!$W32*'Rent Roll'!$AB32,"-"),"-")</f>
        <v>-</v>
      </c>
      <c r="DC93" s="92" t="str">
        <f>IFERROR(IF(DC$5=EOMONTH('Rent Roll'!$M32,0),-'Rent Roll'!$W32*'Rent Roll'!$AB32,"-"),"-")</f>
        <v>-</v>
      </c>
      <c r="DD93" s="92" t="str">
        <f>IFERROR(IF(DD$5=EOMONTH('Rent Roll'!$M32,0),-'Rent Roll'!$W32*'Rent Roll'!$AB32,"-"),"-")</f>
        <v>-</v>
      </c>
      <c r="DE93" s="92" t="str">
        <f>IFERROR(IF(DE$5=EOMONTH('Rent Roll'!$M32,0),-'Rent Roll'!$W32*'Rent Roll'!$AB32,"-"),"-")</f>
        <v>-</v>
      </c>
      <c r="DF93" s="92" t="str">
        <f>IFERROR(IF(DF$5=EOMONTH('Rent Roll'!$M32,0),-'Rent Roll'!$W32*'Rent Roll'!$AB32,"-"),"-")</f>
        <v>-</v>
      </c>
      <c r="DG93" s="92" t="str">
        <f>IFERROR(IF(DG$5=EOMONTH('Rent Roll'!$M32,0),-'Rent Roll'!$W32*'Rent Roll'!$AB32,"-"),"-")</f>
        <v>-</v>
      </c>
      <c r="DH93" s="92" t="str">
        <f>IFERROR(IF(DH$5=EOMONTH('Rent Roll'!$M32,0),-'Rent Roll'!$W32*'Rent Roll'!$AB32,"-"),"-")</f>
        <v>-</v>
      </c>
      <c r="DI93" s="92" t="str">
        <f>IFERROR(IF(DI$5=EOMONTH('Rent Roll'!$M32,0),-'Rent Roll'!$W32*'Rent Roll'!$AB32,"-"),"-")</f>
        <v>-</v>
      </c>
      <c r="DJ93" s="92" t="str">
        <f>IFERROR(IF(DJ$5=EOMONTH('Rent Roll'!$M32,0),-'Rent Roll'!$W32*'Rent Roll'!$AB32,"-"),"-")</f>
        <v>-</v>
      </c>
      <c r="DK93" s="92" t="str">
        <f>IFERROR(IF(DK$5=EOMONTH('Rent Roll'!$M32,0),-'Rent Roll'!$W32*'Rent Roll'!$AB32,"-"),"-")</f>
        <v>-</v>
      </c>
      <c r="DL93" s="92" t="str">
        <f>IFERROR(IF(DL$5=EOMONTH('Rent Roll'!$M32,0),-'Rent Roll'!$W32*'Rent Roll'!$AB32,"-"),"-")</f>
        <v>-</v>
      </c>
      <c r="DM93" s="92" t="str">
        <f>IFERROR(IF(DM$5=EOMONTH('Rent Roll'!$M32,0),-'Rent Roll'!$W32*'Rent Roll'!$AB32,"-"),"-")</f>
        <v>-</v>
      </c>
      <c r="DN93" s="92" t="str">
        <f>IFERROR(IF(DN$5=EOMONTH('Rent Roll'!$M32,0),-'Rent Roll'!$W32*'Rent Roll'!$AB32,"-"),"-")</f>
        <v>-</v>
      </c>
      <c r="DO93" s="92" t="str">
        <f>IFERROR(IF(DO$5=EOMONTH('Rent Roll'!$M32,0),-'Rent Roll'!$W32*'Rent Roll'!$AB32,"-"),"-")</f>
        <v>-</v>
      </c>
      <c r="DP93" s="92" t="str">
        <f>IFERROR(IF(DP$5=EOMONTH('Rent Roll'!$M32,0),-'Rent Roll'!$W32*'Rent Roll'!$AB32,"-"),"-")</f>
        <v>-</v>
      </c>
      <c r="DQ93" s="92" t="str">
        <f>IFERROR(IF(DQ$5=EOMONTH('Rent Roll'!$M32,0),-'Rent Roll'!$W32*'Rent Roll'!$AB32,"-"),"-")</f>
        <v>-</v>
      </c>
      <c r="DR93" s="92" t="str">
        <f>IFERROR(IF(DR$5=EOMONTH('Rent Roll'!$M32,0),-'Rent Roll'!$W32*'Rent Roll'!$AB32,"-"),"-")</f>
        <v>-</v>
      </c>
      <c r="DS93" s="92" t="str">
        <f>IFERROR(IF(DS$5=EOMONTH('Rent Roll'!$M32,0),-'Rent Roll'!$W32*'Rent Roll'!$AB32,"-"),"-")</f>
        <v>-</v>
      </c>
      <c r="DT93" s="92" t="str">
        <f>IFERROR(IF(DT$5=EOMONTH('Rent Roll'!$M32,0),-'Rent Roll'!$W32*'Rent Roll'!$AB32,"-"),"-")</f>
        <v>-</v>
      </c>
      <c r="DU93" s="92" t="str">
        <f>IFERROR(IF(DU$5=EOMONTH('Rent Roll'!$M32,0),-'Rent Roll'!$W32*'Rent Roll'!$AB32,"-"),"-")</f>
        <v>-</v>
      </c>
      <c r="DV93" s="92" t="str">
        <f>IFERROR(IF(DV$5=EOMONTH('Rent Roll'!$M32,0),-'Rent Roll'!$W32*'Rent Roll'!$AB32,"-"),"-")</f>
        <v>-</v>
      </c>
      <c r="DW93" s="92" t="str">
        <f>IFERROR(IF(DW$5=EOMONTH('Rent Roll'!$M32,0),-'Rent Roll'!$W32*'Rent Roll'!$AB32,"-"),"-")</f>
        <v>-</v>
      </c>
      <c r="DX93" s="92" t="str">
        <f>IFERROR(IF(DX$5=EOMONTH('Rent Roll'!$M32,0),-'Rent Roll'!$W32*'Rent Roll'!$AB32,"-"),"-")</f>
        <v>-</v>
      </c>
      <c r="DY93" s="92" t="str">
        <f>IFERROR(IF(DY$5=EOMONTH('Rent Roll'!$M32,0),-'Rent Roll'!$W32*'Rent Roll'!$AB32,"-"),"-")</f>
        <v>-</v>
      </c>
      <c r="DZ93" s="92" t="str">
        <f>IFERROR(IF(DZ$5=EOMONTH('Rent Roll'!$M32,0),-'Rent Roll'!$W32*'Rent Roll'!$AB32,"-"),"-")</f>
        <v>-</v>
      </c>
      <c r="EA93" s="92" t="str">
        <f>IFERROR(IF(EA$5=EOMONTH('Rent Roll'!$M32,0),-'Rent Roll'!$W32*'Rent Roll'!$AB32,"-"),"-")</f>
        <v>-</v>
      </c>
      <c r="EB93" s="92" t="str">
        <f>IFERROR(IF(EB$5=EOMONTH('Rent Roll'!$M32,0),-'Rent Roll'!$W32*'Rent Roll'!$AB32,"-"),"-")</f>
        <v>-</v>
      </c>
      <c r="EC93" s="92" t="str">
        <f>IFERROR(IF(EC$5=EOMONTH('Rent Roll'!$M32,0),-'Rent Roll'!$W32*'Rent Roll'!$AB32,"-"),"-")</f>
        <v>-</v>
      </c>
      <c r="ED93" s="92" t="str">
        <f>IFERROR(IF(ED$5=EOMONTH('Rent Roll'!$M32,0),-'Rent Roll'!$W32*'Rent Roll'!$AB32,"-"),"-")</f>
        <v>-</v>
      </c>
      <c r="EE93" s="92" t="str">
        <f>IFERROR(IF(EE$5=EOMONTH('Rent Roll'!$M32,0),-'Rent Roll'!$W32*'Rent Roll'!$AB32,"-"),"-")</f>
        <v>-</v>
      </c>
      <c r="EF93" s="214" t="str">
        <f>IFERROR(IF(EF$5=EOMONTH('Rent Roll'!$M32,0),-'Rent Roll'!$W32*'Rent Roll'!$AB32,"-"),"-")</f>
        <v>-</v>
      </c>
      <c r="EG93" s="72" t="s">
        <v>109</v>
      </c>
    </row>
    <row r="94" spans="2:137" ht="15" x14ac:dyDescent="0.25">
      <c r="B94" s="74"/>
      <c r="C94" s="287" t="str">
        <f>CONCATENATE('Rent Roll'!B7&amp;" - "&amp;'Rent Roll'!C7)</f>
        <v xml:space="preserve"> - </v>
      </c>
      <c r="D94" s="214">
        <f t="shared" si="157"/>
        <v>0</v>
      </c>
      <c r="E94" s="92" t="str">
        <f>IFERROR(IF(E$5=EOMONTH('Rent Roll'!$M33,0),-'Rent Roll'!$W33*'Rent Roll'!$AB33,"-"),"-")</f>
        <v>-</v>
      </c>
      <c r="F94" s="92" t="str">
        <f>IFERROR(IF(F$5=EOMONTH('Rent Roll'!$M33,0),-'Rent Roll'!$W33*'Rent Roll'!$AB33,"-"),"-")</f>
        <v>-</v>
      </c>
      <c r="G94" s="92" t="str">
        <f>IFERROR(IF(G$5=EOMONTH('Rent Roll'!$M33,0),-'Rent Roll'!$W33*'Rent Roll'!$AB33,"-"),"-")</f>
        <v>-</v>
      </c>
      <c r="H94" s="92" t="str">
        <f>IFERROR(IF(H$5=EOMONTH('Rent Roll'!$M33,0),-'Rent Roll'!$W33*'Rent Roll'!$AB33,"-"),"-")</f>
        <v>-</v>
      </c>
      <c r="I94" s="92" t="str">
        <f>IFERROR(IF(I$5=EOMONTH('Rent Roll'!$M33,0),-'Rent Roll'!$W33*'Rent Roll'!$AB33,"-"),"-")</f>
        <v>-</v>
      </c>
      <c r="J94" s="92" t="str">
        <f>IFERROR(IF(J$5=EOMONTH('Rent Roll'!$M33,0),-'Rent Roll'!$W33*'Rent Roll'!$AB33,"-"),"-")</f>
        <v>-</v>
      </c>
      <c r="K94" s="92" t="str">
        <f>IFERROR(IF(K$5=EOMONTH('Rent Roll'!$M33,0),-'Rent Roll'!$W33*'Rent Roll'!$AB33,"-"),"-")</f>
        <v>-</v>
      </c>
      <c r="L94" s="92" t="str">
        <f>IFERROR(IF(L$5=EOMONTH('Rent Roll'!$M33,0),-'Rent Roll'!$W33*'Rent Roll'!$AB33,"-"),"-")</f>
        <v>-</v>
      </c>
      <c r="M94" s="92" t="str">
        <f>IFERROR(IF(M$5=EOMONTH('Rent Roll'!$M33,0),-'Rent Roll'!$W33*'Rent Roll'!$AB33,"-"),"-")</f>
        <v>-</v>
      </c>
      <c r="N94" s="92" t="str">
        <f>IFERROR(IF(N$5=EOMONTH('Rent Roll'!$M33,0),-'Rent Roll'!$W33*'Rent Roll'!$AB33,"-"),"-")</f>
        <v>-</v>
      </c>
      <c r="O94" s="92" t="str">
        <f>IFERROR(IF(O$5=EOMONTH('Rent Roll'!$M33,0),-'Rent Roll'!$W33*'Rent Roll'!$AB33,"-"),"-")</f>
        <v>-</v>
      </c>
      <c r="P94" s="92" t="str">
        <f>IFERROR(IF(P$5=EOMONTH('Rent Roll'!$M33,0),-'Rent Roll'!$W33*'Rent Roll'!$AB33,"-"),"-")</f>
        <v>-</v>
      </c>
      <c r="Q94" s="92" t="str">
        <f>IFERROR(IF(Q$5=EOMONTH('Rent Roll'!$M33,0),-'Rent Roll'!$W33*'Rent Roll'!$AB33,"-"),"-")</f>
        <v>-</v>
      </c>
      <c r="R94" s="92" t="str">
        <f>IFERROR(IF(R$5=EOMONTH('Rent Roll'!$M33,0),-'Rent Roll'!$W33*'Rent Roll'!$AB33,"-"),"-")</f>
        <v>-</v>
      </c>
      <c r="S94" s="92" t="str">
        <f>IFERROR(IF(S$5=EOMONTH('Rent Roll'!$M33,0),-'Rent Roll'!$W33*'Rent Roll'!$AB33,"-"),"-")</f>
        <v>-</v>
      </c>
      <c r="T94" s="92" t="str">
        <f>IFERROR(IF(T$5=EOMONTH('Rent Roll'!$M33,0),-'Rent Roll'!$W33*'Rent Roll'!$AB33,"-"),"-")</f>
        <v>-</v>
      </c>
      <c r="U94" s="92" t="str">
        <f>IFERROR(IF(U$5=EOMONTH('Rent Roll'!$M33,0),-'Rent Roll'!$W33*'Rent Roll'!$AB33,"-"),"-")</f>
        <v>-</v>
      </c>
      <c r="V94" s="92" t="str">
        <f>IFERROR(IF(V$5=EOMONTH('Rent Roll'!$M33,0),-'Rent Roll'!$W33*'Rent Roll'!$AB33,"-"),"-")</f>
        <v>-</v>
      </c>
      <c r="W94" s="92" t="str">
        <f>IFERROR(IF(W$5=EOMONTH('Rent Roll'!$M33,0),-'Rent Roll'!$W33*'Rent Roll'!$AB33,"-"),"-")</f>
        <v>-</v>
      </c>
      <c r="X94" s="92" t="str">
        <f>IFERROR(IF(X$5=EOMONTH('Rent Roll'!$M33,0),-'Rent Roll'!$W33*'Rent Roll'!$AB33,"-"),"-")</f>
        <v>-</v>
      </c>
      <c r="Y94" s="92" t="str">
        <f>IFERROR(IF(Y$5=EOMONTH('Rent Roll'!$M33,0),-'Rent Roll'!$W33*'Rent Roll'!$AB33,"-"),"-")</f>
        <v>-</v>
      </c>
      <c r="Z94" s="92" t="str">
        <f>IFERROR(IF(Z$5=EOMONTH('Rent Roll'!$M33,0),-'Rent Roll'!$W33*'Rent Roll'!$AB33,"-"),"-")</f>
        <v>-</v>
      </c>
      <c r="AA94" s="92" t="str">
        <f>IFERROR(IF(AA$5=EOMONTH('Rent Roll'!$M33,0),-'Rent Roll'!$W33*'Rent Roll'!$AB33,"-"),"-")</f>
        <v>-</v>
      </c>
      <c r="AB94" s="92" t="str">
        <f>IFERROR(IF(AB$5=EOMONTH('Rent Roll'!$M33,0),-'Rent Roll'!$W33*'Rent Roll'!$AB33,"-"),"-")</f>
        <v>-</v>
      </c>
      <c r="AC94" s="92" t="str">
        <f>IFERROR(IF(AC$5=EOMONTH('Rent Roll'!$M33,0),-'Rent Roll'!$W33*'Rent Roll'!$AB33,"-"),"-")</f>
        <v>-</v>
      </c>
      <c r="AD94" s="92" t="str">
        <f>IFERROR(IF(AD$5=EOMONTH('Rent Roll'!$M33,0),-'Rent Roll'!$W33*'Rent Roll'!$AB33,"-"),"-")</f>
        <v>-</v>
      </c>
      <c r="AE94" s="92" t="str">
        <f>IFERROR(IF(AE$5=EOMONTH('Rent Roll'!$M33,0),-'Rent Roll'!$W33*'Rent Roll'!$AB33,"-"),"-")</f>
        <v>-</v>
      </c>
      <c r="AF94" s="92" t="str">
        <f>IFERROR(IF(AF$5=EOMONTH('Rent Roll'!$M33,0),-'Rent Roll'!$W33*'Rent Roll'!$AB33,"-"),"-")</f>
        <v>-</v>
      </c>
      <c r="AG94" s="92" t="str">
        <f>IFERROR(IF(AG$5=EOMONTH('Rent Roll'!$M33,0),-'Rent Roll'!$W33*'Rent Roll'!$AB33,"-"),"-")</f>
        <v>-</v>
      </c>
      <c r="AH94" s="92" t="str">
        <f>IFERROR(IF(AH$5=EOMONTH('Rent Roll'!$M33,0),-'Rent Roll'!$W33*'Rent Roll'!$AB33,"-"),"-")</f>
        <v>-</v>
      </c>
      <c r="AI94" s="92" t="str">
        <f>IFERROR(IF(AI$5=EOMONTH('Rent Roll'!$M33,0),-'Rent Roll'!$W33*'Rent Roll'!$AB33,"-"),"-")</f>
        <v>-</v>
      </c>
      <c r="AJ94" s="92" t="str">
        <f>IFERROR(IF(AJ$5=EOMONTH('Rent Roll'!$M33,0),-'Rent Roll'!$W33*'Rent Roll'!$AB33,"-"),"-")</f>
        <v>-</v>
      </c>
      <c r="AK94" s="92" t="str">
        <f>IFERROR(IF(AK$5=EOMONTH('Rent Roll'!$M33,0),-'Rent Roll'!$W33*'Rent Roll'!$AB33,"-"),"-")</f>
        <v>-</v>
      </c>
      <c r="AL94" s="92" t="str">
        <f>IFERROR(IF(AL$5=EOMONTH('Rent Roll'!$M33,0),-'Rent Roll'!$W33*'Rent Roll'!$AB33,"-"),"-")</f>
        <v>-</v>
      </c>
      <c r="AM94" s="92" t="str">
        <f>IFERROR(IF(AM$5=EOMONTH('Rent Roll'!$M33,0),-'Rent Roll'!$W33*'Rent Roll'!$AB33,"-"),"-")</f>
        <v>-</v>
      </c>
      <c r="AN94" s="92" t="str">
        <f>IFERROR(IF(AN$5=EOMONTH('Rent Roll'!$M33,0),-'Rent Roll'!$W33*'Rent Roll'!$AB33,"-"),"-")</f>
        <v>-</v>
      </c>
      <c r="AO94" s="92" t="str">
        <f>IFERROR(IF(AO$5=EOMONTH('Rent Roll'!$M33,0),-'Rent Roll'!$W33*'Rent Roll'!$AB33,"-"),"-")</f>
        <v>-</v>
      </c>
      <c r="AP94" s="92" t="str">
        <f>IFERROR(IF(AP$5=EOMONTH('Rent Roll'!$M33,0),-'Rent Roll'!$W33*'Rent Roll'!$AB33,"-"),"-")</f>
        <v>-</v>
      </c>
      <c r="AQ94" s="92" t="str">
        <f>IFERROR(IF(AQ$5=EOMONTH('Rent Roll'!$M33,0),-'Rent Roll'!$W33*'Rent Roll'!$AB33,"-"),"-")</f>
        <v>-</v>
      </c>
      <c r="AR94" s="92" t="str">
        <f>IFERROR(IF(AR$5=EOMONTH('Rent Roll'!$M33,0),-'Rent Roll'!$W33*'Rent Roll'!$AB33,"-"),"-")</f>
        <v>-</v>
      </c>
      <c r="AS94" s="92" t="str">
        <f>IFERROR(IF(AS$5=EOMONTH('Rent Roll'!$M33,0),-'Rent Roll'!$W33*'Rent Roll'!$AB33,"-"),"-")</f>
        <v>-</v>
      </c>
      <c r="AT94" s="92" t="str">
        <f>IFERROR(IF(AT$5=EOMONTH('Rent Roll'!$M33,0),-'Rent Roll'!$W33*'Rent Roll'!$AB33,"-"),"-")</f>
        <v>-</v>
      </c>
      <c r="AU94" s="92" t="str">
        <f>IFERROR(IF(AU$5=EOMONTH('Rent Roll'!$M33,0),-'Rent Roll'!$W33*'Rent Roll'!$AB33,"-"),"-")</f>
        <v>-</v>
      </c>
      <c r="AV94" s="92" t="str">
        <f>IFERROR(IF(AV$5=EOMONTH('Rent Roll'!$M33,0),-'Rent Roll'!$W33*'Rent Roll'!$AB33,"-"),"-")</f>
        <v>-</v>
      </c>
      <c r="AW94" s="92" t="str">
        <f>IFERROR(IF(AW$5=EOMONTH('Rent Roll'!$M33,0),-'Rent Roll'!$W33*'Rent Roll'!$AB33,"-"),"-")</f>
        <v>-</v>
      </c>
      <c r="AX94" s="92" t="str">
        <f>IFERROR(IF(AX$5=EOMONTH('Rent Roll'!$M33,0),-'Rent Roll'!$W33*'Rent Roll'!$AB33,"-"),"-")</f>
        <v>-</v>
      </c>
      <c r="AY94" s="92" t="str">
        <f>IFERROR(IF(AY$5=EOMONTH('Rent Roll'!$M33,0),-'Rent Roll'!$W33*'Rent Roll'!$AB33,"-"),"-")</f>
        <v>-</v>
      </c>
      <c r="AZ94" s="92" t="str">
        <f>IFERROR(IF(AZ$5=EOMONTH('Rent Roll'!$M33,0),-'Rent Roll'!$W33*'Rent Roll'!$AB33,"-"),"-")</f>
        <v>-</v>
      </c>
      <c r="BA94" s="92" t="str">
        <f>IFERROR(IF(BA$5=EOMONTH('Rent Roll'!$M33,0),-'Rent Roll'!$W33*'Rent Roll'!$AB33,"-"),"-")</f>
        <v>-</v>
      </c>
      <c r="BB94" s="92" t="str">
        <f>IFERROR(IF(BB$5=EOMONTH('Rent Roll'!$M33,0),-'Rent Roll'!$W33*'Rent Roll'!$AB33,"-"),"-")</f>
        <v>-</v>
      </c>
      <c r="BC94" s="92" t="str">
        <f>IFERROR(IF(BC$5=EOMONTH('Rent Roll'!$M33,0),-'Rent Roll'!$W33*'Rent Roll'!$AB33,"-"),"-")</f>
        <v>-</v>
      </c>
      <c r="BD94" s="92" t="str">
        <f>IFERROR(IF(BD$5=EOMONTH('Rent Roll'!$M33,0),-'Rent Roll'!$W33*'Rent Roll'!$AB33,"-"),"-")</f>
        <v>-</v>
      </c>
      <c r="BE94" s="92" t="str">
        <f>IFERROR(IF(BE$5=EOMONTH('Rent Roll'!$M33,0),-'Rent Roll'!$W33*'Rent Roll'!$AB33,"-"),"-")</f>
        <v>-</v>
      </c>
      <c r="BF94" s="92" t="str">
        <f>IFERROR(IF(BF$5=EOMONTH('Rent Roll'!$M33,0),-'Rent Roll'!$W33*'Rent Roll'!$AB33,"-"),"-")</f>
        <v>-</v>
      </c>
      <c r="BG94" s="92" t="str">
        <f>IFERROR(IF(BG$5=EOMONTH('Rent Roll'!$M33,0),-'Rent Roll'!$W33*'Rent Roll'!$AB33,"-"),"-")</f>
        <v>-</v>
      </c>
      <c r="BH94" s="92" t="str">
        <f>IFERROR(IF(BH$5=EOMONTH('Rent Roll'!$M33,0),-'Rent Roll'!$W33*'Rent Roll'!$AB33,"-"),"-")</f>
        <v>-</v>
      </c>
      <c r="BI94" s="92" t="str">
        <f>IFERROR(IF(BI$5=EOMONTH('Rent Roll'!$M33,0),-'Rent Roll'!$W33*'Rent Roll'!$AB33,"-"),"-")</f>
        <v>-</v>
      </c>
      <c r="BJ94" s="92" t="str">
        <f>IFERROR(IF(BJ$5=EOMONTH('Rent Roll'!$M33,0),-'Rent Roll'!$W33*'Rent Roll'!$AB33,"-"),"-")</f>
        <v>-</v>
      </c>
      <c r="BK94" s="92" t="str">
        <f>IFERROR(IF(BK$5=EOMONTH('Rent Roll'!$M33,0),-'Rent Roll'!$W33*'Rent Roll'!$AB33,"-"),"-")</f>
        <v>-</v>
      </c>
      <c r="BL94" s="92" t="str">
        <f>IFERROR(IF(BL$5=EOMONTH('Rent Roll'!$M33,0),-'Rent Roll'!$W33*'Rent Roll'!$AB33,"-"),"-")</f>
        <v>-</v>
      </c>
      <c r="BM94" s="92" t="str">
        <f>IFERROR(IF(BM$5=EOMONTH('Rent Roll'!$M33,0),-'Rent Roll'!$W33*'Rent Roll'!$AB33,"-"),"-")</f>
        <v>-</v>
      </c>
      <c r="BN94" s="92" t="str">
        <f>IFERROR(IF(BN$5=EOMONTH('Rent Roll'!$M33,0),-'Rent Roll'!$W33*'Rent Roll'!$AB33,"-"),"-")</f>
        <v>-</v>
      </c>
      <c r="BO94" s="92" t="str">
        <f>IFERROR(IF(BO$5=EOMONTH('Rent Roll'!$M33,0),-'Rent Roll'!$W33*'Rent Roll'!$AB33,"-"),"-")</f>
        <v>-</v>
      </c>
      <c r="BP94" s="92" t="str">
        <f>IFERROR(IF(BP$5=EOMONTH('Rent Roll'!$M33,0),-'Rent Roll'!$W33*'Rent Roll'!$AB33,"-"),"-")</f>
        <v>-</v>
      </c>
      <c r="BQ94" s="92" t="str">
        <f>IFERROR(IF(BQ$5=EOMONTH('Rent Roll'!$M33,0),-'Rent Roll'!$W33*'Rent Roll'!$AB33,"-"),"-")</f>
        <v>-</v>
      </c>
      <c r="BR94" s="92" t="str">
        <f>IFERROR(IF(BR$5=EOMONTH('Rent Roll'!$M33,0),-'Rent Roll'!$W33*'Rent Roll'!$AB33,"-"),"-")</f>
        <v>-</v>
      </c>
      <c r="BS94" s="92" t="str">
        <f>IFERROR(IF(BS$5=EOMONTH('Rent Roll'!$M33,0),-'Rent Roll'!$W33*'Rent Roll'!$AB33,"-"),"-")</f>
        <v>-</v>
      </c>
      <c r="BT94" s="92" t="str">
        <f>IFERROR(IF(BT$5=EOMONTH('Rent Roll'!$M33,0),-'Rent Roll'!$W33*'Rent Roll'!$AB33,"-"),"-")</f>
        <v>-</v>
      </c>
      <c r="BU94" s="92" t="str">
        <f>IFERROR(IF(BU$5=EOMONTH('Rent Roll'!$M33,0),-'Rent Roll'!$W33*'Rent Roll'!$AB33,"-"),"-")</f>
        <v>-</v>
      </c>
      <c r="BV94" s="92" t="str">
        <f>IFERROR(IF(BV$5=EOMONTH('Rent Roll'!$M33,0),-'Rent Roll'!$W33*'Rent Roll'!$AB33,"-"),"-")</f>
        <v>-</v>
      </c>
      <c r="BW94" s="92" t="str">
        <f>IFERROR(IF(BW$5=EOMONTH('Rent Roll'!$M33,0),-'Rent Roll'!$W33*'Rent Roll'!$AB33,"-"),"-")</f>
        <v>-</v>
      </c>
      <c r="BX94" s="92" t="str">
        <f>IFERROR(IF(BX$5=EOMONTH('Rent Roll'!$M33,0),-'Rent Roll'!$W33*'Rent Roll'!$AB33,"-"),"-")</f>
        <v>-</v>
      </c>
      <c r="BY94" s="92" t="str">
        <f>IFERROR(IF(BY$5=EOMONTH('Rent Roll'!$M33,0),-'Rent Roll'!$W33*'Rent Roll'!$AB33,"-"),"-")</f>
        <v>-</v>
      </c>
      <c r="BZ94" s="92" t="str">
        <f>IFERROR(IF(BZ$5=EOMONTH('Rent Roll'!$M33,0),-'Rent Roll'!$W33*'Rent Roll'!$AB33,"-"),"-")</f>
        <v>-</v>
      </c>
      <c r="CA94" s="92" t="str">
        <f>IFERROR(IF(CA$5=EOMONTH('Rent Roll'!$M33,0),-'Rent Roll'!$W33*'Rent Roll'!$AB33,"-"),"-")</f>
        <v>-</v>
      </c>
      <c r="CB94" s="92" t="str">
        <f>IFERROR(IF(CB$5=EOMONTH('Rent Roll'!$M33,0),-'Rent Roll'!$W33*'Rent Roll'!$AB33,"-"),"-")</f>
        <v>-</v>
      </c>
      <c r="CC94" s="92" t="str">
        <f>IFERROR(IF(CC$5=EOMONTH('Rent Roll'!$M33,0),-'Rent Roll'!$W33*'Rent Roll'!$AB33,"-"),"-")</f>
        <v>-</v>
      </c>
      <c r="CD94" s="92" t="str">
        <f>IFERROR(IF(CD$5=EOMONTH('Rent Roll'!$M33,0),-'Rent Roll'!$W33*'Rent Roll'!$AB33,"-"),"-")</f>
        <v>-</v>
      </c>
      <c r="CE94" s="92" t="str">
        <f>IFERROR(IF(CE$5=EOMONTH('Rent Roll'!$M33,0),-'Rent Roll'!$W33*'Rent Roll'!$AB33,"-"),"-")</f>
        <v>-</v>
      </c>
      <c r="CF94" s="92" t="str">
        <f>IFERROR(IF(CF$5=EOMONTH('Rent Roll'!$M33,0),-'Rent Roll'!$W33*'Rent Roll'!$AB33,"-"),"-")</f>
        <v>-</v>
      </c>
      <c r="CG94" s="92" t="str">
        <f>IFERROR(IF(CG$5=EOMONTH('Rent Roll'!$M33,0),-'Rent Roll'!$W33*'Rent Roll'!$AB33,"-"),"-")</f>
        <v>-</v>
      </c>
      <c r="CH94" s="92" t="str">
        <f>IFERROR(IF(CH$5=EOMONTH('Rent Roll'!$M33,0),-'Rent Roll'!$W33*'Rent Roll'!$AB33,"-"),"-")</f>
        <v>-</v>
      </c>
      <c r="CI94" s="92" t="str">
        <f>IFERROR(IF(CI$5=EOMONTH('Rent Roll'!$M33,0),-'Rent Roll'!$W33*'Rent Roll'!$AB33,"-"),"-")</f>
        <v>-</v>
      </c>
      <c r="CJ94" s="92" t="str">
        <f>IFERROR(IF(CJ$5=EOMONTH('Rent Roll'!$M33,0),-'Rent Roll'!$W33*'Rent Roll'!$AB33,"-"),"-")</f>
        <v>-</v>
      </c>
      <c r="CK94" s="92" t="str">
        <f>IFERROR(IF(CK$5=EOMONTH('Rent Roll'!$M33,0),-'Rent Roll'!$W33*'Rent Roll'!$AB33,"-"),"-")</f>
        <v>-</v>
      </c>
      <c r="CL94" s="92" t="str">
        <f>IFERROR(IF(CL$5=EOMONTH('Rent Roll'!$M33,0),-'Rent Roll'!$W33*'Rent Roll'!$AB33,"-"),"-")</f>
        <v>-</v>
      </c>
      <c r="CM94" s="92" t="str">
        <f>IFERROR(IF(CM$5=EOMONTH('Rent Roll'!$M33,0),-'Rent Roll'!$W33*'Rent Roll'!$AB33,"-"),"-")</f>
        <v>-</v>
      </c>
      <c r="CN94" s="92" t="str">
        <f>IFERROR(IF(CN$5=EOMONTH('Rent Roll'!$M33,0),-'Rent Roll'!$W33*'Rent Roll'!$AB33,"-"),"-")</f>
        <v>-</v>
      </c>
      <c r="CO94" s="92" t="str">
        <f>IFERROR(IF(CO$5=EOMONTH('Rent Roll'!$M33,0),-'Rent Roll'!$W33*'Rent Roll'!$AB33,"-"),"-")</f>
        <v>-</v>
      </c>
      <c r="CP94" s="92" t="str">
        <f>IFERROR(IF(CP$5=EOMONTH('Rent Roll'!$M33,0),-'Rent Roll'!$W33*'Rent Roll'!$AB33,"-"),"-")</f>
        <v>-</v>
      </c>
      <c r="CQ94" s="92" t="str">
        <f>IFERROR(IF(CQ$5=EOMONTH('Rent Roll'!$M33,0),-'Rent Roll'!$W33*'Rent Roll'!$AB33,"-"),"-")</f>
        <v>-</v>
      </c>
      <c r="CR94" s="92" t="str">
        <f>IFERROR(IF(CR$5=EOMONTH('Rent Roll'!$M33,0),-'Rent Roll'!$W33*'Rent Roll'!$AB33,"-"),"-")</f>
        <v>-</v>
      </c>
      <c r="CS94" s="92" t="str">
        <f>IFERROR(IF(CS$5=EOMONTH('Rent Roll'!$M33,0),-'Rent Roll'!$W33*'Rent Roll'!$AB33,"-"),"-")</f>
        <v>-</v>
      </c>
      <c r="CT94" s="92" t="str">
        <f>IFERROR(IF(CT$5=EOMONTH('Rent Roll'!$M33,0),-'Rent Roll'!$W33*'Rent Roll'!$AB33,"-"),"-")</f>
        <v>-</v>
      </c>
      <c r="CU94" s="92" t="str">
        <f>IFERROR(IF(CU$5=EOMONTH('Rent Roll'!$M33,0),-'Rent Roll'!$W33*'Rent Roll'!$AB33,"-"),"-")</f>
        <v>-</v>
      </c>
      <c r="CV94" s="92" t="str">
        <f>IFERROR(IF(CV$5=EOMONTH('Rent Roll'!$M33,0),-'Rent Roll'!$W33*'Rent Roll'!$AB33,"-"),"-")</f>
        <v>-</v>
      </c>
      <c r="CW94" s="92" t="str">
        <f>IFERROR(IF(CW$5=EOMONTH('Rent Roll'!$M33,0),-'Rent Roll'!$W33*'Rent Roll'!$AB33,"-"),"-")</f>
        <v>-</v>
      </c>
      <c r="CX94" s="92" t="str">
        <f>IFERROR(IF(CX$5=EOMONTH('Rent Roll'!$M33,0),-'Rent Roll'!$W33*'Rent Roll'!$AB33,"-"),"-")</f>
        <v>-</v>
      </c>
      <c r="CY94" s="92" t="str">
        <f>IFERROR(IF(CY$5=EOMONTH('Rent Roll'!$M33,0),-'Rent Roll'!$W33*'Rent Roll'!$AB33,"-"),"-")</f>
        <v>-</v>
      </c>
      <c r="CZ94" s="92" t="str">
        <f>IFERROR(IF(CZ$5=EOMONTH('Rent Roll'!$M33,0),-'Rent Roll'!$W33*'Rent Roll'!$AB33,"-"),"-")</f>
        <v>-</v>
      </c>
      <c r="DA94" s="92" t="str">
        <f>IFERROR(IF(DA$5=EOMONTH('Rent Roll'!$M33,0),-'Rent Roll'!$W33*'Rent Roll'!$AB33,"-"),"-")</f>
        <v>-</v>
      </c>
      <c r="DB94" s="92" t="str">
        <f>IFERROR(IF(DB$5=EOMONTH('Rent Roll'!$M33,0),-'Rent Roll'!$W33*'Rent Roll'!$AB33,"-"),"-")</f>
        <v>-</v>
      </c>
      <c r="DC94" s="92" t="str">
        <f>IFERROR(IF(DC$5=EOMONTH('Rent Roll'!$M33,0),-'Rent Roll'!$W33*'Rent Roll'!$AB33,"-"),"-")</f>
        <v>-</v>
      </c>
      <c r="DD94" s="92" t="str">
        <f>IFERROR(IF(DD$5=EOMONTH('Rent Roll'!$M33,0),-'Rent Roll'!$W33*'Rent Roll'!$AB33,"-"),"-")</f>
        <v>-</v>
      </c>
      <c r="DE94" s="92" t="str">
        <f>IFERROR(IF(DE$5=EOMONTH('Rent Roll'!$M33,0),-'Rent Roll'!$W33*'Rent Roll'!$AB33,"-"),"-")</f>
        <v>-</v>
      </c>
      <c r="DF94" s="92" t="str">
        <f>IFERROR(IF(DF$5=EOMONTH('Rent Roll'!$M33,0),-'Rent Roll'!$W33*'Rent Roll'!$AB33,"-"),"-")</f>
        <v>-</v>
      </c>
      <c r="DG94" s="92" t="str">
        <f>IFERROR(IF(DG$5=EOMONTH('Rent Roll'!$M33,0),-'Rent Roll'!$W33*'Rent Roll'!$AB33,"-"),"-")</f>
        <v>-</v>
      </c>
      <c r="DH94" s="92" t="str">
        <f>IFERROR(IF(DH$5=EOMONTH('Rent Roll'!$M33,0),-'Rent Roll'!$W33*'Rent Roll'!$AB33,"-"),"-")</f>
        <v>-</v>
      </c>
      <c r="DI94" s="92" t="str">
        <f>IFERROR(IF(DI$5=EOMONTH('Rent Roll'!$M33,0),-'Rent Roll'!$W33*'Rent Roll'!$AB33,"-"),"-")</f>
        <v>-</v>
      </c>
      <c r="DJ94" s="92" t="str">
        <f>IFERROR(IF(DJ$5=EOMONTH('Rent Roll'!$M33,0),-'Rent Roll'!$W33*'Rent Roll'!$AB33,"-"),"-")</f>
        <v>-</v>
      </c>
      <c r="DK94" s="92" t="str">
        <f>IFERROR(IF(DK$5=EOMONTH('Rent Roll'!$M33,0),-'Rent Roll'!$W33*'Rent Roll'!$AB33,"-"),"-")</f>
        <v>-</v>
      </c>
      <c r="DL94" s="92" t="str">
        <f>IFERROR(IF(DL$5=EOMONTH('Rent Roll'!$M33,0),-'Rent Roll'!$W33*'Rent Roll'!$AB33,"-"),"-")</f>
        <v>-</v>
      </c>
      <c r="DM94" s="92" t="str">
        <f>IFERROR(IF(DM$5=EOMONTH('Rent Roll'!$M33,0),-'Rent Roll'!$W33*'Rent Roll'!$AB33,"-"),"-")</f>
        <v>-</v>
      </c>
      <c r="DN94" s="92" t="str">
        <f>IFERROR(IF(DN$5=EOMONTH('Rent Roll'!$M33,0),-'Rent Roll'!$W33*'Rent Roll'!$AB33,"-"),"-")</f>
        <v>-</v>
      </c>
      <c r="DO94" s="92" t="str">
        <f>IFERROR(IF(DO$5=EOMONTH('Rent Roll'!$M33,0),-'Rent Roll'!$W33*'Rent Roll'!$AB33,"-"),"-")</f>
        <v>-</v>
      </c>
      <c r="DP94" s="92" t="str">
        <f>IFERROR(IF(DP$5=EOMONTH('Rent Roll'!$M33,0),-'Rent Roll'!$W33*'Rent Roll'!$AB33,"-"),"-")</f>
        <v>-</v>
      </c>
      <c r="DQ94" s="92" t="str">
        <f>IFERROR(IF(DQ$5=EOMONTH('Rent Roll'!$M33,0),-'Rent Roll'!$W33*'Rent Roll'!$AB33,"-"),"-")</f>
        <v>-</v>
      </c>
      <c r="DR94" s="92" t="str">
        <f>IFERROR(IF(DR$5=EOMONTH('Rent Roll'!$M33,0),-'Rent Roll'!$W33*'Rent Roll'!$AB33,"-"),"-")</f>
        <v>-</v>
      </c>
      <c r="DS94" s="92" t="str">
        <f>IFERROR(IF(DS$5=EOMONTH('Rent Roll'!$M33,0),-'Rent Roll'!$W33*'Rent Roll'!$AB33,"-"),"-")</f>
        <v>-</v>
      </c>
      <c r="DT94" s="92" t="str">
        <f>IFERROR(IF(DT$5=EOMONTH('Rent Roll'!$M33,0),-'Rent Roll'!$W33*'Rent Roll'!$AB33,"-"),"-")</f>
        <v>-</v>
      </c>
      <c r="DU94" s="92" t="str">
        <f>IFERROR(IF(DU$5=EOMONTH('Rent Roll'!$M33,0),-'Rent Roll'!$W33*'Rent Roll'!$AB33,"-"),"-")</f>
        <v>-</v>
      </c>
      <c r="DV94" s="92" t="str">
        <f>IFERROR(IF(DV$5=EOMONTH('Rent Roll'!$M33,0),-'Rent Roll'!$W33*'Rent Roll'!$AB33,"-"),"-")</f>
        <v>-</v>
      </c>
      <c r="DW94" s="92" t="str">
        <f>IFERROR(IF(DW$5=EOMONTH('Rent Roll'!$M33,0),-'Rent Roll'!$W33*'Rent Roll'!$AB33,"-"),"-")</f>
        <v>-</v>
      </c>
      <c r="DX94" s="92" t="str">
        <f>IFERROR(IF(DX$5=EOMONTH('Rent Roll'!$M33,0),-'Rent Roll'!$W33*'Rent Roll'!$AB33,"-"),"-")</f>
        <v>-</v>
      </c>
      <c r="DY94" s="92" t="str">
        <f>IFERROR(IF(DY$5=EOMONTH('Rent Roll'!$M33,0),-'Rent Roll'!$W33*'Rent Roll'!$AB33,"-"),"-")</f>
        <v>-</v>
      </c>
      <c r="DZ94" s="92" t="str">
        <f>IFERROR(IF(DZ$5=EOMONTH('Rent Roll'!$M33,0),-'Rent Roll'!$W33*'Rent Roll'!$AB33,"-"),"-")</f>
        <v>-</v>
      </c>
      <c r="EA94" s="92" t="str">
        <f>IFERROR(IF(EA$5=EOMONTH('Rent Roll'!$M33,0),-'Rent Roll'!$W33*'Rent Roll'!$AB33,"-"),"-")</f>
        <v>-</v>
      </c>
      <c r="EB94" s="92" t="str">
        <f>IFERROR(IF(EB$5=EOMONTH('Rent Roll'!$M33,0),-'Rent Roll'!$W33*'Rent Roll'!$AB33,"-"),"-")</f>
        <v>-</v>
      </c>
      <c r="EC94" s="92" t="str">
        <f>IFERROR(IF(EC$5=EOMONTH('Rent Roll'!$M33,0),-'Rent Roll'!$W33*'Rent Roll'!$AB33,"-"),"-")</f>
        <v>-</v>
      </c>
      <c r="ED94" s="92" t="str">
        <f>IFERROR(IF(ED$5=EOMONTH('Rent Roll'!$M33,0),-'Rent Roll'!$W33*'Rent Roll'!$AB33,"-"),"-")</f>
        <v>-</v>
      </c>
      <c r="EE94" s="92" t="str">
        <f>IFERROR(IF(EE$5=EOMONTH('Rent Roll'!$M33,0),-'Rent Roll'!$W33*'Rent Roll'!$AB33,"-"),"-")</f>
        <v>-</v>
      </c>
      <c r="EF94" s="214" t="str">
        <f>IFERROR(IF(EF$5=EOMONTH('Rent Roll'!$M33,0),-'Rent Roll'!$W33*'Rent Roll'!$AB33,"-"),"-")</f>
        <v>-</v>
      </c>
      <c r="EG94" s="72" t="s">
        <v>109</v>
      </c>
    </row>
    <row r="95" spans="2:137" ht="15" x14ac:dyDescent="0.25">
      <c r="B95" s="74"/>
      <c r="C95" s="287" t="str">
        <f>CONCATENATE('Rent Roll'!B8&amp;" - "&amp;'Rent Roll'!C8)</f>
        <v xml:space="preserve"> - </v>
      </c>
      <c r="D95" s="214">
        <f t="shared" si="157"/>
        <v>0</v>
      </c>
      <c r="E95" s="92" t="str">
        <f>IFERROR(IF(E$5=EOMONTH('Rent Roll'!$M34,0),-'Rent Roll'!$W34*'Rent Roll'!$AB34,"-"),"-")</f>
        <v>-</v>
      </c>
      <c r="F95" s="92" t="str">
        <f>IFERROR(IF(F$5=EOMONTH('Rent Roll'!$M34,0),-'Rent Roll'!$W34*'Rent Roll'!$AB34,"-"),"-")</f>
        <v>-</v>
      </c>
      <c r="G95" s="92" t="str">
        <f>IFERROR(IF(G$5=EOMONTH('Rent Roll'!$M34,0),-'Rent Roll'!$W34*'Rent Roll'!$AB34,"-"),"-")</f>
        <v>-</v>
      </c>
      <c r="H95" s="92" t="str">
        <f>IFERROR(IF(H$5=EOMONTH('Rent Roll'!$M34,0),-'Rent Roll'!$W34*'Rent Roll'!$AB34,"-"),"-")</f>
        <v>-</v>
      </c>
      <c r="I95" s="92" t="str">
        <f>IFERROR(IF(I$5=EOMONTH('Rent Roll'!$M34,0),-'Rent Roll'!$W34*'Rent Roll'!$AB34,"-"),"-")</f>
        <v>-</v>
      </c>
      <c r="J95" s="92" t="str">
        <f>IFERROR(IF(J$5=EOMONTH('Rent Roll'!$M34,0),-'Rent Roll'!$W34*'Rent Roll'!$AB34,"-"),"-")</f>
        <v>-</v>
      </c>
      <c r="K95" s="92" t="str">
        <f>IFERROR(IF(K$5=EOMONTH('Rent Roll'!$M34,0),-'Rent Roll'!$W34*'Rent Roll'!$AB34,"-"),"-")</f>
        <v>-</v>
      </c>
      <c r="L95" s="92" t="str">
        <f>IFERROR(IF(L$5=EOMONTH('Rent Roll'!$M34,0),-'Rent Roll'!$W34*'Rent Roll'!$AB34,"-"),"-")</f>
        <v>-</v>
      </c>
      <c r="M95" s="92" t="str">
        <f>IFERROR(IF(M$5=EOMONTH('Rent Roll'!$M34,0),-'Rent Roll'!$W34*'Rent Roll'!$AB34,"-"),"-")</f>
        <v>-</v>
      </c>
      <c r="N95" s="92" t="str">
        <f>IFERROR(IF(N$5=EOMONTH('Rent Roll'!$M34,0),-'Rent Roll'!$W34*'Rent Roll'!$AB34,"-"),"-")</f>
        <v>-</v>
      </c>
      <c r="O95" s="92" t="str">
        <f>IFERROR(IF(O$5=EOMONTH('Rent Roll'!$M34,0),-'Rent Roll'!$W34*'Rent Roll'!$AB34,"-"),"-")</f>
        <v>-</v>
      </c>
      <c r="P95" s="92" t="str">
        <f>IFERROR(IF(P$5=EOMONTH('Rent Roll'!$M34,0),-'Rent Roll'!$W34*'Rent Roll'!$AB34,"-"),"-")</f>
        <v>-</v>
      </c>
      <c r="Q95" s="92" t="str">
        <f>IFERROR(IF(Q$5=EOMONTH('Rent Roll'!$M34,0),-'Rent Roll'!$W34*'Rent Roll'!$AB34,"-"),"-")</f>
        <v>-</v>
      </c>
      <c r="R95" s="92" t="str">
        <f>IFERROR(IF(R$5=EOMONTH('Rent Roll'!$M34,0),-'Rent Roll'!$W34*'Rent Roll'!$AB34,"-"),"-")</f>
        <v>-</v>
      </c>
      <c r="S95" s="92" t="str">
        <f>IFERROR(IF(S$5=EOMONTH('Rent Roll'!$M34,0),-'Rent Roll'!$W34*'Rent Roll'!$AB34,"-"),"-")</f>
        <v>-</v>
      </c>
      <c r="T95" s="92" t="str">
        <f>IFERROR(IF(T$5=EOMONTH('Rent Roll'!$M34,0),-'Rent Roll'!$W34*'Rent Roll'!$AB34,"-"),"-")</f>
        <v>-</v>
      </c>
      <c r="U95" s="92" t="str">
        <f>IFERROR(IF(U$5=EOMONTH('Rent Roll'!$M34,0),-'Rent Roll'!$W34*'Rent Roll'!$AB34,"-"),"-")</f>
        <v>-</v>
      </c>
      <c r="V95" s="92" t="str">
        <f>IFERROR(IF(V$5=EOMONTH('Rent Roll'!$M34,0),-'Rent Roll'!$W34*'Rent Roll'!$AB34,"-"),"-")</f>
        <v>-</v>
      </c>
      <c r="W95" s="92" t="str">
        <f>IFERROR(IF(W$5=EOMONTH('Rent Roll'!$M34,0),-'Rent Roll'!$W34*'Rent Roll'!$AB34,"-"),"-")</f>
        <v>-</v>
      </c>
      <c r="X95" s="92" t="str">
        <f>IFERROR(IF(X$5=EOMONTH('Rent Roll'!$M34,0),-'Rent Roll'!$W34*'Rent Roll'!$AB34,"-"),"-")</f>
        <v>-</v>
      </c>
      <c r="Y95" s="92" t="str">
        <f>IFERROR(IF(Y$5=EOMONTH('Rent Roll'!$M34,0),-'Rent Roll'!$W34*'Rent Roll'!$AB34,"-"),"-")</f>
        <v>-</v>
      </c>
      <c r="Z95" s="92" t="str">
        <f>IFERROR(IF(Z$5=EOMONTH('Rent Roll'!$M34,0),-'Rent Roll'!$W34*'Rent Roll'!$AB34,"-"),"-")</f>
        <v>-</v>
      </c>
      <c r="AA95" s="92" t="str">
        <f>IFERROR(IF(AA$5=EOMONTH('Rent Roll'!$M34,0),-'Rent Roll'!$W34*'Rent Roll'!$AB34,"-"),"-")</f>
        <v>-</v>
      </c>
      <c r="AB95" s="92" t="str">
        <f>IFERROR(IF(AB$5=EOMONTH('Rent Roll'!$M34,0),-'Rent Roll'!$W34*'Rent Roll'!$AB34,"-"),"-")</f>
        <v>-</v>
      </c>
      <c r="AC95" s="92" t="str">
        <f>IFERROR(IF(AC$5=EOMONTH('Rent Roll'!$M34,0),-'Rent Roll'!$W34*'Rent Roll'!$AB34,"-"),"-")</f>
        <v>-</v>
      </c>
      <c r="AD95" s="92" t="str">
        <f>IFERROR(IF(AD$5=EOMONTH('Rent Roll'!$M34,0),-'Rent Roll'!$W34*'Rent Roll'!$AB34,"-"),"-")</f>
        <v>-</v>
      </c>
      <c r="AE95" s="92" t="str">
        <f>IFERROR(IF(AE$5=EOMONTH('Rent Roll'!$M34,0),-'Rent Roll'!$W34*'Rent Roll'!$AB34,"-"),"-")</f>
        <v>-</v>
      </c>
      <c r="AF95" s="92" t="str">
        <f>IFERROR(IF(AF$5=EOMONTH('Rent Roll'!$M34,0),-'Rent Roll'!$W34*'Rent Roll'!$AB34,"-"),"-")</f>
        <v>-</v>
      </c>
      <c r="AG95" s="92" t="str">
        <f>IFERROR(IF(AG$5=EOMONTH('Rent Roll'!$M34,0),-'Rent Roll'!$W34*'Rent Roll'!$AB34,"-"),"-")</f>
        <v>-</v>
      </c>
      <c r="AH95" s="92" t="str">
        <f>IFERROR(IF(AH$5=EOMONTH('Rent Roll'!$M34,0),-'Rent Roll'!$W34*'Rent Roll'!$AB34,"-"),"-")</f>
        <v>-</v>
      </c>
      <c r="AI95" s="92" t="str">
        <f>IFERROR(IF(AI$5=EOMONTH('Rent Roll'!$M34,0),-'Rent Roll'!$W34*'Rent Roll'!$AB34,"-"),"-")</f>
        <v>-</v>
      </c>
      <c r="AJ95" s="92" t="str">
        <f>IFERROR(IF(AJ$5=EOMONTH('Rent Roll'!$M34,0),-'Rent Roll'!$W34*'Rent Roll'!$AB34,"-"),"-")</f>
        <v>-</v>
      </c>
      <c r="AK95" s="92" t="str">
        <f>IFERROR(IF(AK$5=EOMONTH('Rent Roll'!$M34,0),-'Rent Roll'!$W34*'Rent Roll'!$AB34,"-"),"-")</f>
        <v>-</v>
      </c>
      <c r="AL95" s="92" t="str">
        <f>IFERROR(IF(AL$5=EOMONTH('Rent Roll'!$M34,0),-'Rent Roll'!$W34*'Rent Roll'!$AB34,"-"),"-")</f>
        <v>-</v>
      </c>
      <c r="AM95" s="92" t="str">
        <f>IFERROR(IF(AM$5=EOMONTH('Rent Roll'!$M34,0),-'Rent Roll'!$W34*'Rent Roll'!$AB34,"-"),"-")</f>
        <v>-</v>
      </c>
      <c r="AN95" s="92" t="str">
        <f>IFERROR(IF(AN$5=EOMONTH('Rent Roll'!$M34,0),-'Rent Roll'!$W34*'Rent Roll'!$AB34,"-"),"-")</f>
        <v>-</v>
      </c>
      <c r="AO95" s="92" t="str">
        <f>IFERROR(IF(AO$5=EOMONTH('Rent Roll'!$M34,0),-'Rent Roll'!$W34*'Rent Roll'!$AB34,"-"),"-")</f>
        <v>-</v>
      </c>
      <c r="AP95" s="92" t="str">
        <f>IFERROR(IF(AP$5=EOMONTH('Rent Roll'!$M34,0),-'Rent Roll'!$W34*'Rent Roll'!$AB34,"-"),"-")</f>
        <v>-</v>
      </c>
      <c r="AQ95" s="92" t="str">
        <f>IFERROR(IF(AQ$5=EOMONTH('Rent Roll'!$M34,0),-'Rent Roll'!$W34*'Rent Roll'!$AB34,"-"),"-")</f>
        <v>-</v>
      </c>
      <c r="AR95" s="92" t="str">
        <f>IFERROR(IF(AR$5=EOMONTH('Rent Roll'!$M34,0),-'Rent Roll'!$W34*'Rent Roll'!$AB34,"-"),"-")</f>
        <v>-</v>
      </c>
      <c r="AS95" s="92" t="str">
        <f>IFERROR(IF(AS$5=EOMONTH('Rent Roll'!$M34,0),-'Rent Roll'!$W34*'Rent Roll'!$AB34,"-"),"-")</f>
        <v>-</v>
      </c>
      <c r="AT95" s="92" t="str">
        <f>IFERROR(IF(AT$5=EOMONTH('Rent Roll'!$M34,0),-'Rent Roll'!$W34*'Rent Roll'!$AB34,"-"),"-")</f>
        <v>-</v>
      </c>
      <c r="AU95" s="92" t="str">
        <f>IFERROR(IF(AU$5=EOMONTH('Rent Roll'!$M34,0),-'Rent Roll'!$W34*'Rent Roll'!$AB34,"-"),"-")</f>
        <v>-</v>
      </c>
      <c r="AV95" s="92" t="str">
        <f>IFERROR(IF(AV$5=EOMONTH('Rent Roll'!$M34,0),-'Rent Roll'!$W34*'Rent Roll'!$AB34,"-"),"-")</f>
        <v>-</v>
      </c>
      <c r="AW95" s="92" t="str">
        <f>IFERROR(IF(AW$5=EOMONTH('Rent Roll'!$M34,0),-'Rent Roll'!$W34*'Rent Roll'!$AB34,"-"),"-")</f>
        <v>-</v>
      </c>
      <c r="AX95" s="92" t="str">
        <f>IFERROR(IF(AX$5=EOMONTH('Rent Roll'!$M34,0),-'Rent Roll'!$W34*'Rent Roll'!$AB34,"-"),"-")</f>
        <v>-</v>
      </c>
      <c r="AY95" s="92" t="str">
        <f>IFERROR(IF(AY$5=EOMONTH('Rent Roll'!$M34,0),-'Rent Roll'!$W34*'Rent Roll'!$AB34,"-"),"-")</f>
        <v>-</v>
      </c>
      <c r="AZ95" s="92" t="str">
        <f>IFERROR(IF(AZ$5=EOMONTH('Rent Roll'!$M34,0),-'Rent Roll'!$W34*'Rent Roll'!$AB34,"-"),"-")</f>
        <v>-</v>
      </c>
      <c r="BA95" s="92" t="str">
        <f>IFERROR(IF(BA$5=EOMONTH('Rent Roll'!$M34,0),-'Rent Roll'!$W34*'Rent Roll'!$AB34,"-"),"-")</f>
        <v>-</v>
      </c>
      <c r="BB95" s="92" t="str">
        <f>IFERROR(IF(BB$5=EOMONTH('Rent Roll'!$M34,0),-'Rent Roll'!$W34*'Rent Roll'!$AB34,"-"),"-")</f>
        <v>-</v>
      </c>
      <c r="BC95" s="92" t="str">
        <f>IFERROR(IF(BC$5=EOMONTH('Rent Roll'!$M34,0),-'Rent Roll'!$W34*'Rent Roll'!$AB34,"-"),"-")</f>
        <v>-</v>
      </c>
      <c r="BD95" s="92" t="str">
        <f>IFERROR(IF(BD$5=EOMONTH('Rent Roll'!$M34,0),-'Rent Roll'!$W34*'Rent Roll'!$AB34,"-"),"-")</f>
        <v>-</v>
      </c>
      <c r="BE95" s="92" t="str">
        <f>IFERROR(IF(BE$5=EOMONTH('Rent Roll'!$M34,0),-'Rent Roll'!$W34*'Rent Roll'!$AB34,"-"),"-")</f>
        <v>-</v>
      </c>
      <c r="BF95" s="92" t="str">
        <f>IFERROR(IF(BF$5=EOMONTH('Rent Roll'!$M34,0),-'Rent Roll'!$W34*'Rent Roll'!$AB34,"-"),"-")</f>
        <v>-</v>
      </c>
      <c r="BG95" s="92" t="str">
        <f>IFERROR(IF(BG$5=EOMONTH('Rent Roll'!$M34,0),-'Rent Roll'!$W34*'Rent Roll'!$AB34,"-"),"-")</f>
        <v>-</v>
      </c>
      <c r="BH95" s="92" t="str">
        <f>IFERROR(IF(BH$5=EOMONTH('Rent Roll'!$M34,0),-'Rent Roll'!$W34*'Rent Roll'!$AB34,"-"),"-")</f>
        <v>-</v>
      </c>
      <c r="BI95" s="92" t="str">
        <f>IFERROR(IF(BI$5=EOMONTH('Rent Roll'!$M34,0),-'Rent Roll'!$W34*'Rent Roll'!$AB34,"-"),"-")</f>
        <v>-</v>
      </c>
      <c r="BJ95" s="92" t="str">
        <f>IFERROR(IF(BJ$5=EOMONTH('Rent Roll'!$M34,0),-'Rent Roll'!$W34*'Rent Roll'!$AB34,"-"),"-")</f>
        <v>-</v>
      </c>
      <c r="BK95" s="92" t="str">
        <f>IFERROR(IF(BK$5=EOMONTH('Rent Roll'!$M34,0),-'Rent Roll'!$W34*'Rent Roll'!$AB34,"-"),"-")</f>
        <v>-</v>
      </c>
      <c r="BL95" s="92" t="str">
        <f>IFERROR(IF(BL$5=EOMONTH('Rent Roll'!$M34,0),-'Rent Roll'!$W34*'Rent Roll'!$AB34,"-"),"-")</f>
        <v>-</v>
      </c>
      <c r="BM95" s="92" t="str">
        <f>IFERROR(IF(BM$5=EOMONTH('Rent Roll'!$M34,0),-'Rent Roll'!$W34*'Rent Roll'!$AB34,"-"),"-")</f>
        <v>-</v>
      </c>
      <c r="BN95" s="92" t="str">
        <f>IFERROR(IF(BN$5=EOMONTH('Rent Roll'!$M34,0),-'Rent Roll'!$W34*'Rent Roll'!$AB34,"-"),"-")</f>
        <v>-</v>
      </c>
      <c r="BO95" s="92" t="str">
        <f>IFERROR(IF(BO$5=EOMONTH('Rent Roll'!$M34,0),-'Rent Roll'!$W34*'Rent Roll'!$AB34,"-"),"-")</f>
        <v>-</v>
      </c>
      <c r="BP95" s="92" t="str">
        <f>IFERROR(IF(BP$5=EOMONTH('Rent Roll'!$M34,0),-'Rent Roll'!$W34*'Rent Roll'!$AB34,"-"),"-")</f>
        <v>-</v>
      </c>
      <c r="BQ95" s="92" t="str">
        <f>IFERROR(IF(BQ$5=EOMONTH('Rent Roll'!$M34,0),-'Rent Roll'!$W34*'Rent Roll'!$AB34,"-"),"-")</f>
        <v>-</v>
      </c>
      <c r="BR95" s="92" t="str">
        <f>IFERROR(IF(BR$5=EOMONTH('Rent Roll'!$M34,0),-'Rent Roll'!$W34*'Rent Roll'!$AB34,"-"),"-")</f>
        <v>-</v>
      </c>
      <c r="BS95" s="92" t="str">
        <f>IFERROR(IF(BS$5=EOMONTH('Rent Roll'!$M34,0),-'Rent Roll'!$W34*'Rent Roll'!$AB34,"-"),"-")</f>
        <v>-</v>
      </c>
      <c r="BT95" s="92" t="str">
        <f>IFERROR(IF(BT$5=EOMONTH('Rent Roll'!$M34,0),-'Rent Roll'!$W34*'Rent Roll'!$AB34,"-"),"-")</f>
        <v>-</v>
      </c>
      <c r="BU95" s="92" t="str">
        <f>IFERROR(IF(BU$5=EOMONTH('Rent Roll'!$M34,0),-'Rent Roll'!$W34*'Rent Roll'!$AB34,"-"),"-")</f>
        <v>-</v>
      </c>
      <c r="BV95" s="92" t="str">
        <f>IFERROR(IF(BV$5=EOMONTH('Rent Roll'!$M34,0),-'Rent Roll'!$W34*'Rent Roll'!$AB34,"-"),"-")</f>
        <v>-</v>
      </c>
      <c r="BW95" s="92" t="str">
        <f>IFERROR(IF(BW$5=EOMONTH('Rent Roll'!$M34,0),-'Rent Roll'!$W34*'Rent Roll'!$AB34,"-"),"-")</f>
        <v>-</v>
      </c>
      <c r="BX95" s="92" t="str">
        <f>IFERROR(IF(BX$5=EOMONTH('Rent Roll'!$M34,0),-'Rent Roll'!$W34*'Rent Roll'!$AB34,"-"),"-")</f>
        <v>-</v>
      </c>
      <c r="BY95" s="92" t="str">
        <f>IFERROR(IF(BY$5=EOMONTH('Rent Roll'!$M34,0),-'Rent Roll'!$W34*'Rent Roll'!$AB34,"-"),"-")</f>
        <v>-</v>
      </c>
      <c r="BZ95" s="92" t="str">
        <f>IFERROR(IF(BZ$5=EOMONTH('Rent Roll'!$M34,0),-'Rent Roll'!$W34*'Rent Roll'!$AB34,"-"),"-")</f>
        <v>-</v>
      </c>
      <c r="CA95" s="92" t="str">
        <f>IFERROR(IF(CA$5=EOMONTH('Rent Roll'!$M34,0),-'Rent Roll'!$W34*'Rent Roll'!$AB34,"-"),"-")</f>
        <v>-</v>
      </c>
      <c r="CB95" s="92" t="str">
        <f>IFERROR(IF(CB$5=EOMONTH('Rent Roll'!$M34,0),-'Rent Roll'!$W34*'Rent Roll'!$AB34,"-"),"-")</f>
        <v>-</v>
      </c>
      <c r="CC95" s="92" t="str">
        <f>IFERROR(IF(CC$5=EOMONTH('Rent Roll'!$M34,0),-'Rent Roll'!$W34*'Rent Roll'!$AB34,"-"),"-")</f>
        <v>-</v>
      </c>
      <c r="CD95" s="92" t="str">
        <f>IFERROR(IF(CD$5=EOMONTH('Rent Roll'!$M34,0),-'Rent Roll'!$W34*'Rent Roll'!$AB34,"-"),"-")</f>
        <v>-</v>
      </c>
      <c r="CE95" s="92" t="str">
        <f>IFERROR(IF(CE$5=EOMONTH('Rent Roll'!$M34,0),-'Rent Roll'!$W34*'Rent Roll'!$AB34,"-"),"-")</f>
        <v>-</v>
      </c>
      <c r="CF95" s="92" t="str">
        <f>IFERROR(IF(CF$5=EOMONTH('Rent Roll'!$M34,0),-'Rent Roll'!$W34*'Rent Roll'!$AB34,"-"),"-")</f>
        <v>-</v>
      </c>
      <c r="CG95" s="92" t="str">
        <f>IFERROR(IF(CG$5=EOMONTH('Rent Roll'!$M34,0),-'Rent Roll'!$W34*'Rent Roll'!$AB34,"-"),"-")</f>
        <v>-</v>
      </c>
      <c r="CH95" s="92" t="str">
        <f>IFERROR(IF(CH$5=EOMONTH('Rent Roll'!$M34,0),-'Rent Roll'!$W34*'Rent Roll'!$AB34,"-"),"-")</f>
        <v>-</v>
      </c>
      <c r="CI95" s="92" t="str">
        <f>IFERROR(IF(CI$5=EOMONTH('Rent Roll'!$M34,0),-'Rent Roll'!$W34*'Rent Roll'!$AB34,"-"),"-")</f>
        <v>-</v>
      </c>
      <c r="CJ95" s="92" t="str">
        <f>IFERROR(IF(CJ$5=EOMONTH('Rent Roll'!$M34,0),-'Rent Roll'!$W34*'Rent Roll'!$AB34,"-"),"-")</f>
        <v>-</v>
      </c>
      <c r="CK95" s="92" t="str">
        <f>IFERROR(IF(CK$5=EOMONTH('Rent Roll'!$M34,0),-'Rent Roll'!$W34*'Rent Roll'!$AB34,"-"),"-")</f>
        <v>-</v>
      </c>
      <c r="CL95" s="92" t="str">
        <f>IFERROR(IF(CL$5=EOMONTH('Rent Roll'!$M34,0),-'Rent Roll'!$W34*'Rent Roll'!$AB34,"-"),"-")</f>
        <v>-</v>
      </c>
      <c r="CM95" s="92" t="str">
        <f>IFERROR(IF(CM$5=EOMONTH('Rent Roll'!$M34,0),-'Rent Roll'!$W34*'Rent Roll'!$AB34,"-"),"-")</f>
        <v>-</v>
      </c>
      <c r="CN95" s="92" t="str">
        <f>IFERROR(IF(CN$5=EOMONTH('Rent Roll'!$M34,0),-'Rent Roll'!$W34*'Rent Roll'!$AB34,"-"),"-")</f>
        <v>-</v>
      </c>
      <c r="CO95" s="92" t="str">
        <f>IFERROR(IF(CO$5=EOMONTH('Rent Roll'!$M34,0),-'Rent Roll'!$W34*'Rent Roll'!$AB34,"-"),"-")</f>
        <v>-</v>
      </c>
      <c r="CP95" s="92" t="str">
        <f>IFERROR(IF(CP$5=EOMONTH('Rent Roll'!$M34,0),-'Rent Roll'!$W34*'Rent Roll'!$AB34,"-"),"-")</f>
        <v>-</v>
      </c>
      <c r="CQ95" s="92" t="str">
        <f>IFERROR(IF(CQ$5=EOMONTH('Rent Roll'!$M34,0),-'Rent Roll'!$W34*'Rent Roll'!$AB34,"-"),"-")</f>
        <v>-</v>
      </c>
      <c r="CR95" s="92" t="str">
        <f>IFERROR(IF(CR$5=EOMONTH('Rent Roll'!$M34,0),-'Rent Roll'!$W34*'Rent Roll'!$AB34,"-"),"-")</f>
        <v>-</v>
      </c>
      <c r="CS95" s="92" t="str">
        <f>IFERROR(IF(CS$5=EOMONTH('Rent Roll'!$M34,0),-'Rent Roll'!$W34*'Rent Roll'!$AB34,"-"),"-")</f>
        <v>-</v>
      </c>
      <c r="CT95" s="92" t="str">
        <f>IFERROR(IF(CT$5=EOMONTH('Rent Roll'!$M34,0),-'Rent Roll'!$W34*'Rent Roll'!$AB34,"-"),"-")</f>
        <v>-</v>
      </c>
      <c r="CU95" s="92" t="str">
        <f>IFERROR(IF(CU$5=EOMONTH('Rent Roll'!$M34,0),-'Rent Roll'!$W34*'Rent Roll'!$AB34,"-"),"-")</f>
        <v>-</v>
      </c>
      <c r="CV95" s="92" t="str">
        <f>IFERROR(IF(CV$5=EOMONTH('Rent Roll'!$M34,0),-'Rent Roll'!$W34*'Rent Roll'!$AB34,"-"),"-")</f>
        <v>-</v>
      </c>
      <c r="CW95" s="92" t="str">
        <f>IFERROR(IF(CW$5=EOMONTH('Rent Roll'!$M34,0),-'Rent Roll'!$W34*'Rent Roll'!$AB34,"-"),"-")</f>
        <v>-</v>
      </c>
      <c r="CX95" s="92" t="str">
        <f>IFERROR(IF(CX$5=EOMONTH('Rent Roll'!$M34,0),-'Rent Roll'!$W34*'Rent Roll'!$AB34,"-"),"-")</f>
        <v>-</v>
      </c>
      <c r="CY95" s="92" t="str">
        <f>IFERROR(IF(CY$5=EOMONTH('Rent Roll'!$M34,0),-'Rent Roll'!$W34*'Rent Roll'!$AB34,"-"),"-")</f>
        <v>-</v>
      </c>
      <c r="CZ95" s="92" t="str">
        <f>IFERROR(IF(CZ$5=EOMONTH('Rent Roll'!$M34,0),-'Rent Roll'!$W34*'Rent Roll'!$AB34,"-"),"-")</f>
        <v>-</v>
      </c>
      <c r="DA95" s="92" t="str">
        <f>IFERROR(IF(DA$5=EOMONTH('Rent Roll'!$M34,0),-'Rent Roll'!$W34*'Rent Roll'!$AB34,"-"),"-")</f>
        <v>-</v>
      </c>
      <c r="DB95" s="92" t="str">
        <f>IFERROR(IF(DB$5=EOMONTH('Rent Roll'!$M34,0),-'Rent Roll'!$W34*'Rent Roll'!$AB34,"-"),"-")</f>
        <v>-</v>
      </c>
      <c r="DC95" s="92" t="str">
        <f>IFERROR(IF(DC$5=EOMONTH('Rent Roll'!$M34,0),-'Rent Roll'!$W34*'Rent Roll'!$AB34,"-"),"-")</f>
        <v>-</v>
      </c>
      <c r="DD95" s="92" t="str">
        <f>IFERROR(IF(DD$5=EOMONTH('Rent Roll'!$M34,0),-'Rent Roll'!$W34*'Rent Roll'!$AB34,"-"),"-")</f>
        <v>-</v>
      </c>
      <c r="DE95" s="92" t="str">
        <f>IFERROR(IF(DE$5=EOMONTH('Rent Roll'!$M34,0),-'Rent Roll'!$W34*'Rent Roll'!$AB34,"-"),"-")</f>
        <v>-</v>
      </c>
      <c r="DF95" s="92" t="str">
        <f>IFERROR(IF(DF$5=EOMONTH('Rent Roll'!$M34,0),-'Rent Roll'!$W34*'Rent Roll'!$AB34,"-"),"-")</f>
        <v>-</v>
      </c>
      <c r="DG95" s="92" t="str">
        <f>IFERROR(IF(DG$5=EOMONTH('Rent Roll'!$M34,0),-'Rent Roll'!$W34*'Rent Roll'!$AB34,"-"),"-")</f>
        <v>-</v>
      </c>
      <c r="DH95" s="92" t="str">
        <f>IFERROR(IF(DH$5=EOMONTH('Rent Roll'!$M34,0),-'Rent Roll'!$W34*'Rent Roll'!$AB34,"-"),"-")</f>
        <v>-</v>
      </c>
      <c r="DI95" s="92" t="str">
        <f>IFERROR(IF(DI$5=EOMONTH('Rent Roll'!$M34,0),-'Rent Roll'!$W34*'Rent Roll'!$AB34,"-"),"-")</f>
        <v>-</v>
      </c>
      <c r="DJ95" s="92" t="str">
        <f>IFERROR(IF(DJ$5=EOMONTH('Rent Roll'!$M34,0),-'Rent Roll'!$W34*'Rent Roll'!$AB34,"-"),"-")</f>
        <v>-</v>
      </c>
      <c r="DK95" s="92" t="str">
        <f>IFERROR(IF(DK$5=EOMONTH('Rent Roll'!$M34,0),-'Rent Roll'!$W34*'Rent Roll'!$AB34,"-"),"-")</f>
        <v>-</v>
      </c>
      <c r="DL95" s="92" t="str">
        <f>IFERROR(IF(DL$5=EOMONTH('Rent Roll'!$M34,0),-'Rent Roll'!$W34*'Rent Roll'!$AB34,"-"),"-")</f>
        <v>-</v>
      </c>
      <c r="DM95" s="92" t="str">
        <f>IFERROR(IF(DM$5=EOMONTH('Rent Roll'!$M34,0),-'Rent Roll'!$W34*'Rent Roll'!$AB34,"-"),"-")</f>
        <v>-</v>
      </c>
      <c r="DN95" s="92" t="str">
        <f>IFERROR(IF(DN$5=EOMONTH('Rent Roll'!$M34,0),-'Rent Roll'!$W34*'Rent Roll'!$AB34,"-"),"-")</f>
        <v>-</v>
      </c>
      <c r="DO95" s="92" t="str">
        <f>IFERROR(IF(DO$5=EOMONTH('Rent Roll'!$M34,0),-'Rent Roll'!$W34*'Rent Roll'!$AB34,"-"),"-")</f>
        <v>-</v>
      </c>
      <c r="DP95" s="92" t="str">
        <f>IFERROR(IF(DP$5=EOMONTH('Rent Roll'!$M34,0),-'Rent Roll'!$W34*'Rent Roll'!$AB34,"-"),"-")</f>
        <v>-</v>
      </c>
      <c r="DQ95" s="92" t="str">
        <f>IFERROR(IF(DQ$5=EOMONTH('Rent Roll'!$M34,0),-'Rent Roll'!$W34*'Rent Roll'!$AB34,"-"),"-")</f>
        <v>-</v>
      </c>
      <c r="DR95" s="92" t="str">
        <f>IFERROR(IF(DR$5=EOMONTH('Rent Roll'!$M34,0),-'Rent Roll'!$W34*'Rent Roll'!$AB34,"-"),"-")</f>
        <v>-</v>
      </c>
      <c r="DS95" s="92" t="str">
        <f>IFERROR(IF(DS$5=EOMONTH('Rent Roll'!$M34,0),-'Rent Roll'!$W34*'Rent Roll'!$AB34,"-"),"-")</f>
        <v>-</v>
      </c>
      <c r="DT95" s="92" t="str">
        <f>IFERROR(IF(DT$5=EOMONTH('Rent Roll'!$M34,0),-'Rent Roll'!$W34*'Rent Roll'!$AB34,"-"),"-")</f>
        <v>-</v>
      </c>
      <c r="DU95" s="92" t="str">
        <f>IFERROR(IF(DU$5=EOMONTH('Rent Roll'!$M34,0),-'Rent Roll'!$W34*'Rent Roll'!$AB34,"-"),"-")</f>
        <v>-</v>
      </c>
      <c r="DV95" s="92" t="str">
        <f>IFERROR(IF(DV$5=EOMONTH('Rent Roll'!$M34,0),-'Rent Roll'!$W34*'Rent Roll'!$AB34,"-"),"-")</f>
        <v>-</v>
      </c>
      <c r="DW95" s="92" t="str">
        <f>IFERROR(IF(DW$5=EOMONTH('Rent Roll'!$M34,0),-'Rent Roll'!$W34*'Rent Roll'!$AB34,"-"),"-")</f>
        <v>-</v>
      </c>
      <c r="DX95" s="92" t="str">
        <f>IFERROR(IF(DX$5=EOMONTH('Rent Roll'!$M34,0),-'Rent Roll'!$W34*'Rent Roll'!$AB34,"-"),"-")</f>
        <v>-</v>
      </c>
      <c r="DY95" s="92" t="str">
        <f>IFERROR(IF(DY$5=EOMONTH('Rent Roll'!$M34,0),-'Rent Roll'!$W34*'Rent Roll'!$AB34,"-"),"-")</f>
        <v>-</v>
      </c>
      <c r="DZ95" s="92" t="str">
        <f>IFERROR(IF(DZ$5=EOMONTH('Rent Roll'!$M34,0),-'Rent Roll'!$W34*'Rent Roll'!$AB34,"-"),"-")</f>
        <v>-</v>
      </c>
      <c r="EA95" s="92" t="str">
        <f>IFERROR(IF(EA$5=EOMONTH('Rent Roll'!$M34,0),-'Rent Roll'!$W34*'Rent Roll'!$AB34,"-"),"-")</f>
        <v>-</v>
      </c>
      <c r="EB95" s="92" t="str">
        <f>IFERROR(IF(EB$5=EOMONTH('Rent Roll'!$M34,0),-'Rent Roll'!$W34*'Rent Roll'!$AB34,"-"),"-")</f>
        <v>-</v>
      </c>
      <c r="EC95" s="92" t="str">
        <f>IFERROR(IF(EC$5=EOMONTH('Rent Roll'!$M34,0),-'Rent Roll'!$W34*'Rent Roll'!$AB34,"-"),"-")</f>
        <v>-</v>
      </c>
      <c r="ED95" s="92" t="str">
        <f>IFERROR(IF(ED$5=EOMONTH('Rent Roll'!$M34,0),-'Rent Roll'!$W34*'Rent Roll'!$AB34,"-"),"-")</f>
        <v>-</v>
      </c>
      <c r="EE95" s="92" t="str">
        <f>IFERROR(IF(EE$5=EOMONTH('Rent Roll'!$M34,0),-'Rent Roll'!$W34*'Rent Roll'!$AB34,"-"),"-")</f>
        <v>-</v>
      </c>
      <c r="EF95" s="214" t="str">
        <f>IFERROR(IF(EF$5=EOMONTH('Rent Roll'!$M34,0),-'Rent Roll'!$W34*'Rent Roll'!$AB34,"-"),"-")</f>
        <v>-</v>
      </c>
      <c r="EG95" s="72" t="s">
        <v>109</v>
      </c>
    </row>
    <row r="96" spans="2:137" ht="15" x14ac:dyDescent="0.25">
      <c r="B96" s="74"/>
      <c r="C96" s="287" t="str">
        <f>CONCATENATE('Rent Roll'!B9&amp;" - "&amp;'Rent Roll'!C9)</f>
        <v xml:space="preserve"> - </v>
      </c>
      <c r="D96" s="214">
        <f t="shared" si="157"/>
        <v>0</v>
      </c>
      <c r="E96" s="92" t="str">
        <f>IFERROR(IF(E$5=EOMONTH('Rent Roll'!$M35,0),-'Rent Roll'!$W35*'Rent Roll'!$AB35,"-"),"-")</f>
        <v>-</v>
      </c>
      <c r="F96" s="92" t="str">
        <f>IFERROR(IF(F$5=EOMONTH('Rent Roll'!$M35,0),-'Rent Roll'!$W35*'Rent Roll'!$AB35,"-"),"-")</f>
        <v>-</v>
      </c>
      <c r="G96" s="92" t="str">
        <f>IFERROR(IF(G$5=EOMONTH('Rent Roll'!$M35,0),-'Rent Roll'!$W35*'Rent Roll'!$AB35,"-"),"-")</f>
        <v>-</v>
      </c>
      <c r="H96" s="92" t="str">
        <f>IFERROR(IF(H$5=EOMONTH('Rent Roll'!$M35,0),-'Rent Roll'!$W35*'Rent Roll'!$AB35,"-"),"-")</f>
        <v>-</v>
      </c>
      <c r="I96" s="92" t="str">
        <f>IFERROR(IF(I$5=EOMONTH('Rent Roll'!$M35,0),-'Rent Roll'!$W35*'Rent Roll'!$AB35,"-"),"-")</f>
        <v>-</v>
      </c>
      <c r="J96" s="92" t="str">
        <f>IFERROR(IF(J$5=EOMONTH('Rent Roll'!$M35,0),-'Rent Roll'!$W35*'Rent Roll'!$AB35,"-"),"-")</f>
        <v>-</v>
      </c>
      <c r="K96" s="92" t="str">
        <f>IFERROR(IF(K$5=EOMONTH('Rent Roll'!$M35,0),-'Rent Roll'!$W35*'Rent Roll'!$AB35,"-"),"-")</f>
        <v>-</v>
      </c>
      <c r="L96" s="92" t="str">
        <f>IFERROR(IF(L$5=EOMONTH('Rent Roll'!$M35,0),-'Rent Roll'!$W35*'Rent Roll'!$AB35,"-"),"-")</f>
        <v>-</v>
      </c>
      <c r="M96" s="92" t="str">
        <f>IFERROR(IF(M$5=EOMONTH('Rent Roll'!$M35,0),-'Rent Roll'!$W35*'Rent Roll'!$AB35,"-"),"-")</f>
        <v>-</v>
      </c>
      <c r="N96" s="92" t="str">
        <f>IFERROR(IF(N$5=EOMONTH('Rent Roll'!$M35,0),-'Rent Roll'!$W35*'Rent Roll'!$AB35,"-"),"-")</f>
        <v>-</v>
      </c>
      <c r="O96" s="92" t="str">
        <f>IFERROR(IF(O$5=EOMONTH('Rent Roll'!$M35,0),-'Rent Roll'!$W35*'Rent Roll'!$AB35,"-"),"-")</f>
        <v>-</v>
      </c>
      <c r="P96" s="92" t="str">
        <f>IFERROR(IF(P$5=EOMONTH('Rent Roll'!$M35,0),-'Rent Roll'!$W35*'Rent Roll'!$AB35,"-"),"-")</f>
        <v>-</v>
      </c>
      <c r="Q96" s="92" t="str">
        <f>IFERROR(IF(Q$5=EOMONTH('Rent Roll'!$M35,0),-'Rent Roll'!$W35*'Rent Roll'!$AB35,"-"),"-")</f>
        <v>-</v>
      </c>
      <c r="R96" s="92" t="str">
        <f>IFERROR(IF(R$5=EOMONTH('Rent Roll'!$M35,0),-'Rent Roll'!$W35*'Rent Roll'!$AB35,"-"),"-")</f>
        <v>-</v>
      </c>
      <c r="S96" s="92" t="str">
        <f>IFERROR(IF(S$5=EOMONTH('Rent Roll'!$M35,0),-'Rent Roll'!$W35*'Rent Roll'!$AB35,"-"),"-")</f>
        <v>-</v>
      </c>
      <c r="T96" s="92" t="str">
        <f>IFERROR(IF(T$5=EOMONTH('Rent Roll'!$M35,0),-'Rent Roll'!$W35*'Rent Roll'!$AB35,"-"),"-")</f>
        <v>-</v>
      </c>
      <c r="U96" s="92" t="str">
        <f>IFERROR(IF(U$5=EOMONTH('Rent Roll'!$M35,0),-'Rent Roll'!$W35*'Rent Roll'!$AB35,"-"),"-")</f>
        <v>-</v>
      </c>
      <c r="V96" s="92" t="str">
        <f>IFERROR(IF(V$5=EOMONTH('Rent Roll'!$M35,0),-'Rent Roll'!$W35*'Rent Roll'!$AB35,"-"),"-")</f>
        <v>-</v>
      </c>
      <c r="W96" s="92" t="str">
        <f>IFERROR(IF(W$5=EOMONTH('Rent Roll'!$M35,0),-'Rent Roll'!$W35*'Rent Roll'!$AB35,"-"),"-")</f>
        <v>-</v>
      </c>
      <c r="X96" s="92" t="str">
        <f>IFERROR(IF(X$5=EOMONTH('Rent Roll'!$M35,0),-'Rent Roll'!$W35*'Rent Roll'!$AB35,"-"),"-")</f>
        <v>-</v>
      </c>
      <c r="Y96" s="92" t="str">
        <f>IFERROR(IF(Y$5=EOMONTH('Rent Roll'!$M35,0),-'Rent Roll'!$W35*'Rent Roll'!$AB35,"-"),"-")</f>
        <v>-</v>
      </c>
      <c r="Z96" s="92" t="str">
        <f>IFERROR(IF(Z$5=EOMONTH('Rent Roll'!$M35,0),-'Rent Roll'!$W35*'Rent Roll'!$AB35,"-"),"-")</f>
        <v>-</v>
      </c>
      <c r="AA96" s="92" t="str">
        <f>IFERROR(IF(AA$5=EOMONTH('Rent Roll'!$M35,0),-'Rent Roll'!$W35*'Rent Roll'!$AB35,"-"),"-")</f>
        <v>-</v>
      </c>
      <c r="AB96" s="92" t="str">
        <f>IFERROR(IF(AB$5=EOMONTH('Rent Roll'!$M35,0),-'Rent Roll'!$W35*'Rent Roll'!$AB35,"-"),"-")</f>
        <v>-</v>
      </c>
      <c r="AC96" s="92" t="str">
        <f>IFERROR(IF(AC$5=EOMONTH('Rent Roll'!$M35,0),-'Rent Roll'!$W35*'Rent Roll'!$AB35,"-"),"-")</f>
        <v>-</v>
      </c>
      <c r="AD96" s="92" t="str">
        <f>IFERROR(IF(AD$5=EOMONTH('Rent Roll'!$M35,0),-'Rent Roll'!$W35*'Rent Roll'!$AB35,"-"),"-")</f>
        <v>-</v>
      </c>
      <c r="AE96" s="92" t="str">
        <f>IFERROR(IF(AE$5=EOMONTH('Rent Roll'!$M35,0),-'Rent Roll'!$W35*'Rent Roll'!$AB35,"-"),"-")</f>
        <v>-</v>
      </c>
      <c r="AF96" s="92" t="str">
        <f>IFERROR(IF(AF$5=EOMONTH('Rent Roll'!$M35,0),-'Rent Roll'!$W35*'Rent Roll'!$AB35,"-"),"-")</f>
        <v>-</v>
      </c>
      <c r="AG96" s="92" t="str">
        <f>IFERROR(IF(AG$5=EOMONTH('Rent Roll'!$M35,0),-'Rent Roll'!$W35*'Rent Roll'!$AB35,"-"),"-")</f>
        <v>-</v>
      </c>
      <c r="AH96" s="92" t="str">
        <f>IFERROR(IF(AH$5=EOMONTH('Rent Roll'!$M35,0),-'Rent Roll'!$W35*'Rent Roll'!$AB35,"-"),"-")</f>
        <v>-</v>
      </c>
      <c r="AI96" s="92" t="str">
        <f>IFERROR(IF(AI$5=EOMONTH('Rent Roll'!$M35,0),-'Rent Roll'!$W35*'Rent Roll'!$AB35,"-"),"-")</f>
        <v>-</v>
      </c>
      <c r="AJ96" s="92" t="str">
        <f>IFERROR(IF(AJ$5=EOMONTH('Rent Roll'!$M35,0),-'Rent Roll'!$W35*'Rent Roll'!$AB35,"-"),"-")</f>
        <v>-</v>
      </c>
      <c r="AK96" s="92" t="str">
        <f>IFERROR(IF(AK$5=EOMONTH('Rent Roll'!$M35,0),-'Rent Roll'!$W35*'Rent Roll'!$AB35,"-"),"-")</f>
        <v>-</v>
      </c>
      <c r="AL96" s="92" t="str">
        <f>IFERROR(IF(AL$5=EOMONTH('Rent Roll'!$M35,0),-'Rent Roll'!$W35*'Rent Roll'!$AB35,"-"),"-")</f>
        <v>-</v>
      </c>
      <c r="AM96" s="92" t="str">
        <f>IFERROR(IF(AM$5=EOMONTH('Rent Roll'!$M35,0),-'Rent Roll'!$W35*'Rent Roll'!$AB35,"-"),"-")</f>
        <v>-</v>
      </c>
      <c r="AN96" s="92" t="str">
        <f>IFERROR(IF(AN$5=EOMONTH('Rent Roll'!$M35,0),-'Rent Roll'!$W35*'Rent Roll'!$AB35,"-"),"-")</f>
        <v>-</v>
      </c>
      <c r="AO96" s="92" t="str">
        <f>IFERROR(IF(AO$5=EOMONTH('Rent Roll'!$M35,0),-'Rent Roll'!$W35*'Rent Roll'!$AB35,"-"),"-")</f>
        <v>-</v>
      </c>
      <c r="AP96" s="92" t="str">
        <f>IFERROR(IF(AP$5=EOMONTH('Rent Roll'!$M35,0),-'Rent Roll'!$W35*'Rent Roll'!$AB35,"-"),"-")</f>
        <v>-</v>
      </c>
      <c r="AQ96" s="92" t="str">
        <f>IFERROR(IF(AQ$5=EOMONTH('Rent Roll'!$M35,0),-'Rent Roll'!$W35*'Rent Roll'!$AB35,"-"),"-")</f>
        <v>-</v>
      </c>
      <c r="AR96" s="92" t="str">
        <f>IFERROR(IF(AR$5=EOMONTH('Rent Roll'!$M35,0),-'Rent Roll'!$W35*'Rent Roll'!$AB35,"-"),"-")</f>
        <v>-</v>
      </c>
      <c r="AS96" s="92" t="str">
        <f>IFERROR(IF(AS$5=EOMONTH('Rent Roll'!$M35,0),-'Rent Roll'!$W35*'Rent Roll'!$AB35,"-"),"-")</f>
        <v>-</v>
      </c>
      <c r="AT96" s="92" t="str">
        <f>IFERROR(IF(AT$5=EOMONTH('Rent Roll'!$M35,0),-'Rent Roll'!$W35*'Rent Roll'!$AB35,"-"),"-")</f>
        <v>-</v>
      </c>
      <c r="AU96" s="92" t="str">
        <f>IFERROR(IF(AU$5=EOMONTH('Rent Roll'!$M35,0),-'Rent Roll'!$W35*'Rent Roll'!$AB35,"-"),"-")</f>
        <v>-</v>
      </c>
      <c r="AV96" s="92" t="str">
        <f>IFERROR(IF(AV$5=EOMONTH('Rent Roll'!$M35,0),-'Rent Roll'!$W35*'Rent Roll'!$AB35,"-"),"-")</f>
        <v>-</v>
      </c>
      <c r="AW96" s="92" t="str">
        <f>IFERROR(IF(AW$5=EOMONTH('Rent Roll'!$M35,0),-'Rent Roll'!$W35*'Rent Roll'!$AB35,"-"),"-")</f>
        <v>-</v>
      </c>
      <c r="AX96" s="92" t="str">
        <f>IFERROR(IF(AX$5=EOMONTH('Rent Roll'!$M35,0),-'Rent Roll'!$W35*'Rent Roll'!$AB35,"-"),"-")</f>
        <v>-</v>
      </c>
      <c r="AY96" s="92" t="str">
        <f>IFERROR(IF(AY$5=EOMONTH('Rent Roll'!$M35,0),-'Rent Roll'!$W35*'Rent Roll'!$AB35,"-"),"-")</f>
        <v>-</v>
      </c>
      <c r="AZ96" s="92" t="str">
        <f>IFERROR(IF(AZ$5=EOMONTH('Rent Roll'!$M35,0),-'Rent Roll'!$W35*'Rent Roll'!$AB35,"-"),"-")</f>
        <v>-</v>
      </c>
      <c r="BA96" s="92" t="str">
        <f>IFERROR(IF(BA$5=EOMONTH('Rent Roll'!$M35,0),-'Rent Roll'!$W35*'Rent Roll'!$AB35,"-"),"-")</f>
        <v>-</v>
      </c>
      <c r="BB96" s="92" t="str">
        <f>IFERROR(IF(BB$5=EOMONTH('Rent Roll'!$M35,0),-'Rent Roll'!$W35*'Rent Roll'!$AB35,"-"),"-")</f>
        <v>-</v>
      </c>
      <c r="BC96" s="92" t="str">
        <f>IFERROR(IF(BC$5=EOMONTH('Rent Roll'!$M35,0),-'Rent Roll'!$W35*'Rent Roll'!$AB35,"-"),"-")</f>
        <v>-</v>
      </c>
      <c r="BD96" s="92" t="str">
        <f>IFERROR(IF(BD$5=EOMONTH('Rent Roll'!$M35,0),-'Rent Roll'!$W35*'Rent Roll'!$AB35,"-"),"-")</f>
        <v>-</v>
      </c>
      <c r="BE96" s="92" t="str">
        <f>IFERROR(IF(BE$5=EOMONTH('Rent Roll'!$M35,0),-'Rent Roll'!$W35*'Rent Roll'!$AB35,"-"),"-")</f>
        <v>-</v>
      </c>
      <c r="BF96" s="92" t="str">
        <f>IFERROR(IF(BF$5=EOMONTH('Rent Roll'!$M35,0),-'Rent Roll'!$W35*'Rent Roll'!$AB35,"-"),"-")</f>
        <v>-</v>
      </c>
      <c r="BG96" s="92" t="str">
        <f>IFERROR(IF(BG$5=EOMONTH('Rent Roll'!$M35,0),-'Rent Roll'!$W35*'Rent Roll'!$AB35,"-"),"-")</f>
        <v>-</v>
      </c>
      <c r="BH96" s="92" t="str">
        <f>IFERROR(IF(BH$5=EOMONTH('Rent Roll'!$M35,0),-'Rent Roll'!$W35*'Rent Roll'!$AB35,"-"),"-")</f>
        <v>-</v>
      </c>
      <c r="BI96" s="92" t="str">
        <f>IFERROR(IF(BI$5=EOMONTH('Rent Roll'!$M35,0),-'Rent Roll'!$W35*'Rent Roll'!$AB35,"-"),"-")</f>
        <v>-</v>
      </c>
      <c r="BJ96" s="92" t="str">
        <f>IFERROR(IF(BJ$5=EOMONTH('Rent Roll'!$M35,0),-'Rent Roll'!$W35*'Rent Roll'!$AB35,"-"),"-")</f>
        <v>-</v>
      </c>
      <c r="BK96" s="92" t="str">
        <f>IFERROR(IF(BK$5=EOMONTH('Rent Roll'!$M35,0),-'Rent Roll'!$W35*'Rent Roll'!$AB35,"-"),"-")</f>
        <v>-</v>
      </c>
      <c r="BL96" s="92" t="str">
        <f>IFERROR(IF(BL$5=EOMONTH('Rent Roll'!$M35,0),-'Rent Roll'!$W35*'Rent Roll'!$AB35,"-"),"-")</f>
        <v>-</v>
      </c>
      <c r="BM96" s="92" t="str">
        <f>IFERROR(IF(BM$5=EOMONTH('Rent Roll'!$M35,0),-'Rent Roll'!$W35*'Rent Roll'!$AB35,"-"),"-")</f>
        <v>-</v>
      </c>
      <c r="BN96" s="92" t="str">
        <f>IFERROR(IF(BN$5=EOMONTH('Rent Roll'!$M35,0),-'Rent Roll'!$W35*'Rent Roll'!$AB35,"-"),"-")</f>
        <v>-</v>
      </c>
      <c r="BO96" s="92" t="str">
        <f>IFERROR(IF(BO$5=EOMONTH('Rent Roll'!$M35,0),-'Rent Roll'!$W35*'Rent Roll'!$AB35,"-"),"-")</f>
        <v>-</v>
      </c>
      <c r="BP96" s="92" t="str">
        <f>IFERROR(IF(BP$5=EOMONTH('Rent Roll'!$M35,0),-'Rent Roll'!$W35*'Rent Roll'!$AB35,"-"),"-")</f>
        <v>-</v>
      </c>
      <c r="BQ96" s="92" t="str">
        <f>IFERROR(IF(BQ$5=EOMONTH('Rent Roll'!$M35,0),-'Rent Roll'!$W35*'Rent Roll'!$AB35,"-"),"-")</f>
        <v>-</v>
      </c>
      <c r="BR96" s="92" t="str">
        <f>IFERROR(IF(BR$5=EOMONTH('Rent Roll'!$M35,0),-'Rent Roll'!$W35*'Rent Roll'!$AB35,"-"),"-")</f>
        <v>-</v>
      </c>
      <c r="BS96" s="92" t="str">
        <f>IFERROR(IF(BS$5=EOMONTH('Rent Roll'!$M35,0),-'Rent Roll'!$W35*'Rent Roll'!$AB35,"-"),"-")</f>
        <v>-</v>
      </c>
      <c r="BT96" s="92" t="str">
        <f>IFERROR(IF(BT$5=EOMONTH('Rent Roll'!$M35,0),-'Rent Roll'!$W35*'Rent Roll'!$AB35,"-"),"-")</f>
        <v>-</v>
      </c>
      <c r="BU96" s="92" t="str">
        <f>IFERROR(IF(BU$5=EOMONTH('Rent Roll'!$M35,0),-'Rent Roll'!$W35*'Rent Roll'!$AB35,"-"),"-")</f>
        <v>-</v>
      </c>
      <c r="BV96" s="92" t="str">
        <f>IFERROR(IF(BV$5=EOMONTH('Rent Roll'!$M35,0),-'Rent Roll'!$W35*'Rent Roll'!$AB35,"-"),"-")</f>
        <v>-</v>
      </c>
      <c r="BW96" s="92" t="str">
        <f>IFERROR(IF(BW$5=EOMONTH('Rent Roll'!$M35,0),-'Rent Roll'!$W35*'Rent Roll'!$AB35,"-"),"-")</f>
        <v>-</v>
      </c>
      <c r="BX96" s="92" t="str">
        <f>IFERROR(IF(BX$5=EOMONTH('Rent Roll'!$M35,0),-'Rent Roll'!$W35*'Rent Roll'!$AB35,"-"),"-")</f>
        <v>-</v>
      </c>
      <c r="BY96" s="92" t="str">
        <f>IFERROR(IF(BY$5=EOMONTH('Rent Roll'!$M35,0),-'Rent Roll'!$W35*'Rent Roll'!$AB35,"-"),"-")</f>
        <v>-</v>
      </c>
      <c r="BZ96" s="92" t="str">
        <f>IFERROR(IF(BZ$5=EOMONTH('Rent Roll'!$M35,0),-'Rent Roll'!$W35*'Rent Roll'!$AB35,"-"),"-")</f>
        <v>-</v>
      </c>
      <c r="CA96" s="92" t="str">
        <f>IFERROR(IF(CA$5=EOMONTH('Rent Roll'!$M35,0),-'Rent Roll'!$W35*'Rent Roll'!$AB35,"-"),"-")</f>
        <v>-</v>
      </c>
      <c r="CB96" s="92" t="str">
        <f>IFERROR(IF(CB$5=EOMONTH('Rent Roll'!$M35,0),-'Rent Roll'!$W35*'Rent Roll'!$AB35,"-"),"-")</f>
        <v>-</v>
      </c>
      <c r="CC96" s="92" t="str">
        <f>IFERROR(IF(CC$5=EOMONTH('Rent Roll'!$M35,0),-'Rent Roll'!$W35*'Rent Roll'!$AB35,"-"),"-")</f>
        <v>-</v>
      </c>
      <c r="CD96" s="92" t="str">
        <f>IFERROR(IF(CD$5=EOMONTH('Rent Roll'!$M35,0),-'Rent Roll'!$W35*'Rent Roll'!$AB35,"-"),"-")</f>
        <v>-</v>
      </c>
      <c r="CE96" s="92" t="str">
        <f>IFERROR(IF(CE$5=EOMONTH('Rent Roll'!$M35,0),-'Rent Roll'!$W35*'Rent Roll'!$AB35,"-"),"-")</f>
        <v>-</v>
      </c>
      <c r="CF96" s="92" t="str">
        <f>IFERROR(IF(CF$5=EOMONTH('Rent Roll'!$M35,0),-'Rent Roll'!$W35*'Rent Roll'!$AB35,"-"),"-")</f>
        <v>-</v>
      </c>
      <c r="CG96" s="92" t="str">
        <f>IFERROR(IF(CG$5=EOMONTH('Rent Roll'!$M35,0),-'Rent Roll'!$W35*'Rent Roll'!$AB35,"-"),"-")</f>
        <v>-</v>
      </c>
      <c r="CH96" s="92" t="str">
        <f>IFERROR(IF(CH$5=EOMONTH('Rent Roll'!$M35,0),-'Rent Roll'!$W35*'Rent Roll'!$AB35,"-"),"-")</f>
        <v>-</v>
      </c>
      <c r="CI96" s="92" t="str">
        <f>IFERROR(IF(CI$5=EOMONTH('Rent Roll'!$M35,0),-'Rent Roll'!$W35*'Rent Roll'!$AB35,"-"),"-")</f>
        <v>-</v>
      </c>
      <c r="CJ96" s="92" t="str">
        <f>IFERROR(IF(CJ$5=EOMONTH('Rent Roll'!$M35,0),-'Rent Roll'!$W35*'Rent Roll'!$AB35,"-"),"-")</f>
        <v>-</v>
      </c>
      <c r="CK96" s="92" t="str">
        <f>IFERROR(IF(CK$5=EOMONTH('Rent Roll'!$M35,0),-'Rent Roll'!$W35*'Rent Roll'!$AB35,"-"),"-")</f>
        <v>-</v>
      </c>
      <c r="CL96" s="92" t="str">
        <f>IFERROR(IF(CL$5=EOMONTH('Rent Roll'!$M35,0),-'Rent Roll'!$W35*'Rent Roll'!$AB35,"-"),"-")</f>
        <v>-</v>
      </c>
      <c r="CM96" s="92" t="str">
        <f>IFERROR(IF(CM$5=EOMONTH('Rent Roll'!$M35,0),-'Rent Roll'!$W35*'Rent Roll'!$AB35,"-"),"-")</f>
        <v>-</v>
      </c>
      <c r="CN96" s="92" t="str">
        <f>IFERROR(IF(CN$5=EOMONTH('Rent Roll'!$M35,0),-'Rent Roll'!$W35*'Rent Roll'!$AB35,"-"),"-")</f>
        <v>-</v>
      </c>
      <c r="CO96" s="92" t="str">
        <f>IFERROR(IF(CO$5=EOMONTH('Rent Roll'!$M35,0),-'Rent Roll'!$W35*'Rent Roll'!$AB35,"-"),"-")</f>
        <v>-</v>
      </c>
      <c r="CP96" s="92" t="str">
        <f>IFERROR(IF(CP$5=EOMONTH('Rent Roll'!$M35,0),-'Rent Roll'!$W35*'Rent Roll'!$AB35,"-"),"-")</f>
        <v>-</v>
      </c>
      <c r="CQ96" s="92" t="str">
        <f>IFERROR(IF(CQ$5=EOMONTH('Rent Roll'!$M35,0),-'Rent Roll'!$W35*'Rent Roll'!$AB35,"-"),"-")</f>
        <v>-</v>
      </c>
      <c r="CR96" s="92" t="str">
        <f>IFERROR(IF(CR$5=EOMONTH('Rent Roll'!$M35,0),-'Rent Roll'!$W35*'Rent Roll'!$AB35,"-"),"-")</f>
        <v>-</v>
      </c>
      <c r="CS96" s="92" t="str">
        <f>IFERROR(IF(CS$5=EOMONTH('Rent Roll'!$M35,0),-'Rent Roll'!$W35*'Rent Roll'!$AB35,"-"),"-")</f>
        <v>-</v>
      </c>
      <c r="CT96" s="92" t="str">
        <f>IFERROR(IF(CT$5=EOMONTH('Rent Roll'!$M35,0),-'Rent Roll'!$W35*'Rent Roll'!$AB35,"-"),"-")</f>
        <v>-</v>
      </c>
      <c r="CU96" s="92" t="str">
        <f>IFERROR(IF(CU$5=EOMONTH('Rent Roll'!$M35,0),-'Rent Roll'!$W35*'Rent Roll'!$AB35,"-"),"-")</f>
        <v>-</v>
      </c>
      <c r="CV96" s="92" t="str">
        <f>IFERROR(IF(CV$5=EOMONTH('Rent Roll'!$M35,0),-'Rent Roll'!$W35*'Rent Roll'!$AB35,"-"),"-")</f>
        <v>-</v>
      </c>
      <c r="CW96" s="92" t="str">
        <f>IFERROR(IF(CW$5=EOMONTH('Rent Roll'!$M35,0),-'Rent Roll'!$W35*'Rent Roll'!$AB35,"-"),"-")</f>
        <v>-</v>
      </c>
      <c r="CX96" s="92" t="str">
        <f>IFERROR(IF(CX$5=EOMONTH('Rent Roll'!$M35,0),-'Rent Roll'!$W35*'Rent Roll'!$AB35,"-"),"-")</f>
        <v>-</v>
      </c>
      <c r="CY96" s="92" t="str">
        <f>IFERROR(IF(CY$5=EOMONTH('Rent Roll'!$M35,0),-'Rent Roll'!$W35*'Rent Roll'!$AB35,"-"),"-")</f>
        <v>-</v>
      </c>
      <c r="CZ96" s="92" t="str">
        <f>IFERROR(IF(CZ$5=EOMONTH('Rent Roll'!$M35,0),-'Rent Roll'!$W35*'Rent Roll'!$AB35,"-"),"-")</f>
        <v>-</v>
      </c>
      <c r="DA96" s="92" t="str">
        <f>IFERROR(IF(DA$5=EOMONTH('Rent Roll'!$M35,0),-'Rent Roll'!$W35*'Rent Roll'!$AB35,"-"),"-")</f>
        <v>-</v>
      </c>
      <c r="DB96" s="92" t="str">
        <f>IFERROR(IF(DB$5=EOMONTH('Rent Roll'!$M35,0),-'Rent Roll'!$W35*'Rent Roll'!$AB35,"-"),"-")</f>
        <v>-</v>
      </c>
      <c r="DC96" s="92" t="str">
        <f>IFERROR(IF(DC$5=EOMONTH('Rent Roll'!$M35,0),-'Rent Roll'!$W35*'Rent Roll'!$AB35,"-"),"-")</f>
        <v>-</v>
      </c>
      <c r="DD96" s="92" t="str">
        <f>IFERROR(IF(DD$5=EOMONTH('Rent Roll'!$M35,0),-'Rent Roll'!$W35*'Rent Roll'!$AB35,"-"),"-")</f>
        <v>-</v>
      </c>
      <c r="DE96" s="92" t="str">
        <f>IFERROR(IF(DE$5=EOMONTH('Rent Roll'!$M35,0),-'Rent Roll'!$W35*'Rent Roll'!$AB35,"-"),"-")</f>
        <v>-</v>
      </c>
      <c r="DF96" s="92" t="str">
        <f>IFERROR(IF(DF$5=EOMONTH('Rent Roll'!$M35,0),-'Rent Roll'!$W35*'Rent Roll'!$AB35,"-"),"-")</f>
        <v>-</v>
      </c>
      <c r="DG96" s="92" t="str">
        <f>IFERROR(IF(DG$5=EOMONTH('Rent Roll'!$M35,0),-'Rent Roll'!$W35*'Rent Roll'!$AB35,"-"),"-")</f>
        <v>-</v>
      </c>
      <c r="DH96" s="92" t="str">
        <f>IFERROR(IF(DH$5=EOMONTH('Rent Roll'!$M35,0),-'Rent Roll'!$W35*'Rent Roll'!$AB35,"-"),"-")</f>
        <v>-</v>
      </c>
      <c r="DI96" s="92" t="str">
        <f>IFERROR(IF(DI$5=EOMONTH('Rent Roll'!$M35,0),-'Rent Roll'!$W35*'Rent Roll'!$AB35,"-"),"-")</f>
        <v>-</v>
      </c>
      <c r="DJ96" s="92" t="str">
        <f>IFERROR(IF(DJ$5=EOMONTH('Rent Roll'!$M35,0),-'Rent Roll'!$W35*'Rent Roll'!$AB35,"-"),"-")</f>
        <v>-</v>
      </c>
      <c r="DK96" s="92" t="str">
        <f>IFERROR(IF(DK$5=EOMONTH('Rent Roll'!$M35,0),-'Rent Roll'!$W35*'Rent Roll'!$AB35,"-"),"-")</f>
        <v>-</v>
      </c>
      <c r="DL96" s="92" t="str">
        <f>IFERROR(IF(DL$5=EOMONTH('Rent Roll'!$M35,0),-'Rent Roll'!$W35*'Rent Roll'!$AB35,"-"),"-")</f>
        <v>-</v>
      </c>
      <c r="DM96" s="92" t="str">
        <f>IFERROR(IF(DM$5=EOMONTH('Rent Roll'!$M35,0),-'Rent Roll'!$W35*'Rent Roll'!$AB35,"-"),"-")</f>
        <v>-</v>
      </c>
      <c r="DN96" s="92" t="str">
        <f>IFERROR(IF(DN$5=EOMONTH('Rent Roll'!$M35,0),-'Rent Roll'!$W35*'Rent Roll'!$AB35,"-"),"-")</f>
        <v>-</v>
      </c>
      <c r="DO96" s="92" t="str">
        <f>IFERROR(IF(DO$5=EOMONTH('Rent Roll'!$M35,0),-'Rent Roll'!$W35*'Rent Roll'!$AB35,"-"),"-")</f>
        <v>-</v>
      </c>
      <c r="DP96" s="92" t="str">
        <f>IFERROR(IF(DP$5=EOMONTH('Rent Roll'!$M35,0),-'Rent Roll'!$W35*'Rent Roll'!$AB35,"-"),"-")</f>
        <v>-</v>
      </c>
      <c r="DQ96" s="92" t="str">
        <f>IFERROR(IF(DQ$5=EOMONTH('Rent Roll'!$M35,0),-'Rent Roll'!$W35*'Rent Roll'!$AB35,"-"),"-")</f>
        <v>-</v>
      </c>
      <c r="DR96" s="92" t="str">
        <f>IFERROR(IF(DR$5=EOMONTH('Rent Roll'!$M35,0),-'Rent Roll'!$W35*'Rent Roll'!$AB35,"-"),"-")</f>
        <v>-</v>
      </c>
      <c r="DS96" s="92" t="str">
        <f>IFERROR(IF(DS$5=EOMONTH('Rent Roll'!$M35,0),-'Rent Roll'!$W35*'Rent Roll'!$AB35,"-"),"-")</f>
        <v>-</v>
      </c>
      <c r="DT96" s="92" t="str">
        <f>IFERROR(IF(DT$5=EOMONTH('Rent Roll'!$M35,0),-'Rent Roll'!$W35*'Rent Roll'!$AB35,"-"),"-")</f>
        <v>-</v>
      </c>
      <c r="DU96" s="92" t="str">
        <f>IFERROR(IF(DU$5=EOMONTH('Rent Roll'!$M35,0),-'Rent Roll'!$W35*'Rent Roll'!$AB35,"-"),"-")</f>
        <v>-</v>
      </c>
      <c r="DV96" s="92" t="str">
        <f>IFERROR(IF(DV$5=EOMONTH('Rent Roll'!$M35,0),-'Rent Roll'!$W35*'Rent Roll'!$AB35,"-"),"-")</f>
        <v>-</v>
      </c>
      <c r="DW96" s="92" t="str">
        <f>IFERROR(IF(DW$5=EOMONTH('Rent Roll'!$M35,0),-'Rent Roll'!$W35*'Rent Roll'!$AB35,"-"),"-")</f>
        <v>-</v>
      </c>
      <c r="DX96" s="92" t="str">
        <f>IFERROR(IF(DX$5=EOMONTH('Rent Roll'!$M35,0),-'Rent Roll'!$W35*'Rent Roll'!$AB35,"-"),"-")</f>
        <v>-</v>
      </c>
      <c r="DY96" s="92" t="str">
        <f>IFERROR(IF(DY$5=EOMONTH('Rent Roll'!$M35,0),-'Rent Roll'!$W35*'Rent Roll'!$AB35,"-"),"-")</f>
        <v>-</v>
      </c>
      <c r="DZ96" s="92" t="str">
        <f>IFERROR(IF(DZ$5=EOMONTH('Rent Roll'!$M35,0),-'Rent Roll'!$W35*'Rent Roll'!$AB35,"-"),"-")</f>
        <v>-</v>
      </c>
      <c r="EA96" s="92" t="str">
        <f>IFERROR(IF(EA$5=EOMONTH('Rent Roll'!$M35,0),-'Rent Roll'!$W35*'Rent Roll'!$AB35,"-"),"-")</f>
        <v>-</v>
      </c>
      <c r="EB96" s="92" t="str">
        <f>IFERROR(IF(EB$5=EOMONTH('Rent Roll'!$M35,0),-'Rent Roll'!$W35*'Rent Roll'!$AB35,"-"),"-")</f>
        <v>-</v>
      </c>
      <c r="EC96" s="92" t="str">
        <f>IFERROR(IF(EC$5=EOMONTH('Rent Roll'!$M35,0),-'Rent Roll'!$W35*'Rent Roll'!$AB35,"-"),"-")</f>
        <v>-</v>
      </c>
      <c r="ED96" s="92" t="str">
        <f>IFERROR(IF(ED$5=EOMONTH('Rent Roll'!$M35,0),-'Rent Roll'!$W35*'Rent Roll'!$AB35,"-"),"-")</f>
        <v>-</v>
      </c>
      <c r="EE96" s="92" t="str">
        <f>IFERROR(IF(EE$5=EOMONTH('Rent Roll'!$M35,0),-'Rent Roll'!$W35*'Rent Roll'!$AB35,"-"),"-")</f>
        <v>-</v>
      </c>
      <c r="EF96" s="214" t="str">
        <f>IFERROR(IF(EF$5=EOMONTH('Rent Roll'!$M35,0),-'Rent Roll'!$W35*'Rent Roll'!$AB35,"-"),"-")</f>
        <v>-</v>
      </c>
      <c r="EG96" s="72" t="s">
        <v>109</v>
      </c>
    </row>
    <row r="97" spans="2:137" ht="15" x14ac:dyDescent="0.25">
      <c r="B97" s="74"/>
      <c r="C97" s="287" t="str">
        <f>CONCATENATE('Rent Roll'!B10&amp;" - "&amp;'Rent Roll'!C10)</f>
        <v xml:space="preserve"> - </v>
      </c>
      <c r="D97" s="214">
        <f t="shared" si="157"/>
        <v>0</v>
      </c>
      <c r="E97" s="92" t="str">
        <f>IFERROR(IF(E$5=EOMONTH('Rent Roll'!$M36,0),-'Rent Roll'!$W36*'Rent Roll'!$AB36,"-"),"-")</f>
        <v>-</v>
      </c>
      <c r="F97" s="92" t="str">
        <f>IFERROR(IF(F$5=EOMONTH('Rent Roll'!$M36,0),-'Rent Roll'!$W36*'Rent Roll'!$AB36,"-"),"-")</f>
        <v>-</v>
      </c>
      <c r="G97" s="92" t="str">
        <f>IFERROR(IF(G$5=EOMONTH('Rent Roll'!$M36,0),-'Rent Roll'!$W36*'Rent Roll'!$AB36,"-"),"-")</f>
        <v>-</v>
      </c>
      <c r="H97" s="92" t="str">
        <f>IFERROR(IF(H$5=EOMONTH('Rent Roll'!$M36,0),-'Rent Roll'!$W36*'Rent Roll'!$AB36,"-"),"-")</f>
        <v>-</v>
      </c>
      <c r="I97" s="92" t="str">
        <f>IFERROR(IF(I$5=EOMONTH('Rent Roll'!$M36,0),-'Rent Roll'!$W36*'Rent Roll'!$AB36,"-"),"-")</f>
        <v>-</v>
      </c>
      <c r="J97" s="92" t="str">
        <f>IFERROR(IF(J$5=EOMONTH('Rent Roll'!$M36,0),-'Rent Roll'!$W36*'Rent Roll'!$AB36,"-"),"-")</f>
        <v>-</v>
      </c>
      <c r="K97" s="92" t="str">
        <f>IFERROR(IF(K$5=EOMONTH('Rent Roll'!$M36,0),-'Rent Roll'!$W36*'Rent Roll'!$AB36,"-"),"-")</f>
        <v>-</v>
      </c>
      <c r="L97" s="92" t="str">
        <f>IFERROR(IF(L$5=EOMONTH('Rent Roll'!$M36,0),-'Rent Roll'!$W36*'Rent Roll'!$AB36,"-"),"-")</f>
        <v>-</v>
      </c>
      <c r="M97" s="92" t="str">
        <f>IFERROR(IF(M$5=EOMONTH('Rent Roll'!$M36,0),-'Rent Roll'!$W36*'Rent Roll'!$AB36,"-"),"-")</f>
        <v>-</v>
      </c>
      <c r="N97" s="92" t="str">
        <f>IFERROR(IF(N$5=EOMONTH('Rent Roll'!$M36,0),-'Rent Roll'!$W36*'Rent Roll'!$AB36,"-"),"-")</f>
        <v>-</v>
      </c>
      <c r="O97" s="92" t="str">
        <f>IFERROR(IF(O$5=EOMONTH('Rent Roll'!$M36,0),-'Rent Roll'!$W36*'Rent Roll'!$AB36,"-"),"-")</f>
        <v>-</v>
      </c>
      <c r="P97" s="92" t="str">
        <f>IFERROR(IF(P$5=EOMONTH('Rent Roll'!$M36,0),-'Rent Roll'!$W36*'Rent Roll'!$AB36,"-"),"-")</f>
        <v>-</v>
      </c>
      <c r="Q97" s="92" t="str">
        <f>IFERROR(IF(Q$5=EOMONTH('Rent Roll'!$M36,0),-'Rent Roll'!$W36*'Rent Roll'!$AB36,"-"),"-")</f>
        <v>-</v>
      </c>
      <c r="R97" s="92" t="str">
        <f>IFERROR(IF(R$5=EOMONTH('Rent Roll'!$M36,0),-'Rent Roll'!$W36*'Rent Roll'!$AB36,"-"),"-")</f>
        <v>-</v>
      </c>
      <c r="S97" s="92" t="str">
        <f>IFERROR(IF(S$5=EOMONTH('Rent Roll'!$M36,0),-'Rent Roll'!$W36*'Rent Roll'!$AB36,"-"),"-")</f>
        <v>-</v>
      </c>
      <c r="T97" s="92" t="str">
        <f>IFERROR(IF(T$5=EOMONTH('Rent Roll'!$M36,0),-'Rent Roll'!$W36*'Rent Roll'!$AB36,"-"),"-")</f>
        <v>-</v>
      </c>
      <c r="U97" s="92" t="str">
        <f>IFERROR(IF(U$5=EOMONTH('Rent Roll'!$M36,0),-'Rent Roll'!$W36*'Rent Roll'!$AB36,"-"),"-")</f>
        <v>-</v>
      </c>
      <c r="V97" s="92" t="str">
        <f>IFERROR(IF(V$5=EOMONTH('Rent Roll'!$M36,0),-'Rent Roll'!$W36*'Rent Roll'!$AB36,"-"),"-")</f>
        <v>-</v>
      </c>
      <c r="W97" s="92" t="str">
        <f>IFERROR(IF(W$5=EOMONTH('Rent Roll'!$M36,0),-'Rent Roll'!$W36*'Rent Roll'!$AB36,"-"),"-")</f>
        <v>-</v>
      </c>
      <c r="X97" s="92" t="str">
        <f>IFERROR(IF(X$5=EOMONTH('Rent Roll'!$M36,0),-'Rent Roll'!$W36*'Rent Roll'!$AB36,"-"),"-")</f>
        <v>-</v>
      </c>
      <c r="Y97" s="92" t="str">
        <f>IFERROR(IF(Y$5=EOMONTH('Rent Roll'!$M36,0),-'Rent Roll'!$W36*'Rent Roll'!$AB36,"-"),"-")</f>
        <v>-</v>
      </c>
      <c r="Z97" s="92" t="str">
        <f>IFERROR(IF(Z$5=EOMONTH('Rent Roll'!$M36,0),-'Rent Roll'!$W36*'Rent Roll'!$AB36,"-"),"-")</f>
        <v>-</v>
      </c>
      <c r="AA97" s="92" t="str">
        <f>IFERROR(IF(AA$5=EOMONTH('Rent Roll'!$M36,0),-'Rent Roll'!$W36*'Rent Roll'!$AB36,"-"),"-")</f>
        <v>-</v>
      </c>
      <c r="AB97" s="92" t="str">
        <f>IFERROR(IF(AB$5=EOMONTH('Rent Roll'!$M36,0),-'Rent Roll'!$W36*'Rent Roll'!$AB36,"-"),"-")</f>
        <v>-</v>
      </c>
      <c r="AC97" s="92" t="str">
        <f>IFERROR(IF(AC$5=EOMONTH('Rent Roll'!$M36,0),-'Rent Roll'!$W36*'Rent Roll'!$AB36,"-"),"-")</f>
        <v>-</v>
      </c>
      <c r="AD97" s="92" t="str">
        <f>IFERROR(IF(AD$5=EOMONTH('Rent Roll'!$M36,0),-'Rent Roll'!$W36*'Rent Roll'!$AB36,"-"),"-")</f>
        <v>-</v>
      </c>
      <c r="AE97" s="92" t="str">
        <f>IFERROR(IF(AE$5=EOMONTH('Rent Roll'!$M36,0),-'Rent Roll'!$W36*'Rent Roll'!$AB36,"-"),"-")</f>
        <v>-</v>
      </c>
      <c r="AF97" s="92" t="str">
        <f>IFERROR(IF(AF$5=EOMONTH('Rent Roll'!$M36,0),-'Rent Roll'!$W36*'Rent Roll'!$AB36,"-"),"-")</f>
        <v>-</v>
      </c>
      <c r="AG97" s="92" t="str">
        <f>IFERROR(IF(AG$5=EOMONTH('Rent Roll'!$M36,0),-'Rent Roll'!$W36*'Rent Roll'!$AB36,"-"),"-")</f>
        <v>-</v>
      </c>
      <c r="AH97" s="92" t="str">
        <f>IFERROR(IF(AH$5=EOMONTH('Rent Roll'!$M36,0),-'Rent Roll'!$W36*'Rent Roll'!$AB36,"-"),"-")</f>
        <v>-</v>
      </c>
      <c r="AI97" s="92" t="str">
        <f>IFERROR(IF(AI$5=EOMONTH('Rent Roll'!$M36,0),-'Rent Roll'!$W36*'Rent Roll'!$AB36,"-"),"-")</f>
        <v>-</v>
      </c>
      <c r="AJ97" s="92" t="str">
        <f>IFERROR(IF(AJ$5=EOMONTH('Rent Roll'!$M36,0),-'Rent Roll'!$W36*'Rent Roll'!$AB36,"-"),"-")</f>
        <v>-</v>
      </c>
      <c r="AK97" s="92" t="str">
        <f>IFERROR(IF(AK$5=EOMONTH('Rent Roll'!$M36,0),-'Rent Roll'!$W36*'Rent Roll'!$AB36,"-"),"-")</f>
        <v>-</v>
      </c>
      <c r="AL97" s="92" t="str">
        <f>IFERROR(IF(AL$5=EOMONTH('Rent Roll'!$M36,0),-'Rent Roll'!$W36*'Rent Roll'!$AB36,"-"),"-")</f>
        <v>-</v>
      </c>
      <c r="AM97" s="92" t="str">
        <f>IFERROR(IF(AM$5=EOMONTH('Rent Roll'!$M36,0),-'Rent Roll'!$W36*'Rent Roll'!$AB36,"-"),"-")</f>
        <v>-</v>
      </c>
      <c r="AN97" s="92" t="str">
        <f>IFERROR(IF(AN$5=EOMONTH('Rent Roll'!$M36,0),-'Rent Roll'!$W36*'Rent Roll'!$AB36,"-"),"-")</f>
        <v>-</v>
      </c>
      <c r="AO97" s="92" t="str">
        <f>IFERROR(IF(AO$5=EOMONTH('Rent Roll'!$M36,0),-'Rent Roll'!$W36*'Rent Roll'!$AB36,"-"),"-")</f>
        <v>-</v>
      </c>
      <c r="AP97" s="92" t="str">
        <f>IFERROR(IF(AP$5=EOMONTH('Rent Roll'!$M36,0),-'Rent Roll'!$W36*'Rent Roll'!$AB36,"-"),"-")</f>
        <v>-</v>
      </c>
      <c r="AQ97" s="92" t="str">
        <f>IFERROR(IF(AQ$5=EOMONTH('Rent Roll'!$M36,0),-'Rent Roll'!$W36*'Rent Roll'!$AB36,"-"),"-")</f>
        <v>-</v>
      </c>
      <c r="AR97" s="92" t="str">
        <f>IFERROR(IF(AR$5=EOMONTH('Rent Roll'!$M36,0),-'Rent Roll'!$W36*'Rent Roll'!$AB36,"-"),"-")</f>
        <v>-</v>
      </c>
      <c r="AS97" s="92" t="str">
        <f>IFERROR(IF(AS$5=EOMONTH('Rent Roll'!$M36,0),-'Rent Roll'!$W36*'Rent Roll'!$AB36,"-"),"-")</f>
        <v>-</v>
      </c>
      <c r="AT97" s="92" t="str">
        <f>IFERROR(IF(AT$5=EOMONTH('Rent Roll'!$M36,0),-'Rent Roll'!$W36*'Rent Roll'!$AB36,"-"),"-")</f>
        <v>-</v>
      </c>
      <c r="AU97" s="92" t="str">
        <f>IFERROR(IF(AU$5=EOMONTH('Rent Roll'!$M36,0),-'Rent Roll'!$W36*'Rent Roll'!$AB36,"-"),"-")</f>
        <v>-</v>
      </c>
      <c r="AV97" s="92" t="str">
        <f>IFERROR(IF(AV$5=EOMONTH('Rent Roll'!$M36,0),-'Rent Roll'!$W36*'Rent Roll'!$AB36,"-"),"-")</f>
        <v>-</v>
      </c>
      <c r="AW97" s="92" t="str">
        <f>IFERROR(IF(AW$5=EOMONTH('Rent Roll'!$M36,0),-'Rent Roll'!$W36*'Rent Roll'!$AB36,"-"),"-")</f>
        <v>-</v>
      </c>
      <c r="AX97" s="92" t="str">
        <f>IFERROR(IF(AX$5=EOMONTH('Rent Roll'!$M36,0),-'Rent Roll'!$W36*'Rent Roll'!$AB36,"-"),"-")</f>
        <v>-</v>
      </c>
      <c r="AY97" s="92" t="str">
        <f>IFERROR(IF(AY$5=EOMONTH('Rent Roll'!$M36,0),-'Rent Roll'!$W36*'Rent Roll'!$AB36,"-"),"-")</f>
        <v>-</v>
      </c>
      <c r="AZ97" s="92" t="str">
        <f>IFERROR(IF(AZ$5=EOMONTH('Rent Roll'!$M36,0),-'Rent Roll'!$W36*'Rent Roll'!$AB36,"-"),"-")</f>
        <v>-</v>
      </c>
      <c r="BA97" s="92" t="str">
        <f>IFERROR(IF(BA$5=EOMONTH('Rent Roll'!$M36,0),-'Rent Roll'!$W36*'Rent Roll'!$AB36,"-"),"-")</f>
        <v>-</v>
      </c>
      <c r="BB97" s="92" t="str">
        <f>IFERROR(IF(BB$5=EOMONTH('Rent Roll'!$M36,0),-'Rent Roll'!$W36*'Rent Roll'!$AB36,"-"),"-")</f>
        <v>-</v>
      </c>
      <c r="BC97" s="92" t="str">
        <f>IFERROR(IF(BC$5=EOMONTH('Rent Roll'!$M36,0),-'Rent Roll'!$W36*'Rent Roll'!$AB36,"-"),"-")</f>
        <v>-</v>
      </c>
      <c r="BD97" s="92" t="str">
        <f>IFERROR(IF(BD$5=EOMONTH('Rent Roll'!$M36,0),-'Rent Roll'!$W36*'Rent Roll'!$AB36,"-"),"-")</f>
        <v>-</v>
      </c>
      <c r="BE97" s="92" t="str">
        <f>IFERROR(IF(BE$5=EOMONTH('Rent Roll'!$M36,0),-'Rent Roll'!$W36*'Rent Roll'!$AB36,"-"),"-")</f>
        <v>-</v>
      </c>
      <c r="BF97" s="92" t="str">
        <f>IFERROR(IF(BF$5=EOMONTH('Rent Roll'!$M36,0),-'Rent Roll'!$W36*'Rent Roll'!$AB36,"-"),"-")</f>
        <v>-</v>
      </c>
      <c r="BG97" s="92" t="str">
        <f>IFERROR(IF(BG$5=EOMONTH('Rent Roll'!$M36,0),-'Rent Roll'!$W36*'Rent Roll'!$AB36,"-"),"-")</f>
        <v>-</v>
      </c>
      <c r="BH97" s="92" t="str">
        <f>IFERROR(IF(BH$5=EOMONTH('Rent Roll'!$M36,0),-'Rent Roll'!$W36*'Rent Roll'!$AB36,"-"),"-")</f>
        <v>-</v>
      </c>
      <c r="BI97" s="92" t="str">
        <f>IFERROR(IF(BI$5=EOMONTH('Rent Roll'!$M36,0),-'Rent Roll'!$W36*'Rent Roll'!$AB36,"-"),"-")</f>
        <v>-</v>
      </c>
      <c r="BJ97" s="92" t="str">
        <f>IFERROR(IF(BJ$5=EOMONTH('Rent Roll'!$M36,0),-'Rent Roll'!$W36*'Rent Roll'!$AB36,"-"),"-")</f>
        <v>-</v>
      </c>
      <c r="BK97" s="92" t="str">
        <f>IFERROR(IF(BK$5=EOMONTH('Rent Roll'!$M36,0),-'Rent Roll'!$W36*'Rent Roll'!$AB36,"-"),"-")</f>
        <v>-</v>
      </c>
      <c r="BL97" s="92" t="str">
        <f>IFERROR(IF(BL$5=EOMONTH('Rent Roll'!$M36,0),-'Rent Roll'!$W36*'Rent Roll'!$AB36,"-"),"-")</f>
        <v>-</v>
      </c>
      <c r="BM97" s="92" t="str">
        <f>IFERROR(IF(BM$5=EOMONTH('Rent Roll'!$M36,0),-'Rent Roll'!$W36*'Rent Roll'!$AB36,"-"),"-")</f>
        <v>-</v>
      </c>
      <c r="BN97" s="92" t="str">
        <f>IFERROR(IF(BN$5=EOMONTH('Rent Roll'!$M36,0),-'Rent Roll'!$W36*'Rent Roll'!$AB36,"-"),"-")</f>
        <v>-</v>
      </c>
      <c r="BO97" s="92" t="str">
        <f>IFERROR(IF(BO$5=EOMONTH('Rent Roll'!$M36,0),-'Rent Roll'!$W36*'Rent Roll'!$AB36,"-"),"-")</f>
        <v>-</v>
      </c>
      <c r="BP97" s="92" t="str">
        <f>IFERROR(IF(BP$5=EOMONTH('Rent Roll'!$M36,0),-'Rent Roll'!$W36*'Rent Roll'!$AB36,"-"),"-")</f>
        <v>-</v>
      </c>
      <c r="BQ97" s="92" t="str">
        <f>IFERROR(IF(BQ$5=EOMONTH('Rent Roll'!$M36,0),-'Rent Roll'!$W36*'Rent Roll'!$AB36,"-"),"-")</f>
        <v>-</v>
      </c>
      <c r="BR97" s="92" t="str">
        <f>IFERROR(IF(BR$5=EOMONTH('Rent Roll'!$M36,0),-'Rent Roll'!$W36*'Rent Roll'!$AB36,"-"),"-")</f>
        <v>-</v>
      </c>
      <c r="BS97" s="92" t="str">
        <f>IFERROR(IF(BS$5=EOMONTH('Rent Roll'!$M36,0),-'Rent Roll'!$W36*'Rent Roll'!$AB36,"-"),"-")</f>
        <v>-</v>
      </c>
      <c r="BT97" s="92" t="str">
        <f>IFERROR(IF(BT$5=EOMONTH('Rent Roll'!$M36,0),-'Rent Roll'!$W36*'Rent Roll'!$AB36,"-"),"-")</f>
        <v>-</v>
      </c>
      <c r="BU97" s="92" t="str">
        <f>IFERROR(IF(BU$5=EOMONTH('Rent Roll'!$M36,0),-'Rent Roll'!$W36*'Rent Roll'!$AB36,"-"),"-")</f>
        <v>-</v>
      </c>
      <c r="BV97" s="92" t="str">
        <f>IFERROR(IF(BV$5=EOMONTH('Rent Roll'!$M36,0),-'Rent Roll'!$W36*'Rent Roll'!$AB36,"-"),"-")</f>
        <v>-</v>
      </c>
      <c r="BW97" s="92" t="str">
        <f>IFERROR(IF(BW$5=EOMONTH('Rent Roll'!$M36,0),-'Rent Roll'!$W36*'Rent Roll'!$AB36,"-"),"-")</f>
        <v>-</v>
      </c>
      <c r="BX97" s="92" t="str">
        <f>IFERROR(IF(BX$5=EOMONTH('Rent Roll'!$M36,0),-'Rent Roll'!$W36*'Rent Roll'!$AB36,"-"),"-")</f>
        <v>-</v>
      </c>
      <c r="BY97" s="92" t="str">
        <f>IFERROR(IF(BY$5=EOMONTH('Rent Roll'!$M36,0),-'Rent Roll'!$W36*'Rent Roll'!$AB36,"-"),"-")</f>
        <v>-</v>
      </c>
      <c r="BZ97" s="92" t="str">
        <f>IFERROR(IF(BZ$5=EOMONTH('Rent Roll'!$M36,0),-'Rent Roll'!$W36*'Rent Roll'!$AB36,"-"),"-")</f>
        <v>-</v>
      </c>
      <c r="CA97" s="92" t="str">
        <f>IFERROR(IF(CA$5=EOMONTH('Rent Roll'!$M36,0),-'Rent Roll'!$W36*'Rent Roll'!$AB36,"-"),"-")</f>
        <v>-</v>
      </c>
      <c r="CB97" s="92" t="str">
        <f>IFERROR(IF(CB$5=EOMONTH('Rent Roll'!$M36,0),-'Rent Roll'!$W36*'Rent Roll'!$AB36,"-"),"-")</f>
        <v>-</v>
      </c>
      <c r="CC97" s="92" t="str">
        <f>IFERROR(IF(CC$5=EOMONTH('Rent Roll'!$M36,0),-'Rent Roll'!$W36*'Rent Roll'!$AB36,"-"),"-")</f>
        <v>-</v>
      </c>
      <c r="CD97" s="92" t="str">
        <f>IFERROR(IF(CD$5=EOMONTH('Rent Roll'!$M36,0),-'Rent Roll'!$W36*'Rent Roll'!$AB36,"-"),"-")</f>
        <v>-</v>
      </c>
      <c r="CE97" s="92" t="str">
        <f>IFERROR(IF(CE$5=EOMONTH('Rent Roll'!$M36,0),-'Rent Roll'!$W36*'Rent Roll'!$AB36,"-"),"-")</f>
        <v>-</v>
      </c>
      <c r="CF97" s="92" t="str">
        <f>IFERROR(IF(CF$5=EOMONTH('Rent Roll'!$M36,0),-'Rent Roll'!$W36*'Rent Roll'!$AB36,"-"),"-")</f>
        <v>-</v>
      </c>
      <c r="CG97" s="92" t="str">
        <f>IFERROR(IF(CG$5=EOMONTH('Rent Roll'!$M36,0),-'Rent Roll'!$W36*'Rent Roll'!$AB36,"-"),"-")</f>
        <v>-</v>
      </c>
      <c r="CH97" s="92" t="str">
        <f>IFERROR(IF(CH$5=EOMONTH('Rent Roll'!$M36,0),-'Rent Roll'!$W36*'Rent Roll'!$AB36,"-"),"-")</f>
        <v>-</v>
      </c>
      <c r="CI97" s="92" t="str">
        <f>IFERROR(IF(CI$5=EOMONTH('Rent Roll'!$M36,0),-'Rent Roll'!$W36*'Rent Roll'!$AB36,"-"),"-")</f>
        <v>-</v>
      </c>
      <c r="CJ97" s="92" t="str">
        <f>IFERROR(IF(CJ$5=EOMONTH('Rent Roll'!$M36,0),-'Rent Roll'!$W36*'Rent Roll'!$AB36,"-"),"-")</f>
        <v>-</v>
      </c>
      <c r="CK97" s="92" t="str">
        <f>IFERROR(IF(CK$5=EOMONTH('Rent Roll'!$M36,0),-'Rent Roll'!$W36*'Rent Roll'!$AB36,"-"),"-")</f>
        <v>-</v>
      </c>
      <c r="CL97" s="92" t="str">
        <f>IFERROR(IF(CL$5=EOMONTH('Rent Roll'!$M36,0),-'Rent Roll'!$W36*'Rent Roll'!$AB36,"-"),"-")</f>
        <v>-</v>
      </c>
      <c r="CM97" s="92" t="str">
        <f>IFERROR(IF(CM$5=EOMONTH('Rent Roll'!$M36,0),-'Rent Roll'!$W36*'Rent Roll'!$AB36,"-"),"-")</f>
        <v>-</v>
      </c>
      <c r="CN97" s="92" t="str">
        <f>IFERROR(IF(CN$5=EOMONTH('Rent Roll'!$M36,0),-'Rent Roll'!$W36*'Rent Roll'!$AB36,"-"),"-")</f>
        <v>-</v>
      </c>
      <c r="CO97" s="92" t="str">
        <f>IFERROR(IF(CO$5=EOMONTH('Rent Roll'!$M36,0),-'Rent Roll'!$W36*'Rent Roll'!$AB36,"-"),"-")</f>
        <v>-</v>
      </c>
      <c r="CP97" s="92" t="str">
        <f>IFERROR(IF(CP$5=EOMONTH('Rent Roll'!$M36,0),-'Rent Roll'!$W36*'Rent Roll'!$AB36,"-"),"-")</f>
        <v>-</v>
      </c>
      <c r="CQ97" s="92" t="str">
        <f>IFERROR(IF(CQ$5=EOMONTH('Rent Roll'!$M36,0),-'Rent Roll'!$W36*'Rent Roll'!$AB36,"-"),"-")</f>
        <v>-</v>
      </c>
      <c r="CR97" s="92" t="str">
        <f>IFERROR(IF(CR$5=EOMONTH('Rent Roll'!$M36,0),-'Rent Roll'!$W36*'Rent Roll'!$AB36,"-"),"-")</f>
        <v>-</v>
      </c>
      <c r="CS97" s="92" t="str">
        <f>IFERROR(IF(CS$5=EOMONTH('Rent Roll'!$M36,0),-'Rent Roll'!$W36*'Rent Roll'!$AB36,"-"),"-")</f>
        <v>-</v>
      </c>
      <c r="CT97" s="92" t="str">
        <f>IFERROR(IF(CT$5=EOMONTH('Rent Roll'!$M36,0),-'Rent Roll'!$W36*'Rent Roll'!$AB36,"-"),"-")</f>
        <v>-</v>
      </c>
      <c r="CU97" s="92" t="str">
        <f>IFERROR(IF(CU$5=EOMONTH('Rent Roll'!$M36,0),-'Rent Roll'!$W36*'Rent Roll'!$AB36,"-"),"-")</f>
        <v>-</v>
      </c>
      <c r="CV97" s="92" t="str">
        <f>IFERROR(IF(CV$5=EOMONTH('Rent Roll'!$M36,0),-'Rent Roll'!$W36*'Rent Roll'!$AB36,"-"),"-")</f>
        <v>-</v>
      </c>
      <c r="CW97" s="92" t="str">
        <f>IFERROR(IF(CW$5=EOMONTH('Rent Roll'!$M36,0),-'Rent Roll'!$W36*'Rent Roll'!$AB36,"-"),"-")</f>
        <v>-</v>
      </c>
      <c r="CX97" s="92" t="str">
        <f>IFERROR(IF(CX$5=EOMONTH('Rent Roll'!$M36,0),-'Rent Roll'!$W36*'Rent Roll'!$AB36,"-"),"-")</f>
        <v>-</v>
      </c>
      <c r="CY97" s="92" t="str">
        <f>IFERROR(IF(CY$5=EOMONTH('Rent Roll'!$M36,0),-'Rent Roll'!$W36*'Rent Roll'!$AB36,"-"),"-")</f>
        <v>-</v>
      </c>
      <c r="CZ97" s="92" t="str">
        <f>IFERROR(IF(CZ$5=EOMONTH('Rent Roll'!$M36,0),-'Rent Roll'!$W36*'Rent Roll'!$AB36,"-"),"-")</f>
        <v>-</v>
      </c>
      <c r="DA97" s="92" t="str">
        <f>IFERROR(IF(DA$5=EOMONTH('Rent Roll'!$M36,0),-'Rent Roll'!$W36*'Rent Roll'!$AB36,"-"),"-")</f>
        <v>-</v>
      </c>
      <c r="DB97" s="92" t="str">
        <f>IFERROR(IF(DB$5=EOMONTH('Rent Roll'!$M36,0),-'Rent Roll'!$W36*'Rent Roll'!$AB36,"-"),"-")</f>
        <v>-</v>
      </c>
      <c r="DC97" s="92" t="str">
        <f>IFERROR(IF(DC$5=EOMONTH('Rent Roll'!$M36,0),-'Rent Roll'!$W36*'Rent Roll'!$AB36,"-"),"-")</f>
        <v>-</v>
      </c>
      <c r="DD97" s="92" t="str">
        <f>IFERROR(IF(DD$5=EOMONTH('Rent Roll'!$M36,0),-'Rent Roll'!$W36*'Rent Roll'!$AB36,"-"),"-")</f>
        <v>-</v>
      </c>
      <c r="DE97" s="92" t="str">
        <f>IFERROR(IF(DE$5=EOMONTH('Rent Roll'!$M36,0),-'Rent Roll'!$W36*'Rent Roll'!$AB36,"-"),"-")</f>
        <v>-</v>
      </c>
      <c r="DF97" s="92" t="str">
        <f>IFERROR(IF(DF$5=EOMONTH('Rent Roll'!$M36,0),-'Rent Roll'!$W36*'Rent Roll'!$AB36,"-"),"-")</f>
        <v>-</v>
      </c>
      <c r="DG97" s="92" t="str">
        <f>IFERROR(IF(DG$5=EOMONTH('Rent Roll'!$M36,0),-'Rent Roll'!$W36*'Rent Roll'!$AB36,"-"),"-")</f>
        <v>-</v>
      </c>
      <c r="DH97" s="92" t="str">
        <f>IFERROR(IF(DH$5=EOMONTH('Rent Roll'!$M36,0),-'Rent Roll'!$W36*'Rent Roll'!$AB36,"-"),"-")</f>
        <v>-</v>
      </c>
      <c r="DI97" s="92" t="str">
        <f>IFERROR(IF(DI$5=EOMONTH('Rent Roll'!$M36,0),-'Rent Roll'!$W36*'Rent Roll'!$AB36,"-"),"-")</f>
        <v>-</v>
      </c>
      <c r="DJ97" s="92" t="str">
        <f>IFERROR(IF(DJ$5=EOMONTH('Rent Roll'!$M36,0),-'Rent Roll'!$W36*'Rent Roll'!$AB36,"-"),"-")</f>
        <v>-</v>
      </c>
      <c r="DK97" s="92" t="str">
        <f>IFERROR(IF(DK$5=EOMONTH('Rent Roll'!$M36,0),-'Rent Roll'!$W36*'Rent Roll'!$AB36,"-"),"-")</f>
        <v>-</v>
      </c>
      <c r="DL97" s="92" t="str">
        <f>IFERROR(IF(DL$5=EOMONTH('Rent Roll'!$M36,0),-'Rent Roll'!$W36*'Rent Roll'!$AB36,"-"),"-")</f>
        <v>-</v>
      </c>
      <c r="DM97" s="92" t="str">
        <f>IFERROR(IF(DM$5=EOMONTH('Rent Roll'!$M36,0),-'Rent Roll'!$W36*'Rent Roll'!$AB36,"-"),"-")</f>
        <v>-</v>
      </c>
      <c r="DN97" s="92" t="str">
        <f>IFERROR(IF(DN$5=EOMONTH('Rent Roll'!$M36,0),-'Rent Roll'!$W36*'Rent Roll'!$AB36,"-"),"-")</f>
        <v>-</v>
      </c>
      <c r="DO97" s="92" t="str">
        <f>IFERROR(IF(DO$5=EOMONTH('Rent Roll'!$M36,0),-'Rent Roll'!$W36*'Rent Roll'!$AB36,"-"),"-")</f>
        <v>-</v>
      </c>
      <c r="DP97" s="92" t="str">
        <f>IFERROR(IF(DP$5=EOMONTH('Rent Roll'!$M36,0),-'Rent Roll'!$W36*'Rent Roll'!$AB36,"-"),"-")</f>
        <v>-</v>
      </c>
      <c r="DQ97" s="92" t="str">
        <f>IFERROR(IF(DQ$5=EOMONTH('Rent Roll'!$M36,0),-'Rent Roll'!$W36*'Rent Roll'!$AB36,"-"),"-")</f>
        <v>-</v>
      </c>
      <c r="DR97" s="92" t="str">
        <f>IFERROR(IF(DR$5=EOMONTH('Rent Roll'!$M36,0),-'Rent Roll'!$W36*'Rent Roll'!$AB36,"-"),"-")</f>
        <v>-</v>
      </c>
      <c r="DS97" s="92" t="str">
        <f>IFERROR(IF(DS$5=EOMONTH('Rent Roll'!$M36,0),-'Rent Roll'!$W36*'Rent Roll'!$AB36,"-"),"-")</f>
        <v>-</v>
      </c>
      <c r="DT97" s="92" t="str">
        <f>IFERROR(IF(DT$5=EOMONTH('Rent Roll'!$M36,0),-'Rent Roll'!$W36*'Rent Roll'!$AB36,"-"),"-")</f>
        <v>-</v>
      </c>
      <c r="DU97" s="92" t="str">
        <f>IFERROR(IF(DU$5=EOMONTH('Rent Roll'!$M36,0),-'Rent Roll'!$W36*'Rent Roll'!$AB36,"-"),"-")</f>
        <v>-</v>
      </c>
      <c r="DV97" s="92" t="str">
        <f>IFERROR(IF(DV$5=EOMONTH('Rent Roll'!$M36,0),-'Rent Roll'!$W36*'Rent Roll'!$AB36,"-"),"-")</f>
        <v>-</v>
      </c>
      <c r="DW97" s="92" t="str">
        <f>IFERROR(IF(DW$5=EOMONTH('Rent Roll'!$M36,0),-'Rent Roll'!$W36*'Rent Roll'!$AB36,"-"),"-")</f>
        <v>-</v>
      </c>
      <c r="DX97" s="92" t="str">
        <f>IFERROR(IF(DX$5=EOMONTH('Rent Roll'!$M36,0),-'Rent Roll'!$W36*'Rent Roll'!$AB36,"-"),"-")</f>
        <v>-</v>
      </c>
      <c r="DY97" s="92" t="str">
        <f>IFERROR(IF(DY$5=EOMONTH('Rent Roll'!$M36,0),-'Rent Roll'!$W36*'Rent Roll'!$AB36,"-"),"-")</f>
        <v>-</v>
      </c>
      <c r="DZ97" s="92" t="str">
        <f>IFERROR(IF(DZ$5=EOMONTH('Rent Roll'!$M36,0),-'Rent Roll'!$W36*'Rent Roll'!$AB36,"-"),"-")</f>
        <v>-</v>
      </c>
      <c r="EA97" s="92" t="str">
        <f>IFERROR(IF(EA$5=EOMONTH('Rent Roll'!$M36,0),-'Rent Roll'!$W36*'Rent Roll'!$AB36,"-"),"-")</f>
        <v>-</v>
      </c>
      <c r="EB97" s="92" t="str">
        <f>IFERROR(IF(EB$5=EOMONTH('Rent Roll'!$M36,0),-'Rent Roll'!$W36*'Rent Roll'!$AB36,"-"),"-")</f>
        <v>-</v>
      </c>
      <c r="EC97" s="92" t="str">
        <f>IFERROR(IF(EC$5=EOMONTH('Rent Roll'!$M36,0),-'Rent Roll'!$W36*'Rent Roll'!$AB36,"-"),"-")</f>
        <v>-</v>
      </c>
      <c r="ED97" s="92" t="str">
        <f>IFERROR(IF(ED$5=EOMONTH('Rent Roll'!$M36,0),-'Rent Roll'!$W36*'Rent Roll'!$AB36,"-"),"-")</f>
        <v>-</v>
      </c>
      <c r="EE97" s="92" t="str">
        <f>IFERROR(IF(EE$5=EOMONTH('Rent Roll'!$M36,0),-'Rent Roll'!$W36*'Rent Roll'!$AB36,"-"),"-")</f>
        <v>-</v>
      </c>
      <c r="EF97" s="214" t="str">
        <f>IFERROR(IF(EF$5=EOMONTH('Rent Roll'!$M36,0),-'Rent Roll'!$W36*'Rent Roll'!$AB36,"-"),"-")</f>
        <v>-</v>
      </c>
      <c r="EG97" s="72" t="s">
        <v>109</v>
      </c>
    </row>
    <row r="98" spans="2:137" ht="15" x14ac:dyDescent="0.25">
      <c r="B98" s="74"/>
      <c r="C98" s="287" t="str">
        <f>CONCATENATE('Rent Roll'!B11&amp;" - "&amp;'Rent Roll'!C11)</f>
        <v xml:space="preserve"> - </v>
      </c>
      <c r="D98" s="214">
        <f t="shared" si="157"/>
        <v>0</v>
      </c>
      <c r="E98" s="92" t="str">
        <f>IFERROR(IF(E$5=EOMONTH('Rent Roll'!$M37,0),-'Rent Roll'!$W37*'Rent Roll'!$AB37,"-"),"-")</f>
        <v>-</v>
      </c>
      <c r="F98" s="92" t="str">
        <f>IFERROR(IF(F$5=EOMONTH('Rent Roll'!$M37,0),-'Rent Roll'!$W37*'Rent Roll'!$AB37,"-"),"-")</f>
        <v>-</v>
      </c>
      <c r="G98" s="92" t="str">
        <f>IFERROR(IF(G$5=EOMONTH('Rent Roll'!$M37,0),-'Rent Roll'!$W37*'Rent Roll'!$AB37,"-"),"-")</f>
        <v>-</v>
      </c>
      <c r="H98" s="92" t="str">
        <f>IFERROR(IF(H$5=EOMONTH('Rent Roll'!$M37,0),-'Rent Roll'!$W37*'Rent Roll'!$AB37,"-"),"-")</f>
        <v>-</v>
      </c>
      <c r="I98" s="92" t="str">
        <f>IFERROR(IF(I$5=EOMONTH('Rent Roll'!$M37,0),-'Rent Roll'!$W37*'Rent Roll'!$AB37,"-"),"-")</f>
        <v>-</v>
      </c>
      <c r="J98" s="92" t="str">
        <f>IFERROR(IF(J$5=EOMONTH('Rent Roll'!$M37,0),-'Rent Roll'!$W37*'Rent Roll'!$AB37,"-"),"-")</f>
        <v>-</v>
      </c>
      <c r="K98" s="92" t="str">
        <f>IFERROR(IF(K$5=EOMONTH('Rent Roll'!$M37,0),-'Rent Roll'!$W37*'Rent Roll'!$AB37,"-"),"-")</f>
        <v>-</v>
      </c>
      <c r="L98" s="92" t="str">
        <f>IFERROR(IF(L$5=EOMONTH('Rent Roll'!$M37,0),-'Rent Roll'!$W37*'Rent Roll'!$AB37,"-"),"-")</f>
        <v>-</v>
      </c>
      <c r="M98" s="92" t="str">
        <f>IFERROR(IF(M$5=EOMONTH('Rent Roll'!$M37,0),-'Rent Roll'!$W37*'Rent Roll'!$AB37,"-"),"-")</f>
        <v>-</v>
      </c>
      <c r="N98" s="92" t="str">
        <f>IFERROR(IF(N$5=EOMONTH('Rent Roll'!$M37,0),-'Rent Roll'!$W37*'Rent Roll'!$AB37,"-"),"-")</f>
        <v>-</v>
      </c>
      <c r="O98" s="92" t="str">
        <f>IFERROR(IF(O$5=EOMONTH('Rent Roll'!$M37,0),-'Rent Roll'!$W37*'Rent Roll'!$AB37,"-"),"-")</f>
        <v>-</v>
      </c>
      <c r="P98" s="92" t="str">
        <f>IFERROR(IF(P$5=EOMONTH('Rent Roll'!$M37,0),-'Rent Roll'!$W37*'Rent Roll'!$AB37,"-"),"-")</f>
        <v>-</v>
      </c>
      <c r="Q98" s="92" t="str">
        <f>IFERROR(IF(Q$5=EOMONTH('Rent Roll'!$M37,0),-'Rent Roll'!$W37*'Rent Roll'!$AB37,"-"),"-")</f>
        <v>-</v>
      </c>
      <c r="R98" s="92" t="str">
        <f>IFERROR(IF(R$5=EOMONTH('Rent Roll'!$M37,0),-'Rent Roll'!$W37*'Rent Roll'!$AB37,"-"),"-")</f>
        <v>-</v>
      </c>
      <c r="S98" s="92" t="str">
        <f>IFERROR(IF(S$5=EOMONTH('Rent Roll'!$M37,0),-'Rent Roll'!$W37*'Rent Roll'!$AB37,"-"),"-")</f>
        <v>-</v>
      </c>
      <c r="T98" s="92" t="str">
        <f>IFERROR(IF(T$5=EOMONTH('Rent Roll'!$M37,0),-'Rent Roll'!$W37*'Rent Roll'!$AB37,"-"),"-")</f>
        <v>-</v>
      </c>
      <c r="U98" s="92" t="str">
        <f>IFERROR(IF(U$5=EOMONTH('Rent Roll'!$M37,0),-'Rent Roll'!$W37*'Rent Roll'!$AB37,"-"),"-")</f>
        <v>-</v>
      </c>
      <c r="V98" s="92" t="str">
        <f>IFERROR(IF(V$5=EOMONTH('Rent Roll'!$M37,0),-'Rent Roll'!$W37*'Rent Roll'!$AB37,"-"),"-")</f>
        <v>-</v>
      </c>
      <c r="W98" s="92" t="str">
        <f>IFERROR(IF(W$5=EOMONTH('Rent Roll'!$M37,0),-'Rent Roll'!$W37*'Rent Roll'!$AB37,"-"),"-")</f>
        <v>-</v>
      </c>
      <c r="X98" s="92" t="str">
        <f>IFERROR(IF(X$5=EOMONTH('Rent Roll'!$M37,0),-'Rent Roll'!$W37*'Rent Roll'!$AB37,"-"),"-")</f>
        <v>-</v>
      </c>
      <c r="Y98" s="92" t="str">
        <f>IFERROR(IF(Y$5=EOMONTH('Rent Roll'!$M37,0),-'Rent Roll'!$W37*'Rent Roll'!$AB37,"-"),"-")</f>
        <v>-</v>
      </c>
      <c r="Z98" s="92" t="str">
        <f>IFERROR(IF(Z$5=EOMONTH('Rent Roll'!$M37,0),-'Rent Roll'!$W37*'Rent Roll'!$AB37,"-"),"-")</f>
        <v>-</v>
      </c>
      <c r="AA98" s="92" t="str">
        <f>IFERROR(IF(AA$5=EOMONTH('Rent Roll'!$M37,0),-'Rent Roll'!$W37*'Rent Roll'!$AB37,"-"),"-")</f>
        <v>-</v>
      </c>
      <c r="AB98" s="92" t="str">
        <f>IFERROR(IF(AB$5=EOMONTH('Rent Roll'!$M37,0),-'Rent Roll'!$W37*'Rent Roll'!$AB37,"-"),"-")</f>
        <v>-</v>
      </c>
      <c r="AC98" s="92" t="str">
        <f>IFERROR(IF(AC$5=EOMONTH('Rent Roll'!$M37,0),-'Rent Roll'!$W37*'Rent Roll'!$AB37,"-"),"-")</f>
        <v>-</v>
      </c>
      <c r="AD98" s="92" t="str">
        <f>IFERROR(IF(AD$5=EOMONTH('Rent Roll'!$M37,0),-'Rent Roll'!$W37*'Rent Roll'!$AB37,"-"),"-")</f>
        <v>-</v>
      </c>
      <c r="AE98" s="92" t="str">
        <f>IFERROR(IF(AE$5=EOMONTH('Rent Roll'!$M37,0),-'Rent Roll'!$W37*'Rent Roll'!$AB37,"-"),"-")</f>
        <v>-</v>
      </c>
      <c r="AF98" s="92" t="str">
        <f>IFERROR(IF(AF$5=EOMONTH('Rent Roll'!$M37,0),-'Rent Roll'!$W37*'Rent Roll'!$AB37,"-"),"-")</f>
        <v>-</v>
      </c>
      <c r="AG98" s="92" t="str">
        <f>IFERROR(IF(AG$5=EOMONTH('Rent Roll'!$M37,0),-'Rent Roll'!$W37*'Rent Roll'!$AB37,"-"),"-")</f>
        <v>-</v>
      </c>
      <c r="AH98" s="92" t="str">
        <f>IFERROR(IF(AH$5=EOMONTH('Rent Roll'!$M37,0),-'Rent Roll'!$W37*'Rent Roll'!$AB37,"-"),"-")</f>
        <v>-</v>
      </c>
      <c r="AI98" s="92" t="str">
        <f>IFERROR(IF(AI$5=EOMONTH('Rent Roll'!$M37,0),-'Rent Roll'!$W37*'Rent Roll'!$AB37,"-"),"-")</f>
        <v>-</v>
      </c>
      <c r="AJ98" s="92" t="str">
        <f>IFERROR(IF(AJ$5=EOMONTH('Rent Roll'!$M37,0),-'Rent Roll'!$W37*'Rent Roll'!$AB37,"-"),"-")</f>
        <v>-</v>
      </c>
      <c r="AK98" s="92" t="str">
        <f>IFERROR(IF(AK$5=EOMONTH('Rent Roll'!$M37,0),-'Rent Roll'!$W37*'Rent Roll'!$AB37,"-"),"-")</f>
        <v>-</v>
      </c>
      <c r="AL98" s="92" t="str">
        <f>IFERROR(IF(AL$5=EOMONTH('Rent Roll'!$M37,0),-'Rent Roll'!$W37*'Rent Roll'!$AB37,"-"),"-")</f>
        <v>-</v>
      </c>
      <c r="AM98" s="92" t="str">
        <f>IFERROR(IF(AM$5=EOMONTH('Rent Roll'!$M37,0),-'Rent Roll'!$W37*'Rent Roll'!$AB37,"-"),"-")</f>
        <v>-</v>
      </c>
      <c r="AN98" s="92" t="str">
        <f>IFERROR(IF(AN$5=EOMONTH('Rent Roll'!$M37,0),-'Rent Roll'!$W37*'Rent Roll'!$AB37,"-"),"-")</f>
        <v>-</v>
      </c>
      <c r="AO98" s="92" t="str">
        <f>IFERROR(IF(AO$5=EOMONTH('Rent Roll'!$M37,0),-'Rent Roll'!$W37*'Rent Roll'!$AB37,"-"),"-")</f>
        <v>-</v>
      </c>
      <c r="AP98" s="92" t="str">
        <f>IFERROR(IF(AP$5=EOMONTH('Rent Roll'!$M37,0),-'Rent Roll'!$W37*'Rent Roll'!$AB37,"-"),"-")</f>
        <v>-</v>
      </c>
      <c r="AQ98" s="92" t="str">
        <f>IFERROR(IF(AQ$5=EOMONTH('Rent Roll'!$M37,0),-'Rent Roll'!$W37*'Rent Roll'!$AB37,"-"),"-")</f>
        <v>-</v>
      </c>
      <c r="AR98" s="92" t="str">
        <f>IFERROR(IF(AR$5=EOMONTH('Rent Roll'!$M37,0),-'Rent Roll'!$W37*'Rent Roll'!$AB37,"-"),"-")</f>
        <v>-</v>
      </c>
      <c r="AS98" s="92" t="str">
        <f>IFERROR(IF(AS$5=EOMONTH('Rent Roll'!$M37,0),-'Rent Roll'!$W37*'Rent Roll'!$AB37,"-"),"-")</f>
        <v>-</v>
      </c>
      <c r="AT98" s="92" t="str">
        <f>IFERROR(IF(AT$5=EOMONTH('Rent Roll'!$M37,0),-'Rent Roll'!$W37*'Rent Roll'!$AB37,"-"),"-")</f>
        <v>-</v>
      </c>
      <c r="AU98" s="92" t="str">
        <f>IFERROR(IF(AU$5=EOMONTH('Rent Roll'!$M37,0),-'Rent Roll'!$W37*'Rent Roll'!$AB37,"-"),"-")</f>
        <v>-</v>
      </c>
      <c r="AV98" s="92" t="str">
        <f>IFERROR(IF(AV$5=EOMONTH('Rent Roll'!$M37,0),-'Rent Roll'!$W37*'Rent Roll'!$AB37,"-"),"-")</f>
        <v>-</v>
      </c>
      <c r="AW98" s="92" t="str">
        <f>IFERROR(IF(AW$5=EOMONTH('Rent Roll'!$M37,0),-'Rent Roll'!$W37*'Rent Roll'!$AB37,"-"),"-")</f>
        <v>-</v>
      </c>
      <c r="AX98" s="92" t="str">
        <f>IFERROR(IF(AX$5=EOMONTH('Rent Roll'!$M37,0),-'Rent Roll'!$W37*'Rent Roll'!$AB37,"-"),"-")</f>
        <v>-</v>
      </c>
      <c r="AY98" s="92" t="str">
        <f>IFERROR(IF(AY$5=EOMONTH('Rent Roll'!$M37,0),-'Rent Roll'!$W37*'Rent Roll'!$AB37,"-"),"-")</f>
        <v>-</v>
      </c>
      <c r="AZ98" s="92" t="str">
        <f>IFERROR(IF(AZ$5=EOMONTH('Rent Roll'!$M37,0),-'Rent Roll'!$W37*'Rent Roll'!$AB37,"-"),"-")</f>
        <v>-</v>
      </c>
      <c r="BA98" s="92" t="str">
        <f>IFERROR(IF(BA$5=EOMONTH('Rent Roll'!$M37,0),-'Rent Roll'!$W37*'Rent Roll'!$AB37,"-"),"-")</f>
        <v>-</v>
      </c>
      <c r="BB98" s="92" t="str">
        <f>IFERROR(IF(BB$5=EOMONTH('Rent Roll'!$M37,0),-'Rent Roll'!$W37*'Rent Roll'!$AB37,"-"),"-")</f>
        <v>-</v>
      </c>
      <c r="BC98" s="92" t="str">
        <f>IFERROR(IF(BC$5=EOMONTH('Rent Roll'!$M37,0),-'Rent Roll'!$W37*'Rent Roll'!$AB37,"-"),"-")</f>
        <v>-</v>
      </c>
      <c r="BD98" s="92" t="str">
        <f>IFERROR(IF(BD$5=EOMONTH('Rent Roll'!$M37,0),-'Rent Roll'!$W37*'Rent Roll'!$AB37,"-"),"-")</f>
        <v>-</v>
      </c>
      <c r="BE98" s="92" t="str">
        <f>IFERROR(IF(BE$5=EOMONTH('Rent Roll'!$M37,0),-'Rent Roll'!$W37*'Rent Roll'!$AB37,"-"),"-")</f>
        <v>-</v>
      </c>
      <c r="BF98" s="92" t="str">
        <f>IFERROR(IF(BF$5=EOMONTH('Rent Roll'!$M37,0),-'Rent Roll'!$W37*'Rent Roll'!$AB37,"-"),"-")</f>
        <v>-</v>
      </c>
      <c r="BG98" s="92" t="str">
        <f>IFERROR(IF(BG$5=EOMONTH('Rent Roll'!$M37,0),-'Rent Roll'!$W37*'Rent Roll'!$AB37,"-"),"-")</f>
        <v>-</v>
      </c>
      <c r="BH98" s="92" t="str">
        <f>IFERROR(IF(BH$5=EOMONTH('Rent Roll'!$M37,0),-'Rent Roll'!$W37*'Rent Roll'!$AB37,"-"),"-")</f>
        <v>-</v>
      </c>
      <c r="BI98" s="92" t="str">
        <f>IFERROR(IF(BI$5=EOMONTH('Rent Roll'!$M37,0),-'Rent Roll'!$W37*'Rent Roll'!$AB37,"-"),"-")</f>
        <v>-</v>
      </c>
      <c r="BJ98" s="92" t="str">
        <f>IFERROR(IF(BJ$5=EOMONTH('Rent Roll'!$M37,0),-'Rent Roll'!$W37*'Rent Roll'!$AB37,"-"),"-")</f>
        <v>-</v>
      </c>
      <c r="BK98" s="92" t="str">
        <f>IFERROR(IF(BK$5=EOMONTH('Rent Roll'!$M37,0),-'Rent Roll'!$W37*'Rent Roll'!$AB37,"-"),"-")</f>
        <v>-</v>
      </c>
      <c r="BL98" s="92" t="str">
        <f>IFERROR(IF(BL$5=EOMONTH('Rent Roll'!$M37,0),-'Rent Roll'!$W37*'Rent Roll'!$AB37,"-"),"-")</f>
        <v>-</v>
      </c>
      <c r="BM98" s="92" t="str">
        <f>IFERROR(IF(BM$5=EOMONTH('Rent Roll'!$M37,0),-'Rent Roll'!$W37*'Rent Roll'!$AB37,"-"),"-")</f>
        <v>-</v>
      </c>
      <c r="BN98" s="92" t="str">
        <f>IFERROR(IF(BN$5=EOMONTH('Rent Roll'!$M37,0),-'Rent Roll'!$W37*'Rent Roll'!$AB37,"-"),"-")</f>
        <v>-</v>
      </c>
      <c r="BO98" s="92" t="str">
        <f>IFERROR(IF(BO$5=EOMONTH('Rent Roll'!$M37,0),-'Rent Roll'!$W37*'Rent Roll'!$AB37,"-"),"-")</f>
        <v>-</v>
      </c>
      <c r="BP98" s="92" t="str">
        <f>IFERROR(IF(BP$5=EOMONTH('Rent Roll'!$M37,0),-'Rent Roll'!$W37*'Rent Roll'!$AB37,"-"),"-")</f>
        <v>-</v>
      </c>
      <c r="BQ98" s="92" t="str">
        <f>IFERROR(IF(BQ$5=EOMONTH('Rent Roll'!$M37,0),-'Rent Roll'!$W37*'Rent Roll'!$AB37,"-"),"-")</f>
        <v>-</v>
      </c>
      <c r="BR98" s="92" t="str">
        <f>IFERROR(IF(BR$5=EOMONTH('Rent Roll'!$M37,0),-'Rent Roll'!$W37*'Rent Roll'!$AB37,"-"),"-")</f>
        <v>-</v>
      </c>
      <c r="BS98" s="92" t="str">
        <f>IFERROR(IF(BS$5=EOMONTH('Rent Roll'!$M37,0),-'Rent Roll'!$W37*'Rent Roll'!$AB37,"-"),"-")</f>
        <v>-</v>
      </c>
      <c r="BT98" s="92" t="str">
        <f>IFERROR(IF(BT$5=EOMONTH('Rent Roll'!$M37,0),-'Rent Roll'!$W37*'Rent Roll'!$AB37,"-"),"-")</f>
        <v>-</v>
      </c>
      <c r="BU98" s="92" t="str">
        <f>IFERROR(IF(BU$5=EOMONTH('Rent Roll'!$M37,0),-'Rent Roll'!$W37*'Rent Roll'!$AB37,"-"),"-")</f>
        <v>-</v>
      </c>
      <c r="BV98" s="92" t="str">
        <f>IFERROR(IF(BV$5=EOMONTH('Rent Roll'!$M37,0),-'Rent Roll'!$W37*'Rent Roll'!$AB37,"-"),"-")</f>
        <v>-</v>
      </c>
      <c r="BW98" s="92" t="str">
        <f>IFERROR(IF(BW$5=EOMONTH('Rent Roll'!$M37,0),-'Rent Roll'!$W37*'Rent Roll'!$AB37,"-"),"-")</f>
        <v>-</v>
      </c>
      <c r="BX98" s="92" t="str">
        <f>IFERROR(IF(BX$5=EOMONTH('Rent Roll'!$M37,0),-'Rent Roll'!$W37*'Rent Roll'!$AB37,"-"),"-")</f>
        <v>-</v>
      </c>
      <c r="BY98" s="92" t="str">
        <f>IFERROR(IF(BY$5=EOMONTH('Rent Roll'!$M37,0),-'Rent Roll'!$W37*'Rent Roll'!$AB37,"-"),"-")</f>
        <v>-</v>
      </c>
      <c r="BZ98" s="92" t="str">
        <f>IFERROR(IF(BZ$5=EOMONTH('Rent Roll'!$M37,0),-'Rent Roll'!$W37*'Rent Roll'!$AB37,"-"),"-")</f>
        <v>-</v>
      </c>
      <c r="CA98" s="92" t="str">
        <f>IFERROR(IF(CA$5=EOMONTH('Rent Roll'!$M37,0),-'Rent Roll'!$W37*'Rent Roll'!$AB37,"-"),"-")</f>
        <v>-</v>
      </c>
      <c r="CB98" s="92" t="str">
        <f>IFERROR(IF(CB$5=EOMONTH('Rent Roll'!$M37,0),-'Rent Roll'!$W37*'Rent Roll'!$AB37,"-"),"-")</f>
        <v>-</v>
      </c>
      <c r="CC98" s="92" t="str">
        <f>IFERROR(IF(CC$5=EOMONTH('Rent Roll'!$M37,0),-'Rent Roll'!$W37*'Rent Roll'!$AB37,"-"),"-")</f>
        <v>-</v>
      </c>
      <c r="CD98" s="92" t="str">
        <f>IFERROR(IF(CD$5=EOMONTH('Rent Roll'!$M37,0),-'Rent Roll'!$W37*'Rent Roll'!$AB37,"-"),"-")</f>
        <v>-</v>
      </c>
      <c r="CE98" s="92" t="str">
        <f>IFERROR(IF(CE$5=EOMONTH('Rent Roll'!$M37,0),-'Rent Roll'!$W37*'Rent Roll'!$AB37,"-"),"-")</f>
        <v>-</v>
      </c>
      <c r="CF98" s="92" t="str">
        <f>IFERROR(IF(CF$5=EOMONTH('Rent Roll'!$M37,0),-'Rent Roll'!$W37*'Rent Roll'!$AB37,"-"),"-")</f>
        <v>-</v>
      </c>
      <c r="CG98" s="92" t="str">
        <f>IFERROR(IF(CG$5=EOMONTH('Rent Roll'!$M37,0),-'Rent Roll'!$W37*'Rent Roll'!$AB37,"-"),"-")</f>
        <v>-</v>
      </c>
      <c r="CH98" s="92" t="str">
        <f>IFERROR(IF(CH$5=EOMONTH('Rent Roll'!$M37,0),-'Rent Roll'!$W37*'Rent Roll'!$AB37,"-"),"-")</f>
        <v>-</v>
      </c>
      <c r="CI98" s="92" t="str">
        <f>IFERROR(IF(CI$5=EOMONTH('Rent Roll'!$M37,0),-'Rent Roll'!$W37*'Rent Roll'!$AB37,"-"),"-")</f>
        <v>-</v>
      </c>
      <c r="CJ98" s="92" t="str">
        <f>IFERROR(IF(CJ$5=EOMONTH('Rent Roll'!$M37,0),-'Rent Roll'!$W37*'Rent Roll'!$AB37,"-"),"-")</f>
        <v>-</v>
      </c>
      <c r="CK98" s="92" t="str">
        <f>IFERROR(IF(CK$5=EOMONTH('Rent Roll'!$M37,0),-'Rent Roll'!$W37*'Rent Roll'!$AB37,"-"),"-")</f>
        <v>-</v>
      </c>
      <c r="CL98" s="92" t="str">
        <f>IFERROR(IF(CL$5=EOMONTH('Rent Roll'!$M37,0),-'Rent Roll'!$W37*'Rent Roll'!$AB37,"-"),"-")</f>
        <v>-</v>
      </c>
      <c r="CM98" s="92" t="str">
        <f>IFERROR(IF(CM$5=EOMONTH('Rent Roll'!$M37,0),-'Rent Roll'!$W37*'Rent Roll'!$AB37,"-"),"-")</f>
        <v>-</v>
      </c>
      <c r="CN98" s="92" t="str">
        <f>IFERROR(IF(CN$5=EOMONTH('Rent Roll'!$M37,0),-'Rent Roll'!$W37*'Rent Roll'!$AB37,"-"),"-")</f>
        <v>-</v>
      </c>
      <c r="CO98" s="92" t="str">
        <f>IFERROR(IF(CO$5=EOMONTH('Rent Roll'!$M37,0),-'Rent Roll'!$W37*'Rent Roll'!$AB37,"-"),"-")</f>
        <v>-</v>
      </c>
      <c r="CP98" s="92" t="str">
        <f>IFERROR(IF(CP$5=EOMONTH('Rent Roll'!$M37,0),-'Rent Roll'!$W37*'Rent Roll'!$AB37,"-"),"-")</f>
        <v>-</v>
      </c>
      <c r="CQ98" s="92" t="str">
        <f>IFERROR(IF(CQ$5=EOMONTH('Rent Roll'!$M37,0),-'Rent Roll'!$W37*'Rent Roll'!$AB37,"-"),"-")</f>
        <v>-</v>
      </c>
      <c r="CR98" s="92" t="str">
        <f>IFERROR(IF(CR$5=EOMONTH('Rent Roll'!$M37,0),-'Rent Roll'!$W37*'Rent Roll'!$AB37,"-"),"-")</f>
        <v>-</v>
      </c>
      <c r="CS98" s="92" t="str">
        <f>IFERROR(IF(CS$5=EOMONTH('Rent Roll'!$M37,0),-'Rent Roll'!$W37*'Rent Roll'!$AB37,"-"),"-")</f>
        <v>-</v>
      </c>
      <c r="CT98" s="92" t="str">
        <f>IFERROR(IF(CT$5=EOMONTH('Rent Roll'!$M37,0),-'Rent Roll'!$W37*'Rent Roll'!$AB37,"-"),"-")</f>
        <v>-</v>
      </c>
      <c r="CU98" s="92" t="str">
        <f>IFERROR(IF(CU$5=EOMONTH('Rent Roll'!$M37,0),-'Rent Roll'!$W37*'Rent Roll'!$AB37,"-"),"-")</f>
        <v>-</v>
      </c>
      <c r="CV98" s="92" t="str">
        <f>IFERROR(IF(CV$5=EOMONTH('Rent Roll'!$M37,0),-'Rent Roll'!$W37*'Rent Roll'!$AB37,"-"),"-")</f>
        <v>-</v>
      </c>
      <c r="CW98" s="92" t="str">
        <f>IFERROR(IF(CW$5=EOMONTH('Rent Roll'!$M37,0),-'Rent Roll'!$W37*'Rent Roll'!$AB37,"-"),"-")</f>
        <v>-</v>
      </c>
      <c r="CX98" s="92" t="str">
        <f>IFERROR(IF(CX$5=EOMONTH('Rent Roll'!$M37,0),-'Rent Roll'!$W37*'Rent Roll'!$AB37,"-"),"-")</f>
        <v>-</v>
      </c>
      <c r="CY98" s="92" t="str">
        <f>IFERROR(IF(CY$5=EOMONTH('Rent Roll'!$M37,0),-'Rent Roll'!$W37*'Rent Roll'!$AB37,"-"),"-")</f>
        <v>-</v>
      </c>
      <c r="CZ98" s="92" t="str">
        <f>IFERROR(IF(CZ$5=EOMONTH('Rent Roll'!$M37,0),-'Rent Roll'!$W37*'Rent Roll'!$AB37,"-"),"-")</f>
        <v>-</v>
      </c>
      <c r="DA98" s="92" t="str">
        <f>IFERROR(IF(DA$5=EOMONTH('Rent Roll'!$M37,0),-'Rent Roll'!$W37*'Rent Roll'!$AB37,"-"),"-")</f>
        <v>-</v>
      </c>
      <c r="DB98" s="92" t="str">
        <f>IFERROR(IF(DB$5=EOMONTH('Rent Roll'!$M37,0),-'Rent Roll'!$W37*'Rent Roll'!$AB37,"-"),"-")</f>
        <v>-</v>
      </c>
      <c r="DC98" s="92" t="str">
        <f>IFERROR(IF(DC$5=EOMONTH('Rent Roll'!$M37,0),-'Rent Roll'!$W37*'Rent Roll'!$AB37,"-"),"-")</f>
        <v>-</v>
      </c>
      <c r="DD98" s="92" t="str">
        <f>IFERROR(IF(DD$5=EOMONTH('Rent Roll'!$M37,0),-'Rent Roll'!$W37*'Rent Roll'!$AB37,"-"),"-")</f>
        <v>-</v>
      </c>
      <c r="DE98" s="92" t="str">
        <f>IFERROR(IF(DE$5=EOMONTH('Rent Roll'!$M37,0),-'Rent Roll'!$W37*'Rent Roll'!$AB37,"-"),"-")</f>
        <v>-</v>
      </c>
      <c r="DF98" s="92" t="str">
        <f>IFERROR(IF(DF$5=EOMONTH('Rent Roll'!$M37,0),-'Rent Roll'!$W37*'Rent Roll'!$AB37,"-"),"-")</f>
        <v>-</v>
      </c>
      <c r="DG98" s="92" t="str">
        <f>IFERROR(IF(DG$5=EOMONTH('Rent Roll'!$M37,0),-'Rent Roll'!$W37*'Rent Roll'!$AB37,"-"),"-")</f>
        <v>-</v>
      </c>
      <c r="DH98" s="92" t="str">
        <f>IFERROR(IF(DH$5=EOMONTH('Rent Roll'!$M37,0),-'Rent Roll'!$W37*'Rent Roll'!$AB37,"-"),"-")</f>
        <v>-</v>
      </c>
      <c r="DI98" s="92" t="str">
        <f>IFERROR(IF(DI$5=EOMONTH('Rent Roll'!$M37,0),-'Rent Roll'!$W37*'Rent Roll'!$AB37,"-"),"-")</f>
        <v>-</v>
      </c>
      <c r="DJ98" s="92" t="str">
        <f>IFERROR(IF(DJ$5=EOMONTH('Rent Roll'!$M37,0),-'Rent Roll'!$W37*'Rent Roll'!$AB37,"-"),"-")</f>
        <v>-</v>
      </c>
      <c r="DK98" s="92" t="str">
        <f>IFERROR(IF(DK$5=EOMONTH('Rent Roll'!$M37,0),-'Rent Roll'!$W37*'Rent Roll'!$AB37,"-"),"-")</f>
        <v>-</v>
      </c>
      <c r="DL98" s="92" t="str">
        <f>IFERROR(IF(DL$5=EOMONTH('Rent Roll'!$M37,0),-'Rent Roll'!$W37*'Rent Roll'!$AB37,"-"),"-")</f>
        <v>-</v>
      </c>
      <c r="DM98" s="92" t="str">
        <f>IFERROR(IF(DM$5=EOMONTH('Rent Roll'!$M37,0),-'Rent Roll'!$W37*'Rent Roll'!$AB37,"-"),"-")</f>
        <v>-</v>
      </c>
      <c r="DN98" s="92" t="str">
        <f>IFERROR(IF(DN$5=EOMONTH('Rent Roll'!$M37,0),-'Rent Roll'!$W37*'Rent Roll'!$AB37,"-"),"-")</f>
        <v>-</v>
      </c>
      <c r="DO98" s="92" t="str">
        <f>IFERROR(IF(DO$5=EOMONTH('Rent Roll'!$M37,0),-'Rent Roll'!$W37*'Rent Roll'!$AB37,"-"),"-")</f>
        <v>-</v>
      </c>
      <c r="DP98" s="92" t="str">
        <f>IFERROR(IF(DP$5=EOMONTH('Rent Roll'!$M37,0),-'Rent Roll'!$W37*'Rent Roll'!$AB37,"-"),"-")</f>
        <v>-</v>
      </c>
      <c r="DQ98" s="92" t="str">
        <f>IFERROR(IF(DQ$5=EOMONTH('Rent Roll'!$M37,0),-'Rent Roll'!$W37*'Rent Roll'!$AB37,"-"),"-")</f>
        <v>-</v>
      </c>
      <c r="DR98" s="92" t="str">
        <f>IFERROR(IF(DR$5=EOMONTH('Rent Roll'!$M37,0),-'Rent Roll'!$W37*'Rent Roll'!$AB37,"-"),"-")</f>
        <v>-</v>
      </c>
      <c r="DS98" s="92" t="str">
        <f>IFERROR(IF(DS$5=EOMONTH('Rent Roll'!$M37,0),-'Rent Roll'!$W37*'Rent Roll'!$AB37,"-"),"-")</f>
        <v>-</v>
      </c>
      <c r="DT98" s="92" t="str">
        <f>IFERROR(IF(DT$5=EOMONTH('Rent Roll'!$M37,0),-'Rent Roll'!$W37*'Rent Roll'!$AB37,"-"),"-")</f>
        <v>-</v>
      </c>
      <c r="DU98" s="92" t="str">
        <f>IFERROR(IF(DU$5=EOMONTH('Rent Roll'!$M37,0),-'Rent Roll'!$W37*'Rent Roll'!$AB37,"-"),"-")</f>
        <v>-</v>
      </c>
      <c r="DV98" s="92" t="str">
        <f>IFERROR(IF(DV$5=EOMONTH('Rent Roll'!$M37,0),-'Rent Roll'!$W37*'Rent Roll'!$AB37,"-"),"-")</f>
        <v>-</v>
      </c>
      <c r="DW98" s="92" t="str">
        <f>IFERROR(IF(DW$5=EOMONTH('Rent Roll'!$M37,0),-'Rent Roll'!$W37*'Rent Roll'!$AB37,"-"),"-")</f>
        <v>-</v>
      </c>
      <c r="DX98" s="92" t="str">
        <f>IFERROR(IF(DX$5=EOMONTH('Rent Roll'!$M37,0),-'Rent Roll'!$W37*'Rent Roll'!$AB37,"-"),"-")</f>
        <v>-</v>
      </c>
      <c r="DY98" s="92" t="str">
        <f>IFERROR(IF(DY$5=EOMONTH('Rent Roll'!$M37,0),-'Rent Roll'!$W37*'Rent Roll'!$AB37,"-"),"-")</f>
        <v>-</v>
      </c>
      <c r="DZ98" s="92" t="str">
        <f>IFERROR(IF(DZ$5=EOMONTH('Rent Roll'!$M37,0),-'Rent Roll'!$W37*'Rent Roll'!$AB37,"-"),"-")</f>
        <v>-</v>
      </c>
      <c r="EA98" s="92" t="str">
        <f>IFERROR(IF(EA$5=EOMONTH('Rent Roll'!$M37,0),-'Rent Roll'!$W37*'Rent Roll'!$AB37,"-"),"-")</f>
        <v>-</v>
      </c>
      <c r="EB98" s="92" t="str">
        <f>IFERROR(IF(EB$5=EOMONTH('Rent Roll'!$M37,0),-'Rent Roll'!$W37*'Rent Roll'!$AB37,"-"),"-")</f>
        <v>-</v>
      </c>
      <c r="EC98" s="92" t="str">
        <f>IFERROR(IF(EC$5=EOMONTH('Rent Roll'!$M37,0),-'Rent Roll'!$W37*'Rent Roll'!$AB37,"-"),"-")</f>
        <v>-</v>
      </c>
      <c r="ED98" s="92" t="str">
        <f>IFERROR(IF(ED$5=EOMONTH('Rent Roll'!$M37,0),-'Rent Roll'!$W37*'Rent Roll'!$AB37,"-"),"-")</f>
        <v>-</v>
      </c>
      <c r="EE98" s="92" t="str">
        <f>IFERROR(IF(EE$5=EOMONTH('Rent Roll'!$M37,0),-'Rent Roll'!$W37*'Rent Roll'!$AB37,"-"),"-")</f>
        <v>-</v>
      </c>
      <c r="EF98" s="214" t="str">
        <f>IFERROR(IF(EF$5=EOMONTH('Rent Roll'!$M37,0),-'Rent Roll'!$W37*'Rent Roll'!$AB37,"-"),"-")</f>
        <v>-</v>
      </c>
      <c r="EG98" s="72" t="s">
        <v>109</v>
      </c>
    </row>
    <row r="99" spans="2:137" ht="15" x14ac:dyDescent="0.25">
      <c r="B99" s="74"/>
      <c r="C99" s="287" t="str">
        <f>CONCATENATE('Rent Roll'!B12&amp;" - "&amp;'Rent Roll'!C12)</f>
        <v xml:space="preserve"> - </v>
      </c>
      <c r="D99" s="214">
        <f t="shared" si="157"/>
        <v>0</v>
      </c>
      <c r="E99" s="92" t="str">
        <f>IFERROR(IF(E$5=EOMONTH('Rent Roll'!$M38,0),-'Rent Roll'!$W38*'Rent Roll'!$AB38,"-"),"-")</f>
        <v>-</v>
      </c>
      <c r="F99" s="92" t="str">
        <f>IFERROR(IF(F$5=EOMONTH('Rent Roll'!$M38,0),-'Rent Roll'!$W38*'Rent Roll'!$AB38,"-"),"-")</f>
        <v>-</v>
      </c>
      <c r="G99" s="92" t="str">
        <f>IFERROR(IF(G$5=EOMONTH('Rent Roll'!$M38,0),-'Rent Roll'!$W38*'Rent Roll'!$AB38,"-"),"-")</f>
        <v>-</v>
      </c>
      <c r="H99" s="92" t="str">
        <f>IFERROR(IF(H$5=EOMONTH('Rent Roll'!$M38,0),-'Rent Roll'!$W38*'Rent Roll'!$AB38,"-"),"-")</f>
        <v>-</v>
      </c>
      <c r="I99" s="92" t="str">
        <f>IFERROR(IF(I$5=EOMONTH('Rent Roll'!$M38,0),-'Rent Roll'!$W38*'Rent Roll'!$AB38,"-"),"-")</f>
        <v>-</v>
      </c>
      <c r="J99" s="92" t="str">
        <f>IFERROR(IF(J$5=EOMONTH('Rent Roll'!$M38,0),-'Rent Roll'!$W38*'Rent Roll'!$AB38,"-"),"-")</f>
        <v>-</v>
      </c>
      <c r="K99" s="92" t="str">
        <f>IFERROR(IF(K$5=EOMONTH('Rent Roll'!$M38,0),-'Rent Roll'!$W38*'Rent Roll'!$AB38,"-"),"-")</f>
        <v>-</v>
      </c>
      <c r="L99" s="92" t="str">
        <f>IFERROR(IF(L$5=EOMONTH('Rent Roll'!$M38,0),-'Rent Roll'!$W38*'Rent Roll'!$AB38,"-"),"-")</f>
        <v>-</v>
      </c>
      <c r="M99" s="92" t="str">
        <f>IFERROR(IF(M$5=EOMONTH('Rent Roll'!$M38,0),-'Rent Roll'!$W38*'Rent Roll'!$AB38,"-"),"-")</f>
        <v>-</v>
      </c>
      <c r="N99" s="92" t="str">
        <f>IFERROR(IF(N$5=EOMONTH('Rent Roll'!$M38,0),-'Rent Roll'!$W38*'Rent Roll'!$AB38,"-"),"-")</f>
        <v>-</v>
      </c>
      <c r="O99" s="92" t="str">
        <f>IFERROR(IF(O$5=EOMONTH('Rent Roll'!$M38,0),-'Rent Roll'!$W38*'Rent Roll'!$AB38,"-"),"-")</f>
        <v>-</v>
      </c>
      <c r="P99" s="92" t="str">
        <f>IFERROR(IF(P$5=EOMONTH('Rent Roll'!$M38,0),-'Rent Roll'!$W38*'Rent Roll'!$AB38,"-"),"-")</f>
        <v>-</v>
      </c>
      <c r="Q99" s="92" t="str">
        <f>IFERROR(IF(Q$5=EOMONTH('Rent Roll'!$M38,0),-'Rent Roll'!$W38*'Rent Roll'!$AB38,"-"),"-")</f>
        <v>-</v>
      </c>
      <c r="R99" s="92" t="str">
        <f>IFERROR(IF(R$5=EOMONTH('Rent Roll'!$M38,0),-'Rent Roll'!$W38*'Rent Roll'!$AB38,"-"),"-")</f>
        <v>-</v>
      </c>
      <c r="S99" s="92" t="str">
        <f>IFERROR(IF(S$5=EOMONTH('Rent Roll'!$M38,0),-'Rent Roll'!$W38*'Rent Roll'!$AB38,"-"),"-")</f>
        <v>-</v>
      </c>
      <c r="T99" s="92" t="str">
        <f>IFERROR(IF(T$5=EOMONTH('Rent Roll'!$M38,0),-'Rent Roll'!$W38*'Rent Roll'!$AB38,"-"),"-")</f>
        <v>-</v>
      </c>
      <c r="U99" s="92" t="str">
        <f>IFERROR(IF(U$5=EOMONTH('Rent Roll'!$M38,0),-'Rent Roll'!$W38*'Rent Roll'!$AB38,"-"),"-")</f>
        <v>-</v>
      </c>
      <c r="V99" s="92" t="str">
        <f>IFERROR(IF(V$5=EOMONTH('Rent Roll'!$M38,0),-'Rent Roll'!$W38*'Rent Roll'!$AB38,"-"),"-")</f>
        <v>-</v>
      </c>
      <c r="W99" s="92" t="str">
        <f>IFERROR(IF(W$5=EOMONTH('Rent Roll'!$M38,0),-'Rent Roll'!$W38*'Rent Roll'!$AB38,"-"),"-")</f>
        <v>-</v>
      </c>
      <c r="X99" s="92" t="str">
        <f>IFERROR(IF(X$5=EOMONTH('Rent Roll'!$M38,0),-'Rent Roll'!$W38*'Rent Roll'!$AB38,"-"),"-")</f>
        <v>-</v>
      </c>
      <c r="Y99" s="92" t="str">
        <f>IFERROR(IF(Y$5=EOMONTH('Rent Roll'!$M38,0),-'Rent Roll'!$W38*'Rent Roll'!$AB38,"-"),"-")</f>
        <v>-</v>
      </c>
      <c r="Z99" s="92" t="str">
        <f>IFERROR(IF(Z$5=EOMONTH('Rent Roll'!$M38,0),-'Rent Roll'!$W38*'Rent Roll'!$AB38,"-"),"-")</f>
        <v>-</v>
      </c>
      <c r="AA99" s="92" t="str">
        <f>IFERROR(IF(AA$5=EOMONTH('Rent Roll'!$M38,0),-'Rent Roll'!$W38*'Rent Roll'!$AB38,"-"),"-")</f>
        <v>-</v>
      </c>
      <c r="AB99" s="92" t="str">
        <f>IFERROR(IF(AB$5=EOMONTH('Rent Roll'!$M38,0),-'Rent Roll'!$W38*'Rent Roll'!$AB38,"-"),"-")</f>
        <v>-</v>
      </c>
      <c r="AC99" s="92" t="str">
        <f>IFERROR(IF(AC$5=EOMONTH('Rent Roll'!$M38,0),-'Rent Roll'!$W38*'Rent Roll'!$AB38,"-"),"-")</f>
        <v>-</v>
      </c>
      <c r="AD99" s="92" t="str">
        <f>IFERROR(IF(AD$5=EOMONTH('Rent Roll'!$M38,0),-'Rent Roll'!$W38*'Rent Roll'!$AB38,"-"),"-")</f>
        <v>-</v>
      </c>
      <c r="AE99" s="92" t="str">
        <f>IFERROR(IF(AE$5=EOMONTH('Rent Roll'!$M38,0),-'Rent Roll'!$W38*'Rent Roll'!$AB38,"-"),"-")</f>
        <v>-</v>
      </c>
      <c r="AF99" s="92" t="str">
        <f>IFERROR(IF(AF$5=EOMONTH('Rent Roll'!$M38,0),-'Rent Roll'!$W38*'Rent Roll'!$AB38,"-"),"-")</f>
        <v>-</v>
      </c>
      <c r="AG99" s="92" t="str">
        <f>IFERROR(IF(AG$5=EOMONTH('Rent Roll'!$M38,0),-'Rent Roll'!$W38*'Rent Roll'!$AB38,"-"),"-")</f>
        <v>-</v>
      </c>
      <c r="AH99" s="92" t="str">
        <f>IFERROR(IF(AH$5=EOMONTH('Rent Roll'!$M38,0),-'Rent Roll'!$W38*'Rent Roll'!$AB38,"-"),"-")</f>
        <v>-</v>
      </c>
      <c r="AI99" s="92" t="str">
        <f>IFERROR(IF(AI$5=EOMONTH('Rent Roll'!$M38,0),-'Rent Roll'!$W38*'Rent Roll'!$AB38,"-"),"-")</f>
        <v>-</v>
      </c>
      <c r="AJ99" s="92" t="str">
        <f>IFERROR(IF(AJ$5=EOMONTH('Rent Roll'!$M38,0),-'Rent Roll'!$W38*'Rent Roll'!$AB38,"-"),"-")</f>
        <v>-</v>
      </c>
      <c r="AK99" s="92" t="str">
        <f>IFERROR(IF(AK$5=EOMONTH('Rent Roll'!$M38,0),-'Rent Roll'!$W38*'Rent Roll'!$AB38,"-"),"-")</f>
        <v>-</v>
      </c>
      <c r="AL99" s="92" t="str">
        <f>IFERROR(IF(AL$5=EOMONTH('Rent Roll'!$M38,0),-'Rent Roll'!$W38*'Rent Roll'!$AB38,"-"),"-")</f>
        <v>-</v>
      </c>
      <c r="AM99" s="92" t="str">
        <f>IFERROR(IF(AM$5=EOMONTH('Rent Roll'!$M38,0),-'Rent Roll'!$W38*'Rent Roll'!$AB38,"-"),"-")</f>
        <v>-</v>
      </c>
      <c r="AN99" s="92" t="str">
        <f>IFERROR(IF(AN$5=EOMONTH('Rent Roll'!$M38,0),-'Rent Roll'!$W38*'Rent Roll'!$AB38,"-"),"-")</f>
        <v>-</v>
      </c>
      <c r="AO99" s="92" t="str">
        <f>IFERROR(IF(AO$5=EOMONTH('Rent Roll'!$M38,0),-'Rent Roll'!$W38*'Rent Roll'!$AB38,"-"),"-")</f>
        <v>-</v>
      </c>
      <c r="AP99" s="92" t="str">
        <f>IFERROR(IF(AP$5=EOMONTH('Rent Roll'!$M38,0),-'Rent Roll'!$W38*'Rent Roll'!$AB38,"-"),"-")</f>
        <v>-</v>
      </c>
      <c r="AQ99" s="92" t="str">
        <f>IFERROR(IF(AQ$5=EOMONTH('Rent Roll'!$M38,0),-'Rent Roll'!$W38*'Rent Roll'!$AB38,"-"),"-")</f>
        <v>-</v>
      </c>
      <c r="AR99" s="92" t="str">
        <f>IFERROR(IF(AR$5=EOMONTH('Rent Roll'!$M38,0),-'Rent Roll'!$W38*'Rent Roll'!$AB38,"-"),"-")</f>
        <v>-</v>
      </c>
      <c r="AS99" s="92" t="str">
        <f>IFERROR(IF(AS$5=EOMONTH('Rent Roll'!$M38,0),-'Rent Roll'!$W38*'Rent Roll'!$AB38,"-"),"-")</f>
        <v>-</v>
      </c>
      <c r="AT99" s="92" t="str">
        <f>IFERROR(IF(AT$5=EOMONTH('Rent Roll'!$M38,0),-'Rent Roll'!$W38*'Rent Roll'!$AB38,"-"),"-")</f>
        <v>-</v>
      </c>
      <c r="AU99" s="92" t="str">
        <f>IFERROR(IF(AU$5=EOMONTH('Rent Roll'!$M38,0),-'Rent Roll'!$W38*'Rent Roll'!$AB38,"-"),"-")</f>
        <v>-</v>
      </c>
      <c r="AV99" s="92" t="str">
        <f>IFERROR(IF(AV$5=EOMONTH('Rent Roll'!$M38,0),-'Rent Roll'!$W38*'Rent Roll'!$AB38,"-"),"-")</f>
        <v>-</v>
      </c>
      <c r="AW99" s="92" t="str">
        <f>IFERROR(IF(AW$5=EOMONTH('Rent Roll'!$M38,0),-'Rent Roll'!$W38*'Rent Roll'!$AB38,"-"),"-")</f>
        <v>-</v>
      </c>
      <c r="AX99" s="92" t="str">
        <f>IFERROR(IF(AX$5=EOMONTH('Rent Roll'!$M38,0),-'Rent Roll'!$W38*'Rent Roll'!$AB38,"-"),"-")</f>
        <v>-</v>
      </c>
      <c r="AY99" s="92" t="str">
        <f>IFERROR(IF(AY$5=EOMONTH('Rent Roll'!$M38,0),-'Rent Roll'!$W38*'Rent Roll'!$AB38,"-"),"-")</f>
        <v>-</v>
      </c>
      <c r="AZ99" s="92" t="str">
        <f>IFERROR(IF(AZ$5=EOMONTH('Rent Roll'!$M38,0),-'Rent Roll'!$W38*'Rent Roll'!$AB38,"-"),"-")</f>
        <v>-</v>
      </c>
      <c r="BA99" s="92" t="str">
        <f>IFERROR(IF(BA$5=EOMONTH('Rent Roll'!$M38,0),-'Rent Roll'!$W38*'Rent Roll'!$AB38,"-"),"-")</f>
        <v>-</v>
      </c>
      <c r="BB99" s="92" t="str">
        <f>IFERROR(IF(BB$5=EOMONTH('Rent Roll'!$M38,0),-'Rent Roll'!$W38*'Rent Roll'!$AB38,"-"),"-")</f>
        <v>-</v>
      </c>
      <c r="BC99" s="92" t="str">
        <f>IFERROR(IF(BC$5=EOMONTH('Rent Roll'!$M38,0),-'Rent Roll'!$W38*'Rent Roll'!$AB38,"-"),"-")</f>
        <v>-</v>
      </c>
      <c r="BD99" s="92" t="str">
        <f>IFERROR(IF(BD$5=EOMONTH('Rent Roll'!$M38,0),-'Rent Roll'!$W38*'Rent Roll'!$AB38,"-"),"-")</f>
        <v>-</v>
      </c>
      <c r="BE99" s="92" t="str">
        <f>IFERROR(IF(BE$5=EOMONTH('Rent Roll'!$M38,0),-'Rent Roll'!$W38*'Rent Roll'!$AB38,"-"),"-")</f>
        <v>-</v>
      </c>
      <c r="BF99" s="92" t="str">
        <f>IFERROR(IF(BF$5=EOMONTH('Rent Roll'!$M38,0),-'Rent Roll'!$W38*'Rent Roll'!$AB38,"-"),"-")</f>
        <v>-</v>
      </c>
      <c r="BG99" s="92" t="str">
        <f>IFERROR(IF(BG$5=EOMONTH('Rent Roll'!$M38,0),-'Rent Roll'!$W38*'Rent Roll'!$AB38,"-"),"-")</f>
        <v>-</v>
      </c>
      <c r="BH99" s="92" t="str">
        <f>IFERROR(IF(BH$5=EOMONTH('Rent Roll'!$M38,0),-'Rent Roll'!$W38*'Rent Roll'!$AB38,"-"),"-")</f>
        <v>-</v>
      </c>
      <c r="BI99" s="92" t="str">
        <f>IFERROR(IF(BI$5=EOMONTH('Rent Roll'!$M38,0),-'Rent Roll'!$W38*'Rent Roll'!$AB38,"-"),"-")</f>
        <v>-</v>
      </c>
      <c r="BJ99" s="92" t="str">
        <f>IFERROR(IF(BJ$5=EOMONTH('Rent Roll'!$M38,0),-'Rent Roll'!$W38*'Rent Roll'!$AB38,"-"),"-")</f>
        <v>-</v>
      </c>
      <c r="BK99" s="92" t="str">
        <f>IFERROR(IF(BK$5=EOMONTH('Rent Roll'!$M38,0),-'Rent Roll'!$W38*'Rent Roll'!$AB38,"-"),"-")</f>
        <v>-</v>
      </c>
      <c r="BL99" s="92" t="str">
        <f>IFERROR(IF(BL$5=EOMONTH('Rent Roll'!$M38,0),-'Rent Roll'!$W38*'Rent Roll'!$AB38,"-"),"-")</f>
        <v>-</v>
      </c>
      <c r="BM99" s="92" t="str">
        <f>IFERROR(IF(BM$5=EOMONTH('Rent Roll'!$M38,0),-'Rent Roll'!$W38*'Rent Roll'!$AB38,"-"),"-")</f>
        <v>-</v>
      </c>
      <c r="BN99" s="92" t="str">
        <f>IFERROR(IF(BN$5=EOMONTH('Rent Roll'!$M38,0),-'Rent Roll'!$W38*'Rent Roll'!$AB38,"-"),"-")</f>
        <v>-</v>
      </c>
      <c r="BO99" s="92" t="str">
        <f>IFERROR(IF(BO$5=EOMONTH('Rent Roll'!$M38,0),-'Rent Roll'!$W38*'Rent Roll'!$AB38,"-"),"-")</f>
        <v>-</v>
      </c>
      <c r="BP99" s="92" t="str">
        <f>IFERROR(IF(BP$5=EOMONTH('Rent Roll'!$M38,0),-'Rent Roll'!$W38*'Rent Roll'!$AB38,"-"),"-")</f>
        <v>-</v>
      </c>
      <c r="BQ99" s="92" t="str">
        <f>IFERROR(IF(BQ$5=EOMONTH('Rent Roll'!$M38,0),-'Rent Roll'!$W38*'Rent Roll'!$AB38,"-"),"-")</f>
        <v>-</v>
      </c>
      <c r="BR99" s="92" t="str">
        <f>IFERROR(IF(BR$5=EOMONTH('Rent Roll'!$M38,0),-'Rent Roll'!$W38*'Rent Roll'!$AB38,"-"),"-")</f>
        <v>-</v>
      </c>
      <c r="BS99" s="92" t="str">
        <f>IFERROR(IF(BS$5=EOMONTH('Rent Roll'!$M38,0),-'Rent Roll'!$W38*'Rent Roll'!$AB38,"-"),"-")</f>
        <v>-</v>
      </c>
      <c r="BT99" s="92" t="str">
        <f>IFERROR(IF(BT$5=EOMONTH('Rent Roll'!$M38,0),-'Rent Roll'!$W38*'Rent Roll'!$AB38,"-"),"-")</f>
        <v>-</v>
      </c>
      <c r="BU99" s="92" t="str">
        <f>IFERROR(IF(BU$5=EOMONTH('Rent Roll'!$M38,0),-'Rent Roll'!$W38*'Rent Roll'!$AB38,"-"),"-")</f>
        <v>-</v>
      </c>
      <c r="BV99" s="92" t="str">
        <f>IFERROR(IF(BV$5=EOMONTH('Rent Roll'!$M38,0),-'Rent Roll'!$W38*'Rent Roll'!$AB38,"-"),"-")</f>
        <v>-</v>
      </c>
      <c r="BW99" s="92" t="str">
        <f>IFERROR(IF(BW$5=EOMONTH('Rent Roll'!$M38,0),-'Rent Roll'!$W38*'Rent Roll'!$AB38,"-"),"-")</f>
        <v>-</v>
      </c>
      <c r="BX99" s="92" t="str">
        <f>IFERROR(IF(BX$5=EOMONTH('Rent Roll'!$M38,0),-'Rent Roll'!$W38*'Rent Roll'!$AB38,"-"),"-")</f>
        <v>-</v>
      </c>
      <c r="BY99" s="92" t="str">
        <f>IFERROR(IF(BY$5=EOMONTH('Rent Roll'!$M38,0),-'Rent Roll'!$W38*'Rent Roll'!$AB38,"-"),"-")</f>
        <v>-</v>
      </c>
      <c r="BZ99" s="92" t="str">
        <f>IFERROR(IF(BZ$5=EOMONTH('Rent Roll'!$M38,0),-'Rent Roll'!$W38*'Rent Roll'!$AB38,"-"),"-")</f>
        <v>-</v>
      </c>
      <c r="CA99" s="92" t="str">
        <f>IFERROR(IF(CA$5=EOMONTH('Rent Roll'!$M38,0),-'Rent Roll'!$W38*'Rent Roll'!$AB38,"-"),"-")</f>
        <v>-</v>
      </c>
      <c r="CB99" s="92" t="str">
        <f>IFERROR(IF(CB$5=EOMONTH('Rent Roll'!$M38,0),-'Rent Roll'!$W38*'Rent Roll'!$AB38,"-"),"-")</f>
        <v>-</v>
      </c>
      <c r="CC99" s="92" t="str">
        <f>IFERROR(IF(CC$5=EOMONTH('Rent Roll'!$M38,0),-'Rent Roll'!$W38*'Rent Roll'!$AB38,"-"),"-")</f>
        <v>-</v>
      </c>
      <c r="CD99" s="92" t="str">
        <f>IFERROR(IF(CD$5=EOMONTH('Rent Roll'!$M38,0),-'Rent Roll'!$W38*'Rent Roll'!$AB38,"-"),"-")</f>
        <v>-</v>
      </c>
      <c r="CE99" s="92" t="str">
        <f>IFERROR(IF(CE$5=EOMONTH('Rent Roll'!$M38,0),-'Rent Roll'!$W38*'Rent Roll'!$AB38,"-"),"-")</f>
        <v>-</v>
      </c>
      <c r="CF99" s="92" t="str">
        <f>IFERROR(IF(CF$5=EOMONTH('Rent Roll'!$M38,0),-'Rent Roll'!$W38*'Rent Roll'!$AB38,"-"),"-")</f>
        <v>-</v>
      </c>
      <c r="CG99" s="92" t="str">
        <f>IFERROR(IF(CG$5=EOMONTH('Rent Roll'!$M38,0),-'Rent Roll'!$W38*'Rent Roll'!$AB38,"-"),"-")</f>
        <v>-</v>
      </c>
      <c r="CH99" s="92" t="str">
        <f>IFERROR(IF(CH$5=EOMONTH('Rent Roll'!$M38,0),-'Rent Roll'!$W38*'Rent Roll'!$AB38,"-"),"-")</f>
        <v>-</v>
      </c>
      <c r="CI99" s="92" t="str">
        <f>IFERROR(IF(CI$5=EOMONTH('Rent Roll'!$M38,0),-'Rent Roll'!$W38*'Rent Roll'!$AB38,"-"),"-")</f>
        <v>-</v>
      </c>
      <c r="CJ99" s="92" t="str">
        <f>IFERROR(IF(CJ$5=EOMONTH('Rent Roll'!$M38,0),-'Rent Roll'!$W38*'Rent Roll'!$AB38,"-"),"-")</f>
        <v>-</v>
      </c>
      <c r="CK99" s="92" t="str">
        <f>IFERROR(IF(CK$5=EOMONTH('Rent Roll'!$M38,0),-'Rent Roll'!$W38*'Rent Roll'!$AB38,"-"),"-")</f>
        <v>-</v>
      </c>
      <c r="CL99" s="92" t="str">
        <f>IFERROR(IF(CL$5=EOMONTH('Rent Roll'!$M38,0),-'Rent Roll'!$W38*'Rent Roll'!$AB38,"-"),"-")</f>
        <v>-</v>
      </c>
      <c r="CM99" s="92" t="str">
        <f>IFERROR(IF(CM$5=EOMONTH('Rent Roll'!$M38,0),-'Rent Roll'!$W38*'Rent Roll'!$AB38,"-"),"-")</f>
        <v>-</v>
      </c>
      <c r="CN99" s="92" t="str">
        <f>IFERROR(IF(CN$5=EOMONTH('Rent Roll'!$M38,0),-'Rent Roll'!$W38*'Rent Roll'!$AB38,"-"),"-")</f>
        <v>-</v>
      </c>
      <c r="CO99" s="92" t="str">
        <f>IFERROR(IF(CO$5=EOMONTH('Rent Roll'!$M38,0),-'Rent Roll'!$W38*'Rent Roll'!$AB38,"-"),"-")</f>
        <v>-</v>
      </c>
      <c r="CP99" s="92" t="str">
        <f>IFERROR(IF(CP$5=EOMONTH('Rent Roll'!$M38,0),-'Rent Roll'!$W38*'Rent Roll'!$AB38,"-"),"-")</f>
        <v>-</v>
      </c>
      <c r="CQ99" s="92" t="str">
        <f>IFERROR(IF(CQ$5=EOMONTH('Rent Roll'!$M38,0),-'Rent Roll'!$W38*'Rent Roll'!$AB38,"-"),"-")</f>
        <v>-</v>
      </c>
      <c r="CR99" s="92" t="str">
        <f>IFERROR(IF(CR$5=EOMONTH('Rent Roll'!$M38,0),-'Rent Roll'!$W38*'Rent Roll'!$AB38,"-"),"-")</f>
        <v>-</v>
      </c>
      <c r="CS99" s="92" t="str">
        <f>IFERROR(IF(CS$5=EOMONTH('Rent Roll'!$M38,0),-'Rent Roll'!$W38*'Rent Roll'!$AB38,"-"),"-")</f>
        <v>-</v>
      </c>
      <c r="CT99" s="92" t="str">
        <f>IFERROR(IF(CT$5=EOMONTH('Rent Roll'!$M38,0),-'Rent Roll'!$W38*'Rent Roll'!$AB38,"-"),"-")</f>
        <v>-</v>
      </c>
      <c r="CU99" s="92" t="str">
        <f>IFERROR(IF(CU$5=EOMONTH('Rent Roll'!$M38,0),-'Rent Roll'!$W38*'Rent Roll'!$AB38,"-"),"-")</f>
        <v>-</v>
      </c>
      <c r="CV99" s="92" t="str">
        <f>IFERROR(IF(CV$5=EOMONTH('Rent Roll'!$M38,0),-'Rent Roll'!$W38*'Rent Roll'!$AB38,"-"),"-")</f>
        <v>-</v>
      </c>
      <c r="CW99" s="92" t="str">
        <f>IFERROR(IF(CW$5=EOMONTH('Rent Roll'!$M38,0),-'Rent Roll'!$W38*'Rent Roll'!$AB38,"-"),"-")</f>
        <v>-</v>
      </c>
      <c r="CX99" s="92" t="str">
        <f>IFERROR(IF(CX$5=EOMONTH('Rent Roll'!$M38,0),-'Rent Roll'!$W38*'Rent Roll'!$AB38,"-"),"-")</f>
        <v>-</v>
      </c>
      <c r="CY99" s="92" t="str">
        <f>IFERROR(IF(CY$5=EOMONTH('Rent Roll'!$M38,0),-'Rent Roll'!$W38*'Rent Roll'!$AB38,"-"),"-")</f>
        <v>-</v>
      </c>
      <c r="CZ99" s="92" t="str">
        <f>IFERROR(IF(CZ$5=EOMONTH('Rent Roll'!$M38,0),-'Rent Roll'!$W38*'Rent Roll'!$AB38,"-"),"-")</f>
        <v>-</v>
      </c>
      <c r="DA99" s="92" t="str">
        <f>IFERROR(IF(DA$5=EOMONTH('Rent Roll'!$M38,0),-'Rent Roll'!$W38*'Rent Roll'!$AB38,"-"),"-")</f>
        <v>-</v>
      </c>
      <c r="DB99" s="92" t="str">
        <f>IFERROR(IF(DB$5=EOMONTH('Rent Roll'!$M38,0),-'Rent Roll'!$W38*'Rent Roll'!$AB38,"-"),"-")</f>
        <v>-</v>
      </c>
      <c r="DC99" s="92" t="str">
        <f>IFERROR(IF(DC$5=EOMONTH('Rent Roll'!$M38,0),-'Rent Roll'!$W38*'Rent Roll'!$AB38,"-"),"-")</f>
        <v>-</v>
      </c>
      <c r="DD99" s="92" t="str">
        <f>IFERROR(IF(DD$5=EOMONTH('Rent Roll'!$M38,0),-'Rent Roll'!$W38*'Rent Roll'!$AB38,"-"),"-")</f>
        <v>-</v>
      </c>
      <c r="DE99" s="92" t="str">
        <f>IFERROR(IF(DE$5=EOMONTH('Rent Roll'!$M38,0),-'Rent Roll'!$W38*'Rent Roll'!$AB38,"-"),"-")</f>
        <v>-</v>
      </c>
      <c r="DF99" s="92" t="str">
        <f>IFERROR(IF(DF$5=EOMONTH('Rent Roll'!$M38,0),-'Rent Roll'!$W38*'Rent Roll'!$AB38,"-"),"-")</f>
        <v>-</v>
      </c>
      <c r="DG99" s="92" t="str">
        <f>IFERROR(IF(DG$5=EOMONTH('Rent Roll'!$M38,0),-'Rent Roll'!$W38*'Rent Roll'!$AB38,"-"),"-")</f>
        <v>-</v>
      </c>
      <c r="DH99" s="92" t="str">
        <f>IFERROR(IF(DH$5=EOMONTH('Rent Roll'!$M38,0),-'Rent Roll'!$W38*'Rent Roll'!$AB38,"-"),"-")</f>
        <v>-</v>
      </c>
      <c r="DI99" s="92" t="str">
        <f>IFERROR(IF(DI$5=EOMONTH('Rent Roll'!$M38,0),-'Rent Roll'!$W38*'Rent Roll'!$AB38,"-"),"-")</f>
        <v>-</v>
      </c>
      <c r="DJ99" s="92" t="str">
        <f>IFERROR(IF(DJ$5=EOMONTH('Rent Roll'!$M38,0),-'Rent Roll'!$W38*'Rent Roll'!$AB38,"-"),"-")</f>
        <v>-</v>
      </c>
      <c r="DK99" s="92" t="str">
        <f>IFERROR(IF(DK$5=EOMONTH('Rent Roll'!$M38,0),-'Rent Roll'!$W38*'Rent Roll'!$AB38,"-"),"-")</f>
        <v>-</v>
      </c>
      <c r="DL99" s="92" t="str">
        <f>IFERROR(IF(DL$5=EOMONTH('Rent Roll'!$M38,0),-'Rent Roll'!$W38*'Rent Roll'!$AB38,"-"),"-")</f>
        <v>-</v>
      </c>
      <c r="DM99" s="92" t="str">
        <f>IFERROR(IF(DM$5=EOMONTH('Rent Roll'!$M38,0),-'Rent Roll'!$W38*'Rent Roll'!$AB38,"-"),"-")</f>
        <v>-</v>
      </c>
      <c r="DN99" s="92" t="str">
        <f>IFERROR(IF(DN$5=EOMONTH('Rent Roll'!$M38,0),-'Rent Roll'!$W38*'Rent Roll'!$AB38,"-"),"-")</f>
        <v>-</v>
      </c>
      <c r="DO99" s="92" t="str">
        <f>IFERROR(IF(DO$5=EOMONTH('Rent Roll'!$M38,0),-'Rent Roll'!$W38*'Rent Roll'!$AB38,"-"),"-")</f>
        <v>-</v>
      </c>
      <c r="DP99" s="92" t="str">
        <f>IFERROR(IF(DP$5=EOMONTH('Rent Roll'!$M38,0),-'Rent Roll'!$W38*'Rent Roll'!$AB38,"-"),"-")</f>
        <v>-</v>
      </c>
      <c r="DQ99" s="92" t="str">
        <f>IFERROR(IF(DQ$5=EOMONTH('Rent Roll'!$M38,0),-'Rent Roll'!$W38*'Rent Roll'!$AB38,"-"),"-")</f>
        <v>-</v>
      </c>
      <c r="DR99" s="92" t="str">
        <f>IFERROR(IF(DR$5=EOMONTH('Rent Roll'!$M38,0),-'Rent Roll'!$W38*'Rent Roll'!$AB38,"-"),"-")</f>
        <v>-</v>
      </c>
      <c r="DS99" s="92" t="str">
        <f>IFERROR(IF(DS$5=EOMONTH('Rent Roll'!$M38,0),-'Rent Roll'!$W38*'Rent Roll'!$AB38,"-"),"-")</f>
        <v>-</v>
      </c>
      <c r="DT99" s="92" t="str">
        <f>IFERROR(IF(DT$5=EOMONTH('Rent Roll'!$M38,0),-'Rent Roll'!$W38*'Rent Roll'!$AB38,"-"),"-")</f>
        <v>-</v>
      </c>
      <c r="DU99" s="92" t="str">
        <f>IFERROR(IF(DU$5=EOMONTH('Rent Roll'!$M38,0),-'Rent Roll'!$W38*'Rent Roll'!$AB38,"-"),"-")</f>
        <v>-</v>
      </c>
      <c r="DV99" s="92" t="str">
        <f>IFERROR(IF(DV$5=EOMONTH('Rent Roll'!$M38,0),-'Rent Roll'!$W38*'Rent Roll'!$AB38,"-"),"-")</f>
        <v>-</v>
      </c>
      <c r="DW99" s="92" t="str">
        <f>IFERROR(IF(DW$5=EOMONTH('Rent Roll'!$M38,0),-'Rent Roll'!$W38*'Rent Roll'!$AB38,"-"),"-")</f>
        <v>-</v>
      </c>
      <c r="DX99" s="92" t="str">
        <f>IFERROR(IF(DX$5=EOMONTH('Rent Roll'!$M38,0),-'Rent Roll'!$W38*'Rent Roll'!$AB38,"-"),"-")</f>
        <v>-</v>
      </c>
      <c r="DY99" s="92" t="str">
        <f>IFERROR(IF(DY$5=EOMONTH('Rent Roll'!$M38,0),-'Rent Roll'!$W38*'Rent Roll'!$AB38,"-"),"-")</f>
        <v>-</v>
      </c>
      <c r="DZ99" s="92" t="str">
        <f>IFERROR(IF(DZ$5=EOMONTH('Rent Roll'!$M38,0),-'Rent Roll'!$W38*'Rent Roll'!$AB38,"-"),"-")</f>
        <v>-</v>
      </c>
      <c r="EA99" s="92" t="str">
        <f>IFERROR(IF(EA$5=EOMONTH('Rent Roll'!$M38,0),-'Rent Roll'!$W38*'Rent Roll'!$AB38,"-"),"-")</f>
        <v>-</v>
      </c>
      <c r="EB99" s="92" t="str">
        <f>IFERROR(IF(EB$5=EOMONTH('Rent Roll'!$M38,0),-'Rent Roll'!$W38*'Rent Roll'!$AB38,"-"),"-")</f>
        <v>-</v>
      </c>
      <c r="EC99" s="92" t="str">
        <f>IFERROR(IF(EC$5=EOMONTH('Rent Roll'!$M38,0),-'Rent Roll'!$W38*'Rent Roll'!$AB38,"-"),"-")</f>
        <v>-</v>
      </c>
      <c r="ED99" s="92" t="str">
        <f>IFERROR(IF(ED$5=EOMONTH('Rent Roll'!$M38,0),-'Rent Roll'!$W38*'Rent Roll'!$AB38,"-"),"-")</f>
        <v>-</v>
      </c>
      <c r="EE99" s="92" t="str">
        <f>IFERROR(IF(EE$5=EOMONTH('Rent Roll'!$M38,0),-'Rent Roll'!$W38*'Rent Roll'!$AB38,"-"),"-")</f>
        <v>-</v>
      </c>
      <c r="EF99" s="214" t="str">
        <f>IFERROR(IF(EF$5=EOMONTH('Rent Roll'!$M38,0),-'Rent Roll'!$W38*'Rent Roll'!$AB38,"-"),"-")</f>
        <v>-</v>
      </c>
      <c r="EG99" s="72" t="s">
        <v>109</v>
      </c>
    </row>
    <row r="100" spans="2:137" ht="15" x14ac:dyDescent="0.25">
      <c r="B100" s="74"/>
      <c r="C100" s="287" t="str">
        <f>CONCATENATE('Rent Roll'!B13&amp;" - "&amp;'Rent Roll'!C13)</f>
        <v xml:space="preserve"> - </v>
      </c>
      <c r="D100" s="214">
        <f t="shared" si="157"/>
        <v>0</v>
      </c>
      <c r="E100" s="92" t="str">
        <f>IFERROR(IF(E$5=EOMONTH('Rent Roll'!$M39,0),-'Rent Roll'!$W39*'Rent Roll'!$AB39,"-"),"-")</f>
        <v>-</v>
      </c>
      <c r="F100" s="92" t="str">
        <f>IFERROR(IF(F$5=EOMONTH('Rent Roll'!$M39,0),-'Rent Roll'!$W39*'Rent Roll'!$AB39,"-"),"-")</f>
        <v>-</v>
      </c>
      <c r="G100" s="92" t="str">
        <f>IFERROR(IF(G$5=EOMONTH('Rent Roll'!$M39,0),-'Rent Roll'!$W39*'Rent Roll'!$AB39,"-"),"-")</f>
        <v>-</v>
      </c>
      <c r="H100" s="92" t="str">
        <f>IFERROR(IF(H$5=EOMONTH('Rent Roll'!$M39,0),-'Rent Roll'!$W39*'Rent Roll'!$AB39,"-"),"-")</f>
        <v>-</v>
      </c>
      <c r="I100" s="92" t="str">
        <f>IFERROR(IF(I$5=EOMONTH('Rent Roll'!$M39,0),-'Rent Roll'!$W39*'Rent Roll'!$AB39,"-"),"-")</f>
        <v>-</v>
      </c>
      <c r="J100" s="92" t="str">
        <f>IFERROR(IF(J$5=EOMONTH('Rent Roll'!$M39,0),-'Rent Roll'!$W39*'Rent Roll'!$AB39,"-"),"-")</f>
        <v>-</v>
      </c>
      <c r="K100" s="92" t="str">
        <f>IFERROR(IF(K$5=EOMONTH('Rent Roll'!$M39,0),-'Rent Roll'!$W39*'Rent Roll'!$AB39,"-"),"-")</f>
        <v>-</v>
      </c>
      <c r="L100" s="92" t="str">
        <f>IFERROR(IF(L$5=EOMONTH('Rent Roll'!$M39,0),-'Rent Roll'!$W39*'Rent Roll'!$AB39,"-"),"-")</f>
        <v>-</v>
      </c>
      <c r="M100" s="92" t="str">
        <f>IFERROR(IF(M$5=EOMONTH('Rent Roll'!$M39,0),-'Rent Roll'!$W39*'Rent Roll'!$AB39,"-"),"-")</f>
        <v>-</v>
      </c>
      <c r="N100" s="92" t="str">
        <f>IFERROR(IF(N$5=EOMONTH('Rent Roll'!$M39,0),-'Rent Roll'!$W39*'Rent Roll'!$AB39,"-"),"-")</f>
        <v>-</v>
      </c>
      <c r="O100" s="92" t="str">
        <f>IFERROR(IF(O$5=EOMONTH('Rent Roll'!$M39,0),-'Rent Roll'!$W39*'Rent Roll'!$AB39,"-"),"-")</f>
        <v>-</v>
      </c>
      <c r="P100" s="92" t="str">
        <f>IFERROR(IF(P$5=EOMONTH('Rent Roll'!$M39,0),-'Rent Roll'!$W39*'Rent Roll'!$AB39,"-"),"-")</f>
        <v>-</v>
      </c>
      <c r="Q100" s="92" t="str">
        <f>IFERROR(IF(Q$5=EOMONTH('Rent Roll'!$M39,0),-'Rent Roll'!$W39*'Rent Roll'!$AB39,"-"),"-")</f>
        <v>-</v>
      </c>
      <c r="R100" s="92" t="str">
        <f>IFERROR(IF(R$5=EOMONTH('Rent Roll'!$M39,0),-'Rent Roll'!$W39*'Rent Roll'!$AB39,"-"),"-")</f>
        <v>-</v>
      </c>
      <c r="S100" s="92" t="str">
        <f>IFERROR(IF(S$5=EOMONTH('Rent Roll'!$M39,0),-'Rent Roll'!$W39*'Rent Roll'!$AB39,"-"),"-")</f>
        <v>-</v>
      </c>
      <c r="T100" s="92" t="str">
        <f>IFERROR(IF(T$5=EOMONTH('Rent Roll'!$M39,0),-'Rent Roll'!$W39*'Rent Roll'!$AB39,"-"),"-")</f>
        <v>-</v>
      </c>
      <c r="U100" s="92" t="str">
        <f>IFERROR(IF(U$5=EOMONTH('Rent Roll'!$M39,0),-'Rent Roll'!$W39*'Rent Roll'!$AB39,"-"),"-")</f>
        <v>-</v>
      </c>
      <c r="V100" s="92" t="str">
        <f>IFERROR(IF(V$5=EOMONTH('Rent Roll'!$M39,0),-'Rent Roll'!$W39*'Rent Roll'!$AB39,"-"),"-")</f>
        <v>-</v>
      </c>
      <c r="W100" s="92" t="str">
        <f>IFERROR(IF(W$5=EOMONTH('Rent Roll'!$M39,0),-'Rent Roll'!$W39*'Rent Roll'!$AB39,"-"),"-")</f>
        <v>-</v>
      </c>
      <c r="X100" s="92" t="str">
        <f>IFERROR(IF(X$5=EOMONTH('Rent Roll'!$M39,0),-'Rent Roll'!$W39*'Rent Roll'!$AB39,"-"),"-")</f>
        <v>-</v>
      </c>
      <c r="Y100" s="92" t="str">
        <f>IFERROR(IF(Y$5=EOMONTH('Rent Roll'!$M39,0),-'Rent Roll'!$W39*'Rent Roll'!$AB39,"-"),"-")</f>
        <v>-</v>
      </c>
      <c r="Z100" s="92" t="str">
        <f>IFERROR(IF(Z$5=EOMONTH('Rent Roll'!$M39,0),-'Rent Roll'!$W39*'Rent Roll'!$AB39,"-"),"-")</f>
        <v>-</v>
      </c>
      <c r="AA100" s="92" t="str">
        <f>IFERROR(IF(AA$5=EOMONTH('Rent Roll'!$M39,0),-'Rent Roll'!$W39*'Rent Roll'!$AB39,"-"),"-")</f>
        <v>-</v>
      </c>
      <c r="AB100" s="92" t="str">
        <f>IFERROR(IF(AB$5=EOMONTH('Rent Roll'!$M39,0),-'Rent Roll'!$W39*'Rent Roll'!$AB39,"-"),"-")</f>
        <v>-</v>
      </c>
      <c r="AC100" s="92" t="str">
        <f>IFERROR(IF(AC$5=EOMONTH('Rent Roll'!$M39,0),-'Rent Roll'!$W39*'Rent Roll'!$AB39,"-"),"-")</f>
        <v>-</v>
      </c>
      <c r="AD100" s="92" t="str">
        <f>IFERROR(IF(AD$5=EOMONTH('Rent Roll'!$M39,0),-'Rent Roll'!$W39*'Rent Roll'!$AB39,"-"),"-")</f>
        <v>-</v>
      </c>
      <c r="AE100" s="92" t="str">
        <f>IFERROR(IF(AE$5=EOMONTH('Rent Roll'!$M39,0),-'Rent Roll'!$W39*'Rent Roll'!$AB39,"-"),"-")</f>
        <v>-</v>
      </c>
      <c r="AF100" s="92" t="str">
        <f>IFERROR(IF(AF$5=EOMONTH('Rent Roll'!$M39,0),-'Rent Roll'!$W39*'Rent Roll'!$AB39,"-"),"-")</f>
        <v>-</v>
      </c>
      <c r="AG100" s="92" t="str">
        <f>IFERROR(IF(AG$5=EOMONTH('Rent Roll'!$M39,0),-'Rent Roll'!$W39*'Rent Roll'!$AB39,"-"),"-")</f>
        <v>-</v>
      </c>
      <c r="AH100" s="92" t="str">
        <f>IFERROR(IF(AH$5=EOMONTH('Rent Roll'!$M39,0),-'Rent Roll'!$W39*'Rent Roll'!$AB39,"-"),"-")</f>
        <v>-</v>
      </c>
      <c r="AI100" s="92" t="str">
        <f>IFERROR(IF(AI$5=EOMONTH('Rent Roll'!$M39,0),-'Rent Roll'!$W39*'Rent Roll'!$AB39,"-"),"-")</f>
        <v>-</v>
      </c>
      <c r="AJ100" s="92" t="str">
        <f>IFERROR(IF(AJ$5=EOMONTH('Rent Roll'!$M39,0),-'Rent Roll'!$W39*'Rent Roll'!$AB39,"-"),"-")</f>
        <v>-</v>
      </c>
      <c r="AK100" s="92" t="str">
        <f>IFERROR(IF(AK$5=EOMONTH('Rent Roll'!$M39,0),-'Rent Roll'!$W39*'Rent Roll'!$AB39,"-"),"-")</f>
        <v>-</v>
      </c>
      <c r="AL100" s="92" t="str">
        <f>IFERROR(IF(AL$5=EOMONTH('Rent Roll'!$M39,0),-'Rent Roll'!$W39*'Rent Roll'!$AB39,"-"),"-")</f>
        <v>-</v>
      </c>
      <c r="AM100" s="92" t="str">
        <f>IFERROR(IF(AM$5=EOMONTH('Rent Roll'!$M39,0),-'Rent Roll'!$W39*'Rent Roll'!$AB39,"-"),"-")</f>
        <v>-</v>
      </c>
      <c r="AN100" s="92" t="str">
        <f>IFERROR(IF(AN$5=EOMONTH('Rent Roll'!$M39,0),-'Rent Roll'!$W39*'Rent Roll'!$AB39,"-"),"-")</f>
        <v>-</v>
      </c>
      <c r="AO100" s="92" t="str">
        <f>IFERROR(IF(AO$5=EOMONTH('Rent Roll'!$M39,0),-'Rent Roll'!$W39*'Rent Roll'!$AB39,"-"),"-")</f>
        <v>-</v>
      </c>
      <c r="AP100" s="92" t="str">
        <f>IFERROR(IF(AP$5=EOMONTH('Rent Roll'!$M39,0),-'Rent Roll'!$W39*'Rent Roll'!$AB39,"-"),"-")</f>
        <v>-</v>
      </c>
      <c r="AQ100" s="92" t="str">
        <f>IFERROR(IF(AQ$5=EOMONTH('Rent Roll'!$M39,0),-'Rent Roll'!$W39*'Rent Roll'!$AB39,"-"),"-")</f>
        <v>-</v>
      </c>
      <c r="AR100" s="92" t="str">
        <f>IFERROR(IF(AR$5=EOMONTH('Rent Roll'!$M39,0),-'Rent Roll'!$W39*'Rent Roll'!$AB39,"-"),"-")</f>
        <v>-</v>
      </c>
      <c r="AS100" s="92" t="str">
        <f>IFERROR(IF(AS$5=EOMONTH('Rent Roll'!$M39,0),-'Rent Roll'!$W39*'Rent Roll'!$AB39,"-"),"-")</f>
        <v>-</v>
      </c>
      <c r="AT100" s="92" t="str">
        <f>IFERROR(IF(AT$5=EOMONTH('Rent Roll'!$M39,0),-'Rent Roll'!$W39*'Rent Roll'!$AB39,"-"),"-")</f>
        <v>-</v>
      </c>
      <c r="AU100" s="92" t="str">
        <f>IFERROR(IF(AU$5=EOMONTH('Rent Roll'!$M39,0),-'Rent Roll'!$W39*'Rent Roll'!$AB39,"-"),"-")</f>
        <v>-</v>
      </c>
      <c r="AV100" s="92" t="str">
        <f>IFERROR(IF(AV$5=EOMONTH('Rent Roll'!$M39,0),-'Rent Roll'!$W39*'Rent Roll'!$AB39,"-"),"-")</f>
        <v>-</v>
      </c>
      <c r="AW100" s="92" t="str">
        <f>IFERROR(IF(AW$5=EOMONTH('Rent Roll'!$M39,0),-'Rent Roll'!$W39*'Rent Roll'!$AB39,"-"),"-")</f>
        <v>-</v>
      </c>
      <c r="AX100" s="92" t="str">
        <f>IFERROR(IF(AX$5=EOMONTH('Rent Roll'!$M39,0),-'Rent Roll'!$W39*'Rent Roll'!$AB39,"-"),"-")</f>
        <v>-</v>
      </c>
      <c r="AY100" s="92" t="str">
        <f>IFERROR(IF(AY$5=EOMONTH('Rent Roll'!$M39,0),-'Rent Roll'!$W39*'Rent Roll'!$AB39,"-"),"-")</f>
        <v>-</v>
      </c>
      <c r="AZ100" s="92" t="str">
        <f>IFERROR(IF(AZ$5=EOMONTH('Rent Roll'!$M39,0),-'Rent Roll'!$W39*'Rent Roll'!$AB39,"-"),"-")</f>
        <v>-</v>
      </c>
      <c r="BA100" s="92" t="str">
        <f>IFERROR(IF(BA$5=EOMONTH('Rent Roll'!$M39,0),-'Rent Roll'!$W39*'Rent Roll'!$AB39,"-"),"-")</f>
        <v>-</v>
      </c>
      <c r="BB100" s="92" t="str">
        <f>IFERROR(IF(BB$5=EOMONTH('Rent Roll'!$M39,0),-'Rent Roll'!$W39*'Rent Roll'!$AB39,"-"),"-")</f>
        <v>-</v>
      </c>
      <c r="BC100" s="92" t="str">
        <f>IFERROR(IF(BC$5=EOMONTH('Rent Roll'!$M39,0),-'Rent Roll'!$W39*'Rent Roll'!$AB39,"-"),"-")</f>
        <v>-</v>
      </c>
      <c r="BD100" s="92" t="str">
        <f>IFERROR(IF(BD$5=EOMONTH('Rent Roll'!$M39,0),-'Rent Roll'!$W39*'Rent Roll'!$AB39,"-"),"-")</f>
        <v>-</v>
      </c>
      <c r="BE100" s="92" t="str">
        <f>IFERROR(IF(BE$5=EOMONTH('Rent Roll'!$M39,0),-'Rent Roll'!$W39*'Rent Roll'!$AB39,"-"),"-")</f>
        <v>-</v>
      </c>
      <c r="BF100" s="92" t="str">
        <f>IFERROR(IF(BF$5=EOMONTH('Rent Roll'!$M39,0),-'Rent Roll'!$W39*'Rent Roll'!$AB39,"-"),"-")</f>
        <v>-</v>
      </c>
      <c r="BG100" s="92" t="str">
        <f>IFERROR(IF(BG$5=EOMONTH('Rent Roll'!$M39,0),-'Rent Roll'!$W39*'Rent Roll'!$AB39,"-"),"-")</f>
        <v>-</v>
      </c>
      <c r="BH100" s="92" t="str">
        <f>IFERROR(IF(BH$5=EOMONTH('Rent Roll'!$M39,0),-'Rent Roll'!$W39*'Rent Roll'!$AB39,"-"),"-")</f>
        <v>-</v>
      </c>
      <c r="BI100" s="92" t="str">
        <f>IFERROR(IF(BI$5=EOMONTH('Rent Roll'!$M39,0),-'Rent Roll'!$W39*'Rent Roll'!$AB39,"-"),"-")</f>
        <v>-</v>
      </c>
      <c r="BJ100" s="92" t="str">
        <f>IFERROR(IF(BJ$5=EOMONTH('Rent Roll'!$M39,0),-'Rent Roll'!$W39*'Rent Roll'!$AB39,"-"),"-")</f>
        <v>-</v>
      </c>
      <c r="BK100" s="92" t="str">
        <f>IFERROR(IF(BK$5=EOMONTH('Rent Roll'!$M39,0),-'Rent Roll'!$W39*'Rent Roll'!$AB39,"-"),"-")</f>
        <v>-</v>
      </c>
      <c r="BL100" s="92" t="str">
        <f>IFERROR(IF(BL$5=EOMONTH('Rent Roll'!$M39,0),-'Rent Roll'!$W39*'Rent Roll'!$AB39,"-"),"-")</f>
        <v>-</v>
      </c>
      <c r="BM100" s="92" t="str">
        <f>IFERROR(IF(BM$5=EOMONTH('Rent Roll'!$M39,0),-'Rent Roll'!$W39*'Rent Roll'!$AB39,"-"),"-")</f>
        <v>-</v>
      </c>
      <c r="BN100" s="92" t="str">
        <f>IFERROR(IF(BN$5=EOMONTH('Rent Roll'!$M39,0),-'Rent Roll'!$W39*'Rent Roll'!$AB39,"-"),"-")</f>
        <v>-</v>
      </c>
      <c r="BO100" s="92" t="str">
        <f>IFERROR(IF(BO$5=EOMONTH('Rent Roll'!$M39,0),-'Rent Roll'!$W39*'Rent Roll'!$AB39,"-"),"-")</f>
        <v>-</v>
      </c>
      <c r="BP100" s="92" t="str">
        <f>IFERROR(IF(BP$5=EOMONTH('Rent Roll'!$M39,0),-'Rent Roll'!$W39*'Rent Roll'!$AB39,"-"),"-")</f>
        <v>-</v>
      </c>
      <c r="BQ100" s="92" t="str">
        <f>IFERROR(IF(BQ$5=EOMONTH('Rent Roll'!$M39,0),-'Rent Roll'!$W39*'Rent Roll'!$AB39,"-"),"-")</f>
        <v>-</v>
      </c>
      <c r="BR100" s="92" t="str">
        <f>IFERROR(IF(BR$5=EOMONTH('Rent Roll'!$M39,0),-'Rent Roll'!$W39*'Rent Roll'!$AB39,"-"),"-")</f>
        <v>-</v>
      </c>
      <c r="BS100" s="92" t="str">
        <f>IFERROR(IF(BS$5=EOMONTH('Rent Roll'!$M39,0),-'Rent Roll'!$W39*'Rent Roll'!$AB39,"-"),"-")</f>
        <v>-</v>
      </c>
      <c r="BT100" s="92" t="str">
        <f>IFERROR(IF(BT$5=EOMONTH('Rent Roll'!$M39,0),-'Rent Roll'!$W39*'Rent Roll'!$AB39,"-"),"-")</f>
        <v>-</v>
      </c>
      <c r="BU100" s="92" t="str">
        <f>IFERROR(IF(BU$5=EOMONTH('Rent Roll'!$M39,0),-'Rent Roll'!$W39*'Rent Roll'!$AB39,"-"),"-")</f>
        <v>-</v>
      </c>
      <c r="BV100" s="92" t="str">
        <f>IFERROR(IF(BV$5=EOMONTH('Rent Roll'!$M39,0),-'Rent Roll'!$W39*'Rent Roll'!$AB39,"-"),"-")</f>
        <v>-</v>
      </c>
      <c r="BW100" s="92" t="str">
        <f>IFERROR(IF(BW$5=EOMONTH('Rent Roll'!$M39,0),-'Rent Roll'!$W39*'Rent Roll'!$AB39,"-"),"-")</f>
        <v>-</v>
      </c>
      <c r="BX100" s="92" t="str">
        <f>IFERROR(IF(BX$5=EOMONTH('Rent Roll'!$M39,0),-'Rent Roll'!$W39*'Rent Roll'!$AB39,"-"),"-")</f>
        <v>-</v>
      </c>
      <c r="BY100" s="92" t="str">
        <f>IFERROR(IF(BY$5=EOMONTH('Rent Roll'!$M39,0),-'Rent Roll'!$W39*'Rent Roll'!$AB39,"-"),"-")</f>
        <v>-</v>
      </c>
      <c r="BZ100" s="92" t="str">
        <f>IFERROR(IF(BZ$5=EOMONTH('Rent Roll'!$M39,0),-'Rent Roll'!$W39*'Rent Roll'!$AB39,"-"),"-")</f>
        <v>-</v>
      </c>
      <c r="CA100" s="92" t="str">
        <f>IFERROR(IF(CA$5=EOMONTH('Rent Roll'!$M39,0),-'Rent Roll'!$W39*'Rent Roll'!$AB39,"-"),"-")</f>
        <v>-</v>
      </c>
      <c r="CB100" s="92" t="str">
        <f>IFERROR(IF(CB$5=EOMONTH('Rent Roll'!$M39,0),-'Rent Roll'!$W39*'Rent Roll'!$AB39,"-"),"-")</f>
        <v>-</v>
      </c>
      <c r="CC100" s="92" t="str">
        <f>IFERROR(IF(CC$5=EOMONTH('Rent Roll'!$M39,0),-'Rent Roll'!$W39*'Rent Roll'!$AB39,"-"),"-")</f>
        <v>-</v>
      </c>
      <c r="CD100" s="92" t="str">
        <f>IFERROR(IF(CD$5=EOMONTH('Rent Roll'!$M39,0),-'Rent Roll'!$W39*'Rent Roll'!$AB39,"-"),"-")</f>
        <v>-</v>
      </c>
      <c r="CE100" s="92" t="str">
        <f>IFERROR(IF(CE$5=EOMONTH('Rent Roll'!$M39,0),-'Rent Roll'!$W39*'Rent Roll'!$AB39,"-"),"-")</f>
        <v>-</v>
      </c>
      <c r="CF100" s="92" t="str">
        <f>IFERROR(IF(CF$5=EOMONTH('Rent Roll'!$M39,0),-'Rent Roll'!$W39*'Rent Roll'!$AB39,"-"),"-")</f>
        <v>-</v>
      </c>
      <c r="CG100" s="92" t="str">
        <f>IFERROR(IF(CG$5=EOMONTH('Rent Roll'!$M39,0),-'Rent Roll'!$W39*'Rent Roll'!$AB39,"-"),"-")</f>
        <v>-</v>
      </c>
      <c r="CH100" s="92" t="str">
        <f>IFERROR(IF(CH$5=EOMONTH('Rent Roll'!$M39,0),-'Rent Roll'!$W39*'Rent Roll'!$AB39,"-"),"-")</f>
        <v>-</v>
      </c>
      <c r="CI100" s="92" t="str">
        <f>IFERROR(IF(CI$5=EOMONTH('Rent Roll'!$M39,0),-'Rent Roll'!$W39*'Rent Roll'!$AB39,"-"),"-")</f>
        <v>-</v>
      </c>
      <c r="CJ100" s="92" t="str">
        <f>IFERROR(IF(CJ$5=EOMONTH('Rent Roll'!$M39,0),-'Rent Roll'!$W39*'Rent Roll'!$AB39,"-"),"-")</f>
        <v>-</v>
      </c>
      <c r="CK100" s="92" t="str">
        <f>IFERROR(IF(CK$5=EOMONTH('Rent Roll'!$M39,0),-'Rent Roll'!$W39*'Rent Roll'!$AB39,"-"),"-")</f>
        <v>-</v>
      </c>
      <c r="CL100" s="92" t="str">
        <f>IFERROR(IF(CL$5=EOMONTH('Rent Roll'!$M39,0),-'Rent Roll'!$W39*'Rent Roll'!$AB39,"-"),"-")</f>
        <v>-</v>
      </c>
      <c r="CM100" s="92" t="str">
        <f>IFERROR(IF(CM$5=EOMONTH('Rent Roll'!$M39,0),-'Rent Roll'!$W39*'Rent Roll'!$AB39,"-"),"-")</f>
        <v>-</v>
      </c>
      <c r="CN100" s="92" t="str">
        <f>IFERROR(IF(CN$5=EOMONTH('Rent Roll'!$M39,0),-'Rent Roll'!$W39*'Rent Roll'!$AB39,"-"),"-")</f>
        <v>-</v>
      </c>
      <c r="CO100" s="92" t="str">
        <f>IFERROR(IF(CO$5=EOMONTH('Rent Roll'!$M39,0),-'Rent Roll'!$W39*'Rent Roll'!$AB39,"-"),"-")</f>
        <v>-</v>
      </c>
      <c r="CP100" s="92" t="str">
        <f>IFERROR(IF(CP$5=EOMONTH('Rent Roll'!$M39,0),-'Rent Roll'!$W39*'Rent Roll'!$AB39,"-"),"-")</f>
        <v>-</v>
      </c>
      <c r="CQ100" s="92" t="str">
        <f>IFERROR(IF(CQ$5=EOMONTH('Rent Roll'!$M39,0),-'Rent Roll'!$W39*'Rent Roll'!$AB39,"-"),"-")</f>
        <v>-</v>
      </c>
      <c r="CR100" s="92" t="str">
        <f>IFERROR(IF(CR$5=EOMONTH('Rent Roll'!$M39,0),-'Rent Roll'!$W39*'Rent Roll'!$AB39,"-"),"-")</f>
        <v>-</v>
      </c>
      <c r="CS100" s="92" t="str">
        <f>IFERROR(IF(CS$5=EOMONTH('Rent Roll'!$M39,0),-'Rent Roll'!$W39*'Rent Roll'!$AB39,"-"),"-")</f>
        <v>-</v>
      </c>
      <c r="CT100" s="92" t="str">
        <f>IFERROR(IF(CT$5=EOMONTH('Rent Roll'!$M39,0),-'Rent Roll'!$W39*'Rent Roll'!$AB39,"-"),"-")</f>
        <v>-</v>
      </c>
      <c r="CU100" s="92" t="str">
        <f>IFERROR(IF(CU$5=EOMONTH('Rent Roll'!$M39,0),-'Rent Roll'!$W39*'Rent Roll'!$AB39,"-"),"-")</f>
        <v>-</v>
      </c>
      <c r="CV100" s="92" t="str">
        <f>IFERROR(IF(CV$5=EOMONTH('Rent Roll'!$M39,0),-'Rent Roll'!$W39*'Rent Roll'!$AB39,"-"),"-")</f>
        <v>-</v>
      </c>
      <c r="CW100" s="92" t="str">
        <f>IFERROR(IF(CW$5=EOMONTH('Rent Roll'!$M39,0),-'Rent Roll'!$W39*'Rent Roll'!$AB39,"-"),"-")</f>
        <v>-</v>
      </c>
      <c r="CX100" s="92" t="str">
        <f>IFERROR(IF(CX$5=EOMONTH('Rent Roll'!$M39,0),-'Rent Roll'!$W39*'Rent Roll'!$AB39,"-"),"-")</f>
        <v>-</v>
      </c>
      <c r="CY100" s="92" t="str">
        <f>IFERROR(IF(CY$5=EOMONTH('Rent Roll'!$M39,0),-'Rent Roll'!$W39*'Rent Roll'!$AB39,"-"),"-")</f>
        <v>-</v>
      </c>
      <c r="CZ100" s="92" t="str">
        <f>IFERROR(IF(CZ$5=EOMONTH('Rent Roll'!$M39,0),-'Rent Roll'!$W39*'Rent Roll'!$AB39,"-"),"-")</f>
        <v>-</v>
      </c>
      <c r="DA100" s="92" t="str">
        <f>IFERROR(IF(DA$5=EOMONTH('Rent Roll'!$M39,0),-'Rent Roll'!$W39*'Rent Roll'!$AB39,"-"),"-")</f>
        <v>-</v>
      </c>
      <c r="DB100" s="92" t="str">
        <f>IFERROR(IF(DB$5=EOMONTH('Rent Roll'!$M39,0),-'Rent Roll'!$W39*'Rent Roll'!$AB39,"-"),"-")</f>
        <v>-</v>
      </c>
      <c r="DC100" s="92" t="str">
        <f>IFERROR(IF(DC$5=EOMONTH('Rent Roll'!$M39,0),-'Rent Roll'!$W39*'Rent Roll'!$AB39,"-"),"-")</f>
        <v>-</v>
      </c>
      <c r="DD100" s="92" t="str">
        <f>IFERROR(IF(DD$5=EOMONTH('Rent Roll'!$M39,0),-'Rent Roll'!$W39*'Rent Roll'!$AB39,"-"),"-")</f>
        <v>-</v>
      </c>
      <c r="DE100" s="92" t="str">
        <f>IFERROR(IF(DE$5=EOMONTH('Rent Roll'!$M39,0),-'Rent Roll'!$W39*'Rent Roll'!$AB39,"-"),"-")</f>
        <v>-</v>
      </c>
      <c r="DF100" s="92" t="str">
        <f>IFERROR(IF(DF$5=EOMONTH('Rent Roll'!$M39,0),-'Rent Roll'!$W39*'Rent Roll'!$AB39,"-"),"-")</f>
        <v>-</v>
      </c>
      <c r="DG100" s="92" t="str">
        <f>IFERROR(IF(DG$5=EOMONTH('Rent Roll'!$M39,0),-'Rent Roll'!$W39*'Rent Roll'!$AB39,"-"),"-")</f>
        <v>-</v>
      </c>
      <c r="DH100" s="92" t="str">
        <f>IFERROR(IF(DH$5=EOMONTH('Rent Roll'!$M39,0),-'Rent Roll'!$W39*'Rent Roll'!$AB39,"-"),"-")</f>
        <v>-</v>
      </c>
      <c r="DI100" s="92" t="str">
        <f>IFERROR(IF(DI$5=EOMONTH('Rent Roll'!$M39,0),-'Rent Roll'!$W39*'Rent Roll'!$AB39,"-"),"-")</f>
        <v>-</v>
      </c>
      <c r="DJ100" s="92" t="str">
        <f>IFERROR(IF(DJ$5=EOMONTH('Rent Roll'!$M39,0),-'Rent Roll'!$W39*'Rent Roll'!$AB39,"-"),"-")</f>
        <v>-</v>
      </c>
      <c r="DK100" s="92" t="str">
        <f>IFERROR(IF(DK$5=EOMONTH('Rent Roll'!$M39,0),-'Rent Roll'!$W39*'Rent Roll'!$AB39,"-"),"-")</f>
        <v>-</v>
      </c>
      <c r="DL100" s="92" t="str">
        <f>IFERROR(IF(DL$5=EOMONTH('Rent Roll'!$M39,0),-'Rent Roll'!$W39*'Rent Roll'!$AB39,"-"),"-")</f>
        <v>-</v>
      </c>
      <c r="DM100" s="92" t="str">
        <f>IFERROR(IF(DM$5=EOMONTH('Rent Roll'!$M39,0),-'Rent Roll'!$W39*'Rent Roll'!$AB39,"-"),"-")</f>
        <v>-</v>
      </c>
      <c r="DN100" s="92" t="str">
        <f>IFERROR(IF(DN$5=EOMONTH('Rent Roll'!$M39,0),-'Rent Roll'!$W39*'Rent Roll'!$AB39,"-"),"-")</f>
        <v>-</v>
      </c>
      <c r="DO100" s="92" t="str">
        <f>IFERROR(IF(DO$5=EOMONTH('Rent Roll'!$M39,0),-'Rent Roll'!$W39*'Rent Roll'!$AB39,"-"),"-")</f>
        <v>-</v>
      </c>
      <c r="DP100" s="92" t="str">
        <f>IFERROR(IF(DP$5=EOMONTH('Rent Roll'!$M39,0),-'Rent Roll'!$W39*'Rent Roll'!$AB39,"-"),"-")</f>
        <v>-</v>
      </c>
      <c r="DQ100" s="92" t="str">
        <f>IFERROR(IF(DQ$5=EOMONTH('Rent Roll'!$M39,0),-'Rent Roll'!$W39*'Rent Roll'!$AB39,"-"),"-")</f>
        <v>-</v>
      </c>
      <c r="DR100" s="92" t="str">
        <f>IFERROR(IF(DR$5=EOMONTH('Rent Roll'!$M39,0),-'Rent Roll'!$W39*'Rent Roll'!$AB39,"-"),"-")</f>
        <v>-</v>
      </c>
      <c r="DS100" s="92" t="str">
        <f>IFERROR(IF(DS$5=EOMONTH('Rent Roll'!$M39,0),-'Rent Roll'!$W39*'Rent Roll'!$AB39,"-"),"-")</f>
        <v>-</v>
      </c>
      <c r="DT100" s="92" t="str">
        <f>IFERROR(IF(DT$5=EOMONTH('Rent Roll'!$M39,0),-'Rent Roll'!$W39*'Rent Roll'!$AB39,"-"),"-")</f>
        <v>-</v>
      </c>
      <c r="DU100" s="92" t="str">
        <f>IFERROR(IF(DU$5=EOMONTH('Rent Roll'!$M39,0),-'Rent Roll'!$W39*'Rent Roll'!$AB39,"-"),"-")</f>
        <v>-</v>
      </c>
      <c r="DV100" s="92" t="str">
        <f>IFERROR(IF(DV$5=EOMONTH('Rent Roll'!$M39,0),-'Rent Roll'!$W39*'Rent Roll'!$AB39,"-"),"-")</f>
        <v>-</v>
      </c>
      <c r="DW100" s="92" t="str">
        <f>IFERROR(IF(DW$5=EOMONTH('Rent Roll'!$M39,0),-'Rent Roll'!$W39*'Rent Roll'!$AB39,"-"),"-")</f>
        <v>-</v>
      </c>
      <c r="DX100" s="92" t="str">
        <f>IFERROR(IF(DX$5=EOMONTH('Rent Roll'!$M39,0),-'Rent Roll'!$W39*'Rent Roll'!$AB39,"-"),"-")</f>
        <v>-</v>
      </c>
      <c r="DY100" s="92" t="str">
        <f>IFERROR(IF(DY$5=EOMONTH('Rent Roll'!$M39,0),-'Rent Roll'!$W39*'Rent Roll'!$AB39,"-"),"-")</f>
        <v>-</v>
      </c>
      <c r="DZ100" s="92" t="str">
        <f>IFERROR(IF(DZ$5=EOMONTH('Rent Roll'!$M39,0),-'Rent Roll'!$W39*'Rent Roll'!$AB39,"-"),"-")</f>
        <v>-</v>
      </c>
      <c r="EA100" s="92" t="str">
        <f>IFERROR(IF(EA$5=EOMONTH('Rent Roll'!$M39,0),-'Rent Roll'!$W39*'Rent Roll'!$AB39,"-"),"-")</f>
        <v>-</v>
      </c>
      <c r="EB100" s="92" t="str">
        <f>IFERROR(IF(EB$5=EOMONTH('Rent Roll'!$M39,0),-'Rent Roll'!$W39*'Rent Roll'!$AB39,"-"),"-")</f>
        <v>-</v>
      </c>
      <c r="EC100" s="92" t="str">
        <f>IFERROR(IF(EC$5=EOMONTH('Rent Roll'!$M39,0),-'Rent Roll'!$W39*'Rent Roll'!$AB39,"-"),"-")</f>
        <v>-</v>
      </c>
      <c r="ED100" s="92" t="str">
        <f>IFERROR(IF(ED$5=EOMONTH('Rent Roll'!$M39,0),-'Rent Roll'!$W39*'Rent Roll'!$AB39,"-"),"-")</f>
        <v>-</v>
      </c>
      <c r="EE100" s="92" t="str">
        <f>IFERROR(IF(EE$5=EOMONTH('Rent Roll'!$M39,0),-'Rent Roll'!$W39*'Rent Roll'!$AB39,"-"),"-")</f>
        <v>-</v>
      </c>
      <c r="EF100" s="214" t="str">
        <f>IFERROR(IF(EF$5=EOMONTH('Rent Roll'!$M39,0),-'Rent Roll'!$W39*'Rent Roll'!$AB39,"-"),"-")</f>
        <v>-</v>
      </c>
      <c r="EG100" s="72" t="s">
        <v>109</v>
      </c>
    </row>
    <row r="101" spans="2:137" ht="15" x14ac:dyDescent="0.25">
      <c r="B101" s="74"/>
      <c r="C101" s="287" t="str">
        <f>CONCATENATE('Rent Roll'!B14&amp;" - "&amp;'Rent Roll'!C14)</f>
        <v xml:space="preserve"> - </v>
      </c>
      <c r="D101" s="214">
        <f t="shared" si="157"/>
        <v>0</v>
      </c>
      <c r="E101" s="92" t="str">
        <f>IFERROR(IF(E$5=EOMONTH('Rent Roll'!$M40,0),-'Rent Roll'!$W40*'Rent Roll'!$AB40,"-"),"-")</f>
        <v>-</v>
      </c>
      <c r="F101" s="92" t="str">
        <f>IFERROR(IF(F$5=EOMONTH('Rent Roll'!$M40,0),-'Rent Roll'!$W40*'Rent Roll'!$AB40,"-"),"-")</f>
        <v>-</v>
      </c>
      <c r="G101" s="92" t="str">
        <f>IFERROR(IF(G$5=EOMONTH('Rent Roll'!$M40,0),-'Rent Roll'!$W40*'Rent Roll'!$AB40,"-"),"-")</f>
        <v>-</v>
      </c>
      <c r="H101" s="92" t="str">
        <f>IFERROR(IF(H$5=EOMONTH('Rent Roll'!$M40,0),-'Rent Roll'!$W40*'Rent Roll'!$AB40,"-"),"-")</f>
        <v>-</v>
      </c>
      <c r="I101" s="92" t="str">
        <f>IFERROR(IF(I$5=EOMONTH('Rent Roll'!$M40,0),-'Rent Roll'!$W40*'Rent Roll'!$AB40,"-"),"-")</f>
        <v>-</v>
      </c>
      <c r="J101" s="92" t="str">
        <f>IFERROR(IF(J$5=EOMONTH('Rent Roll'!$M40,0),-'Rent Roll'!$W40*'Rent Roll'!$AB40,"-"),"-")</f>
        <v>-</v>
      </c>
      <c r="K101" s="92" t="str">
        <f>IFERROR(IF(K$5=EOMONTH('Rent Roll'!$M40,0),-'Rent Roll'!$W40*'Rent Roll'!$AB40,"-"),"-")</f>
        <v>-</v>
      </c>
      <c r="L101" s="92" t="str">
        <f>IFERROR(IF(L$5=EOMONTH('Rent Roll'!$M40,0),-'Rent Roll'!$W40*'Rent Roll'!$AB40,"-"),"-")</f>
        <v>-</v>
      </c>
      <c r="M101" s="92" t="str">
        <f>IFERROR(IF(M$5=EOMONTH('Rent Roll'!$M40,0),-'Rent Roll'!$W40*'Rent Roll'!$AB40,"-"),"-")</f>
        <v>-</v>
      </c>
      <c r="N101" s="92" t="str">
        <f>IFERROR(IF(N$5=EOMONTH('Rent Roll'!$M40,0),-'Rent Roll'!$W40*'Rent Roll'!$AB40,"-"),"-")</f>
        <v>-</v>
      </c>
      <c r="O101" s="92" t="str">
        <f>IFERROR(IF(O$5=EOMONTH('Rent Roll'!$M40,0),-'Rent Roll'!$W40*'Rent Roll'!$AB40,"-"),"-")</f>
        <v>-</v>
      </c>
      <c r="P101" s="92" t="str">
        <f>IFERROR(IF(P$5=EOMONTH('Rent Roll'!$M40,0),-'Rent Roll'!$W40*'Rent Roll'!$AB40,"-"),"-")</f>
        <v>-</v>
      </c>
      <c r="Q101" s="92" t="str">
        <f>IFERROR(IF(Q$5=EOMONTH('Rent Roll'!$M40,0),-'Rent Roll'!$W40*'Rent Roll'!$AB40,"-"),"-")</f>
        <v>-</v>
      </c>
      <c r="R101" s="92" t="str">
        <f>IFERROR(IF(R$5=EOMONTH('Rent Roll'!$M40,0),-'Rent Roll'!$W40*'Rent Roll'!$AB40,"-"),"-")</f>
        <v>-</v>
      </c>
      <c r="S101" s="92" t="str">
        <f>IFERROR(IF(S$5=EOMONTH('Rent Roll'!$M40,0),-'Rent Roll'!$W40*'Rent Roll'!$AB40,"-"),"-")</f>
        <v>-</v>
      </c>
      <c r="T101" s="92" t="str">
        <f>IFERROR(IF(T$5=EOMONTH('Rent Roll'!$M40,0),-'Rent Roll'!$W40*'Rent Roll'!$AB40,"-"),"-")</f>
        <v>-</v>
      </c>
      <c r="U101" s="92" t="str">
        <f>IFERROR(IF(U$5=EOMONTH('Rent Roll'!$M40,0),-'Rent Roll'!$W40*'Rent Roll'!$AB40,"-"),"-")</f>
        <v>-</v>
      </c>
      <c r="V101" s="92" t="str">
        <f>IFERROR(IF(V$5=EOMONTH('Rent Roll'!$M40,0),-'Rent Roll'!$W40*'Rent Roll'!$AB40,"-"),"-")</f>
        <v>-</v>
      </c>
      <c r="W101" s="92" t="str">
        <f>IFERROR(IF(W$5=EOMONTH('Rent Roll'!$M40,0),-'Rent Roll'!$W40*'Rent Roll'!$AB40,"-"),"-")</f>
        <v>-</v>
      </c>
      <c r="X101" s="92" t="str">
        <f>IFERROR(IF(X$5=EOMONTH('Rent Roll'!$M40,0),-'Rent Roll'!$W40*'Rent Roll'!$AB40,"-"),"-")</f>
        <v>-</v>
      </c>
      <c r="Y101" s="92" t="str">
        <f>IFERROR(IF(Y$5=EOMONTH('Rent Roll'!$M40,0),-'Rent Roll'!$W40*'Rent Roll'!$AB40,"-"),"-")</f>
        <v>-</v>
      </c>
      <c r="Z101" s="92" t="str">
        <f>IFERROR(IF(Z$5=EOMONTH('Rent Roll'!$M40,0),-'Rent Roll'!$W40*'Rent Roll'!$AB40,"-"),"-")</f>
        <v>-</v>
      </c>
      <c r="AA101" s="92" t="str">
        <f>IFERROR(IF(AA$5=EOMONTH('Rent Roll'!$M40,0),-'Rent Roll'!$W40*'Rent Roll'!$AB40,"-"),"-")</f>
        <v>-</v>
      </c>
      <c r="AB101" s="92" t="str">
        <f>IFERROR(IF(AB$5=EOMONTH('Rent Roll'!$M40,0),-'Rent Roll'!$W40*'Rent Roll'!$AB40,"-"),"-")</f>
        <v>-</v>
      </c>
      <c r="AC101" s="92" t="str">
        <f>IFERROR(IF(AC$5=EOMONTH('Rent Roll'!$M40,0),-'Rent Roll'!$W40*'Rent Roll'!$AB40,"-"),"-")</f>
        <v>-</v>
      </c>
      <c r="AD101" s="92" t="str">
        <f>IFERROR(IF(AD$5=EOMONTH('Rent Roll'!$M40,0),-'Rent Roll'!$W40*'Rent Roll'!$AB40,"-"),"-")</f>
        <v>-</v>
      </c>
      <c r="AE101" s="92" t="str">
        <f>IFERROR(IF(AE$5=EOMONTH('Rent Roll'!$M40,0),-'Rent Roll'!$W40*'Rent Roll'!$AB40,"-"),"-")</f>
        <v>-</v>
      </c>
      <c r="AF101" s="92" t="str">
        <f>IFERROR(IF(AF$5=EOMONTH('Rent Roll'!$M40,0),-'Rent Roll'!$W40*'Rent Roll'!$AB40,"-"),"-")</f>
        <v>-</v>
      </c>
      <c r="AG101" s="92" t="str">
        <f>IFERROR(IF(AG$5=EOMONTH('Rent Roll'!$M40,0),-'Rent Roll'!$W40*'Rent Roll'!$AB40,"-"),"-")</f>
        <v>-</v>
      </c>
      <c r="AH101" s="92" t="str">
        <f>IFERROR(IF(AH$5=EOMONTH('Rent Roll'!$M40,0),-'Rent Roll'!$W40*'Rent Roll'!$AB40,"-"),"-")</f>
        <v>-</v>
      </c>
      <c r="AI101" s="92" t="str">
        <f>IFERROR(IF(AI$5=EOMONTH('Rent Roll'!$M40,0),-'Rent Roll'!$W40*'Rent Roll'!$AB40,"-"),"-")</f>
        <v>-</v>
      </c>
      <c r="AJ101" s="92" t="str">
        <f>IFERROR(IF(AJ$5=EOMONTH('Rent Roll'!$M40,0),-'Rent Roll'!$W40*'Rent Roll'!$AB40,"-"),"-")</f>
        <v>-</v>
      </c>
      <c r="AK101" s="92" t="str">
        <f>IFERROR(IF(AK$5=EOMONTH('Rent Roll'!$M40,0),-'Rent Roll'!$W40*'Rent Roll'!$AB40,"-"),"-")</f>
        <v>-</v>
      </c>
      <c r="AL101" s="92" t="str">
        <f>IFERROR(IF(AL$5=EOMONTH('Rent Roll'!$M40,0),-'Rent Roll'!$W40*'Rent Roll'!$AB40,"-"),"-")</f>
        <v>-</v>
      </c>
      <c r="AM101" s="92" t="str">
        <f>IFERROR(IF(AM$5=EOMONTH('Rent Roll'!$M40,0),-'Rent Roll'!$W40*'Rent Roll'!$AB40,"-"),"-")</f>
        <v>-</v>
      </c>
      <c r="AN101" s="92" t="str">
        <f>IFERROR(IF(AN$5=EOMONTH('Rent Roll'!$M40,0),-'Rent Roll'!$W40*'Rent Roll'!$AB40,"-"),"-")</f>
        <v>-</v>
      </c>
      <c r="AO101" s="92" t="str">
        <f>IFERROR(IF(AO$5=EOMONTH('Rent Roll'!$M40,0),-'Rent Roll'!$W40*'Rent Roll'!$AB40,"-"),"-")</f>
        <v>-</v>
      </c>
      <c r="AP101" s="92" t="str">
        <f>IFERROR(IF(AP$5=EOMONTH('Rent Roll'!$M40,0),-'Rent Roll'!$W40*'Rent Roll'!$AB40,"-"),"-")</f>
        <v>-</v>
      </c>
      <c r="AQ101" s="92" t="str">
        <f>IFERROR(IF(AQ$5=EOMONTH('Rent Roll'!$M40,0),-'Rent Roll'!$W40*'Rent Roll'!$AB40,"-"),"-")</f>
        <v>-</v>
      </c>
      <c r="AR101" s="92" t="str">
        <f>IFERROR(IF(AR$5=EOMONTH('Rent Roll'!$M40,0),-'Rent Roll'!$W40*'Rent Roll'!$AB40,"-"),"-")</f>
        <v>-</v>
      </c>
      <c r="AS101" s="92" t="str">
        <f>IFERROR(IF(AS$5=EOMONTH('Rent Roll'!$M40,0),-'Rent Roll'!$W40*'Rent Roll'!$AB40,"-"),"-")</f>
        <v>-</v>
      </c>
      <c r="AT101" s="92" t="str">
        <f>IFERROR(IF(AT$5=EOMONTH('Rent Roll'!$M40,0),-'Rent Roll'!$W40*'Rent Roll'!$AB40,"-"),"-")</f>
        <v>-</v>
      </c>
      <c r="AU101" s="92" t="str">
        <f>IFERROR(IF(AU$5=EOMONTH('Rent Roll'!$M40,0),-'Rent Roll'!$W40*'Rent Roll'!$AB40,"-"),"-")</f>
        <v>-</v>
      </c>
      <c r="AV101" s="92" t="str">
        <f>IFERROR(IF(AV$5=EOMONTH('Rent Roll'!$M40,0),-'Rent Roll'!$W40*'Rent Roll'!$AB40,"-"),"-")</f>
        <v>-</v>
      </c>
      <c r="AW101" s="92" t="str">
        <f>IFERROR(IF(AW$5=EOMONTH('Rent Roll'!$M40,0),-'Rent Roll'!$W40*'Rent Roll'!$AB40,"-"),"-")</f>
        <v>-</v>
      </c>
      <c r="AX101" s="92" t="str">
        <f>IFERROR(IF(AX$5=EOMONTH('Rent Roll'!$M40,0),-'Rent Roll'!$W40*'Rent Roll'!$AB40,"-"),"-")</f>
        <v>-</v>
      </c>
      <c r="AY101" s="92" t="str">
        <f>IFERROR(IF(AY$5=EOMONTH('Rent Roll'!$M40,0),-'Rent Roll'!$W40*'Rent Roll'!$AB40,"-"),"-")</f>
        <v>-</v>
      </c>
      <c r="AZ101" s="92" t="str">
        <f>IFERROR(IF(AZ$5=EOMONTH('Rent Roll'!$M40,0),-'Rent Roll'!$W40*'Rent Roll'!$AB40,"-"),"-")</f>
        <v>-</v>
      </c>
      <c r="BA101" s="92" t="str">
        <f>IFERROR(IF(BA$5=EOMONTH('Rent Roll'!$M40,0),-'Rent Roll'!$W40*'Rent Roll'!$AB40,"-"),"-")</f>
        <v>-</v>
      </c>
      <c r="BB101" s="92" t="str">
        <f>IFERROR(IF(BB$5=EOMONTH('Rent Roll'!$M40,0),-'Rent Roll'!$W40*'Rent Roll'!$AB40,"-"),"-")</f>
        <v>-</v>
      </c>
      <c r="BC101" s="92" t="str">
        <f>IFERROR(IF(BC$5=EOMONTH('Rent Roll'!$M40,0),-'Rent Roll'!$W40*'Rent Roll'!$AB40,"-"),"-")</f>
        <v>-</v>
      </c>
      <c r="BD101" s="92" t="str">
        <f>IFERROR(IF(BD$5=EOMONTH('Rent Roll'!$M40,0),-'Rent Roll'!$W40*'Rent Roll'!$AB40,"-"),"-")</f>
        <v>-</v>
      </c>
      <c r="BE101" s="92" t="str">
        <f>IFERROR(IF(BE$5=EOMONTH('Rent Roll'!$M40,0),-'Rent Roll'!$W40*'Rent Roll'!$AB40,"-"),"-")</f>
        <v>-</v>
      </c>
      <c r="BF101" s="92" t="str">
        <f>IFERROR(IF(BF$5=EOMONTH('Rent Roll'!$M40,0),-'Rent Roll'!$W40*'Rent Roll'!$AB40,"-"),"-")</f>
        <v>-</v>
      </c>
      <c r="BG101" s="92" t="str">
        <f>IFERROR(IF(BG$5=EOMONTH('Rent Roll'!$M40,0),-'Rent Roll'!$W40*'Rent Roll'!$AB40,"-"),"-")</f>
        <v>-</v>
      </c>
      <c r="BH101" s="92" t="str">
        <f>IFERROR(IF(BH$5=EOMONTH('Rent Roll'!$M40,0),-'Rent Roll'!$W40*'Rent Roll'!$AB40,"-"),"-")</f>
        <v>-</v>
      </c>
      <c r="BI101" s="92" t="str">
        <f>IFERROR(IF(BI$5=EOMONTH('Rent Roll'!$M40,0),-'Rent Roll'!$W40*'Rent Roll'!$AB40,"-"),"-")</f>
        <v>-</v>
      </c>
      <c r="BJ101" s="92" t="str">
        <f>IFERROR(IF(BJ$5=EOMONTH('Rent Roll'!$M40,0),-'Rent Roll'!$W40*'Rent Roll'!$AB40,"-"),"-")</f>
        <v>-</v>
      </c>
      <c r="BK101" s="92" t="str">
        <f>IFERROR(IF(BK$5=EOMONTH('Rent Roll'!$M40,0),-'Rent Roll'!$W40*'Rent Roll'!$AB40,"-"),"-")</f>
        <v>-</v>
      </c>
      <c r="BL101" s="92" t="str">
        <f>IFERROR(IF(BL$5=EOMONTH('Rent Roll'!$M40,0),-'Rent Roll'!$W40*'Rent Roll'!$AB40,"-"),"-")</f>
        <v>-</v>
      </c>
      <c r="BM101" s="92" t="str">
        <f>IFERROR(IF(BM$5=EOMONTH('Rent Roll'!$M40,0),-'Rent Roll'!$W40*'Rent Roll'!$AB40,"-"),"-")</f>
        <v>-</v>
      </c>
      <c r="BN101" s="92" t="str">
        <f>IFERROR(IF(BN$5=EOMONTH('Rent Roll'!$M40,0),-'Rent Roll'!$W40*'Rent Roll'!$AB40,"-"),"-")</f>
        <v>-</v>
      </c>
      <c r="BO101" s="92" t="str">
        <f>IFERROR(IF(BO$5=EOMONTH('Rent Roll'!$M40,0),-'Rent Roll'!$W40*'Rent Roll'!$AB40,"-"),"-")</f>
        <v>-</v>
      </c>
      <c r="BP101" s="92" t="str">
        <f>IFERROR(IF(BP$5=EOMONTH('Rent Roll'!$M40,0),-'Rent Roll'!$W40*'Rent Roll'!$AB40,"-"),"-")</f>
        <v>-</v>
      </c>
      <c r="BQ101" s="92" t="str">
        <f>IFERROR(IF(BQ$5=EOMONTH('Rent Roll'!$M40,0),-'Rent Roll'!$W40*'Rent Roll'!$AB40,"-"),"-")</f>
        <v>-</v>
      </c>
      <c r="BR101" s="92" t="str">
        <f>IFERROR(IF(BR$5=EOMONTH('Rent Roll'!$M40,0),-'Rent Roll'!$W40*'Rent Roll'!$AB40,"-"),"-")</f>
        <v>-</v>
      </c>
      <c r="BS101" s="92" t="str">
        <f>IFERROR(IF(BS$5=EOMONTH('Rent Roll'!$M40,0),-'Rent Roll'!$W40*'Rent Roll'!$AB40,"-"),"-")</f>
        <v>-</v>
      </c>
      <c r="BT101" s="92" t="str">
        <f>IFERROR(IF(BT$5=EOMONTH('Rent Roll'!$M40,0),-'Rent Roll'!$W40*'Rent Roll'!$AB40,"-"),"-")</f>
        <v>-</v>
      </c>
      <c r="BU101" s="92" t="str">
        <f>IFERROR(IF(BU$5=EOMONTH('Rent Roll'!$M40,0),-'Rent Roll'!$W40*'Rent Roll'!$AB40,"-"),"-")</f>
        <v>-</v>
      </c>
      <c r="BV101" s="92" t="str">
        <f>IFERROR(IF(BV$5=EOMONTH('Rent Roll'!$M40,0),-'Rent Roll'!$W40*'Rent Roll'!$AB40,"-"),"-")</f>
        <v>-</v>
      </c>
      <c r="BW101" s="92" t="str">
        <f>IFERROR(IF(BW$5=EOMONTH('Rent Roll'!$M40,0),-'Rent Roll'!$W40*'Rent Roll'!$AB40,"-"),"-")</f>
        <v>-</v>
      </c>
      <c r="BX101" s="92" t="str">
        <f>IFERROR(IF(BX$5=EOMONTH('Rent Roll'!$M40,0),-'Rent Roll'!$W40*'Rent Roll'!$AB40,"-"),"-")</f>
        <v>-</v>
      </c>
      <c r="BY101" s="92" t="str">
        <f>IFERROR(IF(BY$5=EOMONTH('Rent Roll'!$M40,0),-'Rent Roll'!$W40*'Rent Roll'!$AB40,"-"),"-")</f>
        <v>-</v>
      </c>
      <c r="BZ101" s="92" t="str">
        <f>IFERROR(IF(BZ$5=EOMONTH('Rent Roll'!$M40,0),-'Rent Roll'!$W40*'Rent Roll'!$AB40,"-"),"-")</f>
        <v>-</v>
      </c>
      <c r="CA101" s="92" t="str">
        <f>IFERROR(IF(CA$5=EOMONTH('Rent Roll'!$M40,0),-'Rent Roll'!$W40*'Rent Roll'!$AB40,"-"),"-")</f>
        <v>-</v>
      </c>
      <c r="CB101" s="92" t="str">
        <f>IFERROR(IF(CB$5=EOMONTH('Rent Roll'!$M40,0),-'Rent Roll'!$W40*'Rent Roll'!$AB40,"-"),"-")</f>
        <v>-</v>
      </c>
      <c r="CC101" s="92" t="str">
        <f>IFERROR(IF(CC$5=EOMONTH('Rent Roll'!$M40,0),-'Rent Roll'!$W40*'Rent Roll'!$AB40,"-"),"-")</f>
        <v>-</v>
      </c>
      <c r="CD101" s="92" t="str">
        <f>IFERROR(IF(CD$5=EOMONTH('Rent Roll'!$M40,0),-'Rent Roll'!$W40*'Rent Roll'!$AB40,"-"),"-")</f>
        <v>-</v>
      </c>
      <c r="CE101" s="92" t="str">
        <f>IFERROR(IF(CE$5=EOMONTH('Rent Roll'!$M40,0),-'Rent Roll'!$W40*'Rent Roll'!$AB40,"-"),"-")</f>
        <v>-</v>
      </c>
      <c r="CF101" s="92" t="str">
        <f>IFERROR(IF(CF$5=EOMONTH('Rent Roll'!$M40,0),-'Rent Roll'!$W40*'Rent Roll'!$AB40,"-"),"-")</f>
        <v>-</v>
      </c>
      <c r="CG101" s="92" t="str">
        <f>IFERROR(IF(CG$5=EOMONTH('Rent Roll'!$M40,0),-'Rent Roll'!$W40*'Rent Roll'!$AB40,"-"),"-")</f>
        <v>-</v>
      </c>
      <c r="CH101" s="92" t="str">
        <f>IFERROR(IF(CH$5=EOMONTH('Rent Roll'!$M40,0),-'Rent Roll'!$W40*'Rent Roll'!$AB40,"-"),"-")</f>
        <v>-</v>
      </c>
      <c r="CI101" s="92" t="str">
        <f>IFERROR(IF(CI$5=EOMONTH('Rent Roll'!$M40,0),-'Rent Roll'!$W40*'Rent Roll'!$AB40,"-"),"-")</f>
        <v>-</v>
      </c>
      <c r="CJ101" s="92" t="str">
        <f>IFERROR(IF(CJ$5=EOMONTH('Rent Roll'!$M40,0),-'Rent Roll'!$W40*'Rent Roll'!$AB40,"-"),"-")</f>
        <v>-</v>
      </c>
      <c r="CK101" s="92" t="str">
        <f>IFERROR(IF(CK$5=EOMONTH('Rent Roll'!$M40,0),-'Rent Roll'!$W40*'Rent Roll'!$AB40,"-"),"-")</f>
        <v>-</v>
      </c>
      <c r="CL101" s="92" t="str">
        <f>IFERROR(IF(CL$5=EOMONTH('Rent Roll'!$M40,0),-'Rent Roll'!$W40*'Rent Roll'!$AB40,"-"),"-")</f>
        <v>-</v>
      </c>
      <c r="CM101" s="92" t="str">
        <f>IFERROR(IF(CM$5=EOMONTH('Rent Roll'!$M40,0),-'Rent Roll'!$W40*'Rent Roll'!$AB40,"-"),"-")</f>
        <v>-</v>
      </c>
      <c r="CN101" s="92" t="str">
        <f>IFERROR(IF(CN$5=EOMONTH('Rent Roll'!$M40,0),-'Rent Roll'!$W40*'Rent Roll'!$AB40,"-"),"-")</f>
        <v>-</v>
      </c>
      <c r="CO101" s="92" t="str">
        <f>IFERROR(IF(CO$5=EOMONTH('Rent Roll'!$M40,0),-'Rent Roll'!$W40*'Rent Roll'!$AB40,"-"),"-")</f>
        <v>-</v>
      </c>
      <c r="CP101" s="92" t="str">
        <f>IFERROR(IF(CP$5=EOMONTH('Rent Roll'!$M40,0),-'Rent Roll'!$W40*'Rent Roll'!$AB40,"-"),"-")</f>
        <v>-</v>
      </c>
      <c r="CQ101" s="92" t="str">
        <f>IFERROR(IF(CQ$5=EOMONTH('Rent Roll'!$M40,0),-'Rent Roll'!$W40*'Rent Roll'!$AB40,"-"),"-")</f>
        <v>-</v>
      </c>
      <c r="CR101" s="92" t="str">
        <f>IFERROR(IF(CR$5=EOMONTH('Rent Roll'!$M40,0),-'Rent Roll'!$W40*'Rent Roll'!$AB40,"-"),"-")</f>
        <v>-</v>
      </c>
      <c r="CS101" s="92" t="str">
        <f>IFERROR(IF(CS$5=EOMONTH('Rent Roll'!$M40,0),-'Rent Roll'!$W40*'Rent Roll'!$AB40,"-"),"-")</f>
        <v>-</v>
      </c>
      <c r="CT101" s="92" t="str">
        <f>IFERROR(IF(CT$5=EOMONTH('Rent Roll'!$M40,0),-'Rent Roll'!$W40*'Rent Roll'!$AB40,"-"),"-")</f>
        <v>-</v>
      </c>
      <c r="CU101" s="92" t="str">
        <f>IFERROR(IF(CU$5=EOMONTH('Rent Roll'!$M40,0),-'Rent Roll'!$W40*'Rent Roll'!$AB40,"-"),"-")</f>
        <v>-</v>
      </c>
      <c r="CV101" s="92" t="str">
        <f>IFERROR(IF(CV$5=EOMONTH('Rent Roll'!$M40,0),-'Rent Roll'!$W40*'Rent Roll'!$AB40,"-"),"-")</f>
        <v>-</v>
      </c>
      <c r="CW101" s="92" t="str">
        <f>IFERROR(IF(CW$5=EOMONTH('Rent Roll'!$M40,0),-'Rent Roll'!$W40*'Rent Roll'!$AB40,"-"),"-")</f>
        <v>-</v>
      </c>
      <c r="CX101" s="92" t="str">
        <f>IFERROR(IF(CX$5=EOMONTH('Rent Roll'!$M40,0),-'Rent Roll'!$W40*'Rent Roll'!$AB40,"-"),"-")</f>
        <v>-</v>
      </c>
      <c r="CY101" s="92" t="str">
        <f>IFERROR(IF(CY$5=EOMONTH('Rent Roll'!$M40,0),-'Rent Roll'!$W40*'Rent Roll'!$AB40,"-"),"-")</f>
        <v>-</v>
      </c>
      <c r="CZ101" s="92" t="str">
        <f>IFERROR(IF(CZ$5=EOMONTH('Rent Roll'!$M40,0),-'Rent Roll'!$W40*'Rent Roll'!$AB40,"-"),"-")</f>
        <v>-</v>
      </c>
      <c r="DA101" s="92" t="str">
        <f>IFERROR(IF(DA$5=EOMONTH('Rent Roll'!$M40,0),-'Rent Roll'!$W40*'Rent Roll'!$AB40,"-"),"-")</f>
        <v>-</v>
      </c>
      <c r="DB101" s="92" t="str">
        <f>IFERROR(IF(DB$5=EOMONTH('Rent Roll'!$M40,0),-'Rent Roll'!$W40*'Rent Roll'!$AB40,"-"),"-")</f>
        <v>-</v>
      </c>
      <c r="DC101" s="92" t="str">
        <f>IFERROR(IF(DC$5=EOMONTH('Rent Roll'!$M40,0),-'Rent Roll'!$W40*'Rent Roll'!$AB40,"-"),"-")</f>
        <v>-</v>
      </c>
      <c r="DD101" s="92" t="str">
        <f>IFERROR(IF(DD$5=EOMONTH('Rent Roll'!$M40,0),-'Rent Roll'!$W40*'Rent Roll'!$AB40,"-"),"-")</f>
        <v>-</v>
      </c>
      <c r="DE101" s="92" t="str">
        <f>IFERROR(IF(DE$5=EOMONTH('Rent Roll'!$M40,0),-'Rent Roll'!$W40*'Rent Roll'!$AB40,"-"),"-")</f>
        <v>-</v>
      </c>
      <c r="DF101" s="92" t="str">
        <f>IFERROR(IF(DF$5=EOMONTH('Rent Roll'!$M40,0),-'Rent Roll'!$W40*'Rent Roll'!$AB40,"-"),"-")</f>
        <v>-</v>
      </c>
      <c r="DG101" s="92" t="str">
        <f>IFERROR(IF(DG$5=EOMONTH('Rent Roll'!$M40,0),-'Rent Roll'!$W40*'Rent Roll'!$AB40,"-"),"-")</f>
        <v>-</v>
      </c>
      <c r="DH101" s="92" t="str">
        <f>IFERROR(IF(DH$5=EOMONTH('Rent Roll'!$M40,0),-'Rent Roll'!$W40*'Rent Roll'!$AB40,"-"),"-")</f>
        <v>-</v>
      </c>
      <c r="DI101" s="92" t="str">
        <f>IFERROR(IF(DI$5=EOMONTH('Rent Roll'!$M40,0),-'Rent Roll'!$W40*'Rent Roll'!$AB40,"-"),"-")</f>
        <v>-</v>
      </c>
      <c r="DJ101" s="92" t="str">
        <f>IFERROR(IF(DJ$5=EOMONTH('Rent Roll'!$M40,0),-'Rent Roll'!$W40*'Rent Roll'!$AB40,"-"),"-")</f>
        <v>-</v>
      </c>
      <c r="DK101" s="92" t="str">
        <f>IFERROR(IF(DK$5=EOMONTH('Rent Roll'!$M40,0),-'Rent Roll'!$W40*'Rent Roll'!$AB40,"-"),"-")</f>
        <v>-</v>
      </c>
      <c r="DL101" s="92" t="str">
        <f>IFERROR(IF(DL$5=EOMONTH('Rent Roll'!$M40,0),-'Rent Roll'!$W40*'Rent Roll'!$AB40,"-"),"-")</f>
        <v>-</v>
      </c>
      <c r="DM101" s="92" t="str">
        <f>IFERROR(IF(DM$5=EOMONTH('Rent Roll'!$M40,0),-'Rent Roll'!$W40*'Rent Roll'!$AB40,"-"),"-")</f>
        <v>-</v>
      </c>
      <c r="DN101" s="92" t="str">
        <f>IFERROR(IF(DN$5=EOMONTH('Rent Roll'!$M40,0),-'Rent Roll'!$W40*'Rent Roll'!$AB40,"-"),"-")</f>
        <v>-</v>
      </c>
      <c r="DO101" s="92" t="str">
        <f>IFERROR(IF(DO$5=EOMONTH('Rent Roll'!$M40,0),-'Rent Roll'!$W40*'Rent Roll'!$AB40,"-"),"-")</f>
        <v>-</v>
      </c>
      <c r="DP101" s="92" t="str">
        <f>IFERROR(IF(DP$5=EOMONTH('Rent Roll'!$M40,0),-'Rent Roll'!$W40*'Rent Roll'!$AB40,"-"),"-")</f>
        <v>-</v>
      </c>
      <c r="DQ101" s="92" t="str">
        <f>IFERROR(IF(DQ$5=EOMONTH('Rent Roll'!$M40,0),-'Rent Roll'!$W40*'Rent Roll'!$AB40,"-"),"-")</f>
        <v>-</v>
      </c>
      <c r="DR101" s="92" t="str">
        <f>IFERROR(IF(DR$5=EOMONTH('Rent Roll'!$M40,0),-'Rent Roll'!$W40*'Rent Roll'!$AB40,"-"),"-")</f>
        <v>-</v>
      </c>
      <c r="DS101" s="92" t="str">
        <f>IFERROR(IF(DS$5=EOMONTH('Rent Roll'!$M40,0),-'Rent Roll'!$W40*'Rent Roll'!$AB40,"-"),"-")</f>
        <v>-</v>
      </c>
      <c r="DT101" s="92" t="str">
        <f>IFERROR(IF(DT$5=EOMONTH('Rent Roll'!$M40,0),-'Rent Roll'!$W40*'Rent Roll'!$AB40,"-"),"-")</f>
        <v>-</v>
      </c>
      <c r="DU101" s="92" t="str">
        <f>IFERROR(IF(DU$5=EOMONTH('Rent Roll'!$M40,0),-'Rent Roll'!$W40*'Rent Roll'!$AB40,"-"),"-")</f>
        <v>-</v>
      </c>
      <c r="DV101" s="92" t="str">
        <f>IFERROR(IF(DV$5=EOMONTH('Rent Roll'!$M40,0),-'Rent Roll'!$W40*'Rent Roll'!$AB40,"-"),"-")</f>
        <v>-</v>
      </c>
      <c r="DW101" s="92" t="str">
        <f>IFERROR(IF(DW$5=EOMONTH('Rent Roll'!$M40,0),-'Rent Roll'!$W40*'Rent Roll'!$AB40,"-"),"-")</f>
        <v>-</v>
      </c>
      <c r="DX101" s="92" t="str">
        <f>IFERROR(IF(DX$5=EOMONTH('Rent Roll'!$M40,0),-'Rent Roll'!$W40*'Rent Roll'!$AB40,"-"),"-")</f>
        <v>-</v>
      </c>
      <c r="DY101" s="92" t="str">
        <f>IFERROR(IF(DY$5=EOMONTH('Rent Roll'!$M40,0),-'Rent Roll'!$W40*'Rent Roll'!$AB40,"-"),"-")</f>
        <v>-</v>
      </c>
      <c r="DZ101" s="92" t="str">
        <f>IFERROR(IF(DZ$5=EOMONTH('Rent Roll'!$M40,0),-'Rent Roll'!$W40*'Rent Roll'!$AB40,"-"),"-")</f>
        <v>-</v>
      </c>
      <c r="EA101" s="92" t="str">
        <f>IFERROR(IF(EA$5=EOMONTH('Rent Roll'!$M40,0),-'Rent Roll'!$W40*'Rent Roll'!$AB40,"-"),"-")</f>
        <v>-</v>
      </c>
      <c r="EB101" s="92" t="str">
        <f>IFERROR(IF(EB$5=EOMONTH('Rent Roll'!$M40,0),-'Rent Roll'!$W40*'Rent Roll'!$AB40,"-"),"-")</f>
        <v>-</v>
      </c>
      <c r="EC101" s="92" t="str">
        <f>IFERROR(IF(EC$5=EOMONTH('Rent Roll'!$M40,0),-'Rent Roll'!$W40*'Rent Roll'!$AB40,"-"),"-")</f>
        <v>-</v>
      </c>
      <c r="ED101" s="92" t="str">
        <f>IFERROR(IF(ED$5=EOMONTH('Rent Roll'!$M40,0),-'Rent Roll'!$W40*'Rent Roll'!$AB40,"-"),"-")</f>
        <v>-</v>
      </c>
      <c r="EE101" s="92" t="str">
        <f>IFERROR(IF(EE$5=EOMONTH('Rent Roll'!$M40,0),-'Rent Roll'!$W40*'Rent Roll'!$AB40,"-"),"-")</f>
        <v>-</v>
      </c>
      <c r="EF101" s="214" t="str">
        <f>IFERROR(IF(EF$5=EOMONTH('Rent Roll'!$M40,0),-'Rent Roll'!$W40*'Rent Roll'!$AB40,"-"),"-")</f>
        <v>-</v>
      </c>
      <c r="EG101" s="72" t="s">
        <v>109</v>
      </c>
    </row>
    <row r="102" spans="2:137" ht="15" x14ac:dyDescent="0.25">
      <c r="B102" s="74"/>
      <c r="C102" s="287" t="str">
        <f>CONCATENATE('Rent Roll'!B15&amp;" - "&amp;'Rent Roll'!C15)</f>
        <v xml:space="preserve"> - </v>
      </c>
      <c r="D102" s="214">
        <f t="shared" si="157"/>
        <v>0</v>
      </c>
      <c r="E102" s="92" t="str">
        <f>IFERROR(IF(E$5=EOMONTH('Rent Roll'!$M41,0),-'Rent Roll'!$W41*'Rent Roll'!$AB41,"-"),"-")</f>
        <v>-</v>
      </c>
      <c r="F102" s="92" t="str">
        <f>IFERROR(IF(F$5=EOMONTH('Rent Roll'!$M41,0),-'Rent Roll'!$W41*'Rent Roll'!$AB41,"-"),"-")</f>
        <v>-</v>
      </c>
      <c r="G102" s="92" t="str">
        <f>IFERROR(IF(G$5=EOMONTH('Rent Roll'!$M41,0),-'Rent Roll'!$W41*'Rent Roll'!$AB41,"-"),"-")</f>
        <v>-</v>
      </c>
      <c r="H102" s="92" t="str">
        <f>IFERROR(IF(H$5=EOMONTH('Rent Roll'!$M41,0),-'Rent Roll'!$W41*'Rent Roll'!$AB41,"-"),"-")</f>
        <v>-</v>
      </c>
      <c r="I102" s="92" t="str">
        <f>IFERROR(IF(I$5=EOMONTH('Rent Roll'!$M41,0),-'Rent Roll'!$W41*'Rent Roll'!$AB41,"-"),"-")</f>
        <v>-</v>
      </c>
      <c r="J102" s="92" t="str">
        <f>IFERROR(IF(J$5=EOMONTH('Rent Roll'!$M41,0),-'Rent Roll'!$W41*'Rent Roll'!$AB41,"-"),"-")</f>
        <v>-</v>
      </c>
      <c r="K102" s="92" t="str">
        <f>IFERROR(IF(K$5=EOMONTH('Rent Roll'!$M41,0),-'Rent Roll'!$W41*'Rent Roll'!$AB41,"-"),"-")</f>
        <v>-</v>
      </c>
      <c r="L102" s="92" t="str">
        <f>IFERROR(IF(L$5=EOMONTH('Rent Roll'!$M41,0),-'Rent Roll'!$W41*'Rent Roll'!$AB41,"-"),"-")</f>
        <v>-</v>
      </c>
      <c r="M102" s="92" t="str">
        <f>IFERROR(IF(M$5=EOMONTH('Rent Roll'!$M41,0),-'Rent Roll'!$W41*'Rent Roll'!$AB41,"-"),"-")</f>
        <v>-</v>
      </c>
      <c r="N102" s="92" t="str">
        <f>IFERROR(IF(N$5=EOMONTH('Rent Roll'!$M41,0),-'Rent Roll'!$W41*'Rent Roll'!$AB41,"-"),"-")</f>
        <v>-</v>
      </c>
      <c r="O102" s="92" t="str">
        <f>IFERROR(IF(O$5=EOMONTH('Rent Roll'!$M41,0),-'Rent Roll'!$W41*'Rent Roll'!$AB41,"-"),"-")</f>
        <v>-</v>
      </c>
      <c r="P102" s="92" t="str">
        <f>IFERROR(IF(P$5=EOMONTH('Rent Roll'!$M41,0),-'Rent Roll'!$W41*'Rent Roll'!$AB41,"-"),"-")</f>
        <v>-</v>
      </c>
      <c r="Q102" s="92" t="str">
        <f>IFERROR(IF(Q$5=EOMONTH('Rent Roll'!$M41,0),-'Rent Roll'!$W41*'Rent Roll'!$AB41,"-"),"-")</f>
        <v>-</v>
      </c>
      <c r="R102" s="92" t="str">
        <f>IFERROR(IF(R$5=EOMONTH('Rent Roll'!$M41,0),-'Rent Roll'!$W41*'Rent Roll'!$AB41,"-"),"-")</f>
        <v>-</v>
      </c>
      <c r="S102" s="92" t="str">
        <f>IFERROR(IF(S$5=EOMONTH('Rent Roll'!$M41,0),-'Rent Roll'!$W41*'Rent Roll'!$AB41,"-"),"-")</f>
        <v>-</v>
      </c>
      <c r="T102" s="92" t="str">
        <f>IFERROR(IF(T$5=EOMONTH('Rent Roll'!$M41,0),-'Rent Roll'!$W41*'Rent Roll'!$AB41,"-"),"-")</f>
        <v>-</v>
      </c>
      <c r="U102" s="92" t="str">
        <f>IFERROR(IF(U$5=EOMONTH('Rent Roll'!$M41,0),-'Rent Roll'!$W41*'Rent Roll'!$AB41,"-"),"-")</f>
        <v>-</v>
      </c>
      <c r="V102" s="92" t="str">
        <f>IFERROR(IF(V$5=EOMONTH('Rent Roll'!$M41,0),-'Rent Roll'!$W41*'Rent Roll'!$AB41,"-"),"-")</f>
        <v>-</v>
      </c>
      <c r="W102" s="92" t="str">
        <f>IFERROR(IF(W$5=EOMONTH('Rent Roll'!$M41,0),-'Rent Roll'!$W41*'Rent Roll'!$AB41,"-"),"-")</f>
        <v>-</v>
      </c>
      <c r="X102" s="92" t="str">
        <f>IFERROR(IF(X$5=EOMONTH('Rent Roll'!$M41,0),-'Rent Roll'!$W41*'Rent Roll'!$AB41,"-"),"-")</f>
        <v>-</v>
      </c>
      <c r="Y102" s="92" t="str">
        <f>IFERROR(IF(Y$5=EOMONTH('Rent Roll'!$M41,0),-'Rent Roll'!$W41*'Rent Roll'!$AB41,"-"),"-")</f>
        <v>-</v>
      </c>
      <c r="Z102" s="92" t="str">
        <f>IFERROR(IF(Z$5=EOMONTH('Rent Roll'!$M41,0),-'Rent Roll'!$W41*'Rent Roll'!$AB41,"-"),"-")</f>
        <v>-</v>
      </c>
      <c r="AA102" s="92" t="str">
        <f>IFERROR(IF(AA$5=EOMONTH('Rent Roll'!$M41,0),-'Rent Roll'!$W41*'Rent Roll'!$AB41,"-"),"-")</f>
        <v>-</v>
      </c>
      <c r="AB102" s="92" t="str">
        <f>IFERROR(IF(AB$5=EOMONTH('Rent Roll'!$M41,0),-'Rent Roll'!$W41*'Rent Roll'!$AB41,"-"),"-")</f>
        <v>-</v>
      </c>
      <c r="AC102" s="92" t="str">
        <f>IFERROR(IF(AC$5=EOMONTH('Rent Roll'!$M41,0),-'Rent Roll'!$W41*'Rent Roll'!$AB41,"-"),"-")</f>
        <v>-</v>
      </c>
      <c r="AD102" s="92" t="str">
        <f>IFERROR(IF(AD$5=EOMONTH('Rent Roll'!$M41,0),-'Rent Roll'!$W41*'Rent Roll'!$AB41,"-"),"-")</f>
        <v>-</v>
      </c>
      <c r="AE102" s="92" t="str">
        <f>IFERROR(IF(AE$5=EOMONTH('Rent Roll'!$M41,0),-'Rent Roll'!$W41*'Rent Roll'!$AB41,"-"),"-")</f>
        <v>-</v>
      </c>
      <c r="AF102" s="92" t="str">
        <f>IFERROR(IF(AF$5=EOMONTH('Rent Roll'!$M41,0),-'Rent Roll'!$W41*'Rent Roll'!$AB41,"-"),"-")</f>
        <v>-</v>
      </c>
      <c r="AG102" s="92" t="str">
        <f>IFERROR(IF(AG$5=EOMONTH('Rent Roll'!$M41,0),-'Rent Roll'!$W41*'Rent Roll'!$AB41,"-"),"-")</f>
        <v>-</v>
      </c>
      <c r="AH102" s="92" t="str">
        <f>IFERROR(IF(AH$5=EOMONTH('Rent Roll'!$M41,0),-'Rent Roll'!$W41*'Rent Roll'!$AB41,"-"),"-")</f>
        <v>-</v>
      </c>
      <c r="AI102" s="92" t="str">
        <f>IFERROR(IF(AI$5=EOMONTH('Rent Roll'!$M41,0),-'Rent Roll'!$W41*'Rent Roll'!$AB41,"-"),"-")</f>
        <v>-</v>
      </c>
      <c r="AJ102" s="92" t="str">
        <f>IFERROR(IF(AJ$5=EOMONTH('Rent Roll'!$M41,0),-'Rent Roll'!$W41*'Rent Roll'!$AB41,"-"),"-")</f>
        <v>-</v>
      </c>
      <c r="AK102" s="92" t="str">
        <f>IFERROR(IF(AK$5=EOMONTH('Rent Roll'!$M41,0),-'Rent Roll'!$W41*'Rent Roll'!$AB41,"-"),"-")</f>
        <v>-</v>
      </c>
      <c r="AL102" s="92" t="str">
        <f>IFERROR(IF(AL$5=EOMONTH('Rent Roll'!$M41,0),-'Rent Roll'!$W41*'Rent Roll'!$AB41,"-"),"-")</f>
        <v>-</v>
      </c>
      <c r="AM102" s="92" t="str">
        <f>IFERROR(IF(AM$5=EOMONTH('Rent Roll'!$M41,0),-'Rent Roll'!$W41*'Rent Roll'!$AB41,"-"),"-")</f>
        <v>-</v>
      </c>
      <c r="AN102" s="92" t="str">
        <f>IFERROR(IF(AN$5=EOMONTH('Rent Roll'!$M41,0),-'Rent Roll'!$W41*'Rent Roll'!$AB41,"-"),"-")</f>
        <v>-</v>
      </c>
      <c r="AO102" s="92" t="str">
        <f>IFERROR(IF(AO$5=EOMONTH('Rent Roll'!$M41,0),-'Rent Roll'!$W41*'Rent Roll'!$AB41,"-"),"-")</f>
        <v>-</v>
      </c>
      <c r="AP102" s="92" t="str">
        <f>IFERROR(IF(AP$5=EOMONTH('Rent Roll'!$M41,0),-'Rent Roll'!$W41*'Rent Roll'!$AB41,"-"),"-")</f>
        <v>-</v>
      </c>
      <c r="AQ102" s="92" t="str">
        <f>IFERROR(IF(AQ$5=EOMONTH('Rent Roll'!$M41,0),-'Rent Roll'!$W41*'Rent Roll'!$AB41,"-"),"-")</f>
        <v>-</v>
      </c>
      <c r="AR102" s="92" t="str">
        <f>IFERROR(IF(AR$5=EOMONTH('Rent Roll'!$M41,0),-'Rent Roll'!$W41*'Rent Roll'!$AB41,"-"),"-")</f>
        <v>-</v>
      </c>
      <c r="AS102" s="92" t="str">
        <f>IFERROR(IF(AS$5=EOMONTH('Rent Roll'!$M41,0),-'Rent Roll'!$W41*'Rent Roll'!$AB41,"-"),"-")</f>
        <v>-</v>
      </c>
      <c r="AT102" s="92" t="str">
        <f>IFERROR(IF(AT$5=EOMONTH('Rent Roll'!$M41,0),-'Rent Roll'!$W41*'Rent Roll'!$AB41,"-"),"-")</f>
        <v>-</v>
      </c>
      <c r="AU102" s="92" t="str">
        <f>IFERROR(IF(AU$5=EOMONTH('Rent Roll'!$M41,0),-'Rent Roll'!$W41*'Rent Roll'!$AB41,"-"),"-")</f>
        <v>-</v>
      </c>
      <c r="AV102" s="92" t="str">
        <f>IFERROR(IF(AV$5=EOMONTH('Rent Roll'!$M41,0),-'Rent Roll'!$W41*'Rent Roll'!$AB41,"-"),"-")</f>
        <v>-</v>
      </c>
      <c r="AW102" s="92" t="str">
        <f>IFERROR(IF(AW$5=EOMONTH('Rent Roll'!$M41,0),-'Rent Roll'!$W41*'Rent Roll'!$AB41,"-"),"-")</f>
        <v>-</v>
      </c>
      <c r="AX102" s="92" t="str">
        <f>IFERROR(IF(AX$5=EOMONTH('Rent Roll'!$M41,0),-'Rent Roll'!$W41*'Rent Roll'!$AB41,"-"),"-")</f>
        <v>-</v>
      </c>
      <c r="AY102" s="92" t="str">
        <f>IFERROR(IF(AY$5=EOMONTH('Rent Roll'!$M41,0),-'Rent Roll'!$W41*'Rent Roll'!$AB41,"-"),"-")</f>
        <v>-</v>
      </c>
      <c r="AZ102" s="92" t="str">
        <f>IFERROR(IF(AZ$5=EOMONTH('Rent Roll'!$M41,0),-'Rent Roll'!$W41*'Rent Roll'!$AB41,"-"),"-")</f>
        <v>-</v>
      </c>
      <c r="BA102" s="92" t="str">
        <f>IFERROR(IF(BA$5=EOMONTH('Rent Roll'!$M41,0),-'Rent Roll'!$W41*'Rent Roll'!$AB41,"-"),"-")</f>
        <v>-</v>
      </c>
      <c r="BB102" s="92" t="str">
        <f>IFERROR(IF(BB$5=EOMONTH('Rent Roll'!$M41,0),-'Rent Roll'!$W41*'Rent Roll'!$AB41,"-"),"-")</f>
        <v>-</v>
      </c>
      <c r="BC102" s="92" t="str">
        <f>IFERROR(IF(BC$5=EOMONTH('Rent Roll'!$M41,0),-'Rent Roll'!$W41*'Rent Roll'!$AB41,"-"),"-")</f>
        <v>-</v>
      </c>
      <c r="BD102" s="92" t="str">
        <f>IFERROR(IF(BD$5=EOMONTH('Rent Roll'!$M41,0),-'Rent Roll'!$W41*'Rent Roll'!$AB41,"-"),"-")</f>
        <v>-</v>
      </c>
      <c r="BE102" s="92" t="str">
        <f>IFERROR(IF(BE$5=EOMONTH('Rent Roll'!$M41,0),-'Rent Roll'!$W41*'Rent Roll'!$AB41,"-"),"-")</f>
        <v>-</v>
      </c>
      <c r="BF102" s="92" t="str">
        <f>IFERROR(IF(BF$5=EOMONTH('Rent Roll'!$M41,0),-'Rent Roll'!$W41*'Rent Roll'!$AB41,"-"),"-")</f>
        <v>-</v>
      </c>
      <c r="BG102" s="92" t="str">
        <f>IFERROR(IF(BG$5=EOMONTH('Rent Roll'!$M41,0),-'Rent Roll'!$W41*'Rent Roll'!$AB41,"-"),"-")</f>
        <v>-</v>
      </c>
      <c r="BH102" s="92" t="str">
        <f>IFERROR(IF(BH$5=EOMONTH('Rent Roll'!$M41,0),-'Rent Roll'!$W41*'Rent Roll'!$AB41,"-"),"-")</f>
        <v>-</v>
      </c>
      <c r="BI102" s="92" t="str">
        <f>IFERROR(IF(BI$5=EOMONTH('Rent Roll'!$M41,0),-'Rent Roll'!$W41*'Rent Roll'!$AB41,"-"),"-")</f>
        <v>-</v>
      </c>
      <c r="BJ102" s="92" t="str">
        <f>IFERROR(IF(BJ$5=EOMONTH('Rent Roll'!$M41,0),-'Rent Roll'!$W41*'Rent Roll'!$AB41,"-"),"-")</f>
        <v>-</v>
      </c>
      <c r="BK102" s="92" t="str">
        <f>IFERROR(IF(BK$5=EOMONTH('Rent Roll'!$M41,0),-'Rent Roll'!$W41*'Rent Roll'!$AB41,"-"),"-")</f>
        <v>-</v>
      </c>
      <c r="BL102" s="92" t="str">
        <f>IFERROR(IF(BL$5=EOMONTH('Rent Roll'!$M41,0),-'Rent Roll'!$W41*'Rent Roll'!$AB41,"-"),"-")</f>
        <v>-</v>
      </c>
      <c r="BM102" s="92" t="str">
        <f>IFERROR(IF(BM$5=EOMONTH('Rent Roll'!$M41,0),-'Rent Roll'!$W41*'Rent Roll'!$AB41,"-"),"-")</f>
        <v>-</v>
      </c>
      <c r="BN102" s="92" t="str">
        <f>IFERROR(IF(BN$5=EOMONTH('Rent Roll'!$M41,0),-'Rent Roll'!$W41*'Rent Roll'!$AB41,"-"),"-")</f>
        <v>-</v>
      </c>
      <c r="BO102" s="92" t="str">
        <f>IFERROR(IF(BO$5=EOMONTH('Rent Roll'!$M41,0),-'Rent Roll'!$W41*'Rent Roll'!$AB41,"-"),"-")</f>
        <v>-</v>
      </c>
      <c r="BP102" s="92" t="str">
        <f>IFERROR(IF(BP$5=EOMONTH('Rent Roll'!$M41,0),-'Rent Roll'!$W41*'Rent Roll'!$AB41,"-"),"-")</f>
        <v>-</v>
      </c>
      <c r="BQ102" s="92" t="str">
        <f>IFERROR(IF(BQ$5=EOMONTH('Rent Roll'!$M41,0),-'Rent Roll'!$W41*'Rent Roll'!$AB41,"-"),"-")</f>
        <v>-</v>
      </c>
      <c r="BR102" s="92" t="str">
        <f>IFERROR(IF(BR$5=EOMONTH('Rent Roll'!$M41,0),-'Rent Roll'!$W41*'Rent Roll'!$AB41,"-"),"-")</f>
        <v>-</v>
      </c>
      <c r="BS102" s="92" t="str">
        <f>IFERROR(IF(BS$5=EOMONTH('Rent Roll'!$M41,0),-'Rent Roll'!$W41*'Rent Roll'!$AB41,"-"),"-")</f>
        <v>-</v>
      </c>
      <c r="BT102" s="92" t="str">
        <f>IFERROR(IF(BT$5=EOMONTH('Rent Roll'!$M41,0),-'Rent Roll'!$W41*'Rent Roll'!$AB41,"-"),"-")</f>
        <v>-</v>
      </c>
      <c r="BU102" s="92" t="str">
        <f>IFERROR(IF(BU$5=EOMONTH('Rent Roll'!$M41,0),-'Rent Roll'!$W41*'Rent Roll'!$AB41,"-"),"-")</f>
        <v>-</v>
      </c>
      <c r="BV102" s="92" t="str">
        <f>IFERROR(IF(BV$5=EOMONTH('Rent Roll'!$M41,0),-'Rent Roll'!$W41*'Rent Roll'!$AB41,"-"),"-")</f>
        <v>-</v>
      </c>
      <c r="BW102" s="92" t="str">
        <f>IFERROR(IF(BW$5=EOMONTH('Rent Roll'!$M41,0),-'Rent Roll'!$W41*'Rent Roll'!$AB41,"-"),"-")</f>
        <v>-</v>
      </c>
      <c r="BX102" s="92" t="str">
        <f>IFERROR(IF(BX$5=EOMONTH('Rent Roll'!$M41,0),-'Rent Roll'!$W41*'Rent Roll'!$AB41,"-"),"-")</f>
        <v>-</v>
      </c>
      <c r="BY102" s="92" t="str">
        <f>IFERROR(IF(BY$5=EOMONTH('Rent Roll'!$M41,0),-'Rent Roll'!$W41*'Rent Roll'!$AB41,"-"),"-")</f>
        <v>-</v>
      </c>
      <c r="BZ102" s="92" t="str">
        <f>IFERROR(IF(BZ$5=EOMONTH('Rent Roll'!$M41,0),-'Rent Roll'!$W41*'Rent Roll'!$AB41,"-"),"-")</f>
        <v>-</v>
      </c>
      <c r="CA102" s="92" t="str">
        <f>IFERROR(IF(CA$5=EOMONTH('Rent Roll'!$M41,0),-'Rent Roll'!$W41*'Rent Roll'!$AB41,"-"),"-")</f>
        <v>-</v>
      </c>
      <c r="CB102" s="92" t="str">
        <f>IFERROR(IF(CB$5=EOMONTH('Rent Roll'!$M41,0),-'Rent Roll'!$W41*'Rent Roll'!$AB41,"-"),"-")</f>
        <v>-</v>
      </c>
      <c r="CC102" s="92" t="str">
        <f>IFERROR(IF(CC$5=EOMONTH('Rent Roll'!$M41,0),-'Rent Roll'!$W41*'Rent Roll'!$AB41,"-"),"-")</f>
        <v>-</v>
      </c>
      <c r="CD102" s="92" t="str">
        <f>IFERROR(IF(CD$5=EOMONTH('Rent Roll'!$M41,0),-'Rent Roll'!$W41*'Rent Roll'!$AB41,"-"),"-")</f>
        <v>-</v>
      </c>
      <c r="CE102" s="92" t="str">
        <f>IFERROR(IF(CE$5=EOMONTH('Rent Roll'!$M41,0),-'Rent Roll'!$W41*'Rent Roll'!$AB41,"-"),"-")</f>
        <v>-</v>
      </c>
      <c r="CF102" s="92" t="str">
        <f>IFERROR(IF(CF$5=EOMONTH('Rent Roll'!$M41,0),-'Rent Roll'!$W41*'Rent Roll'!$AB41,"-"),"-")</f>
        <v>-</v>
      </c>
      <c r="CG102" s="92" t="str">
        <f>IFERROR(IF(CG$5=EOMONTH('Rent Roll'!$M41,0),-'Rent Roll'!$W41*'Rent Roll'!$AB41,"-"),"-")</f>
        <v>-</v>
      </c>
      <c r="CH102" s="92" t="str">
        <f>IFERROR(IF(CH$5=EOMONTH('Rent Roll'!$M41,0),-'Rent Roll'!$W41*'Rent Roll'!$AB41,"-"),"-")</f>
        <v>-</v>
      </c>
      <c r="CI102" s="92" t="str">
        <f>IFERROR(IF(CI$5=EOMONTH('Rent Roll'!$M41,0),-'Rent Roll'!$W41*'Rent Roll'!$AB41,"-"),"-")</f>
        <v>-</v>
      </c>
      <c r="CJ102" s="92" t="str">
        <f>IFERROR(IF(CJ$5=EOMONTH('Rent Roll'!$M41,0),-'Rent Roll'!$W41*'Rent Roll'!$AB41,"-"),"-")</f>
        <v>-</v>
      </c>
      <c r="CK102" s="92" t="str">
        <f>IFERROR(IF(CK$5=EOMONTH('Rent Roll'!$M41,0),-'Rent Roll'!$W41*'Rent Roll'!$AB41,"-"),"-")</f>
        <v>-</v>
      </c>
      <c r="CL102" s="92" t="str">
        <f>IFERROR(IF(CL$5=EOMONTH('Rent Roll'!$M41,0),-'Rent Roll'!$W41*'Rent Roll'!$AB41,"-"),"-")</f>
        <v>-</v>
      </c>
      <c r="CM102" s="92" t="str">
        <f>IFERROR(IF(CM$5=EOMONTH('Rent Roll'!$M41,0),-'Rent Roll'!$W41*'Rent Roll'!$AB41,"-"),"-")</f>
        <v>-</v>
      </c>
      <c r="CN102" s="92" t="str">
        <f>IFERROR(IF(CN$5=EOMONTH('Rent Roll'!$M41,0),-'Rent Roll'!$W41*'Rent Roll'!$AB41,"-"),"-")</f>
        <v>-</v>
      </c>
      <c r="CO102" s="92" t="str">
        <f>IFERROR(IF(CO$5=EOMONTH('Rent Roll'!$M41,0),-'Rent Roll'!$W41*'Rent Roll'!$AB41,"-"),"-")</f>
        <v>-</v>
      </c>
      <c r="CP102" s="92" t="str">
        <f>IFERROR(IF(CP$5=EOMONTH('Rent Roll'!$M41,0),-'Rent Roll'!$W41*'Rent Roll'!$AB41,"-"),"-")</f>
        <v>-</v>
      </c>
      <c r="CQ102" s="92" t="str">
        <f>IFERROR(IF(CQ$5=EOMONTH('Rent Roll'!$M41,0),-'Rent Roll'!$W41*'Rent Roll'!$AB41,"-"),"-")</f>
        <v>-</v>
      </c>
      <c r="CR102" s="92" t="str">
        <f>IFERROR(IF(CR$5=EOMONTH('Rent Roll'!$M41,0),-'Rent Roll'!$W41*'Rent Roll'!$AB41,"-"),"-")</f>
        <v>-</v>
      </c>
      <c r="CS102" s="92" t="str">
        <f>IFERROR(IF(CS$5=EOMONTH('Rent Roll'!$M41,0),-'Rent Roll'!$W41*'Rent Roll'!$AB41,"-"),"-")</f>
        <v>-</v>
      </c>
      <c r="CT102" s="92" t="str">
        <f>IFERROR(IF(CT$5=EOMONTH('Rent Roll'!$M41,0),-'Rent Roll'!$W41*'Rent Roll'!$AB41,"-"),"-")</f>
        <v>-</v>
      </c>
      <c r="CU102" s="92" t="str">
        <f>IFERROR(IF(CU$5=EOMONTH('Rent Roll'!$M41,0),-'Rent Roll'!$W41*'Rent Roll'!$AB41,"-"),"-")</f>
        <v>-</v>
      </c>
      <c r="CV102" s="92" t="str">
        <f>IFERROR(IF(CV$5=EOMONTH('Rent Roll'!$M41,0),-'Rent Roll'!$W41*'Rent Roll'!$AB41,"-"),"-")</f>
        <v>-</v>
      </c>
      <c r="CW102" s="92" t="str">
        <f>IFERROR(IF(CW$5=EOMONTH('Rent Roll'!$M41,0),-'Rent Roll'!$W41*'Rent Roll'!$AB41,"-"),"-")</f>
        <v>-</v>
      </c>
      <c r="CX102" s="92" t="str">
        <f>IFERROR(IF(CX$5=EOMONTH('Rent Roll'!$M41,0),-'Rent Roll'!$W41*'Rent Roll'!$AB41,"-"),"-")</f>
        <v>-</v>
      </c>
      <c r="CY102" s="92" t="str">
        <f>IFERROR(IF(CY$5=EOMONTH('Rent Roll'!$M41,0),-'Rent Roll'!$W41*'Rent Roll'!$AB41,"-"),"-")</f>
        <v>-</v>
      </c>
      <c r="CZ102" s="92" t="str">
        <f>IFERROR(IF(CZ$5=EOMONTH('Rent Roll'!$M41,0),-'Rent Roll'!$W41*'Rent Roll'!$AB41,"-"),"-")</f>
        <v>-</v>
      </c>
      <c r="DA102" s="92" t="str">
        <f>IFERROR(IF(DA$5=EOMONTH('Rent Roll'!$M41,0),-'Rent Roll'!$W41*'Rent Roll'!$AB41,"-"),"-")</f>
        <v>-</v>
      </c>
      <c r="DB102" s="92" t="str">
        <f>IFERROR(IF(DB$5=EOMONTH('Rent Roll'!$M41,0),-'Rent Roll'!$W41*'Rent Roll'!$AB41,"-"),"-")</f>
        <v>-</v>
      </c>
      <c r="DC102" s="92" t="str">
        <f>IFERROR(IF(DC$5=EOMONTH('Rent Roll'!$M41,0),-'Rent Roll'!$W41*'Rent Roll'!$AB41,"-"),"-")</f>
        <v>-</v>
      </c>
      <c r="DD102" s="92" t="str">
        <f>IFERROR(IF(DD$5=EOMONTH('Rent Roll'!$M41,0),-'Rent Roll'!$W41*'Rent Roll'!$AB41,"-"),"-")</f>
        <v>-</v>
      </c>
      <c r="DE102" s="92" t="str">
        <f>IFERROR(IF(DE$5=EOMONTH('Rent Roll'!$M41,0),-'Rent Roll'!$W41*'Rent Roll'!$AB41,"-"),"-")</f>
        <v>-</v>
      </c>
      <c r="DF102" s="92" t="str">
        <f>IFERROR(IF(DF$5=EOMONTH('Rent Roll'!$M41,0),-'Rent Roll'!$W41*'Rent Roll'!$AB41,"-"),"-")</f>
        <v>-</v>
      </c>
      <c r="DG102" s="92" t="str">
        <f>IFERROR(IF(DG$5=EOMONTH('Rent Roll'!$M41,0),-'Rent Roll'!$W41*'Rent Roll'!$AB41,"-"),"-")</f>
        <v>-</v>
      </c>
      <c r="DH102" s="92" t="str">
        <f>IFERROR(IF(DH$5=EOMONTH('Rent Roll'!$M41,0),-'Rent Roll'!$W41*'Rent Roll'!$AB41,"-"),"-")</f>
        <v>-</v>
      </c>
      <c r="DI102" s="92" t="str">
        <f>IFERROR(IF(DI$5=EOMONTH('Rent Roll'!$M41,0),-'Rent Roll'!$W41*'Rent Roll'!$AB41,"-"),"-")</f>
        <v>-</v>
      </c>
      <c r="DJ102" s="92" t="str">
        <f>IFERROR(IF(DJ$5=EOMONTH('Rent Roll'!$M41,0),-'Rent Roll'!$W41*'Rent Roll'!$AB41,"-"),"-")</f>
        <v>-</v>
      </c>
      <c r="DK102" s="92" t="str">
        <f>IFERROR(IF(DK$5=EOMONTH('Rent Roll'!$M41,0),-'Rent Roll'!$W41*'Rent Roll'!$AB41,"-"),"-")</f>
        <v>-</v>
      </c>
      <c r="DL102" s="92" t="str">
        <f>IFERROR(IF(DL$5=EOMONTH('Rent Roll'!$M41,0),-'Rent Roll'!$W41*'Rent Roll'!$AB41,"-"),"-")</f>
        <v>-</v>
      </c>
      <c r="DM102" s="92" t="str">
        <f>IFERROR(IF(DM$5=EOMONTH('Rent Roll'!$M41,0),-'Rent Roll'!$W41*'Rent Roll'!$AB41,"-"),"-")</f>
        <v>-</v>
      </c>
      <c r="DN102" s="92" t="str">
        <f>IFERROR(IF(DN$5=EOMONTH('Rent Roll'!$M41,0),-'Rent Roll'!$W41*'Rent Roll'!$AB41,"-"),"-")</f>
        <v>-</v>
      </c>
      <c r="DO102" s="92" t="str">
        <f>IFERROR(IF(DO$5=EOMONTH('Rent Roll'!$M41,0),-'Rent Roll'!$W41*'Rent Roll'!$AB41,"-"),"-")</f>
        <v>-</v>
      </c>
      <c r="DP102" s="92" t="str">
        <f>IFERROR(IF(DP$5=EOMONTH('Rent Roll'!$M41,0),-'Rent Roll'!$W41*'Rent Roll'!$AB41,"-"),"-")</f>
        <v>-</v>
      </c>
      <c r="DQ102" s="92" t="str">
        <f>IFERROR(IF(DQ$5=EOMONTH('Rent Roll'!$M41,0),-'Rent Roll'!$W41*'Rent Roll'!$AB41,"-"),"-")</f>
        <v>-</v>
      </c>
      <c r="DR102" s="92" t="str">
        <f>IFERROR(IF(DR$5=EOMONTH('Rent Roll'!$M41,0),-'Rent Roll'!$W41*'Rent Roll'!$AB41,"-"),"-")</f>
        <v>-</v>
      </c>
      <c r="DS102" s="92" t="str">
        <f>IFERROR(IF(DS$5=EOMONTH('Rent Roll'!$M41,0),-'Rent Roll'!$W41*'Rent Roll'!$AB41,"-"),"-")</f>
        <v>-</v>
      </c>
      <c r="DT102" s="92" t="str">
        <f>IFERROR(IF(DT$5=EOMONTH('Rent Roll'!$M41,0),-'Rent Roll'!$W41*'Rent Roll'!$AB41,"-"),"-")</f>
        <v>-</v>
      </c>
      <c r="DU102" s="92" t="str">
        <f>IFERROR(IF(DU$5=EOMONTH('Rent Roll'!$M41,0),-'Rent Roll'!$W41*'Rent Roll'!$AB41,"-"),"-")</f>
        <v>-</v>
      </c>
      <c r="DV102" s="92" t="str">
        <f>IFERROR(IF(DV$5=EOMONTH('Rent Roll'!$M41,0),-'Rent Roll'!$W41*'Rent Roll'!$AB41,"-"),"-")</f>
        <v>-</v>
      </c>
      <c r="DW102" s="92" t="str">
        <f>IFERROR(IF(DW$5=EOMONTH('Rent Roll'!$M41,0),-'Rent Roll'!$W41*'Rent Roll'!$AB41,"-"),"-")</f>
        <v>-</v>
      </c>
      <c r="DX102" s="92" t="str">
        <f>IFERROR(IF(DX$5=EOMONTH('Rent Roll'!$M41,0),-'Rent Roll'!$W41*'Rent Roll'!$AB41,"-"),"-")</f>
        <v>-</v>
      </c>
      <c r="DY102" s="92" t="str">
        <f>IFERROR(IF(DY$5=EOMONTH('Rent Roll'!$M41,0),-'Rent Roll'!$W41*'Rent Roll'!$AB41,"-"),"-")</f>
        <v>-</v>
      </c>
      <c r="DZ102" s="92" t="str">
        <f>IFERROR(IF(DZ$5=EOMONTH('Rent Roll'!$M41,0),-'Rent Roll'!$W41*'Rent Roll'!$AB41,"-"),"-")</f>
        <v>-</v>
      </c>
      <c r="EA102" s="92" t="str">
        <f>IFERROR(IF(EA$5=EOMONTH('Rent Roll'!$M41,0),-'Rent Roll'!$W41*'Rent Roll'!$AB41,"-"),"-")</f>
        <v>-</v>
      </c>
      <c r="EB102" s="92" t="str">
        <f>IFERROR(IF(EB$5=EOMONTH('Rent Roll'!$M41,0),-'Rent Roll'!$W41*'Rent Roll'!$AB41,"-"),"-")</f>
        <v>-</v>
      </c>
      <c r="EC102" s="92" t="str">
        <f>IFERROR(IF(EC$5=EOMONTH('Rent Roll'!$M41,0),-'Rent Roll'!$W41*'Rent Roll'!$AB41,"-"),"-")</f>
        <v>-</v>
      </c>
      <c r="ED102" s="92" t="str">
        <f>IFERROR(IF(ED$5=EOMONTH('Rent Roll'!$M41,0),-'Rent Roll'!$W41*'Rent Roll'!$AB41,"-"),"-")</f>
        <v>-</v>
      </c>
      <c r="EE102" s="92" t="str">
        <f>IFERROR(IF(EE$5=EOMONTH('Rent Roll'!$M41,0),-'Rent Roll'!$W41*'Rent Roll'!$AB41,"-"),"-")</f>
        <v>-</v>
      </c>
      <c r="EF102" s="214" t="str">
        <f>IFERROR(IF(EF$5=EOMONTH('Rent Roll'!$M41,0),-'Rent Roll'!$W41*'Rent Roll'!$AB41,"-"),"-")</f>
        <v>-</v>
      </c>
      <c r="EG102" s="72" t="s">
        <v>109</v>
      </c>
    </row>
    <row r="103" spans="2:137" x14ac:dyDescent="0.2">
      <c r="B103" s="75"/>
      <c r="C103" s="287" t="str">
        <f>CONCATENATE('Rent Roll'!B16&amp;" - "&amp;'Rent Roll'!C16)</f>
        <v xml:space="preserve"> - </v>
      </c>
      <c r="D103" s="214">
        <f t="shared" si="157"/>
        <v>0</v>
      </c>
      <c r="E103" s="92" t="str">
        <f>IFERROR(IF(E$5=EOMONTH('Rent Roll'!$M42,0),-'Rent Roll'!$W42*'Rent Roll'!$AB42,"-"),"-")</f>
        <v>-</v>
      </c>
      <c r="F103" s="92" t="str">
        <f>IFERROR(IF(F$5=EOMONTH('Rent Roll'!$M42,0),-'Rent Roll'!$W42*'Rent Roll'!$AB42,"-"),"-")</f>
        <v>-</v>
      </c>
      <c r="G103" s="92" t="str">
        <f>IFERROR(IF(G$5=EOMONTH('Rent Roll'!$M42,0),-'Rent Roll'!$W42*'Rent Roll'!$AB42,"-"),"-")</f>
        <v>-</v>
      </c>
      <c r="H103" s="92" t="str">
        <f>IFERROR(IF(H$5=EOMONTH('Rent Roll'!$M42,0),-'Rent Roll'!$W42*'Rent Roll'!$AB42,"-"),"-")</f>
        <v>-</v>
      </c>
      <c r="I103" s="92" t="str">
        <f>IFERROR(IF(I$5=EOMONTH('Rent Roll'!$M42,0),-'Rent Roll'!$W42*'Rent Roll'!$AB42,"-"),"-")</f>
        <v>-</v>
      </c>
      <c r="J103" s="92" t="str">
        <f>IFERROR(IF(J$5=EOMONTH('Rent Roll'!$M42,0),-'Rent Roll'!$W42*'Rent Roll'!$AB42,"-"),"-")</f>
        <v>-</v>
      </c>
      <c r="K103" s="92" t="str">
        <f>IFERROR(IF(K$5=EOMONTH('Rent Roll'!$M42,0),-'Rent Roll'!$W42*'Rent Roll'!$AB42,"-"),"-")</f>
        <v>-</v>
      </c>
      <c r="L103" s="92" t="str">
        <f>IFERROR(IF(L$5=EOMONTH('Rent Roll'!$M42,0),-'Rent Roll'!$W42*'Rent Roll'!$AB42,"-"),"-")</f>
        <v>-</v>
      </c>
      <c r="M103" s="92" t="str">
        <f>IFERROR(IF(M$5=EOMONTH('Rent Roll'!$M42,0),-'Rent Roll'!$W42*'Rent Roll'!$AB42,"-"),"-")</f>
        <v>-</v>
      </c>
      <c r="N103" s="92" t="str">
        <f>IFERROR(IF(N$5=EOMONTH('Rent Roll'!$M42,0),-'Rent Roll'!$W42*'Rent Roll'!$AB42,"-"),"-")</f>
        <v>-</v>
      </c>
      <c r="O103" s="92" t="str">
        <f>IFERROR(IF(O$5=EOMONTH('Rent Roll'!$M42,0),-'Rent Roll'!$W42*'Rent Roll'!$AB42,"-"),"-")</f>
        <v>-</v>
      </c>
      <c r="P103" s="92" t="str">
        <f>IFERROR(IF(P$5=EOMONTH('Rent Roll'!$M42,0),-'Rent Roll'!$W42*'Rent Roll'!$AB42,"-"),"-")</f>
        <v>-</v>
      </c>
      <c r="Q103" s="92" t="str">
        <f>IFERROR(IF(Q$5=EOMONTH('Rent Roll'!$M42,0),-'Rent Roll'!$W42*'Rent Roll'!$AB42,"-"),"-")</f>
        <v>-</v>
      </c>
      <c r="R103" s="92" t="str">
        <f>IFERROR(IF(R$5=EOMONTH('Rent Roll'!$M42,0),-'Rent Roll'!$W42*'Rent Roll'!$AB42,"-"),"-")</f>
        <v>-</v>
      </c>
      <c r="S103" s="92" t="str">
        <f>IFERROR(IF(S$5=EOMONTH('Rent Roll'!$M42,0),-'Rent Roll'!$W42*'Rent Roll'!$AB42,"-"),"-")</f>
        <v>-</v>
      </c>
      <c r="T103" s="92" t="str">
        <f>IFERROR(IF(T$5=EOMONTH('Rent Roll'!$M42,0),-'Rent Roll'!$W42*'Rent Roll'!$AB42,"-"),"-")</f>
        <v>-</v>
      </c>
      <c r="U103" s="92" t="str">
        <f>IFERROR(IF(U$5=EOMONTH('Rent Roll'!$M42,0),-'Rent Roll'!$W42*'Rent Roll'!$AB42,"-"),"-")</f>
        <v>-</v>
      </c>
      <c r="V103" s="92" t="str">
        <f>IFERROR(IF(V$5=EOMONTH('Rent Roll'!$M42,0),-'Rent Roll'!$W42*'Rent Roll'!$AB42,"-"),"-")</f>
        <v>-</v>
      </c>
      <c r="W103" s="92" t="str">
        <f>IFERROR(IF(W$5=EOMONTH('Rent Roll'!$M42,0),-'Rent Roll'!$W42*'Rent Roll'!$AB42,"-"),"-")</f>
        <v>-</v>
      </c>
      <c r="X103" s="92" t="str">
        <f>IFERROR(IF(X$5=EOMONTH('Rent Roll'!$M42,0),-'Rent Roll'!$W42*'Rent Roll'!$AB42,"-"),"-")</f>
        <v>-</v>
      </c>
      <c r="Y103" s="92" t="str">
        <f>IFERROR(IF(Y$5=EOMONTH('Rent Roll'!$M42,0),-'Rent Roll'!$W42*'Rent Roll'!$AB42,"-"),"-")</f>
        <v>-</v>
      </c>
      <c r="Z103" s="92" t="str">
        <f>IFERROR(IF(Z$5=EOMONTH('Rent Roll'!$M42,0),-'Rent Roll'!$W42*'Rent Roll'!$AB42,"-"),"-")</f>
        <v>-</v>
      </c>
      <c r="AA103" s="92" t="str">
        <f>IFERROR(IF(AA$5=EOMONTH('Rent Roll'!$M42,0),-'Rent Roll'!$W42*'Rent Roll'!$AB42,"-"),"-")</f>
        <v>-</v>
      </c>
      <c r="AB103" s="92" t="str">
        <f>IFERROR(IF(AB$5=EOMONTH('Rent Roll'!$M42,0),-'Rent Roll'!$W42*'Rent Roll'!$AB42,"-"),"-")</f>
        <v>-</v>
      </c>
      <c r="AC103" s="92" t="str">
        <f>IFERROR(IF(AC$5=EOMONTH('Rent Roll'!$M42,0),-'Rent Roll'!$W42*'Rent Roll'!$AB42,"-"),"-")</f>
        <v>-</v>
      </c>
      <c r="AD103" s="92" t="str">
        <f>IFERROR(IF(AD$5=EOMONTH('Rent Roll'!$M42,0),-'Rent Roll'!$W42*'Rent Roll'!$AB42,"-"),"-")</f>
        <v>-</v>
      </c>
      <c r="AE103" s="92" t="str">
        <f>IFERROR(IF(AE$5=EOMONTH('Rent Roll'!$M42,0),-'Rent Roll'!$W42*'Rent Roll'!$AB42,"-"),"-")</f>
        <v>-</v>
      </c>
      <c r="AF103" s="92" t="str">
        <f>IFERROR(IF(AF$5=EOMONTH('Rent Roll'!$M42,0),-'Rent Roll'!$W42*'Rent Roll'!$AB42,"-"),"-")</f>
        <v>-</v>
      </c>
      <c r="AG103" s="92" t="str">
        <f>IFERROR(IF(AG$5=EOMONTH('Rent Roll'!$M42,0),-'Rent Roll'!$W42*'Rent Roll'!$AB42,"-"),"-")</f>
        <v>-</v>
      </c>
      <c r="AH103" s="92" t="str">
        <f>IFERROR(IF(AH$5=EOMONTH('Rent Roll'!$M42,0),-'Rent Roll'!$W42*'Rent Roll'!$AB42,"-"),"-")</f>
        <v>-</v>
      </c>
      <c r="AI103" s="92" t="str">
        <f>IFERROR(IF(AI$5=EOMONTH('Rent Roll'!$M42,0),-'Rent Roll'!$W42*'Rent Roll'!$AB42,"-"),"-")</f>
        <v>-</v>
      </c>
      <c r="AJ103" s="92" t="str">
        <f>IFERROR(IF(AJ$5=EOMONTH('Rent Roll'!$M42,0),-'Rent Roll'!$W42*'Rent Roll'!$AB42,"-"),"-")</f>
        <v>-</v>
      </c>
      <c r="AK103" s="92" t="str">
        <f>IFERROR(IF(AK$5=EOMONTH('Rent Roll'!$M42,0),-'Rent Roll'!$W42*'Rent Roll'!$AB42,"-"),"-")</f>
        <v>-</v>
      </c>
      <c r="AL103" s="92" t="str">
        <f>IFERROR(IF(AL$5=EOMONTH('Rent Roll'!$M42,0),-'Rent Roll'!$W42*'Rent Roll'!$AB42,"-"),"-")</f>
        <v>-</v>
      </c>
      <c r="AM103" s="92" t="str">
        <f>IFERROR(IF(AM$5=EOMONTH('Rent Roll'!$M42,0),-'Rent Roll'!$W42*'Rent Roll'!$AB42,"-"),"-")</f>
        <v>-</v>
      </c>
      <c r="AN103" s="92" t="str">
        <f>IFERROR(IF(AN$5=EOMONTH('Rent Roll'!$M42,0),-'Rent Roll'!$W42*'Rent Roll'!$AB42,"-"),"-")</f>
        <v>-</v>
      </c>
      <c r="AO103" s="92" t="str">
        <f>IFERROR(IF(AO$5=EOMONTH('Rent Roll'!$M42,0),-'Rent Roll'!$W42*'Rent Roll'!$AB42,"-"),"-")</f>
        <v>-</v>
      </c>
      <c r="AP103" s="92" t="str">
        <f>IFERROR(IF(AP$5=EOMONTH('Rent Roll'!$M42,0),-'Rent Roll'!$W42*'Rent Roll'!$AB42,"-"),"-")</f>
        <v>-</v>
      </c>
      <c r="AQ103" s="92" t="str">
        <f>IFERROR(IF(AQ$5=EOMONTH('Rent Roll'!$M42,0),-'Rent Roll'!$W42*'Rent Roll'!$AB42,"-"),"-")</f>
        <v>-</v>
      </c>
      <c r="AR103" s="92" t="str">
        <f>IFERROR(IF(AR$5=EOMONTH('Rent Roll'!$M42,0),-'Rent Roll'!$W42*'Rent Roll'!$AB42,"-"),"-")</f>
        <v>-</v>
      </c>
      <c r="AS103" s="92" t="str">
        <f>IFERROR(IF(AS$5=EOMONTH('Rent Roll'!$M42,0),-'Rent Roll'!$W42*'Rent Roll'!$AB42,"-"),"-")</f>
        <v>-</v>
      </c>
      <c r="AT103" s="92" t="str">
        <f>IFERROR(IF(AT$5=EOMONTH('Rent Roll'!$M42,0),-'Rent Roll'!$W42*'Rent Roll'!$AB42,"-"),"-")</f>
        <v>-</v>
      </c>
      <c r="AU103" s="92" t="str">
        <f>IFERROR(IF(AU$5=EOMONTH('Rent Roll'!$M42,0),-'Rent Roll'!$W42*'Rent Roll'!$AB42,"-"),"-")</f>
        <v>-</v>
      </c>
      <c r="AV103" s="92" t="str">
        <f>IFERROR(IF(AV$5=EOMONTH('Rent Roll'!$M42,0),-'Rent Roll'!$W42*'Rent Roll'!$AB42,"-"),"-")</f>
        <v>-</v>
      </c>
      <c r="AW103" s="92" t="str">
        <f>IFERROR(IF(AW$5=EOMONTH('Rent Roll'!$M42,0),-'Rent Roll'!$W42*'Rent Roll'!$AB42,"-"),"-")</f>
        <v>-</v>
      </c>
      <c r="AX103" s="92" t="str">
        <f>IFERROR(IF(AX$5=EOMONTH('Rent Roll'!$M42,0),-'Rent Roll'!$W42*'Rent Roll'!$AB42,"-"),"-")</f>
        <v>-</v>
      </c>
      <c r="AY103" s="92" t="str">
        <f>IFERROR(IF(AY$5=EOMONTH('Rent Roll'!$M42,0),-'Rent Roll'!$W42*'Rent Roll'!$AB42,"-"),"-")</f>
        <v>-</v>
      </c>
      <c r="AZ103" s="92" t="str">
        <f>IFERROR(IF(AZ$5=EOMONTH('Rent Roll'!$M42,0),-'Rent Roll'!$W42*'Rent Roll'!$AB42,"-"),"-")</f>
        <v>-</v>
      </c>
      <c r="BA103" s="92" t="str">
        <f>IFERROR(IF(BA$5=EOMONTH('Rent Roll'!$M42,0),-'Rent Roll'!$W42*'Rent Roll'!$AB42,"-"),"-")</f>
        <v>-</v>
      </c>
      <c r="BB103" s="92" t="str">
        <f>IFERROR(IF(BB$5=EOMONTH('Rent Roll'!$M42,0),-'Rent Roll'!$W42*'Rent Roll'!$AB42,"-"),"-")</f>
        <v>-</v>
      </c>
      <c r="BC103" s="92" t="str">
        <f>IFERROR(IF(BC$5=EOMONTH('Rent Roll'!$M42,0),-'Rent Roll'!$W42*'Rent Roll'!$AB42,"-"),"-")</f>
        <v>-</v>
      </c>
      <c r="BD103" s="92" t="str">
        <f>IFERROR(IF(BD$5=EOMONTH('Rent Roll'!$M42,0),-'Rent Roll'!$W42*'Rent Roll'!$AB42,"-"),"-")</f>
        <v>-</v>
      </c>
      <c r="BE103" s="92" t="str">
        <f>IFERROR(IF(BE$5=EOMONTH('Rent Roll'!$M42,0),-'Rent Roll'!$W42*'Rent Roll'!$AB42,"-"),"-")</f>
        <v>-</v>
      </c>
      <c r="BF103" s="92" t="str">
        <f>IFERROR(IF(BF$5=EOMONTH('Rent Roll'!$M42,0),-'Rent Roll'!$W42*'Rent Roll'!$AB42,"-"),"-")</f>
        <v>-</v>
      </c>
      <c r="BG103" s="92" t="str">
        <f>IFERROR(IF(BG$5=EOMONTH('Rent Roll'!$M42,0),-'Rent Roll'!$W42*'Rent Roll'!$AB42,"-"),"-")</f>
        <v>-</v>
      </c>
      <c r="BH103" s="92" t="str">
        <f>IFERROR(IF(BH$5=EOMONTH('Rent Roll'!$M42,0),-'Rent Roll'!$W42*'Rent Roll'!$AB42,"-"),"-")</f>
        <v>-</v>
      </c>
      <c r="BI103" s="92" t="str">
        <f>IFERROR(IF(BI$5=EOMONTH('Rent Roll'!$M42,0),-'Rent Roll'!$W42*'Rent Roll'!$AB42,"-"),"-")</f>
        <v>-</v>
      </c>
      <c r="BJ103" s="92" t="str">
        <f>IFERROR(IF(BJ$5=EOMONTH('Rent Roll'!$M42,0),-'Rent Roll'!$W42*'Rent Roll'!$AB42,"-"),"-")</f>
        <v>-</v>
      </c>
      <c r="BK103" s="92" t="str">
        <f>IFERROR(IF(BK$5=EOMONTH('Rent Roll'!$M42,0),-'Rent Roll'!$W42*'Rent Roll'!$AB42,"-"),"-")</f>
        <v>-</v>
      </c>
      <c r="BL103" s="92" t="str">
        <f>IFERROR(IF(BL$5=EOMONTH('Rent Roll'!$M42,0),-'Rent Roll'!$W42*'Rent Roll'!$AB42,"-"),"-")</f>
        <v>-</v>
      </c>
      <c r="BM103" s="92" t="str">
        <f>IFERROR(IF(BM$5=EOMONTH('Rent Roll'!$M42,0),-'Rent Roll'!$W42*'Rent Roll'!$AB42,"-"),"-")</f>
        <v>-</v>
      </c>
      <c r="BN103" s="92" t="str">
        <f>IFERROR(IF(BN$5=EOMONTH('Rent Roll'!$M42,0),-'Rent Roll'!$W42*'Rent Roll'!$AB42,"-"),"-")</f>
        <v>-</v>
      </c>
      <c r="BO103" s="92" t="str">
        <f>IFERROR(IF(BO$5=EOMONTH('Rent Roll'!$M42,0),-'Rent Roll'!$W42*'Rent Roll'!$AB42,"-"),"-")</f>
        <v>-</v>
      </c>
      <c r="BP103" s="92" t="str">
        <f>IFERROR(IF(BP$5=EOMONTH('Rent Roll'!$M42,0),-'Rent Roll'!$W42*'Rent Roll'!$AB42,"-"),"-")</f>
        <v>-</v>
      </c>
      <c r="BQ103" s="92" t="str">
        <f>IFERROR(IF(BQ$5=EOMONTH('Rent Roll'!$M42,0),-'Rent Roll'!$W42*'Rent Roll'!$AB42,"-"),"-")</f>
        <v>-</v>
      </c>
      <c r="BR103" s="92" t="str">
        <f>IFERROR(IF(BR$5=EOMONTH('Rent Roll'!$M42,0),-'Rent Roll'!$W42*'Rent Roll'!$AB42,"-"),"-")</f>
        <v>-</v>
      </c>
      <c r="BS103" s="92" t="str">
        <f>IFERROR(IF(BS$5=EOMONTH('Rent Roll'!$M42,0),-'Rent Roll'!$W42*'Rent Roll'!$AB42,"-"),"-")</f>
        <v>-</v>
      </c>
      <c r="BT103" s="92" t="str">
        <f>IFERROR(IF(BT$5=EOMONTH('Rent Roll'!$M42,0),-'Rent Roll'!$W42*'Rent Roll'!$AB42,"-"),"-")</f>
        <v>-</v>
      </c>
      <c r="BU103" s="92" t="str">
        <f>IFERROR(IF(BU$5=EOMONTH('Rent Roll'!$M42,0),-'Rent Roll'!$W42*'Rent Roll'!$AB42,"-"),"-")</f>
        <v>-</v>
      </c>
      <c r="BV103" s="92" t="str">
        <f>IFERROR(IF(BV$5=EOMONTH('Rent Roll'!$M42,0),-'Rent Roll'!$W42*'Rent Roll'!$AB42,"-"),"-")</f>
        <v>-</v>
      </c>
      <c r="BW103" s="92" t="str">
        <f>IFERROR(IF(BW$5=EOMONTH('Rent Roll'!$M42,0),-'Rent Roll'!$W42*'Rent Roll'!$AB42,"-"),"-")</f>
        <v>-</v>
      </c>
      <c r="BX103" s="92" t="str">
        <f>IFERROR(IF(BX$5=EOMONTH('Rent Roll'!$M42,0),-'Rent Roll'!$W42*'Rent Roll'!$AB42,"-"),"-")</f>
        <v>-</v>
      </c>
      <c r="BY103" s="92" t="str">
        <f>IFERROR(IF(BY$5=EOMONTH('Rent Roll'!$M42,0),-'Rent Roll'!$W42*'Rent Roll'!$AB42,"-"),"-")</f>
        <v>-</v>
      </c>
      <c r="BZ103" s="92" t="str">
        <f>IFERROR(IF(BZ$5=EOMONTH('Rent Roll'!$M42,0),-'Rent Roll'!$W42*'Rent Roll'!$AB42,"-"),"-")</f>
        <v>-</v>
      </c>
      <c r="CA103" s="92" t="str">
        <f>IFERROR(IF(CA$5=EOMONTH('Rent Roll'!$M42,0),-'Rent Roll'!$W42*'Rent Roll'!$AB42,"-"),"-")</f>
        <v>-</v>
      </c>
      <c r="CB103" s="92" t="str">
        <f>IFERROR(IF(CB$5=EOMONTH('Rent Roll'!$M42,0),-'Rent Roll'!$W42*'Rent Roll'!$AB42,"-"),"-")</f>
        <v>-</v>
      </c>
      <c r="CC103" s="92" t="str">
        <f>IFERROR(IF(CC$5=EOMONTH('Rent Roll'!$M42,0),-'Rent Roll'!$W42*'Rent Roll'!$AB42,"-"),"-")</f>
        <v>-</v>
      </c>
      <c r="CD103" s="92" t="str">
        <f>IFERROR(IF(CD$5=EOMONTH('Rent Roll'!$M42,0),-'Rent Roll'!$W42*'Rent Roll'!$AB42,"-"),"-")</f>
        <v>-</v>
      </c>
      <c r="CE103" s="92" t="str">
        <f>IFERROR(IF(CE$5=EOMONTH('Rent Roll'!$M42,0),-'Rent Roll'!$W42*'Rent Roll'!$AB42,"-"),"-")</f>
        <v>-</v>
      </c>
      <c r="CF103" s="92" t="str">
        <f>IFERROR(IF(CF$5=EOMONTH('Rent Roll'!$M42,0),-'Rent Roll'!$W42*'Rent Roll'!$AB42,"-"),"-")</f>
        <v>-</v>
      </c>
      <c r="CG103" s="92" t="str">
        <f>IFERROR(IF(CG$5=EOMONTH('Rent Roll'!$M42,0),-'Rent Roll'!$W42*'Rent Roll'!$AB42,"-"),"-")</f>
        <v>-</v>
      </c>
      <c r="CH103" s="92" t="str">
        <f>IFERROR(IF(CH$5=EOMONTH('Rent Roll'!$M42,0),-'Rent Roll'!$W42*'Rent Roll'!$AB42,"-"),"-")</f>
        <v>-</v>
      </c>
      <c r="CI103" s="92" t="str">
        <f>IFERROR(IF(CI$5=EOMONTH('Rent Roll'!$M42,0),-'Rent Roll'!$W42*'Rent Roll'!$AB42,"-"),"-")</f>
        <v>-</v>
      </c>
      <c r="CJ103" s="92" t="str">
        <f>IFERROR(IF(CJ$5=EOMONTH('Rent Roll'!$M42,0),-'Rent Roll'!$W42*'Rent Roll'!$AB42,"-"),"-")</f>
        <v>-</v>
      </c>
      <c r="CK103" s="92" t="str">
        <f>IFERROR(IF(CK$5=EOMONTH('Rent Roll'!$M42,0),-'Rent Roll'!$W42*'Rent Roll'!$AB42,"-"),"-")</f>
        <v>-</v>
      </c>
      <c r="CL103" s="92" t="str">
        <f>IFERROR(IF(CL$5=EOMONTH('Rent Roll'!$M42,0),-'Rent Roll'!$W42*'Rent Roll'!$AB42,"-"),"-")</f>
        <v>-</v>
      </c>
      <c r="CM103" s="92" t="str">
        <f>IFERROR(IF(CM$5=EOMONTH('Rent Roll'!$M42,0),-'Rent Roll'!$W42*'Rent Roll'!$AB42,"-"),"-")</f>
        <v>-</v>
      </c>
      <c r="CN103" s="92" t="str">
        <f>IFERROR(IF(CN$5=EOMONTH('Rent Roll'!$M42,0),-'Rent Roll'!$W42*'Rent Roll'!$AB42,"-"),"-")</f>
        <v>-</v>
      </c>
      <c r="CO103" s="92" t="str">
        <f>IFERROR(IF(CO$5=EOMONTH('Rent Roll'!$M42,0),-'Rent Roll'!$W42*'Rent Roll'!$AB42,"-"),"-")</f>
        <v>-</v>
      </c>
      <c r="CP103" s="92" t="str">
        <f>IFERROR(IF(CP$5=EOMONTH('Rent Roll'!$M42,0),-'Rent Roll'!$W42*'Rent Roll'!$AB42,"-"),"-")</f>
        <v>-</v>
      </c>
      <c r="CQ103" s="92" t="str">
        <f>IFERROR(IF(CQ$5=EOMONTH('Rent Roll'!$M42,0),-'Rent Roll'!$W42*'Rent Roll'!$AB42,"-"),"-")</f>
        <v>-</v>
      </c>
      <c r="CR103" s="92" t="str">
        <f>IFERROR(IF(CR$5=EOMONTH('Rent Roll'!$M42,0),-'Rent Roll'!$W42*'Rent Roll'!$AB42,"-"),"-")</f>
        <v>-</v>
      </c>
      <c r="CS103" s="92" t="str">
        <f>IFERROR(IF(CS$5=EOMONTH('Rent Roll'!$M42,0),-'Rent Roll'!$W42*'Rent Roll'!$AB42,"-"),"-")</f>
        <v>-</v>
      </c>
      <c r="CT103" s="92" t="str">
        <f>IFERROR(IF(CT$5=EOMONTH('Rent Roll'!$M42,0),-'Rent Roll'!$W42*'Rent Roll'!$AB42,"-"),"-")</f>
        <v>-</v>
      </c>
      <c r="CU103" s="92" t="str">
        <f>IFERROR(IF(CU$5=EOMONTH('Rent Roll'!$M42,0),-'Rent Roll'!$W42*'Rent Roll'!$AB42,"-"),"-")</f>
        <v>-</v>
      </c>
      <c r="CV103" s="92" t="str">
        <f>IFERROR(IF(CV$5=EOMONTH('Rent Roll'!$M42,0),-'Rent Roll'!$W42*'Rent Roll'!$AB42,"-"),"-")</f>
        <v>-</v>
      </c>
      <c r="CW103" s="92" t="str">
        <f>IFERROR(IF(CW$5=EOMONTH('Rent Roll'!$M42,0),-'Rent Roll'!$W42*'Rent Roll'!$AB42,"-"),"-")</f>
        <v>-</v>
      </c>
      <c r="CX103" s="92" t="str">
        <f>IFERROR(IF(CX$5=EOMONTH('Rent Roll'!$M42,0),-'Rent Roll'!$W42*'Rent Roll'!$AB42,"-"),"-")</f>
        <v>-</v>
      </c>
      <c r="CY103" s="92" t="str">
        <f>IFERROR(IF(CY$5=EOMONTH('Rent Roll'!$M42,0),-'Rent Roll'!$W42*'Rent Roll'!$AB42,"-"),"-")</f>
        <v>-</v>
      </c>
      <c r="CZ103" s="92" t="str">
        <f>IFERROR(IF(CZ$5=EOMONTH('Rent Roll'!$M42,0),-'Rent Roll'!$W42*'Rent Roll'!$AB42,"-"),"-")</f>
        <v>-</v>
      </c>
      <c r="DA103" s="92" t="str">
        <f>IFERROR(IF(DA$5=EOMONTH('Rent Roll'!$M42,0),-'Rent Roll'!$W42*'Rent Roll'!$AB42,"-"),"-")</f>
        <v>-</v>
      </c>
      <c r="DB103" s="92" t="str">
        <f>IFERROR(IF(DB$5=EOMONTH('Rent Roll'!$M42,0),-'Rent Roll'!$W42*'Rent Roll'!$AB42,"-"),"-")</f>
        <v>-</v>
      </c>
      <c r="DC103" s="92" t="str">
        <f>IFERROR(IF(DC$5=EOMONTH('Rent Roll'!$M42,0),-'Rent Roll'!$W42*'Rent Roll'!$AB42,"-"),"-")</f>
        <v>-</v>
      </c>
      <c r="DD103" s="92" t="str">
        <f>IFERROR(IF(DD$5=EOMONTH('Rent Roll'!$M42,0),-'Rent Roll'!$W42*'Rent Roll'!$AB42,"-"),"-")</f>
        <v>-</v>
      </c>
      <c r="DE103" s="92" t="str">
        <f>IFERROR(IF(DE$5=EOMONTH('Rent Roll'!$M42,0),-'Rent Roll'!$W42*'Rent Roll'!$AB42,"-"),"-")</f>
        <v>-</v>
      </c>
      <c r="DF103" s="92" t="str">
        <f>IFERROR(IF(DF$5=EOMONTH('Rent Roll'!$M42,0),-'Rent Roll'!$W42*'Rent Roll'!$AB42,"-"),"-")</f>
        <v>-</v>
      </c>
      <c r="DG103" s="92" t="str">
        <f>IFERROR(IF(DG$5=EOMONTH('Rent Roll'!$M42,0),-'Rent Roll'!$W42*'Rent Roll'!$AB42,"-"),"-")</f>
        <v>-</v>
      </c>
      <c r="DH103" s="92" t="str">
        <f>IFERROR(IF(DH$5=EOMONTH('Rent Roll'!$M42,0),-'Rent Roll'!$W42*'Rent Roll'!$AB42,"-"),"-")</f>
        <v>-</v>
      </c>
      <c r="DI103" s="92" t="str">
        <f>IFERROR(IF(DI$5=EOMONTH('Rent Roll'!$M42,0),-'Rent Roll'!$W42*'Rent Roll'!$AB42,"-"),"-")</f>
        <v>-</v>
      </c>
      <c r="DJ103" s="92" t="str">
        <f>IFERROR(IF(DJ$5=EOMONTH('Rent Roll'!$M42,0),-'Rent Roll'!$W42*'Rent Roll'!$AB42,"-"),"-")</f>
        <v>-</v>
      </c>
      <c r="DK103" s="92" t="str">
        <f>IFERROR(IF(DK$5=EOMONTH('Rent Roll'!$M42,0),-'Rent Roll'!$W42*'Rent Roll'!$AB42,"-"),"-")</f>
        <v>-</v>
      </c>
      <c r="DL103" s="92" t="str">
        <f>IFERROR(IF(DL$5=EOMONTH('Rent Roll'!$M42,0),-'Rent Roll'!$W42*'Rent Roll'!$AB42,"-"),"-")</f>
        <v>-</v>
      </c>
      <c r="DM103" s="92" t="str">
        <f>IFERROR(IF(DM$5=EOMONTH('Rent Roll'!$M42,0),-'Rent Roll'!$W42*'Rent Roll'!$AB42,"-"),"-")</f>
        <v>-</v>
      </c>
      <c r="DN103" s="92" t="str">
        <f>IFERROR(IF(DN$5=EOMONTH('Rent Roll'!$M42,0),-'Rent Roll'!$W42*'Rent Roll'!$AB42,"-"),"-")</f>
        <v>-</v>
      </c>
      <c r="DO103" s="92" t="str">
        <f>IFERROR(IF(DO$5=EOMONTH('Rent Roll'!$M42,0),-'Rent Roll'!$W42*'Rent Roll'!$AB42,"-"),"-")</f>
        <v>-</v>
      </c>
      <c r="DP103" s="92" t="str">
        <f>IFERROR(IF(DP$5=EOMONTH('Rent Roll'!$M42,0),-'Rent Roll'!$W42*'Rent Roll'!$AB42,"-"),"-")</f>
        <v>-</v>
      </c>
      <c r="DQ103" s="92" t="str">
        <f>IFERROR(IF(DQ$5=EOMONTH('Rent Roll'!$M42,0),-'Rent Roll'!$W42*'Rent Roll'!$AB42,"-"),"-")</f>
        <v>-</v>
      </c>
      <c r="DR103" s="92" t="str">
        <f>IFERROR(IF(DR$5=EOMONTH('Rent Roll'!$M42,0),-'Rent Roll'!$W42*'Rent Roll'!$AB42,"-"),"-")</f>
        <v>-</v>
      </c>
      <c r="DS103" s="92" t="str">
        <f>IFERROR(IF(DS$5=EOMONTH('Rent Roll'!$M42,0),-'Rent Roll'!$W42*'Rent Roll'!$AB42,"-"),"-")</f>
        <v>-</v>
      </c>
      <c r="DT103" s="92" t="str">
        <f>IFERROR(IF(DT$5=EOMONTH('Rent Roll'!$M42,0),-'Rent Roll'!$W42*'Rent Roll'!$AB42,"-"),"-")</f>
        <v>-</v>
      </c>
      <c r="DU103" s="92" t="str">
        <f>IFERROR(IF(DU$5=EOMONTH('Rent Roll'!$M42,0),-'Rent Roll'!$W42*'Rent Roll'!$AB42,"-"),"-")</f>
        <v>-</v>
      </c>
      <c r="DV103" s="92" t="str">
        <f>IFERROR(IF(DV$5=EOMONTH('Rent Roll'!$M42,0),-'Rent Roll'!$W42*'Rent Roll'!$AB42,"-"),"-")</f>
        <v>-</v>
      </c>
      <c r="DW103" s="92" t="str">
        <f>IFERROR(IF(DW$5=EOMONTH('Rent Roll'!$M42,0),-'Rent Roll'!$W42*'Rent Roll'!$AB42,"-"),"-")</f>
        <v>-</v>
      </c>
      <c r="DX103" s="92" t="str">
        <f>IFERROR(IF(DX$5=EOMONTH('Rent Roll'!$M42,0),-'Rent Roll'!$W42*'Rent Roll'!$AB42,"-"),"-")</f>
        <v>-</v>
      </c>
      <c r="DY103" s="92" t="str">
        <f>IFERROR(IF(DY$5=EOMONTH('Rent Roll'!$M42,0),-'Rent Roll'!$W42*'Rent Roll'!$AB42,"-"),"-")</f>
        <v>-</v>
      </c>
      <c r="DZ103" s="92" t="str">
        <f>IFERROR(IF(DZ$5=EOMONTH('Rent Roll'!$M42,0),-'Rent Roll'!$W42*'Rent Roll'!$AB42,"-"),"-")</f>
        <v>-</v>
      </c>
      <c r="EA103" s="92" t="str">
        <f>IFERROR(IF(EA$5=EOMONTH('Rent Roll'!$M42,0),-'Rent Roll'!$W42*'Rent Roll'!$AB42,"-"),"-")</f>
        <v>-</v>
      </c>
      <c r="EB103" s="92" t="str">
        <f>IFERROR(IF(EB$5=EOMONTH('Rent Roll'!$M42,0),-'Rent Roll'!$W42*'Rent Roll'!$AB42,"-"),"-")</f>
        <v>-</v>
      </c>
      <c r="EC103" s="92" t="str">
        <f>IFERROR(IF(EC$5=EOMONTH('Rent Roll'!$M42,0),-'Rent Roll'!$W42*'Rent Roll'!$AB42,"-"),"-")</f>
        <v>-</v>
      </c>
      <c r="ED103" s="92" t="str">
        <f>IFERROR(IF(ED$5=EOMONTH('Rent Roll'!$M42,0),-'Rent Roll'!$W42*'Rent Roll'!$AB42,"-"),"-")</f>
        <v>-</v>
      </c>
      <c r="EE103" s="92" t="str">
        <f>IFERROR(IF(EE$5=EOMONTH('Rent Roll'!$M42,0),-'Rent Roll'!$W42*'Rent Roll'!$AB42,"-"),"-")</f>
        <v>-</v>
      </c>
      <c r="EF103" s="214" t="str">
        <f>IFERROR(IF(EF$5=EOMONTH('Rent Roll'!$M42,0),-'Rent Roll'!$W42*'Rent Roll'!$AB42,"-"),"-")</f>
        <v>-</v>
      </c>
      <c r="EG103" s="72" t="s">
        <v>109</v>
      </c>
    </row>
    <row r="104" spans="2:137" x14ac:dyDescent="0.2">
      <c r="B104" s="75"/>
      <c r="C104" s="287" t="str">
        <f>CONCATENATE('Rent Roll'!B17&amp;" - "&amp;'Rent Roll'!C17)</f>
        <v xml:space="preserve"> - </v>
      </c>
      <c r="D104" s="214">
        <f t="shared" si="157"/>
        <v>0</v>
      </c>
      <c r="E104" s="92" t="str">
        <f>IFERROR(IF(E$5=EOMONTH('Rent Roll'!$M43,0),-'Rent Roll'!$W43*'Rent Roll'!$AB43,"-"),"-")</f>
        <v>-</v>
      </c>
      <c r="F104" s="92" t="str">
        <f>IFERROR(IF(F$5=EOMONTH('Rent Roll'!$M43,0),-'Rent Roll'!$W43*'Rent Roll'!$AB43,"-"),"-")</f>
        <v>-</v>
      </c>
      <c r="G104" s="92" t="str">
        <f>IFERROR(IF(G$5=EOMONTH('Rent Roll'!$M43,0),-'Rent Roll'!$W43*'Rent Roll'!$AB43,"-"),"-")</f>
        <v>-</v>
      </c>
      <c r="H104" s="92" t="str">
        <f>IFERROR(IF(H$5=EOMONTH('Rent Roll'!$M43,0),-'Rent Roll'!$W43*'Rent Roll'!$AB43,"-"),"-")</f>
        <v>-</v>
      </c>
      <c r="I104" s="92" t="str">
        <f>IFERROR(IF(I$5=EOMONTH('Rent Roll'!$M43,0),-'Rent Roll'!$W43*'Rent Roll'!$AB43,"-"),"-")</f>
        <v>-</v>
      </c>
      <c r="J104" s="92" t="str">
        <f>IFERROR(IF(J$5=EOMONTH('Rent Roll'!$M43,0),-'Rent Roll'!$W43*'Rent Roll'!$AB43,"-"),"-")</f>
        <v>-</v>
      </c>
      <c r="K104" s="92" t="str">
        <f>IFERROR(IF(K$5=EOMONTH('Rent Roll'!$M43,0),-'Rent Roll'!$W43*'Rent Roll'!$AB43,"-"),"-")</f>
        <v>-</v>
      </c>
      <c r="L104" s="92" t="str">
        <f>IFERROR(IF(L$5=EOMONTH('Rent Roll'!$M43,0),-'Rent Roll'!$W43*'Rent Roll'!$AB43,"-"),"-")</f>
        <v>-</v>
      </c>
      <c r="M104" s="92" t="str">
        <f>IFERROR(IF(M$5=EOMONTH('Rent Roll'!$M43,0),-'Rent Roll'!$W43*'Rent Roll'!$AB43,"-"),"-")</f>
        <v>-</v>
      </c>
      <c r="N104" s="92" t="str">
        <f>IFERROR(IF(N$5=EOMONTH('Rent Roll'!$M43,0),-'Rent Roll'!$W43*'Rent Roll'!$AB43,"-"),"-")</f>
        <v>-</v>
      </c>
      <c r="O104" s="92" t="str">
        <f>IFERROR(IF(O$5=EOMONTH('Rent Roll'!$M43,0),-'Rent Roll'!$W43*'Rent Roll'!$AB43,"-"),"-")</f>
        <v>-</v>
      </c>
      <c r="P104" s="92" t="str">
        <f>IFERROR(IF(P$5=EOMONTH('Rent Roll'!$M43,0),-'Rent Roll'!$W43*'Rent Roll'!$AB43,"-"),"-")</f>
        <v>-</v>
      </c>
      <c r="Q104" s="92" t="str">
        <f>IFERROR(IF(Q$5=EOMONTH('Rent Roll'!$M43,0),-'Rent Roll'!$W43*'Rent Roll'!$AB43,"-"),"-")</f>
        <v>-</v>
      </c>
      <c r="R104" s="92" t="str">
        <f>IFERROR(IF(R$5=EOMONTH('Rent Roll'!$M43,0),-'Rent Roll'!$W43*'Rent Roll'!$AB43,"-"),"-")</f>
        <v>-</v>
      </c>
      <c r="S104" s="92" t="str">
        <f>IFERROR(IF(S$5=EOMONTH('Rent Roll'!$M43,0),-'Rent Roll'!$W43*'Rent Roll'!$AB43,"-"),"-")</f>
        <v>-</v>
      </c>
      <c r="T104" s="92" t="str">
        <f>IFERROR(IF(T$5=EOMONTH('Rent Roll'!$M43,0),-'Rent Roll'!$W43*'Rent Roll'!$AB43,"-"),"-")</f>
        <v>-</v>
      </c>
      <c r="U104" s="92" t="str">
        <f>IFERROR(IF(U$5=EOMONTH('Rent Roll'!$M43,0),-'Rent Roll'!$W43*'Rent Roll'!$AB43,"-"),"-")</f>
        <v>-</v>
      </c>
      <c r="V104" s="92" t="str">
        <f>IFERROR(IF(V$5=EOMONTH('Rent Roll'!$M43,0),-'Rent Roll'!$W43*'Rent Roll'!$AB43,"-"),"-")</f>
        <v>-</v>
      </c>
      <c r="W104" s="92" t="str">
        <f>IFERROR(IF(W$5=EOMONTH('Rent Roll'!$M43,0),-'Rent Roll'!$W43*'Rent Roll'!$AB43,"-"),"-")</f>
        <v>-</v>
      </c>
      <c r="X104" s="92" t="str">
        <f>IFERROR(IF(X$5=EOMONTH('Rent Roll'!$M43,0),-'Rent Roll'!$W43*'Rent Roll'!$AB43,"-"),"-")</f>
        <v>-</v>
      </c>
      <c r="Y104" s="92" t="str">
        <f>IFERROR(IF(Y$5=EOMONTH('Rent Roll'!$M43,0),-'Rent Roll'!$W43*'Rent Roll'!$AB43,"-"),"-")</f>
        <v>-</v>
      </c>
      <c r="Z104" s="92" t="str">
        <f>IFERROR(IF(Z$5=EOMONTH('Rent Roll'!$M43,0),-'Rent Roll'!$W43*'Rent Roll'!$AB43,"-"),"-")</f>
        <v>-</v>
      </c>
      <c r="AA104" s="92" t="str">
        <f>IFERROR(IF(AA$5=EOMONTH('Rent Roll'!$M43,0),-'Rent Roll'!$W43*'Rent Roll'!$AB43,"-"),"-")</f>
        <v>-</v>
      </c>
      <c r="AB104" s="92" t="str">
        <f>IFERROR(IF(AB$5=EOMONTH('Rent Roll'!$M43,0),-'Rent Roll'!$W43*'Rent Roll'!$AB43,"-"),"-")</f>
        <v>-</v>
      </c>
      <c r="AC104" s="92" t="str">
        <f>IFERROR(IF(AC$5=EOMONTH('Rent Roll'!$M43,0),-'Rent Roll'!$W43*'Rent Roll'!$AB43,"-"),"-")</f>
        <v>-</v>
      </c>
      <c r="AD104" s="92" t="str">
        <f>IFERROR(IF(AD$5=EOMONTH('Rent Roll'!$M43,0),-'Rent Roll'!$W43*'Rent Roll'!$AB43,"-"),"-")</f>
        <v>-</v>
      </c>
      <c r="AE104" s="92" t="str">
        <f>IFERROR(IF(AE$5=EOMONTH('Rent Roll'!$M43,0),-'Rent Roll'!$W43*'Rent Roll'!$AB43,"-"),"-")</f>
        <v>-</v>
      </c>
      <c r="AF104" s="92" t="str">
        <f>IFERROR(IF(AF$5=EOMONTH('Rent Roll'!$M43,0),-'Rent Roll'!$W43*'Rent Roll'!$AB43,"-"),"-")</f>
        <v>-</v>
      </c>
      <c r="AG104" s="92" t="str">
        <f>IFERROR(IF(AG$5=EOMONTH('Rent Roll'!$M43,0),-'Rent Roll'!$W43*'Rent Roll'!$AB43,"-"),"-")</f>
        <v>-</v>
      </c>
      <c r="AH104" s="92" t="str">
        <f>IFERROR(IF(AH$5=EOMONTH('Rent Roll'!$M43,0),-'Rent Roll'!$W43*'Rent Roll'!$AB43,"-"),"-")</f>
        <v>-</v>
      </c>
      <c r="AI104" s="92" t="str">
        <f>IFERROR(IF(AI$5=EOMONTH('Rent Roll'!$M43,0),-'Rent Roll'!$W43*'Rent Roll'!$AB43,"-"),"-")</f>
        <v>-</v>
      </c>
      <c r="AJ104" s="92" t="str">
        <f>IFERROR(IF(AJ$5=EOMONTH('Rent Roll'!$M43,0),-'Rent Roll'!$W43*'Rent Roll'!$AB43,"-"),"-")</f>
        <v>-</v>
      </c>
      <c r="AK104" s="92" t="str">
        <f>IFERROR(IF(AK$5=EOMONTH('Rent Roll'!$M43,0),-'Rent Roll'!$W43*'Rent Roll'!$AB43,"-"),"-")</f>
        <v>-</v>
      </c>
      <c r="AL104" s="92" t="str">
        <f>IFERROR(IF(AL$5=EOMONTH('Rent Roll'!$M43,0),-'Rent Roll'!$W43*'Rent Roll'!$AB43,"-"),"-")</f>
        <v>-</v>
      </c>
      <c r="AM104" s="92" t="str">
        <f>IFERROR(IF(AM$5=EOMONTH('Rent Roll'!$M43,0),-'Rent Roll'!$W43*'Rent Roll'!$AB43,"-"),"-")</f>
        <v>-</v>
      </c>
      <c r="AN104" s="92" t="str">
        <f>IFERROR(IF(AN$5=EOMONTH('Rent Roll'!$M43,0),-'Rent Roll'!$W43*'Rent Roll'!$AB43,"-"),"-")</f>
        <v>-</v>
      </c>
      <c r="AO104" s="92" t="str">
        <f>IFERROR(IF(AO$5=EOMONTH('Rent Roll'!$M43,0),-'Rent Roll'!$W43*'Rent Roll'!$AB43,"-"),"-")</f>
        <v>-</v>
      </c>
      <c r="AP104" s="92" t="str">
        <f>IFERROR(IF(AP$5=EOMONTH('Rent Roll'!$M43,0),-'Rent Roll'!$W43*'Rent Roll'!$AB43,"-"),"-")</f>
        <v>-</v>
      </c>
      <c r="AQ104" s="92" t="str">
        <f>IFERROR(IF(AQ$5=EOMONTH('Rent Roll'!$M43,0),-'Rent Roll'!$W43*'Rent Roll'!$AB43,"-"),"-")</f>
        <v>-</v>
      </c>
      <c r="AR104" s="92" t="str">
        <f>IFERROR(IF(AR$5=EOMONTH('Rent Roll'!$M43,0),-'Rent Roll'!$W43*'Rent Roll'!$AB43,"-"),"-")</f>
        <v>-</v>
      </c>
      <c r="AS104" s="92" t="str">
        <f>IFERROR(IF(AS$5=EOMONTH('Rent Roll'!$M43,0),-'Rent Roll'!$W43*'Rent Roll'!$AB43,"-"),"-")</f>
        <v>-</v>
      </c>
      <c r="AT104" s="92" t="str">
        <f>IFERROR(IF(AT$5=EOMONTH('Rent Roll'!$M43,0),-'Rent Roll'!$W43*'Rent Roll'!$AB43,"-"),"-")</f>
        <v>-</v>
      </c>
      <c r="AU104" s="92" t="str">
        <f>IFERROR(IF(AU$5=EOMONTH('Rent Roll'!$M43,0),-'Rent Roll'!$W43*'Rent Roll'!$AB43,"-"),"-")</f>
        <v>-</v>
      </c>
      <c r="AV104" s="92" t="str">
        <f>IFERROR(IF(AV$5=EOMONTH('Rent Roll'!$M43,0),-'Rent Roll'!$W43*'Rent Roll'!$AB43,"-"),"-")</f>
        <v>-</v>
      </c>
      <c r="AW104" s="92" t="str">
        <f>IFERROR(IF(AW$5=EOMONTH('Rent Roll'!$M43,0),-'Rent Roll'!$W43*'Rent Roll'!$AB43,"-"),"-")</f>
        <v>-</v>
      </c>
      <c r="AX104" s="92" t="str">
        <f>IFERROR(IF(AX$5=EOMONTH('Rent Roll'!$M43,0),-'Rent Roll'!$W43*'Rent Roll'!$AB43,"-"),"-")</f>
        <v>-</v>
      </c>
      <c r="AY104" s="92" t="str">
        <f>IFERROR(IF(AY$5=EOMONTH('Rent Roll'!$M43,0),-'Rent Roll'!$W43*'Rent Roll'!$AB43,"-"),"-")</f>
        <v>-</v>
      </c>
      <c r="AZ104" s="92" t="str">
        <f>IFERROR(IF(AZ$5=EOMONTH('Rent Roll'!$M43,0),-'Rent Roll'!$W43*'Rent Roll'!$AB43,"-"),"-")</f>
        <v>-</v>
      </c>
      <c r="BA104" s="92" t="str">
        <f>IFERROR(IF(BA$5=EOMONTH('Rent Roll'!$M43,0),-'Rent Roll'!$W43*'Rent Roll'!$AB43,"-"),"-")</f>
        <v>-</v>
      </c>
      <c r="BB104" s="92" t="str">
        <f>IFERROR(IF(BB$5=EOMONTH('Rent Roll'!$M43,0),-'Rent Roll'!$W43*'Rent Roll'!$AB43,"-"),"-")</f>
        <v>-</v>
      </c>
      <c r="BC104" s="92" t="str">
        <f>IFERROR(IF(BC$5=EOMONTH('Rent Roll'!$M43,0),-'Rent Roll'!$W43*'Rent Roll'!$AB43,"-"),"-")</f>
        <v>-</v>
      </c>
      <c r="BD104" s="92" t="str">
        <f>IFERROR(IF(BD$5=EOMONTH('Rent Roll'!$M43,0),-'Rent Roll'!$W43*'Rent Roll'!$AB43,"-"),"-")</f>
        <v>-</v>
      </c>
      <c r="BE104" s="92" t="str">
        <f>IFERROR(IF(BE$5=EOMONTH('Rent Roll'!$M43,0),-'Rent Roll'!$W43*'Rent Roll'!$AB43,"-"),"-")</f>
        <v>-</v>
      </c>
      <c r="BF104" s="92" t="str">
        <f>IFERROR(IF(BF$5=EOMONTH('Rent Roll'!$M43,0),-'Rent Roll'!$W43*'Rent Roll'!$AB43,"-"),"-")</f>
        <v>-</v>
      </c>
      <c r="BG104" s="92" t="str">
        <f>IFERROR(IF(BG$5=EOMONTH('Rent Roll'!$M43,0),-'Rent Roll'!$W43*'Rent Roll'!$AB43,"-"),"-")</f>
        <v>-</v>
      </c>
      <c r="BH104" s="92" t="str">
        <f>IFERROR(IF(BH$5=EOMONTH('Rent Roll'!$M43,0),-'Rent Roll'!$W43*'Rent Roll'!$AB43,"-"),"-")</f>
        <v>-</v>
      </c>
      <c r="BI104" s="92" t="str">
        <f>IFERROR(IF(BI$5=EOMONTH('Rent Roll'!$M43,0),-'Rent Roll'!$W43*'Rent Roll'!$AB43,"-"),"-")</f>
        <v>-</v>
      </c>
      <c r="BJ104" s="92" t="str">
        <f>IFERROR(IF(BJ$5=EOMONTH('Rent Roll'!$M43,0),-'Rent Roll'!$W43*'Rent Roll'!$AB43,"-"),"-")</f>
        <v>-</v>
      </c>
      <c r="BK104" s="92" t="str">
        <f>IFERROR(IF(BK$5=EOMONTH('Rent Roll'!$M43,0),-'Rent Roll'!$W43*'Rent Roll'!$AB43,"-"),"-")</f>
        <v>-</v>
      </c>
      <c r="BL104" s="92" t="str">
        <f>IFERROR(IF(BL$5=EOMONTH('Rent Roll'!$M43,0),-'Rent Roll'!$W43*'Rent Roll'!$AB43,"-"),"-")</f>
        <v>-</v>
      </c>
      <c r="BM104" s="92" t="str">
        <f>IFERROR(IF(BM$5=EOMONTH('Rent Roll'!$M43,0),-'Rent Roll'!$W43*'Rent Roll'!$AB43,"-"),"-")</f>
        <v>-</v>
      </c>
      <c r="BN104" s="92" t="str">
        <f>IFERROR(IF(BN$5=EOMONTH('Rent Roll'!$M43,0),-'Rent Roll'!$W43*'Rent Roll'!$AB43,"-"),"-")</f>
        <v>-</v>
      </c>
      <c r="BO104" s="92" t="str">
        <f>IFERROR(IF(BO$5=EOMONTH('Rent Roll'!$M43,0),-'Rent Roll'!$W43*'Rent Roll'!$AB43,"-"),"-")</f>
        <v>-</v>
      </c>
      <c r="BP104" s="92" t="str">
        <f>IFERROR(IF(BP$5=EOMONTH('Rent Roll'!$M43,0),-'Rent Roll'!$W43*'Rent Roll'!$AB43,"-"),"-")</f>
        <v>-</v>
      </c>
      <c r="BQ104" s="92" t="str">
        <f>IFERROR(IF(BQ$5=EOMONTH('Rent Roll'!$M43,0),-'Rent Roll'!$W43*'Rent Roll'!$AB43,"-"),"-")</f>
        <v>-</v>
      </c>
      <c r="BR104" s="92" t="str">
        <f>IFERROR(IF(BR$5=EOMONTH('Rent Roll'!$M43,0),-'Rent Roll'!$W43*'Rent Roll'!$AB43,"-"),"-")</f>
        <v>-</v>
      </c>
      <c r="BS104" s="92" t="str">
        <f>IFERROR(IF(BS$5=EOMONTH('Rent Roll'!$M43,0),-'Rent Roll'!$W43*'Rent Roll'!$AB43,"-"),"-")</f>
        <v>-</v>
      </c>
      <c r="BT104" s="92" t="str">
        <f>IFERROR(IF(BT$5=EOMONTH('Rent Roll'!$M43,0),-'Rent Roll'!$W43*'Rent Roll'!$AB43,"-"),"-")</f>
        <v>-</v>
      </c>
      <c r="BU104" s="92" t="str">
        <f>IFERROR(IF(BU$5=EOMONTH('Rent Roll'!$M43,0),-'Rent Roll'!$W43*'Rent Roll'!$AB43,"-"),"-")</f>
        <v>-</v>
      </c>
      <c r="BV104" s="92" t="str">
        <f>IFERROR(IF(BV$5=EOMONTH('Rent Roll'!$M43,0),-'Rent Roll'!$W43*'Rent Roll'!$AB43,"-"),"-")</f>
        <v>-</v>
      </c>
      <c r="BW104" s="92" t="str">
        <f>IFERROR(IF(BW$5=EOMONTH('Rent Roll'!$M43,0),-'Rent Roll'!$W43*'Rent Roll'!$AB43,"-"),"-")</f>
        <v>-</v>
      </c>
      <c r="BX104" s="92" t="str">
        <f>IFERROR(IF(BX$5=EOMONTH('Rent Roll'!$M43,0),-'Rent Roll'!$W43*'Rent Roll'!$AB43,"-"),"-")</f>
        <v>-</v>
      </c>
      <c r="BY104" s="92" t="str">
        <f>IFERROR(IF(BY$5=EOMONTH('Rent Roll'!$M43,0),-'Rent Roll'!$W43*'Rent Roll'!$AB43,"-"),"-")</f>
        <v>-</v>
      </c>
      <c r="BZ104" s="92" t="str">
        <f>IFERROR(IF(BZ$5=EOMONTH('Rent Roll'!$M43,0),-'Rent Roll'!$W43*'Rent Roll'!$AB43,"-"),"-")</f>
        <v>-</v>
      </c>
      <c r="CA104" s="92" t="str">
        <f>IFERROR(IF(CA$5=EOMONTH('Rent Roll'!$M43,0),-'Rent Roll'!$W43*'Rent Roll'!$AB43,"-"),"-")</f>
        <v>-</v>
      </c>
      <c r="CB104" s="92" t="str">
        <f>IFERROR(IF(CB$5=EOMONTH('Rent Roll'!$M43,0),-'Rent Roll'!$W43*'Rent Roll'!$AB43,"-"),"-")</f>
        <v>-</v>
      </c>
      <c r="CC104" s="92" t="str">
        <f>IFERROR(IF(CC$5=EOMONTH('Rent Roll'!$M43,0),-'Rent Roll'!$W43*'Rent Roll'!$AB43,"-"),"-")</f>
        <v>-</v>
      </c>
      <c r="CD104" s="92" t="str">
        <f>IFERROR(IF(CD$5=EOMONTH('Rent Roll'!$M43,0),-'Rent Roll'!$W43*'Rent Roll'!$AB43,"-"),"-")</f>
        <v>-</v>
      </c>
      <c r="CE104" s="92" t="str">
        <f>IFERROR(IF(CE$5=EOMONTH('Rent Roll'!$M43,0),-'Rent Roll'!$W43*'Rent Roll'!$AB43,"-"),"-")</f>
        <v>-</v>
      </c>
      <c r="CF104" s="92" t="str">
        <f>IFERROR(IF(CF$5=EOMONTH('Rent Roll'!$M43,0),-'Rent Roll'!$W43*'Rent Roll'!$AB43,"-"),"-")</f>
        <v>-</v>
      </c>
      <c r="CG104" s="92" t="str">
        <f>IFERROR(IF(CG$5=EOMONTH('Rent Roll'!$M43,0),-'Rent Roll'!$W43*'Rent Roll'!$AB43,"-"),"-")</f>
        <v>-</v>
      </c>
      <c r="CH104" s="92" t="str">
        <f>IFERROR(IF(CH$5=EOMONTH('Rent Roll'!$M43,0),-'Rent Roll'!$W43*'Rent Roll'!$AB43,"-"),"-")</f>
        <v>-</v>
      </c>
      <c r="CI104" s="92" t="str">
        <f>IFERROR(IF(CI$5=EOMONTH('Rent Roll'!$M43,0),-'Rent Roll'!$W43*'Rent Roll'!$AB43,"-"),"-")</f>
        <v>-</v>
      </c>
      <c r="CJ104" s="92" t="str">
        <f>IFERROR(IF(CJ$5=EOMONTH('Rent Roll'!$M43,0),-'Rent Roll'!$W43*'Rent Roll'!$AB43,"-"),"-")</f>
        <v>-</v>
      </c>
      <c r="CK104" s="92" t="str">
        <f>IFERROR(IF(CK$5=EOMONTH('Rent Roll'!$M43,0),-'Rent Roll'!$W43*'Rent Roll'!$AB43,"-"),"-")</f>
        <v>-</v>
      </c>
      <c r="CL104" s="92" t="str">
        <f>IFERROR(IF(CL$5=EOMONTH('Rent Roll'!$M43,0),-'Rent Roll'!$W43*'Rent Roll'!$AB43,"-"),"-")</f>
        <v>-</v>
      </c>
      <c r="CM104" s="92" t="str">
        <f>IFERROR(IF(CM$5=EOMONTH('Rent Roll'!$M43,0),-'Rent Roll'!$W43*'Rent Roll'!$AB43,"-"),"-")</f>
        <v>-</v>
      </c>
      <c r="CN104" s="92" t="str">
        <f>IFERROR(IF(CN$5=EOMONTH('Rent Roll'!$M43,0),-'Rent Roll'!$W43*'Rent Roll'!$AB43,"-"),"-")</f>
        <v>-</v>
      </c>
      <c r="CO104" s="92" t="str">
        <f>IFERROR(IF(CO$5=EOMONTH('Rent Roll'!$M43,0),-'Rent Roll'!$W43*'Rent Roll'!$AB43,"-"),"-")</f>
        <v>-</v>
      </c>
      <c r="CP104" s="92" t="str">
        <f>IFERROR(IF(CP$5=EOMONTH('Rent Roll'!$M43,0),-'Rent Roll'!$W43*'Rent Roll'!$AB43,"-"),"-")</f>
        <v>-</v>
      </c>
      <c r="CQ104" s="92" t="str">
        <f>IFERROR(IF(CQ$5=EOMONTH('Rent Roll'!$M43,0),-'Rent Roll'!$W43*'Rent Roll'!$AB43,"-"),"-")</f>
        <v>-</v>
      </c>
      <c r="CR104" s="92" t="str">
        <f>IFERROR(IF(CR$5=EOMONTH('Rent Roll'!$M43,0),-'Rent Roll'!$W43*'Rent Roll'!$AB43,"-"),"-")</f>
        <v>-</v>
      </c>
      <c r="CS104" s="92" t="str">
        <f>IFERROR(IF(CS$5=EOMONTH('Rent Roll'!$M43,0),-'Rent Roll'!$W43*'Rent Roll'!$AB43,"-"),"-")</f>
        <v>-</v>
      </c>
      <c r="CT104" s="92" t="str">
        <f>IFERROR(IF(CT$5=EOMONTH('Rent Roll'!$M43,0),-'Rent Roll'!$W43*'Rent Roll'!$AB43,"-"),"-")</f>
        <v>-</v>
      </c>
      <c r="CU104" s="92" t="str">
        <f>IFERROR(IF(CU$5=EOMONTH('Rent Roll'!$M43,0),-'Rent Roll'!$W43*'Rent Roll'!$AB43,"-"),"-")</f>
        <v>-</v>
      </c>
      <c r="CV104" s="92" t="str">
        <f>IFERROR(IF(CV$5=EOMONTH('Rent Roll'!$M43,0),-'Rent Roll'!$W43*'Rent Roll'!$AB43,"-"),"-")</f>
        <v>-</v>
      </c>
      <c r="CW104" s="92" t="str">
        <f>IFERROR(IF(CW$5=EOMONTH('Rent Roll'!$M43,0),-'Rent Roll'!$W43*'Rent Roll'!$AB43,"-"),"-")</f>
        <v>-</v>
      </c>
      <c r="CX104" s="92" t="str">
        <f>IFERROR(IF(CX$5=EOMONTH('Rent Roll'!$M43,0),-'Rent Roll'!$W43*'Rent Roll'!$AB43,"-"),"-")</f>
        <v>-</v>
      </c>
      <c r="CY104" s="92" t="str">
        <f>IFERROR(IF(CY$5=EOMONTH('Rent Roll'!$M43,0),-'Rent Roll'!$W43*'Rent Roll'!$AB43,"-"),"-")</f>
        <v>-</v>
      </c>
      <c r="CZ104" s="92" t="str">
        <f>IFERROR(IF(CZ$5=EOMONTH('Rent Roll'!$M43,0),-'Rent Roll'!$W43*'Rent Roll'!$AB43,"-"),"-")</f>
        <v>-</v>
      </c>
      <c r="DA104" s="92" t="str">
        <f>IFERROR(IF(DA$5=EOMONTH('Rent Roll'!$M43,0),-'Rent Roll'!$W43*'Rent Roll'!$AB43,"-"),"-")</f>
        <v>-</v>
      </c>
      <c r="DB104" s="92" t="str">
        <f>IFERROR(IF(DB$5=EOMONTH('Rent Roll'!$M43,0),-'Rent Roll'!$W43*'Rent Roll'!$AB43,"-"),"-")</f>
        <v>-</v>
      </c>
      <c r="DC104" s="92" t="str">
        <f>IFERROR(IF(DC$5=EOMONTH('Rent Roll'!$M43,0),-'Rent Roll'!$W43*'Rent Roll'!$AB43,"-"),"-")</f>
        <v>-</v>
      </c>
      <c r="DD104" s="92" t="str">
        <f>IFERROR(IF(DD$5=EOMONTH('Rent Roll'!$M43,0),-'Rent Roll'!$W43*'Rent Roll'!$AB43,"-"),"-")</f>
        <v>-</v>
      </c>
      <c r="DE104" s="92" t="str">
        <f>IFERROR(IF(DE$5=EOMONTH('Rent Roll'!$M43,0),-'Rent Roll'!$W43*'Rent Roll'!$AB43,"-"),"-")</f>
        <v>-</v>
      </c>
      <c r="DF104" s="92" t="str">
        <f>IFERROR(IF(DF$5=EOMONTH('Rent Roll'!$M43,0),-'Rent Roll'!$W43*'Rent Roll'!$AB43,"-"),"-")</f>
        <v>-</v>
      </c>
      <c r="DG104" s="92" t="str">
        <f>IFERROR(IF(DG$5=EOMONTH('Rent Roll'!$M43,0),-'Rent Roll'!$W43*'Rent Roll'!$AB43,"-"),"-")</f>
        <v>-</v>
      </c>
      <c r="DH104" s="92" t="str">
        <f>IFERROR(IF(DH$5=EOMONTH('Rent Roll'!$M43,0),-'Rent Roll'!$W43*'Rent Roll'!$AB43,"-"),"-")</f>
        <v>-</v>
      </c>
      <c r="DI104" s="92" t="str">
        <f>IFERROR(IF(DI$5=EOMONTH('Rent Roll'!$M43,0),-'Rent Roll'!$W43*'Rent Roll'!$AB43,"-"),"-")</f>
        <v>-</v>
      </c>
      <c r="DJ104" s="92" t="str">
        <f>IFERROR(IF(DJ$5=EOMONTH('Rent Roll'!$M43,0),-'Rent Roll'!$W43*'Rent Roll'!$AB43,"-"),"-")</f>
        <v>-</v>
      </c>
      <c r="DK104" s="92" t="str">
        <f>IFERROR(IF(DK$5=EOMONTH('Rent Roll'!$M43,0),-'Rent Roll'!$W43*'Rent Roll'!$AB43,"-"),"-")</f>
        <v>-</v>
      </c>
      <c r="DL104" s="92" t="str">
        <f>IFERROR(IF(DL$5=EOMONTH('Rent Roll'!$M43,0),-'Rent Roll'!$W43*'Rent Roll'!$AB43,"-"),"-")</f>
        <v>-</v>
      </c>
      <c r="DM104" s="92" t="str">
        <f>IFERROR(IF(DM$5=EOMONTH('Rent Roll'!$M43,0),-'Rent Roll'!$W43*'Rent Roll'!$AB43,"-"),"-")</f>
        <v>-</v>
      </c>
      <c r="DN104" s="92" t="str">
        <f>IFERROR(IF(DN$5=EOMONTH('Rent Roll'!$M43,0),-'Rent Roll'!$W43*'Rent Roll'!$AB43,"-"),"-")</f>
        <v>-</v>
      </c>
      <c r="DO104" s="92" t="str">
        <f>IFERROR(IF(DO$5=EOMONTH('Rent Roll'!$M43,0),-'Rent Roll'!$W43*'Rent Roll'!$AB43,"-"),"-")</f>
        <v>-</v>
      </c>
      <c r="DP104" s="92" t="str">
        <f>IFERROR(IF(DP$5=EOMONTH('Rent Roll'!$M43,0),-'Rent Roll'!$W43*'Rent Roll'!$AB43,"-"),"-")</f>
        <v>-</v>
      </c>
      <c r="DQ104" s="92" t="str">
        <f>IFERROR(IF(DQ$5=EOMONTH('Rent Roll'!$M43,0),-'Rent Roll'!$W43*'Rent Roll'!$AB43,"-"),"-")</f>
        <v>-</v>
      </c>
      <c r="DR104" s="92" t="str">
        <f>IFERROR(IF(DR$5=EOMONTH('Rent Roll'!$M43,0),-'Rent Roll'!$W43*'Rent Roll'!$AB43,"-"),"-")</f>
        <v>-</v>
      </c>
      <c r="DS104" s="92" t="str">
        <f>IFERROR(IF(DS$5=EOMONTH('Rent Roll'!$M43,0),-'Rent Roll'!$W43*'Rent Roll'!$AB43,"-"),"-")</f>
        <v>-</v>
      </c>
      <c r="DT104" s="92" t="str">
        <f>IFERROR(IF(DT$5=EOMONTH('Rent Roll'!$M43,0),-'Rent Roll'!$W43*'Rent Roll'!$AB43,"-"),"-")</f>
        <v>-</v>
      </c>
      <c r="DU104" s="92" t="str">
        <f>IFERROR(IF(DU$5=EOMONTH('Rent Roll'!$M43,0),-'Rent Roll'!$W43*'Rent Roll'!$AB43,"-"),"-")</f>
        <v>-</v>
      </c>
      <c r="DV104" s="92" t="str">
        <f>IFERROR(IF(DV$5=EOMONTH('Rent Roll'!$M43,0),-'Rent Roll'!$W43*'Rent Roll'!$AB43,"-"),"-")</f>
        <v>-</v>
      </c>
      <c r="DW104" s="92" t="str">
        <f>IFERROR(IF(DW$5=EOMONTH('Rent Roll'!$M43,0),-'Rent Roll'!$W43*'Rent Roll'!$AB43,"-"),"-")</f>
        <v>-</v>
      </c>
      <c r="DX104" s="92" t="str">
        <f>IFERROR(IF(DX$5=EOMONTH('Rent Roll'!$M43,0),-'Rent Roll'!$W43*'Rent Roll'!$AB43,"-"),"-")</f>
        <v>-</v>
      </c>
      <c r="DY104" s="92" t="str">
        <f>IFERROR(IF(DY$5=EOMONTH('Rent Roll'!$M43,0),-'Rent Roll'!$W43*'Rent Roll'!$AB43,"-"),"-")</f>
        <v>-</v>
      </c>
      <c r="DZ104" s="92" t="str">
        <f>IFERROR(IF(DZ$5=EOMONTH('Rent Roll'!$M43,0),-'Rent Roll'!$W43*'Rent Roll'!$AB43,"-"),"-")</f>
        <v>-</v>
      </c>
      <c r="EA104" s="92" t="str">
        <f>IFERROR(IF(EA$5=EOMONTH('Rent Roll'!$M43,0),-'Rent Roll'!$W43*'Rent Roll'!$AB43,"-"),"-")</f>
        <v>-</v>
      </c>
      <c r="EB104" s="92" t="str">
        <f>IFERROR(IF(EB$5=EOMONTH('Rent Roll'!$M43,0),-'Rent Roll'!$W43*'Rent Roll'!$AB43,"-"),"-")</f>
        <v>-</v>
      </c>
      <c r="EC104" s="92" t="str">
        <f>IFERROR(IF(EC$5=EOMONTH('Rent Roll'!$M43,0),-'Rent Roll'!$W43*'Rent Roll'!$AB43,"-"),"-")</f>
        <v>-</v>
      </c>
      <c r="ED104" s="92" t="str">
        <f>IFERROR(IF(ED$5=EOMONTH('Rent Roll'!$M43,0),-'Rent Roll'!$W43*'Rent Roll'!$AB43,"-"),"-")</f>
        <v>-</v>
      </c>
      <c r="EE104" s="92" t="str">
        <f>IFERROR(IF(EE$5=EOMONTH('Rent Roll'!$M43,0),-'Rent Roll'!$W43*'Rent Roll'!$AB43,"-"),"-")</f>
        <v>-</v>
      </c>
      <c r="EF104" s="214" t="str">
        <f>IFERROR(IF(EF$5=EOMONTH('Rent Roll'!$M43,0),-'Rent Roll'!$W43*'Rent Roll'!$AB43,"-"),"-")</f>
        <v>-</v>
      </c>
      <c r="EG104" s="72" t="s">
        <v>109</v>
      </c>
    </row>
    <row r="105" spans="2:137" x14ac:dyDescent="0.2">
      <c r="B105" s="75"/>
      <c r="C105" s="287" t="str">
        <f>CONCATENATE('Rent Roll'!B18&amp;" - "&amp;'Rent Roll'!C18)</f>
        <v xml:space="preserve"> - </v>
      </c>
      <c r="D105" s="214">
        <f t="shared" si="157"/>
        <v>0</v>
      </c>
      <c r="E105" s="92" t="str">
        <f>IFERROR(IF(E$5=EOMONTH('Rent Roll'!$M44,0),-'Rent Roll'!$W44*'Rent Roll'!$AB44,"-"),"-")</f>
        <v>-</v>
      </c>
      <c r="F105" s="92" t="str">
        <f>IFERROR(IF(F$5=EOMONTH('Rent Roll'!$M44,0),-'Rent Roll'!$W44*'Rent Roll'!$AB44,"-"),"-")</f>
        <v>-</v>
      </c>
      <c r="G105" s="92" t="str">
        <f>IFERROR(IF(G$5=EOMONTH('Rent Roll'!$M44,0),-'Rent Roll'!$W44*'Rent Roll'!$AB44,"-"),"-")</f>
        <v>-</v>
      </c>
      <c r="H105" s="92" t="str">
        <f>IFERROR(IF(H$5=EOMONTH('Rent Roll'!$M44,0),-'Rent Roll'!$W44*'Rent Roll'!$AB44,"-"),"-")</f>
        <v>-</v>
      </c>
      <c r="I105" s="92" t="str">
        <f>IFERROR(IF(I$5=EOMONTH('Rent Roll'!$M44,0),-'Rent Roll'!$W44*'Rent Roll'!$AB44,"-"),"-")</f>
        <v>-</v>
      </c>
      <c r="J105" s="92" t="str">
        <f>IFERROR(IF(J$5=EOMONTH('Rent Roll'!$M44,0),-'Rent Roll'!$W44*'Rent Roll'!$AB44,"-"),"-")</f>
        <v>-</v>
      </c>
      <c r="K105" s="92" t="str">
        <f>IFERROR(IF(K$5=EOMONTH('Rent Roll'!$M44,0),-'Rent Roll'!$W44*'Rent Roll'!$AB44,"-"),"-")</f>
        <v>-</v>
      </c>
      <c r="L105" s="92" t="str">
        <f>IFERROR(IF(L$5=EOMONTH('Rent Roll'!$M44,0),-'Rent Roll'!$W44*'Rent Roll'!$AB44,"-"),"-")</f>
        <v>-</v>
      </c>
      <c r="M105" s="92" t="str">
        <f>IFERROR(IF(M$5=EOMONTH('Rent Roll'!$M44,0),-'Rent Roll'!$W44*'Rent Roll'!$AB44,"-"),"-")</f>
        <v>-</v>
      </c>
      <c r="N105" s="92" t="str">
        <f>IFERROR(IF(N$5=EOMONTH('Rent Roll'!$M44,0),-'Rent Roll'!$W44*'Rent Roll'!$AB44,"-"),"-")</f>
        <v>-</v>
      </c>
      <c r="O105" s="92" t="str">
        <f>IFERROR(IF(O$5=EOMONTH('Rent Roll'!$M44,0),-'Rent Roll'!$W44*'Rent Roll'!$AB44,"-"),"-")</f>
        <v>-</v>
      </c>
      <c r="P105" s="92" t="str">
        <f>IFERROR(IF(P$5=EOMONTH('Rent Roll'!$M44,0),-'Rent Roll'!$W44*'Rent Roll'!$AB44,"-"),"-")</f>
        <v>-</v>
      </c>
      <c r="Q105" s="92" t="str">
        <f>IFERROR(IF(Q$5=EOMONTH('Rent Roll'!$M44,0),-'Rent Roll'!$W44*'Rent Roll'!$AB44,"-"),"-")</f>
        <v>-</v>
      </c>
      <c r="R105" s="92" t="str">
        <f>IFERROR(IF(R$5=EOMONTH('Rent Roll'!$M44,0),-'Rent Roll'!$W44*'Rent Roll'!$AB44,"-"),"-")</f>
        <v>-</v>
      </c>
      <c r="S105" s="92" t="str">
        <f>IFERROR(IF(S$5=EOMONTH('Rent Roll'!$M44,0),-'Rent Roll'!$W44*'Rent Roll'!$AB44,"-"),"-")</f>
        <v>-</v>
      </c>
      <c r="T105" s="92" t="str">
        <f>IFERROR(IF(T$5=EOMONTH('Rent Roll'!$M44,0),-'Rent Roll'!$W44*'Rent Roll'!$AB44,"-"),"-")</f>
        <v>-</v>
      </c>
      <c r="U105" s="92" t="str">
        <f>IFERROR(IF(U$5=EOMONTH('Rent Roll'!$M44,0),-'Rent Roll'!$W44*'Rent Roll'!$AB44,"-"),"-")</f>
        <v>-</v>
      </c>
      <c r="V105" s="92" t="str">
        <f>IFERROR(IF(V$5=EOMONTH('Rent Roll'!$M44,0),-'Rent Roll'!$W44*'Rent Roll'!$AB44,"-"),"-")</f>
        <v>-</v>
      </c>
      <c r="W105" s="92" t="str">
        <f>IFERROR(IF(W$5=EOMONTH('Rent Roll'!$M44,0),-'Rent Roll'!$W44*'Rent Roll'!$AB44,"-"),"-")</f>
        <v>-</v>
      </c>
      <c r="X105" s="92" t="str">
        <f>IFERROR(IF(X$5=EOMONTH('Rent Roll'!$M44,0),-'Rent Roll'!$W44*'Rent Roll'!$AB44,"-"),"-")</f>
        <v>-</v>
      </c>
      <c r="Y105" s="92" t="str">
        <f>IFERROR(IF(Y$5=EOMONTH('Rent Roll'!$M44,0),-'Rent Roll'!$W44*'Rent Roll'!$AB44,"-"),"-")</f>
        <v>-</v>
      </c>
      <c r="Z105" s="92" t="str">
        <f>IFERROR(IF(Z$5=EOMONTH('Rent Roll'!$M44,0),-'Rent Roll'!$W44*'Rent Roll'!$AB44,"-"),"-")</f>
        <v>-</v>
      </c>
      <c r="AA105" s="92" t="str">
        <f>IFERROR(IF(AA$5=EOMONTH('Rent Roll'!$M44,0),-'Rent Roll'!$W44*'Rent Roll'!$AB44,"-"),"-")</f>
        <v>-</v>
      </c>
      <c r="AB105" s="92" t="str">
        <f>IFERROR(IF(AB$5=EOMONTH('Rent Roll'!$M44,0),-'Rent Roll'!$W44*'Rent Roll'!$AB44,"-"),"-")</f>
        <v>-</v>
      </c>
      <c r="AC105" s="92" t="str">
        <f>IFERROR(IF(AC$5=EOMONTH('Rent Roll'!$M44,0),-'Rent Roll'!$W44*'Rent Roll'!$AB44,"-"),"-")</f>
        <v>-</v>
      </c>
      <c r="AD105" s="92" t="str">
        <f>IFERROR(IF(AD$5=EOMONTH('Rent Roll'!$M44,0),-'Rent Roll'!$W44*'Rent Roll'!$AB44,"-"),"-")</f>
        <v>-</v>
      </c>
      <c r="AE105" s="92" t="str">
        <f>IFERROR(IF(AE$5=EOMONTH('Rent Roll'!$M44,0),-'Rent Roll'!$W44*'Rent Roll'!$AB44,"-"),"-")</f>
        <v>-</v>
      </c>
      <c r="AF105" s="92" t="str">
        <f>IFERROR(IF(AF$5=EOMONTH('Rent Roll'!$M44,0),-'Rent Roll'!$W44*'Rent Roll'!$AB44,"-"),"-")</f>
        <v>-</v>
      </c>
      <c r="AG105" s="92" t="str">
        <f>IFERROR(IF(AG$5=EOMONTH('Rent Roll'!$M44,0),-'Rent Roll'!$W44*'Rent Roll'!$AB44,"-"),"-")</f>
        <v>-</v>
      </c>
      <c r="AH105" s="92" t="str">
        <f>IFERROR(IF(AH$5=EOMONTH('Rent Roll'!$M44,0),-'Rent Roll'!$W44*'Rent Roll'!$AB44,"-"),"-")</f>
        <v>-</v>
      </c>
      <c r="AI105" s="92" t="str">
        <f>IFERROR(IF(AI$5=EOMONTH('Rent Roll'!$M44,0),-'Rent Roll'!$W44*'Rent Roll'!$AB44,"-"),"-")</f>
        <v>-</v>
      </c>
      <c r="AJ105" s="92" t="str">
        <f>IFERROR(IF(AJ$5=EOMONTH('Rent Roll'!$M44,0),-'Rent Roll'!$W44*'Rent Roll'!$AB44,"-"),"-")</f>
        <v>-</v>
      </c>
      <c r="AK105" s="92" t="str">
        <f>IFERROR(IF(AK$5=EOMONTH('Rent Roll'!$M44,0),-'Rent Roll'!$W44*'Rent Roll'!$AB44,"-"),"-")</f>
        <v>-</v>
      </c>
      <c r="AL105" s="92" t="str">
        <f>IFERROR(IF(AL$5=EOMONTH('Rent Roll'!$M44,0),-'Rent Roll'!$W44*'Rent Roll'!$AB44,"-"),"-")</f>
        <v>-</v>
      </c>
      <c r="AM105" s="92" t="str">
        <f>IFERROR(IF(AM$5=EOMONTH('Rent Roll'!$M44,0),-'Rent Roll'!$W44*'Rent Roll'!$AB44,"-"),"-")</f>
        <v>-</v>
      </c>
      <c r="AN105" s="92" t="str">
        <f>IFERROR(IF(AN$5=EOMONTH('Rent Roll'!$M44,0),-'Rent Roll'!$W44*'Rent Roll'!$AB44,"-"),"-")</f>
        <v>-</v>
      </c>
      <c r="AO105" s="92" t="str">
        <f>IFERROR(IF(AO$5=EOMONTH('Rent Roll'!$M44,0),-'Rent Roll'!$W44*'Rent Roll'!$AB44,"-"),"-")</f>
        <v>-</v>
      </c>
      <c r="AP105" s="92" t="str">
        <f>IFERROR(IF(AP$5=EOMONTH('Rent Roll'!$M44,0),-'Rent Roll'!$W44*'Rent Roll'!$AB44,"-"),"-")</f>
        <v>-</v>
      </c>
      <c r="AQ105" s="92" t="str">
        <f>IFERROR(IF(AQ$5=EOMONTH('Rent Roll'!$M44,0),-'Rent Roll'!$W44*'Rent Roll'!$AB44,"-"),"-")</f>
        <v>-</v>
      </c>
      <c r="AR105" s="92" t="str">
        <f>IFERROR(IF(AR$5=EOMONTH('Rent Roll'!$M44,0),-'Rent Roll'!$W44*'Rent Roll'!$AB44,"-"),"-")</f>
        <v>-</v>
      </c>
      <c r="AS105" s="92" t="str">
        <f>IFERROR(IF(AS$5=EOMONTH('Rent Roll'!$M44,0),-'Rent Roll'!$W44*'Rent Roll'!$AB44,"-"),"-")</f>
        <v>-</v>
      </c>
      <c r="AT105" s="92" t="str">
        <f>IFERROR(IF(AT$5=EOMONTH('Rent Roll'!$M44,0),-'Rent Roll'!$W44*'Rent Roll'!$AB44,"-"),"-")</f>
        <v>-</v>
      </c>
      <c r="AU105" s="92" t="str">
        <f>IFERROR(IF(AU$5=EOMONTH('Rent Roll'!$M44,0),-'Rent Roll'!$W44*'Rent Roll'!$AB44,"-"),"-")</f>
        <v>-</v>
      </c>
      <c r="AV105" s="92" t="str">
        <f>IFERROR(IF(AV$5=EOMONTH('Rent Roll'!$M44,0),-'Rent Roll'!$W44*'Rent Roll'!$AB44,"-"),"-")</f>
        <v>-</v>
      </c>
      <c r="AW105" s="92" t="str">
        <f>IFERROR(IF(AW$5=EOMONTH('Rent Roll'!$M44,0),-'Rent Roll'!$W44*'Rent Roll'!$AB44,"-"),"-")</f>
        <v>-</v>
      </c>
      <c r="AX105" s="92" t="str">
        <f>IFERROR(IF(AX$5=EOMONTH('Rent Roll'!$M44,0),-'Rent Roll'!$W44*'Rent Roll'!$AB44,"-"),"-")</f>
        <v>-</v>
      </c>
      <c r="AY105" s="92" t="str">
        <f>IFERROR(IF(AY$5=EOMONTH('Rent Roll'!$M44,0),-'Rent Roll'!$W44*'Rent Roll'!$AB44,"-"),"-")</f>
        <v>-</v>
      </c>
      <c r="AZ105" s="92" t="str">
        <f>IFERROR(IF(AZ$5=EOMONTH('Rent Roll'!$M44,0),-'Rent Roll'!$W44*'Rent Roll'!$AB44,"-"),"-")</f>
        <v>-</v>
      </c>
      <c r="BA105" s="92" t="str">
        <f>IFERROR(IF(BA$5=EOMONTH('Rent Roll'!$M44,0),-'Rent Roll'!$W44*'Rent Roll'!$AB44,"-"),"-")</f>
        <v>-</v>
      </c>
      <c r="BB105" s="92" t="str">
        <f>IFERROR(IF(BB$5=EOMONTH('Rent Roll'!$M44,0),-'Rent Roll'!$W44*'Rent Roll'!$AB44,"-"),"-")</f>
        <v>-</v>
      </c>
      <c r="BC105" s="92" t="str">
        <f>IFERROR(IF(BC$5=EOMONTH('Rent Roll'!$M44,0),-'Rent Roll'!$W44*'Rent Roll'!$AB44,"-"),"-")</f>
        <v>-</v>
      </c>
      <c r="BD105" s="92" t="str">
        <f>IFERROR(IF(BD$5=EOMONTH('Rent Roll'!$M44,0),-'Rent Roll'!$W44*'Rent Roll'!$AB44,"-"),"-")</f>
        <v>-</v>
      </c>
      <c r="BE105" s="92" t="str">
        <f>IFERROR(IF(BE$5=EOMONTH('Rent Roll'!$M44,0),-'Rent Roll'!$W44*'Rent Roll'!$AB44,"-"),"-")</f>
        <v>-</v>
      </c>
      <c r="BF105" s="92" t="str">
        <f>IFERROR(IF(BF$5=EOMONTH('Rent Roll'!$M44,0),-'Rent Roll'!$W44*'Rent Roll'!$AB44,"-"),"-")</f>
        <v>-</v>
      </c>
      <c r="BG105" s="92" t="str">
        <f>IFERROR(IF(BG$5=EOMONTH('Rent Roll'!$M44,0),-'Rent Roll'!$W44*'Rent Roll'!$AB44,"-"),"-")</f>
        <v>-</v>
      </c>
      <c r="BH105" s="92" t="str">
        <f>IFERROR(IF(BH$5=EOMONTH('Rent Roll'!$M44,0),-'Rent Roll'!$W44*'Rent Roll'!$AB44,"-"),"-")</f>
        <v>-</v>
      </c>
      <c r="BI105" s="92" t="str">
        <f>IFERROR(IF(BI$5=EOMONTH('Rent Roll'!$M44,0),-'Rent Roll'!$W44*'Rent Roll'!$AB44,"-"),"-")</f>
        <v>-</v>
      </c>
      <c r="BJ105" s="92" t="str">
        <f>IFERROR(IF(BJ$5=EOMONTH('Rent Roll'!$M44,0),-'Rent Roll'!$W44*'Rent Roll'!$AB44,"-"),"-")</f>
        <v>-</v>
      </c>
      <c r="BK105" s="92" t="str">
        <f>IFERROR(IF(BK$5=EOMONTH('Rent Roll'!$M44,0),-'Rent Roll'!$W44*'Rent Roll'!$AB44,"-"),"-")</f>
        <v>-</v>
      </c>
      <c r="BL105" s="92" t="str">
        <f>IFERROR(IF(BL$5=EOMONTH('Rent Roll'!$M44,0),-'Rent Roll'!$W44*'Rent Roll'!$AB44,"-"),"-")</f>
        <v>-</v>
      </c>
      <c r="BM105" s="92" t="str">
        <f>IFERROR(IF(BM$5=EOMONTH('Rent Roll'!$M44,0),-'Rent Roll'!$W44*'Rent Roll'!$AB44,"-"),"-")</f>
        <v>-</v>
      </c>
      <c r="BN105" s="92" t="str">
        <f>IFERROR(IF(BN$5=EOMONTH('Rent Roll'!$M44,0),-'Rent Roll'!$W44*'Rent Roll'!$AB44,"-"),"-")</f>
        <v>-</v>
      </c>
      <c r="BO105" s="92" t="str">
        <f>IFERROR(IF(BO$5=EOMONTH('Rent Roll'!$M44,0),-'Rent Roll'!$W44*'Rent Roll'!$AB44,"-"),"-")</f>
        <v>-</v>
      </c>
      <c r="BP105" s="92" t="str">
        <f>IFERROR(IF(BP$5=EOMONTH('Rent Roll'!$M44,0),-'Rent Roll'!$W44*'Rent Roll'!$AB44,"-"),"-")</f>
        <v>-</v>
      </c>
      <c r="BQ105" s="92" t="str">
        <f>IFERROR(IF(BQ$5=EOMONTH('Rent Roll'!$M44,0),-'Rent Roll'!$W44*'Rent Roll'!$AB44,"-"),"-")</f>
        <v>-</v>
      </c>
      <c r="BR105" s="92" t="str">
        <f>IFERROR(IF(BR$5=EOMONTH('Rent Roll'!$M44,0),-'Rent Roll'!$W44*'Rent Roll'!$AB44,"-"),"-")</f>
        <v>-</v>
      </c>
      <c r="BS105" s="92" t="str">
        <f>IFERROR(IF(BS$5=EOMONTH('Rent Roll'!$M44,0),-'Rent Roll'!$W44*'Rent Roll'!$AB44,"-"),"-")</f>
        <v>-</v>
      </c>
      <c r="BT105" s="92" t="str">
        <f>IFERROR(IF(BT$5=EOMONTH('Rent Roll'!$M44,0),-'Rent Roll'!$W44*'Rent Roll'!$AB44,"-"),"-")</f>
        <v>-</v>
      </c>
      <c r="BU105" s="92" t="str">
        <f>IFERROR(IF(BU$5=EOMONTH('Rent Roll'!$M44,0),-'Rent Roll'!$W44*'Rent Roll'!$AB44,"-"),"-")</f>
        <v>-</v>
      </c>
      <c r="BV105" s="92" t="str">
        <f>IFERROR(IF(BV$5=EOMONTH('Rent Roll'!$M44,0),-'Rent Roll'!$W44*'Rent Roll'!$AB44,"-"),"-")</f>
        <v>-</v>
      </c>
      <c r="BW105" s="92" t="str">
        <f>IFERROR(IF(BW$5=EOMONTH('Rent Roll'!$M44,0),-'Rent Roll'!$W44*'Rent Roll'!$AB44,"-"),"-")</f>
        <v>-</v>
      </c>
      <c r="BX105" s="92" t="str">
        <f>IFERROR(IF(BX$5=EOMONTH('Rent Roll'!$M44,0),-'Rent Roll'!$W44*'Rent Roll'!$AB44,"-"),"-")</f>
        <v>-</v>
      </c>
      <c r="BY105" s="92" t="str">
        <f>IFERROR(IF(BY$5=EOMONTH('Rent Roll'!$M44,0),-'Rent Roll'!$W44*'Rent Roll'!$AB44,"-"),"-")</f>
        <v>-</v>
      </c>
      <c r="BZ105" s="92" t="str">
        <f>IFERROR(IF(BZ$5=EOMONTH('Rent Roll'!$M44,0),-'Rent Roll'!$W44*'Rent Roll'!$AB44,"-"),"-")</f>
        <v>-</v>
      </c>
      <c r="CA105" s="92" t="str">
        <f>IFERROR(IF(CA$5=EOMONTH('Rent Roll'!$M44,0),-'Rent Roll'!$W44*'Rent Roll'!$AB44,"-"),"-")</f>
        <v>-</v>
      </c>
      <c r="CB105" s="92" t="str">
        <f>IFERROR(IF(CB$5=EOMONTH('Rent Roll'!$M44,0),-'Rent Roll'!$W44*'Rent Roll'!$AB44,"-"),"-")</f>
        <v>-</v>
      </c>
      <c r="CC105" s="92" t="str">
        <f>IFERROR(IF(CC$5=EOMONTH('Rent Roll'!$M44,0),-'Rent Roll'!$W44*'Rent Roll'!$AB44,"-"),"-")</f>
        <v>-</v>
      </c>
      <c r="CD105" s="92" t="str">
        <f>IFERROR(IF(CD$5=EOMONTH('Rent Roll'!$M44,0),-'Rent Roll'!$W44*'Rent Roll'!$AB44,"-"),"-")</f>
        <v>-</v>
      </c>
      <c r="CE105" s="92" t="str">
        <f>IFERROR(IF(CE$5=EOMONTH('Rent Roll'!$M44,0),-'Rent Roll'!$W44*'Rent Roll'!$AB44,"-"),"-")</f>
        <v>-</v>
      </c>
      <c r="CF105" s="92" t="str">
        <f>IFERROR(IF(CF$5=EOMONTH('Rent Roll'!$M44,0),-'Rent Roll'!$W44*'Rent Roll'!$AB44,"-"),"-")</f>
        <v>-</v>
      </c>
      <c r="CG105" s="92" t="str">
        <f>IFERROR(IF(CG$5=EOMONTH('Rent Roll'!$M44,0),-'Rent Roll'!$W44*'Rent Roll'!$AB44,"-"),"-")</f>
        <v>-</v>
      </c>
      <c r="CH105" s="92" t="str">
        <f>IFERROR(IF(CH$5=EOMONTH('Rent Roll'!$M44,0),-'Rent Roll'!$W44*'Rent Roll'!$AB44,"-"),"-")</f>
        <v>-</v>
      </c>
      <c r="CI105" s="92" t="str">
        <f>IFERROR(IF(CI$5=EOMONTH('Rent Roll'!$M44,0),-'Rent Roll'!$W44*'Rent Roll'!$AB44,"-"),"-")</f>
        <v>-</v>
      </c>
      <c r="CJ105" s="92" t="str">
        <f>IFERROR(IF(CJ$5=EOMONTH('Rent Roll'!$M44,0),-'Rent Roll'!$W44*'Rent Roll'!$AB44,"-"),"-")</f>
        <v>-</v>
      </c>
      <c r="CK105" s="92" t="str">
        <f>IFERROR(IF(CK$5=EOMONTH('Rent Roll'!$M44,0),-'Rent Roll'!$W44*'Rent Roll'!$AB44,"-"),"-")</f>
        <v>-</v>
      </c>
      <c r="CL105" s="92" t="str">
        <f>IFERROR(IF(CL$5=EOMONTH('Rent Roll'!$M44,0),-'Rent Roll'!$W44*'Rent Roll'!$AB44,"-"),"-")</f>
        <v>-</v>
      </c>
      <c r="CM105" s="92" t="str">
        <f>IFERROR(IF(CM$5=EOMONTH('Rent Roll'!$M44,0),-'Rent Roll'!$W44*'Rent Roll'!$AB44,"-"),"-")</f>
        <v>-</v>
      </c>
      <c r="CN105" s="92" t="str">
        <f>IFERROR(IF(CN$5=EOMONTH('Rent Roll'!$M44,0),-'Rent Roll'!$W44*'Rent Roll'!$AB44,"-"),"-")</f>
        <v>-</v>
      </c>
      <c r="CO105" s="92" t="str">
        <f>IFERROR(IF(CO$5=EOMONTH('Rent Roll'!$M44,0),-'Rent Roll'!$W44*'Rent Roll'!$AB44,"-"),"-")</f>
        <v>-</v>
      </c>
      <c r="CP105" s="92" t="str">
        <f>IFERROR(IF(CP$5=EOMONTH('Rent Roll'!$M44,0),-'Rent Roll'!$W44*'Rent Roll'!$AB44,"-"),"-")</f>
        <v>-</v>
      </c>
      <c r="CQ105" s="92" t="str">
        <f>IFERROR(IF(CQ$5=EOMONTH('Rent Roll'!$M44,0),-'Rent Roll'!$W44*'Rent Roll'!$AB44,"-"),"-")</f>
        <v>-</v>
      </c>
      <c r="CR105" s="92" t="str">
        <f>IFERROR(IF(CR$5=EOMONTH('Rent Roll'!$M44,0),-'Rent Roll'!$W44*'Rent Roll'!$AB44,"-"),"-")</f>
        <v>-</v>
      </c>
      <c r="CS105" s="92" t="str">
        <f>IFERROR(IF(CS$5=EOMONTH('Rent Roll'!$M44,0),-'Rent Roll'!$W44*'Rent Roll'!$AB44,"-"),"-")</f>
        <v>-</v>
      </c>
      <c r="CT105" s="92" t="str">
        <f>IFERROR(IF(CT$5=EOMONTH('Rent Roll'!$M44,0),-'Rent Roll'!$W44*'Rent Roll'!$AB44,"-"),"-")</f>
        <v>-</v>
      </c>
      <c r="CU105" s="92" t="str">
        <f>IFERROR(IF(CU$5=EOMONTH('Rent Roll'!$M44,0),-'Rent Roll'!$W44*'Rent Roll'!$AB44,"-"),"-")</f>
        <v>-</v>
      </c>
      <c r="CV105" s="92" t="str">
        <f>IFERROR(IF(CV$5=EOMONTH('Rent Roll'!$M44,0),-'Rent Roll'!$W44*'Rent Roll'!$AB44,"-"),"-")</f>
        <v>-</v>
      </c>
      <c r="CW105" s="92" t="str">
        <f>IFERROR(IF(CW$5=EOMONTH('Rent Roll'!$M44,0),-'Rent Roll'!$W44*'Rent Roll'!$AB44,"-"),"-")</f>
        <v>-</v>
      </c>
      <c r="CX105" s="92" t="str">
        <f>IFERROR(IF(CX$5=EOMONTH('Rent Roll'!$M44,0),-'Rent Roll'!$W44*'Rent Roll'!$AB44,"-"),"-")</f>
        <v>-</v>
      </c>
      <c r="CY105" s="92" t="str">
        <f>IFERROR(IF(CY$5=EOMONTH('Rent Roll'!$M44,0),-'Rent Roll'!$W44*'Rent Roll'!$AB44,"-"),"-")</f>
        <v>-</v>
      </c>
      <c r="CZ105" s="92" t="str">
        <f>IFERROR(IF(CZ$5=EOMONTH('Rent Roll'!$M44,0),-'Rent Roll'!$W44*'Rent Roll'!$AB44,"-"),"-")</f>
        <v>-</v>
      </c>
      <c r="DA105" s="92" t="str">
        <f>IFERROR(IF(DA$5=EOMONTH('Rent Roll'!$M44,0),-'Rent Roll'!$W44*'Rent Roll'!$AB44,"-"),"-")</f>
        <v>-</v>
      </c>
      <c r="DB105" s="92" t="str">
        <f>IFERROR(IF(DB$5=EOMONTH('Rent Roll'!$M44,0),-'Rent Roll'!$W44*'Rent Roll'!$AB44,"-"),"-")</f>
        <v>-</v>
      </c>
      <c r="DC105" s="92" t="str">
        <f>IFERROR(IF(DC$5=EOMONTH('Rent Roll'!$M44,0),-'Rent Roll'!$W44*'Rent Roll'!$AB44,"-"),"-")</f>
        <v>-</v>
      </c>
      <c r="DD105" s="92" t="str">
        <f>IFERROR(IF(DD$5=EOMONTH('Rent Roll'!$M44,0),-'Rent Roll'!$W44*'Rent Roll'!$AB44,"-"),"-")</f>
        <v>-</v>
      </c>
      <c r="DE105" s="92" t="str">
        <f>IFERROR(IF(DE$5=EOMONTH('Rent Roll'!$M44,0),-'Rent Roll'!$W44*'Rent Roll'!$AB44,"-"),"-")</f>
        <v>-</v>
      </c>
      <c r="DF105" s="92" t="str">
        <f>IFERROR(IF(DF$5=EOMONTH('Rent Roll'!$M44,0),-'Rent Roll'!$W44*'Rent Roll'!$AB44,"-"),"-")</f>
        <v>-</v>
      </c>
      <c r="DG105" s="92" t="str">
        <f>IFERROR(IF(DG$5=EOMONTH('Rent Roll'!$M44,0),-'Rent Roll'!$W44*'Rent Roll'!$AB44,"-"),"-")</f>
        <v>-</v>
      </c>
      <c r="DH105" s="92" t="str">
        <f>IFERROR(IF(DH$5=EOMONTH('Rent Roll'!$M44,0),-'Rent Roll'!$W44*'Rent Roll'!$AB44,"-"),"-")</f>
        <v>-</v>
      </c>
      <c r="DI105" s="92" t="str">
        <f>IFERROR(IF(DI$5=EOMONTH('Rent Roll'!$M44,0),-'Rent Roll'!$W44*'Rent Roll'!$AB44,"-"),"-")</f>
        <v>-</v>
      </c>
      <c r="DJ105" s="92" t="str">
        <f>IFERROR(IF(DJ$5=EOMONTH('Rent Roll'!$M44,0),-'Rent Roll'!$W44*'Rent Roll'!$AB44,"-"),"-")</f>
        <v>-</v>
      </c>
      <c r="DK105" s="92" t="str">
        <f>IFERROR(IF(DK$5=EOMONTH('Rent Roll'!$M44,0),-'Rent Roll'!$W44*'Rent Roll'!$AB44,"-"),"-")</f>
        <v>-</v>
      </c>
      <c r="DL105" s="92" t="str">
        <f>IFERROR(IF(DL$5=EOMONTH('Rent Roll'!$M44,0),-'Rent Roll'!$W44*'Rent Roll'!$AB44,"-"),"-")</f>
        <v>-</v>
      </c>
      <c r="DM105" s="92" t="str">
        <f>IFERROR(IF(DM$5=EOMONTH('Rent Roll'!$M44,0),-'Rent Roll'!$W44*'Rent Roll'!$AB44,"-"),"-")</f>
        <v>-</v>
      </c>
      <c r="DN105" s="92" t="str">
        <f>IFERROR(IF(DN$5=EOMONTH('Rent Roll'!$M44,0),-'Rent Roll'!$W44*'Rent Roll'!$AB44,"-"),"-")</f>
        <v>-</v>
      </c>
      <c r="DO105" s="92" t="str">
        <f>IFERROR(IF(DO$5=EOMONTH('Rent Roll'!$M44,0),-'Rent Roll'!$W44*'Rent Roll'!$AB44,"-"),"-")</f>
        <v>-</v>
      </c>
      <c r="DP105" s="92" t="str">
        <f>IFERROR(IF(DP$5=EOMONTH('Rent Roll'!$M44,0),-'Rent Roll'!$W44*'Rent Roll'!$AB44,"-"),"-")</f>
        <v>-</v>
      </c>
      <c r="DQ105" s="92" t="str">
        <f>IFERROR(IF(DQ$5=EOMONTH('Rent Roll'!$M44,0),-'Rent Roll'!$W44*'Rent Roll'!$AB44,"-"),"-")</f>
        <v>-</v>
      </c>
      <c r="DR105" s="92" t="str">
        <f>IFERROR(IF(DR$5=EOMONTH('Rent Roll'!$M44,0),-'Rent Roll'!$W44*'Rent Roll'!$AB44,"-"),"-")</f>
        <v>-</v>
      </c>
      <c r="DS105" s="92" t="str">
        <f>IFERROR(IF(DS$5=EOMONTH('Rent Roll'!$M44,0),-'Rent Roll'!$W44*'Rent Roll'!$AB44,"-"),"-")</f>
        <v>-</v>
      </c>
      <c r="DT105" s="92" t="str">
        <f>IFERROR(IF(DT$5=EOMONTH('Rent Roll'!$M44,0),-'Rent Roll'!$W44*'Rent Roll'!$AB44,"-"),"-")</f>
        <v>-</v>
      </c>
      <c r="DU105" s="92" t="str">
        <f>IFERROR(IF(DU$5=EOMONTH('Rent Roll'!$M44,0),-'Rent Roll'!$W44*'Rent Roll'!$AB44,"-"),"-")</f>
        <v>-</v>
      </c>
      <c r="DV105" s="92" t="str">
        <f>IFERROR(IF(DV$5=EOMONTH('Rent Roll'!$M44,0),-'Rent Roll'!$W44*'Rent Roll'!$AB44,"-"),"-")</f>
        <v>-</v>
      </c>
      <c r="DW105" s="92" t="str">
        <f>IFERROR(IF(DW$5=EOMONTH('Rent Roll'!$M44,0),-'Rent Roll'!$W44*'Rent Roll'!$AB44,"-"),"-")</f>
        <v>-</v>
      </c>
      <c r="DX105" s="92" t="str">
        <f>IFERROR(IF(DX$5=EOMONTH('Rent Roll'!$M44,0),-'Rent Roll'!$W44*'Rent Roll'!$AB44,"-"),"-")</f>
        <v>-</v>
      </c>
      <c r="DY105" s="92" t="str">
        <f>IFERROR(IF(DY$5=EOMONTH('Rent Roll'!$M44,0),-'Rent Roll'!$W44*'Rent Roll'!$AB44,"-"),"-")</f>
        <v>-</v>
      </c>
      <c r="DZ105" s="92" t="str">
        <f>IFERROR(IF(DZ$5=EOMONTH('Rent Roll'!$M44,0),-'Rent Roll'!$W44*'Rent Roll'!$AB44,"-"),"-")</f>
        <v>-</v>
      </c>
      <c r="EA105" s="92" t="str">
        <f>IFERROR(IF(EA$5=EOMONTH('Rent Roll'!$M44,0),-'Rent Roll'!$W44*'Rent Roll'!$AB44,"-"),"-")</f>
        <v>-</v>
      </c>
      <c r="EB105" s="92" t="str">
        <f>IFERROR(IF(EB$5=EOMONTH('Rent Roll'!$M44,0),-'Rent Roll'!$W44*'Rent Roll'!$AB44,"-"),"-")</f>
        <v>-</v>
      </c>
      <c r="EC105" s="92" t="str">
        <f>IFERROR(IF(EC$5=EOMONTH('Rent Roll'!$M44,0),-'Rent Roll'!$W44*'Rent Roll'!$AB44,"-"),"-")</f>
        <v>-</v>
      </c>
      <c r="ED105" s="92" t="str">
        <f>IFERROR(IF(ED$5=EOMONTH('Rent Roll'!$M44,0),-'Rent Roll'!$W44*'Rent Roll'!$AB44,"-"),"-")</f>
        <v>-</v>
      </c>
      <c r="EE105" s="92" t="str">
        <f>IFERROR(IF(EE$5=EOMONTH('Rent Roll'!$M44,0),-'Rent Roll'!$W44*'Rent Roll'!$AB44,"-"),"-")</f>
        <v>-</v>
      </c>
      <c r="EF105" s="214" t="str">
        <f>IFERROR(IF(EF$5=EOMONTH('Rent Roll'!$M44,0),-'Rent Roll'!$W44*'Rent Roll'!$AB44,"-"),"-")</f>
        <v>-</v>
      </c>
      <c r="EG105" s="72" t="s">
        <v>109</v>
      </c>
    </row>
    <row r="106" spans="2:137" x14ac:dyDescent="0.2">
      <c r="B106" s="75"/>
      <c r="C106" s="287" t="str">
        <f>CONCATENATE('Rent Roll'!B19&amp;" - "&amp;'Rent Roll'!C19)</f>
        <v xml:space="preserve"> - </v>
      </c>
      <c r="D106" s="214">
        <f t="shared" si="157"/>
        <v>0</v>
      </c>
      <c r="E106" s="92" t="str">
        <f>IFERROR(IF(E$5=EOMONTH('Rent Roll'!$M45,0),-'Rent Roll'!$W45*'Rent Roll'!$AB45,"-"),"-")</f>
        <v>-</v>
      </c>
      <c r="F106" s="92" t="str">
        <f>IFERROR(IF(F$5=EOMONTH('Rent Roll'!$M45,0),-'Rent Roll'!$W45*'Rent Roll'!$AB45,"-"),"-")</f>
        <v>-</v>
      </c>
      <c r="G106" s="92" t="str">
        <f>IFERROR(IF(G$5=EOMONTH('Rent Roll'!$M45,0),-'Rent Roll'!$W45*'Rent Roll'!$AB45,"-"),"-")</f>
        <v>-</v>
      </c>
      <c r="H106" s="92" t="str">
        <f>IFERROR(IF(H$5=EOMONTH('Rent Roll'!$M45,0),-'Rent Roll'!$W45*'Rent Roll'!$AB45,"-"),"-")</f>
        <v>-</v>
      </c>
      <c r="I106" s="92" t="str">
        <f>IFERROR(IF(I$5=EOMONTH('Rent Roll'!$M45,0),-'Rent Roll'!$W45*'Rent Roll'!$AB45,"-"),"-")</f>
        <v>-</v>
      </c>
      <c r="J106" s="92" t="str">
        <f>IFERROR(IF(J$5=EOMONTH('Rent Roll'!$M45,0),-'Rent Roll'!$W45*'Rent Roll'!$AB45,"-"),"-")</f>
        <v>-</v>
      </c>
      <c r="K106" s="92" t="str">
        <f>IFERROR(IF(K$5=EOMONTH('Rent Roll'!$M45,0),-'Rent Roll'!$W45*'Rent Roll'!$AB45,"-"),"-")</f>
        <v>-</v>
      </c>
      <c r="L106" s="92" t="str">
        <f>IFERROR(IF(L$5=EOMONTH('Rent Roll'!$M45,0),-'Rent Roll'!$W45*'Rent Roll'!$AB45,"-"),"-")</f>
        <v>-</v>
      </c>
      <c r="M106" s="92" t="str">
        <f>IFERROR(IF(M$5=EOMONTH('Rent Roll'!$M45,0),-'Rent Roll'!$W45*'Rent Roll'!$AB45,"-"),"-")</f>
        <v>-</v>
      </c>
      <c r="N106" s="92" t="str">
        <f>IFERROR(IF(N$5=EOMONTH('Rent Roll'!$M45,0),-'Rent Roll'!$W45*'Rent Roll'!$AB45,"-"),"-")</f>
        <v>-</v>
      </c>
      <c r="O106" s="92" t="str">
        <f>IFERROR(IF(O$5=EOMONTH('Rent Roll'!$M45,0),-'Rent Roll'!$W45*'Rent Roll'!$AB45,"-"),"-")</f>
        <v>-</v>
      </c>
      <c r="P106" s="92" t="str">
        <f>IFERROR(IF(P$5=EOMONTH('Rent Roll'!$M45,0),-'Rent Roll'!$W45*'Rent Roll'!$AB45,"-"),"-")</f>
        <v>-</v>
      </c>
      <c r="Q106" s="92" t="str">
        <f>IFERROR(IF(Q$5=EOMONTH('Rent Roll'!$M45,0),-'Rent Roll'!$W45*'Rent Roll'!$AB45,"-"),"-")</f>
        <v>-</v>
      </c>
      <c r="R106" s="92" t="str">
        <f>IFERROR(IF(R$5=EOMONTH('Rent Roll'!$M45,0),-'Rent Roll'!$W45*'Rent Roll'!$AB45,"-"),"-")</f>
        <v>-</v>
      </c>
      <c r="S106" s="92" t="str">
        <f>IFERROR(IF(S$5=EOMONTH('Rent Roll'!$M45,0),-'Rent Roll'!$W45*'Rent Roll'!$AB45,"-"),"-")</f>
        <v>-</v>
      </c>
      <c r="T106" s="92" t="str">
        <f>IFERROR(IF(T$5=EOMONTH('Rent Roll'!$M45,0),-'Rent Roll'!$W45*'Rent Roll'!$AB45,"-"),"-")</f>
        <v>-</v>
      </c>
      <c r="U106" s="92" t="str">
        <f>IFERROR(IF(U$5=EOMONTH('Rent Roll'!$M45,0),-'Rent Roll'!$W45*'Rent Roll'!$AB45,"-"),"-")</f>
        <v>-</v>
      </c>
      <c r="V106" s="92" t="str">
        <f>IFERROR(IF(V$5=EOMONTH('Rent Roll'!$M45,0),-'Rent Roll'!$W45*'Rent Roll'!$AB45,"-"),"-")</f>
        <v>-</v>
      </c>
      <c r="W106" s="92" t="str">
        <f>IFERROR(IF(W$5=EOMONTH('Rent Roll'!$M45,0),-'Rent Roll'!$W45*'Rent Roll'!$AB45,"-"),"-")</f>
        <v>-</v>
      </c>
      <c r="X106" s="92" t="str">
        <f>IFERROR(IF(X$5=EOMONTH('Rent Roll'!$M45,0),-'Rent Roll'!$W45*'Rent Roll'!$AB45,"-"),"-")</f>
        <v>-</v>
      </c>
      <c r="Y106" s="92" t="str">
        <f>IFERROR(IF(Y$5=EOMONTH('Rent Roll'!$M45,0),-'Rent Roll'!$W45*'Rent Roll'!$AB45,"-"),"-")</f>
        <v>-</v>
      </c>
      <c r="Z106" s="92" t="str">
        <f>IFERROR(IF(Z$5=EOMONTH('Rent Roll'!$M45,0),-'Rent Roll'!$W45*'Rent Roll'!$AB45,"-"),"-")</f>
        <v>-</v>
      </c>
      <c r="AA106" s="92" t="str">
        <f>IFERROR(IF(AA$5=EOMONTH('Rent Roll'!$M45,0),-'Rent Roll'!$W45*'Rent Roll'!$AB45,"-"),"-")</f>
        <v>-</v>
      </c>
      <c r="AB106" s="92" t="str">
        <f>IFERROR(IF(AB$5=EOMONTH('Rent Roll'!$M45,0),-'Rent Roll'!$W45*'Rent Roll'!$AB45,"-"),"-")</f>
        <v>-</v>
      </c>
      <c r="AC106" s="92" t="str">
        <f>IFERROR(IF(AC$5=EOMONTH('Rent Roll'!$M45,0),-'Rent Roll'!$W45*'Rent Roll'!$AB45,"-"),"-")</f>
        <v>-</v>
      </c>
      <c r="AD106" s="92" t="str">
        <f>IFERROR(IF(AD$5=EOMONTH('Rent Roll'!$M45,0),-'Rent Roll'!$W45*'Rent Roll'!$AB45,"-"),"-")</f>
        <v>-</v>
      </c>
      <c r="AE106" s="92" t="str">
        <f>IFERROR(IF(AE$5=EOMONTH('Rent Roll'!$M45,0),-'Rent Roll'!$W45*'Rent Roll'!$AB45,"-"),"-")</f>
        <v>-</v>
      </c>
      <c r="AF106" s="92" t="str">
        <f>IFERROR(IF(AF$5=EOMONTH('Rent Roll'!$M45,0),-'Rent Roll'!$W45*'Rent Roll'!$AB45,"-"),"-")</f>
        <v>-</v>
      </c>
      <c r="AG106" s="92" t="str">
        <f>IFERROR(IF(AG$5=EOMONTH('Rent Roll'!$M45,0),-'Rent Roll'!$W45*'Rent Roll'!$AB45,"-"),"-")</f>
        <v>-</v>
      </c>
      <c r="AH106" s="92" t="str">
        <f>IFERROR(IF(AH$5=EOMONTH('Rent Roll'!$M45,0),-'Rent Roll'!$W45*'Rent Roll'!$AB45,"-"),"-")</f>
        <v>-</v>
      </c>
      <c r="AI106" s="92" t="str">
        <f>IFERROR(IF(AI$5=EOMONTH('Rent Roll'!$M45,0),-'Rent Roll'!$W45*'Rent Roll'!$AB45,"-"),"-")</f>
        <v>-</v>
      </c>
      <c r="AJ106" s="92" t="str">
        <f>IFERROR(IF(AJ$5=EOMONTH('Rent Roll'!$M45,0),-'Rent Roll'!$W45*'Rent Roll'!$AB45,"-"),"-")</f>
        <v>-</v>
      </c>
      <c r="AK106" s="92" t="str">
        <f>IFERROR(IF(AK$5=EOMONTH('Rent Roll'!$M45,0),-'Rent Roll'!$W45*'Rent Roll'!$AB45,"-"),"-")</f>
        <v>-</v>
      </c>
      <c r="AL106" s="92" t="str">
        <f>IFERROR(IF(AL$5=EOMONTH('Rent Roll'!$M45,0),-'Rent Roll'!$W45*'Rent Roll'!$AB45,"-"),"-")</f>
        <v>-</v>
      </c>
      <c r="AM106" s="92" t="str">
        <f>IFERROR(IF(AM$5=EOMONTH('Rent Roll'!$M45,0),-'Rent Roll'!$W45*'Rent Roll'!$AB45,"-"),"-")</f>
        <v>-</v>
      </c>
      <c r="AN106" s="92" t="str">
        <f>IFERROR(IF(AN$5=EOMONTH('Rent Roll'!$M45,0),-'Rent Roll'!$W45*'Rent Roll'!$AB45,"-"),"-")</f>
        <v>-</v>
      </c>
      <c r="AO106" s="92" t="str">
        <f>IFERROR(IF(AO$5=EOMONTH('Rent Roll'!$M45,0),-'Rent Roll'!$W45*'Rent Roll'!$AB45,"-"),"-")</f>
        <v>-</v>
      </c>
      <c r="AP106" s="92" t="str">
        <f>IFERROR(IF(AP$5=EOMONTH('Rent Roll'!$M45,0),-'Rent Roll'!$W45*'Rent Roll'!$AB45,"-"),"-")</f>
        <v>-</v>
      </c>
      <c r="AQ106" s="92" t="str">
        <f>IFERROR(IF(AQ$5=EOMONTH('Rent Roll'!$M45,0),-'Rent Roll'!$W45*'Rent Roll'!$AB45,"-"),"-")</f>
        <v>-</v>
      </c>
      <c r="AR106" s="92" t="str">
        <f>IFERROR(IF(AR$5=EOMONTH('Rent Roll'!$M45,0),-'Rent Roll'!$W45*'Rent Roll'!$AB45,"-"),"-")</f>
        <v>-</v>
      </c>
      <c r="AS106" s="92" t="str">
        <f>IFERROR(IF(AS$5=EOMONTH('Rent Roll'!$M45,0),-'Rent Roll'!$W45*'Rent Roll'!$AB45,"-"),"-")</f>
        <v>-</v>
      </c>
      <c r="AT106" s="92" t="str">
        <f>IFERROR(IF(AT$5=EOMONTH('Rent Roll'!$M45,0),-'Rent Roll'!$W45*'Rent Roll'!$AB45,"-"),"-")</f>
        <v>-</v>
      </c>
      <c r="AU106" s="92" t="str">
        <f>IFERROR(IF(AU$5=EOMONTH('Rent Roll'!$M45,0),-'Rent Roll'!$W45*'Rent Roll'!$AB45,"-"),"-")</f>
        <v>-</v>
      </c>
      <c r="AV106" s="92" t="str">
        <f>IFERROR(IF(AV$5=EOMONTH('Rent Roll'!$M45,0),-'Rent Roll'!$W45*'Rent Roll'!$AB45,"-"),"-")</f>
        <v>-</v>
      </c>
      <c r="AW106" s="92" t="str">
        <f>IFERROR(IF(AW$5=EOMONTH('Rent Roll'!$M45,0),-'Rent Roll'!$W45*'Rent Roll'!$AB45,"-"),"-")</f>
        <v>-</v>
      </c>
      <c r="AX106" s="92" t="str">
        <f>IFERROR(IF(AX$5=EOMONTH('Rent Roll'!$M45,0),-'Rent Roll'!$W45*'Rent Roll'!$AB45,"-"),"-")</f>
        <v>-</v>
      </c>
      <c r="AY106" s="92" t="str">
        <f>IFERROR(IF(AY$5=EOMONTH('Rent Roll'!$M45,0),-'Rent Roll'!$W45*'Rent Roll'!$AB45,"-"),"-")</f>
        <v>-</v>
      </c>
      <c r="AZ106" s="92" t="str">
        <f>IFERROR(IF(AZ$5=EOMONTH('Rent Roll'!$M45,0),-'Rent Roll'!$W45*'Rent Roll'!$AB45,"-"),"-")</f>
        <v>-</v>
      </c>
      <c r="BA106" s="92" t="str">
        <f>IFERROR(IF(BA$5=EOMONTH('Rent Roll'!$M45,0),-'Rent Roll'!$W45*'Rent Roll'!$AB45,"-"),"-")</f>
        <v>-</v>
      </c>
      <c r="BB106" s="92" t="str">
        <f>IFERROR(IF(BB$5=EOMONTH('Rent Roll'!$M45,0),-'Rent Roll'!$W45*'Rent Roll'!$AB45,"-"),"-")</f>
        <v>-</v>
      </c>
      <c r="BC106" s="92" t="str">
        <f>IFERROR(IF(BC$5=EOMONTH('Rent Roll'!$M45,0),-'Rent Roll'!$W45*'Rent Roll'!$AB45,"-"),"-")</f>
        <v>-</v>
      </c>
      <c r="BD106" s="92" t="str">
        <f>IFERROR(IF(BD$5=EOMONTH('Rent Roll'!$M45,0),-'Rent Roll'!$W45*'Rent Roll'!$AB45,"-"),"-")</f>
        <v>-</v>
      </c>
      <c r="BE106" s="92" t="str">
        <f>IFERROR(IF(BE$5=EOMONTH('Rent Roll'!$M45,0),-'Rent Roll'!$W45*'Rent Roll'!$AB45,"-"),"-")</f>
        <v>-</v>
      </c>
      <c r="BF106" s="92" t="str">
        <f>IFERROR(IF(BF$5=EOMONTH('Rent Roll'!$M45,0),-'Rent Roll'!$W45*'Rent Roll'!$AB45,"-"),"-")</f>
        <v>-</v>
      </c>
      <c r="BG106" s="92" t="str">
        <f>IFERROR(IF(BG$5=EOMONTH('Rent Roll'!$M45,0),-'Rent Roll'!$W45*'Rent Roll'!$AB45,"-"),"-")</f>
        <v>-</v>
      </c>
      <c r="BH106" s="92" t="str">
        <f>IFERROR(IF(BH$5=EOMONTH('Rent Roll'!$M45,0),-'Rent Roll'!$W45*'Rent Roll'!$AB45,"-"),"-")</f>
        <v>-</v>
      </c>
      <c r="BI106" s="92" t="str">
        <f>IFERROR(IF(BI$5=EOMONTH('Rent Roll'!$M45,0),-'Rent Roll'!$W45*'Rent Roll'!$AB45,"-"),"-")</f>
        <v>-</v>
      </c>
      <c r="BJ106" s="92" t="str">
        <f>IFERROR(IF(BJ$5=EOMONTH('Rent Roll'!$M45,0),-'Rent Roll'!$W45*'Rent Roll'!$AB45,"-"),"-")</f>
        <v>-</v>
      </c>
      <c r="BK106" s="92" t="str">
        <f>IFERROR(IF(BK$5=EOMONTH('Rent Roll'!$M45,0),-'Rent Roll'!$W45*'Rent Roll'!$AB45,"-"),"-")</f>
        <v>-</v>
      </c>
      <c r="BL106" s="92" t="str">
        <f>IFERROR(IF(BL$5=EOMONTH('Rent Roll'!$M45,0),-'Rent Roll'!$W45*'Rent Roll'!$AB45,"-"),"-")</f>
        <v>-</v>
      </c>
      <c r="BM106" s="92" t="str">
        <f>IFERROR(IF(BM$5=EOMONTH('Rent Roll'!$M45,0),-'Rent Roll'!$W45*'Rent Roll'!$AB45,"-"),"-")</f>
        <v>-</v>
      </c>
      <c r="BN106" s="92" t="str">
        <f>IFERROR(IF(BN$5=EOMONTH('Rent Roll'!$M45,0),-'Rent Roll'!$W45*'Rent Roll'!$AB45,"-"),"-")</f>
        <v>-</v>
      </c>
      <c r="BO106" s="92" t="str">
        <f>IFERROR(IF(BO$5=EOMONTH('Rent Roll'!$M45,0),-'Rent Roll'!$W45*'Rent Roll'!$AB45,"-"),"-")</f>
        <v>-</v>
      </c>
      <c r="BP106" s="92" t="str">
        <f>IFERROR(IF(BP$5=EOMONTH('Rent Roll'!$M45,0),-'Rent Roll'!$W45*'Rent Roll'!$AB45,"-"),"-")</f>
        <v>-</v>
      </c>
      <c r="BQ106" s="92" t="str">
        <f>IFERROR(IF(BQ$5=EOMONTH('Rent Roll'!$M45,0),-'Rent Roll'!$W45*'Rent Roll'!$AB45,"-"),"-")</f>
        <v>-</v>
      </c>
      <c r="BR106" s="92" t="str">
        <f>IFERROR(IF(BR$5=EOMONTH('Rent Roll'!$M45,0),-'Rent Roll'!$W45*'Rent Roll'!$AB45,"-"),"-")</f>
        <v>-</v>
      </c>
      <c r="BS106" s="92" t="str">
        <f>IFERROR(IF(BS$5=EOMONTH('Rent Roll'!$M45,0),-'Rent Roll'!$W45*'Rent Roll'!$AB45,"-"),"-")</f>
        <v>-</v>
      </c>
      <c r="BT106" s="92" t="str">
        <f>IFERROR(IF(BT$5=EOMONTH('Rent Roll'!$M45,0),-'Rent Roll'!$W45*'Rent Roll'!$AB45,"-"),"-")</f>
        <v>-</v>
      </c>
      <c r="BU106" s="92" t="str">
        <f>IFERROR(IF(BU$5=EOMONTH('Rent Roll'!$M45,0),-'Rent Roll'!$W45*'Rent Roll'!$AB45,"-"),"-")</f>
        <v>-</v>
      </c>
      <c r="BV106" s="92" t="str">
        <f>IFERROR(IF(BV$5=EOMONTH('Rent Roll'!$M45,0),-'Rent Roll'!$W45*'Rent Roll'!$AB45,"-"),"-")</f>
        <v>-</v>
      </c>
      <c r="BW106" s="92" t="str">
        <f>IFERROR(IF(BW$5=EOMONTH('Rent Roll'!$M45,0),-'Rent Roll'!$W45*'Rent Roll'!$AB45,"-"),"-")</f>
        <v>-</v>
      </c>
      <c r="BX106" s="92" t="str">
        <f>IFERROR(IF(BX$5=EOMONTH('Rent Roll'!$M45,0),-'Rent Roll'!$W45*'Rent Roll'!$AB45,"-"),"-")</f>
        <v>-</v>
      </c>
      <c r="BY106" s="92" t="str">
        <f>IFERROR(IF(BY$5=EOMONTH('Rent Roll'!$M45,0),-'Rent Roll'!$W45*'Rent Roll'!$AB45,"-"),"-")</f>
        <v>-</v>
      </c>
      <c r="BZ106" s="92" t="str">
        <f>IFERROR(IF(BZ$5=EOMONTH('Rent Roll'!$M45,0),-'Rent Roll'!$W45*'Rent Roll'!$AB45,"-"),"-")</f>
        <v>-</v>
      </c>
      <c r="CA106" s="92" t="str">
        <f>IFERROR(IF(CA$5=EOMONTH('Rent Roll'!$M45,0),-'Rent Roll'!$W45*'Rent Roll'!$AB45,"-"),"-")</f>
        <v>-</v>
      </c>
      <c r="CB106" s="92" t="str">
        <f>IFERROR(IF(CB$5=EOMONTH('Rent Roll'!$M45,0),-'Rent Roll'!$W45*'Rent Roll'!$AB45,"-"),"-")</f>
        <v>-</v>
      </c>
      <c r="CC106" s="92" t="str">
        <f>IFERROR(IF(CC$5=EOMONTH('Rent Roll'!$M45,0),-'Rent Roll'!$W45*'Rent Roll'!$AB45,"-"),"-")</f>
        <v>-</v>
      </c>
      <c r="CD106" s="92" t="str">
        <f>IFERROR(IF(CD$5=EOMONTH('Rent Roll'!$M45,0),-'Rent Roll'!$W45*'Rent Roll'!$AB45,"-"),"-")</f>
        <v>-</v>
      </c>
      <c r="CE106" s="92" t="str">
        <f>IFERROR(IF(CE$5=EOMONTH('Rent Roll'!$M45,0),-'Rent Roll'!$W45*'Rent Roll'!$AB45,"-"),"-")</f>
        <v>-</v>
      </c>
      <c r="CF106" s="92" t="str">
        <f>IFERROR(IF(CF$5=EOMONTH('Rent Roll'!$M45,0),-'Rent Roll'!$W45*'Rent Roll'!$AB45,"-"),"-")</f>
        <v>-</v>
      </c>
      <c r="CG106" s="92" t="str">
        <f>IFERROR(IF(CG$5=EOMONTH('Rent Roll'!$M45,0),-'Rent Roll'!$W45*'Rent Roll'!$AB45,"-"),"-")</f>
        <v>-</v>
      </c>
      <c r="CH106" s="92" t="str">
        <f>IFERROR(IF(CH$5=EOMONTH('Rent Roll'!$M45,0),-'Rent Roll'!$W45*'Rent Roll'!$AB45,"-"),"-")</f>
        <v>-</v>
      </c>
      <c r="CI106" s="92" t="str">
        <f>IFERROR(IF(CI$5=EOMONTH('Rent Roll'!$M45,0),-'Rent Roll'!$W45*'Rent Roll'!$AB45,"-"),"-")</f>
        <v>-</v>
      </c>
      <c r="CJ106" s="92" t="str">
        <f>IFERROR(IF(CJ$5=EOMONTH('Rent Roll'!$M45,0),-'Rent Roll'!$W45*'Rent Roll'!$AB45,"-"),"-")</f>
        <v>-</v>
      </c>
      <c r="CK106" s="92" t="str">
        <f>IFERROR(IF(CK$5=EOMONTH('Rent Roll'!$M45,0),-'Rent Roll'!$W45*'Rent Roll'!$AB45,"-"),"-")</f>
        <v>-</v>
      </c>
      <c r="CL106" s="92" t="str">
        <f>IFERROR(IF(CL$5=EOMONTH('Rent Roll'!$M45,0),-'Rent Roll'!$W45*'Rent Roll'!$AB45,"-"),"-")</f>
        <v>-</v>
      </c>
      <c r="CM106" s="92" t="str">
        <f>IFERROR(IF(CM$5=EOMONTH('Rent Roll'!$M45,0),-'Rent Roll'!$W45*'Rent Roll'!$AB45,"-"),"-")</f>
        <v>-</v>
      </c>
      <c r="CN106" s="92" t="str">
        <f>IFERROR(IF(CN$5=EOMONTH('Rent Roll'!$M45,0),-'Rent Roll'!$W45*'Rent Roll'!$AB45,"-"),"-")</f>
        <v>-</v>
      </c>
      <c r="CO106" s="92" t="str">
        <f>IFERROR(IF(CO$5=EOMONTH('Rent Roll'!$M45,0),-'Rent Roll'!$W45*'Rent Roll'!$AB45,"-"),"-")</f>
        <v>-</v>
      </c>
      <c r="CP106" s="92" t="str">
        <f>IFERROR(IF(CP$5=EOMONTH('Rent Roll'!$M45,0),-'Rent Roll'!$W45*'Rent Roll'!$AB45,"-"),"-")</f>
        <v>-</v>
      </c>
      <c r="CQ106" s="92" t="str">
        <f>IFERROR(IF(CQ$5=EOMONTH('Rent Roll'!$M45,0),-'Rent Roll'!$W45*'Rent Roll'!$AB45,"-"),"-")</f>
        <v>-</v>
      </c>
      <c r="CR106" s="92" t="str">
        <f>IFERROR(IF(CR$5=EOMONTH('Rent Roll'!$M45,0),-'Rent Roll'!$W45*'Rent Roll'!$AB45,"-"),"-")</f>
        <v>-</v>
      </c>
      <c r="CS106" s="92" t="str">
        <f>IFERROR(IF(CS$5=EOMONTH('Rent Roll'!$M45,0),-'Rent Roll'!$W45*'Rent Roll'!$AB45,"-"),"-")</f>
        <v>-</v>
      </c>
      <c r="CT106" s="92" t="str">
        <f>IFERROR(IF(CT$5=EOMONTH('Rent Roll'!$M45,0),-'Rent Roll'!$W45*'Rent Roll'!$AB45,"-"),"-")</f>
        <v>-</v>
      </c>
      <c r="CU106" s="92" t="str">
        <f>IFERROR(IF(CU$5=EOMONTH('Rent Roll'!$M45,0),-'Rent Roll'!$W45*'Rent Roll'!$AB45,"-"),"-")</f>
        <v>-</v>
      </c>
      <c r="CV106" s="92" t="str">
        <f>IFERROR(IF(CV$5=EOMONTH('Rent Roll'!$M45,0),-'Rent Roll'!$W45*'Rent Roll'!$AB45,"-"),"-")</f>
        <v>-</v>
      </c>
      <c r="CW106" s="92" t="str">
        <f>IFERROR(IF(CW$5=EOMONTH('Rent Roll'!$M45,0),-'Rent Roll'!$W45*'Rent Roll'!$AB45,"-"),"-")</f>
        <v>-</v>
      </c>
      <c r="CX106" s="92" t="str">
        <f>IFERROR(IF(CX$5=EOMONTH('Rent Roll'!$M45,0),-'Rent Roll'!$W45*'Rent Roll'!$AB45,"-"),"-")</f>
        <v>-</v>
      </c>
      <c r="CY106" s="92" t="str">
        <f>IFERROR(IF(CY$5=EOMONTH('Rent Roll'!$M45,0),-'Rent Roll'!$W45*'Rent Roll'!$AB45,"-"),"-")</f>
        <v>-</v>
      </c>
      <c r="CZ106" s="92" t="str">
        <f>IFERROR(IF(CZ$5=EOMONTH('Rent Roll'!$M45,0),-'Rent Roll'!$W45*'Rent Roll'!$AB45,"-"),"-")</f>
        <v>-</v>
      </c>
      <c r="DA106" s="92" t="str">
        <f>IFERROR(IF(DA$5=EOMONTH('Rent Roll'!$M45,0),-'Rent Roll'!$W45*'Rent Roll'!$AB45,"-"),"-")</f>
        <v>-</v>
      </c>
      <c r="DB106" s="92" t="str">
        <f>IFERROR(IF(DB$5=EOMONTH('Rent Roll'!$M45,0),-'Rent Roll'!$W45*'Rent Roll'!$AB45,"-"),"-")</f>
        <v>-</v>
      </c>
      <c r="DC106" s="92" t="str">
        <f>IFERROR(IF(DC$5=EOMONTH('Rent Roll'!$M45,0),-'Rent Roll'!$W45*'Rent Roll'!$AB45,"-"),"-")</f>
        <v>-</v>
      </c>
      <c r="DD106" s="92" t="str">
        <f>IFERROR(IF(DD$5=EOMONTH('Rent Roll'!$M45,0),-'Rent Roll'!$W45*'Rent Roll'!$AB45,"-"),"-")</f>
        <v>-</v>
      </c>
      <c r="DE106" s="92" t="str">
        <f>IFERROR(IF(DE$5=EOMONTH('Rent Roll'!$M45,0),-'Rent Roll'!$W45*'Rent Roll'!$AB45,"-"),"-")</f>
        <v>-</v>
      </c>
      <c r="DF106" s="92" t="str">
        <f>IFERROR(IF(DF$5=EOMONTH('Rent Roll'!$M45,0),-'Rent Roll'!$W45*'Rent Roll'!$AB45,"-"),"-")</f>
        <v>-</v>
      </c>
      <c r="DG106" s="92" t="str">
        <f>IFERROR(IF(DG$5=EOMONTH('Rent Roll'!$M45,0),-'Rent Roll'!$W45*'Rent Roll'!$AB45,"-"),"-")</f>
        <v>-</v>
      </c>
      <c r="DH106" s="92" t="str">
        <f>IFERROR(IF(DH$5=EOMONTH('Rent Roll'!$M45,0),-'Rent Roll'!$W45*'Rent Roll'!$AB45,"-"),"-")</f>
        <v>-</v>
      </c>
      <c r="DI106" s="92" t="str">
        <f>IFERROR(IF(DI$5=EOMONTH('Rent Roll'!$M45,0),-'Rent Roll'!$W45*'Rent Roll'!$AB45,"-"),"-")</f>
        <v>-</v>
      </c>
      <c r="DJ106" s="92" t="str">
        <f>IFERROR(IF(DJ$5=EOMONTH('Rent Roll'!$M45,0),-'Rent Roll'!$W45*'Rent Roll'!$AB45,"-"),"-")</f>
        <v>-</v>
      </c>
      <c r="DK106" s="92" t="str">
        <f>IFERROR(IF(DK$5=EOMONTH('Rent Roll'!$M45,0),-'Rent Roll'!$W45*'Rent Roll'!$AB45,"-"),"-")</f>
        <v>-</v>
      </c>
      <c r="DL106" s="92" t="str">
        <f>IFERROR(IF(DL$5=EOMONTH('Rent Roll'!$M45,0),-'Rent Roll'!$W45*'Rent Roll'!$AB45,"-"),"-")</f>
        <v>-</v>
      </c>
      <c r="DM106" s="92" t="str">
        <f>IFERROR(IF(DM$5=EOMONTH('Rent Roll'!$M45,0),-'Rent Roll'!$W45*'Rent Roll'!$AB45,"-"),"-")</f>
        <v>-</v>
      </c>
      <c r="DN106" s="92" t="str">
        <f>IFERROR(IF(DN$5=EOMONTH('Rent Roll'!$M45,0),-'Rent Roll'!$W45*'Rent Roll'!$AB45,"-"),"-")</f>
        <v>-</v>
      </c>
      <c r="DO106" s="92" t="str">
        <f>IFERROR(IF(DO$5=EOMONTH('Rent Roll'!$M45,0),-'Rent Roll'!$W45*'Rent Roll'!$AB45,"-"),"-")</f>
        <v>-</v>
      </c>
      <c r="DP106" s="92" t="str">
        <f>IFERROR(IF(DP$5=EOMONTH('Rent Roll'!$M45,0),-'Rent Roll'!$W45*'Rent Roll'!$AB45,"-"),"-")</f>
        <v>-</v>
      </c>
      <c r="DQ106" s="92" t="str">
        <f>IFERROR(IF(DQ$5=EOMONTH('Rent Roll'!$M45,0),-'Rent Roll'!$W45*'Rent Roll'!$AB45,"-"),"-")</f>
        <v>-</v>
      </c>
      <c r="DR106" s="92" t="str">
        <f>IFERROR(IF(DR$5=EOMONTH('Rent Roll'!$M45,0),-'Rent Roll'!$W45*'Rent Roll'!$AB45,"-"),"-")</f>
        <v>-</v>
      </c>
      <c r="DS106" s="92" t="str">
        <f>IFERROR(IF(DS$5=EOMONTH('Rent Roll'!$M45,0),-'Rent Roll'!$W45*'Rent Roll'!$AB45,"-"),"-")</f>
        <v>-</v>
      </c>
      <c r="DT106" s="92" t="str">
        <f>IFERROR(IF(DT$5=EOMONTH('Rent Roll'!$M45,0),-'Rent Roll'!$W45*'Rent Roll'!$AB45,"-"),"-")</f>
        <v>-</v>
      </c>
      <c r="DU106" s="92" t="str">
        <f>IFERROR(IF(DU$5=EOMONTH('Rent Roll'!$M45,0),-'Rent Roll'!$W45*'Rent Roll'!$AB45,"-"),"-")</f>
        <v>-</v>
      </c>
      <c r="DV106" s="92" t="str">
        <f>IFERROR(IF(DV$5=EOMONTH('Rent Roll'!$M45,0),-'Rent Roll'!$W45*'Rent Roll'!$AB45,"-"),"-")</f>
        <v>-</v>
      </c>
      <c r="DW106" s="92" t="str">
        <f>IFERROR(IF(DW$5=EOMONTH('Rent Roll'!$M45,0),-'Rent Roll'!$W45*'Rent Roll'!$AB45,"-"),"-")</f>
        <v>-</v>
      </c>
      <c r="DX106" s="92" t="str">
        <f>IFERROR(IF(DX$5=EOMONTH('Rent Roll'!$M45,0),-'Rent Roll'!$W45*'Rent Roll'!$AB45,"-"),"-")</f>
        <v>-</v>
      </c>
      <c r="DY106" s="92" t="str">
        <f>IFERROR(IF(DY$5=EOMONTH('Rent Roll'!$M45,0),-'Rent Roll'!$W45*'Rent Roll'!$AB45,"-"),"-")</f>
        <v>-</v>
      </c>
      <c r="DZ106" s="92" t="str">
        <f>IFERROR(IF(DZ$5=EOMONTH('Rent Roll'!$M45,0),-'Rent Roll'!$W45*'Rent Roll'!$AB45,"-"),"-")</f>
        <v>-</v>
      </c>
      <c r="EA106" s="92" t="str">
        <f>IFERROR(IF(EA$5=EOMONTH('Rent Roll'!$M45,0),-'Rent Roll'!$W45*'Rent Roll'!$AB45,"-"),"-")</f>
        <v>-</v>
      </c>
      <c r="EB106" s="92" t="str">
        <f>IFERROR(IF(EB$5=EOMONTH('Rent Roll'!$M45,0),-'Rent Roll'!$W45*'Rent Roll'!$AB45,"-"),"-")</f>
        <v>-</v>
      </c>
      <c r="EC106" s="92" t="str">
        <f>IFERROR(IF(EC$5=EOMONTH('Rent Roll'!$M45,0),-'Rent Roll'!$W45*'Rent Roll'!$AB45,"-"),"-")</f>
        <v>-</v>
      </c>
      <c r="ED106" s="92" t="str">
        <f>IFERROR(IF(ED$5=EOMONTH('Rent Roll'!$M45,0),-'Rent Roll'!$W45*'Rent Roll'!$AB45,"-"),"-")</f>
        <v>-</v>
      </c>
      <c r="EE106" s="92" t="str">
        <f>IFERROR(IF(EE$5=EOMONTH('Rent Roll'!$M45,0),-'Rent Roll'!$W45*'Rent Roll'!$AB45,"-"),"-")</f>
        <v>-</v>
      </c>
      <c r="EF106" s="214" t="str">
        <f>IFERROR(IF(EF$5=EOMONTH('Rent Roll'!$M45,0),-'Rent Roll'!$W45*'Rent Roll'!$AB45,"-"),"-")</f>
        <v>-</v>
      </c>
      <c r="EG106" s="72" t="s">
        <v>109</v>
      </c>
    </row>
    <row r="107" spans="2:137" x14ac:dyDescent="0.2">
      <c r="B107" s="75"/>
      <c r="C107" s="287" t="str">
        <f>CONCATENATE('Rent Roll'!B20&amp;" - "&amp;'Rent Roll'!C20)</f>
        <v xml:space="preserve"> - </v>
      </c>
      <c r="D107" s="214">
        <f t="shared" si="157"/>
        <v>0</v>
      </c>
      <c r="E107" s="92" t="str">
        <f>IFERROR(IF(E$5=EOMONTH('Rent Roll'!$M46,0),-'Rent Roll'!$W46*'Rent Roll'!$AB46,"-"),"-")</f>
        <v>-</v>
      </c>
      <c r="F107" s="92" t="str">
        <f>IFERROR(IF(F$5=EOMONTH('Rent Roll'!$M46,0),-'Rent Roll'!$W46*'Rent Roll'!$AB46,"-"),"-")</f>
        <v>-</v>
      </c>
      <c r="G107" s="92" t="str">
        <f>IFERROR(IF(G$5=EOMONTH('Rent Roll'!$M46,0),-'Rent Roll'!$W46*'Rent Roll'!$AB46,"-"),"-")</f>
        <v>-</v>
      </c>
      <c r="H107" s="92" t="str">
        <f>IFERROR(IF(H$5=EOMONTH('Rent Roll'!$M46,0),-'Rent Roll'!$W46*'Rent Roll'!$AB46,"-"),"-")</f>
        <v>-</v>
      </c>
      <c r="I107" s="92" t="str">
        <f>IFERROR(IF(I$5=EOMONTH('Rent Roll'!$M46,0),-'Rent Roll'!$W46*'Rent Roll'!$AB46,"-"),"-")</f>
        <v>-</v>
      </c>
      <c r="J107" s="92" t="str">
        <f>IFERROR(IF(J$5=EOMONTH('Rent Roll'!$M46,0),-'Rent Roll'!$W46*'Rent Roll'!$AB46,"-"),"-")</f>
        <v>-</v>
      </c>
      <c r="K107" s="92" t="str">
        <f>IFERROR(IF(K$5=EOMONTH('Rent Roll'!$M46,0),-'Rent Roll'!$W46*'Rent Roll'!$AB46,"-"),"-")</f>
        <v>-</v>
      </c>
      <c r="L107" s="92" t="str">
        <f>IFERROR(IF(L$5=EOMONTH('Rent Roll'!$M46,0),-'Rent Roll'!$W46*'Rent Roll'!$AB46,"-"),"-")</f>
        <v>-</v>
      </c>
      <c r="M107" s="92" t="str">
        <f>IFERROR(IF(M$5=EOMONTH('Rent Roll'!$M46,0),-'Rent Roll'!$W46*'Rent Roll'!$AB46,"-"),"-")</f>
        <v>-</v>
      </c>
      <c r="N107" s="92" t="str">
        <f>IFERROR(IF(N$5=EOMONTH('Rent Roll'!$M46,0),-'Rent Roll'!$W46*'Rent Roll'!$AB46,"-"),"-")</f>
        <v>-</v>
      </c>
      <c r="O107" s="92" t="str">
        <f>IFERROR(IF(O$5=EOMONTH('Rent Roll'!$M46,0),-'Rent Roll'!$W46*'Rent Roll'!$AB46,"-"),"-")</f>
        <v>-</v>
      </c>
      <c r="P107" s="92" t="str">
        <f>IFERROR(IF(P$5=EOMONTH('Rent Roll'!$M46,0),-'Rent Roll'!$W46*'Rent Roll'!$AB46,"-"),"-")</f>
        <v>-</v>
      </c>
      <c r="Q107" s="92" t="str">
        <f>IFERROR(IF(Q$5=EOMONTH('Rent Roll'!$M46,0),-'Rent Roll'!$W46*'Rent Roll'!$AB46,"-"),"-")</f>
        <v>-</v>
      </c>
      <c r="R107" s="92" t="str">
        <f>IFERROR(IF(R$5=EOMONTH('Rent Roll'!$M46,0),-'Rent Roll'!$W46*'Rent Roll'!$AB46,"-"),"-")</f>
        <v>-</v>
      </c>
      <c r="S107" s="92" t="str">
        <f>IFERROR(IF(S$5=EOMONTH('Rent Roll'!$M46,0),-'Rent Roll'!$W46*'Rent Roll'!$AB46,"-"),"-")</f>
        <v>-</v>
      </c>
      <c r="T107" s="92" t="str">
        <f>IFERROR(IF(T$5=EOMONTH('Rent Roll'!$M46,0),-'Rent Roll'!$W46*'Rent Roll'!$AB46,"-"),"-")</f>
        <v>-</v>
      </c>
      <c r="U107" s="92" t="str">
        <f>IFERROR(IF(U$5=EOMONTH('Rent Roll'!$M46,0),-'Rent Roll'!$W46*'Rent Roll'!$AB46,"-"),"-")</f>
        <v>-</v>
      </c>
      <c r="V107" s="92" t="str">
        <f>IFERROR(IF(V$5=EOMONTH('Rent Roll'!$M46,0),-'Rent Roll'!$W46*'Rent Roll'!$AB46,"-"),"-")</f>
        <v>-</v>
      </c>
      <c r="W107" s="92" t="str">
        <f>IFERROR(IF(W$5=EOMONTH('Rent Roll'!$M46,0),-'Rent Roll'!$W46*'Rent Roll'!$AB46,"-"),"-")</f>
        <v>-</v>
      </c>
      <c r="X107" s="92" t="str">
        <f>IFERROR(IF(X$5=EOMONTH('Rent Roll'!$M46,0),-'Rent Roll'!$W46*'Rent Roll'!$AB46,"-"),"-")</f>
        <v>-</v>
      </c>
      <c r="Y107" s="92" t="str">
        <f>IFERROR(IF(Y$5=EOMONTH('Rent Roll'!$M46,0),-'Rent Roll'!$W46*'Rent Roll'!$AB46,"-"),"-")</f>
        <v>-</v>
      </c>
      <c r="Z107" s="92" t="str">
        <f>IFERROR(IF(Z$5=EOMONTH('Rent Roll'!$M46,0),-'Rent Roll'!$W46*'Rent Roll'!$AB46,"-"),"-")</f>
        <v>-</v>
      </c>
      <c r="AA107" s="92" t="str">
        <f>IFERROR(IF(AA$5=EOMONTH('Rent Roll'!$M46,0),-'Rent Roll'!$W46*'Rent Roll'!$AB46,"-"),"-")</f>
        <v>-</v>
      </c>
      <c r="AB107" s="92" t="str">
        <f>IFERROR(IF(AB$5=EOMONTH('Rent Roll'!$M46,0),-'Rent Roll'!$W46*'Rent Roll'!$AB46,"-"),"-")</f>
        <v>-</v>
      </c>
      <c r="AC107" s="92" t="str">
        <f>IFERROR(IF(AC$5=EOMONTH('Rent Roll'!$M46,0),-'Rent Roll'!$W46*'Rent Roll'!$AB46,"-"),"-")</f>
        <v>-</v>
      </c>
      <c r="AD107" s="92" t="str">
        <f>IFERROR(IF(AD$5=EOMONTH('Rent Roll'!$M46,0),-'Rent Roll'!$W46*'Rent Roll'!$AB46,"-"),"-")</f>
        <v>-</v>
      </c>
      <c r="AE107" s="92" t="str">
        <f>IFERROR(IF(AE$5=EOMONTH('Rent Roll'!$M46,0),-'Rent Roll'!$W46*'Rent Roll'!$AB46,"-"),"-")</f>
        <v>-</v>
      </c>
      <c r="AF107" s="92" t="str">
        <f>IFERROR(IF(AF$5=EOMONTH('Rent Roll'!$M46,0),-'Rent Roll'!$W46*'Rent Roll'!$AB46,"-"),"-")</f>
        <v>-</v>
      </c>
      <c r="AG107" s="92" t="str">
        <f>IFERROR(IF(AG$5=EOMONTH('Rent Roll'!$M46,0),-'Rent Roll'!$W46*'Rent Roll'!$AB46,"-"),"-")</f>
        <v>-</v>
      </c>
      <c r="AH107" s="92" t="str">
        <f>IFERROR(IF(AH$5=EOMONTH('Rent Roll'!$M46,0),-'Rent Roll'!$W46*'Rent Roll'!$AB46,"-"),"-")</f>
        <v>-</v>
      </c>
      <c r="AI107" s="92" t="str">
        <f>IFERROR(IF(AI$5=EOMONTH('Rent Roll'!$M46,0),-'Rent Roll'!$W46*'Rent Roll'!$AB46,"-"),"-")</f>
        <v>-</v>
      </c>
      <c r="AJ107" s="92" t="str">
        <f>IFERROR(IF(AJ$5=EOMONTH('Rent Roll'!$M46,0),-'Rent Roll'!$W46*'Rent Roll'!$AB46,"-"),"-")</f>
        <v>-</v>
      </c>
      <c r="AK107" s="92" t="str">
        <f>IFERROR(IF(AK$5=EOMONTH('Rent Roll'!$M46,0),-'Rent Roll'!$W46*'Rent Roll'!$AB46,"-"),"-")</f>
        <v>-</v>
      </c>
      <c r="AL107" s="92" t="str">
        <f>IFERROR(IF(AL$5=EOMONTH('Rent Roll'!$M46,0),-'Rent Roll'!$W46*'Rent Roll'!$AB46,"-"),"-")</f>
        <v>-</v>
      </c>
      <c r="AM107" s="92" t="str">
        <f>IFERROR(IF(AM$5=EOMONTH('Rent Roll'!$M46,0),-'Rent Roll'!$W46*'Rent Roll'!$AB46,"-"),"-")</f>
        <v>-</v>
      </c>
      <c r="AN107" s="92" t="str">
        <f>IFERROR(IF(AN$5=EOMONTH('Rent Roll'!$M46,0),-'Rent Roll'!$W46*'Rent Roll'!$AB46,"-"),"-")</f>
        <v>-</v>
      </c>
      <c r="AO107" s="92" t="str">
        <f>IFERROR(IF(AO$5=EOMONTH('Rent Roll'!$M46,0),-'Rent Roll'!$W46*'Rent Roll'!$AB46,"-"),"-")</f>
        <v>-</v>
      </c>
      <c r="AP107" s="92" t="str">
        <f>IFERROR(IF(AP$5=EOMONTH('Rent Roll'!$M46,0),-'Rent Roll'!$W46*'Rent Roll'!$AB46,"-"),"-")</f>
        <v>-</v>
      </c>
      <c r="AQ107" s="92" t="str">
        <f>IFERROR(IF(AQ$5=EOMONTH('Rent Roll'!$M46,0),-'Rent Roll'!$W46*'Rent Roll'!$AB46,"-"),"-")</f>
        <v>-</v>
      </c>
      <c r="AR107" s="92" t="str">
        <f>IFERROR(IF(AR$5=EOMONTH('Rent Roll'!$M46,0),-'Rent Roll'!$W46*'Rent Roll'!$AB46,"-"),"-")</f>
        <v>-</v>
      </c>
      <c r="AS107" s="92" t="str">
        <f>IFERROR(IF(AS$5=EOMONTH('Rent Roll'!$M46,0),-'Rent Roll'!$W46*'Rent Roll'!$AB46,"-"),"-")</f>
        <v>-</v>
      </c>
      <c r="AT107" s="92" t="str">
        <f>IFERROR(IF(AT$5=EOMONTH('Rent Roll'!$M46,0),-'Rent Roll'!$W46*'Rent Roll'!$AB46,"-"),"-")</f>
        <v>-</v>
      </c>
      <c r="AU107" s="92" t="str">
        <f>IFERROR(IF(AU$5=EOMONTH('Rent Roll'!$M46,0),-'Rent Roll'!$W46*'Rent Roll'!$AB46,"-"),"-")</f>
        <v>-</v>
      </c>
      <c r="AV107" s="92" t="str">
        <f>IFERROR(IF(AV$5=EOMONTH('Rent Roll'!$M46,0),-'Rent Roll'!$W46*'Rent Roll'!$AB46,"-"),"-")</f>
        <v>-</v>
      </c>
      <c r="AW107" s="92" t="str">
        <f>IFERROR(IF(AW$5=EOMONTH('Rent Roll'!$M46,0),-'Rent Roll'!$W46*'Rent Roll'!$AB46,"-"),"-")</f>
        <v>-</v>
      </c>
      <c r="AX107" s="92" t="str">
        <f>IFERROR(IF(AX$5=EOMONTH('Rent Roll'!$M46,0),-'Rent Roll'!$W46*'Rent Roll'!$AB46,"-"),"-")</f>
        <v>-</v>
      </c>
      <c r="AY107" s="92" t="str">
        <f>IFERROR(IF(AY$5=EOMONTH('Rent Roll'!$M46,0),-'Rent Roll'!$W46*'Rent Roll'!$AB46,"-"),"-")</f>
        <v>-</v>
      </c>
      <c r="AZ107" s="92" t="str">
        <f>IFERROR(IF(AZ$5=EOMONTH('Rent Roll'!$M46,0),-'Rent Roll'!$W46*'Rent Roll'!$AB46,"-"),"-")</f>
        <v>-</v>
      </c>
      <c r="BA107" s="92" t="str">
        <f>IFERROR(IF(BA$5=EOMONTH('Rent Roll'!$M46,0),-'Rent Roll'!$W46*'Rent Roll'!$AB46,"-"),"-")</f>
        <v>-</v>
      </c>
      <c r="BB107" s="92" t="str">
        <f>IFERROR(IF(BB$5=EOMONTH('Rent Roll'!$M46,0),-'Rent Roll'!$W46*'Rent Roll'!$AB46,"-"),"-")</f>
        <v>-</v>
      </c>
      <c r="BC107" s="92" t="str">
        <f>IFERROR(IF(BC$5=EOMONTH('Rent Roll'!$M46,0),-'Rent Roll'!$W46*'Rent Roll'!$AB46,"-"),"-")</f>
        <v>-</v>
      </c>
      <c r="BD107" s="92" t="str">
        <f>IFERROR(IF(BD$5=EOMONTH('Rent Roll'!$M46,0),-'Rent Roll'!$W46*'Rent Roll'!$AB46,"-"),"-")</f>
        <v>-</v>
      </c>
      <c r="BE107" s="92" t="str">
        <f>IFERROR(IF(BE$5=EOMONTH('Rent Roll'!$M46,0),-'Rent Roll'!$W46*'Rent Roll'!$AB46,"-"),"-")</f>
        <v>-</v>
      </c>
      <c r="BF107" s="92" t="str">
        <f>IFERROR(IF(BF$5=EOMONTH('Rent Roll'!$M46,0),-'Rent Roll'!$W46*'Rent Roll'!$AB46,"-"),"-")</f>
        <v>-</v>
      </c>
      <c r="BG107" s="92" t="str">
        <f>IFERROR(IF(BG$5=EOMONTH('Rent Roll'!$M46,0),-'Rent Roll'!$W46*'Rent Roll'!$AB46,"-"),"-")</f>
        <v>-</v>
      </c>
      <c r="BH107" s="92" t="str">
        <f>IFERROR(IF(BH$5=EOMONTH('Rent Roll'!$M46,0),-'Rent Roll'!$W46*'Rent Roll'!$AB46,"-"),"-")</f>
        <v>-</v>
      </c>
      <c r="BI107" s="92" t="str">
        <f>IFERROR(IF(BI$5=EOMONTH('Rent Roll'!$M46,0),-'Rent Roll'!$W46*'Rent Roll'!$AB46,"-"),"-")</f>
        <v>-</v>
      </c>
      <c r="BJ107" s="92" t="str">
        <f>IFERROR(IF(BJ$5=EOMONTH('Rent Roll'!$M46,0),-'Rent Roll'!$W46*'Rent Roll'!$AB46,"-"),"-")</f>
        <v>-</v>
      </c>
      <c r="BK107" s="92" t="str">
        <f>IFERROR(IF(BK$5=EOMONTH('Rent Roll'!$M46,0),-'Rent Roll'!$W46*'Rent Roll'!$AB46,"-"),"-")</f>
        <v>-</v>
      </c>
      <c r="BL107" s="92" t="str">
        <f>IFERROR(IF(BL$5=EOMONTH('Rent Roll'!$M46,0),-'Rent Roll'!$W46*'Rent Roll'!$AB46,"-"),"-")</f>
        <v>-</v>
      </c>
      <c r="BM107" s="92" t="str">
        <f>IFERROR(IF(BM$5=EOMONTH('Rent Roll'!$M46,0),-'Rent Roll'!$W46*'Rent Roll'!$AB46,"-"),"-")</f>
        <v>-</v>
      </c>
      <c r="BN107" s="92" t="str">
        <f>IFERROR(IF(BN$5=EOMONTH('Rent Roll'!$M46,0),-'Rent Roll'!$W46*'Rent Roll'!$AB46,"-"),"-")</f>
        <v>-</v>
      </c>
      <c r="BO107" s="92" t="str">
        <f>IFERROR(IF(BO$5=EOMONTH('Rent Roll'!$M46,0),-'Rent Roll'!$W46*'Rent Roll'!$AB46,"-"),"-")</f>
        <v>-</v>
      </c>
      <c r="BP107" s="92" t="str">
        <f>IFERROR(IF(BP$5=EOMONTH('Rent Roll'!$M46,0),-'Rent Roll'!$W46*'Rent Roll'!$AB46,"-"),"-")</f>
        <v>-</v>
      </c>
      <c r="BQ107" s="92" t="str">
        <f>IFERROR(IF(BQ$5=EOMONTH('Rent Roll'!$M46,0),-'Rent Roll'!$W46*'Rent Roll'!$AB46,"-"),"-")</f>
        <v>-</v>
      </c>
      <c r="BR107" s="92" t="str">
        <f>IFERROR(IF(BR$5=EOMONTH('Rent Roll'!$M46,0),-'Rent Roll'!$W46*'Rent Roll'!$AB46,"-"),"-")</f>
        <v>-</v>
      </c>
      <c r="BS107" s="92" t="str">
        <f>IFERROR(IF(BS$5=EOMONTH('Rent Roll'!$M46,0),-'Rent Roll'!$W46*'Rent Roll'!$AB46,"-"),"-")</f>
        <v>-</v>
      </c>
      <c r="BT107" s="92" t="str">
        <f>IFERROR(IF(BT$5=EOMONTH('Rent Roll'!$M46,0),-'Rent Roll'!$W46*'Rent Roll'!$AB46,"-"),"-")</f>
        <v>-</v>
      </c>
      <c r="BU107" s="92" t="str">
        <f>IFERROR(IF(BU$5=EOMONTH('Rent Roll'!$M46,0),-'Rent Roll'!$W46*'Rent Roll'!$AB46,"-"),"-")</f>
        <v>-</v>
      </c>
      <c r="BV107" s="92" t="str">
        <f>IFERROR(IF(BV$5=EOMONTH('Rent Roll'!$M46,0),-'Rent Roll'!$W46*'Rent Roll'!$AB46,"-"),"-")</f>
        <v>-</v>
      </c>
      <c r="BW107" s="92" t="str">
        <f>IFERROR(IF(BW$5=EOMONTH('Rent Roll'!$M46,0),-'Rent Roll'!$W46*'Rent Roll'!$AB46,"-"),"-")</f>
        <v>-</v>
      </c>
      <c r="BX107" s="92" t="str">
        <f>IFERROR(IF(BX$5=EOMONTH('Rent Roll'!$M46,0),-'Rent Roll'!$W46*'Rent Roll'!$AB46,"-"),"-")</f>
        <v>-</v>
      </c>
      <c r="BY107" s="92" t="str">
        <f>IFERROR(IF(BY$5=EOMONTH('Rent Roll'!$M46,0),-'Rent Roll'!$W46*'Rent Roll'!$AB46,"-"),"-")</f>
        <v>-</v>
      </c>
      <c r="BZ107" s="92" t="str">
        <f>IFERROR(IF(BZ$5=EOMONTH('Rent Roll'!$M46,0),-'Rent Roll'!$W46*'Rent Roll'!$AB46,"-"),"-")</f>
        <v>-</v>
      </c>
      <c r="CA107" s="92" t="str">
        <f>IFERROR(IF(CA$5=EOMONTH('Rent Roll'!$M46,0),-'Rent Roll'!$W46*'Rent Roll'!$AB46,"-"),"-")</f>
        <v>-</v>
      </c>
      <c r="CB107" s="92" t="str">
        <f>IFERROR(IF(CB$5=EOMONTH('Rent Roll'!$M46,0),-'Rent Roll'!$W46*'Rent Roll'!$AB46,"-"),"-")</f>
        <v>-</v>
      </c>
      <c r="CC107" s="92" t="str">
        <f>IFERROR(IF(CC$5=EOMONTH('Rent Roll'!$M46,0),-'Rent Roll'!$W46*'Rent Roll'!$AB46,"-"),"-")</f>
        <v>-</v>
      </c>
      <c r="CD107" s="92" t="str">
        <f>IFERROR(IF(CD$5=EOMONTH('Rent Roll'!$M46,0),-'Rent Roll'!$W46*'Rent Roll'!$AB46,"-"),"-")</f>
        <v>-</v>
      </c>
      <c r="CE107" s="92" t="str">
        <f>IFERROR(IF(CE$5=EOMONTH('Rent Roll'!$M46,0),-'Rent Roll'!$W46*'Rent Roll'!$AB46,"-"),"-")</f>
        <v>-</v>
      </c>
      <c r="CF107" s="92" t="str">
        <f>IFERROR(IF(CF$5=EOMONTH('Rent Roll'!$M46,0),-'Rent Roll'!$W46*'Rent Roll'!$AB46,"-"),"-")</f>
        <v>-</v>
      </c>
      <c r="CG107" s="92" t="str">
        <f>IFERROR(IF(CG$5=EOMONTH('Rent Roll'!$M46,0),-'Rent Roll'!$W46*'Rent Roll'!$AB46,"-"),"-")</f>
        <v>-</v>
      </c>
      <c r="CH107" s="92" t="str">
        <f>IFERROR(IF(CH$5=EOMONTH('Rent Roll'!$M46,0),-'Rent Roll'!$W46*'Rent Roll'!$AB46,"-"),"-")</f>
        <v>-</v>
      </c>
      <c r="CI107" s="92" t="str">
        <f>IFERROR(IF(CI$5=EOMONTH('Rent Roll'!$M46,0),-'Rent Roll'!$W46*'Rent Roll'!$AB46,"-"),"-")</f>
        <v>-</v>
      </c>
      <c r="CJ107" s="92" t="str">
        <f>IFERROR(IF(CJ$5=EOMONTH('Rent Roll'!$M46,0),-'Rent Roll'!$W46*'Rent Roll'!$AB46,"-"),"-")</f>
        <v>-</v>
      </c>
      <c r="CK107" s="92" t="str">
        <f>IFERROR(IF(CK$5=EOMONTH('Rent Roll'!$M46,0),-'Rent Roll'!$W46*'Rent Roll'!$AB46,"-"),"-")</f>
        <v>-</v>
      </c>
      <c r="CL107" s="92" t="str">
        <f>IFERROR(IF(CL$5=EOMONTH('Rent Roll'!$M46,0),-'Rent Roll'!$W46*'Rent Roll'!$AB46,"-"),"-")</f>
        <v>-</v>
      </c>
      <c r="CM107" s="92" t="str">
        <f>IFERROR(IF(CM$5=EOMONTH('Rent Roll'!$M46,0),-'Rent Roll'!$W46*'Rent Roll'!$AB46,"-"),"-")</f>
        <v>-</v>
      </c>
      <c r="CN107" s="92" t="str">
        <f>IFERROR(IF(CN$5=EOMONTH('Rent Roll'!$M46,0),-'Rent Roll'!$W46*'Rent Roll'!$AB46,"-"),"-")</f>
        <v>-</v>
      </c>
      <c r="CO107" s="92" t="str">
        <f>IFERROR(IF(CO$5=EOMONTH('Rent Roll'!$M46,0),-'Rent Roll'!$W46*'Rent Roll'!$AB46,"-"),"-")</f>
        <v>-</v>
      </c>
      <c r="CP107" s="92" t="str">
        <f>IFERROR(IF(CP$5=EOMONTH('Rent Roll'!$M46,0),-'Rent Roll'!$W46*'Rent Roll'!$AB46,"-"),"-")</f>
        <v>-</v>
      </c>
      <c r="CQ107" s="92" t="str">
        <f>IFERROR(IF(CQ$5=EOMONTH('Rent Roll'!$M46,0),-'Rent Roll'!$W46*'Rent Roll'!$AB46,"-"),"-")</f>
        <v>-</v>
      </c>
      <c r="CR107" s="92" t="str">
        <f>IFERROR(IF(CR$5=EOMONTH('Rent Roll'!$M46,0),-'Rent Roll'!$W46*'Rent Roll'!$AB46,"-"),"-")</f>
        <v>-</v>
      </c>
      <c r="CS107" s="92" t="str">
        <f>IFERROR(IF(CS$5=EOMONTH('Rent Roll'!$M46,0),-'Rent Roll'!$W46*'Rent Roll'!$AB46,"-"),"-")</f>
        <v>-</v>
      </c>
      <c r="CT107" s="92" t="str">
        <f>IFERROR(IF(CT$5=EOMONTH('Rent Roll'!$M46,0),-'Rent Roll'!$W46*'Rent Roll'!$AB46,"-"),"-")</f>
        <v>-</v>
      </c>
      <c r="CU107" s="92" t="str">
        <f>IFERROR(IF(CU$5=EOMONTH('Rent Roll'!$M46,0),-'Rent Roll'!$W46*'Rent Roll'!$AB46,"-"),"-")</f>
        <v>-</v>
      </c>
      <c r="CV107" s="92" t="str">
        <f>IFERROR(IF(CV$5=EOMONTH('Rent Roll'!$M46,0),-'Rent Roll'!$W46*'Rent Roll'!$AB46,"-"),"-")</f>
        <v>-</v>
      </c>
      <c r="CW107" s="92" t="str">
        <f>IFERROR(IF(CW$5=EOMONTH('Rent Roll'!$M46,0),-'Rent Roll'!$W46*'Rent Roll'!$AB46,"-"),"-")</f>
        <v>-</v>
      </c>
      <c r="CX107" s="92" t="str">
        <f>IFERROR(IF(CX$5=EOMONTH('Rent Roll'!$M46,0),-'Rent Roll'!$W46*'Rent Roll'!$AB46,"-"),"-")</f>
        <v>-</v>
      </c>
      <c r="CY107" s="92" t="str">
        <f>IFERROR(IF(CY$5=EOMONTH('Rent Roll'!$M46,0),-'Rent Roll'!$W46*'Rent Roll'!$AB46,"-"),"-")</f>
        <v>-</v>
      </c>
      <c r="CZ107" s="92" t="str">
        <f>IFERROR(IF(CZ$5=EOMONTH('Rent Roll'!$M46,0),-'Rent Roll'!$W46*'Rent Roll'!$AB46,"-"),"-")</f>
        <v>-</v>
      </c>
      <c r="DA107" s="92" t="str">
        <f>IFERROR(IF(DA$5=EOMONTH('Rent Roll'!$M46,0),-'Rent Roll'!$W46*'Rent Roll'!$AB46,"-"),"-")</f>
        <v>-</v>
      </c>
      <c r="DB107" s="92" t="str">
        <f>IFERROR(IF(DB$5=EOMONTH('Rent Roll'!$M46,0),-'Rent Roll'!$W46*'Rent Roll'!$AB46,"-"),"-")</f>
        <v>-</v>
      </c>
      <c r="DC107" s="92" t="str">
        <f>IFERROR(IF(DC$5=EOMONTH('Rent Roll'!$M46,0),-'Rent Roll'!$W46*'Rent Roll'!$AB46,"-"),"-")</f>
        <v>-</v>
      </c>
      <c r="DD107" s="92" t="str">
        <f>IFERROR(IF(DD$5=EOMONTH('Rent Roll'!$M46,0),-'Rent Roll'!$W46*'Rent Roll'!$AB46,"-"),"-")</f>
        <v>-</v>
      </c>
      <c r="DE107" s="92" t="str">
        <f>IFERROR(IF(DE$5=EOMONTH('Rent Roll'!$M46,0),-'Rent Roll'!$W46*'Rent Roll'!$AB46,"-"),"-")</f>
        <v>-</v>
      </c>
      <c r="DF107" s="92" t="str">
        <f>IFERROR(IF(DF$5=EOMONTH('Rent Roll'!$M46,0),-'Rent Roll'!$W46*'Rent Roll'!$AB46,"-"),"-")</f>
        <v>-</v>
      </c>
      <c r="DG107" s="92" t="str">
        <f>IFERROR(IF(DG$5=EOMONTH('Rent Roll'!$M46,0),-'Rent Roll'!$W46*'Rent Roll'!$AB46,"-"),"-")</f>
        <v>-</v>
      </c>
      <c r="DH107" s="92" t="str">
        <f>IFERROR(IF(DH$5=EOMONTH('Rent Roll'!$M46,0),-'Rent Roll'!$W46*'Rent Roll'!$AB46,"-"),"-")</f>
        <v>-</v>
      </c>
      <c r="DI107" s="92" t="str">
        <f>IFERROR(IF(DI$5=EOMONTH('Rent Roll'!$M46,0),-'Rent Roll'!$W46*'Rent Roll'!$AB46,"-"),"-")</f>
        <v>-</v>
      </c>
      <c r="DJ107" s="92" t="str">
        <f>IFERROR(IF(DJ$5=EOMONTH('Rent Roll'!$M46,0),-'Rent Roll'!$W46*'Rent Roll'!$AB46,"-"),"-")</f>
        <v>-</v>
      </c>
      <c r="DK107" s="92" t="str">
        <f>IFERROR(IF(DK$5=EOMONTH('Rent Roll'!$M46,0),-'Rent Roll'!$W46*'Rent Roll'!$AB46,"-"),"-")</f>
        <v>-</v>
      </c>
      <c r="DL107" s="92" t="str">
        <f>IFERROR(IF(DL$5=EOMONTH('Rent Roll'!$M46,0),-'Rent Roll'!$W46*'Rent Roll'!$AB46,"-"),"-")</f>
        <v>-</v>
      </c>
      <c r="DM107" s="92" t="str">
        <f>IFERROR(IF(DM$5=EOMONTH('Rent Roll'!$M46,0),-'Rent Roll'!$W46*'Rent Roll'!$AB46,"-"),"-")</f>
        <v>-</v>
      </c>
      <c r="DN107" s="92" t="str">
        <f>IFERROR(IF(DN$5=EOMONTH('Rent Roll'!$M46,0),-'Rent Roll'!$W46*'Rent Roll'!$AB46,"-"),"-")</f>
        <v>-</v>
      </c>
      <c r="DO107" s="92" t="str">
        <f>IFERROR(IF(DO$5=EOMONTH('Rent Roll'!$M46,0),-'Rent Roll'!$W46*'Rent Roll'!$AB46,"-"),"-")</f>
        <v>-</v>
      </c>
      <c r="DP107" s="92" t="str">
        <f>IFERROR(IF(DP$5=EOMONTH('Rent Roll'!$M46,0),-'Rent Roll'!$W46*'Rent Roll'!$AB46,"-"),"-")</f>
        <v>-</v>
      </c>
      <c r="DQ107" s="92" t="str">
        <f>IFERROR(IF(DQ$5=EOMONTH('Rent Roll'!$M46,0),-'Rent Roll'!$W46*'Rent Roll'!$AB46,"-"),"-")</f>
        <v>-</v>
      </c>
      <c r="DR107" s="92" t="str">
        <f>IFERROR(IF(DR$5=EOMONTH('Rent Roll'!$M46,0),-'Rent Roll'!$W46*'Rent Roll'!$AB46,"-"),"-")</f>
        <v>-</v>
      </c>
      <c r="DS107" s="92" t="str">
        <f>IFERROR(IF(DS$5=EOMONTH('Rent Roll'!$M46,0),-'Rent Roll'!$W46*'Rent Roll'!$AB46,"-"),"-")</f>
        <v>-</v>
      </c>
      <c r="DT107" s="92" t="str">
        <f>IFERROR(IF(DT$5=EOMONTH('Rent Roll'!$M46,0),-'Rent Roll'!$W46*'Rent Roll'!$AB46,"-"),"-")</f>
        <v>-</v>
      </c>
      <c r="DU107" s="92" t="str">
        <f>IFERROR(IF(DU$5=EOMONTH('Rent Roll'!$M46,0),-'Rent Roll'!$W46*'Rent Roll'!$AB46,"-"),"-")</f>
        <v>-</v>
      </c>
      <c r="DV107" s="92" t="str">
        <f>IFERROR(IF(DV$5=EOMONTH('Rent Roll'!$M46,0),-'Rent Roll'!$W46*'Rent Roll'!$AB46,"-"),"-")</f>
        <v>-</v>
      </c>
      <c r="DW107" s="92" t="str">
        <f>IFERROR(IF(DW$5=EOMONTH('Rent Roll'!$M46,0),-'Rent Roll'!$W46*'Rent Roll'!$AB46,"-"),"-")</f>
        <v>-</v>
      </c>
      <c r="DX107" s="92" t="str">
        <f>IFERROR(IF(DX$5=EOMONTH('Rent Roll'!$M46,0),-'Rent Roll'!$W46*'Rent Roll'!$AB46,"-"),"-")</f>
        <v>-</v>
      </c>
      <c r="DY107" s="92" t="str">
        <f>IFERROR(IF(DY$5=EOMONTH('Rent Roll'!$M46,0),-'Rent Roll'!$W46*'Rent Roll'!$AB46,"-"),"-")</f>
        <v>-</v>
      </c>
      <c r="DZ107" s="92" t="str">
        <f>IFERROR(IF(DZ$5=EOMONTH('Rent Roll'!$M46,0),-'Rent Roll'!$W46*'Rent Roll'!$AB46,"-"),"-")</f>
        <v>-</v>
      </c>
      <c r="EA107" s="92" t="str">
        <f>IFERROR(IF(EA$5=EOMONTH('Rent Roll'!$M46,0),-'Rent Roll'!$W46*'Rent Roll'!$AB46,"-"),"-")</f>
        <v>-</v>
      </c>
      <c r="EB107" s="92" t="str">
        <f>IFERROR(IF(EB$5=EOMONTH('Rent Roll'!$M46,0),-'Rent Roll'!$W46*'Rent Roll'!$AB46,"-"),"-")</f>
        <v>-</v>
      </c>
      <c r="EC107" s="92" t="str">
        <f>IFERROR(IF(EC$5=EOMONTH('Rent Roll'!$M46,0),-'Rent Roll'!$W46*'Rent Roll'!$AB46,"-"),"-")</f>
        <v>-</v>
      </c>
      <c r="ED107" s="92" t="str">
        <f>IFERROR(IF(ED$5=EOMONTH('Rent Roll'!$M46,0),-'Rent Roll'!$W46*'Rent Roll'!$AB46,"-"),"-")</f>
        <v>-</v>
      </c>
      <c r="EE107" s="92" t="str">
        <f>IFERROR(IF(EE$5=EOMONTH('Rent Roll'!$M46,0),-'Rent Roll'!$W46*'Rent Roll'!$AB46,"-"),"-")</f>
        <v>-</v>
      </c>
      <c r="EF107" s="214" t="str">
        <f>IFERROR(IF(EF$5=EOMONTH('Rent Roll'!$M46,0),-'Rent Roll'!$W46*'Rent Roll'!$AB46,"-"),"-")</f>
        <v>-</v>
      </c>
      <c r="EG107" s="72" t="s">
        <v>109</v>
      </c>
    </row>
    <row r="108" spans="2:137" x14ac:dyDescent="0.2">
      <c r="B108" s="75"/>
      <c r="C108" s="287" t="str">
        <f>CONCATENATE('Rent Roll'!B21&amp;" - "&amp;'Rent Roll'!C21)</f>
        <v xml:space="preserve"> - </v>
      </c>
      <c r="D108" s="214">
        <f t="shared" si="157"/>
        <v>0</v>
      </c>
      <c r="E108" s="92" t="str">
        <f>IFERROR(IF(E$5=EOMONTH('Rent Roll'!$M47,0),-'Rent Roll'!$W47*'Rent Roll'!$AB47,"-"),"-")</f>
        <v>-</v>
      </c>
      <c r="F108" s="92" t="str">
        <f>IFERROR(IF(F$5=EOMONTH('Rent Roll'!$M47,0),-'Rent Roll'!$W47*'Rent Roll'!$AB47,"-"),"-")</f>
        <v>-</v>
      </c>
      <c r="G108" s="92" t="str">
        <f>IFERROR(IF(G$5=EOMONTH('Rent Roll'!$M47,0),-'Rent Roll'!$W47*'Rent Roll'!$AB47,"-"),"-")</f>
        <v>-</v>
      </c>
      <c r="H108" s="92" t="str">
        <f>IFERROR(IF(H$5=EOMONTH('Rent Roll'!$M47,0),-'Rent Roll'!$W47*'Rent Roll'!$AB47,"-"),"-")</f>
        <v>-</v>
      </c>
      <c r="I108" s="92" t="str">
        <f>IFERROR(IF(I$5=EOMONTH('Rent Roll'!$M47,0),-'Rent Roll'!$W47*'Rent Roll'!$AB47,"-"),"-")</f>
        <v>-</v>
      </c>
      <c r="J108" s="92" t="str">
        <f>IFERROR(IF(J$5=EOMONTH('Rent Roll'!$M47,0),-'Rent Roll'!$W47*'Rent Roll'!$AB47,"-"),"-")</f>
        <v>-</v>
      </c>
      <c r="K108" s="92" t="str">
        <f>IFERROR(IF(K$5=EOMONTH('Rent Roll'!$M47,0),-'Rent Roll'!$W47*'Rent Roll'!$AB47,"-"),"-")</f>
        <v>-</v>
      </c>
      <c r="L108" s="92" t="str">
        <f>IFERROR(IF(L$5=EOMONTH('Rent Roll'!$M47,0),-'Rent Roll'!$W47*'Rent Roll'!$AB47,"-"),"-")</f>
        <v>-</v>
      </c>
      <c r="M108" s="92" t="str">
        <f>IFERROR(IF(M$5=EOMONTH('Rent Roll'!$M47,0),-'Rent Roll'!$W47*'Rent Roll'!$AB47,"-"),"-")</f>
        <v>-</v>
      </c>
      <c r="N108" s="92" t="str">
        <f>IFERROR(IF(N$5=EOMONTH('Rent Roll'!$M47,0),-'Rent Roll'!$W47*'Rent Roll'!$AB47,"-"),"-")</f>
        <v>-</v>
      </c>
      <c r="O108" s="92" t="str">
        <f>IFERROR(IF(O$5=EOMONTH('Rent Roll'!$M47,0),-'Rent Roll'!$W47*'Rent Roll'!$AB47,"-"),"-")</f>
        <v>-</v>
      </c>
      <c r="P108" s="92" t="str">
        <f>IFERROR(IF(P$5=EOMONTH('Rent Roll'!$M47,0),-'Rent Roll'!$W47*'Rent Roll'!$AB47,"-"),"-")</f>
        <v>-</v>
      </c>
      <c r="Q108" s="92" t="str">
        <f>IFERROR(IF(Q$5=EOMONTH('Rent Roll'!$M47,0),-'Rent Roll'!$W47*'Rent Roll'!$AB47,"-"),"-")</f>
        <v>-</v>
      </c>
      <c r="R108" s="92" t="str">
        <f>IFERROR(IF(R$5=EOMONTH('Rent Roll'!$M47,0),-'Rent Roll'!$W47*'Rent Roll'!$AB47,"-"),"-")</f>
        <v>-</v>
      </c>
      <c r="S108" s="92" t="str">
        <f>IFERROR(IF(S$5=EOMONTH('Rent Roll'!$M47,0),-'Rent Roll'!$W47*'Rent Roll'!$AB47,"-"),"-")</f>
        <v>-</v>
      </c>
      <c r="T108" s="92" t="str">
        <f>IFERROR(IF(T$5=EOMONTH('Rent Roll'!$M47,0),-'Rent Roll'!$W47*'Rent Roll'!$AB47,"-"),"-")</f>
        <v>-</v>
      </c>
      <c r="U108" s="92" t="str">
        <f>IFERROR(IF(U$5=EOMONTH('Rent Roll'!$M47,0),-'Rent Roll'!$W47*'Rent Roll'!$AB47,"-"),"-")</f>
        <v>-</v>
      </c>
      <c r="V108" s="92" t="str">
        <f>IFERROR(IF(V$5=EOMONTH('Rent Roll'!$M47,0),-'Rent Roll'!$W47*'Rent Roll'!$AB47,"-"),"-")</f>
        <v>-</v>
      </c>
      <c r="W108" s="92" t="str">
        <f>IFERROR(IF(W$5=EOMONTH('Rent Roll'!$M47,0),-'Rent Roll'!$W47*'Rent Roll'!$AB47,"-"),"-")</f>
        <v>-</v>
      </c>
      <c r="X108" s="92" t="str">
        <f>IFERROR(IF(X$5=EOMONTH('Rent Roll'!$M47,0),-'Rent Roll'!$W47*'Rent Roll'!$AB47,"-"),"-")</f>
        <v>-</v>
      </c>
      <c r="Y108" s="92" t="str">
        <f>IFERROR(IF(Y$5=EOMONTH('Rent Roll'!$M47,0),-'Rent Roll'!$W47*'Rent Roll'!$AB47,"-"),"-")</f>
        <v>-</v>
      </c>
      <c r="Z108" s="92" t="str">
        <f>IFERROR(IF(Z$5=EOMONTH('Rent Roll'!$M47,0),-'Rent Roll'!$W47*'Rent Roll'!$AB47,"-"),"-")</f>
        <v>-</v>
      </c>
      <c r="AA108" s="92" t="str">
        <f>IFERROR(IF(AA$5=EOMONTH('Rent Roll'!$M47,0),-'Rent Roll'!$W47*'Rent Roll'!$AB47,"-"),"-")</f>
        <v>-</v>
      </c>
      <c r="AB108" s="92" t="str">
        <f>IFERROR(IF(AB$5=EOMONTH('Rent Roll'!$M47,0),-'Rent Roll'!$W47*'Rent Roll'!$AB47,"-"),"-")</f>
        <v>-</v>
      </c>
      <c r="AC108" s="92" t="str">
        <f>IFERROR(IF(AC$5=EOMONTH('Rent Roll'!$M47,0),-'Rent Roll'!$W47*'Rent Roll'!$AB47,"-"),"-")</f>
        <v>-</v>
      </c>
      <c r="AD108" s="92" t="str">
        <f>IFERROR(IF(AD$5=EOMONTH('Rent Roll'!$M47,0),-'Rent Roll'!$W47*'Rent Roll'!$AB47,"-"),"-")</f>
        <v>-</v>
      </c>
      <c r="AE108" s="92" t="str">
        <f>IFERROR(IF(AE$5=EOMONTH('Rent Roll'!$M47,0),-'Rent Roll'!$W47*'Rent Roll'!$AB47,"-"),"-")</f>
        <v>-</v>
      </c>
      <c r="AF108" s="92" t="str">
        <f>IFERROR(IF(AF$5=EOMONTH('Rent Roll'!$M47,0),-'Rent Roll'!$W47*'Rent Roll'!$AB47,"-"),"-")</f>
        <v>-</v>
      </c>
      <c r="AG108" s="92" t="str">
        <f>IFERROR(IF(AG$5=EOMONTH('Rent Roll'!$M47,0),-'Rent Roll'!$W47*'Rent Roll'!$AB47,"-"),"-")</f>
        <v>-</v>
      </c>
      <c r="AH108" s="92" t="str">
        <f>IFERROR(IF(AH$5=EOMONTH('Rent Roll'!$M47,0),-'Rent Roll'!$W47*'Rent Roll'!$AB47,"-"),"-")</f>
        <v>-</v>
      </c>
      <c r="AI108" s="92" t="str">
        <f>IFERROR(IF(AI$5=EOMONTH('Rent Roll'!$M47,0),-'Rent Roll'!$W47*'Rent Roll'!$AB47,"-"),"-")</f>
        <v>-</v>
      </c>
      <c r="AJ108" s="92" t="str">
        <f>IFERROR(IF(AJ$5=EOMONTH('Rent Roll'!$M47,0),-'Rent Roll'!$W47*'Rent Roll'!$AB47,"-"),"-")</f>
        <v>-</v>
      </c>
      <c r="AK108" s="92" t="str">
        <f>IFERROR(IF(AK$5=EOMONTH('Rent Roll'!$M47,0),-'Rent Roll'!$W47*'Rent Roll'!$AB47,"-"),"-")</f>
        <v>-</v>
      </c>
      <c r="AL108" s="92" t="str">
        <f>IFERROR(IF(AL$5=EOMONTH('Rent Roll'!$M47,0),-'Rent Roll'!$W47*'Rent Roll'!$AB47,"-"),"-")</f>
        <v>-</v>
      </c>
      <c r="AM108" s="92" t="str">
        <f>IFERROR(IF(AM$5=EOMONTH('Rent Roll'!$M47,0),-'Rent Roll'!$W47*'Rent Roll'!$AB47,"-"),"-")</f>
        <v>-</v>
      </c>
      <c r="AN108" s="92" t="str">
        <f>IFERROR(IF(AN$5=EOMONTH('Rent Roll'!$M47,0),-'Rent Roll'!$W47*'Rent Roll'!$AB47,"-"),"-")</f>
        <v>-</v>
      </c>
      <c r="AO108" s="92" t="str">
        <f>IFERROR(IF(AO$5=EOMONTH('Rent Roll'!$M47,0),-'Rent Roll'!$W47*'Rent Roll'!$AB47,"-"),"-")</f>
        <v>-</v>
      </c>
      <c r="AP108" s="92" t="str">
        <f>IFERROR(IF(AP$5=EOMONTH('Rent Roll'!$M47,0),-'Rent Roll'!$W47*'Rent Roll'!$AB47,"-"),"-")</f>
        <v>-</v>
      </c>
      <c r="AQ108" s="92" t="str">
        <f>IFERROR(IF(AQ$5=EOMONTH('Rent Roll'!$M47,0),-'Rent Roll'!$W47*'Rent Roll'!$AB47,"-"),"-")</f>
        <v>-</v>
      </c>
      <c r="AR108" s="92" t="str">
        <f>IFERROR(IF(AR$5=EOMONTH('Rent Roll'!$M47,0),-'Rent Roll'!$W47*'Rent Roll'!$AB47,"-"),"-")</f>
        <v>-</v>
      </c>
      <c r="AS108" s="92" t="str">
        <f>IFERROR(IF(AS$5=EOMONTH('Rent Roll'!$M47,0),-'Rent Roll'!$W47*'Rent Roll'!$AB47,"-"),"-")</f>
        <v>-</v>
      </c>
      <c r="AT108" s="92" t="str">
        <f>IFERROR(IF(AT$5=EOMONTH('Rent Roll'!$M47,0),-'Rent Roll'!$W47*'Rent Roll'!$AB47,"-"),"-")</f>
        <v>-</v>
      </c>
      <c r="AU108" s="92" t="str">
        <f>IFERROR(IF(AU$5=EOMONTH('Rent Roll'!$M47,0),-'Rent Roll'!$W47*'Rent Roll'!$AB47,"-"),"-")</f>
        <v>-</v>
      </c>
      <c r="AV108" s="92" t="str">
        <f>IFERROR(IF(AV$5=EOMONTH('Rent Roll'!$M47,0),-'Rent Roll'!$W47*'Rent Roll'!$AB47,"-"),"-")</f>
        <v>-</v>
      </c>
      <c r="AW108" s="92" t="str">
        <f>IFERROR(IF(AW$5=EOMONTH('Rent Roll'!$M47,0),-'Rent Roll'!$W47*'Rent Roll'!$AB47,"-"),"-")</f>
        <v>-</v>
      </c>
      <c r="AX108" s="92" t="str">
        <f>IFERROR(IF(AX$5=EOMONTH('Rent Roll'!$M47,0),-'Rent Roll'!$W47*'Rent Roll'!$AB47,"-"),"-")</f>
        <v>-</v>
      </c>
      <c r="AY108" s="92" t="str">
        <f>IFERROR(IF(AY$5=EOMONTH('Rent Roll'!$M47,0),-'Rent Roll'!$W47*'Rent Roll'!$AB47,"-"),"-")</f>
        <v>-</v>
      </c>
      <c r="AZ108" s="92" t="str">
        <f>IFERROR(IF(AZ$5=EOMONTH('Rent Roll'!$M47,0),-'Rent Roll'!$W47*'Rent Roll'!$AB47,"-"),"-")</f>
        <v>-</v>
      </c>
      <c r="BA108" s="92" t="str">
        <f>IFERROR(IF(BA$5=EOMONTH('Rent Roll'!$M47,0),-'Rent Roll'!$W47*'Rent Roll'!$AB47,"-"),"-")</f>
        <v>-</v>
      </c>
      <c r="BB108" s="92" t="str">
        <f>IFERROR(IF(BB$5=EOMONTH('Rent Roll'!$M47,0),-'Rent Roll'!$W47*'Rent Roll'!$AB47,"-"),"-")</f>
        <v>-</v>
      </c>
      <c r="BC108" s="92" t="str">
        <f>IFERROR(IF(BC$5=EOMONTH('Rent Roll'!$M47,0),-'Rent Roll'!$W47*'Rent Roll'!$AB47,"-"),"-")</f>
        <v>-</v>
      </c>
      <c r="BD108" s="92" t="str">
        <f>IFERROR(IF(BD$5=EOMONTH('Rent Roll'!$M47,0),-'Rent Roll'!$W47*'Rent Roll'!$AB47,"-"),"-")</f>
        <v>-</v>
      </c>
      <c r="BE108" s="92" t="str">
        <f>IFERROR(IF(BE$5=EOMONTH('Rent Roll'!$M47,0),-'Rent Roll'!$W47*'Rent Roll'!$AB47,"-"),"-")</f>
        <v>-</v>
      </c>
      <c r="BF108" s="92" t="str">
        <f>IFERROR(IF(BF$5=EOMONTH('Rent Roll'!$M47,0),-'Rent Roll'!$W47*'Rent Roll'!$AB47,"-"),"-")</f>
        <v>-</v>
      </c>
      <c r="BG108" s="92" t="str">
        <f>IFERROR(IF(BG$5=EOMONTH('Rent Roll'!$M47,0),-'Rent Roll'!$W47*'Rent Roll'!$AB47,"-"),"-")</f>
        <v>-</v>
      </c>
      <c r="BH108" s="92" t="str">
        <f>IFERROR(IF(BH$5=EOMONTH('Rent Roll'!$M47,0),-'Rent Roll'!$W47*'Rent Roll'!$AB47,"-"),"-")</f>
        <v>-</v>
      </c>
      <c r="BI108" s="92" t="str">
        <f>IFERROR(IF(BI$5=EOMONTH('Rent Roll'!$M47,0),-'Rent Roll'!$W47*'Rent Roll'!$AB47,"-"),"-")</f>
        <v>-</v>
      </c>
      <c r="BJ108" s="92" t="str">
        <f>IFERROR(IF(BJ$5=EOMONTH('Rent Roll'!$M47,0),-'Rent Roll'!$W47*'Rent Roll'!$AB47,"-"),"-")</f>
        <v>-</v>
      </c>
      <c r="BK108" s="92" t="str">
        <f>IFERROR(IF(BK$5=EOMONTH('Rent Roll'!$M47,0),-'Rent Roll'!$W47*'Rent Roll'!$AB47,"-"),"-")</f>
        <v>-</v>
      </c>
      <c r="BL108" s="92" t="str">
        <f>IFERROR(IF(BL$5=EOMONTH('Rent Roll'!$M47,0),-'Rent Roll'!$W47*'Rent Roll'!$AB47,"-"),"-")</f>
        <v>-</v>
      </c>
      <c r="BM108" s="92" t="str">
        <f>IFERROR(IF(BM$5=EOMONTH('Rent Roll'!$M47,0),-'Rent Roll'!$W47*'Rent Roll'!$AB47,"-"),"-")</f>
        <v>-</v>
      </c>
      <c r="BN108" s="92" t="str">
        <f>IFERROR(IF(BN$5=EOMONTH('Rent Roll'!$M47,0),-'Rent Roll'!$W47*'Rent Roll'!$AB47,"-"),"-")</f>
        <v>-</v>
      </c>
      <c r="BO108" s="92" t="str">
        <f>IFERROR(IF(BO$5=EOMONTH('Rent Roll'!$M47,0),-'Rent Roll'!$W47*'Rent Roll'!$AB47,"-"),"-")</f>
        <v>-</v>
      </c>
      <c r="BP108" s="92" t="str">
        <f>IFERROR(IF(BP$5=EOMONTH('Rent Roll'!$M47,0),-'Rent Roll'!$W47*'Rent Roll'!$AB47,"-"),"-")</f>
        <v>-</v>
      </c>
      <c r="BQ108" s="92" t="str">
        <f>IFERROR(IF(BQ$5=EOMONTH('Rent Roll'!$M47,0),-'Rent Roll'!$W47*'Rent Roll'!$AB47,"-"),"-")</f>
        <v>-</v>
      </c>
      <c r="BR108" s="92" t="str">
        <f>IFERROR(IF(BR$5=EOMONTH('Rent Roll'!$M47,0),-'Rent Roll'!$W47*'Rent Roll'!$AB47,"-"),"-")</f>
        <v>-</v>
      </c>
      <c r="BS108" s="92" t="str">
        <f>IFERROR(IF(BS$5=EOMONTH('Rent Roll'!$M47,0),-'Rent Roll'!$W47*'Rent Roll'!$AB47,"-"),"-")</f>
        <v>-</v>
      </c>
      <c r="BT108" s="92" t="str">
        <f>IFERROR(IF(BT$5=EOMONTH('Rent Roll'!$M47,0),-'Rent Roll'!$W47*'Rent Roll'!$AB47,"-"),"-")</f>
        <v>-</v>
      </c>
      <c r="BU108" s="92" t="str">
        <f>IFERROR(IF(BU$5=EOMONTH('Rent Roll'!$M47,0),-'Rent Roll'!$W47*'Rent Roll'!$AB47,"-"),"-")</f>
        <v>-</v>
      </c>
      <c r="BV108" s="92" t="str">
        <f>IFERROR(IF(BV$5=EOMONTH('Rent Roll'!$M47,0),-'Rent Roll'!$W47*'Rent Roll'!$AB47,"-"),"-")</f>
        <v>-</v>
      </c>
      <c r="BW108" s="92" t="str">
        <f>IFERROR(IF(BW$5=EOMONTH('Rent Roll'!$M47,0),-'Rent Roll'!$W47*'Rent Roll'!$AB47,"-"),"-")</f>
        <v>-</v>
      </c>
      <c r="BX108" s="92" t="str">
        <f>IFERROR(IF(BX$5=EOMONTH('Rent Roll'!$M47,0),-'Rent Roll'!$W47*'Rent Roll'!$AB47,"-"),"-")</f>
        <v>-</v>
      </c>
      <c r="BY108" s="92" t="str">
        <f>IFERROR(IF(BY$5=EOMONTH('Rent Roll'!$M47,0),-'Rent Roll'!$W47*'Rent Roll'!$AB47,"-"),"-")</f>
        <v>-</v>
      </c>
      <c r="BZ108" s="92" t="str">
        <f>IFERROR(IF(BZ$5=EOMONTH('Rent Roll'!$M47,0),-'Rent Roll'!$W47*'Rent Roll'!$AB47,"-"),"-")</f>
        <v>-</v>
      </c>
      <c r="CA108" s="92" t="str">
        <f>IFERROR(IF(CA$5=EOMONTH('Rent Roll'!$M47,0),-'Rent Roll'!$W47*'Rent Roll'!$AB47,"-"),"-")</f>
        <v>-</v>
      </c>
      <c r="CB108" s="92" t="str">
        <f>IFERROR(IF(CB$5=EOMONTH('Rent Roll'!$M47,0),-'Rent Roll'!$W47*'Rent Roll'!$AB47,"-"),"-")</f>
        <v>-</v>
      </c>
      <c r="CC108" s="92" t="str">
        <f>IFERROR(IF(CC$5=EOMONTH('Rent Roll'!$M47,0),-'Rent Roll'!$W47*'Rent Roll'!$AB47,"-"),"-")</f>
        <v>-</v>
      </c>
      <c r="CD108" s="92" t="str">
        <f>IFERROR(IF(CD$5=EOMONTH('Rent Roll'!$M47,0),-'Rent Roll'!$W47*'Rent Roll'!$AB47,"-"),"-")</f>
        <v>-</v>
      </c>
      <c r="CE108" s="92" t="str">
        <f>IFERROR(IF(CE$5=EOMONTH('Rent Roll'!$M47,0),-'Rent Roll'!$W47*'Rent Roll'!$AB47,"-"),"-")</f>
        <v>-</v>
      </c>
      <c r="CF108" s="92" t="str">
        <f>IFERROR(IF(CF$5=EOMONTH('Rent Roll'!$M47,0),-'Rent Roll'!$W47*'Rent Roll'!$AB47,"-"),"-")</f>
        <v>-</v>
      </c>
      <c r="CG108" s="92" t="str">
        <f>IFERROR(IF(CG$5=EOMONTH('Rent Roll'!$M47,0),-'Rent Roll'!$W47*'Rent Roll'!$AB47,"-"),"-")</f>
        <v>-</v>
      </c>
      <c r="CH108" s="92" t="str">
        <f>IFERROR(IF(CH$5=EOMONTH('Rent Roll'!$M47,0),-'Rent Roll'!$W47*'Rent Roll'!$AB47,"-"),"-")</f>
        <v>-</v>
      </c>
      <c r="CI108" s="92" t="str">
        <f>IFERROR(IF(CI$5=EOMONTH('Rent Roll'!$M47,0),-'Rent Roll'!$W47*'Rent Roll'!$AB47,"-"),"-")</f>
        <v>-</v>
      </c>
      <c r="CJ108" s="92" t="str">
        <f>IFERROR(IF(CJ$5=EOMONTH('Rent Roll'!$M47,0),-'Rent Roll'!$W47*'Rent Roll'!$AB47,"-"),"-")</f>
        <v>-</v>
      </c>
      <c r="CK108" s="92" t="str">
        <f>IFERROR(IF(CK$5=EOMONTH('Rent Roll'!$M47,0),-'Rent Roll'!$W47*'Rent Roll'!$AB47,"-"),"-")</f>
        <v>-</v>
      </c>
      <c r="CL108" s="92" t="str">
        <f>IFERROR(IF(CL$5=EOMONTH('Rent Roll'!$M47,0),-'Rent Roll'!$W47*'Rent Roll'!$AB47,"-"),"-")</f>
        <v>-</v>
      </c>
      <c r="CM108" s="92" t="str">
        <f>IFERROR(IF(CM$5=EOMONTH('Rent Roll'!$M47,0),-'Rent Roll'!$W47*'Rent Roll'!$AB47,"-"),"-")</f>
        <v>-</v>
      </c>
      <c r="CN108" s="92" t="str">
        <f>IFERROR(IF(CN$5=EOMONTH('Rent Roll'!$M47,0),-'Rent Roll'!$W47*'Rent Roll'!$AB47,"-"),"-")</f>
        <v>-</v>
      </c>
      <c r="CO108" s="92" t="str">
        <f>IFERROR(IF(CO$5=EOMONTH('Rent Roll'!$M47,0),-'Rent Roll'!$W47*'Rent Roll'!$AB47,"-"),"-")</f>
        <v>-</v>
      </c>
      <c r="CP108" s="92" t="str">
        <f>IFERROR(IF(CP$5=EOMONTH('Rent Roll'!$M47,0),-'Rent Roll'!$W47*'Rent Roll'!$AB47,"-"),"-")</f>
        <v>-</v>
      </c>
      <c r="CQ108" s="92" t="str">
        <f>IFERROR(IF(CQ$5=EOMONTH('Rent Roll'!$M47,0),-'Rent Roll'!$W47*'Rent Roll'!$AB47,"-"),"-")</f>
        <v>-</v>
      </c>
      <c r="CR108" s="92" t="str">
        <f>IFERROR(IF(CR$5=EOMONTH('Rent Roll'!$M47,0),-'Rent Roll'!$W47*'Rent Roll'!$AB47,"-"),"-")</f>
        <v>-</v>
      </c>
      <c r="CS108" s="92" t="str">
        <f>IFERROR(IF(CS$5=EOMONTH('Rent Roll'!$M47,0),-'Rent Roll'!$W47*'Rent Roll'!$AB47,"-"),"-")</f>
        <v>-</v>
      </c>
      <c r="CT108" s="92" t="str">
        <f>IFERROR(IF(CT$5=EOMONTH('Rent Roll'!$M47,0),-'Rent Roll'!$W47*'Rent Roll'!$AB47,"-"),"-")</f>
        <v>-</v>
      </c>
      <c r="CU108" s="92" t="str">
        <f>IFERROR(IF(CU$5=EOMONTH('Rent Roll'!$M47,0),-'Rent Roll'!$W47*'Rent Roll'!$AB47,"-"),"-")</f>
        <v>-</v>
      </c>
      <c r="CV108" s="92" t="str">
        <f>IFERROR(IF(CV$5=EOMONTH('Rent Roll'!$M47,0),-'Rent Roll'!$W47*'Rent Roll'!$AB47,"-"),"-")</f>
        <v>-</v>
      </c>
      <c r="CW108" s="92" t="str">
        <f>IFERROR(IF(CW$5=EOMONTH('Rent Roll'!$M47,0),-'Rent Roll'!$W47*'Rent Roll'!$AB47,"-"),"-")</f>
        <v>-</v>
      </c>
      <c r="CX108" s="92" t="str">
        <f>IFERROR(IF(CX$5=EOMONTH('Rent Roll'!$M47,0),-'Rent Roll'!$W47*'Rent Roll'!$AB47,"-"),"-")</f>
        <v>-</v>
      </c>
      <c r="CY108" s="92" t="str">
        <f>IFERROR(IF(CY$5=EOMONTH('Rent Roll'!$M47,0),-'Rent Roll'!$W47*'Rent Roll'!$AB47,"-"),"-")</f>
        <v>-</v>
      </c>
      <c r="CZ108" s="92" t="str">
        <f>IFERROR(IF(CZ$5=EOMONTH('Rent Roll'!$M47,0),-'Rent Roll'!$W47*'Rent Roll'!$AB47,"-"),"-")</f>
        <v>-</v>
      </c>
      <c r="DA108" s="92" t="str">
        <f>IFERROR(IF(DA$5=EOMONTH('Rent Roll'!$M47,0),-'Rent Roll'!$W47*'Rent Roll'!$AB47,"-"),"-")</f>
        <v>-</v>
      </c>
      <c r="DB108" s="92" t="str">
        <f>IFERROR(IF(DB$5=EOMONTH('Rent Roll'!$M47,0),-'Rent Roll'!$W47*'Rent Roll'!$AB47,"-"),"-")</f>
        <v>-</v>
      </c>
      <c r="DC108" s="92" t="str">
        <f>IFERROR(IF(DC$5=EOMONTH('Rent Roll'!$M47,0),-'Rent Roll'!$W47*'Rent Roll'!$AB47,"-"),"-")</f>
        <v>-</v>
      </c>
      <c r="DD108" s="92" t="str">
        <f>IFERROR(IF(DD$5=EOMONTH('Rent Roll'!$M47,0),-'Rent Roll'!$W47*'Rent Roll'!$AB47,"-"),"-")</f>
        <v>-</v>
      </c>
      <c r="DE108" s="92" t="str">
        <f>IFERROR(IF(DE$5=EOMONTH('Rent Roll'!$M47,0),-'Rent Roll'!$W47*'Rent Roll'!$AB47,"-"),"-")</f>
        <v>-</v>
      </c>
      <c r="DF108" s="92" t="str">
        <f>IFERROR(IF(DF$5=EOMONTH('Rent Roll'!$M47,0),-'Rent Roll'!$W47*'Rent Roll'!$AB47,"-"),"-")</f>
        <v>-</v>
      </c>
      <c r="DG108" s="92" t="str">
        <f>IFERROR(IF(DG$5=EOMONTH('Rent Roll'!$M47,0),-'Rent Roll'!$W47*'Rent Roll'!$AB47,"-"),"-")</f>
        <v>-</v>
      </c>
      <c r="DH108" s="92" t="str">
        <f>IFERROR(IF(DH$5=EOMONTH('Rent Roll'!$M47,0),-'Rent Roll'!$W47*'Rent Roll'!$AB47,"-"),"-")</f>
        <v>-</v>
      </c>
      <c r="DI108" s="92" t="str">
        <f>IFERROR(IF(DI$5=EOMONTH('Rent Roll'!$M47,0),-'Rent Roll'!$W47*'Rent Roll'!$AB47,"-"),"-")</f>
        <v>-</v>
      </c>
      <c r="DJ108" s="92" t="str">
        <f>IFERROR(IF(DJ$5=EOMONTH('Rent Roll'!$M47,0),-'Rent Roll'!$W47*'Rent Roll'!$AB47,"-"),"-")</f>
        <v>-</v>
      </c>
      <c r="DK108" s="92" t="str">
        <f>IFERROR(IF(DK$5=EOMONTH('Rent Roll'!$M47,0),-'Rent Roll'!$W47*'Rent Roll'!$AB47,"-"),"-")</f>
        <v>-</v>
      </c>
      <c r="DL108" s="92" t="str">
        <f>IFERROR(IF(DL$5=EOMONTH('Rent Roll'!$M47,0),-'Rent Roll'!$W47*'Rent Roll'!$AB47,"-"),"-")</f>
        <v>-</v>
      </c>
      <c r="DM108" s="92" t="str">
        <f>IFERROR(IF(DM$5=EOMONTH('Rent Roll'!$M47,0),-'Rent Roll'!$W47*'Rent Roll'!$AB47,"-"),"-")</f>
        <v>-</v>
      </c>
      <c r="DN108" s="92" t="str">
        <f>IFERROR(IF(DN$5=EOMONTH('Rent Roll'!$M47,0),-'Rent Roll'!$W47*'Rent Roll'!$AB47,"-"),"-")</f>
        <v>-</v>
      </c>
      <c r="DO108" s="92" t="str">
        <f>IFERROR(IF(DO$5=EOMONTH('Rent Roll'!$M47,0),-'Rent Roll'!$W47*'Rent Roll'!$AB47,"-"),"-")</f>
        <v>-</v>
      </c>
      <c r="DP108" s="92" t="str">
        <f>IFERROR(IF(DP$5=EOMONTH('Rent Roll'!$M47,0),-'Rent Roll'!$W47*'Rent Roll'!$AB47,"-"),"-")</f>
        <v>-</v>
      </c>
      <c r="DQ108" s="92" t="str">
        <f>IFERROR(IF(DQ$5=EOMONTH('Rent Roll'!$M47,0),-'Rent Roll'!$W47*'Rent Roll'!$AB47,"-"),"-")</f>
        <v>-</v>
      </c>
      <c r="DR108" s="92" t="str">
        <f>IFERROR(IF(DR$5=EOMONTH('Rent Roll'!$M47,0),-'Rent Roll'!$W47*'Rent Roll'!$AB47,"-"),"-")</f>
        <v>-</v>
      </c>
      <c r="DS108" s="92" t="str">
        <f>IFERROR(IF(DS$5=EOMONTH('Rent Roll'!$M47,0),-'Rent Roll'!$W47*'Rent Roll'!$AB47,"-"),"-")</f>
        <v>-</v>
      </c>
      <c r="DT108" s="92" t="str">
        <f>IFERROR(IF(DT$5=EOMONTH('Rent Roll'!$M47,0),-'Rent Roll'!$W47*'Rent Roll'!$AB47,"-"),"-")</f>
        <v>-</v>
      </c>
      <c r="DU108" s="92" t="str">
        <f>IFERROR(IF(DU$5=EOMONTH('Rent Roll'!$M47,0),-'Rent Roll'!$W47*'Rent Roll'!$AB47,"-"),"-")</f>
        <v>-</v>
      </c>
      <c r="DV108" s="92" t="str">
        <f>IFERROR(IF(DV$5=EOMONTH('Rent Roll'!$M47,0),-'Rent Roll'!$W47*'Rent Roll'!$AB47,"-"),"-")</f>
        <v>-</v>
      </c>
      <c r="DW108" s="92" t="str">
        <f>IFERROR(IF(DW$5=EOMONTH('Rent Roll'!$M47,0),-'Rent Roll'!$W47*'Rent Roll'!$AB47,"-"),"-")</f>
        <v>-</v>
      </c>
      <c r="DX108" s="92" t="str">
        <f>IFERROR(IF(DX$5=EOMONTH('Rent Roll'!$M47,0),-'Rent Roll'!$W47*'Rent Roll'!$AB47,"-"),"-")</f>
        <v>-</v>
      </c>
      <c r="DY108" s="92" t="str">
        <f>IFERROR(IF(DY$5=EOMONTH('Rent Roll'!$M47,0),-'Rent Roll'!$W47*'Rent Roll'!$AB47,"-"),"-")</f>
        <v>-</v>
      </c>
      <c r="DZ108" s="92" t="str">
        <f>IFERROR(IF(DZ$5=EOMONTH('Rent Roll'!$M47,0),-'Rent Roll'!$W47*'Rent Roll'!$AB47,"-"),"-")</f>
        <v>-</v>
      </c>
      <c r="EA108" s="92" t="str">
        <f>IFERROR(IF(EA$5=EOMONTH('Rent Roll'!$M47,0),-'Rent Roll'!$W47*'Rent Roll'!$AB47,"-"),"-")</f>
        <v>-</v>
      </c>
      <c r="EB108" s="92" t="str">
        <f>IFERROR(IF(EB$5=EOMONTH('Rent Roll'!$M47,0),-'Rent Roll'!$W47*'Rent Roll'!$AB47,"-"),"-")</f>
        <v>-</v>
      </c>
      <c r="EC108" s="92" t="str">
        <f>IFERROR(IF(EC$5=EOMONTH('Rent Roll'!$M47,0),-'Rent Roll'!$W47*'Rent Roll'!$AB47,"-"),"-")</f>
        <v>-</v>
      </c>
      <c r="ED108" s="92" t="str">
        <f>IFERROR(IF(ED$5=EOMONTH('Rent Roll'!$M47,0),-'Rent Roll'!$W47*'Rent Roll'!$AB47,"-"),"-")</f>
        <v>-</v>
      </c>
      <c r="EE108" s="92" t="str">
        <f>IFERROR(IF(EE$5=EOMONTH('Rent Roll'!$M47,0),-'Rent Roll'!$W47*'Rent Roll'!$AB47,"-"),"-")</f>
        <v>-</v>
      </c>
      <c r="EF108" s="214" t="str">
        <f>IFERROR(IF(EF$5=EOMONTH('Rent Roll'!$M47,0),-'Rent Roll'!$W47*'Rent Roll'!$AB47,"-"),"-")</f>
        <v>-</v>
      </c>
      <c r="EG108" s="72" t="s">
        <v>109</v>
      </c>
    </row>
    <row r="109" spans="2:137" x14ac:dyDescent="0.2">
      <c r="B109" s="75"/>
      <c r="C109" s="287" t="str">
        <f>CONCATENATE('Rent Roll'!B22&amp;" - "&amp;'Rent Roll'!C22)</f>
        <v xml:space="preserve"> - </v>
      </c>
      <c r="D109" s="214">
        <f t="shared" si="157"/>
        <v>0</v>
      </c>
      <c r="E109" s="92" t="str">
        <f>IFERROR(IF(E$5=EOMONTH('Rent Roll'!$M48,0),-'Rent Roll'!$W48*'Rent Roll'!$AB48,"-"),"-")</f>
        <v>-</v>
      </c>
      <c r="F109" s="92" t="str">
        <f>IFERROR(IF(F$5=EOMONTH('Rent Roll'!$M48,0),-'Rent Roll'!$W48*'Rent Roll'!$AB48,"-"),"-")</f>
        <v>-</v>
      </c>
      <c r="G109" s="92" t="str">
        <f>IFERROR(IF(G$5=EOMONTH('Rent Roll'!$M48,0),-'Rent Roll'!$W48*'Rent Roll'!$AB48,"-"),"-")</f>
        <v>-</v>
      </c>
      <c r="H109" s="92" t="str">
        <f>IFERROR(IF(H$5=EOMONTH('Rent Roll'!$M48,0),-'Rent Roll'!$W48*'Rent Roll'!$AB48,"-"),"-")</f>
        <v>-</v>
      </c>
      <c r="I109" s="92" t="str">
        <f>IFERROR(IF(I$5=EOMONTH('Rent Roll'!$M48,0),-'Rent Roll'!$W48*'Rent Roll'!$AB48,"-"),"-")</f>
        <v>-</v>
      </c>
      <c r="J109" s="92" t="str">
        <f>IFERROR(IF(J$5=EOMONTH('Rent Roll'!$M48,0),-'Rent Roll'!$W48*'Rent Roll'!$AB48,"-"),"-")</f>
        <v>-</v>
      </c>
      <c r="K109" s="92" t="str">
        <f>IFERROR(IF(K$5=EOMONTH('Rent Roll'!$M48,0),-'Rent Roll'!$W48*'Rent Roll'!$AB48,"-"),"-")</f>
        <v>-</v>
      </c>
      <c r="L109" s="92" t="str">
        <f>IFERROR(IF(L$5=EOMONTH('Rent Roll'!$M48,0),-'Rent Roll'!$W48*'Rent Roll'!$AB48,"-"),"-")</f>
        <v>-</v>
      </c>
      <c r="M109" s="92" t="str">
        <f>IFERROR(IF(M$5=EOMONTH('Rent Roll'!$M48,0),-'Rent Roll'!$W48*'Rent Roll'!$AB48,"-"),"-")</f>
        <v>-</v>
      </c>
      <c r="N109" s="92" t="str">
        <f>IFERROR(IF(N$5=EOMONTH('Rent Roll'!$M48,0),-'Rent Roll'!$W48*'Rent Roll'!$AB48,"-"),"-")</f>
        <v>-</v>
      </c>
      <c r="O109" s="92" t="str">
        <f>IFERROR(IF(O$5=EOMONTH('Rent Roll'!$M48,0),-'Rent Roll'!$W48*'Rent Roll'!$AB48,"-"),"-")</f>
        <v>-</v>
      </c>
      <c r="P109" s="92" t="str">
        <f>IFERROR(IF(P$5=EOMONTH('Rent Roll'!$M48,0),-'Rent Roll'!$W48*'Rent Roll'!$AB48,"-"),"-")</f>
        <v>-</v>
      </c>
      <c r="Q109" s="92" t="str">
        <f>IFERROR(IF(Q$5=EOMONTH('Rent Roll'!$M48,0),-'Rent Roll'!$W48*'Rent Roll'!$AB48,"-"),"-")</f>
        <v>-</v>
      </c>
      <c r="R109" s="92" t="str">
        <f>IFERROR(IF(R$5=EOMONTH('Rent Roll'!$M48,0),-'Rent Roll'!$W48*'Rent Roll'!$AB48,"-"),"-")</f>
        <v>-</v>
      </c>
      <c r="S109" s="92" t="str">
        <f>IFERROR(IF(S$5=EOMONTH('Rent Roll'!$M48,0),-'Rent Roll'!$W48*'Rent Roll'!$AB48,"-"),"-")</f>
        <v>-</v>
      </c>
      <c r="T109" s="92" t="str">
        <f>IFERROR(IF(T$5=EOMONTH('Rent Roll'!$M48,0),-'Rent Roll'!$W48*'Rent Roll'!$AB48,"-"),"-")</f>
        <v>-</v>
      </c>
      <c r="U109" s="92" t="str">
        <f>IFERROR(IF(U$5=EOMONTH('Rent Roll'!$M48,0),-'Rent Roll'!$W48*'Rent Roll'!$AB48,"-"),"-")</f>
        <v>-</v>
      </c>
      <c r="V109" s="92" t="str">
        <f>IFERROR(IF(V$5=EOMONTH('Rent Roll'!$M48,0),-'Rent Roll'!$W48*'Rent Roll'!$AB48,"-"),"-")</f>
        <v>-</v>
      </c>
      <c r="W109" s="92" t="str">
        <f>IFERROR(IF(W$5=EOMONTH('Rent Roll'!$M48,0),-'Rent Roll'!$W48*'Rent Roll'!$AB48,"-"),"-")</f>
        <v>-</v>
      </c>
      <c r="X109" s="92" t="str">
        <f>IFERROR(IF(X$5=EOMONTH('Rent Roll'!$M48,0),-'Rent Roll'!$W48*'Rent Roll'!$AB48,"-"),"-")</f>
        <v>-</v>
      </c>
      <c r="Y109" s="92" t="str">
        <f>IFERROR(IF(Y$5=EOMONTH('Rent Roll'!$M48,0),-'Rent Roll'!$W48*'Rent Roll'!$AB48,"-"),"-")</f>
        <v>-</v>
      </c>
      <c r="Z109" s="92" t="str">
        <f>IFERROR(IF(Z$5=EOMONTH('Rent Roll'!$M48,0),-'Rent Roll'!$W48*'Rent Roll'!$AB48,"-"),"-")</f>
        <v>-</v>
      </c>
      <c r="AA109" s="92" t="str">
        <f>IFERROR(IF(AA$5=EOMONTH('Rent Roll'!$M48,0),-'Rent Roll'!$W48*'Rent Roll'!$AB48,"-"),"-")</f>
        <v>-</v>
      </c>
      <c r="AB109" s="92" t="str">
        <f>IFERROR(IF(AB$5=EOMONTH('Rent Roll'!$M48,0),-'Rent Roll'!$W48*'Rent Roll'!$AB48,"-"),"-")</f>
        <v>-</v>
      </c>
      <c r="AC109" s="92" t="str">
        <f>IFERROR(IF(AC$5=EOMONTH('Rent Roll'!$M48,0),-'Rent Roll'!$W48*'Rent Roll'!$AB48,"-"),"-")</f>
        <v>-</v>
      </c>
      <c r="AD109" s="92" t="str">
        <f>IFERROR(IF(AD$5=EOMONTH('Rent Roll'!$M48,0),-'Rent Roll'!$W48*'Rent Roll'!$AB48,"-"),"-")</f>
        <v>-</v>
      </c>
      <c r="AE109" s="92" t="str">
        <f>IFERROR(IF(AE$5=EOMONTH('Rent Roll'!$M48,0),-'Rent Roll'!$W48*'Rent Roll'!$AB48,"-"),"-")</f>
        <v>-</v>
      </c>
      <c r="AF109" s="92" t="str">
        <f>IFERROR(IF(AF$5=EOMONTH('Rent Roll'!$M48,0),-'Rent Roll'!$W48*'Rent Roll'!$AB48,"-"),"-")</f>
        <v>-</v>
      </c>
      <c r="AG109" s="92" t="str">
        <f>IFERROR(IF(AG$5=EOMONTH('Rent Roll'!$M48,0),-'Rent Roll'!$W48*'Rent Roll'!$AB48,"-"),"-")</f>
        <v>-</v>
      </c>
      <c r="AH109" s="92" t="str">
        <f>IFERROR(IF(AH$5=EOMONTH('Rent Roll'!$M48,0),-'Rent Roll'!$W48*'Rent Roll'!$AB48,"-"),"-")</f>
        <v>-</v>
      </c>
      <c r="AI109" s="92" t="str">
        <f>IFERROR(IF(AI$5=EOMONTH('Rent Roll'!$M48,0),-'Rent Roll'!$W48*'Rent Roll'!$AB48,"-"),"-")</f>
        <v>-</v>
      </c>
      <c r="AJ109" s="92" t="str">
        <f>IFERROR(IF(AJ$5=EOMONTH('Rent Roll'!$M48,0),-'Rent Roll'!$W48*'Rent Roll'!$AB48,"-"),"-")</f>
        <v>-</v>
      </c>
      <c r="AK109" s="92" t="str">
        <f>IFERROR(IF(AK$5=EOMONTH('Rent Roll'!$M48,0),-'Rent Roll'!$W48*'Rent Roll'!$AB48,"-"),"-")</f>
        <v>-</v>
      </c>
      <c r="AL109" s="92" t="str">
        <f>IFERROR(IF(AL$5=EOMONTH('Rent Roll'!$M48,0),-'Rent Roll'!$W48*'Rent Roll'!$AB48,"-"),"-")</f>
        <v>-</v>
      </c>
      <c r="AM109" s="92" t="str">
        <f>IFERROR(IF(AM$5=EOMONTH('Rent Roll'!$M48,0),-'Rent Roll'!$W48*'Rent Roll'!$AB48,"-"),"-")</f>
        <v>-</v>
      </c>
      <c r="AN109" s="92" t="str">
        <f>IFERROR(IF(AN$5=EOMONTH('Rent Roll'!$M48,0),-'Rent Roll'!$W48*'Rent Roll'!$AB48,"-"),"-")</f>
        <v>-</v>
      </c>
      <c r="AO109" s="92" t="str">
        <f>IFERROR(IF(AO$5=EOMONTH('Rent Roll'!$M48,0),-'Rent Roll'!$W48*'Rent Roll'!$AB48,"-"),"-")</f>
        <v>-</v>
      </c>
      <c r="AP109" s="92" t="str">
        <f>IFERROR(IF(AP$5=EOMONTH('Rent Roll'!$M48,0),-'Rent Roll'!$W48*'Rent Roll'!$AB48,"-"),"-")</f>
        <v>-</v>
      </c>
      <c r="AQ109" s="92" t="str">
        <f>IFERROR(IF(AQ$5=EOMONTH('Rent Roll'!$M48,0),-'Rent Roll'!$W48*'Rent Roll'!$AB48,"-"),"-")</f>
        <v>-</v>
      </c>
      <c r="AR109" s="92" t="str">
        <f>IFERROR(IF(AR$5=EOMONTH('Rent Roll'!$M48,0),-'Rent Roll'!$W48*'Rent Roll'!$AB48,"-"),"-")</f>
        <v>-</v>
      </c>
      <c r="AS109" s="92" t="str">
        <f>IFERROR(IF(AS$5=EOMONTH('Rent Roll'!$M48,0),-'Rent Roll'!$W48*'Rent Roll'!$AB48,"-"),"-")</f>
        <v>-</v>
      </c>
      <c r="AT109" s="92" t="str">
        <f>IFERROR(IF(AT$5=EOMONTH('Rent Roll'!$M48,0),-'Rent Roll'!$W48*'Rent Roll'!$AB48,"-"),"-")</f>
        <v>-</v>
      </c>
      <c r="AU109" s="92" t="str">
        <f>IFERROR(IF(AU$5=EOMONTH('Rent Roll'!$M48,0),-'Rent Roll'!$W48*'Rent Roll'!$AB48,"-"),"-")</f>
        <v>-</v>
      </c>
      <c r="AV109" s="92" t="str">
        <f>IFERROR(IF(AV$5=EOMONTH('Rent Roll'!$M48,0),-'Rent Roll'!$W48*'Rent Roll'!$AB48,"-"),"-")</f>
        <v>-</v>
      </c>
      <c r="AW109" s="92" t="str">
        <f>IFERROR(IF(AW$5=EOMONTH('Rent Roll'!$M48,0),-'Rent Roll'!$W48*'Rent Roll'!$AB48,"-"),"-")</f>
        <v>-</v>
      </c>
      <c r="AX109" s="92" t="str">
        <f>IFERROR(IF(AX$5=EOMONTH('Rent Roll'!$M48,0),-'Rent Roll'!$W48*'Rent Roll'!$AB48,"-"),"-")</f>
        <v>-</v>
      </c>
      <c r="AY109" s="92" t="str">
        <f>IFERROR(IF(AY$5=EOMONTH('Rent Roll'!$M48,0),-'Rent Roll'!$W48*'Rent Roll'!$AB48,"-"),"-")</f>
        <v>-</v>
      </c>
      <c r="AZ109" s="92" t="str">
        <f>IFERROR(IF(AZ$5=EOMONTH('Rent Roll'!$M48,0),-'Rent Roll'!$W48*'Rent Roll'!$AB48,"-"),"-")</f>
        <v>-</v>
      </c>
      <c r="BA109" s="92" t="str">
        <f>IFERROR(IF(BA$5=EOMONTH('Rent Roll'!$M48,0),-'Rent Roll'!$W48*'Rent Roll'!$AB48,"-"),"-")</f>
        <v>-</v>
      </c>
      <c r="BB109" s="92" t="str">
        <f>IFERROR(IF(BB$5=EOMONTH('Rent Roll'!$M48,0),-'Rent Roll'!$W48*'Rent Roll'!$AB48,"-"),"-")</f>
        <v>-</v>
      </c>
      <c r="BC109" s="92" t="str">
        <f>IFERROR(IF(BC$5=EOMONTH('Rent Roll'!$M48,0),-'Rent Roll'!$W48*'Rent Roll'!$AB48,"-"),"-")</f>
        <v>-</v>
      </c>
      <c r="BD109" s="92" t="str">
        <f>IFERROR(IF(BD$5=EOMONTH('Rent Roll'!$M48,0),-'Rent Roll'!$W48*'Rent Roll'!$AB48,"-"),"-")</f>
        <v>-</v>
      </c>
      <c r="BE109" s="92" t="str">
        <f>IFERROR(IF(BE$5=EOMONTH('Rent Roll'!$M48,0),-'Rent Roll'!$W48*'Rent Roll'!$AB48,"-"),"-")</f>
        <v>-</v>
      </c>
      <c r="BF109" s="92" t="str">
        <f>IFERROR(IF(BF$5=EOMONTH('Rent Roll'!$M48,0),-'Rent Roll'!$W48*'Rent Roll'!$AB48,"-"),"-")</f>
        <v>-</v>
      </c>
      <c r="BG109" s="92" t="str">
        <f>IFERROR(IF(BG$5=EOMONTH('Rent Roll'!$M48,0),-'Rent Roll'!$W48*'Rent Roll'!$AB48,"-"),"-")</f>
        <v>-</v>
      </c>
      <c r="BH109" s="92" t="str">
        <f>IFERROR(IF(BH$5=EOMONTH('Rent Roll'!$M48,0),-'Rent Roll'!$W48*'Rent Roll'!$AB48,"-"),"-")</f>
        <v>-</v>
      </c>
      <c r="BI109" s="92" t="str">
        <f>IFERROR(IF(BI$5=EOMONTH('Rent Roll'!$M48,0),-'Rent Roll'!$W48*'Rent Roll'!$AB48,"-"),"-")</f>
        <v>-</v>
      </c>
      <c r="BJ109" s="92" t="str">
        <f>IFERROR(IF(BJ$5=EOMONTH('Rent Roll'!$M48,0),-'Rent Roll'!$W48*'Rent Roll'!$AB48,"-"),"-")</f>
        <v>-</v>
      </c>
      <c r="BK109" s="92" t="str">
        <f>IFERROR(IF(BK$5=EOMONTH('Rent Roll'!$M48,0),-'Rent Roll'!$W48*'Rent Roll'!$AB48,"-"),"-")</f>
        <v>-</v>
      </c>
      <c r="BL109" s="92" t="str">
        <f>IFERROR(IF(BL$5=EOMONTH('Rent Roll'!$M48,0),-'Rent Roll'!$W48*'Rent Roll'!$AB48,"-"),"-")</f>
        <v>-</v>
      </c>
      <c r="BM109" s="92" t="str">
        <f>IFERROR(IF(BM$5=EOMONTH('Rent Roll'!$M48,0),-'Rent Roll'!$W48*'Rent Roll'!$AB48,"-"),"-")</f>
        <v>-</v>
      </c>
      <c r="BN109" s="92" t="str">
        <f>IFERROR(IF(BN$5=EOMONTH('Rent Roll'!$M48,0),-'Rent Roll'!$W48*'Rent Roll'!$AB48,"-"),"-")</f>
        <v>-</v>
      </c>
      <c r="BO109" s="92" t="str">
        <f>IFERROR(IF(BO$5=EOMONTH('Rent Roll'!$M48,0),-'Rent Roll'!$W48*'Rent Roll'!$AB48,"-"),"-")</f>
        <v>-</v>
      </c>
      <c r="BP109" s="92" t="str">
        <f>IFERROR(IF(BP$5=EOMONTH('Rent Roll'!$M48,0),-'Rent Roll'!$W48*'Rent Roll'!$AB48,"-"),"-")</f>
        <v>-</v>
      </c>
      <c r="BQ109" s="92" t="str">
        <f>IFERROR(IF(BQ$5=EOMONTH('Rent Roll'!$M48,0),-'Rent Roll'!$W48*'Rent Roll'!$AB48,"-"),"-")</f>
        <v>-</v>
      </c>
      <c r="BR109" s="92" t="str">
        <f>IFERROR(IF(BR$5=EOMONTH('Rent Roll'!$M48,0),-'Rent Roll'!$W48*'Rent Roll'!$AB48,"-"),"-")</f>
        <v>-</v>
      </c>
      <c r="BS109" s="92" t="str">
        <f>IFERROR(IF(BS$5=EOMONTH('Rent Roll'!$M48,0),-'Rent Roll'!$W48*'Rent Roll'!$AB48,"-"),"-")</f>
        <v>-</v>
      </c>
      <c r="BT109" s="92" t="str">
        <f>IFERROR(IF(BT$5=EOMONTH('Rent Roll'!$M48,0),-'Rent Roll'!$W48*'Rent Roll'!$AB48,"-"),"-")</f>
        <v>-</v>
      </c>
      <c r="BU109" s="92" t="str">
        <f>IFERROR(IF(BU$5=EOMONTH('Rent Roll'!$M48,0),-'Rent Roll'!$W48*'Rent Roll'!$AB48,"-"),"-")</f>
        <v>-</v>
      </c>
      <c r="BV109" s="92" t="str">
        <f>IFERROR(IF(BV$5=EOMONTH('Rent Roll'!$M48,0),-'Rent Roll'!$W48*'Rent Roll'!$AB48,"-"),"-")</f>
        <v>-</v>
      </c>
      <c r="BW109" s="92" t="str">
        <f>IFERROR(IF(BW$5=EOMONTH('Rent Roll'!$M48,0),-'Rent Roll'!$W48*'Rent Roll'!$AB48,"-"),"-")</f>
        <v>-</v>
      </c>
      <c r="BX109" s="92" t="str">
        <f>IFERROR(IF(BX$5=EOMONTH('Rent Roll'!$M48,0),-'Rent Roll'!$W48*'Rent Roll'!$AB48,"-"),"-")</f>
        <v>-</v>
      </c>
      <c r="BY109" s="92" t="str">
        <f>IFERROR(IF(BY$5=EOMONTH('Rent Roll'!$M48,0),-'Rent Roll'!$W48*'Rent Roll'!$AB48,"-"),"-")</f>
        <v>-</v>
      </c>
      <c r="BZ109" s="92" t="str">
        <f>IFERROR(IF(BZ$5=EOMONTH('Rent Roll'!$M48,0),-'Rent Roll'!$W48*'Rent Roll'!$AB48,"-"),"-")</f>
        <v>-</v>
      </c>
      <c r="CA109" s="92" t="str">
        <f>IFERROR(IF(CA$5=EOMONTH('Rent Roll'!$M48,0),-'Rent Roll'!$W48*'Rent Roll'!$AB48,"-"),"-")</f>
        <v>-</v>
      </c>
      <c r="CB109" s="92" t="str">
        <f>IFERROR(IF(CB$5=EOMONTH('Rent Roll'!$M48,0),-'Rent Roll'!$W48*'Rent Roll'!$AB48,"-"),"-")</f>
        <v>-</v>
      </c>
      <c r="CC109" s="92" t="str">
        <f>IFERROR(IF(CC$5=EOMONTH('Rent Roll'!$M48,0),-'Rent Roll'!$W48*'Rent Roll'!$AB48,"-"),"-")</f>
        <v>-</v>
      </c>
      <c r="CD109" s="92" t="str">
        <f>IFERROR(IF(CD$5=EOMONTH('Rent Roll'!$M48,0),-'Rent Roll'!$W48*'Rent Roll'!$AB48,"-"),"-")</f>
        <v>-</v>
      </c>
      <c r="CE109" s="92" t="str">
        <f>IFERROR(IF(CE$5=EOMONTH('Rent Roll'!$M48,0),-'Rent Roll'!$W48*'Rent Roll'!$AB48,"-"),"-")</f>
        <v>-</v>
      </c>
      <c r="CF109" s="92" t="str">
        <f>IFERROR(IF(CF$5=EOMONTH('Rent Roll'!$M48,0),-'Rent Roll'!$W48*'Rent Roll'!$AB48,"-"),"-")</f>
        <v>-</v>
      </c>
      <c r="CG109" s="92" t="str">
        <f>IFERROR(IF(CG$5=EOMONTH('Rent Roll'!$M48,0),-'Rent Roll'!$W48*'Rent Roll'!$AB48,"-"),"-")</f>
        <v>-</v>
      </c>
      <c r="CH109" s="92" t="str">
        <f>IFERROR(IF(CH$5=EOMONTH('Rent Roll'!$M48,0),-'Rent Roll'!$W48*'Rent Roll'!$AB48,"-"),"-")</f>
        <v>-</v>
      </c>
      <c r="CI109" s="92" t="str">
        <f>IFERROR(IF(CI$5=EOMONTH('Rent Roll'!$M48,0),-'Rent Roll'!$W48*'Rent Roll'!$AB48,"-"),"-")</f>
        <v>-</v>
      </c>
      <c r="CJ109" s="92" t="str">
        <f>IFERROR(IF(CJ$5=EOMONTH('Rent Roll'!$M48,0),-'Rent Roll'!$W48*'Rent Roll'!$AB48,"-"),"-")</f>
        <v>-</v>
      </c>
      <c r="CK109" s="92" t="str">
        <f>IFERROR(IF(CK$5=EOMONTH('Rent Roll'!$M48,0),-'Rent Roll'!$W48*'Rent Roll'!$AB48,"-"),"-")</f>
        <v>-</v>
      </c>
      <c r="CL109" s="92" t="str">
        <f>IFERROR(IF(CL$5=EOMONTH('Rent Roll'!$M48,0),-'Rent Roll'!$W48*'Rent Roll'!$AB48,"-"),"-")</f>
        <v>-</v>
      </c>
      <c r="CM109" s="92" t="str">
        <f>IFERROR(IF(CM$5=EOMONTH('Rent Roll'!$M48,0),-'Rent Roll'!$W48*'Rent Roll'!$AB48,"-"),"-")</f>
        <v>-</v>
      </c>
      <c r="CN109" s="92" t="str">
        <f>IFERROR(IF(CN$5=EOMONTH('Rent Roll'!$M48,0),-'Rent Roll'!$W48*'Rent Roll'!$AB48,"-"),"-")</f>
        <v>-</v>
      </c>
      <c r="CO109" s="92" t="str">
        <f>IFERROR(IF(CO$5=EOMONTH('Rent Roll'!$M48,0),-'Rent Roll'!$W48*'Rent Roll'!$AB48,"-"),"-")</f>
        <v>-</v>
      </c>
      <c r="CP109" s="92" t="str">
        <f>IFERROR(IF(CP$5=EOMONTH('Rent Roll'!$M48,0),-'Rent Roll'!$W48*'Rent Roll'!$AB48,"-"),"-")</f>
        <v>-</v>
      </c>
      <c r="CQ109" s="92" t="str">
        <f>IFERROR(IF(CQ$5=EOMONTH('Rent Roll'!$M48,0),-'Rent Roll'!$W48*'Rent Roll'!$AB48,"-"),"-")</f>
        <v>-</v>
      </c>
      <c r="CR109" s="92" t="str">
        <f>IFERROR(IF(CR$5=EOMONTH('Rent Roll'!$M48,0),-'Rent Roll'!$W48*'Rent Roll'!$AB48,"-"),"-")</f>
        <v>-</v>
      </c>
      <c r="CS109" s="92" t="str">
        <f>IFERROR(IF(CS$5=EOMONTH('Rent Roll'!$M48,0),-'Rent Roll'!$W48*'Rent Roll'!$AB48,"-"),"-")</f>
        <v>-</v>
      </c>
      <c r="CT109" s="92" t="str">
        <f>IFERROR(IF(CT$5=EOMONTH('Rent Roll'!$M48,0),-'Rent Roll'!$W48*'Rent Roll'!$AB48,"-"),"-")</f>
        <v>-</v>
      </c>
      <c r="CU109" s="92" t="str">
        <f>IFERROR(IF(CU$5=EOMONTH('Rent Roll'!$M48,0),-'Rent Roll'!$W48*'Rent Roll'!$AB48,"-"),"-")</f>
        <v>-</v>
      </c>
      <c r="CV109" s="92" t="str">
        <f>IFERROR(IF(CV$5=EOMONTH('Rent Roll'!$M48,0),-'Rent Roll'!$W48*'Rent Roll'!$AB48,"-"),"-")</f>
        <v>-</v>
      </c>
      <c r="CW109" s="92" t="str">
        <f>IFERROR(IF(CW$5=EOMONTH('Rent Roll'!$M48,0),-'Rent Roll'!$W48*'Rent Roll'!$AB48,"-"),"-")</f>
        <v>-</v>
      </c>
      <c r="CX109" s="92" t="str">
        <f>IFERROR(IF(CX$5=EOMONTH('Rent Roll'!$M48,0),-'Rent Roll'!$W48*'Rent Roll'!$AB48,"-"),"-")</f>
        <v>-</v>
      </c>
      <c r="CY109" s="92" t="str">
        <f>IFERROR(IF(CY$5=EOMONTH('Rent Roll'!$M48,0),-'Rent Roll'!$W48*'Rent Roll'!$AB48,"-"),"-")</f>
        <v>-</v>
      </c>
      <c r="CZ109" s="92" t="str">
        <f>IFERROR(IF(CZ$5=EOMONTH('Rent Roll'!$M48,0),-'Rent Roll'!$W48*'Rent Roll'!$AB48,"-"),"-")</f>
        <v>-</v>
      </c>
      <c r="DA109" s="92" t="str">
        <f>IFERROR(IF(DA$5=EOMONTH('Rent Roll'!$M48,0),-'Rent Roll'!$W48*'Rent Roll'!$AB48,"-"),"-")</f>
        <v>-</v>
      </c>
      <c r="DB109" s="92" t="str">
        <f>IFERROR(IF(DB$5=EOMONTH('Rent Roll'!$M48,0),-'Rent Roll'!$W48*'Rent Roll'!$AB48,"-"),"-")</f>
        <v>-</v>
      </c>
      <c r="DC109" s="92" t="str">
        <f>IFERROR(IF(DC$5=EOMONTH('Rent Roll'!$M48,0),-'Rent Roll'!$W48*'Rent Roll'!$AB48,"-"),"-")</f>
        <v>-</v>
      </c>
      <c r="DD109" s="92" t="str">
        <f>IFERROR(IF(DD$5=EOMONTH('Rent Roll'!$M48,0),-'Rent Roll'!$W48*'Rent Roll'!$AB48,"-"),"-")</f>
        <v>-</v>
      </c>
      <c r="DE109" s="92" t="str">
        <f>IFERROR(IF(DE$5=EOMONTH('Rent Roll'!$M48,0),-'Rent Roll'!$W48*'Rent Roll'!$AB48,"-"),"-")</f>
        <v>-</v>
      </c>
      <c r="DF109" s="92" t="str">
        <f>IFERROR(IF(DF$5=EOMONTH('Rent Roll'!$M48,0),-'Rent Roll'!$W48*'Rent Roll'!$AB48,"-"),"-")</f>
        <v>-</v>
      </c>
      <c r="DG109" s="92" t="str">
        <f>IFERROR(IF(DG$5=EOMONTH('Rent Roll'!$M48,0),-'Rent Roll'!$W48*'Rent Roll'!$AB48,"-"),"-")</f>
        <v>-</v>
      </c>
      <c r="DH109" s="92" t="str">
        <f>IFERROR(IF(DH$5=EOMONTH('Rent Roll'!$M48,0),-'Rent Roll'!$W48*'Rent Roll'!$AB48,"-"),"-")</f>
        <v>-</v>
      </c>
      <c r="DI109" s="92" t="str">
        <f>IFERROR(IF(DI$5=EOMONTH('Rent Roll'!$M48,0),-'Rent Roll'!$W48*'Rent Roll'!$AB48,"-"),"-")</f>
        <v>-</v>
      </c>
      <c r="DJ109" s="92" t="str">
        <f>IFERROR(IF(DJ$5=EOMONTH('Rent Roll'!$M48,0),-'Rent Roll'!$W48*'Rent Roll'!$AB48,"-"),"-")</f>
        <v>-</v>
      </c>
      <c r="DK109" s="92" t="str">
        <f>IFERROR(IF(DK$5=EOMONTH('Rent Roll'!$M48,0),-'Rent Roll'!$W48*'Rent Roll'!$AB48,"-"),"-")</f>
        <v>-</v>
      </c>
      <c r="DL109" s="92" t="str">
        <f>IFERROR(IF(DL$5=EOMONTH('Rent Roll'!$M48,0),-'Rent Roll'!$W48*'Rent Roll'!$AB48,"-"),"-")</f>
        <v>-</v>
      </c>
      <c r="DM109" s="92" t="str">
        <f>IFERROR(IF(DM$5=EOMONTH('Rent Roll'!$M48,0),-'Rent Roll'!$W48*'Rent Roll'!$AB48,"-"),"-")</f>
        <v>-</v>
      </c>
      <c r="DN109" s="92" t="str">
        <f>IFERROR(IF(DN$5=EOMONTH('Rent Roll'!$M48,0),-'Rent Roll'!$W48*'Rent Roll'!$AB48,"-"),"-")</f>
        <v>-</v>
      </c>
      <c r="DO109" s="92" t="str">
        <f>IFERROR(IF(DO$5=EOMONTH('Rent Roll'!$M48,0),-'Rent Roll'!$W48*'Rent Roll'!$AB48,"-"),"-")</f>
        <v>-</v>
      </c>
      <c r="DP109" s="92" t="str">
        <f>IFERROR(IF(DP$5=EOMONTH('Rent Roll'!$M48,0),-'Rent Roll'!$W48*'Rent Roll'!$AB48,"-"),"-")</f>
        <v>-</v>
      </c>
      <c r="DQ109" s="92" t="str">
        <f>IFERROR(IF(DQ$5=EOMONTH('Rent Roll'!$M48,0),-'Rent Roll'!$W48*'Rent Roll'!$AB48,"-"),"-")</f>
        <v>-</v>
      </c>
      <c r="DR109" s="92" t="str">
        <f>IFERROR(IF(DR$5=EOMONTH('Rent Roll'!$M48,0),-'Rent Roll'!$W48*'Rent Roll'!$AB48,"-"),"-")</f>
        <v>-</v>
      </c>
      <c r="DS109" s="92" t="str">
        <f>IFERROR(IF(DS$5=EOMONTH('Rent Roll'!$M48,0),-'Rent Roll'!$W48*'Rent Roll'!$AB48,"-"),"-")</f>
        <v>-</v>
      </c>
      <c r="DT109" s="92" t="str">
        <f>IFERROR(IF(DT$5=EOMONTH('Rent Roll'!$M48,0),-'Rent Roll'!$W48*'Rent Roll'!$AB48,"-"),"-")</f>
        <v>-</v>
      </c>
      <c r="DU109" s="92" t="str">
        <f>IFERROR(IF(DU$5=EOMONTH('Rent Roll'!$M48,0),-'Rent Roll'!$W48*'Rent Roll'!$AB48,"-"),"-")</f>
        <v>-</v>
      </c>
      <c r="DV109" s="92" t="str">
        <f>IFERROR(IF(DV$5=EOMONTH('Rent Roll'!$M48,0),-'Rent Roll'!$W48*'Rent Roll'!$AB48,"-"),"-")</f>
        <v>-</v>
      </c>
      <c r="DW109" s="92" t="str">
        <f>IFERROR(IF(DW$5=EOMONTH('Rent Roll'!$M48,0),-'Rent Roll'!$W48*'Rent Roll'!$AB48,"-"),"-")</f>
        <v>-</v>
      </c>
      <c r="DX109" s="92" t="str">
        <f>IFERROR(IF(DX$5=EOMONTH('Rent Roll'!$M48,0),-'Rent Roll'!$W48*'Rent Roll'!$AB48,"-"),"-")</f>
        <v>-</v>
      </c>
      <c r="DY109" s="92" t="str">
        <f>IFERROR(IF(DY$5=EOMONTH('Rent Roll'!$M48,0),-'Rent Roll'!$W48*'Rent Roll'!$AB48,"-"),"-")</f>
        <v>-</v>
      </c>
      <c r="DZ109" s="92" t="str">
        <f>IFERROR(IF(DZ$5=EOMONTH('Rent Roll'!$M48,0),-'Rent Roll'!$W48*'Rent Roll'!$AB48,"-"),"-")</f>
        <v>-</v>
      </c>
      <c r="EA109" s="92" t="str">
        <f>IFERROR(IF(EA$5=EOMONTH('Rent Roll'!$M48,0),-'Rent Roll'!$W48*'Rent Roll'!$AB48,"-"),"-")</f>
        <v>-</v>
      </c>
      <c r="EB109" s="92" t="str">
        <f>IFERROR(IF(EB$5=EOMONTH('Rent Roll'!$M48,0),-'Rent Roll'!$W48*'Rent Roll'!$AB48,"-"),"-")</f>
        <v>-</v>
      </c>
      <c r="EC109" s="92" t="str">
        <f>IFERROR(IF(EC$5=EOMONTH('Rent Roll'!$M48,0),-'Rent Roll'!$W48*'Rent Roll'!$AB48,"-"),"-")</f>
        <v>-</v>
      </c>
      <c r="ED109" s="92" t="str">
        <f>IFERROR(IF(ED$5=EOMONTH('Rent Roll'!$M48,0),-'Rent Roll'!$W48*'Rent Roll'!$AB48,"-"),"-")</f>
        <v>-</v>
      </c>
      <c r="EE109" s="92" t="str">
        <f>IFERROR(IF(EE$5=EOMONTH('Rent Roll'!$M48,0),-'Rent Roll'!$W48*'Rent Roll'!$AB48,"-"),"-")</f>
        <v>-</v>
      </c>
      <c r="EF109" s="214" t="str">
        <f>IFERROR(IF(EF$5=EOMONTH('Rent Roll'!$M48,0),-'Rent Roll'!$W48*'Rent Roll'!$AB48,"-"),"-")</f>
        <v>-</v>
      </c>
      <c r="EG109" s="72" t="s">
        <v>109</v>
      </c>
    </row>
    <row r="110" spans="2:137" x14ac:dyDescent="0.2">
      <c r="B110" s="75"/>
      <c r="C110" s="287" t="str">
        <f>CONCATENATE('Rent Roll'!B23&amp;" - "&amp;'Rent Roll'!C23)</f>
        <v xml:space="preserve"> - </v>
      </c>
      <c r="D110" s="214">
        <f t="shared" si="157"/>
        <v>0</v>
      </c>
      <c r="E110" s="92" t="str">
        <f>IFERROR(IF(E$5=EOMONTH('Rent Roll'!$M49,0),-'Rent Roll'!$W49*'Rent Roll'!$AB49,"-"),"-")</f>
        <v>-</v>
      </c>
      <c r="F110" s="92" t="str">
        <f>IFERROR(IF(F$5=EOMONTH('Rent Roll'!$M49,0),-'Rent Roll'!$W49*'Rent Roll'!$AB49,"-"),"-")</f>
        <v>-</v>
      </c>
      <c r="G110" s="92" t="str">
        <f>IFERROR(IF(G$5=EOMONTH('Rent Roll'!$M49,0),-'Rent Roll'!$W49*'Rent Roll'!$AB49,"-"),"-")</f>
        <v>-</v>
      </c>
      <c r="H110" s="92" t="str">
        <f>IFERROR(IF(H$5=EOMONTH('Rent Roll'!$M49,0),-'Rent Roll'!$W49*'Rent Roll'!$AB49,"-"),"-")</f>
        <v>-</v>
      </c>
      <c r="I110" s="92" t="str">
        <f>IFERROR(IF(I$5=EOMONTH('Rent Roll'!$M49,0),-'Rent Roll'!$W49*'Rent Roll'!$AB49,"-"),"-")</f>
        <v>-</v>
      </c>
      <c r="J110" s="92" t="str">
        <f>IFERROR(IF(J$5=EOMONTH('Rent Roll'!$M49,0),-'Rent Roll'!$W49*'Rent Roll'!$AB49,"-"),"-")</f>
        <v>-</v>
      </c>
      <c r="K110" s="92" t="str">
        <f>IFERROR(IF(K$5=EOMONTH('Rent Roll'!$M49,0),-'Rent Roll'!$W49*'Rent Roll'!$AB49,"-"),"-")</f>
        <v>-</v>
      </c>
      <c r="L110" s="92" t="str">
        <f>IFERROR(IF(L$5=EOMONTH('Rent Roll'!$M49,0),-'Rent Roll'!$W49*'Rent Roll'!$AB49,"-"),"-")</f>
        <v>-</v>
      </c>
      <c r="M110" s="92" t="str">
        <f>IFERROR(IF(M$5=EOMONTH('Rent Roll'!$M49,0),-'Rent Roll'!$W49*'Rent Roll'!$AB49,"-"),"-")</f>
        <v>-</v>
      </c>
      <c r="N110" s="92" t="str">
        <f>IFERROR(IF(N$5=EOMONTH('Rent Roll'!$M49,0),-'Rent Roll'!$W49*'Rent Roll'!$AB49,"-"),"-")</f>
        <v>-</v>
      </c>
      <c r="O110" s="92" t="str">
        <f>IFERROR(IF(O$5=EOMONTH('Rent Roll'!$M49,0),-'Rent Roll'!$W49*'Rent Roll'!$AB49,"-"),"-")</f>
        <v>-</v>
      </c>
      <c r="P110" s="92" t="str">
        <f>IFERROR(IF(P$5=EOMONTH('Rent Roll'!$M49,0),-'Rent Roll'!$W49*'Rent Roll'!$AB49,"-"),"-")</f>
        <v>-</v>
      </c>
      <c r="Q110" s="92" t="str">
        <f>IFERROR(IF(Q$5=EOMONTH('Rent Roll'!$M49,0),-'Rent Roll'!$W49*'Rent Roll'!$AB49,"-"),"-")</f>
        <v>-</v>
      </c>
      <c r="R110" s="92" t="str">
        <f>IFERROR(IF(R$5=EOMONTH('Rent Roll'!$M49,0),-'Rent Roll'!$W49*'Rent Roll'!$AB49,"-"),"-")</f>
        <v>-</v>
      </c>
      <c r="S110" s="92" t="str">
        <f>IFERROR(IF(S$5=EOMONTH('Rent Roll'!$M49,0),-'Rent Roll'!$W49*'Rent Roll'!$AB49,"-"),"-")</f>
        <v>-</v>
      </c>
      <c r="T110" s="92" t="str">
        <f>IFERROR(IF(T$5=EOMONTH('Rent Roll'!$M49,0),-'Rent Roll'!$W49*'Rent Roll'!$AB49,"-"),"-")</f>
        <v>-</v>
      </c>
      <c r="U110" s="92" t="str">
        <f>IFERROR(IF(U$5=EOMONTH('Rent Roll'!$M49,0),-'Rent Roll'!$W49*'Rent Roll'!$AB49,"-"),"-")</f>
        <v>-</v>
      </c>
      <c r="V110" s="92" t="str">
        <f>IFERROR(IF(V$5=EOMONTH('Rent Roll'!$M49,0),-'Rent Roll'!$W49*'Rent Roll'!$AB49,"-"),"-")</f>
        <v>-</v>
      </c>
      <c r="W110" s="92" t="str">
        <f>IFERROR(IF(W$5=EOMONTH('Rent Roll'!$M49,0),-'Rent Roll'!$W49*'Rent Roll'!$AB49,"-"),"-")</f>
        <v>-</v>
      </c>
      <c r="X110" s="92" t="str">
        <f>IFERROR(IF(X$5=EOMONTH('Rent Roll'!$M49,0),-'Rent Roll'!$W49*'Rent Roll'!$AB49,"-"),"-")</f>
        <v>-</v>
      </c>
      <c r="Y110" s="92" t="str">
        <f>IFERROR(IF(Y$5=EOMONTH('Rent Roll'!$M49,0),-'Rent Roll'!$W49*'Rent Roll'!$AB49,"-"),"-")</f>
        <v>-</v>
      </c>
      <c r="Z110" s="92" t="str">
        <f>IFERROR(IF(Z$5=EOMONTH('Rent Roll'!$M49,0),-'Rent Roll'!$W49*'Rent Roll'!$AB49,"-"),"-")</f>
        <v>-</v>
      </c>
      <c r="AA110" s="92" t="str">
        <f>IFERROR(IF(AA$5=EOMONTH('Rent Roll'!$M49,0),-'Rent Roll'!$W49*'Rent Roll'!$AB49,"-"),"-")</f>
        <v>-</v>
      </c>
      <c r="AB110" s="92" t="str">
        <f>IFERROR(IF(AB$5=EOMONTH('Rent Roll'!$M49,0),-'Rent Roll'!$W49*'Rent Roll'!$AB49,"-"),"-")</f>
        <v>-</v>
      </c>
      <c r="AC110" s="92" t="str">
        <f>IFERROR(IF(AC$5=EOMONTH('Rent Roll'!$M49,0),-'Rent Roll'!$W49*'Rent Roll'!$AB49,"-"),"-")</f>
        <v>-</v>
      </c>
      <c r="AD110" s="92" t="str">
        <f>IFERROR(IF(AD$5=EOMONTH('Rent Roll'!$M49,0),-'Rent Roll'!$W49*'Rent Roll'!$AB49,"-"),"-")</f>
        <v>-</v>
      </c>
      <c r="AE110" s="92" t="str">
        <f>IFERROR(IF(AE$5=EOMONTH('Rent Roll'!$M49,0),-'Rent Roll'!$W49*'Rent Roll'!$AB49,"-"),"-")</f>
        <v>-</v>
      </c>
      <c r="AF110" s="92" t="str">
        <f>IFERROR(IF(AF$5=EOMONTH('Rent Roll'!$M49,0),-'Rent Roll'!$W49*'Rent Roll'!$AB49,"-"),"-")</f>
        <v>-</v>
      </c>
      <c r="AG110" s="92" t="str">
        <f>IFERROR(IF(AG$5=EOMONTH('Rent Roll'!$M49,0),-'Rent Roll'!$W49*'Rent Roll'!$AB49,"-"),"-")</f>
        <v>-</v>
      </c>
      <c r="AH110" s="92" t="str">
        <f>IFERROR(IF(AH$5=EOMONTH('Rent Roll'!$M49,0),-'Rent Roll'!$W49*'Rent Roll'!$AB49,"-"),"-")</f>
        <v>-</v>
      </c>
      <c r="AI110" s="92" t="str">
        <f>IFERROR(IF(AI$5=EOMONTH('Rent Roll'!$M49,0),-'Rent Roll'!$W49*'Rent Roll'!$AB49,"-"),"-")</f>
        <v>-</v>
      </c>
      <c r="AJ110" s="92" t="str">
        <f>IFERROR(IF(AJ$5=EOMONTH('Rent Roll'!$M49,0),-'Rent Roll'!$W49*'Rent Roll'!$AB49,"-"),"-")</f>
        <v>-</v>
      </c>
      <c r="AK110" s="92" t="str">
        <f>IFERROR(IF(AK$5=EOMONTH('Rent Roll'!$M49,0),-'Rent Roll'!$W49*'Rent Roll'!$AB49,"-"),"-")</f>
        <v>-</v>
      </c>
      <c r="AL110" s="92" t="str">
        <f>IFERROR(IF(AL$5=EOMONTH('Rent Roll'!$M49,0),-'Rent Roll'!$W49*'Rent Roll'!$AB49,"-"),"-")</f>
        <v>-</v>
      </c>
      <c r="AM110" s="92" t="str">
        <f>IFERROR(IF(AM$5=EOMONTH('Rent Roll'!$M49,0),-'Rent Roll'!$W49*'Rent Roll'!$AB49,"-"),"-")</f>
        <v>-</v>
      </c>
      <c r="AN110" s="92" t="str">
        <f>IFERROR(IF(AN$5=EOMONTH('Rent Roll'!$M49,0),-'Rent Roll'!$W49*'Rent Roll'!$AB49,"-"),"-")</f>
        <v>-</v>
      </c>
      <c r="AO110" s="92" t="str">
        <f>IFERROR(IF(AO$5=EOMONTH('Rent Roll'!$M49,0),-'Rent Roll'!$W49*'Rent Roll'!$AB49,"-"),"-")</f>
        <v>-</v>
      </c>
      <c r="AP110" s="92" t="str">
        <f>IFERROR(IF(AP$5=EOMONTH('Rent Roll'!$M49,0),-'Rent Roll'!$W49*'Rent Roll'!$AB49,"-"),"-")</f>
        <v>-</v>
      </c>
      <c r="AQ110" s="92" t="str">
        <f>IFERROR(IF(AQ$5=EOMONTH('Rent Roll'!$M49,0),-'Rent Roll'!$W49*'Rent Roll'!$AB49,"-"),"-")</f>
        <v>-</v>
      </c>
      <c r="AR110" s="92" t="str">
        <f>IFERROR(IF(AR$5=EOMONTH('Rent Roll'!$M49,0),-'Rent Roll'!$W49*'Rent Roll'!$AB49,"-"),"-")</f>
        <v>-</v>
      </c>
      <c r="AS110" s="92" t="str">
        <f>IFERROR(IF(AS$5=EOMONTH('Rent Roll'!$M49,0),-'Rent Roll'!$W49*'Rent Roll'!$AB49,"-"),"-")</f>
        <v>-</v>
      </c>
      <c r="AT110" s="92" t="str">
        <f>IFERROR(IF(AT$5=EOMONTH('Rent Roll'!$M49,0),-'Rent Roll'!$W49*'Rent Roll'!$AB49,"-"),"-")</f>
        <v>-</v>
      </c>
      <c r="AU110" s="92" t="str">
        <f>IFERROR(IF(AU$5=EOMONTH('Rent Roll'!$M49,0),-'Rent Roll'!$W49*'Rent Roll'!$AB49,"-"),"-")</f>
        <v>-</v>
      </c>
      <c r="AV110" s="92" t="str">
        <f>IFERROR(IF(AV$5=EOMONTH('Rent Roll'!$M49,0),-'Rent Roll'!$W49*'Rent Roll'!$AB49,"-"),"-")</f>
        <v>-</v>
      </c>
      <c r="AW110" s="92" t="str">
        <f>IFERROR(IF(AW$5=EOMONTH('Rent Roll'!$M49,0),-'Rent Roll'!$W49*'Rent Roll'!$AB49,"-"),"-")</f>
        <v>-</v>
      </c>
      <c r="AX110" s="92" t="str">
        <f>IFERROR(IF(AX$5=EOMONTH('Rent Roll'!$M49,0),-'Rent Roll'!$W49*'Rent Roll'!$AB49,"-"),"-")</f>
        <v>-</v>
      </c>
      <c r="AY110" s="92" t="str">
        <f>IFERROR(IF(AY$5=EOMONTH('Rent Roll'!$M49,0),-'Rent Roll'!$W49*'Rent Roll'!$AB49,"-"),"-")</f>
        <v>-</v>
      </c>
      <c r="AZ110" s="92" t="str">
        <f>IFERROR(IF(AZ$5=EOMONTH('Rent Roll'!$M49,0),-'Rent Roll'!$W49*'Rent Roll'!$AB49,"-"),"-")</f>
        <v>-</v>
      </c>
      <c r="BA110" s="92" t="str">
        <f>IFERROR(IF(BA$5=EOMONTH('Rent Roll'!$M49,0),-'Rent Roll'!$W49*'Rent Roll'!$AB49,"-"),"-")</f>
        <v>-</v>
      </c>
      <c r="BB110" s="92" t="str">
        <f>IFERROR(IF(BB$5=EOMONTH('Rent Roll'!$M49,0),-'Rent Roll'!$W49*'Rent Roll'!$AB49,"-"),"-")</f>
        <v>-</v>
      </c>
      <c r="BC110" s="92" t="str">
        <f>IFERROR(IF(BC$5=EOMONTH('Rent Roll'!$M49,0),-'Rent Roll'!$W49*'Rent Roll'!$AB49,"-"),"-")</f>
        <v>-</v>
      </c>
      <c r="BD110" s="92" t="str">
        <f>IFERROR(IF(BD$5=EOMONTH('Rent Roll'!$M49,0),-'Rent Roll'!$W49*'Rent Roll'!$AB49,"-"),"-")</f>
        <v>-</v>
      </c>
      <c r="BE110" s="92" t="str">
        <f>IFERROR(IF(BE$5=EOMONTH('Rent Roll'!$M49,0),-'Rent Roll'!$W49*'Rent Roll'!$AB49,"-"),"-")</f>
        <v>-</v>
      </c>
      <c r="BF110" s="92" t="str">
        <f>IFERROR(IF(BF$5=EOMONTH('Rent Roll'!$M49,0),-'Rent Roll'!$W49*'Rent Roll'!$AB49,"-"),"-")</f>
        <v>-</v>
      </c>
      <c r="BG110" s="92" t="str">
        <f>IFERROR(IF(BG$5=EOMONTH('Rent Roll'!$M49,0),-'Rent Roll'!$W49*'Rent Roll'!$AB49,"-"),"-")</f>
        <v>-</v>
      </c>
      <c r="BH110" s="92" t="str">
        <f>IFERROR(IF(BH$5=EOMONTH('Rent Roll'!$M49,0),-'Rent Roll'!$W49*'Rent Roll'!$AB49,"-"),"-")</f>
        <v>-</v>
      </c>
      <c r="BI110" s="92" t="str">
        <f>IFERROR(IF(BI$5=EOMONTH('Rent Roll'!$M49,0),-'Rent Roll'!$W49*'Rent Roll'!$AB49,"-"),"-")</f>
        <v>-</v>
      </c>
      <c r="BJ110" s="92" t="str">
        <f>IFERROR(IF(BJ$5=EOMONTH('Rent Roll'!$M49,0),-'Rent Roll'!$W49*'Rent Roll'!$AB49,"-"),"-")</f>
        <v>-</v>
      </c>
      <c r="BK110" s="92" t="str">
        <f>IFERROR(IF(BK$5=EOMONTH('Rent Roll'!$M49,0),-'Rent Roll'!$W49*'Rent Roll'!$AB49,"-"),"-")</f>
        <v>-</v>
      </c>
      <c r="BL110" s="92" t="str">
        <f>IFERROR(IF(BL$5=EOMONTH('Rent Roll'!$M49,0),-'Rent Roll'!$W49*'Rent Roll'!$AB49,"-"),"-")</f>
        <v>-</v>
      </c>
      <c r="BM110" s="92" t="str">
        <f>IFERROR(IF(BM$5=EOMONTH('Rent Roll'!$M49,0),-'Rent Roll'!$W49*'Rent Roll'!$AB49,"-"),"-")</f>
        <v>-</v>
      </c>
      <c r="BN110" s="92" t="str">
        <f>IFERROR(IF(BN$5=EOMONTH('Rent Roll'!$M49,0),-'Rent Roll'!$W49*'Rent Roll'!$AB49,"-"),"-")</f>
        <v>-</v>
      </c>
      <c r="BO110" s="92" t="str">
        <f>IFERROR(IF(BO$5=EOMONTH('Rent Roll'!$M49,0),-'Rent Roll'!$W49*'Rent Roll'!$AB49,"-"),"-")</f>
        <v>-</v>
      </c>
      <c r="BP110" s="92" t="str">
        <f>IFERROR(IF(BP$5=EOMONTH('Rent Roll'!$M49,0),-'Rent Roll'!$W49*'Rent Roll'!$AB49,"-"),"-")</f>
        <v>-</v>
      </c>
      <c r="BQ110" s="92" t="str">
        <f>IFERROR(IF(BQ$5=EOMONTH('Rent Roll'!$M49,0),-'Rent Roll'!$W49*'Rent Roll'!$AB49,"-"),"-")</f>
        <v>-</v>
      </c>
      <c r="BR110" s="92" t="str">
        <f>IFERROR(IF(BR$5=EOMONTH('Rent Roll'!$M49,0),-'Rent Roll'!$W49*'Rent Roll'!$AB49,"-"),"-")</f>
        <v>-</v>
      </c>
      <c r="BS110" s="92" t="str">
        <f>IFERROR(IF(BS$5=EOMONTH('Rent Roll'!$M49,0),-'Rent Roll'!$W49*'Rent Roll'!$AB49,"-"),"-")</f>
        <v>-</v>
      </c>
      <c r="BT110" s="92" t="str">
        <f>IFERROR(IF(BT$5=EOMONTH('Rent Roll'!$M49,0),-'Rent Roll'!$W49*'Rent Roll'!$AB49,"-"),"-")</f>
        <v>-</v>
      </c>
      <c r="BU110" s="92" t="str">
        <f>IFERROR(IF(BU$5=EOMONTH('Rent Roll'!$M49,0),-'Rent Roll'!$W49*'Rent Roll'!$AB49,"-"),"-")</f>
        <v>-</v>
      </c>
      <c r="BV110" s="92" t="str">
        <f>IFERROR(IF(BV$5=EOMONTH('Rent Roll'!$M49,0),-'Rent Roll'!$W49*'Rent Roll'!$AB49,"-"),"-")</f>
        <v>-</v>
      </c>
      <c r="BW110" s="92" t="str">
        <f>IFERROR(IF(BW$5=EOMONTH('Rent Roll'!$M49,0),-'Rent Roll'!$W49*'Rent Roll'!$AB49,"-"),"-")</f>
        <v>-</v>
      </c>
      <c r="BX110" s="92" t="str">
        <f>IFERROR(IF(BX$5=EOMONTH('Rent Roll'!$M49,0),-'Rent Roll'!$W49*'Rent Roll'!$AB49,"-"),"-")</f>
        <v>-</v>
      </c>
      <c r="BY110" s="92" t="str">
        <f>IFERROR(IF(BY$5=EOMONTH('Rent Roll'!$M49,0),-'Rent Roll'!$W49*'Rent Roll'!$AB49,"-"),"-")</f>
        <v>-</v>
      </c>
      <c r="BZ110" s="92" t="str">
        <f>IFERROR(IF(BZ$5=EOMONTH('Rent Roll'!$M49,0),-'Rent Roll'!$W49*'Rent Roll'!$AB49,"-"),"-")</f>
        <v>-</v>
      </c>
      <c r="CA110" s="92" t="str">
        <f>IFERROR(IF(CA$5=EOMONTH('Rent Roll'!$M49,0),-'Rent Roll'!$W49*'Rent Roll'!$AB49,"-"),"-")</f>
        <v>-</v>
      </c>
      <c r="CB110" s="92" t="str">
        <f>IFERROR(IF(CB$5=EOMONTH('Rent Roll'!$M49,0),-'Rent Roll'!$W49*'Rent Roll'!$AB49,"-"),"-")</f>
        <v>-</v>
      </c>
      <c r="CC110" s="92" t="str">
        <f>IFERROR(IF(CC$5=EOMONTH('Rent Roll'!$M49,0),-'Rent Roll'!$W49*'Rent Roll'!$AB49,"-"),"-")</f>
        <v>-</v>
      </c>
      <c r="CD110" s="92" t="str">
        <f>IFERROR(IF(CD$5=EOMONTH('Rent Roll'!$M49,0),-'Rent Roll'!$W49*'Rent Roll'!$AB49,"-"),"-")</f>
        <v>-</v>
      </c>
      <c r="CE110" s="92" t="str">
        <f>IFERROR(IF(CE$5=EOMONTH('Rent Roll'!$M49,0),-'Rent Roll'!$W49*'Rent Roll'!$AB49,"-"),"-")</f>
        <v>-</v>
      </c>
      <c r="CF110" s="92" t="str">
        <f>IFERROR(IF(CF$5=EOMONTH('Rent Roll'!$M49,0),-'Rent Roll'!$W49*'Rent Roll'!$AB49,"-"),"-")</f>
        <v>-</v>
      </c>
      <c r="CG110" s="92" t="str">
        <f>IFERROR(IF(CG$5=EOMONTH('Rent Roll'!$M49,0),-'Rent Roll'!$W49*'Rent Roll'!$AB49,"-"),"-")</f>
        <v>-</v>
      </c>
      <c r="CH110" s="92" t="str">
        <f>IFERROR(IF(CH$5=EOMONTH('Rent Roll'!$M49,0),-'Rent Roll'!$W49*'Rent Roll'!$AB49,"-"),"-")</f>
        <v>-</v>
      </c>
      <c r="CI110" s="92" t="str">
        <f>IFERROR(IF(CI$5=EOMONTH('Rent Roll'!$M49,0),-'Rent Roll'!$W49*'Rent Roll'!$AB49,"-"),"-")</f>
        <v>-</v>
      </c>
      <c r="CJ110" s="92" t="str">
        <f>IFERROR(IF(CJ$5=EOMONTH('Rent Roll'!$M49,0),-'Rent Roll'!$W49*'Rent Roll'!$AB49,"-"),"-")</f>
        <v>-</v>
      </c>
      <c r="CK110" s="92" t="str">
        <f>IFERROR(IF(CK$5=EOMONTH('Rent Roll'!$M49,0),-'Rent Roll'!$W49*'Rent Roll'!$AB49,"-"),"-")</f>
        <v>-</v>
      </c>
      <c r="CL110" s="92" t="str">
        <f>IFERROR(IF(CL$5=EOMONTH('Rent Roll'!$M49,0),-'Rent Roll'!$W49*'Rent Roll'!$AB49,"-"),"-")</f>
        <v>-</v>
      </c>
      <c r="CM110" s="92" t="str">
        <f>IFERROR(IF(CM$5=EOMONTH('Rent Roll'!$M49,0),-'Rent Roll'!$W49*'Rent Roll'!$AB49,"-"),"-")</f>
        <v>-</v>
      </c>
      <c r="CN110" s="92" t="str">
        <f>IFERROR(IF(CN$5=EOMONTH('Rent Roll'!$M49,0),-'Rent Roll'!$W49*'Rent Roll'!$AB49,"-"),"-")</f>
        <v>-</v>
      </c>
      <c r="CO110" s="92" t="str">
        <f>IFERROR(IF(CO$5=EOMONTH('Rent Roll'!$M49,0),-'Rent Roll'!$W49*'Rent Roll'!$AB49,"-"),"-")</f>
        <v>-</v>
      </c>
      <c r="CP110" s="92" t="str">
        <f>IFERROR(IF(CP$5=EOMONTH('Rent Roll'!$M49,0),-'Rent Roll'!$W49*'Rent Roll'!$AB49,"-"),"-")</f>
        <v>-</v>
      </c>
      <c r="CQ110" s="92" t="str">
        <f>IFERROR(IF(CQ$5=EOMONTH('Rent Roll'!$M49,0),-'Rent Roll'!$W49*'Rent Roll'!$AB49,"-"),"-")</f>
        <v>-</v>
      </c>
      <c r="CR110" s="92" t="str">
        <f>IFERROR(IF(CR$5=EOMONTH('Rent Roll'!$M49,0),-'Rent Roll'!$W49*'Rent Roll'!$AB49,"-"),"-")</f>
        <v>-</v>
      </c>
      <c r="CS110" s="92" t="str">
        <f>IFERROR(IF(CS$5=EOMONTH('Rent Roll'!$M49,0),-'Rent Roll'!$W49*'Rent Roll'!$AB49,"-"),"-")</f>
        <v>-</v>
      </c>
      <c r="CT110" s="92" t="str">
        <f>IFERROR(IF(CT$5=EOMONTH('Rent Roll'!$M49,0),-'Rent Roll'!$W49*'Rent Roll'!$AB49,"-"),"-")</f>
        <v>-</v>
      </c>
      <c r="CU110" s="92" t="str">
        <f>IFERROR(IF(CU$5=EOMONTH('Rent Roll'!$M49,0),-'Rent Roll'!$W49*'Rent Roll'!$AB49,"-"),"-")</f>
        <v>-</v>
      </c>
      <c r="CV110" s="92" t="str">
        <f>IFERROR(IF(CV$5=EOMONTH('Rent Roll'!$M49,0),-'Rent Roll'!$W49*'Rent Roll'!$AB49,"-"),"-")</f>
        <v>-</v>
      </c>
      <c r="CW110" s="92" t="str">
        <f>IFERROR(IF(CW$5=EOMONTH('Rent Roll'!$M49,0),-'Rent Roll'!$W49*'Rent Roll'!$AB49,"-"),"-")</f>
        <v>-</v>
      </c>
      <c r="CX110" s="92" t="str">
        <f>IFERROR(IF(CX$5=EOMONTH('Rent Roll'!$M49,0),-'Rent Roll'!$W49*'Rent Roll'!$AB49,"-"),"-")</f>
        <v>-</v>
      </c>
      <c r="CY110" s="92" t="str">
        <f>IFERROR(IF(CY$5=EOMONTH('Rent Roll'!$M49,0),-'Rent Roll'!$W49*'Rent Roll'!$AB49,"-"),"-")</f>
        <v>-</v>
      </c>
      <c r="CZ110" s="92" t="str">
        <f>IFERROR(IF(CZ$5=EOMONTH('Rent Roll'!$M49,0),-'Rent Roll'!$W49*'Rent Roll'!$AB49,"-"),"-")</f>
        <v>-</v>
      </c>
      <c r="DA110" s="92" t="str">
        <f>IFERROR(IF(DA$5=EOMONTH('Rent Roll'!$M49,0),-'Rent Roll'!$W49*'Rent Roll'!$AB49,"-"),"-")</f>
        <v>-</v>
      </c>
      <c r="DB110" s="92" t="str">
        <f>IFERROR(IF(DB$5=EOMONTH('Rent Roll'!$M49,0),-'Rent Roll'!$W49*'Rent Roll'!$AB49,"-"),"-")</f>
        <v>-</v>
      </c>
      <c r="DC110" s="92" t="str">
        <f>IFERROR(IF(DC$5=EOMONTH('Rent Roll'!$M49,0),-'Rent Roll'!$W49*'Rent Roll'!$AB49,"-"),"-")</f>
        <v>-</v>
      </c>
      <c r="DD110" s="92" t="str">
        <f>IFERROR(IF(DD$5=EOMONTH('Rent Roll'!$M49,0),-'Rent Roll'!$W49*'Rent Roll'!$AB49,"-"),"-")</f>
        <v>-</v>
      </c>
      <c r="DE110" s="92" t="str">
        <f>IFERROR(IF(DE$5=EOMONTH('Rent Roll'!$M49,0),-'Rent Roll'!$W49*'Rent Roll'!$AB49,"-"),"-")</f>
        <v>-</v>
      </c>
      <c r="DF110" s="92" t="str">
        <f>IFERROR(IF(DF$5=EOMONTH('Rent Roll'!$M49,0),-'Rent Roll'!$W49*'Rent Roll'!$AB49,"-"),"-")</f>
        <v>-</v>
      </c>
      <c r="DG110" s="92" t="str">
        <f>IFERROR(IF(DG$5=EOMONTH('Rent Roll'!$M49,0),-'Rent Roll'!$W49*'Rent Roll'!$AB49,"-"),"-")</f>
        <v>-</v>
      </c>
      <c r="DH110" s="92" t="str">
        <f>IFERROR(IF(DH$5=EOMONTH('Rent Roll'!$M49,0),-'Rent Roll'!$W49*'Rent Roll'!$AB49,"-"),"-")</f>
        <v>-</v>
      </c>
      <c r="DI110" s="92" t="str">
        <f>IFERROR(IF(DI$5=EOMONTH('Rent Roll'!$M49,0),-'Rent Roll'!$W49*'Rent Roll'!$AB49,"-"),"-")</f>
        <v>-</v>
      </c>
      <c r="DJ110" s="92" t="str">
        <f>IFERROR(IF(DJ$5=EOMONTH('Rent Roll'!$M49,0),-'Rent Roll'!$W49*'Rent Roll'!$AB49,"-"),"-")</f>
        <v>-</v>
      </c>
      <c r="DK110" s="92" t="str">
        <f>IFERROR(IF(DK$5=EOMONTH('Rent Roll'!$M49,0),-'Rent Roll'!$W49*'Rent Roll'!$AB49,"-"),"-")</f>
        <v>-</v>
      </c>
      <c r="DL110" s="92" t="str">
        <f>IFERROR(IF(DL$5=EOMONTH('Rent Roll'!$M49,0),-'Rent Roll'!$W49*'Rent Roll'!$AB49,"-"),"-")</f>
        <v>-</v>
      </c>
      <c r="DM110" s="92" t="str">
        <f>IFERROR(IF(DM$5=EOMONTH('Rent Roll'!$M49,0),-'Rent Roll'!$W49*'Rent Roll'!$AB49,"-"),"-")</f>
        <v>-</v>
      </c>
      <c r="DN110" s="92" t="str">
        <f>IFERROR(IF(DN$5=EOMONTH('Rent Roll'!$M49,0),-'Rent Roll'!$W49*'Rent Roll'!$AB49,"-"),"-")</f>
        <v>-</v>
      </c>
      <c r="DO110" s="92" t="str">
        <f>IFERROR(IF(DO$5=EOMONTH('Rent Roll'!$M49,0),-'Rent Roll'!$W49*'Rent Roll'!$AB49,"-"),"-")</f>
        <v>-</v>
      </c>
      <c r="DP110" s="92" t="str">
        <f>IFERROR(IF(DP$5=EOMONTH('Rent Roll'!$M49,0),-'Rent Roll'!$W49*'Rent Roll'!$AB49,"-"),"-")</f>
        <v>-</v>
      </c>
      <c r="DQ110" s="92" t="str">
        <f>IFERROR(IF(DQ$5=EOMONTH('Rent Roll'!$M49,0),-'Rent Roll'!$W49*'Rent Roll'!$AB49,"-"),"-")</f>
        <v>-</v>
      </c>
      <c r="DR110" s="92" t="str">
        <f>IFERROR(IF(DR$5=EOMONTH('Rent Roll'!$M49,0),-'Rent Roll'!$W49*'Rent Roll'!$AB49,"-"),"-")</f>
        <v>-</v>
      </c>
      <c r="DS110" s="92" t="str">
        <f>IFERROR(IF(DS$5=EOMONTH('Rent Roll'!$M49,0),-'Rent Roll'!$W49*'Rent Roll'!$AB49,"-"),"-")</f>
        <v>-</v>
      </c>
      <c r="DT110" s="92" t="str">
        <f>IFERROR(IF(DT$5=EOMONTH('Rent Roll'!$M49,0),-'Rent Roll'!$W49*'Rent Roll'!$AB49,"-"),"-")</f>
        <v>-</v>
      </c>
      <c r="DU110" s="92" t="str">
        <f>IFERROR(IF(DU$5=EOMONTH('Rent Roll'!$M49,0),-'Rent Roll'!$W49*'Rent Roll'!$AB49,"-"),"-")</f>
        <v>-</v>
      </c>
      <c r="DV110" s="92" t="str">
        <f>IFERROR(IF(DV$5=EOMONTH('Rent Roll'!$M49,0),-'Rent Roll'!$W49*'Rent Roll'!$AB49,"-"),"-")</f>
        <v>-</v>
      </c>
      <c r="DW110" s="92" t="str">
        <f>IFERROR(IF(DW$5=EOMONTH('Rent Roll'!$M49,0),-'Rent Roll'!$W49*'Rent Roll'!$AB49,"-"),"-")</f>
        <v>-</v>
      </c>
      <c r="DX110" s="92" t="str">
        <f>IFERROR(IF(DX$5=EOMONTH('Rent Roll'!$M49,0),-'Rent Roll'!$W49*'Rent Roll'!$AB49,"-"),"-")</f>
        <v>-</v>
      </c>
      <c r="DY110" s="92" t="str">
        <f>IFERROR(IF(DY$5=EOMONTH('Rent Roll'!$M49,0),-'Rent Roll'!$W49*'Rent Roll'!$AB49,"-"),"-")</f>
        <v>-</v>
      </c>
      <c r="DZ110" s="92" t="str">
        <f>IFERROR(IF(DZ$5=EOMONTH('Rent Roll'!$M49,0),-'Rent Roll'!$W49*'Rent Roll'!$AB49,"-"),"-")</f>
        <v>-</v>
      </c>
      <c r="EA110" s="92" t="str">
        <f>IFERROR(IF(EA$5=EOMONTH('Rent Roll'!$M49,0),-'Rent Roll'!$W49*'Rent Roll'!$AB49,"-"),"-")</f>
        <v>-</v>
      </c>
      <c r="EB110" s="92" t="str">
        <f>IFERROR(IF(EB$5=EOMONTH('Rent Roll'!$M49,0),-'Rent Roll'!$W49*'Rent Roll'!$AB49,"-"),"-")</f>
        <v>-</v>
      </c>
      <c r="EC110" s="92" t="str">
        <f>IFERROR(IF(EC$5=EOMONTH('Rent Roll'!$M49,0),-'Rent Roll'!$W49*'Rent Roll'!$AB49,"-"),"-")</f>
        <v>-</v>
      </c>
      <c r="ED110" s="92" t="str">
        <f>IFERROR(IF(ED$5=EOMONTH('Rent Roll'!$M49,0),-'Rent Roll'!$W49*'Rent Roll'!$AB49,"-"),"-")</f>
        <v>-</v>
      </c>
      <c r="EE110" s="92" t="str">
        <f>IFERROR(IF(EE$5=EOMONTH('Rent Roll'!$M49,0),-'Rent Roll'!$W49*'Rent Roll'!$AB49,"-"),"-")</f>
        <v>-</v>
      </c>
      <c r="EF110" s="214" t="str">
        <f>IFERROR(IF(EF$5=EOMONTH('Rent Roll'!$M49,0),-'Rent Roll'!$W49*'Rent Roll'!$AB49,"-"),"-")</f>
        <v>-</v>
      </c>
      <c r="EG110" s="72" t="s">
        <v>109</v>
      </c>
    </row>
    <row r="111" spans="2:137" x14ac:dyDescent="0.2">
      <c r="B111" s="75"/>
      <c r="C111" s="287" t="str">
        <f>CONCATENATE('Rent Roll'!B24&amp;" - "&amp;'Rent Roll'!C24)</f>
        <v xml:space="preserve"> - </v>
      </c>
      <c r="D111" s="214">
        <f t="shared" si="157"/>
        <v>0</v>
      </c>
      <c r="E111" s="92" t="str">
        <f>IFERROR(IF(E$5=EOMONTH('Rent Roll'!$M50,0),-'Rent Roll'!$W50*'Rent Roll'!$AB50,"-"),"-")</f>
        <v>-</v>
      </c>
      <c r="F111" s="92" t="str">
        <f>IFERROR(IF(F$5=EOMONTH('Rent Roll'!$M50,0),-'Rent Roll'!$W50*'Rent Roll'!$AB50,"-"),"-")</f>
        <v>-</v>
      </c>
      <c r="G111" s="92" t="str">
        <f>IFERROR(IF(G$5=EOMONTH('Rent Roll'!$M50,0),-'Rent Roll'!$W50*'Rent Roll'!$AB50,"-"),"-")</f>
        <v>-</v>
      </c>
      <c r="H111" s="92" t="str">
        <f>IFERROR(IF(H$5=EOMONTH('Rent Roll'!$M50,0),-'Rent Roll'!$W50*'Rent Roll'!$AB50,"-"),"-")</f>
        <v>-</v>
      </c>
      <c r="I111" s="92" t="str">
        <f>IFERROR(IF(I$5=EOMONTH('Rent Roll'!$M50,0),-'Rent Roll'!$W50*'Rent Roll'!$AB50,"-"),"-")</f>
        <v>-</v>
      </c>
      <c r="J111" s="92" t="str">
        <f>IFERROR(IF(J$5=EOMONTH('Rent Roll'!$M50,0),-'Rent Roll'!$W50*'Rent Roll'!$AB50,"-"),"-")</f>
        <v>-</v>
      </c>
      <c r="K111" s="92" t="str">
        <f>IFERROR(IF(K$5=EOMONTH('Rent Roll'!$M50,0),-'Rent Roll'!$W50*'Rent Roll'!$AB50,"-"),"-")</f>
        <v>-</v>
      </c>
      <c r="L111" s="92" t="str">
        <f>IFERROR(IF(L$5=EOMONTH('Rent Roll'!$M50,0),-'Rent Roll'!$W50*'Rent Roll'!$AB50,"-"),"-")</f>
        <v>-</v>
      </c>
      <c r="M111" s="92" t="str">
        <f>IFERROR(IF(M$5=EOMONTH('Rent Roll'!$M50,0),-'Rent Roll'!$W50*'Rent Roll'!$AB50,"-"),"-")</f>
        <v>-</v>
      </c>
      <c r="N111" s="92" t="str">
        <f>IFERROR(IF(N$5=EOMONTH('Rent Roll'!$M50,0),-'Rent Roll'!$W50*'Rent Roll'!$AB50,"-"),"-")</f>
        <v>-</v>
      </c>
      <c r="O111" s="92" t="str">
        <f>IFERROR(IF(O$5=EOMONTH('Rent Roll'!$M50,0),-'Rent Roll'!$W50*'Rent Roll'!$AB50,"-"),"-")</f>
        <v>-</v>
      </c>
      <c r="P111" s="92" t="str">
        <f>IFERROR(IF(P$5=EOMONTH('Rent Roll'!$M50,0),-'Rent Roll'!$W50*'Rent Roll'!$AB50,"-"),"-")</f>
        <v>-</v>
      </c>
      <c r="Q111" s="92" t="str">
        <f>IFERROR(IF(Q$5=EOMONTH('Rent Roll'!$M50,0),-'Rent Roll'!$W50*'Rent Roll'!$AB50,"-"),"-")</f>
        <v>-</v>
      </c>
      <c r="R111" s="92" t="str">
        <f>IFERROR(IF(R$5=EOMONTH('Rent Roll'!$M50,0),-'Rent Roll'!$W50*'Rent Roll'!$AB50,"-"),"-")</f>
        <v>-</v>
      </c>
      <c r="S111" s="92" t="str">
        <f>IFERROR(IF(S$5=EOMONTH('Rent Roll'!$M50,0),-'Rent Roll'!$W50*'Rent Roll'!$AB50,"-"),"-")</f>
        <v>-</v>
      </c>
      <c r="T111" s="92" t="str">
        <f>IFERROR(IF(T$5=EOMONTH('Rent Roll'!$M50,0),-'Rent Roll'!$W50*'Rent Roll'!$AB50,"-"),"-")</f>
        <v>-</v>
      </c>
      <c r="U111" s="92" t="str">
        <f>IFERROR(IF(U$5=EOMONTH('Rent Roll'!$M50,0),-'Rent Roll'!$W50*'Rent Roll'!$AB50,"-"),"-")</f>
        <v>-</v>
      </c>
      <c r="V111" s="92" t="str">
        <f>IFERROR(IF(V$5=EOMONTH('Rent Roll'!$M50,0),-'Rent Roll'!$W50*'Rent Roll'!$AB50,"-"),"-")</f>
        <v>-</v>
      </c>
      <c r="W111" s="92" t="str">
        <f>IFERROR(IF(W$5=EOMONTH('Rent Roll'!$M50,0),-'Rent Roll'!$W50*'Rent Roll'!$AB50,"-"),"-")</f>
        <v>-</v>
      </c>
      <c r="X111" s="92" t="str">
        <f>IFERROR(IF(X$5=EOMONTH('Rent Roll'!$M50,0),-'Rent Roll'!$W50*'Rent Roll'!$AB50,"-"),"-")</f>
        <v>-</v>
      </c>
      <c r="Y111" s="92" t="str">
        <f>IFERROR(IF(Y$5=EOMONTH('Rent Roll'!$M50,0),-'Rent Roll'!$W50*'Rent Roll'!$AB50,"-"),"-")</f>
        <v>-</v>
      </c>
      <c r="Z111" s="92" t="str">
        <f>IFERROR(IF(Z$5=EOMONTH('Rent Roll'!$M50,0),-'Rent Roll'!$W50*'Rent Roll'!$AB50,"-"),"-")</f>
        <v>-</v>
      </c>
      <c r="AA111" s="92" t="str">
        <f>IFERROR(IF(AA$5=EOMONTH('Rent Roll'!$M50,0),-'Rent Roll'!$W50*'Rent Roll'!$AB50,"-"),"-")</f>
        <v>-</v>
      </c>
      <c r="AB111" s="92" t="str">
        <f>IFERROR(IF(AB$5=EOMONTH('Rent Roll'!$M50,0),-'Rent Roll'!$W50*'Rent Roll'!$AB50,"-"),"-")</f>
        <v>-</v>
      </c>
      <c r="AC111" s="92" t="str">
        <f>IFERROR(IF(AC$5=EOMONTH('Rent Roll'!$M50,0),-'Rent Roll'!$W50*'Rent Roll'!$AB50,"-"),"-")</f>
        <v>-</v>
      </c>
      <c r="AD111" s="92" t="str">
        <f>IFERROR(IF(AD$5=EOMONTH('Rent Roll'!$M50,0),-'Rent Roll'!$W50*'Rent Roll'!$AB50,"-"),"-")</f>
        <v>-</v>
      </c>
      <c r="AE111" s="92" t="str">
        <f>IFERROR(IF(AE$5=EOMONTH('Rent Roll'!$M50,0),-'Rent Roll'!$W50*'Rent Roll'!$AB50,"-"),"-")</f>
        <v>-</v>
      </c>
      <c r="AF111" s="92" t="str">
        <f>IFERROR(IF(AF$5=EOMONTH('Rent Roll'!$M50,0),-'Rent Roll'!$W50*'Rent Roll'!$AB50,"-"),"-")</f>
        <v>-</v>
      </c>
      <c r="AG111" s="92" t="str">
        <f>IFERROR(IF(AG$5=EOMONTH('Rent Roll'!$M50,0),-'Rent Roll'!$W50*'Rent Roll'!$AB50,"-"),"-")</f>
        <v>-</v>
      </c>
      <c r="AH111" s="92" t="str">
        <f>IFERROR(IF(AH$5=EOMONTH('Rent Roll'!$M50,0),-'Rent Roll'!$W50*'Rent Roll'!$AB50,"-"),"-")</f>
        <v>-</v>
      </c>
      <c r="AI111" s="92" t="str">
        <f>IFERROR(IF(AI$5=EOMONTH('Rent Roll'!$M50,0),-'Rent Roll'!$W50*'Rent Roll'!$AB50,"-"),"-")</f>
        <v>-</v>
      </c>
      <c r="AJ111" s="92" t="str">
        <f>IFERROR(IF(AJ$5=EOMONTH('Rent Roll'!$M50,0),-'Rent Roll'!$W50*'Rent Roll'!$AB50,"-"),"-")</f>
        <v>-</v>
      </c>
      <c r="AK111" s="92" t="str">
        <f>IFERROR(IF(AK$5=EOMONTH('Rent Roll'!$M50,0),-'Rent Roll'!$W50*'Rent Roll'!$AB50,"-"),"-")</f>
        <v>-</v>
      </c>
      <c r="AL111" s="92" t="str">
        <f>IFERROR(IF(AL$5=EOMONTH('Rent Roll'!$M50,0),-'Rent Roll'!$W50*'Rent Roll'!$AB50,"-"),"-")</f>
        <v>-</v>
      </c>
      <c r="AM111" s="92" t="str">
        <f>IFERROR(IF(AM$5=EOMONTH('Rent Roll'!$M50,0),-'Rent Roll'!$W50*'Rent Roll'!$AB50,"-"),"-")</f>
        <v>-</v>
      </c>
      <c r="AN111" s="92" t="str">
        <f>IFERROR(IF(AN$5=EOMONTH('Rent Roll'!$M50,0),-'Rent Roll'!$W50*'Rent Roll'!$AB50,"-"),"-")</f>
        <v>-</v>
      </c>
      <c r="AO111" s="92" t="str">
        <f>IFERROR(IF(AO$5=EOMONTH('Rent Roll'!$M50,0),-'Rent Roll'!$W50*'Rent Roll'!$AB50,"-"),"-")</f>
        <v>-</v>
      </c>
      <c r="AP111" s="92" t="str">
        <f>IFERROR(IF(AP$5=EOMONTH('Rent Roll'!$M50,0),-'Rent Roll'!$W50*'Rent Roll'!$AB50,"-"),"-")</f>
        <v>-</v>
      </c>
      <c r="AQ111" s="92" t="str">
        <f>IFERROR(IF(AQ$5=EOMONTH('Rent Roll'!$M50,0),-'Rent Roll'!$W50*'Rent Roll'!$AB50,"-"),"-")</f>
        <v>-</v>
      </c>
      <c r="AR111" s="92" t="str">
        <f>IFERROR(IF(AR$5=EOMONTH('Rent Roll'!$M50,0),-'Rent Roll'!$W50*'Rent Roll'!$AB50,"-"),"-")</f>
        <v>-</v>
      </c>
      <c r="AS111" s="92" t="str">
        <f>IFERROR(IF(AS$5=EOMONTH('Rent Roll'!$M50,0),-'Rent Roll'!$W50*'Rent Roll'!$AB50,"-"),"-")</f>
        <v>-</v>
      </c>
      <c r="AT111" s="92" t="str">
        <f>IFERROR(IF(AT$5=EOMONTH('Rent Roll'!$M50,0),-'Rent Roll'!$W50*'Rent Roll'!$AB50,"-"),"-")</f>
        <v>-</v>
      </c>
      <c r="AU111" s="92" t="str">
        <f>IFERROR(IF(AU$5=EOMONTH('Rent Roll'!$M50,0),-'Rent Roll'!$W50*'Rent Roll'!$AB50,"-"),"-")</f>
        <v>-</v>
      </c>
      <c r="AV111" s="92" t="str">
        <f>IFERROR(IF(AV$5=EOMONTH('Rent Roll'!$M50,0),-'Rent Roll'!$W50*'Rent Roll'!$AB50,"-"),"-")</f>
        <v>-</v>
      </c>
      <c r="AW111" s="92" t="str">
        <f>IFERROR(IF(AW$5=EOMONTH('Rent Roll'!$M50,0),-'Rent Roll'!$W50*'Rent Roll'!$AB50,"-"),"-")</f>
        <v>-</v>
      </c>
      <c r="AX111" s="92" t="str">
        <f>IFERROR(IF(AX$5=EOMONTH('Rent Roll'!$M50,0),-'Rent Roll'!$W50*'Rent Roll'!$AB50,"-"),"-")</f>
        <v>-</v>
      </c>
      <c r="AY111" s="92" t="str">
        <f>IFERROR(IF(AY$5=EOMONTH('Rent Roll'!$M50,0),-'Rent Roll'!$W50*'Rent Roll'!$AB50,"-"),"-")</f>
        <v>-</v>
      </c>
      <c r="AZ111" s="92" t="str">
        <f>IFERROR(IF(AZ$5=EOMONTH('Rent Roll'!$M50,0),-'Rent Roll'!$W50*'Rent Roll'!$AB50,"-"),"-")</f>
        <v>-</v>
      </c>
      <c r="BA111" s="92" t="str">
        <f>IFERROR(IF(BA$5=EOMONTH('Rent Roll'!$M50,0),-'Rent Roll'!$W50*'Rent Roll'!$AB50,"-"),"-")</f>
        <v>-</v>
      </c>
      <c r="BB111" s="92" t="str">
        <f>IFERROR(IF(BB$5=EOMONTH('Rent Roll'!$M50,0),-'Rent Roll'!$W50*'Rent Roll'!$AB50,"-"),"-")</f>
        <v>-</v>
      </c>
      <c r="BC111" s="92" t="str">
        <f>IFERROR(IF(BC$5=EOMONTH('Rent Roll'!$M50,0),-'Rent Roll'!$W50*'Rent Roll'!$AB50,"-"),"-")</f>
        <v>-</v>
      </c>
      <c r="BD111" s="92" t="str">
        <f>IFERROR(IF(BD$5=EOMONTH('Rent Roll'!$M50,0),-'Rent Roll'!$W50*'Rent Roll'!$AB50,"-"),"-")</f>
        <v>-</v>
      </c>
      <c r="BE111" s="92" t="str">
        <f>IFERROR(IF(BE$5=EOMONTH('Rent Roll'!$M50,0),-'Rent Roll'!$W50*'Rent Roll'!$AB50,"-"),"-")</f>
        <v>-</v>
      </c>
      <c r="BF111" s="92" t="str">
        <f>IFERROR(IF(BF$5=EOMONTH('Rent Roll'!$M50,0),-'Rent Roll'!$W50*'Rent Roll'!$AB50,"-"),"-")</f>
        <v>-</v>
      </c>
      <c r="BG111" s="92" t="str">
        <f>IFERROR(IF(BG$5=EOMONTH('Rent Roll'!$M50,0),-'Rent Roll'!$W50*'Rent Roll'!$AB50,"-"),"-")</f>
        <v>-</v>
      </c>
      <c r="BH111" s="92" t="str">
        <f>IFERROR(IF(BH$5=EOMONTH('Rent Roll'!$M50,0),-'Rent Roll'!$W50*'Rent Roll'!$AB50,"-"),"-")</f>
        <v>-</v>
      </c>
      <c r="BI111" s="92" t="str">
        <f>IFERROR(IF(BI$5=EOMONTH('Rent Roll'!$M50,0),-'Rent Roll'!$W50*'Rent Roll'!$AB50,"-"),"-")</f>
        <v>-</v>
      </c>
      <c r="BJ111" s="92" t="str">
        <f>IFERROR(IF(BJ$5=EOMONTH('Rent Roll'!$M50,0),-'Rent Roll'!$W50*'Rent Roll'!$AB50,"-"),"-")</f>
        <v>-</v>
      </c>
      <c r="BK111" s="92" t="str">
        <f>IFERROR(IF(BK$5=EOMONTH('Rent Roll'!$M50,0),-'Rent Roll'!$W50*'Rent Roll'!$AB50,"-"),"-")</f>
        <v>-</v>
      </c>
      <c r="BL111" s="92" t="str">
        <f>IFERROR(IF(BL$5=EOMONTH('Rent Roll'!$M50,0),-'Rent Roll'!$W50*'Rent Roll'!$AB50,"-"),"-")</f>
        <v>-</v>
      </c>
      <c r="BM111" s="92" t="str">
        <f>IFERROR(IF(BM$5=EOMONTH('Rent Roll'!$M50,0),-'Rent Roll'!$W50*'Rent Roll'!$AB50,"-"),"-")</f>
        <v>-</v>
      </c>
      <c r="BN111" s="92" t="str">
        <f>IFERROR(IF(BN$5=EOMONTH('Rent Roll'!$M50,0),-'Rent Roll'!$W50*'Rent Roll'!$AB50,"-"),"-")</f>
        <v>-</v>
      </c>
      <c r="BO111" s="92" t="str">
        <f>IFERROR(IF(BO$5=EOMONTH('Rent Roll'!$M50,0),-'Rent Roll'!$W50*'Rent Roll'!$AB50,"-"),"-")</f>
        <v>-</v>
      </c>
      <c r="BP111" s="92" t="str">
        <f>IFERROR(IF(BP$5=EOMONTH('Rent Roll'!$M50,0),-'Rent Roll'!$W50*'Rent Roll'!$AB50,"-"),"-")</f>
        <v>-</v>
      </c>
      <c r="BQ111" s="92" t="str">
        <f>IFERROR(IF(BQ$5=EOMONTH('Rent Roll'!$M50,0),-'Rent Roll'!$W50*'Rent Roll'!$AB50,"-"),"-")</f>
        <v>-</v>
      </c>
      <c r="BR111" s="92" t="str">
        <f>IFERROR(IF(BR$5=EOMONTH('Rent Roll'!$M50,0),-'Rent Roll'!$W50*'Rent Roll'!$AB50,"-"),"-")</f>
        <v>-</v>
      </c>
      <c r="BS111" s="92" t="str">
        <f>IFERROR(IF(BS$5=EOMONTH('Rent Roll'!$M50,0),-'Rent Roll'!$W50*'Rent Roll'!$AB50,"-"),"-")</f>
        <v>-</v>
      </c>
      <c r="BT111" s="92" t="str">
        <f>IFERROR(IF(BT$5=EOMONTH('Rent Roll'!$M50,0),-'Rent Roll'!$W50*'Rent Roll'!$AB50,"-"),"-")</f>
        <v>-</v>
      </c>
      <c r="BU111" s="92" t="str">
        <f>IFERROR(IF(BU$5=EOMONTH('Rent Roll'!$M50,0),-'Rent Roll'!$W50*'Rent Roll'!$AB50,"-"),"-")</f>
        <v>-</v>
      </c>
      <c r="BV111" s="92" t="str">
        <f>IFERROR(IF(BV$5=EOMONTH('Rent Roll'!$M50,0),-'Rent Roll'!$W50*'Rent Roll'!$AB50,"-"),"-")</f>
        <v>-</v>
      </c>
      <c r="BW111" s="92" t="str">
        <f>IFERROR(IF(BW$5=EOMONTH('Rent Roll'!$M50,0),-'Rent Roll'!$W50*'Rent Roll'!$AB50,"-"),"-")</f>
        <v>-</v>
      </c>
      <c r="BX111" s="92" t="str">
        <f>IFERROR(IF(BX$5=EOMONTH('Rent Roll'!$M50,0),-'Rent Roll'!$W50*'Rent Roll'!$AB50,"-"),"-")</f>
        <v>-</v>
      </c>
      <c r="BY111" s="92" t="str">
        <f>IFERROR(IF(BY$5=EOMONTH('Rent Roll'!$M50,0),-'Rent Roll'!$W50*'Rent Roll'!$AB50,"-"),"-")</f>
        <v>-</v>
      </c>
      <c r="BZ111" s="92" t="str">
        <f>IFERROR(IF(BZ$5=EOMONTH('Rent Roll'!$M50,0),-'Rent Roll'!$W50*'Rent Roll'!$AB50,"-"),"-")</f>
        <v>-</v>
      </c>
      <c r="CA111" s="92" t="str">
        <f>IFERROR(IF(CA$5=EOMONTH('Rent Roll'!$M50,0),-'Rent Roll'!$W50*'Rent Roll'!$AB50,"-"),"-")</f>
        <v>-</v>
      </c>
      <c r="CB111" s="92" t="str">
        <f>IFERROR(IF(CB$5=EOMONTH('Rent Roll'!$M50,0),-'Rent Roll'!$W50*'Rent Roll'!$AB50,"-"),"-")</f>
        <v>-</v>
      </c>
      <c r="CC111" s="92" t="str">
        <f>IFERROR(IF(CC$5=EOMONTH('Rent Roll'!$M50,0),-'Rent Roll'!$W50*'Rent Roll'!$AB50,"-"),"-")</f>
        <v>-</v>
      </c>
      <c r="CD111" s="92" t="str">
        <f>IFERROR(IF(CD$5=EOMONTH('Rent Roll'!$M50,0),-'Rent Roll'!$W50*'Rent Roll'!$AB50,"-"),"-")</f>
        <v>-</v>
      </c>
      <c r="CE111" s="92" t="str">
        <f>IFERROR(IF(CE$5=EOMONTH('Rent Roll'!$M50,0),-'Rent Roll'!$W50*'Rent Roll'!$AB50,"-"),"-")</f>
        <v>-</v>
      </c>
      <c r="CF111" s="92" t="str">
        <f>IFERROR(IF(CF$5=EOMONTH('Rent Roll'!$M50,0),-'Rent Roll'!$W50*'Rent Roll'!$AB50,"-"),"-")</f>
        <v>-</v>
      </c>
      <c r="CG111" s="92" t="str">
        <f>IFERROR(IF(CG$5=EOMONTH('Rent Roll'!$M50,0),-'Rent Roll'!$W50*'Rent Roll'!$AB50,"-"),"-")</f>
        <v>-</v>
      </c>
      <c r="CH111" s="92" t="str">
        <f>IFERROR(IF(CH$5=EOMONTH('Rent Roll'!$M50,0),-'Rent Roll'!$W50*'Rent Roll'!$AB50,"-"),"-")</f>
        <v>-</v>
      </c>
      <c r="CI111" s="92" t="str">
        <f>IFERROR(IF(CI$5=EOMONTH('Rent Roll'!$M50,0),-'Rent Roll'!$W50*'Rent Roll'!$AB50,"-"),"-")</f>
        <v>-</v>
      </c>
      <c r="CJ111" s="92" t="str">
        <f>IFERROR(IF(CJ$5=EOMONTH('Rent Roll'!$M50,0),-'Rent Roll'!$W50*'Rent Roll'!$AB50,"-"),"-")</f>
        <v>-</v>
      </c>
      <c r="CK111" s="92" t="str">
        <f>IFERROR(IF(CK$5=EOMONTH('Rent Roll'!$M50,0),-'Rent Roll'!$W50*'Rent Roll'!$AB50,"-"),"-")</f>
        <v>-</v>
      </c>
      <c r="CL111" s="92" t="str">
        <f>IFERROR(IF(CL$5=EOMONTH('Rent Roll'!$M50,0),-'Rent Roll'!$W50*'Rent Roll'!$AB50,"-"),"-")</f>
        <v>-</v>
      </c>
      <c r="CM111" s="92" t="str">
        <f>IFERROR(IF(CM$5=EOMONTH('Rent Roll'!$M50,0),-'Rent Roll'!$W50*'Rent Roll'!$AB50,"-"),"-")</f>
        <v>-</v>
      </c>
      <c r="CN111" s="92" t="str">
        <f>IFERROR(IF(CN$5=EOMONTH('Rent Roll'!$M50,0),-'Rent Roll'!$W50*'Rent Roll'!$AB50,"-"),"-")</f>
        <v>-</v>
      </c>
      <c r="CO111" s="92" t="str">
        <f>IFERROR(IF(CO$5=EOMONTH('Rent Roll'!$M50,0),-'Rent Roll'!$W50*'Rent Roll'!$AB50,"-"),"-")</f>
        <v>-</v>
      </c>
      <c r="CP111" s="92" t="str">
        <f>IFERROR(IF(CP$5=EOMONTH('Rent Roll'!$M50,0),-'Rent Roll'!$W50*'Rent Roll'!$AB50,"-"),"-")</f>
        <v>-</v>
      </c>
      <c r="CQ111" s="92" t="str">
        <f>IFERROR(IF(CQ$5=EOMONTH('Rent Roll'!$M50,0),-'Rent Roll'!$W50*'Rent Roll'!$AB50,"-"),"-")</f>
        <v>-</v>
      </c>
      <c r="CR111" s="92" t="str">
        <f>IFERROR(IF(CR$5=EOMONTH('Rent Roll'!$M50,0),-'Rent Roll'!$W50*'Rent Roll'!$AB50,"-"),"-")</f>
        <v>-</v>
      </c>
      <c r="CS111" s="92" t="str">
        <f>IFERROR(IF(CS$5=EOMONTH('Rent Roll'!$M50,0),-'Rent Roll'!$W50*'Rent Roll'!$AB50,"-"),"-")</f>
        <v>-</v>
      </c>
      <c r="CT111" s="92" t="str">
        <f>IFERROR(IF(CT$5=EOMONTH('Rent Roll'!$M50,0),-'Rent Roll'!$W50*'Rent Roll'!$AB50,"-"),"-")</f>
        <v>-</v>
      </c>
      <c r="CU111" s="92" t="str">
        <f>IFERROR(IF(CU$5=EOMONTH('Rent Roll'!$M50,0),-'Rent Roll'!$W50*'Rent Roll'!$AB50,"-"),"-")</f>
        <v>-</v>
      </c>
      <c r="CV111" s="92" t="str">
        <f>IFERROR(IF(CV$5=EOMONTH('Rent Roll'!$M50,0),-'Rent Roll'!$W50*'Rent Roll'!$AB50,"-"),"-")</f>
        <v>-</v>
      </c>
      <c r="CW111" s="92" t="str">
        <f>IFERROR(IF(CW$5=EOMONTH('Rent Roll'!$M50,0),-'Rent Roll'!$W50*'Rent Roll'!$AB50,"-"),"-")</f>
        <v>-</v>
      </c>
      <c r="CX111" s="92" t="str">
        <f>IFERROR(IF(CX$5=EOMONTH('Rent Roll'!$M50,0),-'Rent Roll'!$W50*'Rent Roll'!$AB50,"-"),"-")</f>
        <v>-</v>
      </c>
      <c r="CY111" s="92" t="str">
        <f>IFERROR(IF(CY$5=EOMONTH('Rent Roll'!$M50,0),-'Rent Roll'!$W50*'Rent Roll'!$AB50,"-"),"-")</f>
        <v>-</v>
      </c>
      <c r="CZ111" s="92" t="str">
        <f>IFERROR(IF(CZ$5=EOMONTH('Rent Roll'!$M50,0),-'Rent Roll'!$W50*'Rent Roll'!$AB50,"-"),"-")</f>
        <v>-</v>
      </c>
      <c r="DA111" s="92" t="str">
        <f>IFERROR(IF(DA$5=EOMONTH('Rent Roll'!$M50,0),-'Rent Roll'!$W50*'Rent Roll'!$AB50,"-"),"-")</f>
        <v>-</v>
      </c>
      <c r="DB111" s="92" t="str">
        <f>IFERROR(IF(DB$5=EOMONTH('Rent Roll'!$M50,0),-'Rent Roll'!$W50*'Rent Roll'!$AB50,"-"),"-")</f>
        <v>-</v>
      </c>
      <c r="DC111" s="92" t="str">
        <f>IFERROR(IF(DC$5=EOMONTH('Rent Roll'!$M50,0),-'Rent Roll'!$W50*'Rent Roll'!$AB50,"-"),"-")</f>
        <v>-</v>
      </c>
      <c r="DD111" s="92" t="str">
        <f>IFERROR(IF(DD$5=EOMONTH('Rent Roll'!$M50,0),-'Rent Roll'!$W50*'Rent Roll'!$AB50,"-"),"-")</f>
        <v>-</v>
      </c>
      <c r="DE111" s="92" t="str">
        <f>IFERROR(IF(DE$5=EOMONTH('Rent Roll'!$M50,0),-'Rent Roll'!$W50*'Rent Roll'!$AB50,"-"),"-")</f>
        <v>-</v>
      </c>
      <c r="DF111" s="92" t="str">
        <f>IFERROR(IF(DF$5=EOMONTH('Rent Roll'!$M50,0),-'Rent Roll'!$W50*'Rent Roll'!$AB50,"-"),"-")</f>
        <v>-</v>
      </c>
      <c r="DG111" s="92" t="str">
        <f>IFERROR(IF(DG$5=EOMONTH('Rent Roll'!$M50,0),-'Rent Roll'!$W50*'Rent Roll'!$AB50,"-"),"-")</f>
        <v>-</v>
      </c>
      <c r="DH111" s="92" t="str">
        <f>IFERROR(IF(DH$5=EOMONTH('Rent Roll'!$M50,0),-'Rent Roll'!$W50*'Rent Roll'!$AB50,"-"),"-")</f>
        <v>-</v>
      </c>
      <c r="DI111" s="92" t="str">
        <f>IFERROR(IF(DI$5=EOMONTH('Rent Roll'!$M50,0),-'Rent Roll'!$W50*'Rent Roll'!$AB50,"-"),"-")</f>
        <v>-</v>
      </c>
      <c r="DJ111" s="92" t="str">
        <f>IFERROR(IF(DJ$5=EOMONTH('Rent Roll'!$M50,0),-'Rent Roll'!$W50*'Rent Roll'!$AB50,"-"),"-")</f>
        <v>-</v>
      </c>
      <c r="DK111" s="92" t="str">
        <f>IFERROR(IF(DK$5=EOMONTH('Rent Roll'!$M50,0),-'Rent Roll'!$W50*'Rent Roll'!$AB50,"-"),"-")</f>
        <v>-</v>
      </c>
      <c r="DL111" s="92" t="str">
        <f>IFERROR(IF(DL$5=EOMONTH('Rent Roll'!$M50,0),-'Rent Roll'!$W50*'Rent Roll'!$AB50,"-"),"-")</f>
        <v>-</v>
      </c>
      <c r="DM111" s="92" t="str">
        <f>IFERROR(IF(DM$5=EOMONTH('Rent Roll'!$M50,0),-'Rent Roll'!$W50*'Rent Roll'!$AB50,"-"),"-")</f>
        <v>-</v>
      </c>
      <c r="DN111" s="92" t="str">
        <f>IFERROR(IF(DN$5=EOMONTH('Rent Roll'!$M50,0),-'Rent Roll'!$W50*'Rent Roll'!$AB50,"-"),"-")</f>
        <v>-</v>
      </c>
      <c r="DO111" s="92" t="str">
        <f>IFERROR(IF(DO$5=EOMONTH('Rent Roll'!$M50,0),-'Rent Roll'!$W50*'Rent Roll'!$AB50,"-"),"-")</f>
        <v>-</v>
      </c>
      <c r="DP111" s="92" t="str">
        <f>IFERROR(IF(DP$5=EOMONTH('Rent Roll'!$M50,0),-'Rent Roll'!$W50*'Rent Roll'!$AB50,"-"),"-")</f>
        <v>-</v>
      </c>
      <c r="DQ111" s="92" t="str">
        <f>IFERROR(IF(DQ$5=EOMONTH('Rent Roll'!$M50,0),-'Rent Roll'!$W50*'Rent Roll'!$AB50,"-"),"-")</f>
        <v>-</v>
      </c>
      <c r="DR111" s="92" t="str">
        <f>IFERROR(IF(DR$5=EOMONTH('Rent Roll'!$M50,0),-'Rent Roll'!$W50*'Rent Roll'!$AB50,"-"),"-")</f>
        <v>-</v>
      </c>
      <c r="DS111" s="92" t="str">
        <f>IFERROR(IF(DS$5=EOMONTH('Rent Roll'!$M50,0),-'Rent Roll'!$W50*'Rent Roll'!$AB50,"-"),"-")</f>
        <v>-</v>
      </c>
      <c r="DT111" s="92" t="str">
        <f>IFERROR(IF(DT$5=EOMONTH('Rent Roll'!$M50,0),-'Rent Roll'!$W50*'Rent Roll'!$AB50,"-"),"-")</f>
        <v>-</v>
      </c>
      <c r="DU111" s="92" t="str">
        <f>IFERROR(IF(DU$5=EOMONTH('Rent Roll'!$M50,0),-'Rent Roll'!$W50*'Rent Roll'!$AB50,"-"),"-")</f>
        <v>-</v>
      </c>
      <c r="DV111" s="92" t="str">
        <f>IFERROR(IF(DV$5=EOMONTH('Rent Roll'!$M50,0),-'Rent Roll'!$W50*'Rent Roll'!$AB50,"-"),"-")</f>
        <v>-</v>
      </c>
      <c r="DW111" s="92" t="str">
        <f>IFERROR(IF(DW$5=EOMONTH('Rent Roll'!$M50,0),-'Rent Roll'!$W50*'Rent Roll'!$AB50,"-"),"-")</f>
        <v>-</v>
      </c>
      <c r="DX111" s="92" t="str">
        <f>IFERROR(IF(DX$5=EOMONTH('Rent Roll'!$M50,0),-'Rent Roll'!$W50*'Rent Roll'!$AB50,"-"),"-")</f>
        <v>-</v>
      </c>
      <c r="DY111" s="92" t="str">
        <f>IFERROR(IF(DY$5=EOMONTH('Rent Roll'!$M50,0),-'Rent Roll'!$W50*'Rent Roll'!$AB50,"-"),"-")</f>
        <v>-</v>
      </c>
      <c r="DZ111" s="92" t="str">
        <f>IFERROR(IF(DZ$5=EOMONTH('Rent Roll'!$M50,0),-'Rent Roll'!$W50*'Rent Roll'!$AB50,"-"),"-")</f>
        <v>-</v>
      </c>
      <c r="EA111" s="92" t="str">
        <f>IFERROR(IF(EA$5=EOMONTH('Rent Roll'!$M50,0),-'Rent Roll'!$W50*'Rent Roll'!$AB50,"-"),"-")</f>
        <v>-</v>
      </c>
      <c r="EB111" s="92" t="str">
        <f>IFERROR(IF(EB$5=EOMONTH('Rent Roll'!$M50,0),-'Rent Roll'!$W50*'Rent Roll'!$AB50,"-"),"-")</f>
        <v>-</v>
      </c>
      <c r="EC111" s="92" t="str">
        <f>IFERROR(IF(EC$5=EOMONTH('Rent Roll'!$M50,0),-'Rent Roll'!$W50*'Rent Roll'!$AB50,"-"),"-")</f>
        <v>-</v>
      </c>
      <c r="ED111" s="92" t="str">
        <f>IFERROR(IF(ED$5=EOMONTH('Rent Roll'!$M50,0),-'Rent Roll'!$W50*'Rent Roll'!$AB50,"-"),"-")</f>
        <v>-</v>
      </c>
      <c r="EE111" s="92" t="str">
        <f>IFERROR(IF(EE$5=EOMONTH('Rent Roll'!$M50,0),-'Rent Roll'!$W50*'Rent Roll'!$AB50,"-"),"-")</f>
        <v>-</v>
      </c>
      <c r="EF111" s="214" t="str">
        <f>IFERROR(IF(EF$5=EOMONTH('Rent Roll'!$M50,0),-'Rent Roll'!$W50*'Rent Roll'!$AB50,"-"),"-")</f>
        <v>-</v>
      </c>
      <c r="EG111" s="72" t="s">
        <v>109</v>
      </c>
    </row>
    <row r="112" spans="2:137" x14ac:dyDescent="0.2">
      <c r="B112" s="75"/>
      <c r="C112" s="287" t="str">
        <f>CONCATENATE('Rent Roll'!B25&amp;" - "&amp;'Rent Roll'!C25)</f>
        <v xml:space="preserve"> - </v>
      </c>
      <c r="D112" s="214">
        <f t="shared" si="157"/>
        <v>0</v>
      </c>
      <c r="E112" s="92" t="str">
        <f>IFERROR(IF(E$5=EOMONTH('Rent Roll'!$M51,0),-'Rent Roll'!$W51*'Rent Roll'!$AB51,"-"),"-")</f>
        <v>-</v>
      </c>
      <c r="F112" s="92" t="str">
        <f>IFERROR(IF(F$5=EOMONTH('Rent Roll'!$M51,0),-'Rent Roll'!$W51*'Rent Roll'!$AB51,"-"),"-")</f>
        <v>-</v>
      </c>
      <c r="G112" s="92" t="str">
        <f>IFERROR(IF(G$5=EOMONTH('Rent Roll'!$M51,0),-'Rent Roll'!$W51*'Rent Roll'!$AB51,"-"),"-")</f>
        <v>-</v>
      </c>
      <c r="H112" s="92" t="str">
        <f>IFERROR(IF(H$5=EOMONTH('Rent Roll'!$M51,0),-'Rent Roll'!$W51*'Rent Roll'!$AB51,"-"),"-")</f>
        <v>-</v>
      </c>
      <c r="I112" s="92" t="str">
        <f>IFERROR(IF(I$5=EOMONTH('Rent Roll'!$M51,0),-'Rent Roll'!$W51*'Rent Roll'!$AB51,"-"),"-")</f>
        <v>-</v>
      </c>
      <c r="J112" s="92" t="str">
        <f>IFERROR(IF(J$5=EOMONTH('Rent Roll'!$M51,0),-'Rent Roll'!$W51*'Rent Roll'!$AB51,"-"),"-")</f>
        <v>-</v>
      </c>
      <c r="K112" s="92" t="str">
        <f>IFERROR(IF(K$5=EOMONTH('Rent Roll'!$M51,0),-'Rent Roll'!$W51*'Rent Roll'!$AB51,"-"),"-")</f>
        <v>-</v>
      </c>
      <c r="L112" s="92" t="str">
        <f>IFERROR(IF(L$5=EOMONTH('Rent Roll'!$M51,0),-'Rent Roll'!$W51*'Rent Roll'!$AB51,"-"),"-")</f>
        <v>-</v>
      </c>
      <c r="M112" s="92" t="str">
        <f>IFERROR(IF(M$5=EOMONTH('Rent Roll'!$M51,0),-'Rent Roll'!$W51*'Rent Roll'!$AB51,"-"),"-")</f>
        <v>-</v>
      </c>
      <c r="N112" s="92" t="str">
        <f>IFERROR(IF(N$5=EOMONTH('Rent Roll'!$M51,0),-'Rent Roll'!$W51*'Rent Roll'!$AB51,"-"),"-")</f>
        <v>-</v>
      </c>
      <c r="O112" s="92" t="str">
        <f>IFERROR(IF(O$5=EOMONTH('Rent Roll'!$M51,0),-'Rent Roll'!$W51*'Rent Roll'!$AB51,"-"),"-")</f>
        <v>-</v>
      </c>
      <c r="P112" s="92" t="str">
        <f>IFERROR(IF(P$5=EOMONTH('Rent Roll'!$M51,0),-'Rent Roll'!$W51*'Rent Roll'!$AB51,"-"),"-")</f>
        <v>-</v>
      </c>
      <c r="Q112" s="92" t="str">
        <f>IFERROR(IF(Q$5=EOMONTH('Rent Roll'!$M51,0),-'Rent Roll'!$W51*'Rent Roll'!$AB51,"-"),"-")</f>
        <v>-</v>
      </c>
      <c r="R112" s="92" t="str">
        <f>IFERROR(IF(R$5=EOMONTH('Rent Roll'!$M51,0),-'Rent Roll'!$W51*'Rent Roll'!$AB51,"-"),"-")</f>
        <v>-</v>
      </c>
      <c r="S112" s="92" t="str">
        <f>IFERROR(IF(S$5=EOMONTH('Rent Roll'!$M51,0),-'Rent Roll'!$W51*'Rent Roll'!$AB51,"-"),"-")</f>
        <v>-</v>
      </c>
      <c r="T112" s="92" t="str">
        <f>IFERROR(IF(T$5=EOMONTH('Rent Roll'!$M51,0),-'Rent Roll'!$W51*'Rent Roll'!$AB51,"-"),"-")</f>
        <v>-</v>
      </c>
      <c r="U112" s="92" t="str">
        <f>IFERROR(IF(U$5=EOMONTH('Rent Roll'!$M51,0),-'Rent Roll'!$W51*'Rent Roll'!$AB51,"-"),"-")</f>
        <v>-</v>
      </c>
      <c r="V112" s="92" t="str">
        <f>IFERROR(IF(V$5=EOMONTH('Rent Roll'!$M51,0),-'Rent Roll'!$W51*'Rent Roll'!$AB51,"-"),"-")</f>
        <v>-</v>
      </c>
      <c r="W112" s="92" t="str">
        <f>IFERROR(IF(W$5=EOMONTH('Rent Roll'!$M51,0),-'Rent Roll'!$W51*'Rent Roll'!$AB51,"-"),"-")</f>
        <v>-</v>
      </c>
      <c r="X112" s="92" t="str">
        <f>IFERROR(IF(X$5=EOMONTH('Rent Roll'!$M51,0),-'Rent Roll'!$W51*'Rent Roll'!$AB51,"-"),"-")</f>
        <v>-</v>
      </c>
      <c r="Y112" s="92" t="str">
        <f>IFERROR(IF(Y$5=EOMONTH('Rent Roll'!$M51,0),-'Rent Roll'!$W51*'Rent Roll'!$AB51,"-"),"-")</f>
        <v>-</v>
      </c>
      <c r="Z112" s="92" t="str">
        <f>IFERROR(IF(Z$5=EOMONTH('Rent Roll'!$M51,0),-'Rent Roll'!$W51*'Rent Roll'!$AB51,"-"),"-")</f>
        <v>-</v>
      </c>
      <c r="AA112" s="92" t="str">
        <f>IFERROR(IF(AA$5=EOMONTH('Rent Roll'!$M51,0),-'Rent Roll'!$W51*'Rent Roll'!$AB51,"-"),"-")</f>
        <v>-</v>
      </c>
      <c r="AB112" s="92" t="str">
        <f>IFERROR(IF(AB$5=EOMONTH('Rent Roll'!$M51,0),-'Rent Roll'!$W51*'Rent Roll'!$AB51,"-"),"-")</f>
        <v>-</v>
      </c>
      <c r="AC112" s="92" t="str">
        <f>IFERROR(IF(AC$5=EOMONTH('Rent Roll'!$M51,0),-'Rent Roll'!$W51*'Rent Roll'!$AB51,"-"),"-")</f>
        <v>-</v>
      </c>
      <c r="AD112" s="92" t="str">
        <f>IFERROR(IF(AD$5=EOMONTH('Rent Roll'!$M51,0),-'Rent Roll'!$W51*'Rent Roll'!$AB51,"-"),"-")</f>
        <v>-</v>
      </c>
      <c r="AE112" s="92" t="str">
        <f>IFERROR(IF(AE$5=EOMONTH('Rent Roll'!$M51,0),-'Rent Roll'!$W51*'Rent Roll'!$AB51,"-"),"-")</f>
        <v>-</v>
      </c>
      <c r="AF112" s="92" t="str">
        <f>IFERROR(IF(AF$5=EOMONTH('Rent Roll'!$M51,0),-'Rent Roll'!$W51*'Rent Roll'!$AB51,"-"),"-")</f>
        <v>-</v>
      </c>
      <c r="AG112" s="92" t="str">
        <f>IFERROR(IF(AG$5=EOMONTH('Rent Roll'!$M51,0),-'Rent Roll'!$W51*'Rent Roll'!$AB51,"-"),"-")</f>
        <v>-</v>
      </c>
      <c r="AH112" s="92" t="str">
        <f>IFERROR(IF(AH$5=EOMONTH('Rent Roll'!$M51,0),-'Rent Roll'!$W51*'Rent Roll'!$AB51,"-"),"-")</f>
        <v>-</v>
      </c>
      <c r="AI112" s="92" t="str">
        <f>IFERROR(IF(AI$5=EOMONTH('Rent Roll'!$M51,0),-'Rent Roll'!$W51*'Rent Roll'!$AB51,"-"),"-")</f>
        <v>-</v>
      </c>
      <c r="AJ112" s="92" t="str">
        <f>IFERROR(IF(AJ$5=EOMONTH('Rent Roll'!$M51,0),-'Rent Roll'!$W51*'Rent Roll'!$AB51,"-"),"-")</f>
        <v>-</v>
      </c>
      <c r="AK112" s="92" t="str">
        <f>IFERROR(IF(AK$5=EOMONTH('Rent Roll'!$M51,0),-'Rent Roll'!$W51*'Rent Roll'!$AB51,"-"),"-")</f>
        <v>-</v>
      </c>
      <c r="AL112" s="92" t="str">
        <f>IFERROR(IF(AL$5=EOMONTH('Rent Roll'!$M51,0),-'Rent Roll'!$W51*'Rent Roll'!$AB51,"-"),"-")</f>
        <v>-</v>
      </c>
      <c r="AM112" s="92" t="str">
        <f>IFERROR(IF(AM$5=EOMONTH('Rent Roll'!$M51,0),-'Rent Roll'!$W51*'Rent Roll'!$AB51,"-"),"-")</f>
        <v>-</v>
      </c>
      <c r="AN112" s="92" t="str">
        <f>IFERROR(IF(AN$5=EOMONTH('Rent Roll'!$M51,0),-'Rent Roll'!$W51*'Rent Roll'!$AB51,"-"),"-")</f>
        <v>-</v>
      </c>
      <c r="AO112" s="92" t="str">
        <f>IFERROR(IF(AO$5=EOMONTH('Rent Roll'!$M51,0),-'Rent Roll'!$W51*'Rent Roll'!$AB51,"-"),"-")</f>
        <v>-</v>
      </c>
      <c r="AP112" s="92" t="str">
        <f>IFERROR(IF(AP$5=EOMONTH('Rent Roll'!$M51,0),-'Rent Roll'!$W51*'Rent Roll'!$AB51,"-"),"-")</f>
        <v>-</v>
      </c>
      <c r="AQ112" s="92" t="str">
        <f>IFERROR(IF(AQ$5=EOMONTH('Rent Roll'!$M51,0),-'Rent Roll'!$W51*'Rent Roll'!$AB51,"-"),"-")</f>
        <v>-</v>
      </c>
      <c r="AR112" s="92" t="str">
        <f>IFERROR(IF(AR$5=EOMONTH('Rent Roll'!$M51,0),-'Rent Roll'!$W51*'Rent Roll'!$AB51,"-"),"-")</f>
        <v>-</v>
      </c>
      <c r="AS112" s="92" t="str">
        <f>IFERROR(IF(AS$5=EOMONTH('Rent Roll'!$M51,0),-'Rent Roll'!$W51*'Rent Roll'!$AB51,"-"),"-")</f>
        <v>-</v>
      </c>
      <c r="AT112" s="92" t="str">
        <f>IFERROR(IF(AT$5=EOMONTH('Rent Roll'!$M51,0),-'Rent Roll'!$W51*'Rent Roll'!$AB51,"-"),"-")</f>
        <v>-</v>
      </c>
      <c r="AU112" s="92" t="str">
        <f>IFERROR(IF(AU$5=EOMONTH('Rent Roll'!$M51,0),-'Rent Roll'!$W51*'Rent Roll'!$AB51,"-"),"-")</f>
        <v>-</v>
      </c>
      <c r="AV112" s="92" t="str">
        <f>IFERROR(IF(AV$5=EOMONTH('Rent Roll'!$M51,0),-'Rent Roll'!$W51*'Rent Roll'!$AB51,"-"),"-")</f>
        <v>-</v>
      </c>
      <c r="AW112" s="92" t="str">
        <f>IFERROR(IF(AW$5=EOMONTH('Rent Roll'!$M51,0),-'Rent Roll'!$W51*'Rent Roll'!$AB51,"-"),"-")</f>
        <v>-</v>
      </c>
      <c r="AX112" s="92" t="str">
        <f>IFERROR(IF(AX$5=EOMONTH('Rent Roll'!$M51,0),-'Rent Roll'!$W51*'Rent Roll'!$AB51,"-"),"-")</f>
        <v>-</v>
      </c>
      <c r="AY112" s="92" t="str">
        <f>IFERROR(IF(AY$5=EOMONTH('Rent Roll'!$M51,0),-'Rent Roll'!$W51*'Rent Roll'!$AB51,"-"),"-")</f>
        <v>-</v>
      </c>
      <c r="AZ112" s="92" t="str">
        <f>IFERROR(IF(AZ$5=EOMONTH('Rent Roll'!$M51,0),-'Rent Roll'!$W51*'Rent Roll'!$AB51,"-"),"-")</f>
        <v>-</v>
      </c>
      <c r="BA112" s="92" t="str">
        <f>IFERROR(IF(BA$5=EOMONTH('Rent Roll'!$M51,0),-'Rent Roll'!$W51*'Rent Roll'!$AB51,"-"),"-")</f>
        <v>-</v>
      </c>
      <c r="BB112" s="92" t="str">
        <f>IFERROR(IF(BB$5=EOMONTH('Rent Roll'!$M51,0),-'Rent Roll'!$W51*'Rent Roll'!$AB51,"-"),"-")</f>
        <v>-</v>
      </c>
      <c r="BC112" s="92" t="str">
        <f>IFERROR(IF(BC$5=EOMONTH('Rent Roll'!$M51,0),-'Rent Roll'!$W51*'Rent Roll'!$AB51,"-"),"-")</f>
        <v>-</v>
      </c>
      <c r="BD112" s="92" t="str">
        <f>IFERROR(IF(BD$5=EOMONTH('Rent Roll'!$M51,0),-'Rent Roll'!$W51*'Rent Roll'!$AB51,"-"),"-")</f>
        <v>-</v>
      </c>
      <c r="BE112" s="92" t="str">
        <f>IFERROR(IF(BE$5=EOMONTH('Rent Roll'!$M51,0),-'Rent Roll'!$W51*'Rent Roll'!$AB51,"-"),"-")</f>
        <v>-</v>
      </c>
      <c r="BF112" s="92" t="str">
        <f>IFERROR(IF(BF$5=EOMONTH('Rent Roll'!$M51,0),-'Rent Roll'!$W51*'Rent Roll'!$AB51,"-"),"-")</f>
        <v>-</v>
      </c>
      <c r="BG112" s="92" t="str">
        <f>IFERROR(IF(BG$5=EOMONTH('Rent Roll'!$M51,0),-'Rent Roll'!$W51*'Rent Roll'!$AB51,"-"),"-")</f>
        <v>-</v>
      </c>
      <c r="BH112" s="92" t="str">
        <f>IFERROR(IF(BH$5=EOMONTH('Rent Roll'!$M51,0),-'Rent Roll'!$W51*'Rent Roll'!$AB51,"-"),"-")</f>
        <v>-</v>
      </c>
      <c r="BI112" s="92" t="str">
        <f>IFERROR(IF(BI$5=EOMONTH('Rent Roll'!$M51,0),-'Rent Roll'!$W51*'Rent Roll'!$AB51,"-"),"-")</f>
        <v>-</v>
      </c>
      <c r="BJ112" s="92" t="str">
        <f>IFERROR(IF(BJ$5=EOMONTH('Rent Roll'!$M51,0),-'Rent Roll'!$W51*'Rent Roll'!$AB51,"-"),"-")</f>
        <v>-</v>
      </c>
      <c r="BK112" s="92" t="str">
        <f>IFERROR(IF(BK$5=EOMONTH('Rent Roll'!$M51,0),-'Rent Roll'!$W51*'Rent Roll'!$AB51,"-"),"-")</f>
        <v>-</v>
      </c>
      <c r="BL112" s="92" t="str">
        <f>IFERROR(IF(BL$5=EOMONTH('Rent Roll'!$M51,0),-'Rent Roll'!$W51*'Rent Roll'!$AB51,"-"),"-")</f>
        <v>-</v>
      </c>
      <c r="BM112" s="92" t="str">
        <f>IFERROR(IF(BM$5=EOMONTH('Rent Roll'!$M51,0),-'Rent Roll'!$W51*'Rent Roll'!$AB51,"-"),"-")</f>
        <v>-</v>
      </c>
      <c r="BN112" s="92" t="str">
        <f>IFERROR(IF(BN$5=EOMONTH('Rent Roll'!$M51,0),-'Rent Roll'!$W51*'Rent Roll'!$AB51,"-"),"-")</f>
        <v>-</v>
      </c>
      <c r="BO112" s="92" t="str">
        <f>IFERROR(IF(BO$5=EOMONTH('Rent Roll'!$M51,0),-'Rent Roll'!$W51*'Rent Roll'!$AB51,"-"),"-")</f>
        <v>-</v>
      </c>
      <c r="BP112" s="92" t="str">
        <f>IFERROR(IF(BP$5=EOMONTH('Rent Roll'!$M51,0),-'Rent Roll'!$W51*'Rent Roll'!$AB51,"-"),"-")</f>
        <v>-</v>
      </c>
      <c r="BQ112" s="92" t="str">
        <f>IFERROR(IF(BQ$5=EOMONTH('Rent Roll'!$M51,0),-'Rent Roll'!$W51*'Rent Roll'!$AB51,"-"),"-")</f>
        <v>-</v>
      </c>
      <c r="BR112" s="92" t="str">
        <f>IFERROR(IF(BR$5=EOMONTH('Rent Roll'!$M51,0),-'Rent Roll'!$W51*'Rent Roll'!$AB51,"-"),"-")</f>
        <v>-</v>
      </c>
      <c r="BS112" s="92" t="str">
        <f>IFERROR(IF(BS$5=EOMONTH('Rent Roll'!$M51,0),-'Rent Roll'!$W51*'Rent Roll'!$AB51,"-"),"-")</f>
        <v>-</v>
      </c>
      <c r="BT112" s="92" t="str">
        <f>IFERROR(IF(BT$5=EOMONTH('Rent Roll'!$M51,0),-'Rent Roll'!$W51*'Rent Roll'!$AB51,"-"),"-")</f>
        <v>-</v>
      </c>
      <c r="BU112" s="92" t="str">
        <f>IFERROR(IF(BU$5=EOMONTH('Rent Roll'!$M51,0),-'Rent Roll'!$W51*'Rent Roll'!$AB51,"-"),"-")</f>
        <v>-</v>
      </c>
      <c r="BV112" s="92" t="str">
        <f>IFERROR(IF(BV$5=EOMONTH('Rent Roll'!$M51,0),-'Rent Roll'!$W51*'Rent Roll'!$AB51,"-"),"-")</f>
        <v>-</v>
      </c>
      <c r="BW112" s="92" t="str">
        <f>IFERROR(IF(BW$5=EOMONTH('Rent Roll'!$M51,0),-'Rent Roll'!$W51*'Rent Roll'!$AB51,"-"),"-")</f>
        <v>-</v>
      </c>
      <c r="BX112" s="92" t="str">
        <f>IFERROR(IF(BX$5=EOMONTH('Rent Roll'!$M51,0),-'Rent Roll'!$W51*'Rent Roll'!$AB51,"-"),"-")</f>
        <v>-</v>
      </c>
      <c r="BY112" s="92" t="str">
        <f>IFERROR(IF(BY$5=EOMONTH('Rent Roll'!$M51,0),-'Rent Roll'!$W51*'Rent Roll'!$AB51,"-"),"-")</f>
        <v>-</v>
      </c>
      <c r="BZ112" s="92" t="str">
        <f>IFERROR(IF(BZ$5=EOMONTH('Rent Roll'!$M51,0),-'Rent Roll'!$W51*'Rent Roll'!$AB51,"-"),"-")</f>
        <v>-</v>
      </c>
      <c r="CA112" s="92" t="str">
        <f>IFERROR(IF(CA$5=EOMONTH('Rent Roll'!$M51,0),-'Rent Roll'!$W51*'Rent Roll'!$AB51,"-"),"-")</f>
        <v>-</v>
      </c>
      <c r="CB112" s="92" t="str">
        <f>IFERROR(IF(CB$5=EOMONTH('Rent Roll'!$M51,0),-'Rent Roll'!$W51*'Rent Roll'!$AB51,"-"),"-")</f>
        <v>-</v>
      </c>
      <c r="CC112" s="92" t="str">
        <f>IFERROR(IF(CC$5=EOMONTH('Rent Roll'!$M51,0),-'Rent Roll'!$W51*'Rent Roll'!$AB51,"-"),"-")</f>
        <v>-</v>
      </c>
      <c r="CD112" s="92" t="str">
        <f>IFERROR(IF(CD$5=EOMONTH('Rent Roll'!$M51,0),-'Rent Roll'!$W51*'Rent Roll'!$AB51,"-"),"-")</f>
        <v>-</v>
      </c>
      <c r="CE112" s="92" t="str">
        <f>IFERROR(IF(CE$5=EOMONTH('Rent Roll'!$M51,0),-'Rent Roll'!$W51*'Rent Roll'!$AB51,"-"),"-")</f>
        <v>-</v>
      </c>
      <c r="CF112" s="92" t="str">
        <f>IFERROR(IF(CF$5=EOMONTH('Rent Roll'!$M51,0),-'Rent Roll'!$W51*'Rent Roll'!$AB51,"-"),"-")</f>
        <v>-</v>
      </c>
      <c r="CG112" s="92" t="str">
        <f>IFERROR(IF(CG$5=EOMONTH('Rent Roll'!$M51,0),-'Rent Roll'!$W51*'Rent Roll'!$AB51,"-"),"-")</f>
        <v>-</v>
      </c>
      <c r="CH112" s="92" t="str">
        <f>IFERROR(IF(CH$5=EOMONTH('Rent Roll'!$M51,0),-'Rent Roll'!$W51*'Rent Roll'!$AB51,"-"),"-")</f>
        <v>-</v>
      </c>
      <c r="CI112" s="92" t="str">
        <f>IFERROR(IF(CI$5=EOMONTH('Rent Roll'!$M51,0),-'Rent Roll'!$W51*'Rent Roll'!$AB51,"-"),"-")</f>
        <v>-</v>
      </c>
      <c r="CJ112" s="92" t="str">
        <f>IFERROR(IF(CJ$5=EOMONTH('Rent Roll'!$M51,0),-'Rent Roll'!$W51*'Rent Roll'!$AB51,"-"),"-")</f>
        <v>-</v>
      </c>
      <c r="CK112" s="92" t="str">
        <f>IFERROR(IF(CK$5=EOMONTH('Rent Roll'!$M51,0),-'Rent Roll'!$W51*'Rent Roll'!$AB51,"-"),"-")</f>
        <v>-</v>
      </c>
      <c r="CL112" s="92" t="str">
        <f>IFERROR(IF(CL$5=EOMONTH('Rent Roll'!$M51,0),-'Rent Roll'!$W51*'Rent Roll'!$AB51,"-"),"-")</f>
        <v>-</v>
      </c>
      <c r="CM112" s="92" t="str">
        <f>IFERROR(IF(CM$5=EOMONTH('Rent Roll'!$M51,0),-'Rent Roll'!$W51*'Rent Roll'!$AB51,"-"),"-")</f>
        <v>-</v>
      </c>
      <c r="CN112" s="92" t="str">
        <f>IFERROR(IF(CN$5=EOMONTH('Rent Roll'!$M51,0),-'Rent Roll'!$W51*'Rent Roll'!$AB51,"-"),"-")</f>
        <v>-</v>
      </c>
      <c r="CO112" s="92" t="str">
        <f>IFERROR(IF(CO$5=EOMONTH('Rent Roll'!$M51,0),-'Rent Roll'!$W51*'Rent Roll'!$AB51,"-"),"-")</f>
        <v>-</v>
      </c>
      <c r="CP112" s="92" t="str">
        <f>IFERROR(IF(CP$5=EOMONTH('Rent Roll'!$M51,0),-'Rent Roll'!$W51*'Rent Roll'!$AB51,"-"),"-")</f>
        <v>-</v>
      </c>
      <c r="CQ112" s="92" t="str">
        <f>IFERROR(IF(CQ$5=EOMONTH('Rent Roll'!$M51,0),-'Rent Roll'!$W51*'Rent Roll'!$AB51,"-"),"-")</f>
        <v>-</v>
      </c>
      <c r="CR112" s="92" t="str">
        <f>IFERROR(IF(CR$5=EOMONTH('Rent Roll'!$M51,0),-'Rent Roll'!$W51*'Rent Roll'!$AB51,"-"),"-")</f>
        <v>-</v>
      </c>
      <c r="CS112" s="92" t="str">
        <f>IFERROR(IF(CS$5=EOMONTH('Rent Roll'!$M51,0),-'Rent Roll'!$W51*'Rent Roll'!$AB51,"-"),"-")</f>
        <v>-</v>
      </c>
      <c r="CT112" s="92" t="str">
        <f>IFERROR(IF(CT$5=EOMONTH('Rent Roll'!$M51,0),-'Rent Roll'!$W51*'Rent Roll'!$AB51,"-"),"-")</f>
        <v>-</v>
      </c>
      <c r="CU112" s="92" t="str">
        <f>IFERROR(IF(CU$5=EOMONTH('Rent Roll'!$M51,0),-'Rent Roll'!$W51*'Rent Roll'!$AB51,"-"),"-")</f>
        <v>-</v>
      </c>
      <c r="CV112" s="92" t="str">
        <f>IFERROR(IF(CV$5=EOMONTH('Rent Roll'!$M51,0),-'Rent Roll'!$W51*'Rent Roll'!$AB51,"-"),"-")</f>
        <v>-</v>
      </c>
      <c r="CW112" s="92" t="str">
        <f>IFERROR(IF(CW$5=EOMONTH('Rent Roll'!$M51,0),-'Rent Roll'!$W51*'Rent Roll'!$AB51,"-"),"-")</f>
        <v>-</v>
      </c>
      <c r="CX112" s="92" t="str">
        <f>IFERROR(IF(CX$5=EOMONTH('Rent Roll'!$M51,0),-'Rent Roll'!$W51*'Rent Roll'!$AB51,"-"),"-")</f>
        <v>-</v>
      </c>
      <c r="CY112" s="92" t="str">
        <f>IFERROR(IF(CY$5=EOMONTH('Rent Roll'!$M51,0),-'Rent Roll'!$W51*'Rent Roll'!$AB51,"-"),"-")</f>
        <v>-</v>
      </c>
      <c r="CZ112" s="92" t="str">
        <f>IFERROR(IF(CZ$5=EOMONTH('Rent Roll'!$M51,0),-'Rent Roll'!$W51*'Rent Roll'!$AB51,"-"),"-")</f>
        <v>-</v>
      </c>
      <c r="DA112" s="92" t="str">
        <f>IFERROR(IF(DA$5=EOMONTH('Rent Roll'!$M51,0),-'Rent Roll'!$W51*'Rent Roll'!$AB51,"-"),"-")</f>
        <v>-</v>
      </c>
      <c r="DB112" s="92" t="str">
        <f>IFERROR(IF(DB$5=EOMONTH('Rent Roll'!$M51,0),-'Rent Roll'!$W51*'Rent Roll'!$AB51,"-"),"-")</f>
        <v>-</v>
      </c>
      <c r="DC112" s="92" t="str">
        <f>IFERROR(IF(DC$5=EOMONTH('Rent Roll'!$M51,0),-'Rent Roll'!$W51*'Rent Roll'!$AB51,"-"),"-")</f>
        <v>-</v>
      </c>
      <c r="DD112" s="92" t="str">
        <f>IFERROR(IF(DD$5=EOMONTH('Rent Roll'!$M51,0),-'Rent Roll'!$W51*'Rent Roll'!$AB51,"-"),"-")</f>
        <v>-</v>
      </c>
      <c r="DE112" s="92" t="str">
        <f>IFERROR(IF(DE$5=EOMONTH('Rent Roll'!$M51,0),-'Rent Roll'!$W51*'Rent Roll'!$AB51,"-"),"-")</f>
        <v>-</v>
      </c>
      <c r="DF112" s="92" t="str">
        <f>IFERROR(IF(DF$5=EOMONTH('Rent Roll'!$M51,0),-'Rent Roll'!$W51*'Rent Roll'!$AB51,"-"),"-")</f>
        <v>-</v>
      </c>
      <c r="DG112" s="92" t="str">
        <f>IFERROR(IF(DG$5=EOMONTH('Rent Roll'!$M51,0),-'Rent Roll'!$W51*'Rent Roll'!$AB51,"-"),"-")</f>
        <v>-</v>
      </c>
      <c r="DH112" s="92" t="str">
        <f>IFERROR(IF(DH$5=EOMONTH('Rent Roll'!$M51,0),-'Rent Roll'!$W51*'Rent Roll'!$AB51,"-"),"-")</f>
        <v>-</v>
      </c>
      <c r="DI112" s="92" t="str">
        <f>IFERROR(IF(DI$5=EOMONTH('Rent Roll'!$M51,0),-'Rent Roll'!$W51*'Rent Roll'!$AB51,"-"),"-")</f>
        <v>-</v>
      </c>
      <c r="DJ112" s="92" t="str">
        <f>IFERROR(IF(DJ$5=EOMONTH('Rent Roll'!$M51,0),-'Rent Roll'!$W51*'Rent Roll'!$AB51,"-"),"-")</f>
        <v>-</v>
      </c>
      <c r="DK112" s="92" t="str">
        <f>IFERROR(IF(DK$5=EOMONTH('Rent Roll'!$M51,0),-'Rent Roll'!$W51*'Rent Roll'!$AB51,"-"),"-")</f>
        <v>-</v>
      </c>
      <c r="DL112" s="92" t="str">
        <f>IFERROR(IF(DL$5=EOMONTH('Rent Roll'!$M51,0),-'Rent Roll'!$W51*'Rent Roll'!$AB51,"-"),"-")</f>
        <v>-</v>
      </c>
      <c r="DM112" s="92" t="str">
        <f>IFERROR(IF(DM$5=EOMONTH('Rent Roll'!$M51,0),-'Rent Roll'!$W51*'Rent Roll'!$AB51,"-"),"-")</f>
        <v>-</v>
      </c>
      <c r="DN112" s="92" t="str">
        <f>IFERROR(IF(DN$5=EOMONTH('Rent Roll'!$M51,0),-'Rent Roll'!$W51*'Rent Roll'!$AB51,"-"),"-")</f>
        <v>-</v>
      </c>
      <c r="DO112" s="92" t="str">
        <f>IFERROR(IF(DO$5=EOMONTH('Rent Roll'!$M51,0),-'Rent Roll'!$W51*'Rent Roll'!$AB51,"-"),"-")</f>
        <v>-</v>
      </c>
      <c r="DP112" s="92" t="str">
        <f>IFERROR(IF(DP$5=EOMONTH('Rent Roll'!$M51,0),-'Rent Roll'!$W51*'Rent Roll'!$AB51,"-"),"-")</f>
        <v>-</v>
      </c>
      <c r="DQ112" s="92" t="str">
        <f>IFERROR(IF(DQ$5=EOMONTH('Rent Roll'!$M51,0),-'Rent Roll'!$W51*'Rent Roll'!$AB51,"-"),"-")</f>
        <v>-</v>
      </c>
      <c r="DR112" s="92" t="str">
        <f>IFERROR(IF(DR$5=EOMONTH('Rent Roll'!$M51,0),-'Rent Roll'!$W51*'Rent Roll'!$AB51,"-"),"-")</f>
        <v>-</v>
      </c>
      <c r="DS112" s="92" t="str">
        <f>IFERROR(IF(DS$5=EOMONTH('Rent Roll'!$M51,0),-'Rent Roll'!$W51*'Rent Roll'!$AB51,"-"),"-")</f>
        <v>-</v>
      </c>
      <c r="DT112" s="92" t="str">
        <f>IFERROR(IF(DT$5=EOMONTH('Rent Roll'!$M51,0),-'Rent Roll'!$W51*'Rent Roll'!$AB51,"-"),"-")</f>
        <v>-</v>
      </c>
      <c r="DU112" s="92" t="str">
        <f>IFERROR(IF(DU$5=EOMONTH('Rent Roll'!$M51,0),-'Rent Roll'!$W51*'Rent Roll'!$AB51,"-"),"-")</f>
        <v>-</v>
      </c>
      <c r="DV112" s="92" t="str">
        <f>IFERROR(IF(DV$5=EOMONTH('Rent Roll'!$M51,0),-'Rent Roll'!$W51*'Rent Roll'!$AB51,"-"),"-")</f>
        <v>-</v>
      </c>
      <c r="DW112" s="92" t="str">
        <f>IFERROR(IF(DW$5=EOMONTH('Rent Roll'!$M51,0),-'Rent Roll'!$W51*'Rent Roll'!$AB51,"-"),"-")</f>
        <v>-</v>
      </c>
      <c r="DX112" s="92" t="str">
        <f>IFERROR(IF(DX$5=EOMONTH('Rent Roll'!$M51,0),-'Rent Roll'!$W51*'Rent Roll'!$AB51,"-"),"-")</f>
        <v>-</v>
      </c>
      <c r="DY112" s="92" t="str">
        <f>IFERROR(IF(DY$5=EOMONTH('Rent Roll'!$M51,0),-'Rent Roll'!$W51*'Rent Roll'!$AB51,"-"),"-")</f>
        <v>-</v>
      </c>
      <c r="DZ112" s="92" t="str">
        <f>IFERROR(IF(DZ$5=EOMONTH('Rent Roll'!$M51,0),-'Rent Roll'!$W51*'Rent Roll'!$AB51,"-"),"-")</f>
        <v>-</v>
      </c>
      <c r="EA112" s="92" t="str">
        <f>IFERROR(IF(EA$5=EOMONTH('Rent Roll'!$M51,0),-'Rent Roll'!$W51*'Rent Roll'!$AB51,"-"),"-")</f>
        <v>-</v>
      </c>
      <c r="EB112" s="92" t="str">
        <f>IFERROR(IF(EB$5=EOMONTH('Rent Roll'!$M51,0),-'Rent Roll'!$W51*'Rent Roll'!$AB51,"-"),"-")</f>
        <v>-</v>
      </c>
      <c r="EC112" s="92" t="str">
        <f>IFERROR(IF(EC$5=EOMONTH('Rent Roll'!$M51,0),-'Rent Roll'!$W51*'Rent Roll'!$AB51,"-"),"-")</f>
        <v>-</v>
      </c>
      <c r="ED112" s="92" t="str">
        <f>IFERROR(IF(ED$5=EOMONTH('Rent Roll'!$M51,0),-'Rent Roll'!$W51*'Rent Roll'!$AB51,"-"),"-")</f>
        <v>-</v>
      </c>
      <c r="EE112" s="92" t="str">
        <f>IFERROR(IF(EE$5=EOMONTH('Rent Roll'!$M51,0),-'Rent Roll'!$W51*'Rent Roll'!$AB51,"-"),"-")</f>
        <v>-</v>
      </c>
      <c r="EF112" s="214" t="str">
        <f>IFERROR(IF(EF$5=EOMONTH('Rent Roll'!$M51,0),-'Rent Roll'!$W51*'Rent Roll'!$AB51,"-"),"-")</f>
        <v>-</v>
      </c>
      <c r="EG112" s="72" t="s">
        <v>109</v>
      </c>
    </row>
    <row r="113" spans="2:137" x14ac:dyDescent="0.2">
      <c r="B113" s="75"/>
      <c r="C113" s="287" t="str">
        <f>CONCATENATE('Rent Roll'!B26&amp;" - "&amp;'Rent Roll'!C26)</f>
        <v xml:space="preserve"> - </v>
      </c>
      <c r="D113" s="298">
        <f t="shared" si="157"/>
        <v>0</v>
      </c>
      <c r="E113" s="212" t="str">
        <f>IFERROR(IF(E$5=EOMONTH('Rent Roll'!$M52,0),-'Rent Roll'!$W52*'Rent Roll'!$AB52,"-"),"-")</f>
        <v>-</v>
      </c>
      <c r="F113" s="93" t="str">
        <f>IFERROR(IF(F$5=EOMONTH('Rent Roll'!$M52,0),-'Rent Roll'!$W52*'Rent Roll'!$AB52,"-"),"-")</f>
        <v>-</v>
      </c>
      <c r="G113" s="93" t="str">
        <f>IFERROR(IF(G$5=EOMONTH('Rent Roll'!$M52,0),-'Rent Roll'!$W52*'Rent Roll'!$AB52,"-"),"-")</f>
        <v>-</v>
      </c>
      <c r="H113" s="93" t="str">
        <f>IFERROR(IF(H$5=EOMONTH('Rent Roll'!$M52,0),-'Rent Roll'!$W52*'Rent Roll'!$AB52,"-"),"-")</f>
        <v>-</v>
      </c>
      <c r="I113" s="93" t="str">
        <f>IFERROR(IF(I$5=EOMONTH('Rent Roll'!$M52,0),-'Rent Roll'!$W52*'Rent Roll'!$AB52,"-"),"-")</f>
        <v>-</v>
      </c>
      <c r="J113" s="93" t="str">
        <f>IFERROR(IF(J$5=EOMONTH('Rent Roll'!$M52,0),-'Rent Roll'!$W52*'Rent Roll'!$AB52,"-"),"-")</f>
        <v>-</v>
      </c>
      <c r="K113" s="93" t="str">
        <f>IFERROR(IF(K$5=EOMONTH('Rent Roll'!$M52,0),-'Rent Roll'!$W52*'Rent Roll'!$AB52,"-"),"-")</f>
        <v>-</v>
      </c>
      <c r="L113" s="93" t="str">
        <f>IFERROR(IF(L$5=EOMONTH('Rent Roll'!$M52,0),-'Rent Roll'!$W52*'Rent Roll'!$AB52,"-"),"-")</f>
        <v>-</v>
      </c>
      <c r="M113" s="93" t="str">
        <f>IFERROR(IF(M$5=EOMONTH('Rent Roll'!$M52,0),-'Rent Roll'!$W52*'Rent Roll'!$AB52,"-"),"-")</f>
        <v>-</v>
      </c>
      <c r="N113" s="93" t="str">
        <f>IFERROR(IF(N$5=EOMONTH('Rent Roll'!$M52,0),-'Rent Roll'!$W52*'Rent Roll'!$AB52,"-"),"-")</f>
        <v>-</v>
      </c>
      <c r="O113" s="93" t="str">
        <f>IFERROR(IF(O$5=EOMONTH('Rent Roll'!$M52,0),-'Rent Roll'!$W52*'Rent Roll'!$AB52,"-"),"-")</f>
        <v>-</v>
      </c>
      <c r="P113" s="93" t="str">
        <f>IFERROR(IF(P$5=EOMONTH('Rent Roll'!$M52,0),-'Rent Roll'!$W52*'Rent Roll'!$AB52,"-"),"-")</f>
        <v>-</v>
      </c>
      <c r="Q113" s="93" t="str">
        <f>IFERROR(IF(Q$5=EOMONTH('Rent Roll'!$M52,0),-'Rent Roll'!$W52*'Rent Roll'!$AB52,"-"),"-")</f>
        <v>-</v>
      </c>
      <c r="R113" s="93" t="str">
        <f>IFERROR(IF(R$5=EOMONTH('Rent Roll'!$M52,0),-'Rent Roll'!$W52*'Rent Roll'!$AB52,"-"),"-")</f>
        <v>-</v>
      </c>
      <c r="S113" s="93" t="str">
        <f>IFERROR(IF(S$5=EOMONTH('Rent Roll'!$M52,0),-'Rent Roll'!$W52*'Rent Roll'!$AB52,"-"),"-")</f>
        <v>-</v>
      </c>
      <c r="T113" s="93" t="str">
        <f>IFERROR(IF(T$5=EOMONTH('Rent Roll'!$M52,0),-'Rent Roll'!$W52*'Rent Roll'!$AB52,"-"),"-")</f>
        <v>-</v>
      </c>
      <c r="U113" s="93" t="str">
        <f>IFERROR(IF(U$5=EOMONTH('Rent Roll'!$M52,0),-'Rent Roll'!$W52*'Rent Roll'!$AB52,"-"),"-")</f>
        <v>-</v>
      </c>
      <c r="V113" s="93" t="str">
        <f>IFERROR(IF(V$5=EOMONTH('Rent Roll'!$M52,0),-'Rent Roll'!$W52*'Rent Roll'!$AB52,"-"),"-")</f>
        <v>-</v>
      </c>
      <c r="W113" s="93" t="str">
        <f>IFERROR(IF(W$5=EOMONTH('Rent Roll'!$M52,0),-'Rent Roll'!$W52*'Rent Roll'!$AB52,"-"),"-")</f>
        <v>-</v>
      </c>
      <c r="X113" s="93" t="str">
        <f>IFERROR(IF(X$5=EOMONTH('Rent Roll'!$M52,0),-'Rent Roll'!$W52*'Rent Roll'!$AB52,"-"),"-")</f>
        <v>-</v>
      </c>
      <c r="Y113" s="93" t="str">
        <f>IFERROR(IF(Y$5=EOMONTH('Rent Roll'!$M52,0),-'Rent Roll'!$W52*'Rent Roll'!$AB52,"-"),"-")</f>
        <v>-</v>
      </c>
      <c r="Z113" s="93" t="str">
        <f>IFERROR(IF(Z$5=EOMONTH('Rent Roll'!$M52,0),-'Rent Roll'!$W52*'Rent Roll'!$AB52,"-"),"-")</f>
        <v>-</v>
      </c>
      <c r="AA113" s="93" t="str">
        <f>IFERROR(IF(AA$5=EOMONTH('Rent Roll'!$M52,0),-'Rent Roll'!$W52*'Rent Roll'!$AB52,"-"),"-")</f>
        <v>-</v>
      </c>
      <c r="AB113" s="93" t="str">
        <f>IFERROR(IF(AB$5=EOMONTH('Rent Roll'!$M52,0),-'Rent Roll'!$W52*'Rent Roll'!$AB52,"-"),"-")</f>
        <v>-</v>
      </c>
      <c r="AC113" s="93" t="str">
        <f>IFERROR(IF(AC$5=EOMONTH('Rent Roll'!$M52,0),-'Rent Roll'!$W52*'Rent Roll'!$AB52,"-"),"-")</f>
        <v>-</v>
      </c>
      <c r="AD113" s="93" t="str">
        <f>IFERROR(IF(AD$5=EOMONTH('Rent Roll'!$M52,0),-'Rent Roll'!$W52*'Rent Roll'!$AB52,"-"),"-")</f>
        <v>-</v>
      </c>
      <c r="AE113" s="93" t="str">
        <f>IFERROR(IF(AE$5=EOMONTH('Rent Roll'!$M52,0),-'Rent Roll'!$W52*'Rent Roll'!$AB52,"-"),"-")</f>
        <v>-</v>
      </c>
      <c r="AF113" s="93" t="str">
        <f>IFERROR(IF(AF$5=EOMONTH('Rent Roll'!$M52,0),-'Rent Roll'!$W52*'Rent Roll'!$AB52,"-"),"-")</f>
        <v>-</v>
      </c>
      <c r="AG113" s="93" t="str">
        <f>IFERROR(IF(AG$5=EOMONTH('Rent Roll'!$M52,0),-'Rent Roll'!$W52*'Rent Roll'!$AB52,"-"),"-")</f>
        <v>-</v>
      </c>
      <c r="AH113" s="93" t="str">
        <f>IFERROR(IF(AH$5=EOMONTH('Rent Roll'!$M52,0),-'Rent Roll'!$W52*'Rent Roll'!$AB52,"-"),"-")</f>
        <v>-</v>
      </c>
      <c r="AI113" s="93" t="str">
        <f>IFERROR(IF(AI$5=EOMONTH('Rent Roll'!$M52,0),-'Rent Roll'!$W52*'Rent Roll'!$AB52,"-"),"-")</f>
        <v>-</v>
      </c>
      <c r="AJ113" s="93" t="str">
        <f>IFERROR(IF(AJ$5=EOMONTH('Rent Roll'!$M52,0),-'Rent Roll'!$W52*'Rent Roll'!$AB52,"-"),"-")</f>
        <v>-</v>
      </c>
      <c r="AK113" s="93" t="str">
        <f>IFERROR(IF(AK$5=EOMONTH('Rent Roll'!$M52,0),-'Rent Roll'!$W52*'Rent Roll'!$AB52,"-"),"-")</f>
        <v>-</v>
      </c>
      <c r="AL113" s="93" t="str">
        <f>IFERROR(IF(AL$5=EOMONTH('Rent Roll'!$M52,0),-'Rent Roll'!$W52*'Rent Roll'!$AB52,"-"),"-")</f>
        <v>-</v>
      </c>
      <c r="AM113" s="93" t="str">
        <f>IFERROR(IF(AM$5=EOMONTH('Rent Roll'!$M52,0),-'Rent Roll'!$W52*'Rent Roll'!$AB52,"-"),"-")</f>
        <v>-</v>
      </c>
      <c r="AN113" s="93" t="str">
        <f>IFERROR(IF(AN$5=EOMONTH('Rent Roll'!$M52,0),-'Rent Roll'!$W52*'Rent Roll'!$AB52,"-"),"-")</f>
        <v>-</v>
      </c>
      <c r="AO113" s="93" t="str">
        <f>IFERROR(IF(AO$5=EOMONTH('Rent Roll'!$M52,0),-'Rent Roll'!$W52*'Rent Roll'!$AB52,"-"),"-")</f>
        <v>-</v>
      </c>
      <c r="AP113" s="93" t="str">
        <f>IFERROR(IF(AP$5=EOMONTH('Rent Roll'!$M52,0),-'Rent Roll'!$W52*'Rent Roll'!$AB52,"-"),"-")</f>
        <v>-</v>
      </c>
      <c r="AQ113" s="93" t="str">
        <f>IFERROR(IF(AQ$5=EOMONTH('Rent Roll'!$M52,0),-'Rent Roll'!$W52*'Rent Roll'!$AB52,"-"),"-")</f>
        <v>-</v>
      </c>
      <c r="AR113" s="93" t="str">
        <f>IFERROR(IF(AR$5=EOMONTH('Rent Roll'!$M52,0),-'Rent Roll'!$W52*'Rent Roll'!$AB52,"-"),"-")</f>
        <v>-</v>
      </c>
      <c r="AS113" s="93" t="str">
        <f>IFERROR(IF(AS$5=EOMONTH('Rent Roll'!$M52,0),-'Rent Roll'!$W52*'Rent Roll'!$AB52,"-"),"-")</f>
        <v>-</v>
      </c>
      <c r="AT113" s="93" t="str">
        <f>IFERROR(IF(AT$5=EOMONTH('Rent Roll'!$M52,0),-'Rent Roll'!$W52*'Rent Roll'!$AB52,"-"),"-")</f>
        <v>-</v>
      </c>
      <c r="AU113" s="93" t="str">
        <f>IFERROR(IF(AU$5=EOMONTH('Rent Roll'!$M52,0),-'Rent Roll'!$W52*'Rent Roll'!$AB52,"-"),"-")</f>
        <v>-</v>
      </c>
      <c r="AV113" s="93" t="str">
        <f>IFERROR(IF(AV$5=EOMONTH('Rent Roll'!$M52,0),-'Rent Roll'!$W52*'Rent Roll'!$AB52,"-"),"-")</f>
        <v>-</v>
      </c>
      <c r="AW113" s="93" t="str">
        <f>IFERROR(IF(AW$5=EOMONTH('Rent Roll'!$M52,0),-'Rent Roll'!$W52*'Rent Roll'!$AB52,"-"),"-")</f>
        <v>-</v>
      </c>
      <c r="AX113" s="93" t="str">
        <f>IFERROR(IF(AX$5=EOMONTH('Rent Roll'!$M52,0),-'Rent Roll'!$W52*'Rent Roll'!$AB52,"-"),"-")</f>
        <v>-</v>
      </c>
      <c r="AY113" s="93" t="str">
        <f>IFERROR(IF(AY$5=EOMONTH('Rent Roll'!$M52,0),-'Rent Roll'!$W52*'Rent Roll'!$AB52,"-"),"-")</f>
        <v>-</v>
      </c>
      <c r="AZ113" s="93" t="str">
        <f>IFERROR(IF(AZ$5=EOMONTH('Rent Roll'!$M52,0),-'Rent Roll'!$W52*'Rent Roll'!$AB52,"-"),"-")</f>
        <v>-</v>
      </c>
      <c r="BA113" s="93" t="str">
        <f>IFERROR(IF(BA$5=EOMONTH('Rent Roll'!$M52,0),-'Rent Roll'!$W52*'Rent Roll'!$AB52,"-"),"-")</f>
        <v>-</v>
      </c>
      <c r="BB113" s="93" t="str">
        <f>IFERROR(IF(BB$5=EOMONTH('Rent Roll'!$M52,0),-'Rent Roll'!$W52*'Rent Roll'!$AB52,"-"),"-")</f>
        <v>-</v>
      </c>
      <c r="BC113" s="93" t="str">
        <f>IFERROR(IF(BC$5=EOMONTH('Rent Roll'!$M52,0),-'Rent Roll'!$W52*'Rent Roll'!$AB52,"-"),"-")</f>
        <v>-</v>
      </c>
      <c r="BD113" s="93" t="str">
        <f>IFERROR(IF(BD$5=EOMONTH('Rent Roll'!$M52,0),-'Rent Roll'!$W52*'Rent Roll'!$AB52,"-"),"-")</f>
        <v>-</v>
      </c>
      <c r="BE113" s="93" t="str">
        <f>IFERROR(IF(BE$5=EOMONTH('Rent Roll'!$M52,0),-'Rent Roll'!$W52*'Rent Roll'!$AB52,"-"),"-")</f>
        <v>-</v>
      </c>
      <c r="BF113" s="93" t="str">
        <f>IFERROR(IF(BF$5=EOMONTH('Rent Roll'!$M52,0),-'Rent Roll'!$W52*'Rent Roll'!$AB52,"-"),"-")</f>
        <v>-</v>
      </c>
      <c r="BG113" s="93" t="str">
        <f>IFERROR(IF(BG$5=EOMONTH('Rent Roll'!$M52,0),-'Rent Roll'!$W52*'Rent Roll'!$AB52,"-"),"-")</f>
        <v>-</v>
      </c>
      <c r="BH113" s="93" t="str">
        <f>IFERROR(IF(BH$5=EOMONTH('Rent Roll'!$M52,0),-'Rent Roll'!$W52*'Rent Roll'!$AB52,"-"),"-")</f>
        <v>-</v>
      </c>
      <c r="BI113" s="93" t="str">
        <f>IFERROR(IF(BI$5=EOMONTH('Rent Roll'!$M52,0),-'Rent Roll'!$W52*'Rent Roll'!$AB52,"-"),"-")</f>
        <v>-</v>
      </c>
      <c r="BJ113" s="93" t="str">
        <f>IFERROR(IF(BJ$5=EOMONTH('Rent Roll'!$M52,0),-'Rent Roll'!$W52*'Rent Roll'!$AB52,"-"),"-")</f>
        <v>-</v>
      </c>
      <c r="BK113" s="93" t="str">
        <f>IFERROR(IF(BK$5=EOMONTH('Rent Roll'!$M52,0),-'Rent Roll'!$W52*'Rent Roll'!$AB52,"-"),"-")</f>
        <v>-</v>
      </c>
      <c r="BL113" s="93" t="str">
        <f>IFERROR(IF(BL$5=EOMONTH('Rent Roll'!$M52,0),-'Rent Roll'!$W52*'Rent Roll'!$AB52,"-"),"-")</f>
        <v>-</v>
      </c>
      <c r="BM113" s="93" t="str">
        <f>IFERROR(IF(BM$5=EOMONTH('Rent Roll'!$M52,0),-'Rent Roll'!$W52*'Rent Roll'!$AB52,"-"),"-")</f>
        <v>-</v>
      </c>
      <c r="BN113" s="93" t="str">
        <f>IFERROR(IF(BN$5=EOMONTH('Rent Roll'!$M52,0),-'Rent Roll'!$W52*'Rent Roll'!$AB52,"-"),"-")</f>
        <v>-</v>
      </c>
      <c r="BO113" s="93" t="str">
        <f>IFERROR(IF(BO$5=EOMONTH('Rent Roll'!$M52,0),-'Rent Roll'!$W52*'Rent Roll'!$AB52,"-"),"-")</f>
        <v>-</v>
      </c>
      <c r="BP113" s="93" t="str">
        <f>IFERROR(IF(BP$5=EOMONTH('Rent Roll'!$M52,0),-'Rent Roll'!$W52*'Rent Roll'!$AB52,"-"),"-")</f>
        <v>-</v>
      </c>
      <c r="BQ113" s="93" t="str">
        <f>IFERROR(IF(BQ$5=EOMONTH('Rent Roll'!$M52,0),-'Rent Roll'!$W52*'Rent Roll'!$AB52,"-"),"-")</f>
        <v>-</v>
      </c>
      <c r="BR113" s="93" t="str">
        <f>IFERROR(IF(BR$5=EOMONTH('Rent Roll'!$M52,0),-'Rent Roll'!$W52*'Rent Roll'!$AB52,"-"),"-")</f>
        <v>-</v>
      </c>
      <c r="BS113" s="93" t="str">
        <f>IFERROR(IF(BS$5=EOMONTH('Rent Roll'!$M52,0),-'Rent Roll'!$W52*'Rent Roll'!$AB52,"-"),"-")</f>
        <v>-</v>
      </c>
      <c r="BT113" s="93" t="str">
        <f>IFERROR(IF(BT$5=EOMONTH('Rent Roll'!$M52,0),-'Rent Roll'!$W52*'Rent Roll'!$AB52,"-"),"-")</f>
        <v>-</v>
      </c>
      <c r="BU113" s="93" t="str">
        <f>IFERROR(IF(BU$5=EOMONTH('Rent Roll'!$M52,0),-'Rent Roll'!$W52*'Rent Roll'!$AB52,"-"),"-")</f>
        <v>-</v>
      </c>
      <c r="BV113" s="93" t="str">
        <f>IFERROR(IF(BV$5=EOMONTH('Rent Roll'!$M52,0),-'Rent Roll'!$W52*'Rent Roll'!$AB52,"-"),"-")</f>
        <v>-</v>
      </c>
      <c r="BW113" s="93" t="str">
        <f>IFERROR(IF(BW$5=EOMONTH('Rent Roll'!$M52,0),-'Rent Roll'!$W52*'Rent Roll'!$AB52,"-"),"-")</f>
        <v>-</v>
      </c>
      <c r="BX113" s="93" t="str">
        <f>IFERROR(IF(BX$5=EOMONTH('Rent Roll'!$M52,0),-'Rent Roll'!$W52*'Rent Roll'!$AB52,"-"),"-")</f>
        <v>-</v>
      </c>
      <c r="BY113" s="93" t="str">
        <f>IFERROR(IF(BY$5=EOMONTH('Rent Roll'!$M52,0),-'Rent Roll'!$W52*'Rent Roll'!$AB52,"-"),"-")</f>
        <v>-</v>
      </c>
      <c r="BZ113" s="93" t="str">
        <f>IFERROR(IF(BZ$5=EOMONTH('Rent Roll'!$M52,0),-'Rent Roll'!$W52*'Rent Roll'!$AB52,"-"),"-")</f>
        <v>-</v>
      </c>
      <c r="CA113" s="93" t="str">
        <f>IFERROR(IF(CA$5=EOMONTH('Rent Roll'!$M52,0),-'Rent Roll'!$W52*'Rent Roll'!$AB52,"-"),"-")</f>
        <v>-</v>
      </c>
      <c r="CB113" s="93" t="str">
        <f>IFERROR(IF(CB$5=EOMONTH('Rent Roll'!$M52,0),-'Rent Roll'!$W52*'Rent Roll'!$AB52,"-"),"-")</f>
        <v>-</v>
      </c>
      <c r="CC113" s="93" t="str">
        <f>IFERROR(IF(CC$5=EOMONTH('Rent Roll'!$M52,0),-'Rent Roll'!$W52*'Rent Roll'!$AB52,"-"),"-")</f>
        <v>-</v>
      </c>
      <c r="CD113" s="93" t="str">
        <f>IFERROR(IF(CD$5=EOMONTH('Rent Roll'!$M52,0),-'Rent Roll'!$W52*'Rent Roll'!$AB52,"-"),"-")</f>
        <v>-</v>
      </c>
      <c r="CE113" s="93" t="str">
        <f>IFERROR(IF(CE$5=EOMONTH('Rent Roll'!$M52,0),-'Rent Roll'!$W52*'Rent Roll'!$AB52,"-"),"-")</f>
        <v>-</v>
      </c>
      <c r="CF113" s="93" t="str">
        <f>IFERROR(IF(CF$5=EOMONTH('Rent Roll'!$M52,0),-'Rent Roll'!$W52*'Rent Roll'!$AB52,"-"),"-")</f>
        <v>-</v>
      </c>
      <c r="CG113" s="93" t="str">
        <f>IFERROR(IF(CG$5=EOMONTH('Rent Roll'!$M52,0),-'Rent Roll'!$W52*'Rent Roll'!$AB52,"-"),"-")</f>
        <v>-</v>
      </c>
      <c r="CH113" s="93" t="str">
        <f>IFERROR(IF(CH$5=EOMONTH('Rent Roll'!$M52,0),-'Rent Roll'!$W52*'Rent Roll'!$AB52,"-"),"-")</f>
        <v>-</v>
      </c>
      <c r="CI113" s="93" t="str">
        <f>IFERROR(IF(CI$5=EOMONTH('Rent Roll'!$M52,0),-'Rent Roll'!$W52*'Rent Roll'!$AB52,"-"),"-")</f>
        <v>-</v>
      </c>
      <c r="CJ113" s="93" t="str">
        <f>IFERROR(IF(CJ$5=EOMONTH('Rent Roll'!$M52,0),-'Rent Roll'!$W52*'Rent Roll'!$AB52,"-"),"-")</f>
        <v>-</v>
      </c>
      <c r="CK113" s="93" t="str">
        <f>IFERROR(IF(CK$5=EOMONTH('Rent Roll'!$M52,0),-'Rent Roll'!$W52*'Rent Roll'!$AB52,"-"),"-")</f>
        <v>-</v>
      </c>
      <c r="CL113" s="93" t="str">
        <f>IFERROR(IF(CL$5=EOMONTH('Rent Roll'!$M52,0),-'Rent Roll'!$W52*'Rent Roll'!$AB52,"-"),"-")</f>
        <v>-</v>
      </c>
      <c r="CM113" s="93" t="str">
        <f>IFERROR(IF(CM$5=EOMONTH('Rent Roll'!$M52,0),-'Rent Roll'!$W52*'Rent Roll'!$AB52,"-"),"-")</f>
        <v>-</v>
      </c>
      <c r="CN113" s="93" t="str">
        <f>IFERROR(IF(CN$5=EOMONTH('Rent Roll'!$M52,0),-'Rent Roll'!$W52*'Rent Roll'!$AB52,"-"),"-")</f>
        <v>-</v>
      </c>
      <c r="CO113" s="93" t="str">
        <f>IFERROR(IF(CO$5=EOMONTH('Rent Roll'!$M52,0),-'Rent Roll'!$W52*'Rent Roll'!$AB52,"-"),"-")</f>
        <v>-</v>
      </c>
      <c r="CP113" s="93" t="str">
        <f>IFERROR(IF(CP$5=EOMONTH('Rent Roll'!$M52,0),-'Rent Roll'!$W52*'Rent Roll'!$AB52,"-"),"-")</f>
        <v>-</v>
      </c>
      <c r="CQ113" s="93" t="str">
        <f>IFERROR(IF(CQ$5=EOMONTH('Rent Roll'!$M52,0),-'Rent Roll'!$W52*'Rent Roll'!$AB52,"-"),"-")</f>
        <v>-</v>
      </c>
      <c r="CR113" s="93" t="str">
        <f>IFERROR(IF(CR$5=EOMONTH('Rent Roll'!$M52,0),-'Rent Roll'!$W52*'Rent Roll'!$AB52,"-"),"-")</f>
        <v>-</v>
      </c>
      <c r="CS113" s="93" t="str">
        <f>IFERROR(IF(CS$5=EOMONTH('Rent Roll'!$M52,0),-'Rent Roll'!$W52*'Rent Roll'!$AB52,"-"),"-")</f>
        <v>-</v>
      </c>
      <c r="CT113" s="93" t="str">
        <f>IFERROR(IF(CT$5=EOMONTH('Rent Roll'!$M52,0),-'Rent Roll'!$W52*'Rent Roll'!$AB52,"-"),"-")</f>
        <v>-</v>
      </c>
      <c r="CU113" s="93" t="str">
        <f>IFERROR(IF(CU$5=EOMONTH('Rent Roll'!$M52,0),-'Rent Roll'!$W52*'Rent Roll'!$AB52,"-"),"-")</f>
        <v>-</v>
      </c>
      <c r="CV113" s="93" t="str">
        <f>IFERROR(IF(CV$5=EOMONTH('Rent Roll'!$M52,0),-'Rent Roll'!$W52*'Rent Roll'!$AB52,"-"),"-")</f>
        <v>-</v>
      </c>
      <c r="CW113" s="93" t="str">
        <f>IFERROR(IF(CW$5=EOMONTH('Rent Roll'!$M52,0),-'Rent Roll'!$W52*'Rent Roll'!$AB52,"-"),"-")</f>
        <v>-</v>
      </c>
      <c r="CX113" s="93" t="str">
        <f>IFERROR(IF(CX$5=EOMONTH('Rent Roll'!$M52,0),-'Rent Roll'!$W52*'Rent Roll'!$AB52,"-"),"-")</f>
        <v>-</v>
      </c>
      <c r="CY113" s="93" t="str">
        <f>IFERROR(IF(CY$5=EOMONTH('Rent Roll'!$M52,0),-'Rent Roll'!$W52*'Rent Roll'!$AB52,"-"),"-")</f>
        <v>-</v>
      </c>
      <c r="CZ113" s="93" t="str">
        <f>IFERROR(IF(CZ$5=EOMONTH('Rent Roll'!$M52,0),-'Rent Roll'!$W52*'Rent Roll'!$AB52,"-"),"-")</f>
        <v>-</v>
      </c>
      <c r="DA113" s="93" t="str">
        <f>IFERROR(IF(DA$5=EOMONTH('Rent Roll'!$M52,0),-'Rent Roll'!$W52*'Rent Roll'!$AB52,"-"),"-")</f>
        <v>-</v>
      </c>
      <c r="DB113" s="93" t="str">
        <f>IFERROR(IF(DB$5=EOMONTH('Rent Roll'!$M52,0),-'Rent Roll'!$W52*'Rent Roll'!$AB52,"-"),"-")</f>
        <v>-</v>
      </c>
      <c r="DC113" s="93" t="str">
        <f>IFERROR(IF(DC$5=EOMONTH('Rent Roll'!$M52,0),-'Rent Roll'!$W52*'Rent Roll'!$AB52,"-"),"-")</f>
        <v>-</v>
      </c>
      <c r="DD113" s="93" t="str">
        <f>IFERROR(IF(DD$5=EOMONTH('Rent Roll'!$M52,0),-'Rent Roll'!$W52*'Rent Roll'!$AB52,"-"),"-")</f>
        <v>-</v>
      </c>
      <c r="DE113" s="93" t="str">
        <f>IFERROR(IF(DE$5=EOMONTH('Rent Roll'!$M52,0),-'Rent Roll'!$W52*'Rent Roll'!$AB52,"-"),"-")</f>
        <v>-</v>
      </c>
      <c r="DF113" s="93" t="str">
        <f>IFERROR(IF(DF$5=EOMONTH('Rent Roll'!$M52,0),-'Rent Roll'!$W52*'Rent Roll'!$AB52,"-"),"-")</f>
        <v>-</v>
      </c>
      <c r="DG113" s="93" t="str">
        <f>IFERROR(IF(DG$5=EOMONTH('Rent Roll'!$M52,0),-'Rent Roll'!$W52*'Rent Roll'!$AB52,"-"),"-")</f>
        <v>-</v>
      </c>
      <c r="DH113" s="93" t="str">
        <f>IFERROR(IF(DH$5=EOMONTH('Rent Roll'!$M52,0),-'Rent Roll'!$W52*'Rent Roll'!$AB52,"-"),"-")</f>
        <v>-</v>
      </c>
      <c r="DI113" s="93" t="str">
        <f>IFERROR(IF(DI$5=EOMONTH('Rent Roll'!$M52,0),-'Rent Roll'!$W52*'Rent Roll'!$AB52,"-"),"-")</f>
        <v>-</v>
      </c>
      <c r="DJ113" s="93" t="str">
        <f>IFERROR(IF(DJ$5=EOMONTH('Rent Roll'!$M52,0),-'Rent Roll'!$W52*'Rent Roll'!$AB52,"-"),"-")</f>
        <v>-</v>
      </c>
      <c r="DK113" s="93" t="str">
        <f>IFERROR(IF(DK$5=EOMONTH('Rent Roll'!$M52,0),-'Rent Roll'!$W52*'Rent Roll'!$AB52,"-"),"-")</f>
        <v>-</v>
      </c>
      <c r="DL113" s="93" t="str">
        <f>IFERROR(IF(DL$5=EOMONTH('Rent Roll'!$M52,0),-'Rent Roll'!$W52*'Rent Roll'!$AB52,"-"),"-")</f>
        <v>-</v>
      </c>
      <c r="DM113" s="93" t="str">
        <f>IFERROR(IF(DM$5=EOMONTH('Rent Roll'!$M52,0),-'Rent Roll'!$W52*'Rent Roll'!$AB52,"-"),"-")</f>
        <v>-</v>
      </c>
      <c r="DN113" s="93" t="str">
        <f>IFERROR(IF(DN$5=EOMONTH('Rent Roll'!$M52,0),-'Rent Roll'!$W52*'Rent Roll'!$AB52,"-"),"-")</f>
        <v>-</v>
      </c>
      <c r="DO113" s="93" t="str">
        <f>IFERROR(IF(DO$5=EOMONTH('Rent Roll'!$M52,0),-'Rent Roll'!$W52*'Rent Roll'!$AB52,"-"),"-")</f>
        <v>-</v>
      </c>
      <c r="DP113" s="93" t="str">
        <f>IFERROR(IF(DP$5=EOMONTH('Rent Roll'!$M52,0),-'Rent Roll'!$W52*'Rent Roll'!$AB52,"-"),"-")</f>
        <v>-</v>
      </c>
      <c r="DQ113" s="93" t="str">
        <f>IFERROR(IF(DQ$5=EOMONTH('Rent Roll'!$M52,0),-'Rent Roll'!$W52*'Rent Roll'!$AB52,"-"),"-")</f>
        <v>-</v>
      </c>
      <c r="DR113" s="93" t="str">
        <f>IFERROR(IF(DR$5=EOMONTH('Rent Roll'!$M52,0),-'Rent Roll'!$W52*'Rent Roll'!$AB52,"-"),"-")</f>
        <v>-</v>
      </c>
      <c r="DS113" s="93" t="str">
        <f>IFERROR(IF(DS$5=EOMONTH('Rent Roll'!$M52,0),-'Rent Roll'!$W52*'Rent Roll'!$AB52,"-"),"-")</f>
        <v>-</v>
      </c>
      <c r="DT113" s="93" t="str">
        <f>IFERROR(IF(DT$5=EOMONTH('Rent Roll'!$M52,0),-'Rent Roll'!$W52*'Rent Roll'!$AB52,"-"),"-")</f>
        <v>-</v>
      </c>
      <c r="DU113" s="93" t="str">
        <f>IFERROR(IF(DU$5=EOMONTH('Rent Roll'!$M52,0),-'Rent Roll'!$W52*'Rent Roll'!$AB52,"-"),"-")</f>
        <v>-</v>
      </c>
      <c r="DV113" s="93" t="str">
        <f>IFERROR(IF(DV$5=EOMONTH('Rent Roll'!$M52,0),-'Rent Roll'!$W52*'Rent Roll'!$AB52,"-"),"-")</f>
        <v>-</v>
      </c>
      <c r="DW113" s="93" t="str">
        <f>IFERROR(IF(DW$5=EOMONTH('Rent Roll'!$M52,0),-'Rent Roll'!$W52*'Rent Roll'!$AB52,"-"),"-")</f>
        <v>-</v>
      </c>
      <c r="DX113" s="93" t="str">
        <f>IFERROR(IF(DX$5=EOMONTH('Rent Roll'!$M52,0),-'Rent Roll'!$W52*'Rent Roll'!$AB52,"-"),"-")</f>
        <v>-</v>
      </c>
      <c r="DY113" s="93" t="str">
        <f>IFERROR(IF(DY$5=EOMONTH('Rent Roll'!$M52,0),-'Rent Roll'!$W52*'Rent Roll'!$AB52,"-"),"-")</f>
        <v>-</v>
      </c>
      <c r="DZ113" s="93" t="str">
        <f>IFERROR(IF(DZ$5=EOMONTH('Rent Roll'!$M52,0),-'Rent Roll'!$W52*'Rent Roll'!$AB52,"-"),"-")</f>
        <v>-</v>
      </c>
      <c r="EA113" s="93" t="str">
        <f>IFERROR(IF(EA$5=EOMONTH('Rent Roll'!$M52,0),-'Rent Roll'!$W52*'Rent Roll'!$AB52,"-"),"-")</f>
        <v>-</v>
      </c>
      <c r="EB113" s="93" t="str">
        <f>IFERROR(IF(EB$5=EOMONTH('Rent Roll'!$M52,0),-'Rent Roll'!$W52*'Rent Roll'!$AB52,"-"),"-")</f>
        <v>-</v>
      </c>
      <c r="EC113" s="93" t="str">
        <f>IFERROR(IF(EC$5=EOMONTH('Rent Roll'!$M52,0),-'Rent Roll'!$W52*'Rent Roll'!$AB52,"-"),"-")</f>
        <v>-</v>
      </c>
      <c r="ED113" s="93" t="str">
        <f>IFERROR(IF(ED$5=EOMONTH('Rent Roll'!$M52,0),-'Rent Roll'!$W52*'Rent Roll'!$AB52,"-"),"-")</f>
        <v>-</v>
      </c>
      <c r="EE113" s="93" t="str">
        <f>IFERROR(IF(EE$5=EOMONTH('Rent Roll'!$M52,0),-'Rent Roll'!$W52*'Rent Roll'!$AB52,"-"),"-")</f>
        <v>-</v>
      </c>
      <c r="EF113" s="238" t="str">
        <f>IFERROR(IF(EF$5=EOMONTH('Rent Roll'!$M52,0),-'Rent Roll'!$W52*'Rent Roll'!$AB52,"-"),"-")</f>
        <v>-</v>
      </c>
      <c r="EG113" s="72" t="s">
        <v>109</v>
      </c>
    </row>
    <row r="114" spans="2:137" ht="15.75" thickBot="1" x14ac:dyDescent="0.3">
      <c r="B114" s="331"/>
      <c r="C114" s="332" t="s">
        <v>21</v>
      </c>
      <c r="D114" s="333">
        <f>SUM(D92:D113)</f>
        <v>-17118.949770880205</v>
      </c>
      <c r="E114" s="334">
        <f>SUM(E92:E113)</f>
        <v>0</v>
      </c>
      <c r="F114" s="334">
        <f t="shared" ref="F114:BQ114" si="158">SUM(F92:F113)</f>
        <v>0</v>
      </c>
      <c r="G114" s="334">
        <f t="shared" si="158"/>
        <v>0</v>
      </c>
      <c r="H114" s="334">
        <f t="shared" si="158"/>
        <v>0</v>
      </c>
      <c r="I114" s="334">
        <f t="shared" si="158"/>
        <v>0</v>
      </c>
      <c r="J114" s="334">
        <f t="shared" si="158"/>
        <v>0</v>
      </c>
      <c r="K114" s="334">
        <f t="shared" si="158"/>
        <v>0</v>
      </c>
      <c r="L114" s="334">
        <f t="shared" si="158"/>
        <v>0</v>
      </c>
      <c r="M114" s="334">
        <f t="shared" si="158"/>
        <v>0</v>
      </c>
      <c r="N114" s="334">
        <f t="shared" si="158"/>
        <v>0</v>
      </c>
      <c r="O114" s="334">
        <f t="shared" si="158"/>
        <v>0</v>
      </c>
      <c r="P114" s="334">
        <f t="shared" si="158"/>
        <v>0</v>
      </c>
      <c r="Q114" s="334">
        <f t="shared" si="158"/>
        <v>0</v>
      </c>
      <c r="R114" s="334">
        <f t="shared" si="158"/>
        <v>0</v>
      </c>
      <c r="S114" s="334">
        <f t="shared" si="158"/>
        <v>0</v>
      </c>
      <c r="T114" s="334">
        <f t="shared" si="158"/>
        <v>0</v>
      </c>
      <c r="U114" s="334">
        <f t="shared" si="158"/>
        <v>0</v>
      </c>
      <c r="V114" s="334">
        <f t="shared" si="158"/>
        <v>0</v>
      </c>
      <c r="W114" s="334">
        <f t="shared" si="158"/>
        <v>0</v>
      </c>
      <c r="X114" s="334">
        <f t="shared" si="158"/>
        <v>0</v>
      </c>
      <c r="Y114" s="334">
        <f t="shared" si="158"/>
        <v>0</v>
      </c>
      <c r="Z114" s="334">
        <f t="shared" si="158"/>
        <v>0</v>
      </c>
      <c r="AA114" s="334">
        <f t="shared" si="158"/>
        <v>0</v>
      </c>
      <c r="AB114" s="334">
        <f t="shared" si="158"/>
        <v>0</v>
      </c>
      <c r="AC114" s="334">
        <f t="shared" si="158"/>
        <v>0</v>
      </c>
      <c r="AD114" s="334">
        <f t="shared" si="158"/>
        <v>0</v>
      </c>
      <c r="AE114" s="334">
        <f t="shared" si="158"/>
        <v>0</v>
      </c>
      <c r="AF114" s="334">
        <f t="shared" si="158"/>
        <v>0</v>
      </c>
      <c r="AG114" s="334">
        <f t="shared" si="158"/>
        <v>0</v>
      </c>
      <c r="AH114" s="334">
        <f t="shared" si="158"/>
        <v>0</v>
      </c>
      <c r="AI114" s="334">
        <f t="shared" si="158"/>
        <v>0</v>
      </c>
      <c r="AJ114" s="334">
        <f t="shared" si="158"/>
        <v>0</v>
      </c>
      <c r="AK114" s="334">
        <f t="shared" si="158"/>
        <v>0</v>
      </c>
      <c r="AL114" s="334">
        <f t="shared" si="158"/>
        <v>0</v>
      </c>
      <c r="AM114" s="334">
        <f t="shared" si="158"/>
        <v>0</v>
      </c>
      <c r="AN114" s="334">
        <f t="shared" si="158"/>
        <v>0</v>
      </c>
      <c r="AO114" s="334">
        <f t="shared" si="158"/>
        <v>0</v>
      </c>
      <c r="AP114" s="334">
        <f t="shared" si="158"/>
        <v>0</v>
      </c>
      <c r="AQ114" s="334">
        <f t="shared" si="158"/>
        <v>0</v>
      </c>
      <c r="AR114" s="334">
        <f t="shared" si="158"/>
        <v>0</v>
      </c>
      <c r="AS114" s="334">
        <f t="shared" si="158"/>
        <v>0</v>
      </c>
      <c r="AT114" s="334">
        <f t="shared" si="158"/>
        <v>0</v>
      </c>
      <c r="AU114" s="334">
        <f t="shared" si="158"/>
        <v>0</v>
      </c>
      <c r="AV114" s="334">
        <f t="shared" si="158"/>
        <v>0</v>
      </c>
      <c r="AW114" s="334">
        <f t="shared" si="158"/>
        <v>0</v>
      </c>
      <c r="AX114" s="334">
        <f t="shared" si="158"/>
        <v>0</v>
      </c>
      <c r="AY114" s="334">
        <f t="shared" si="158"/>
        <v>0</v>
      </c>
      <c r="AZ114" s="334">
        <f t="shared" si="158"/>
        <v>0</v>
      </c>
      <c r="BA114" s="334">
        <f t="shared" si="158"/>
        <v>0</v>
      </c>
      <c r="BB114" s="334">
        <f t="shared" si="158"/>
        <v>0</v>
      </c>
      <c r="BC114" s="334">
        <f t="shared" si="158"/>
        <v>0</v>
      </c>
      <c r="BD114" s="334">
        <f t="shared" si="158"/>
        <v>0</v>
      </c>
      <c r="BE114" s="334">
        <f t="shared" si="158"/>
        <v>0</v>
      </c>
      <c r="BF114" s="334">
        <f t="shared" si="158"/>
        <v>0</v>
      </c>
      <c r="BG114" s="334">
        <f t="shared" si="158"/>
        <v>0</v>
      </c>
      <c r="BH114" s="334">
        <f t="shared" si="158"/>
        <v>0</v>
      </c>
      <c r="BI114" s="334">
        <f t="shared" si="158"/>
        <v>0</v>
      </c>
      <c r="BJ114" s="334">
        <f t="shared" si="158"/>
        <v>0</v>
      </c>
      <c r="BK114" s="334">
        <f t="shared" si="158"/>
        <v>0</v>
      </c>
      <c r="BL114" s="334">
        <f t="shared" si="158"/>
        <v>0</v>
      </c>
      <c r="BM114" s="334">
        <f t="shared" si="158"/>
        <v>0</v>
      </c>
      <c r="BN114" s="334">
        <f t="shared" si="158"/>
        <v>0</v>
      </c>
      <c r="BO114" s="334">
        <f t="shared" si="158"/>
        <v>0</v>
      </c>
      <c r="BP114" s="334">
        <f t="shared" si="158"/>
        <v>0</v>
      </c>
      <c r="BQ114" s="334">
        <f t="shared" si="158"/>
        <v>0</v>
      </c>
      <c r="BR114" s="334">
        <f t="shared" ref="BR114:EC114" si="159">SUM(BR92:BR113)</f>
        <v>0</v>
      </c>
      <c r="BS114" s="334">
        <f t="shared" si="159"/>
        <v>0</v>
      </c>
      <c r="BT114" s="334">
        <f t="shared" si="159"/>
        <v>0</v>
      </c>
      <c r="BU114" s="334">
        <f t="shared" si="159"/>
        <v>0</v>
      </c>
      <c r="BV114" s="334">
        <f t="shared" si="159"/>
        <v>0</v>
      </c>
      <c r="BW114" s="334">
        <f t="shared" si="159"/>
        <v>0</v>
      </c>
      <c r="BX114" s="334">
        <f t="shared" si="159"/>
        <v>0</v>
      </c>
      <c r="BY114" s="334">
        <f t="shared" si="159"/>
        <v>0</v>
      </c>
      <c r="BZ114" s="334">
        <f t="shared" si="159"/>
        <v>0</v>
      </c>
      <c r="CA114" s="334">
        <f t="shared" si="159"/>
        <v>0</v>
      </c>
      <c r="CB114" s="334">
        <f t="shared" si="159"/>
        <v>0</v>
      </c>
      <c r="CC114" s="334">
        <f t="shared" si="159"/>
        <v>0</v>
      </c>
      <c r="CD114" s="334">
        <f t="shared" si="159"/>
        <v>0</v>
      </c>
      <c r="CE114" s="334">
        <f t="shared" si="159"/>
        <v>0</v>
      </c>
      <c r="CF114" s="334">
        <f t="shared" si="159"/>
        <v>0</v>
      </c>
      <c r="CG114" s="334">
        <f t="shared" si="159"/>
        <v>0</v>
      </c>
      <c r="CH114" s="334">
        <f t="shared" si="159"/>
        <v>0</v>
      </c>
      <c r="CI114" s="334">
        <f t="shared" si="159"/>
        <v>0</v>
      </c>
      <c r="CJ114" s="334">
        <f t="shared" si="159"/>
        <v>0</v>
      </c>
      <c r="CK114" s="334">
        <f t="shared" si="159"/>
        <v>0</v>
      </c>
      <c r="CL114" s="334">
        <f t="shared" si="159"/>
        <v>-17118.949770880205</v>
      </c>
      <c r="CM114" s="334">
        <f t="shared" si="159"/>
        <v>0</v>
      </c>
      <c r="CN114" s="334">
        <f t="shared" si="159"/>
        <v>0</v>
      </c>
      <c r="CO114" s="334">
        <f t="shared" si="159"/>
        <v>0</v>
      </c>
      <c r="CP114" s="334">
        <f t="shared" si="159"/>
        <v>0</v>
      </c>
      <c r="CQ114" s="334">
        <f t="shared" si="159"/>
        <v>0</v>
      </c>
      <c r="CR114" s="334">
        <f t="shared" si="159"/>
        <v>0</v>
      </c>
      <c r="CS114" s="334">
        <f t="shared" si="159"/>
        <v>0</v>
      </c>
      <c r="CT114" s="334">
        <f t="shared" si="159"/>
        <v>0</v>
      </c>
      <c r="CU114" s="334">
        <f t="shared" si="159"/>
        <v>0</v>
      </c>
      <c r="CV114" s="334">
        <f t="shared" si="159"/>
        <v>0</v>
      </c>
      <c r="CW114" s="334">
        <f t="shared" si="159"/>
        <v>0</v>
      </c>
      <c r="CX114" s="334">
        <f t="shared" si="159"/>
        <v>0</v>
      </c>
      <c r="CY114" s="334">
        <f t="shared" si="159"/>
        <v>0</v>
      </c>
      <c r="CZ114" s="334">
        <f t="shared" si="159"/>
        <v>0</v>
      </c>
      <c r="DA114" s="334">
        <f t="shared" si="159"/>
        <v>0</v>
      </c>
      <c r="DB114" s="334">
        <f t="shared" si="159"/>
        <v>0</v>
      </c>
      <c r="DC114" s="334">
        <f t="shared" si="159"/>
        <v>0</v>
      </c>
      <c r="DD114" s="334">
        <f t="shared" si="159"/>
        <v>0</v>
      </c>
      <c r="DE114" s="334">
        <f t="shared" si="159"/>
        <v>0</v>
      </c>
      <c r="DF114" s="334">
        <f t="shared" si="159"/>
        <v>0</v>
      </c>
      <c r="DG114" s="334">
        <f t="shared" si="159"/>
        <v>0</v>
      </c>
      <c r="DH114" s="334">
        <f t="shared" si="159"/>
        <v>0</v>
      </c>
      <c r="DI114" s="334">
        <f t="shared" si="159"/>
        <v>0</v>
      </c>
      <c r="DJ114" s="334">
        <f t="shared" si="159"/>
        <v>0</v>
      </c>
      <c r="DK114" s="334">
        <f t="shared" si="159"/>
        <v>0</v>
      </c>
      <c r="DL114" s="334">
        <f t="shared" si="159"/>
        <v>0</v>
      </c>
      <c r="DM114" s="334">
        <f t="shared" si="159"/>
        <v>0</v>
      </c>
      <c r="DN114" s="334">
        <f t="shared" si="159"/>
        <v>0</v>
      </c>
      <c r="DO114" s="334">
        <f t="shared" si="159"/>
        <v>0</v>
      </c>
      <c r="DP114" s="334">
        <f t="shared" si="159"/>
        <v>0</v>
      </c>
      <c r="DQ114" s="334">
        <f t="shared" si="159"/>
        <v>0</v>
      </c>
      <c r="DR114" s="334">
        <f t="shared" si="159"/>
        <v>0</v>
      </c>
      <c r="DS114" s="334">
        <f t="shared" si="159"/>
        <v>0</v>
      </c>
      <c r="DT114" s="334">
        <f t="shared" si="159"/>
        <v>0</v>
      </c>
      <c r="DU114" s="334">
        <f t="shared" si="159"/>
        <v>0</v>
      </c>
      <c r="DV114" s="334">
        <f t="shared" si="159"/>
        <v>0</v>
      </c>
      <c r="DW114" s="334">
        <f t="shared" si="159"/>
        <v>0</v>
      </c>
      <c r="DX114" s="334">
        <f t="shared" si="159"/>
        <v>0</v>
      </c>
      <c r="DY114" s="334">
        <f t="shared" si="159"/>
        <v>0</v>
      </c>
      <c r="DZ114" s="334">
        <f t="shared" si="159"/>
        <v>0</v>
      </c>
      <c r="EA114" s="334">
        <f t="shared" si="159"/>
        <v>0</v>
      </c>
      <c r="EB114" s="334">
        <f t="shared" si="159"/>
        <v>0</v>
      </c>
      <c r="EC114" s="334">
        <f t="shared" si="159"/>
        <v>0</v>
      </c>
      <c r="ED114" s="334">
        <f t="shared" ref="ED114:EF114" si="160">SUM(ED92:ED113)</f>
        <v>0</v>
      </c>
      <c r="EE114" s="334">
        <f t="shared" si="160"/>
        <v>0</v>
      </c>
      <c r="EF114" s="335">
        <f t="shared" si="160"/>
        <v>0</v>
      </c>
      <c r="EG114" s="72" t="s">
        <v>109</v>
      </c>
    </row>
    <row r="115" spans="2:137" ht="15" thickTop="1" x14ac:dyDescent="0.2">
      <c r="EG115" s="72" t="s">
        <v>109</v>
      </c>
    </row>
    <row r="116" spans="2:137" x14ac:dyDescent="0.2">
      <c r="EG116" s="72" t="s">
        <v>109</v>
      </c>
    </row>
    <row r="117" spans="2:137" x14ac:dyDescent="0.2">
      <c r="EG117" s="72" t="s">
        <v>109</v>
      </c>
    </row>
    <row r="118" spans="2:137" x14ac:dyDescent="0.2">
      <c r="EG118" s="72" t="s">
        <v>109</v>
      </c>
    </row>
    <row r="119" spans="2:137" x14ac:dyDescent="0.2">
      <c r="EG119" s="72" t="s">
        <v>109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217C7-E03E-4EBE-9DB0-FA9ADC09A4AE}">
  <sheetPr>
    <tabColor theme="5" tint="-0.499984740745262"/>
  </sheetPr>
  <dimension ref="A1:M32"/>
  <sheetViews>
    <sheetView workbookViewId="0">
      <selection activeCell="J9" sqref="J9"/>
    </sheetView>
  </sheetViews>
  <sheetFormatPr defaultColWidth="9.140625" defaultRowHeight="14.25" x14ac:dyDescent="0.2"/>
  <cols>
    <col min="1" max="1" width="12.28515625" style="163" bestFit="1" customWidth="1"/>
    <col min="2" max="2" width="11.7109375" style="163" customWidth="1"/>
    <col min="3" max="3" width="11.85546875" style="163" customWidth="1"/>
    <col min="4" max="4" width="10.5703125" style="163" customWidth="1"/>
    <col min="5" max="5" width="16.140625" style="163" customWidth="1"/>
    <col min="6" max="6" width="18.140625" style="163" customWidth="1"/>
    <col min="7" max="7" width="13.85546875" style="163" customWidth="1"/>
    <col min="8" max="8" width="19.5703125" style="163" bestFit="1" customWidth="1"/>
    <col min="9" max="9" width="11.85546875" style="163" bestFit="1" customWidth="1"/>
    <col min="10" max="10" width="19.140625" style="163" bestFit="1" customWidth="1"/>
    <col min="11" max="11" width="21" style="163" bestFit="1" customWidth="1"/>
    <col min="12" max="12" width="14.28515625" style="163" bestFit="1" customWidth="1"/>
    <col min="13" max="13" width="11.42578125" style="163" bestFit="1" customWidth="1"/>
    <col min="14" max="16384" width="9.140625" style="163"/>
  </cols>
  <sheetData>
    <row r="1" spans="1:13" ht="30" customHeight="1" x14ac:dyDescent="0.2">
      <c r="A1" s="159" t="s">
        <v>193</v>
      </c>
      <c r="B1" s="160"/>
      <c r="C1" s="160"/>
      <c r="D1" s="160"/>
      <c r="E1" s="160"/>
      <c r="F1" s="160"/>
      <c r="G1" s="160"/>
      <c r="H1" s="160"/>
      <c r="I1" s="160"/>
      <c r="J1" s="160"/>
      <c r="K1" s="160"/>
      <c r="L1" s="161" t="s">
        <v>161</v>
      </c>
      <c r="M1" s="162" t="s">
        <v>161</v>
      </c>
    </row>
    <row r="2" spans="1:13" ht="15" x14ac:dyDescent="0.2">
      <c r="A2" s="164">
        <f>'Control | Sensitivity'!C19</f>
        <v>2023</v>
      </c>
      <c r="B2" s="165"/>
      <c r="C2" s="166"/>
      <c r="D2" s="166"/>
      <c r="E2" s="166"/>
      <c r="F2" s="167"/>
      <c r="G2" s="167"/>
      <c r="H2" s="167"/>
      <c r="I2" s="167"/>
      <c r="J2" s="167"/>
      <c r="K2" s="158">
        <v>0.06</v>
      </c>
      <c r="L2" s="168"/>
      <c r="M2" s="162" t="s">
        <v>162</v>
      </c>
    </row>
    <row r="3" spans="1:13" ht="29.25" thickBot="1" x14ac:dyDescent="0.25">
      <c r="A3" s="169" t="s">
        <v>194</v>
      </c>
      <c r="B3" s="170" t="s">
        <v>150</v>
      </c>
      <c r="C3" s="171" t="s">
        <v>195</v>
      </c>
      <c r="D3" s="171" t="s">
        <v>196</v>
      </c>
      <c r="E3" s="172" t="s">
        <v>197</v>
      </c>
      <c r="F3" s="173" t="s">
        <v>198</v>
      </c>
      <c r="G3" s="173" t="s">
        <v>199</v>
      </c>
      <c r="H3" s="173" t="s">
        <v>200</v>
      </c>
      <c r="I3" s="173" t="s">
        <v>201</v>
      </c>
      <c r="J3" s="174" t="s">
        <v>202</v>
      </c>
      <c r="K3" s="175" t="s">
        <v>203</v>
      </c>
      <c r="L3" s="176" t="s">
        <v>204</v>
      </c>
    </row>
    <row r="4" spans="1:13" ht="15" thickTop="1" x14ac:dyDescent="0.2">
      <c r="A4" s="177">
        <v>1</v>
      </c>
      <c r="B4" s="178">
        <f>YEAR(D4)</f>
        <v>2021</v>
      </c>
      <c r="C4" s="179">
        <v>44013</v>
      </c>
      <c r="D4" s="180">
        <f>EOMONTH(C4,11)</f>
        <v>44377</v>
      </c>
      <c r="E4" s="198">
        <v>1</v>
      </c>
      <c r="F4" s="181">
        <v>2038270</v>
      </c>
      <c r="G4" s="182">
        <v>0.01</v>
      </c>
      <c r="H4" s="183">
        <v>0.10693999999999999</v>
      </c>
      <c r="I4" s="184">
        <f>F4*H4</f>
        <v>217972.59379999997</v>
      </c>
      <c r="J4" s="184">
        <f t="shared" ref="J4:J18" ca="1" si="0">I4-L4</f>
        <v>34471.511617907439</v>
      </c>
      <c r="K4" s="185">
        <f ca="1">L4/I4</f>
        <v>0.84185391834380496</v>
      </c>
      <c r="L4" s="186">
        <f t="shared" ref="L4:L7" ca="1" si="1">K4*I4*E4</f>
        <v>183501.08218209253</v>
      </c>
    </row>
    <row r="5" spans="1:13" x14ac:dyDescent="0.2">
      <c r="A5" s="187">
        <v>2</v>
      </c>
      <c r="B5" s="178">
        <f t="shared" ref="B5:B18" si="2">YEAR(D5)</f>
        <v>2022</v>
      </c>
      <c r="C5" s="188">
        <f>D4+1</f>
        <v>44378</v>
      </c>
      <c r="D5" s="188">
        <f>EOMONTH(C5,11)</f>
        <v>44742</v>
      </c>
      <c r="E5" s="199">
        <v>1</v>
      </c>
      <c r="F5" s="181">
        <v>1986750</v>
      </c>
      <c r="G5" s="189">
        <v>0.01</v>
      </c>
      <c r="H5" s="190">
        <v>0.10755000000000001</v>
      </c>
      <c r="I5" s="186">
        <f>F5*H5</f>
        <v>213674.96250000002</v>
      </c>
      <c r="J5" s="186">
        <f t="shared" si="0"/>
        <v>35570.619999999995</v>
      </c>
      <c r="K5" s="191">
        <v>0.83352930271369541</v>
      </c>
      <c r="L5" s="186">
        <f t="shared" si="1"/>
        <v>178104.34250000003</v>
      </c>
    </row>
    <row r="6" spans="1:13" x14ac:dyDescent="0.2">
      <c r="A6" s="187">
        <v>3</v>
      </c>
      <c r="B6" s="178">
        <f t="shared" si="2"/>
        <v>2023</v>
      </c>
      <c r="C6" s="188">
        <f t="shared" ref="C6:C18" si="3">D5+1</f>
        <v>44743</v>
      </c>
      <c r="D6" s="188">
        <f t="shared" ref="D6:D18" si="4">EOMONTH(C6,11)</f>
        <v>45107</v>
      </c>
      <c r="E6" s="199">
        <v>1</v>
      </c>
      <c r="F6" s="186">
        <f t="shared" ref="F6:F8" si="5">F5*(1+G6)</f>
        <v>2006617.5</v>
      </c>
      <c r="G6" s="189">
        <v>0.01</v>
      </c>
      <c r="H6" s="190">
        <v>0.10755000000000001</v>
      </c>
      <c r="I6" s="186">
        <f>F6*H6</f>
        <v>215811.71212500002</v>
      </c>
      <c r="J6" s="186">
        <f t="shared" si="0"/>
        <v>35926.326199999981</v>
      </c>
      <c r="K6" s="191">
        <v>0.83352930271369541</v>
      </c>
      <c r="L6" s="186">
        <f t="shared" si="1"/>
        <v>179885.38592500004</v>
      </c>
    </row>
    <row r="7" spans="1:13" x14ac:dyDescent="0.2">
      <c r="A7" s="187">
        <v>4</v>
      </c>
      <c r="B7" s="178">
        <f t="shared" si="2"/>
        <v>2024</v>
      </c>
      <c r="C7" s="188">
        <f t="shared" si="3"/>
        <v>45108</v>
      </c>
      <c r="D7" s="188">
        <f t="shared" si="4"/>
        <v>45473</v>
      </c>
      <c r="E7" s="199">
        <v>1</v>
      </c>
      <c r="F7" s="186">
        <f t="shared" si="5"/>
        <v>2026683.675</v>
      </c>
      <c r="G7" s="189">
        <v>0.01</v>
      </c>
      <c r="H7" s="190">
        <v>0.10755000000000001</v>
      </c>
      <c r="I7" s="186">
        <f>F7*H7</f>
        <v>217969.82924625001</v>
      </c>
      <c r="J7" s="186">
        <f t="shared" si="0"/>
        <v>36285.589461999974</v>
      </c>
      <c r="K7" s="191">
        <v>0.83352930271369541</v>
      </c>
      <c r="L7" s="186">
        <f t="shared" si="1"/>
        <v>181684.23978425004</v>
      </c>
    </row>
    <row r="8" spans="1:13" x14ac:dyDescent="0.2">
      <c r="A8" s="187">
        <v>5</v>
      </c>
      <c r="B8" s="178">
        <f t="shared" si="2"/>
        <v>2025</v>
      </c>
      <c r="C8" s="188">
        <f t="shared" si="3"/>
        <v>45474</v>
      </c>
      <c r="D8" s="188">
        <f t="shared" si="4"/>
        <v>45838</v>
      </c>
      <c r="E8" s="199">
        <v>1</v>
      </c>
      <c r="F8" s="186">
        <f t="shared" si="5"/>
        <v>2046950.5117500001</v>
      </c>
      <c r="G8" s="189">
        <v>0.01</v>
      </c>
      <c r="H8" s="190">
        <v>0.10755000000000001</v>
      </c>
      <c r="I8" s="186">
        <f>F8*H8</f>
        <v>220149.52753871251</v>
      </c>
      <c r="J8" s="186">
        <f t="shared" si="0"/>
        <v>36648.445356619981</v>
      </c>
      <c r="K8" s="191">
        <v>0.83352930271369541</v>
      </c>
      <c r="L8" s="186">
        <f t="shared" ref="L8:L18" si="6">K8*I8*E8</f>
        <v>183501.08218209253</v>
      </c>
    </row>
    <row r="9" spans="1:13" x14ac:dyDescent="0.2">
      <c r="A9" s="187">
        <v>6</v>
      </c>
      <c r="B9" s="178">
        <f t="shared" si="2"/>
        <v>2026</v>
      </c>
      <c r="C9" s="188">
        <f t="shared" si="3"/>
        <v>45839</v>
      </c>
      <c r="D9" s="188">
        <f t="shared" si="4"/>
        <v>46203</v>
      </c>
      <c r="E9" s="199">
        <f>IF('Control | Sensitivity'!$K$42='Data Validation'!$J$3,90%,100%)</f>
        <v>1</v>
      </c>
      <c r="F9" s="186">
        <f>F8*(1+G9)</f>
        <v>2067420.0168675</v>
      </c>
      <c r="G9" s="189">
        <v>0.01</v>
      </c>
      <c r="H9" s="190">
        <v>0.10755000000000001</v>
      </c>
      <c r="I9" s="186">
        <f t="shared" ref="I9:I18" si="7">F9*H9</f>
        <v>222351.02281409965</v>
      </c>
      <c r="J9" s="186">
        <f t="shared" si="0"/>
        <v>37014.929810186179</v>
      </c>
      <c r="K9" s="192">
        <v>0.83352930271369541</v>
      </c>
      <c r="L9" s="186">
        <f t="shared" si="6"/>
        <v>185336.09300391347</v>
      </c>
    </row>
    <row r="10" spans="1:13" x14ac:dyDescent="0.2">
      <c r="A10" s="187">
        <v>7</v>
      </c>
      <c r="B10" s="178">
        <f t="shared" si="2"/>
        <v>2027</v>
      </c>
      <c r="C10" s="188">
        <f t="shared" si="3"/>
        <v>46204</v>
      </c>
      <c r="D10" s="188">
        <f t="shared" si="4"/>
        <v>46568</v>
      </c>
      <c r="E10" s="199">
        <f>IF('Control | Sensitivity'!$K$42='Data Validation'!$J$3,80%,100%)</f>
        <v>1</v>
      </c>
      <c r="F10" s="186">
        <f t="shared" ref="F10:F18" si="8">F9*(1+G10)</f>
        <v>2088094.2170361751</v>
      </c>
      <c r="G10" s="189">
        <v>0.01</v>
      </c>
      <c r="H10" s="190">
        <v>0.10755000000000001</v>
      </c>
      <c r="I10" s="186">
        <f t="shared" si="7"/>
        <v>224574.53304224066</v>
      </c>
      <c r="J10" s="186">
        <f t="shared" si="0"/>
        <v>37385.079108288046</v>
      </c>
      <c r="K10" s="192">
        <v>0.83352930271369541</v>
      </c>
      <c r="L10" s="186">
        <f t="shared" si="6"/>
        <v>187189.45393395261</v>
      </c>
    </row>
    <row r="11" spans="1:13" x14ac:dyDescent="0.2">
      <c r="A11" s="187">
        <v>8</v>
      </c>
      <c r="B11" s="178">
        <f t="shared" si="2"/>
        <v>2028</v>
      </c>
      <c r="C11" s="188">
        <f t="shared" si="3"/>
        <v>46569</v>
      </c>
      <c r="D11" s="188">
        <f t="shared" si="4"/>
        <v>46934</v>
      </c>
      <c r="E11" s="199">
        <f>IF('Control | Sensitivity'!$K$42='Data Validation'!$J$3,70%,100%)</f>
        <v>1</v>
      </c>
      <c r="F11" s="186">
        <f t="shared" si="8"/>
        <v>2108975.1592065371</v>
      </c>
      <c r="G11" s="189">
        <v>0.01</v>
      </c>
      <c r="H11" s="190">
        <v>0.10755000000000001</v>
      </c>
      <c r="I11" s="186">
        <f t="shared" si="7"/>
        <v>226820.27837266307</v>
      </c>
      <c r="J11" s="186">
        <f t="shared" si="0"/>
        <v>37758.929899370938</v>
      </c>
      <c r="K11" s="192">
        <v>0.83352930271369541</v>
      </c>
      <c r="L11" s="186">
        <f t="shared" si="6"/>
        <v>189061.34847329214</v>
      </c>
    </row>
    <row r="12" spans="1:13" x14ac:dyDescent="0.2">
      <c r="A12" s="187">
        <v>9</v>
      </c>
      <c r="B12" s="178">
        <f t="shared" si="2"/>
        <v>2029</v>
      </c>
      <c r="C12" s="188">
        <f t="shared" si="3"/>
        <v>46935</v>
      </c>
      <c r="D12" s="188">
        <f t="shared" si="4"/>
        <v>47299</v>
      </c>
      <c r="E12" s="199">
        <f>IF('Control | Sensitivity'!$K$42='Data Validation'!$J$3,60%,100%)</f>
        <v>1</v>
      </c>
      <c r="F12" s="186">
        <f t="shared" si="8"/>
        <v>2130064.9107986023</v>
      </c>
      <c r="G12" s="189">
        <v>0.01</v>
      </c>
      <c r="H12" s="190">
        <v>0.10755000000000001</v>
      </c>
      <c r="I12" s="186">
        <f t="shared" si="7"/>
        <v>229088.48115638969</v>
      </c>
      <c r="J12" s="186">
        <f t="shared" si="0"/>
        <v>38136.519198364636</v>
      </c>
      <c r="K12" s="192">
        <v>0.83352930271369541</v>
      </c>
      <c r="L12" s="186">
        <f t="shared" si="6"/>
        <v>190951.96195802506</v>
      </c>
    </row>
    <row r="13" spans="1:13" x14ac:dyDescent="0.2">
      <c r="A13" s="187">
        <v>10</v>
      </c>
      <c r="B13" s="178">
        <f t="shared" si="2"/>
        <v>2030</v>
      </c>
      <c r="C13" s="188">
        <f t="shared" si="3"/>
        <v>47300</v>
      </c>
      <c r="D13" s="188">
        <f t="shared" si="4"/>
        <v>47664</v>
      </c>
      <c r="E13" s="199">
        <f>IF('Control | Sensitivity'!$K$42='Data Validation'!$J$3,50%,100%)</f>
        <v>1</v>
      </c>
      <c r="F13" s="186">
        <f t="shared" si="8"/>
        <v>2151365.5599065884</v>
      </c>
      <c r="G13" s="189">
        <v>0.01</v>
      </c>
      <c r="H13" s="190">
        <v>0.10755000000000001</v>
      </c>
      <c r="I13" s="186">
        <f t="shared" si="7"/>
        <v>231379.36596795361</v>
      </c>
      <c r="J13" s="186">
        <f t="shared" si="0"/>
        <v>38517.884390348278</v>
      </c>
      <c r="K13" s="192">
        <v>0.83352930271369541</v>
      </c>
      <c r="L13" s="186">
        <f t="shared" si="6"/>
        <v>192861.48157760533</v>
      </c>
    </row>
    <row r="14" spans="1:13" x14ac:dyDescent="0.2">
      <c r="A14" s="187">
        <v>11</v>
      </c>
      <c r="B14" s="178">
        <f t="shared" si="2"/>
        <v>2031</v>
      </c>
      <c r="C14" s="188">
        <f t="shared" si="3"/>
        <v>47665</v>
      </c>
      <c r="D14" s="188">
        <f t="shared" si="4"/>
        <v>48029</v>
      </c>
      <c r="E14" s="199">
        <f>IF('Control | Sensitivity'!$K$42='Data Validation'!$J$3,40%,100%)</f>
        <v>1</v>
      </c>
      <c r="F14" s="186">
        <f t="shared" si="8"/>
        <v>2172879.2155056545</v>
      </c>
      <c r="G14" s="189">
        <v>0.01</v>
      </c>
      <c r="H14" s="190">
        <v>0.10755000000000001</v>
      </c>
      <c r="I14" s="186">
        <f t="shared" si="7"/>
        <v>233693.15962763314</v>
      </c>
      <c r="J14" s="186">
        <f t="shared" si="0"/>
        <v>38903.063234251778</v>
      </c>
      <c r="K14" s="192">
        <v>0.83352930271369541</v>
      </c>
      <c r="L14" s="186">
        <f t="shared" si="6"/>
        <v>194790.09639338136</v>
      </c>
    </row>
    <row r="15" spans="1:13" x14ac:dyDescent="0.2">
      <c r="A15" s="187">
        <v>12</v>
      </c>
      <c r="B15" s="178">
        <f t="shared" si="2"/>
        <v>2032</v>
      </c>
      <c r="C15" s="188">
        <f t="shared" si="3"/>
        <v>48030</v>
      </c>
      <c r="D15" s="188">
        <f t="shared" si="4"/>
        <v>48395</v>
      </c>
      <c r="E15" s="199">
        <f>IF('Control | Sensitivity'!$K$42='Data Validation'!$J$3,30%,100%)</f>
        <v>1</v>
      </c>
      <c r="F15" s="186">
        <f t="shared" si="8"/>
        <v>2194608.0076607112</v>
      </c>
      <c r="G15" s="189">
        <v>0.01</v>
      </c>
      <c r="H15" s="190">
        <v>0.10755000000000001</v>
      </c>
      <c r="I15" s="186">
        <f t="shared" si="7"/>
        <v>236030.09122390949</v>
      </c>
      <c r="J15" s="186">
        <f t="shared" si="0"/>
        <v>39292.093866594281</v>
      </c>
      <c r="K15" s="192">
        <v>0.83352930271369541</v>
      </c>
      <c r="L15" s="186">
        <f t="shared" si="6"/>
        <v>196737.99735731521</v>
      </c>
    </row>
    <row r="16" spans="1:13" x14ac:dyDescent="0.2">
      <c r="A16" s="187">
        <v>13</v>
      </c>
      <c r="B16" s="178">
        <f t="shared" si="2"/>
        <v>2033</v>
      </c>
      <c r="C16" s="188">
        <f t="shared" si="3"/>
        <v>48396</v>
      </c>
      <c r="D16" s="188">
        <f t="shared" si="4"/>
        <v>48760</v>
      </c>
      <c r="E16" s="199">
        <f>IF('Control | Sensitivity'!$K$42='Data Validation'!$J$3,20%,100%)</f>
        <v>1</v>
      </c>
      <c r="F16" s="186">
        <f t="shared" si="8"/>
        <v>2216554.0877373181</v>
      </c>
      <c r="G16" s="189">
        <v>0.01</v>
      </c>
      <c r="H16" s="190">
        <v>0.10755000000000001</v>
      </c>
      <c r="I16" s="186">
        <f t="shared" si="7"/>
        <v>238390.39213614858</v>
      </c>
      <c r="J16" s="186">
        <f t="shared" si="0"/>
        <v>39685.014805260231</v>
      </c>
      <c r="K16" s="192">
        <v>0.83352930271369541</v>
      </c>
      <c r="L16" s="186">
        <f t="shared" si="6"/>
        <v>198705.37733088835</v>
      </c>
    </row>
    <row r="17" spans="1:12" x14ac:dyDescent="0.2">
      <c r="A17" s="187">
        <v>14</v>
      </c>
      <c r="B17" s="178">
        <f t="shared" si="2"/>
        <v>2034</v>
      </c>
      <c r="C17" s="188">
        <f t="shared" si="3"/>
        <v>48761</v>
      </c>
      <c r="D17" s="188">
        <f t="shared" si="4"/>
        <v>49125</v>
      </c>
      <c r="E17" s="199">
        <f>IF('Control | Sensitivity'!$K$42='Data Validation'!$J$3,10%,100%)</f>
        <v>1</v>
      </c>
      <c r="F17" s="186">
        <f t="shared" si="8"/>
        <v>2238719.6286146916</v>
      </c>
      <c r="G17" s="189">
        <v>0.01</v>
      </c>
      <c r="H17" s="190">
        <v>0.10755000000000001</v>
      </c>
      <c r="I17" s="186">
        <f t="shared" si="7"/>
        <v>240774.2960575101</v>
      </c>
      <c r="J17" s="186">
        <f t="shared" si="0"/>
        <v>40081.864953312848</v>
      </c>
      <c r="K17" s="192">
        <v>0.83352930271369541</v>
      </c>
      <c r="L17" s="186">
        <f t="shared" si="6"/>
        <v>200692.43110419725</v>
      </c>
    </row>
    <row r="18" spans="1:12" x14ac:dyDescent="0.2">
      <c r="A18" s="187">
        <v>15</v>
      </c>
      <c r="B18" s="178">
        <f t="shared" si="2"/>
        <v>2035</v>
      </c>
      <c r="C18" s="188">
        <f t="shared" si="3"/>
        <v>49126</v>
      </c>
      <c r="D18" s="188">
        <f t="shared" si="4"/>
        <v>49490</v>
      </c>
      <c r="E18" s="199">
        <f>IF('Control | Sensitivity'!$K$42='Data Validation'!$J$3,0%,100%)</f>
        <v>1</v>
      </c>
      <c r="F18" s="186">
        <f t="shared" si="8"/>
        <v>2261106.8249008385</v>
      </c>
      <c r="G18" s="189">
        <v>0.01</v>
      </c>
      <c r="H18" s="190">
        <v>0.10755000000000001</v>
      </c>
      <c r="I18" s="186">
        <f t="shared" si="7"/>
        <v>243182.0390180852</v>
      </c>
      <c r="J18" s="186">
        <f t="shared" si="0"/>
        <v>40482.683602845966</v>
      </c>
      <c r="K18" s="192">
        <v>0.83352930271369541</v>
      </c>
      <c r="L18" s="186">
        <f t="shared" si="6"/>
        <v>202699.35541523923</v>
      </c>
    </row>
    <row r="19" spans="1:12" x14ac:dyDescent="0.2">
      <c r="A19" s="187">
        <f>IF('Control | Sensitivity'!$K$42='Data Validation'!$J$3,"",16)</f>
        <v>16</v>
      </c>
      <c r="B19" s="178">
        <f>IF('Control | Sensitivity'!$K$42='Data Validation'!$J$3,"",YEAR(D19))</f>
        <v>2036</v>
      </c>
      <c r="C19" s="188">
        <f>IF('Control | Sensitivity'!$K$42='Data Validation'!$J$3,"",D18+1)</f>
        <v>49491</v>
      </c>
      <c r="D19" s="188">
        <f>IF('Control | Sensitivity'!$K$42='Data Validation'!$J$3,"",EOMONTH(C19,11))</f>
        <v>49856</v>
      </c>
      <c r="E19" s="199">
        <f>IF('Control | Sensitivity'!$K$42='Data Validation'!$J$3,"",100%)</f>
        <v>1</v>
      </c>
      <c r="F19" s="186">
        <f>IF('Control | Sensitivity'!$K$42='Data Validation'!$J$3,"",F18*(1+G19))</f>
        <v>2283717.8931498472</v>
      </c>
      <c r="G19" s="189">
        <f>IF('Control | Sensitivity'!$K$42='Data Validation'!$J$3,"",1%)</f>
        <v>0.01</v>
      </c>
      <c r="H19" s="190">
        <f>IF('Control | Sensitivity'!$K$42='Data Validation'!$J$3,"",H18)</f>
        <v>0.10755000000000001</v>
      </c>
      <c r="I19" s="186">
        <f>IF('Control | Sensitivity'!$K$42='Data Validation'!$J$3,"",F19*H19)</f>
        <v>245613.85940826609</v>
      </c>
      <c r="J19" s="186">
        <f>IF('Control | Sensitivity'!$K$42='Data Validation'!$J$3,"",I19-L19)</f>
        <v>40887.510438874451</v>
      </c>
      <c r="K19" s="192">
        <f>IF('Control | Sensitivity'!$K$42='Data Validation'!$J$3,"",K18)</f>
        <v>0.83352930271369541</v>
      </c>
      <c r="L19" s="186">
        <f>IF('Control | Sensitivity'!$K$42='Data Validation'!$J$3,"",K19*I19*E19)</f>
        <v>204726.34896939163</v>
      </c>
    </row>
    <row r="20" spans="1:12" x14ac:dyDescent="0.2">
      <c r="A20" s="187">
        <f>IF('Control | Sensitivity'!$K$42='Data Validation'!$J$3,"",16)</f>
        <v>16</v>
      </c>
      <c r="B20" s="178">
        <f>IF('Control | Sensitivity'!$K$42='Data Validation'!$J$3,"",YEAR(D20))</f>
        <v>2037</v>
      </c>
      <c r="C20" s="188">
        <f>IF('Control | Sensitivity'!$K$42='Data Validation'!$J$3,"",D19+1)</f>
        <v>49857</v>
      </c>
      <c r="D20" s="188">
        <f>IF('Control | Sensitivity'!$K$42='Data Validation'!$J$3,"",EOMONTH(C20,11))</f>
        <v>50221</v>
      </c>
      <c r="E20" s="199">
        <f>IF('Control | Sensitivity'!$K$42='Data Validation'!$J$3,"",100%)</f>
        <v>1</v>
      </c>
      <c r="F20" s="186">
        <f>IF('Control | Sensitivity'!$K$42='Data Validation'!$J$3,"",F19*(1+G20))</f>
        <v>2306555.0720813456</v>
      </c>
      <c r="G20" s="189">
        <f>IF('Control | Sensitivity'!$K$42='Data Validation'!$J$3,"",1%)</f>
        <v>0.01</v>
      </c>
      <c r="H20" s="190">
        <f>IF('Control | Sensitivity'!$K$42='Data Validation'!$J$3,"",H19)</f>
        <v>0.10755000000000001</v>
      </c>
      <c r="I20" s="186">
        <f>IF('Control | Sensitivity'!$K$42='Data Validation'!$J$3,"",F20*H20)</f>
        <v>248069.99800234873</v>
      </c>
      <c r="J20" s="186">
        <f>IF('Control | Sensitivity'!$K$42='Data Validation'!$J$3,"",I20-L20)</f>
        <v>41296.385543263168</v>
      </c>
      <c r="K20" s="192">
        <f t="shared" ref="K20:K29" si="9">K19</f>
        <v>0.83352930271369541</v>
      </c>
      <c r="L20" s="186">
        <f>IF('Control | Sensitivity'!$K$42='Data Validation'!$J$3,"",K20*I20*E20)</f>
        <v>206773.61245908556</v>
      </c>
    </row>
    <row r="21" spans="1:12" x14ac:dyDescent="0.2">
      <c r="A21" s="187">
        <f>IF('Control | Sensitivity'!$K$42='Data Validation'!$J$3,"",16)</f>
        <v>16</v>
      </c>
      <c r="B21" s="178">
        <f>IF('Control | Sensitivity'!$K$42='Data Validation'!$J$3,"",YEAR(D21))</f>
        <v>2038</v>
      </c>
      <c r="C21" s="188">
        <f>IF('Control | Sensitivity'!$K$42='Data Validation'!$J$3,"",D20+1)</f>
        <v>50222</v>
      </c>
      <c r="D21" s="188">
        <f>IF('Control | Sensitivity'!$K$42='Data Validation'!$J$3,"",EOMONTH(C21,11))</f>
        <v>50586</v>
      </c>
      <c r="E21" s="199">
        <f>IF('Control | Sensitivity'!$K$42='Data Validation'!$J$3,"",100%)</f>
        <v>1</v>
      </c>
      <c r="F21" s="186">
        <f>IF('Control | Sensitivity'!$K$42='Data Validation'!$J$3,"",F20*(1+G21))</f>
        <v>2329620.6228021593</v>
      </c>
      <c r="G21" s="189">
        <f>IF('Control | Sensitivity'!$K$42='Data Validation'!$J$3,"",1%)</f>
        <v>0.01</v>
      </c>
      <c r="H21" s="190">
        <f>IF('Control | Sensitivity'!$K$42='Data Validation'!$J$3,"",H20)</f>
        <v>0.10755000000000001</v>
      </c>
      <c r="I21" s="186">
        <f>IF('Control | Sensitivity'!$K$42='Data Validation'!$J$3,"",F21*H21)</f>
        <v>250550.69798237225</v>
      </c>
      <c r="J21" s="186">
        <f>IF('Control | Sensitivity'!$K$42='Data Validation'!$J$3,"",I21-L21)</f>
        <v>41709.349398695806</v>
      </c>
      <c r="K21" s="192">
        <f t="shared" si="9"/>
        <v>0.83352930271369541</v>
      </c>
      <c r="L21" s="186">
        <f>IF('Control | Sensitivity'!$K$42='Data Validation'!$J$3,"",K21*I21*E21)</f>
        <v>208841.34858367644</v>
      </c>
    </row>
    <row r="22" spans="1:12" x14ac:dyDescent="0.2">
      <c r="A22" s="187">
        <f>IF('Control | Sensitivity'!$K$42='Data Validation'!$J$3,"",16)</f>
        <v>16</v>
      </c>
      <c r="B22" s="178">
        <f>IF('Control | Sensitivity'!$K$42='Data Validation'!$J$3,"",YEAR(D22))</f>
        <v>2039</v>
      </c>
      <c r="C22" s="188">
        <f>IF('Control | Sensitivity'!$K$42='Data Validation'!$J$3,"",D21+1)</f>
        <v>50587</v>
      </c>
      <c r="D22" s="188">
        <f>IF('Control | Sensitivity'!$K$42='Data Validation'!$J$3,"",EOMONTH(C22,11))</f>
        <v>50951</v>
      </c>
      <c r="E22" s="199">
        <f>IF('Control | Sensitivity'!$K$42='Data Validation'!$J$3,"",100%)</f>
        <v>1</v>
      </c>
      <c r="F22" s="186">
        <f>IF('Control | Sensitivity'!$K$42='Data Validation'!$J$3,"",F21*(1+G22))</f>
        <v>2352916.8290301808</v>
      </c>
      <c r="G22" s="189">
        <f>IF('Control | Sensitivity'!$K$42='Data Validation'!$J$3,"",1%)</f>
        <v>0.01</v>
      </c>
      <c r="H22" s="190">
        <f>IF('Control | Sensitivity'!$K$42='Data Validation'!$J$3,"",H21)</f>
        <v>0.10755000000000001</v>
      </c>
      <c r="I22" s="186">
        <f>IF('Control | Sensitivity'!$K$42='Data Validation'!$J$3,"",F22*H22)</f>
        <v>253056.20496219597</v>
      </c>
      <c r="J22" s="186">
        <f>IF('Control | Sensitivity'!$K$42='Data Validation'!$J$3,"",I22-L22)</f>
        <v>42126.442892682768</v>
      </c>
      <c r="K22" s="192">
        <f t="shared" si="9"/>
        <v>0.83352930271369541</v>
      </c>
      <c r="L22" s="186">
        <f>IF('Control | Sensitivity'!$K$42='Data Validation'!$J$3,"",K22*I22*E22)</f>
        <v>210929.76206951321</v>
      </c>
    </row>
    <row r="23" spans="1:12" x14ac:dyDescent="0.2">
      <c r="A23" s="187">
        <f>IF('Control | Sensitivity'!$K$42='Data Validation'!$J$3,"",16)</f>
        <v>16</v>
      </c>
      <c r="B23" s="178">
        <f>IF('Control | Sensitivity'!$K$42='Data Validation'!$J$3,"",YEAR(D23))</f>
        <v>2040</v>
      </c>
      <c r="C23" s="188">
        <f>IF('Control | Sensitivity'!$K$42='Data Validation'!$J$3,"",D22+1)</f>
        <v>50952</v>
      </c>
      <c r="D23" s="188">
        <f>IF('Control | Sensitivity'!$K$42='Data Validation'!$J$3,"",EOMONTH(C23,11))</f>
        <v>51317</v>
      </c>
      <c r="E23" s="199">
        <f>IF('Control | Sensitivity'!$K$42='Data Validation'!$J$3,"",100%)</f>
        <v>1</v>
      </c>
      <c r="F23" s="186">
        <f>IF('Control | Sensitivity'!$K$42='Data Validation'!$J$3,"",F22*(1+G23))</f>
        <v>2376445.9973204825</v>
      </c>
      <c r="G23" s="189">
        <f>IF('Control | Sensitivity'!$K$42='Data Validation'!$J$3,"",1%)</f>
        <v>0.01</v>
      </c>
      <c r="H23" s="190">
        <f>IF('Control | Sensitivity'!$K$42='Data Validation'!$J$3,"",H22)</f>
        <v>0.10755000000000001</v>
      </c>
      <c r="I23" s="186">
        <f>IF('Control | Sensitivity'!$K$42='Data Validation'!$J$3,"",F23*H23)</f>
        <v>255586.76701181792</v>
      </c>
      <c r="J23" s="186">
        <f>IF('Control | Sensitivity'!$K$42='Data Validation'!$J$3,"",I23-L23)</f>
        <v>42547.707321609603</v>
      </c>
      <c r="K23" s="192">
        <f t="shared" si="9"/>
        <v>0.83352930271369541</v>
      </c>
      <c r="L23" s="186">
        <f>IF('Control | Sensitivity'!$K$42='Data Validation'!$J$3,"",K23*I23*E23)</f>
        <v>213039.05969020832</v>
      </c>
    </row>
    <row r="24" spans="1:12" x14ac:dyDescent="0.2">
      <c r="A24" s="187">
        <f>IF('Control | Sensitivity'!$K$42='Data Validation'!$J$3,"",16)</f>
        <v>16</v>
      </c>
      <c r="B24" s="178">
        <f>IF('Control | Sensitivity'!$K$42='Data Validation'!$J$3,"",YEAR(D24))</f>
        <v>2041</v>
      </c>
      <c r="C24" s="188">
        <f>IF('Control | Sensitivity'!$K$42='Data Validation'!$J$3,"",D23+1)</f>
        <v>51318</v>
      </c>
      <c r="D24" s="188">
        <f>IF('Control | Sensitivity'!$K$42='Data Validation'!$J$3,"",EOMONTH(C24,11))</f>
        <v>51682</v>
      </c>
      <c r="E24" s="199">
        <f>IF('Control | Sensitivity'!$K$42='Data Validation'!$J$3,"",100%)</f>
        <v>1</v>
      </c>
      <c r="F24" s="186">
        <f>IF('Control | Sensitivity'!$K$42='Data Validation'!$J$3,"",F23*(1+G24))</f>
        <v>2400210.4572936874</v>
      </c>
      <c r="G24" s="189">
        <f>IF('Control | Sensitivity'!$K$42='Data Validation'!$J$3,"",1%)</f>
        <v>0.01</v>
      </c>
      <c r="H24" s="190">
        <f>IF('Control | Sensitivity'!$K$42='Data Validation'!$J$3,"",H23)</f>
        <v>0.10755000000000001</v>
      </c>
      <c r="I24" s="186">
        <f>IF('Control | Sensitivity'!$K$42='Data Validation'!$J$3,"",F24*H24)</f>
        <v>258142.63468193609</v>
      </c>
      <c r="J24" s="186">
        <f>IF('Control | Sensitivity'!$K$42='Data Validation'!$J$3,"",I24-L24)</f>
        <v>42973.184394825686</v>
      </c>
      <c r="K24" s="192">
        <f t="shared" si="9"/>
        <v>0.83352930271369541</v>
      </c>
      <c r="L24" s="186">
        <f>IF('Control | Sensitivity'!$K$42='Data Validation'!$J$3,"",K24*I24*E24)</f>
        <v>215169.45028711041</v>
      </c>
    </row>
    <row r="25" spans="1:12" x14ac:dyDescent="0.2">
      <c r="A25" s="187">
        <f>IF('Control | Sensitivity'!$K$42='Data Validation'!$J$3,"",16)</f>
        <v>16</v>
      </c>
      <c r="B25" s="178">
        <f>IF('Control | Sensitivity'!$K$42='Data Validation'!$J$3,"",YEAR(D25))</f>
        <v>2042</v>
      </c>
      <c r="C25" s="188">
        <f>IF('Control | Sensitivity'!$K$42='Data Validation'!$J$3,"",D24+1)</f>
        <v>51683</v>
      </c>
      <c r="D25" s="188">
        <f>IF('Control | Sensitivity'!$K$42='Data Validation'!$J$3,"",EOMONTH(C25,11))</f>
        <v>52047</v>
      </c>
      <c r="E25" s="199">
        <f>IF('Control | Sensitivity'!$K$42='Data Validation'!$J$3,"",100%)</f>
        <v>1</v>
      </c>
      <c r="F25" s="186">
        <f>IF('Control | Sensitivity'!$K$42='Data Validation'!$J$3,"",F24*(1+G25))</f>
        <v>2424212.5618666243</v>
      </c>
      <c r="G25" s="189">
        <f>IF('Control | Sensitivity'!$K$42='Data Validation'!$J$3,"",1%)</f>
        <v>0.01</v>
      </c>
      <c r="H25" s="190">
        <f>IF('Control | Sensitivity'!$K$42='Data Validation'!$J$3,"",H24)</f>
        <v>0.10755000000000001</v>
      </c>
      <c r="I25" s="186">
        <f>IF('Control | Sensitivity'!$K$42='Data Validation'!$J$3,"",F25*H25)</f>
        <v>260724.06102875544</v>
      </c>
      <c r="J25" s="186">
        <f>IF('Control | Sensitivity'!$K$42='Data Validation'!$J$3,"",I25-L25)</f>
        <v>43402.916238773963</v>
      </c>
      <c r="K25" s="192">
        <f t="shared" si="9"/>
        <v>0.83352930271369541</v>
      </c>
      <c r="L25" s="186">
        <f>IF('Control | Sensitivity'!$K$42='Data Validation'!$J$3,"",K25*I25*E25)</f>
        <v>217321.14478998148</v>
      </c>
    </row>
    <row r="26" spans="1:12" x14ac:dyDescent="0.2">
      <c r="A26" s="187">
        <f>IF('Control | Sensitivity'!$K$42='Data Validation'!$J$3,"",16)</f>
        <v>16</v>
      </c>
      <c r="B26" s="178">
        <f>IF('Control | Sensitivity'!$K$42='Data Validation'!$J$3,"",YEAR(D26))</f>
        <v>2043</v>
      </c>
      <c r="C26" s="188">
        <f>IF('Control | Sensitivity'!$K$42='Data Validation'!$J$3,"",D25+1)</f>
        <v>52048</v>
      </c>
      <c r="D26" s="188">
        <f>IF('Control | Sensitivity'!$K$42='Data Validation'!$J$3,"",EOMONTH(C26,11))</f>
        <v>52412</v>
      </c>
      <c r="E26" s="199">
        <f>IF('Control | Sensitivity'!$K$42='Data Validation'!$J$3,"",100%)</f>
        <v>1</v>
      </c>
      <c r="F26" s="186">
        <f>IF('Control | Sensitivity'!$K$42='Data Validation'!$J$3,"",F25*(1+G26))</f>
        <v>2448454.6874852907</v>
      </c>
      <c r="G26" s="189">
        <f>IF('Control | Sensitivity'!$K$42='Data Validation'!$J$3,"",1%)</f>
        <v>0.01</v>
      </c>
      <c r="H26" s="190">
        <f>IF('Control | Sensitivity'!$K$42='Data Validation'!$J$3,"",H25)</f>
        <v>0.10755000000000001</v>
      </c>
      <c r="I26" s="186">
        <f>IF('Control | Sensitivity'!$K$42='Data Validation'!$J$3,"",F26*H26)</f>
        <v>263331.30163904303</v>
      </c>
      <c r="J26" s="186">
        <f>IF('Control | Sensitivity'!$K$42='Data Validation'!$J$3,"",I26-L26)</f>
        <v>43836.945401161705</v>
      </c>
      <c r="K26" s="192">
        <f t="shared" si="9"/>
        <v>0.83352930271369541</v>
      </c>
      <c r="L26" s="186">
        <f>IF('Control | Sensitivity'!$K$42='Data Validation'!$J$3,"",K26*I26*E26)</f>
        <v>219494.35623788132</v>
      </c>
    </row>
    <row r="27" spans="1:12" x14ac:dyDescent="0.2">
      <c r="A27" s="187">
        <f>IF('Control | Sensitivity'!$K$42='Data Validation'!$J$3,"",16)</f>
        <v>16</v>
      </c>
      <c r="B27" s="178">
        <f>IF('Control | Sensitivity'!$K$42='Data Validation'!$J$3,"",YEAR(D27))</f>
        <v>2044</v>
      </c>
      <c r="C27" s="188">
        <f>IF('Control | Sensitivity'!$K$42='Data Validation'!$J$3,"",D26+1)</f>
        <v>52413</v>
      </c>
      <c r="D27" s="188">
        <f>IF('Control | Sensitivity'!$K$42='Data Validation'!$J$3,"",EOMONTH(C27,11))</f>
        <v>52778</v>
      </c>
      <c r="E27" s="199">
        <f>IF('Control | Sensitivity'!$K$42='Data Validation'!$J$3,"",100%)</f>
        <v>1</v>
      </c>
      <c r="F27" s="186">
        <f>IF('Control | Sensitivity'!$K$42='Data Validation'!$J$3,"",F26*(1+G27))</f>
        <v>2472939.2343601435</v>
      </c>
      <c r="G27" s="189">
        <f>IF('Control | Sensitivity'!$K$42='Data Validation'!$J$3,"",1%)</f>
        <v>0.01</v>
      </c>
      <c r="H27" s="190">
        <f>IF('Control | Sensitivity'!$K$42='Data Validation'!$J$3,"",H26)</f>
        <v>0.10755000000000001</v>
      </c>
      <c r="I27" s="186">
        <f>IF('Control | Sensitivity'!$K$42='Data Validation'!$J$3,"",F27*H27)</f>
        <v>265964.61465543346</v>
      </c>
      <c r="J27" s="186">
        <f>IF('Control | Sensitivity'!$K$42='Data Validation'!$J$3,"",I27-L27)</f>
        <v>44275.314855173317</v>
      </c>
      <c r="K27" s="192">
        <f t="shared" si="9"/>
        <v>0.83352930271369541</v>
      </c>
      <c r="L27" s="186">
        <f>IF('Control | Sensitivity'!$K$42='Data Validation'!$J$3,"",K27*I27*E27)</f>
        <v>221689.29980026014</v>
      </c>
    </row>
    <row r="28" spans="1:12" x14ac:dyDescent="0.2">
      <c r="A28" s="187">
        <f>IF('Control | Sensitivity'!$K$42='Data Validation'!$J$3,"",16)</f>
        <v>16</v>
      </c>
      <c r="B28" s="178">
        <f>IF('Control | Sensitivity'!$K$42='Data Validation'!$J$3,"",YEAR(D28))</f>
        <v>2045</v>
      </c>
      <c r="C28" s="188">
        <f>IF('Control | Sensitivity'!$K$42='Data Validation'!$J$3,"",D27+1)</f>
        <v>52779</v>
      </c>
      <c r="D28" s="188">
        <f>IF('Control | Sensitivity'!$K$42='Data Validation'!$J$3,"",EOMONTH(C28,11))</f>
        <v>53143</v>
      </c>
      <c r="E28" s="199">
        <f>IF('Control | Sensitivity'!$K$42='Data Validation'!$J$3,"",100%)</f>
        <v>1</v>
      </c>
      <c r="F28" s="186">
        <f>IF('Control | Sensitivity'!$K$42='Data Validation'!$J$3,"",F27*(1+G28))</f>
        <v>2497668.6267037452</v>
      </c>
      <c r="G28" s="189">
        <f>IF('Control | Sensitivity'!$K$42='Data Validation'!$J$3,"",1%)</f>
        <v>0.01</v>
      </c>
      <c r="H28" s="190">
        <f>IF('Control | Sensitivity'!$K$42='Data Validation'!$J$3,"",H27)</f>
        <v>0.10755000000000001</v>
      </c>
      <c r="I28" s="186">
        <f>IF('Control | Sensitivity'!$K$42='Data Validation'!$J$3,"",F28*H28)</f>
        <v>268624.26080198784</v>
      </c>
      <c r="J28" s="186">
        <f>IF('Control | Sensitivity'!$K$42='Data Validation'!$J$3,"",I28-L28)</f>
        <v>44718.068003725057</v>
      </c>
      <c r="K28" s="192">
        <f t="shared" si="9"/>
        <v>0.83352930271369541</v>
      </c>
      <c r="L28" s="186">
        <f>IF('Control | Sensitivity'!$K$42='Data Validation'!$J$3,"",K28*I28*E28)</f>
        <v>223906.19279826278</v>
      </c>
    </row>
    <row r="29" spans="1:12" x14ac:dyDescent="0.2">
      <c r="A29" s="187">
        <f>IF('Control | Sensitivity'!$K$42='Data Validation'!$J$3,"",16)</f>
        <v>16</v>
      </c>
      <c r="B29" s="178">
        <f>IF('Control | Sensitivity'!$K$42='Data Validation'!$J$3,"",YEAR(D29))</f>
        <v>2046</v>
      </c>
      <c r="C29" s="188">
        <f>IF('Control | Sensitivity'!$K$42='Data Validation'!$J$3,"",D28+1)</f>
        <v>53144</v>
      </c>
      <c r="D29" s="188">
        <f>IF('Control | Sensitivity'!$K$42='Data Validation'!$J$3,"",EOMONTH(C29,11))</f>
        <v>53508</v>
      </c>
      <c r="E29" s="199">
        <f>IF('Control | Sensitivity'!$K$42='Data Validation'!$J$3,"",100%)</f>
        <v>1</v>
      </c>
      <c r="F29" s="186">
        <f>IF('Control | Sensitivity'!$K$42='Data Validation'!$J$3,"",F28*(1+G29))</f>
        <v>2522645.3129707826</v>
      </c>
      <c r="G29" s="189">
        <f>IF('Control | Sensitivity'!$K$42='Data Validation'!$J$3,"",1%)</f>
        <v>0.01</v>
      </c>
      <c r="H29" s="190">
        <f>IF('Control | Sensitivity'!$K$42='Data Validation'!$J$3,"",H28)</f>
        <v>0.10755000000000001</v>
      </c>
      <c r="I29" s="186">
        <f>IF('Control | Sensitivity'!$K$42='Data Validation'!$J$3,"",F29*H29)</f>
        <v>271310.50341000769</v>
      </c>
      <c r="J29" s="186">
        <f>IF('Control | Sensitivity'!$K$42='Data Validation'!$J$3,"",I29-L29)</f>
        <v>45165.2486837623</v>
      </c>
      <c r="K29" s="192">
        <f t="shared" si="9"/>
        <v>0.83352930271369541</v>
      </c>
      <c r="L29" s="186">
        <f>IF('Control | Sensitivity'!$K$42='Data Validation'!$J$3,"",K29*I29*E29)</f>
        <v>226145.25472624539</v>
      </c>
    </row>
    <row r="30" spans="1:12" ht="15" x14ac:dyDescent="0.25">
      <c r="J30" s="193"/>
      <c r="K30" s="194" t="s">
        <v>21</v>
      </c>
      <c r="L30" s="194">
        <f ca="1">SUM(L4:L29)</f>
        <v>5213737.5595328603</v>
      </c>
    </row>
    <row r="31" spans="1:12" ht="15" x14ac:dyDescent="0.25">
      <c r="K31" s="194" t="s">
        <v>205</v>
      </c>
      <c r="L31" s="195">
        <f ca="1">IF(L1=M1,SUM(OFFSET(L29,-(B29-A2),0,(B29-A2))),0)</f>
        <v>4625986.8801245233</v>
      </c>
    </row>
    <row r="32" spans="1:12" ht="15" x14ac:dyDescent="0.25">
      <c r="K32" s="196" t="s">
        <v>206</v>
      </c>
      <c r="L32" s="197">
        <f ca="1">IF(L1=M1,XNPV(K2,OFFSET(L29,-(B29-A2),0,(B29-A2)),OFFSET(D29,-(B29-A2),0,(B29-A2))),0)</f>
        <v>2557377.8620786504</v>
      </c>
    </row>
  </sheetData>
  <dataValidations disablePrompts="1" count="1">
    <dataValidation type="list" allowBlank="1" showInputMessage="1" showErrorMessage="1" sqref="L1" xr:uid="{D986ED17-7C52-4B4B-9BB4-E24CEA7CACBC}">
      <formula1>$M$1:$M$2</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38FEF-757C-4989-BE7E-0FF0C9291C20}">
  <sheetPr>
    <tabColor rgb="FFC00000"/>
  </sheetPr>
  <dimension ref="B2:EG108"/>
  <sheetViews>
    <sheetView showGridLines="0" zoomScale="85" zoomScaleNormal="85" workbookViewId="0">
      <pane xSplit="3" ySplit="5" topLeftCell="DJ6" activePane="bottomRight" state="frozen"/>
      <selection pane="topRight" activeCell="D1" sqref="D1"/>
      <selection pane="bottomLeft" activeCell="A6" sqref="A6"/>
      <selection pane="bottomRight" activeCell="EF8" sqref="EF8"/>
    </sheetView>
  </sheetViews>
  <sheetFormatPr defaultRowHeight="15" x14ac:dyDescent="0.25"/>
  <cols>
    <col min="2" max="2" width="20.7109375" customWidth="1"/>
    <col min="3" max="3" width="35.42578125" style="292" customWidth="1"/>
    <col min="4" max="4" width="15.5703125" customWidth="1"/>
    <col min="5" max="5" width="10.7109375" bestFit="1" customWidth="1"/>
    <col min="6" max="8" width="11.85546875" bestFit="1" customWidth="1"/>
    <col min="9" max="14" width="10.7109375" bestFit="1" customWidth="1"/>
    <col min="15" max="15" width="12.28515625" bestFit="1" customWidth="1"/>
    <col min="16" max="17" width="10.7109375" bestFit="1" customWidth="1"/>
    <col min="18" max="20" width="11.85546875" bestFit="1" customWidth="1"/>
    <col min="21" max="26" width="10.7109375" bestFit="1" customWidth="1"/>
    <col min="27" max="27" width="12.5703125" bestFit="1" customWidth="1"/>
    <col min="28" max="29" width="10.7109375" bestFit="1" customWidth="1"/>
    <col min="30" max="32" width="11.85546875" bestFit="1" customWidth="1"/>
    <col min="33" max="38" width="10.7109375" bestFit="1" customWidth="1"/>
    <col min="39" max="39" width="12.5703125" bestFit="1" customWidth="1"/>
    <col min="40" max="41" width="10.7109375" bestFit="1" customWidth="1"/>
    <col min="42" max="44" width="11.85546875" bestFit="1" customWidth="1"/>
    <col min="45" max="50" width="10.7109375" bestFit="1" customWidth="1"/>
    <col min="51" max="51" width="12.5703125" bestFit="1" customWidth="1"/>
    <col min="52" max="53" width="10.7109375" bestFit="1" customWidth="1"/>
    <col min="54" max="56" width="11.85546875" bestFit="1" customWidth="1"/>
    <col min="57" max="62" width="10.7109375" bestFit="1" customWidth="1"/>
    <col min="63" max="63" width="12.5703125" bestFit="1" customWidth="1"/>
    <col min="64" max="65" width="10.7109375" bestFit="1" customWidth="1"/>
    <col min="66" max="68" width="11.85546875" bestFit="1" customWidth="1"/>
    <col min="69" max="74" width="10.7109375" bestFit="1" customWidth="1"/>
    <col min="75" max="75" width="12.28515625" bestFit="1" customWidth="1"/>
    <col min="76" max="77" width="10.7109375" bestFit="1" customWidth="1"/>
    <col min="78" max="80" width="11.85546875" bestFit="1" customWidth="1"/>
    <col min="81" max="86" width="10.7109375" bestFit="1" customWidth="1"/>
    <col min="87" max="87" width="12.28515625" bestFit="1" customWidth="1"/>
    <col min="88" max="89" width="10.7109375" bestFit="1" customWidth="1"/>
    <col min="90" max="92" width="11.85546875" bestFit="1" customWidth="1"/>
    <col min="93" max="98" width="10.7109375" bestFit="1" customWidth="1"/>
    <col min="99" max="99" width="12.28515625" bestFit="1" customWidth="1"/>
    <col min="100" max="101" width="10.7109375" bestFit="1" customWidth="1"/>
    <col min="102" max="104" width="11.85546875" bestFit="1" customWidth="1"/>
    <col min="105" max="110" width="11" bestFit="1" customWidth="1"/>
    <col min="111" max="111" width="12.28515625" bestFit="1" customWidth="1"/>
    <col min="112" max="113" width="11" bestFit="1" customWidth="1"/>
    <col min="114" max="116" width="11.85546875" bestFit="1" customWidth="1"/>
    <col min="117" max="125" width="11" bestFit="1" customWidth="1"/>
    <col min="126" max="128" width="11.85546875" bestFit="1" customWidth="1"/>
    <col min="129" max="134" width="11" bestFit="1" customWidth="1"/>
    <col min="135" max="135" width="12.28515625" bestFit="1" customWidth="1"/>
    <col min="136" max="136" width="11" bestFit="1" customWidth="1"/>
    <col min="137" max="137" width="2" bestFit="1" customWidth="1"/>
  </cols>
  <sheetData>
    <row r="2" spans="2:137" x14ac:dyDescent="0.25">
      <c r="B2" s="2"/>
      <c r="C2" s="68"/>
      <c r="D2" s="273"/>
      <c r="E2" s="274">
        <v>1</v>
      </c>
      <c r="F2" s="275">
        <v>1</v>
      </c>
      <c r="G2" s="275">
        <v>1</v>
      </c>
      <c r="H2" s="275">
        <v>1</v>
      </c>
      <c r="I2" s="275">
        <v>1</v>
      </c>
      <c r="J2" s="275">
        <v>1</v>
      </c>
      <c r="K2" s="275">
        <v>1</v>
      </c>
      <c r="L2" s="275">
        <v>1</v>
      </c>
      <c r="M2" s="275">
        <v>1</v>
      </c>
      <c r="N2" s="275">
        <v>1</v>
      </c>
      <c r="O2" s="275">
        <v>1</v>
      </c>
      <c r="P2" s="275">
        <v>1</v>
      </c>
      <c r="Q2" s="275">
        <f>E2+1</f>
        <v>2</v>
      </c>
      <c r="R2" s="275">
        <f t="shared" ref="R2:CC2" si="0">F2+1</f>
        <v>2</v>
      </c>
      <c r="S2" s="275">
        <f t="shared" si="0"/>
        <v>2</v>
      </c>
      <c r="T2" s="275">
        <f t="shared" si="0"/>
        <v>2</v>
      </c>
      <c r="U2" s="275">
        <f t="shared" si="0"/>
        <v>2</v>
      </c>
      <c r="V2" s="275">
        <f t="shared" si="0"/>
        <v>2</v>
      </c>
      <c r="W2" s="275">
        <f t="shared" si="0"/>
        <v>2</v>
      </c>
      <c r="X2" s="275">
        <f t="shared" si="0"/>
        <v>2</v>
      </c>
      <c r="Y2" s="275">
        <f t="shared" si="0"/>
        <v>2</v>
      </c>
      <c r="Z2" s="275">
        <f t="shared" si="0"/>
        <v>2</v>
      </c>
      <c r="AA2" s="275">
        <f t="shared" si="0"/>
        <v>2</v>
      </c>
      <c r="AB2" s="275">
        <f t="shared" si="0"/>
        <v>2</v>
      </c>
      <c r="AC2" s="275">
        <f t="shared" si="0"/>
        <v>3</v>
      </c>
      <c r="AD2" s="275">
        <f t="shared" si="0"/>
        <v>3</v>
      </c>
      <c r="AE2" s="275">
        <f t="shared" si="0"/>
        <v>3</v>
      </c>
      <c r="AF2" s="275">
        <f t="shared" si="0"/>
        <v>3</v>
      </c>
      <c r="AG2" s="275">
        <f t="shared" si="0"/>
        <v>3</v>
      </c>
      <c r="AH2" s="275">
        <f t="shared" si="0"/>
        <v>3</v>
      </c>
      <c r="AI2" s="275">
        <f t="shared" si="0"/>
        <v>3</v>
      </c>
      <c r="AJ2" s="275">
        <f t="shared" si="0"/>
        <v>3</v>
      </c>
      <c r="AK2" s="275">
        <f t="shared" si="0"/>
        <v>3</v>
      </c>
      <c r="AL2" s="275">
        <f t="shared" si="0"/>
        <v>3</v>
      </c>
      <c r="AM2" s="275">
        <f t="shared" si="0"/>
        <v>3</v>
      </c>
      <c r="AN2" s="275">
        <f t="shared" si="0"/>
        <v>3</v>
      </c>
      <c r="AO2" s="275">
        <f t="shared" si="0"/>
        <v>4</v>
      </c>
      <c r="AP2" s="275">
        <f t="shared" si="0"/>
        <v>4</v>
      </c>
      <c r="AQ2" s="275">
        <f t="shared" si="0"/>
        <v>4</v>
      </c>
      <c r="AR2" s="275">
        <f t="shared" si="0"/>
        <v>4</v>
      </c>
      <c r="AS2" s="275">
        <f t="shared" si="0"/>
        <v>4</v>
      </c>
      <c r="AT2" s="275">
        <f t="shared" si="0"/>
        <v>4</v>
      </c>
      <c r="AU2" s="275">
        <f t="shared" si="0"/>
        <v>4</v>
      </c>
      <c r="AV2" s="275">
        <f t="shared" si="0"/>
        <v>4</v>
      </c>
      <c r="AW2" s="275">
        <f t="shared" si="0"/>
        <v>4</v>
      </c>
      <c r="AX2" s="275">
        <f t="shared" si="0"/>
        <v>4</v>
      </c>
      <c r="AY2" s="275">
        <f t="shared" si="0"/>
        <v>4</v>
      </c>
      <c r="AZ2" s="275">
        <f t="shared" si="0"/>
        <v>4</v>
      </c>
      <c r="BA2" s="275">
        <f t="shared" si="0"/>
        <v>5</v>
      </c>
      <c r="BB2" s="275">
        <f t="shared" si="0"/>
        <v>5</v>
      </c>
      <c r="BC2" s="275">
        <f t="shared" si="0"/>
        <v>5</v>
      </c>
      <c r="BD2" s="275">
        <f t="shared" si="0"/>
        <v>5</v>
      </c>
      <c r="BE2" s="275">
        <f t="shared" si="0"/>
        <v>5</v>
      </c>
      <c r="BF2" s="275">
        <f t="shared" si="0"/>
        <v>5</v>
      </c>
      <c r="BG2" s="275">
        <f t="shared" si="0"/>
        <v>5</v>
      </c>
      <c r="BH2" s="275">
        <f t="shared" si="0"/>
        <v>5</v>
      </c>
      <c r="BI2" s="275">
        <f t="shared" si="0"/>
        <v>5</v>
      </c>
      <c r="BJ2" s="275">
        <f t="shared" si="0"/>
        <v>5</v>
      </c>
      <c r="BK2" s="275">
        <f t="shared" si="0"/>
        <v>5</v>
      </c>
      <c r="BL2" s="275">
        <f t="shared" si="0"/>
        <v>5</v>
      </c>
      <c r="BM2" s="275">
        <f t="shared" si="0"/>
        <v>6</v>
      </c>
      <c r="BN2" s="275">
        <f t="shared" si="0"/>
        <v>6</v>
      </c>
      <c r="BO2" s="275">
        <f t="shared" si="0"/>
        <v>6</v>
      </c>
      <c r="BP2" s="275">
        <f t="shared" si="0"/>
        <v>6</v>
      </c>
      <c r="BQ2" s="275">
        <f t="shared" si="0"/>
        <v>6</v>
      </c>
      <c r="BR2" s="275">
        <f t="shared" si="0"/>
        <v>6</v>
      </c>
      <c r="BS2" s="275">
        <f t="shared" si="0"/>
        <v>6</v>
      </c>
      <c r="BT2" s="275">
        <f t="shared" si="0"/>
        <v>6</v>
      </c>
      <c r="BU2" s="275">
        <f t="shared" si="0"/>
        <v>6</v>
      </c>
      <c r="BV2" s="275">
        <f t="shared" si="0"/>
        <v>6</v>
      </c>
      <c r="BW2" s="275">
        <f t="shared" si="0"/>
        <v>6</v>
      </c>
      <c r="BX2" s="275">
        <f t="shared" si="0"/>
        <v>6</v>
      </c>
      <c r="BY2" s="275">
        <f t="shared" si="0"/>
        <v>7</v>
      </c>
      <c r="BZ2" s="275">
        <f t="shared" si="0"/>
        <v>7</v>
      </c>
      <c r="CA2" s="275">
        <f t="shared" si="0"/>
        <v>7</v>
      </c>
      <c r="CB2" s="275">
        <f t="shared" si="0"/>
        <v>7</v>
      </c>
      <c r="CC2" s="275">
        <f t="shared" si="0"/>
        <v>7</v>
      </c>
      <c r="CD2" s="275">
        <f t="shared" ref="CD2:EF2" si="1">BR2+1</f>
        <v>7</v>
      </c>
      <c r="CE2" s="275">
        <f t="shared" si="1"/>
        <v>7</v>
      </c>
      <c r="CF2" s="275">
        <f t="shared" si="1"/>
        <v>7</v>
      </c>
      <c r="CG2" s="275">
        <f t="shared" si="1"/>
        <v>7</v>
      </c>
      <c r="CH2" s="275">
        <f t="shared" si="1"/>
        <v>7</v>
      </c>
      <c r="CI2" s="275">
        <f t="shared" si="1"/>
        <v>7</v>
      </c>
      <c r="CJ2" s="275">
        <f t="shared" si="1"/>
        <v>7</v>
      </c>
      <c r="CK2" s="275">
        <f t="shared" si="1"/>
        <v>8</v>
      </c>
      <c r="CL2" s="275">
        <f t="shared" si="1"/>
        <v>8</v>
      </c>
      <c r="CM2" s="275">
        <f t="shared" si="1"/>
        <v>8</v>
      </c>
      <c r="CN2" s="275">
        <f t="shared" si="1"/>
        <v>8</v>
      </c>
      <c r="CO2" s="275">
        <f t="shared" si="1"/>
        <v>8</v>
      </c>
      <c r="CP2" s="275">
        <f t="shared" si="1"/>
        <v>8</v>
      </c>
      <c r="CQ2" s="275">
        <f t="shared" si="1"/>
        <v>8</v>
      </c>
      <c r="CR2" s="275">
        <f t="shared" si="1"/>
        <v>8</v>
      </c>
      <c r="CS2" s="275">
        <f t="shared" si="1"/>
        <v>8</v>
      </c>
      <c r="CT2" s="275">
        <f t="shared" si="1"/>
        <v>8</v>
      </c>
      <c r="CU2" s="275">
        <f t="shared" si="1"/>
        <v>8</v>
      </c>
      <c r="CV2" s="275">
        <f t="shared" si="1"/>
        <v>8</v>
      </c>
      <c r="CW2" s="275">
        <f t="shared" si="1"/>
        <v>9</v>
      </c>
      <c r="CX2" s="275">
        <f t="shared" si="1"/>
        <v>9</v>
      </c>
      <c r="CY2" s="275">
        <f t="shared" si="1"/>
        <v>9</v>
      </c>
      <c r="CZ2" s="275">
        <f t="shared" si="1"/>
        <v>9</v>
      </c>
      <c r="DA2" s="275">
        <f t="shared" si="1"/>
        <v>9</v>
      </c>
      <c r="DB2" s="275">
        <f t="shared" si="1"/>
        <v>9</v>
      </c>
      <c r="DC2" s="275">
        <f t="shared" si="1"/>
        <v>9</v>
      </c>
      <c r="DD2" s="275">
        <f t="shared" si="1"/>
        <v>9</v>
      </c>
      <c r="DE2" s="275">
        <f t="shared" si="1"/>
        <v>9</v>
      </c>
      <c r="DF2" s="275">
        <f t="shared" si="1"/>
        <v>9</v>
      </c>
      <c r="DG2" s="275">
        <f t="shared" si="1"/>
        <v>9</v>
      </c>
      <c r="DH2" s="275">
        <f t="shared" si="1"/>
        <v>9</v>
      </c>
      <c r="DI2" s="275">
        <f t="shared" si="1"/>
        <v>10</v>
      </c>
      <c r="DJ2" s="275">
        <f t="shared" si="1"/>
        <v>10</v>
      </c>
      <c r="DK2" s="275">
        <f t="shared" si="1"/>
        <v>10</v>
      </c>
      <c r="DL2" s="275">
        <f t="shared" si="1"/>
        <v>10</v>
      </c>
      <c r="DM2" s="275">
        <f t="shared" si="1"/>
        <v>10</v>
      </c>
      <c r="DN2" s="275">
        <f t="shared" si="1"/>
        <v>10</v>
      </c>
      <c r="DO2" s="275">
        <f t="shared" si="1"/>
        <v>10</v>
      </c>
      <c r="DP2" s="275">
        <f t="shared" si="1"/>
        <v>10</v>
      </c>
      <c r="DQ2" s="275">
        <f t="shared" si="1"/>
        <v>10</v>
      </c>
      <c r="DR2" s="275">
        <f t="shared" si="1"/>
        <v>10</v>
      </c>
      <c r="DS2" s="275">
        <f t="shared" si="1"/>
        <v>10</v>
      </c>
      <c r="DT2" s="275">
        <f t="shared" si="1"/>
        <v>10</v>
      </c>
      <c r="DU2" s="275">
        <f t="shared" si="1"/>
        <v>11</v>
      </c>
      <c r="DV2" s="275">
        <f t="shared" si="1"/>
        <v>11</v>
      </c>
      <c r="DW2" s="275">
        <f t="shared" si="1"/>
        <v>11</v>
      </c>
      <c r="DX2" s="275">
        <f t="shared" si="1"/>
        <v>11</v>
      </c>
      <c r="DY2" s="275">
        <f t="shared" si="1"/>
        <v>11</v>
      </c>
      <c r="DZ2" s="275">
        <f t="shared" si="1"/>
        <v>11</v>
      </c>
      <c r="EA2" s="275">
        <f t="shared" si="1"/>
        <v>11</v>
      </c>
      <c r="EB2" s="275">
        <f t="shared" si="1"/>
        <v>11</v>
      </c>
      <c r="EC2" s="275">
        <f t="shared" si="1"/>
        <v>11</v>
      </c>
      <c r="ED2" s="275">
        <f t="shared" si="1"/>
        <v>11</v>
      </c>
      <c r="EE2" s="275">
        <f t="shared" si="1"/>
        <v>11</v>
      </c>
      <c r="EF2" s="276">
        <f t="shared" si="1"/>
        <v>11</v>
      </c>
      <c r="EG2" s="251" t="s">
        <v>109</v>
      </c>
    </row>
    <row r="3" spans="2:137" x14ac:dyDescent="0.25">
      <c r="B3" s="2"/>
      <c r="C3" s="163"/>
      <c r="D3" s="277"/>
      <c r="E3" s="272">
        <f>MONTH(E5)</f>
        <v>8</v>
      </c>
      <c r="F3" s="278">
        <f t="shared" ref="F3:BQ3" si="2">MONTH(F5)</f>
        <v>9</v>
      </c>
      <c r="G3" s="278">
        <f t="shared" si="2"/>
        <v>10</v>
      </c>
      <c r="H3" s="278">
        <f t="shared" si="2"/>
        <v>11</v>
      </c>
      <c r="I3" s="278">
        <f t="shared" si="2"/>
        <v>12</v>
      </c>
      <c r="J3" s="278">
        <f t="shared" si="2"/>
        <v>1</v>
      </c>
      <c r="K3" s="278">
        <f t="shared" si="2"/>
        <v>2</v>
      </c>
      <c r="L3" s="278">
        <f t="shared" si="2"/>
        <v>3</v>
      </c>
      <c r="M3" s="278">
        <f t="shared" si="2"/>
        <v>4</v>
      </c>
      <c r="N3" s="278">
        <f t="shared" si="2"/>
        <v>5</v>
      </c>
      <c r="O3" s="278">
        <f t="shared" si="2"/>
        <v>6</v>
      </c>
      <c r="P3" s="278">
        <f t="shared" si="2"/>
        <v>7</v>
      </c>
      <c r="Q3" s="278">
        <f t="shared" si="2"/>
        <v>8</v>
      </c>
      <c r="R3" s="278">
        <f t="shared" si="2"/>
        <v>9</v>
      </c>
      <c r="S3" s="278">
        <f t="shared" si="2"/>
        <v>10</v>
      </c>
      <c r="T3" s="278">
        <f t="shared" si="2"/>
        <v>11</v>
      </c>
      <c r="U3" s="278">
        <f t="shared" si="2"/>
        <v>12</v>
      </c>
      <c r="V3" s="278">
        <f t="shared" si="2"/>
        <v>1</v>
      </c>
      <c r="W3" s="278">
        <f t="shared" si="2"/>
        <v>2</v>
      </c>
      <c r="X3" s="278">
        <f t="shared" si="2"/>
        <v>3</v>
      </c>
      <c r="Y3" s="278">
        <f t="shared" si="2"/>
        <v>4</v>
      </c>
      <c r="Z3" s="278">
        <f t="shared" si="2"/>
        <v>5</v>
      </c>
      <c r="AA3" s="278">
        <f t="shared" si="2"/>
        <v>6</v>
      </c>
      <c r="AB3" s="278">
        <f t="shared" si="2"/>
        <v>7</v>
      </c>
      <c r="AC3" s="278">
        <f t="shared" si="2"/>
        <v>8</v>
      </c>
      <c r="AD3" s="278">
        <f t="shared" si="2"/>
        <v>9</v>
      </c>
      <c r="AE3" s="278">
        <f t="shared" si="2"/>
        <v>10</v>
      </c>
      <c r="AF3" s="278">
        <f t="shared" si="2"/>
        <v>11</v>
      </c>
      <c r="AG3" s="278">
        <f t="shared" si="2"/>
        <v>12</v>
      </c>
      <c r="AH3" s="278">
        <f t="shared" si="2"/>
        <v>1</v>
      </c>
      <c r="AI3" s="278">
        <f t="shared" si="2"/>
        <v>2</v>
      </c>
      <c r="AJ3" s="278">
        <f t="shared" si="2"/>
        <v>3</v>
      </c>
      <c r="AK3" s="278">
        <f t="shared" si="2"/>
        <v>4</v>
      </c>
      <c r="AL3" s="278">
        <f t="shared" si="2"/>
        <v>5</v>
      </c>
      <c r="AM3" s="278">
        <f t="shared" si="2"/>
        <v>6</v>
      </c>
      <c r="AN3" s="278">
        <f t="shared" si="2"/>
        <v>7</v>
      </c>
      <c r="AO3" s="278">
        <f t="shared" si="2"/>
        <v>8</v>
      </c>
      <c r="AP3" s="278">
        <f t="shared" si="2"/>
        <v>9</v>
      </c>
      <c r="AQ3" s="278">
        <f t="shared" si="2"/>
        <v>10</v>
      </c>
      <c r="AR3" s="278">
        <f t="shared" si="2"/>
        <v>11</v>
      </c>
      <c r="AS3" s="278">
        <f t="shared" si="2"/>
        <v>12</v>
      </c>
      <c r="AT3" s="278">
        <f t="shared" si="2"/>
        <v>1</v>
      </c>
      <c r="AU3" s="278">
        <f t="shared" si="2"/>
        <v>2</v>
      </c>
      <c r="AV3" s="278">
        <f t="shared" si="2"/>
        <v>3</v>
      </c>
      <c r="AW3" s="278">
        <f t="shared" si="2"/>
        <v>4</v>
      </c>
      <c r="AX3" s="278">
        <f t="shared" si="2"/>
        <v>5</v>
      </c>
      <c r="AY3" s="278">
        <f t="shared" si="2"/>
        <v>6</v>
      </c>
      <c r="AZ3" s="278">
        <f t="shared" si="2"/>
        <v>7</v>
      </c>
      <c r="BA3" s="278">
        <f t="shared" si="2"/>
        <v>8</v>
      </c>
      <c r="BB3" s="278">
        <f t="shared" si="2"/>
        <v>9</v>
      </c>
      <c r="BC3" s="278">
        <f t="shared" si="2"/>
        <v>10</v>
      </c>
      <c r="BD3" s="278">
        <f t="shared" si="2"/>
        <v>11</v>
      </c>
      <c r="BE3" s="278">
        <f t="shared" si="2"/>
        <v>12</v>
      </c>
      <c r="BF3" s="278">
        <f t="shared" si="2"/>
        <v>1</v>
      </c>
      <c r="BG3" s="278">
        <f t="shared" si="2"/>
        <v>2</v>
      </c>
      <c r="BH3" s="278">
        <f t="shared" si="2"/>
        <v>3</v>
      </c>
      <c r="BI3" s="278">
        <f t="shared" si="2"/>
        <v>4</v>
      </c>
      <c r="BJ3" s="278">
        <f t="shared" si="2"/>
        <v>5</v>
      </c>
      <c r="BK3" s="278">
        <f t="shared" si="2"/>
        <v>6</v>
      </c>
      <c r="BL3" s="278">
        <f t="shared" si="2"/>
        <v>7</v>
      </c>
      <c r="BM3" s="278">
        <f t="shared" si="2"/>
        <v>8</v>
      </c>
      <c r="BN3" s="278">
        <f t="shared" si="2"/>
        <v>9</v>
      </c>
      <c r="BO3" s="278">
        <f t="shared" si="2"/>
        <v>10</v>
      </c>
      <c r="BP3" s="278">
        <f t="shared" si="2"/>
        <v>11</v>
      </c>
      <c r="BQ3" s="278">
        <f t="shared" si="2"/>
        <v>12</v>
      </c>
      <c r="BR3" s="278">
        <f t="shared" ref="BR3:EC3" si="3">MONTH(BR5)</f>
        <v>1</v>
      </c>
      <c r="BS3" s="278">
        <f t="shared" si="3"/>
        <v>2</v>
      </c>
      <c r="BT3" s="278">
        <f t="shared" si="3"/>
        <v>3</v>
      </c>
      <c r="BU3" s="278">
        <f t="shared" si="3"/>
        <v>4</v>
      </c>
      <c r="BV3" s="278">
        <f t="shared" si="3"/>
        <v>5</v>
      </c>
      <c r="BW3" s="278">
        <f t="shared" si="3"/>
        <v>6</v>
      </c>
      <c r="BX3" s="278">
        <f t="shared" si="3"/>
        <v>7</v>
      </c>
      <c r="BY3" s="278">
        <f t="shared" si="3"/>
        <v>8</v>
      </c>
      <c r="BZ3" s="278">
        <f t="shared" si="3"/>
        <v>9</v>
      </c>
      <c r="CA3" s="278">
        <f t="shared" si="3"/>
        <v>10</v>
      </c>
      <c r="CB3" s="278">
        <f t="shared" si="3"/>
        <v>11</v>
      </c>
      <c r="CC3" s="278">
        <f t="shared" si="3"/>
        <v>12</v>
      </c>
      <c r="CD3" s="278">
        <f t="shared" si="3"/>
        <v>1</v>
      </c>
      <c r="CE3" s="278">
        <f t="shared" si="3"/>
        <v>2</v>
      </c>
      <c r="CF3" s="278">
        <f t="shared" si="3"/>
        <v>3</v>
      </c>
      <c r="CG3" s="278">
        <f t="shared" si="3"/>
        <v>4</v>
      </c>
      <c r="CH3" s="278">
        <f t="shared" si="3"/>
        <v>5</v>
      </c>
      <c r="CI3" s="278">
        <f t="shared" si="3"/>
        <v>6</v>
      </c>
      <c r="CJ3" s="278">
        <f t="shared" si="3"/>
        <v>7</v>
      </c>
      <c r="CK3" s="278">
        <f t="shared" si="3"/>
        <v>8</v>
      </c>
      <c r="CL3" s="278">
        <f t="shared" si="3"/>
        <v>9</v>
      </c>
      <c r="CM3" s="278">
        <f t="shared" si="3"/>
        <v>10</v>
      </c>
      <c r="CN3" s="278">
        <f t="shared" si="3"/>
        <v>11</v>
      </c>
      <c r="CO3" s="278">
        <f t="shared" si="3"/>
        <v>12</v>
      </c>
      <c r="CP3" s="278">
        <f t="shared" si="3"/>
        <v>1</v>
      </c>
      <c r="CQ3" s="278">
        <f t="shared" si="3"/>
        <v>2</v>
      </c>
      <c r="CR3" s="278">
        <f t="shared" si="3"/>
        <v>3</v>
      </c>
      <c r="CS3" s="278">
        <f t="shared" si="3"/>
        <v>4</v>
      </c>
      <c r="CT3" s="278">
        <f t="shared" si="3"/>
        <v>5</v>
      </c>
      <c r="CU3" s="278">
        <f t="shared" si="3"/>
        <v>6</v>
      </c>
      <c r="CV3" s="278">
        <f t="shared" si="3"/>
        <v>7</v>
      </c>
      <c r="CW3" s="278">
        <f t="shared" si="3"/>
        <v>8</v>
      </c>
      <c r="CX3" s="278">
        <f t="shared" si="3"/>
        <v>9</v>
      </c>
      <c r="CY3" s="278">
        <f t="shared" si="3"/>
        <v>10</v>
      </c>
      <c r="CZ3" s="278">
        <f t="shared" si="3"/>
        <v>11</v>
      </c>
      <c r="DA3" s="278">
        <f t="shared" si="3"/>
        <v>12</v>
      </c>
      <c r="DB3" s="278">
        <f t="shared" si="3"/>
        <v>1</v>
      </c>
      <c r="DC3" s="278">
        <f t="shared" si="3"/>
        <v>2</v>
      </c>
      <c r="DD3" s="278">
        <f t="shared" si="3"/>
        <v>3</v>
      </c>
      <c r="DE3" s="278">
        <f t="shared" si="3"/>
        <v>4</v>
      </c>
      <c r="DF3" s="278">
        <f t="shared" si="3"/>
        <v>5</v>
      </c>
      <c r="DG3" s="278">
        <f t="shared" si="3"/>
        <v>6</v>
      </c>
      <c r="DH3" s="278">
        <f t="shared" si="3"/>
        <v>7</v>
      </c>
      <c r="DI3" s="278">
        <f t="shared" si="3"/>
        <v>8</v>
      </c>
      <c r="DJ3" s="278">
        <f t="shared" si="3"/>
        <v>9</v>
      </c>
      <c r="DK3" s="278">
        <f t="shared" si="3"/>
        <v>10</v>
      </c>
      <c r="DL3" s="278">
        <f t="shared" si="3"/>
        <v>11</v>
      </c>
      <c r="DM3" s="278">
        <f t="shared" si="3"/>
        <v>12</v>
      </c>
      <c r="DN3" s="278">
        <f t="shared" si="3"/>
        <v>1</v>
      </c>
      <c r="DO3" s="278">
        <f t="shared" si="3"/>
        <v>2</v>
      </c>
      <c r="DP3" s="278">
        <f t="shared" si="3"/>
        <v>3</v>
      </c>
      <c r="DQ3" s="278">
        <f t="shared" si="3"/>
        <v>4</v>
      </c>
      <c r="DR3" s="278">
        <f t="shared" si="3"/>
        <v>5</v>
      </c>
      <c r="DS3" s="278">
        <f t="shared" si="3"/>
        <v>6</v>
      </c>
      <c r="DT3" s="278">
        <f t="shared" si="3"/>
        <v>7</v>
      </c>
      <c r="DU3" s="278">
        <f t="shared" si="3"/>
        <v>8</v>
      </c>
      <c r="DV3" s="278">
        <f t="shared" si="3"/>
        <v>9</v>
      </c>
      <c r="DW3" s="278">
        <f t="shared" si="3"/>
        <v>10</v>
      </c>
      <c r="DX3" s="278">
        <f t="shared" si="3"/>
        <v>11</v>
      </c>
      <c r="DY3" s="278">
        <f t="shared" si="3"/>
        <v>12</v>
      </c>
      <c r="DZ3" s="278">
        <f t="shared" si="3"/>
        <v>1</v>
      </c>
      <c r="EA3" s="278">
        <f t="shared" si="3"/>
        <v>2</v>
      </c>
      <c r="EB3" s="278">
        <f t="shared" si="3"/>
        <v>3</v>
      </c>
      <c r="EC3" s="278">
        <f t="shared" si="3"/>
        <v>4</v>
      </c>
      <c r="ED3" s="278">
        <f t="shared" ref="ED3:EF3" si="4">MONTH(ED5)</f>
        <v>5</v>
      </c>
      <c r="EE3" s="278">
        <f t="shared" si="4"/>
        <v>6</v>
      </c>
      <c r="EF3" s="85">
        <f t="shared" si="4"/>
        <v>7</v>
      </c>
      <c r="EG3" s="251" t="s">
        <v>109</v>
      </c>
    </row>
    <row r="4" spans="2:137" x14ac:dyDescent="0.25">
      <c r="B4" s="2"/>
      <c r="C4" s="163"/>
      <c r="D4" s="279"/>
      <c r="E4" s="280">
        <v>1</v>
      </c>
      <c r="F4" s="281">
        <f>E4+1</f>
        <v>2</v>
      </c>
      <c r="G4" s="281">
        <f t="shared" ref="G4:BR4" si="5">F4+1</f>
        <v>3</v>
      </c>
      <c r="H4" s="281">
        <f t="shared" si="5"/>
        <v>4</v>
      </c>
      <c r="I4" s="281">
        <f t="shared" si="5"/>
        <v>5</v>
      </c>
      <c r="J4" s="281">
        <f t="shared" si="5"/>
        <v>6</v>
      </c>
      <c r="K4" s="281">
        <f t="shared" si="5"/>
        <v>7</v>
      </c>
      <c r="L4" s="281">
        <f t="shared" si="5"/>
        <v>8</v>
      </c>
      <c r="M4" s="281">
        <f t="shared" si="5"/>
        <v>9</v>
      </c>
      <c r="N4" s="281">
        <f t="shared" si="5"/>
        <v>10</v>
      </c>
      <c r="O4" s="281">
        <f t="shared" si="5"/>
        <v>11</v>
      </c>
      <c r="P4" s="281">
        <f t="shared" si="5"/>
        <v>12</v>
      </c>
      <c r="Q4" s="281">
        <f t="shared" si="5"/>
        <v>13</v>
      </c>
      <c r="R4" s="281">
        <f t="shared" si="5"/>
        <v>14</v>
      </c>
      <c r="S4" s="281">
        <f t="shared" si="5"/>
        <v>15</v>
      </c>
      <c r="T4" s="281">
        <f t="shared" si="5"/>
        <v>16</v>
      </c>
      <c r="U4" s="281">
        <f t="shared" si="5"/>
        <v>17</v>
      </c>
      <c r="V4" s="281">
        <f t="shared" si="5"/>
        <v>18</v>
      </c>
      <c r="W4" s="281">
        <f t="shared" si="5"/>
        <v>19</v>
      </c>
      <c r="X4" s="281">
        <f t="shared" si="5"/>
        <v>20</v>
      </c>
      <c r="Y4" s="281">
        <f t="shared" si="5"/>
        <v>21</v>
      </c>
      <c r="Z4" s="281">
        <f t="shared" si="5"/>
        <v>22</v>
      </c>
      <c r="AA4" s="281">
        <f t="shared" si="5"/>
        <v>23</v>
      </c>
      <c r="AB4" s="281">
        <f t="shared" si="5"/>
        <v>24</v>
      </c>
      <c r="AC4" s="281">
        <f t="shared" si="5"/>
        <v>25</v>
      </c>
      <c r="AD4" s="281">
        <f t="shared" si="5"/>
        <v>26</v>
      </c>
      <c r="AE4" s="281">
        <f t="shared" si="5"/>
        <v>27</v>
      </c>
      <c r="AF4" s="281">
        <f t="shared" si="5"/>
        <v>28</v>
      </c>
      <c r="AG4" s="281">
        <f t="shared" si="5"/>
        <v>29</v>
      </c>
      <c r="AH4" s="281">
        <f t="shared" si="5"/>
        <v>30</v>
      </c>
      <c r="AI4" s="281">
        <f t="shared" si="5"/>
        <v>31</v>
      </c>
      <c r="AJ4" s="281">
        <f t="shared" si="5"/>
        <v>32</v>
      </c>
      <c r="AK4" s="281">
        <f t="shared" si="5"/>
        <v>33</v>
      </c>
      <c r="AL4" s="281">
        <f t="shared" si="5"/>
        <v>34</v>
      </c>
      <c r="AM4" s="281">
        <f t="shared" si="5"/>
        <v>35</v>
      </c>
      <c r="AN4" s="281">
        <f t="shared" si="5"/>
        <v>36</v>
      </c>
      <c r="AO4" s="281">
        <f t="shared" si="5"/>
        <v>37</v>
      </c>
      <c r="AP4" s="281">
        <f t="shared" si="5"/>
        <v>38</v>
      </c>
      <c r="AQ4" s="281">
        <f t="shared" si="5"/>
        <v>39</v>
      </c>
      <c r="AR4" s="281">
        <f t="shared" si="5"/>
        <v>40</v>
      </c>
      <c r="AS4" s="281">
        <f t="shared" si="5"/>
        <v>41</v>
      </c>
      <c r="AT4" s="281">
        <f t="shared" si="5"/>
        <v>42</v>
      </c>
      <c r="AU4" s="281">
        <f t="shared" si="5"/>
        <v>43</v>
      </c>
      <c r="AV4" s="281">
        <f t="shared" si="5"/>
        <v>44</v>
      </c>
      <c r="AW4" s="281">
        <f t="shared" si="5"/>
        <v>45</v>
      </c>
      <c r="AX4" s="281">
        <f t="shared" si="5"/>
        <v>46</v>
      </c>
      <c r="AY4" s="281">
        <f t="shared" si="5"/>
        <v>47</v>
      </c>
      <c r="AZ4" s="281">
        <f t="shared" si="5"/>
        <v>48</v>
      </c>
      <c r="BA4" s="281">
        <f t="shared" si="5"/>
        <v>49</v>
      </c>
      <c r="BB4" s="281">
        <f t="shared" si="5"/>
        <v>50</v>
      </c>
      <c r="BC4" s="281">
        <f t="shared" si="5"/>
        <v>51</v>
      </c>
      <c r="BD4" s="281">
        <f t="shared" si="5"/>
        <v>52</v>
      </c>
      <c r="BE4" s="281">
        <f t="shared" si="5"/>
        <v>53</v>
      </c>
      <c r="BF4" s="281">
        <f t="shared" si="5"/>
        <v>54</v>
      </c>
      <c r="BG4" s="281">
        <f t="shared" si="5"/>
        <v>55</v>
      </c>
      <c r="BH4" s="281">
        <f t="shared" si="5"/>
        <v>56</v>
      </c>
      <c r="BI4" s="281">
        <f t="shared" si="5"/>
        <v>57</v>
      </c>
      <c r="BJ4" s="281">
        <f t="shared" si="5"/>
        <v>58</v>
      </c>
      <c r="BK4" s="281">
        <f t="shared" si="5"/>
        <v>59</v>
      </c>
      <c r="BL4" s="281">
        <f t="shared" si="5"/>
        <v>60</v>
      </c>
      <c r="BM4" s="281">
        <f t="shared" si="5"/>
        <v>61</v>
      </c>
      <c r="BN4" s="281">
        <f t="shared" si="5"/>
        <v>62</v>
      </c>
      <c r="BO4" s="281">
        <f t="shared" si="5"/>
        <v>63</v>
      </c>
      <c r="BP4" s="281">
        <f t="shared" si="5"/>
        <v>64</v>
      </c>
      <c r="BQ4" s="281">
        <f t="shared" si="5"/>
        <v>65</v>
      </c>
      <c r="BR4" s="281">
        <f t="shared" si="5"/>
        <v>66</v>
      </c>
      <c r="BS4" s="281">
        <f t="shared" ref="BS4:ED4" si="6">BR4+1</f>
        <v>67</v>
      </c>
      <c r="BT4" s="281">
        <f t="shared" si="6"/>
        <v>68</v>
      </c>
      <c r="BU4" s="281">
        <f t="shared" si="6"/>
        <v>69</v>
      </c>
      <c r="BV4" s="281">
        <f t="shared" si="6"/>
        <v>70</v>
      </c>
      <c r="BW4" s="281">
        <f t="shared" si="6"/>
        <v>71</v>
      </c>
      <c r="BX4" s="281">
        <f t="shared" si="6"/>
        <v>72</v>
      </c>
      <c r="BY4" s="281">
        <f t="shared" si="6"/>
        <v>73</v>
      </c>
      <c r="BZ4" s="281">
        <f t="shared" si="6"/>
        <v>74</v>
      </c>
      <c r="CA4" s="281">
        <f t="shared" si="6"/>
        <v>75</v>
      </c>
      <c r="CB4" s="281">
        <f t="shared" si="6"/>
        <v>76</v>
      </c>
      <c r="CC4" s="281">
        <f t="shared" si="6"/>
        <v>77</v>
      </c>
      <c r="CD4" s="281">
        <f t="shared" si="6"/>
        <v>78</v>
      </c>
      <c r="CE4" s="281">
        <f t="shared" si="6"/>
        <v>79</v>
      </c>
      <c r="CF4" s="281">
        <f t="shared" si="6"/>
        <v>80</v>
      </c>
      <c r="CG4" s="281">
        <f t="shared" si="6"/>
        <v>81</v>
      </c>
      <c r="CH4" s="281">
        <f t="shared" si="6"/>
        <v>82</v>
      </c>
      <c r="CI4" s="281">
        <f t="shared" si="6"/>
        <v>83</v>
      </c>
      <c r="CJ4" s="281">
        <f t="shared" si="6"/>
        <v>84</v>
      </c>
      <c r="CK4" s="281">
        <f t="shared" si="6"/>
        <v>85</v>
      </c>
      <c r="CL4" s="281">
        <f t="shared" si="6"/>
        <v>86</v>
      </c>
      <c r="CM4" s="281">
        <f t="shared" si="6"/>
        <v>87</v>
      </c>
      <c r="CN4" s="281">
        <f t="shared" si="6"/>
        <v>88</v>
      </c>
      <c r="CO4" s="281">
        <f t="shared" si="6"/>
        <v>89</v>
      </c>
      <c r="CP4" s="281">
        <f t="shared" si="6"/>
        <v>90</v>
      </c>
      <c r="CQ4" s="281">
        <f t="shared" si="6"/>
        <v>91</v>
      </c>
      <c r="CR4" s="281">
        <f t="shared" si="6"/>
        <v>92</v>
      </c>
      <c r="CS4" s="281">
        <f t="shared" si="6"/>
        <v>93</v>
      </c>
      <c r="CT4" s="281">
        <f t="shared" si="6"/>
        <v>94</v>
      </c>
      <c r="CU4" s="281">
        <f t="shared" si="6"/>
        <v>95</v>
      </c>
      <c r="CV4" s="281">
        <f t="shared" si="6"/>
        <v>96</v>
      </c>
      <c r="CW4" s="281">
        <f t="shared" si="6"/>
        <v>97</v>
      </c>
      <c r="CX4" s="281">
        <f t="shared" si="6"/>
        <v>98</v>
      </c>
      <c r="CY4" s="281">
        <f t="shared" si="6"/>
        <v>99</v>
      </c>
      <c r="CZ4" s="281">
        <f t="shared" si="6"/>
        <v>100</v>
      </c>
      <c r="DA4" s="281">
        <f t="shared" si="6"/>
        <v>101</v>
      </c>
      <c r="DB4" s="281">
        <f t="shared" si="6"/>
        <v>102</v>
      </c>
      <c r="DC4" s="281">
        <f t="shared" si="6"/>
        <v>103</v>
      </c>
      <c r="DD4" s="281">
        <f t="shared" si="6"/>
        <v>104</v>
      </c>
      <c r="DE4" s="281">
        <f t="shared" si="6"/>
        <v>105</v>
      </c>
      <c r="DF4" s="281">
        <f t="shared" si="6"/>
        <v>106</v>
      </c>
      <c r="DG4" s="281">
        <f t="shared" si="6"/>
        <v>107</v>
      </c>
      <c r="DH4" s="281">
        <f t="shared" si="6"/>
        <v>108</v>
      </c>
      <c r="DI4" s="281">
        <f t="shared" si="6"/>
        <v>109</v>
      </c>
      <c r="DJ4" s="281">
        <f t="shared" si="6"/>
        <v>110</v>
      </c>
      <c r="DK4" s="281">
        <f t="shared" si="6"/>
        <v>111</v>
      </c>
      <c r="DL4" s="281">
        <f t="shared" si="6"/>
        <v>112</v>
      </c>
      <c r="DM4" s="281">
        <f t="shared" si="6"/>
        <v>113</v>
      </c>
      <c r="DN4" s="281">
        <f t="shared" si="6"/>
        <v>114</v>
      </c>
      <c r="DO4" s="281">
        <f t="shared" si="6"/>
        <v>115</v>
      </c>
      <c r="DP4" s="281">
        <f t="shared" si="6"/>
        <v>116</v>
      </c>
      <c r="DQ4" s="281">
        <f t="shared" si="6"/>
        <v>117</v>
      </c>
      <c r="DR4" s="281">
        <f t="shared" si="6"/>
        <v>118</v>
      </c>
      <c r="DS4" s="281">
        <f t="shared" si="6"/>
        <v>119</v>
      </c>
      <c r="DT4" s="281">
        <f t="shared" si="6"/>
        <v>120</v>
      </c>
      <c r="DU4" s="281">
        <f t="shared" si="6"/>
        <v>121</v>
      </c>
      <c r="DV4" s="281">
        <f t="shared" si="6"/>
        <v>122</v>
      </c>
      <c r="DW4" s="281">
        <f t="shared" si="6"/>
        <v>123</v>
      </c>
      <c r="DX4" s="281">
        <f t="shared" si="6"/>
        <v>124</v>
      </c>
      <c r="DY4" s="281">
        <f t="shared" si="6"/>
        <v>125</v>
      </c>
      <c r="DZ4" s="281">
        <f t="shared" si="6"/>
        <v>126</v>
      </c>
      <c r="EA4" s="281">
        <f t="shared" si="6"/>
        <v>127</v>
      </c>
      <c r="EB4" s="281">
        <f t="shared" si="6"/>
        <v>128</v>
      </c>
      <c r="EC4" s="281">
        <f>EB4+1</f>
        <v>129</v>
      </c>
      <c r="ED4" s="281">
        <f t="shared" si="6"/>
        <v>130</v>
      </c>
      <c r="EE4" s="281">
        <f t="shared" ref="EE4:EF4" si="7">ED4+1</f>
        <v>131</v>
      </c>
      <c r="EF4" s="86">
        <f t="shared" si="7"/>
        <v>132</v>
      </c>
      <c r="EG4" s="251" t="s">
        <v>109</v>
      </c>
    </row>
    <row r="5" spans="2:137" x14ac:dyDescent="0.25">
      <c r="B5" s="70"/>
      <c r="C5" s="295"/>
      <c r="D5" s="282" t="s">
        <v>10</v>
      </c>
      <c r="E5" s="283">
        <f>'Monthly Cash Flow'!F6</f>
        <v>45169</v>
      </c>
      <c r="F5" s="284">
        <f>EOMONTH(E5,1)</f>
        <v>45199</v>
      </c>
      <c r="G5" s="284">
        <f t="shared" ref="G5:BR5" si="8">EOMONTH(F5,1)</f>
        <v>45230</v>
      </c>
      <c r="H5" s="284">
        <f t="shared" si="8"/>
        <v>45260</v>
      </c>
      <c r="I5" s="284">
        <f t="shared" si="8"/>
        <v>45291</v>
      </c>
      <c r="J5" s="284">
        <f t="shared" si="8"/>
        <v>45322</v>
      </c>
      <c r="K5" s="284">
        <f t="shared" si="8"/>
        <v>45351</v>
      </c>
      <c r="L5" s="284">
        <f t="shared" si="8"/>
        <v>45382</v>
      </c>
      <c r="M5" s="284">
        <f t="shared" si="8"/>
        <v>45412</v>
      </c>
      <c r="N5" s="284">
        <f t="shared" si="8"/>
        <v>45443</v>
      </c>
      <c r="O5" s="284">
        <f t="shared" si="8"/>
        <v>45473</v>
      </c>
      <c r="P5" s="284">
        <f t="shared" si="8"/>
        <v>45504</v>
      </c>
      <c r="Q5" s="284">
        <f t="shared" si="8"/>
        <v>45535</v>
      </c>
      <c r="R5" s="284">
        <f t="shared" si="8"/>
        <v>45565</v>
      </c>
      <c r="S5" s="284">
        <f t="shared" si="8"/>
        <v>45596</v>
      </c>
      <c r="T5" s="284">
        <f t="shared" si="8"/>
        <v>45626</v>
      </c>
      <c r="U5" s="284">
        <f t="shared" si="8"/>
        <v>45657</v>
      </c>
      <c r="V5" s="284">
        <f t="shared" si="8"/>
        <v>45688</v>
      </c>
      <c r="W5" s="284">
        <f t="shared" si="8"/>
        <v>45716</v>
      </c>
      <c r="X5" s="284">
        <f t="shared" si="8"/>
        <v>45747</v>
      </c>
      <c r="Y5" s="284">
        <f t="shared" si="8"/>
        <v>45777</v>
      </c>
      <c r="Z5" s="284">
        <f t="shared" si="8"/>
        <v>45808</v>
      </c>
      <c r="AA5" s="284">
        <f t="shared" si="8"/>
        <v>45838</v>
      </c>
      <c r="AB5" s="284">
        <f t="shared" si="8"/>
        <v>45869</v>
      </c>
      <c r="AC5" s="284">
        <f t="shared" si="8"/>
        <v>45900</v>
      </c>
      <c r="AD5" s="284">
        <f t="shared" si="8"/>
        <v>45930</v>
      </c>
      <c r="AE5" s="284">
        <f t="shared" si="8"/>
        <v>45961</v>
      </c>
      <c r="AF5" s="284">
        <f t="shared" si="8"/>
        <v>45991</v>
      </c>
      <c r="AG5" s="284">
        <f t="shared" si="8"/>
        <v>46022</v>
      </c>
      <c r="AH5" s="284">
        <f t="shared" si="8"/>
        <v>46053</v>
      </c>
      <c r="AI5" s="284">
        <f t="shared" si="8"/>
        <v>46081</v>
      </c>
      <c r="AJ5" s="284">
        <f t="shared" si="8"/>
        <v>46112</v>
      </c>
      <c r="AK5" s="284">
        <f t="shared" si="8"/>
        <v>46142</v>
      </c>
      <c r="AL5" s="284">
        <f t="shared" si="8"/>
        <v>46173</v>
      </c>
      <c r="AM5" s="284">
        <f t="shared" si="8"/>
        <v>46203</v>
      </c>
      <c r="AN5" s="284">
        <f t="shared" si="8"/>
        <v>46234</v>
      </c>
      <c r="AO5" s="284">
        <f t="shared" si="8"/>
        <v>46265</v>
      </c>
      <c r="AP5" s="284">
        <f t="shared" si="8"/>
        <v>46295</v>
      </c>
      <c r="AQ5" s="284">
        <f t="shared" si="8"/>
        <v>46326</v>
      </c>
      <c r="AR5" s="284">
        <f t="shared" si="8"/>
        <v>46356</v>
      </c>
      <c r="AS5" s="284">
        <f t="shared" si="8"/>
        <v>46387</v>
      </c>
      <c r="AT5" s="284">
        <f t="shared" si="8"/>
        <v>46418</v>
      </c>
      <c r="AU5" s="284">
        <f t="shared" si="8"/>
        <v>46446</v>
      </c>
      <c r="AV5" s="284">
        <f t="shared" si="8"/>
        <v>46477</v>
      </c>
      <c r="AW5" s="284">
        <f t="shared" si="8"/>
        <v>46507</v>
      </c>
      <c r="AX5" s="284">
        <f t="shared" si="8"/>
        <v>46538</v>
      </c>
      <c r="AY5" s="284">
        <f t="shared" si="8"/>
        <v>46568</v>
      </c>
      <c r="AZ5" s="284">
        <f t="shared" si="8"/>
        <v>46599</v>
      </c>
      <c r="BA5" s="284">
        <f t="shared" si="8"/>
        <v>46630</v>
      </c>
      <c r="BB5" s="284">
        <f t="shared" si="8"/>
        <v>46660</v>
      </c>
      <c r="BC5" s="284">
        <f t="shared" si="8"/>
        <v>46691</v>
      </c>
      <c r="BD5" s="284">
        <f t="shared" si="8"/>
        <v>46721</v>
      </c>
      <c r="BE5" s="284">
        <f t="shared" si="8"/>
        <v>46752</v>
      </c>
      <c r="BF5" s="284">
        <f t="shared" si="8"/>
        <v>46783</v>
      </c>
      <c r="BG5" s="284">
        <f t="shared" si="8"/>
        <v>46812</v>
      </c>
      <c r="BH5" s="284">
        <f t="shared" si="8"/>
        <v>46843</v>
      </c>
      <c r="BI5" s="284">
        <f t="shared" si="8"/>
        <v>46873</v>
      </c>
      <c r="BJ5" s="284">
        <f t="shared" si="8"/>
        <v>46904</v>
      </c>
      <c r="BK5" s="284">
        <f t="shared" si="8"/>
        <v>46934</v>
      </c>
      <c r="BL5" s="284">
        <f t="shared" si="8"/>
        <v>46965</v>
      </c>
      <c r="BM5" s="284">
        <f t="shared" si="8"/>
        <v>46996</v>
      </c>
      <c r="BN5" s="284">
        <f t="shared" si="8"/>
        <v>47026</v>
      </c>
      <c r="BO5" s="284">
        <f t="shared" si="8"/>
        <v>47057</v>
      </c>
      <c r="BP5" s="284">
        <f t="shared" si="8"/>
        <v>47087</v>
      </c>
      <c r="BQ5" s="284">
        <f t="shared" si="8"/>
        <v>47118</v>
      </c>
      <c r="BR5" s="284">
        <f t="shared" si="8"/>
        <v>47149</v>
      </c>
      <c r="BS5" s="284">
        <f t="shared" ref="BS5:ED5" si="9">EOMONTH(BR5,1)</f>
        <v>47177</v>
      </c>
      <c r="BT5" s="284">
        <f t="shared" si="9"/>
        <v>47208</v>
      </c>
      <c r="BU5" s="284">
        <f t="shared" si="9"/>
        <v>47238</v>
      </c>
      <c r="BV5" s="284">
        <f t="shared" si="9"/>
        <v>47269</v>
      </c>
      <c r="BW5" s="284">
        <f t="shared" si="9"/>
        <v>47299</v>
      </c>
      <c r="BX5" s="284">
        <f t="shared" si="9"/>
        <v>47330</v>
      </c>
      <c r="BY5" s="284">
        <f t="shared" si="9"/>
        <v>47361</v>
      </c>
      <c r="BZ5" s="284">
        <f t="shared" si="9"/>
        <v>47391</v>
      </c>
      <c r="CA5" s="284">
        <f t="shared" si="9"/>
        <v>47422</v>
      </c>
      <c r="CB5" s="284">
        <f t="shared" si="9"/>
        <v>47452</v>
      </c>
      <c r="CC5" s="284">
        <f t="shared" si="9"/>
        <v>47483</v>
      </c>
      <c r="CD5" s="284">
        <f t="shared" si="9"/>
        <v>47514</v>
      </c>
      <c r="CE5" s="284">
        <f t="shared" si="9"/>
        <v>47542</v>
      </c>
      <c r="CF5" s="284">
        <f t="shared" si="9"/>
        <v>47573</v>
      </c>
      <c r="CG5" s="284">
        <f t="shared" si="9"/>
        <v>47603</v>
      </c>
      <c r="CH5" s="284">
        <f t="shared" si="9"/>
        <v>47634</v>
      </c>
      <c r="CI5" s="284">
        <f t="shared" si="9"/>
        <v>47664</v>
      </c>
      <c r="CJ5" s="284">
        <f t="shared" si="9"/>
        <v>47695</v>
      </c>
      <c r="CK5" s="284">
        <f t="shared" si="9"/>
        <v>47726</v>
      </c>
      <c r="CL5" s="284">
        <f t="shared" si="9"/>
        <v>47756</v>
      </c>
      <c r="CM5" s="284">
        <f t="shared" si="9"/>
        <v>47787</v>
      </c>
      <c r="CN5" s="284">
        <f t="shared" si="9"/>
        <v>47817</v>
      </c>
      <c r="CO5" s="284">
        <f t="shared" si="9"/>
        <v>47848</v>
      </c>
      <c r="CP5" s="284">
        <f t="shared" si="9"/>
        <v>47879</v>
      </c>
      <c r="CQ5" s="284">
        <f t="shared" si="9"/>
        <v>47907</v>
      </c>
      <c r="CR5" s="284">
        <f t="shared" si="9"/>
        <v>47938</v>
      </c>
      <c r="CS5" s="284">
        <f t="shared" si="9"/>
        <v>47968</v>
      </c>
      <c r="CT5" s="284">
        <f t="shared" si="9"/>
        <v>47999</v>
      </c>
      <c r="CU5" s="284">
        <f t="shared" si="9"/>
        <v>48029</v>
      </c>
      <c r="CV5" s="284">
        <f t="shared" si="9"/>
        <v>48060</v>
      </c>
      <c r="CW5" s="284">
        <f t="shared" si="9"/>
        <v>48091</v>
      </c>
      <c r="CX5" s="284">
        <f t="shared" si="9"/>
        <v>48121</v>
      </c>
      <c r="CY5" s="284">
        <f t="shared" si="9"/>
        <v>48152</v>
      </c>
      <c r="CZ5" s="284">
        <f t="shared" si="9"/>
        <v>48182</v>
      </c>
      <c r="DA5" s="284">
        <f t="shared" si="9"/>
        <v>48213</v>
      </c>
      <c r="DB5" s="284">
        <f t="shared" si="9"/>
        <v>48244</v>
      </c>
      <c r="DC5" s="284">
        <f t="shared" si="9"/>
        <v>48273</v>
      </c>
      <c r="DD5" s="284">
        <f t="shared" si="9"/>
        <v>48304</v>
      </c>
      <c r="DE5" s="284">
        <f t="shared" si="9"/>
        <v>48334</v>
      </c>
      <c r="DF5" s="284">
        <f t="shared" si="9"/>
        <v>48365</v>
      </c>
      <c r="DG5" s="284">
        <f t="shared" si="9"/>
        <v>48395</v>
      </c>
      <c r="DH5" s="284">
        <f t="shared" si="9"/>
        <v>48426</v>
      </c>
      <c r="DI5" s="284">
        <f t="shared" si="9"/>
        <v>48457</v>
      </c>
      <c r="DJ5" s="284">
        <f t="shared" si="9"/>
        <v>48487</v>
      </c>
      <c r="DK5" s="284">
        <f t="shared" si="9"/>
        <v>48518</v>
      </c>
      <c r="DL5" s="284">
        <f t="shared" si="9"/>
        <v>48548</v>
      </c>
      <c r="DM5" s="284">
        <f t="shared" si="9"/>
        <v>48579</v>
      </c>
      <c r="DN5" s="284">
        <f t="shared" si="9"/>
        <v>48610</v>
      </c>
      <c r="DO5" s="284">
        <f t="shared" si="9"/>
        <v>48638</v>
      </c>
      <c r="DP5" s="284">
        <f t="shared" si="9"/>
        <v>48669</v>
      </c>
      <c r="DQ5" s="284">
        <f t="shared" si="9"/>
        <v>48699</v>
      </c>
      <c r="DR5" s="284">
        <f t="shared" si="9"/>
        <v>48730</v>
      </c>
      <c r="DS5" s="284">
        <f t="shared" si="9"/>
        <v>48760</v>
      </c>
      <c r="DT5" s="284">
        <f t="shared" si="9"/>
        <v>48791</v>
      </c>
      <c r="DU5" s="284">
        <f t="shared" si="9"/>
        <v>48822</v>
      </c>
      <c r="DV5" s="284">
        <f t="shared" si="9"/>
        <v>48852</v>
      </c>
      <c r="DW5" s="284">
        <f t="shared" si="9"/>
        <v>48883</v>
      </c>
      <c r="DX5" s="284">
        <f t="shared" si="9"/>
        <v>48913</v>
      </c>
      <c r="DY5" s="284">
        <f t="shared" si="9"/>
        <v>48944</v>
      </c>
      <c r="DZ5" s="284">
        <f t="shared" si="9"/>
        <v>48975</v>
      </c>
      <c r="EA5" s="284">
        <f t="shared" si="9"/>
        <v>49003</v>
      </c>
      <c r="EB5" s="284">
        <f t="shared" si="9"/>
        <v>49034</v>
      </c>
      <c r="EC5" s="284">
        <f t="shared" si="9"/>
        <v>49064</v>
      </c>
      <c r="ED5" s="284">
        <f t="shared" si="9"/>
        <v>49095</v>
      </c>
      <c r="EE5" s="284">
        <f t="shared" ref="EE5:EF5" si="10">EOMONTH(ED5,1)</f>
        <v>49125</v>
      </c>
      <c r="EF5" s="285">
        <f t="shared" si="10"/>
        <v>49156</v>
      </c>
      <c r="EG5" s="251" t="s">
        <v>109</v>
      </c>
    </row>
    <row r="6" spans="2:137" x14ac:dyDescent="0.25">
      <c r="EG6" s="251" t="s">
        <v>109</v>
      </c>
    </row>
    <row r="7" spans="2:137" x14ac:dyDescent="0.25">
      <c r="B7" s="271" t="s">
        <v>231</v>
      </c>
      <c r="C7" s="296"/>
      <c r="D7" s="268"/>
      <c r="E7" s="269"/>
      <c r="F7" s="269"/>
      <c r="G7" s="269"/>
      <c r="H7" s="269"/>
      <c r="I7" s="269"/>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70"/>
      <c r="EG7" s="251" t="s">
        <v>109</v>
      </c>
    </row>
    <row r="8" spans="2:137" x14ac:dyDescent="0.25">
      <c r="B8" s="286" t="str">
        <f>IF('Rent Roll'!S5&gt;0,'Rent Roll'!S5,"")</f>
        <v>NNN</v>
      </c>
      <c r="C8" s="287" t="str">
        <f>CONCATENATE('Rent Roll'!B5&amp;" - "&amp;'Rent Roll'!C5)</f>
        <v>LL - Ray Palmer Associates</v>
      </c>
      <c r="D8" s="214">
        <f t="shared" ref="D8:D29" ca="1" si="11">SUM(E8:EF8)</f>
        <v>477368.26111588412</v>
      </c>
      <c r="E8" s="92" t="str">
        <f>IF(E$3='Rent Roll'!$U5,
IF(OR(AND(E$5&gt;='Rent Roll'!$K5,E$5&lt;='Rent Roll'!$L5),AND(E$5&gt;='Rent Roll'!$M31,E$5&lt;='Rent Roll'!$N31)),
IF('Rent Roll'!$S5=NNN,E35,
IF('Rent Roll'!$S5=Stop,E60,
IF('Rent Roll'!$S5=CAM_Fixed,E85,
IF('Rent Roll'!$S5=FSG,"-","-")))),"-"),"-")</f>
        <v>-</v>
      </c>
      <c r="F8" s="92" t="str">
        <f>IF(F$3='Rent Roll'!$U5,
IF(OR(AND(F$5&gt;='Rent Roll'!$K5,F$5&lt;='Rent Roll'!$L5),AND(F$5&gt;='Rent Roll'!$M31,F$5&lt;='Rent Roll'!$N31)),
IF('Rent Roll'!$S5=NNN,F35,
IF('Rent Roll'!$S5=Stop,F60,
IF('Rent Roll'!$S5=CAM_Fixed,F85,
IF('Rent Roll'!$S5=FSG,"-","-")))),"-"),"-")</f>
        <v>-</v>
      </c>
      <c r="G8" s="92" t="str">
        <f>IF(G$3='Rent Roll'!$U5,
IF(OR(AND(G$5&gt;='Rent Roll'!$K5,G$5&lt;='Rent Roll'!$L5),AND(G$5&gt;='Rent Roll'!$M31,G$5&lt;='Rent Roll'!$N31)),
IF('Rent Roll'!$S5=NNN,G35,
IF('Rent Roll'!$S5=Stop,G60,
IF('Rent Roll'!$S5=CAM_Fixed,G85,
IF('Rent Roll'!$S5=FSG,"-","-")))),"-"),"-")</f>
        <v>-</v>
      </c>
      <c r="H8" s="92" t="str">
        <f>IF(H$3='Rent Roll'!$U5,
IF(OR(AND(H$5&gt;='Rent Roll'!$K5,H$5&lt;='Rent Roll'!$L5),AND(H$5&gt;='Rent Roll'!$M31,H$5&lt;='Rent Roll'!$N31)),
IF('Rent Roll'!$S5=NNN,H35,
IF('Rent Roll'!$S5=Stop,H60,
IF('Rent Roll'!$S5=CAM_Fixed,H85,
IF('Rent Roll'!$S5=FSG,"-","-")))),"-"),"-")</f>
        <v>-</v>
      </c>
      <c r="I8" s="92" t="str">
        <f>IF(I$3='Rent Roll'!$U5,
IF(OR(AND(I$5&gt;='Rent Roll'!$K5,I$5&lt;='Rent Roll'!$L5),AND(I$5&gt;='Rent Roll'!$M31,I$5&lt;='Rent Roll'!$N31)),
IF('Rent Roll'!$S5=NNN,I35,
IF('Rent Roll'!$S5=Stop,I60,
IF('Rent Roll'!$S5=CAM_Fixed,I85,
IF('Rent Roll'!$S5=FSG,"-","-")))),"-"),"-")</f>
        <v>-</v>
      </c>
      <c r="J8" s="92" t="str">
        <f>IF(J$3='Rent Roll'!$U5,
IF(OR(AND(J$5&gt;='Rent Roll'!$K5,J$5&lt;='Rent Roll'!$L5),AND(J$5&gt;='Rent Roll'!$M31,J$5&lt;='Rent Roll'!$N31)),
IF('Rent Roll'!$S5=NNN,J35,
IF('Rent Roll'!$S5=Stop,J60,
IF('Rent Roll'!$S5=CAM_Fixed,J85,
IF('Rent Roll'!$S5=FSG,"-","-")))),"-"),"-")</f>
        <v>-</v>
      </c>
      <c r="K8" s="92" t="str">
        <f>IF(K$3='Rent Roll'!$U5,
IF(OR(AND(K$5&gt;='Rent Roll'!$K5,K$5&lt;='Rent Roll'!$L5),AND(K$5&gt;='Rent Roll'!$M31,K$5&lt;='Rent Roll'!$N31)),
IF('Rent Roll'!$S5=NNN,K35,
IF('Rent Roll'!$S5=Stop,K60,
IF('Rent Roll'!$S5=CAM_Fixed,K85,
IF('Rent Roll'!$S5=FSG,"-","-")))),"-"),"-")</f>
        <v>-</v>
      </c>
      <c r="L8" s="92" t="str">
        <f>IF(L$3='Rent Roll'!$U5,
IF(OR(AND(L$5&gt;='Rent Roll'!$K5,L$5&lt;='Rent Roll'!$L5),AND(L$5&gt;='Rent Roll'!$M31,L$5&lt;='Rent Roll'!$N31)),
IF('Rent Roll'!$S5=NNN,L35,
IF('Rent Roll'!$S5=Stop,L60,
IF('Rent Roll'!$S5=CAM_Fixed,L85,
IF('Rent Roll'!$S5=FSG,"-","-")))),"-"),"-")</f>
        <v>-</v>
      </c>
      <c r="M8" s="92">
        <f ca="1">IF(M$3='Rent Roll'!$U5,
IF(OR(AND(M$5&gt;='Rent Roll'!$K5,M$5&lt;='Rent Roll'!$L5),AND(M$5&gt;='Rent Roll'!$M31,M$5&lt;='Rent Roll'!$N31)),
IF('Rent Roll'!$S5=NNN,M35,
IF('Rent Roll'!$S5=Stop,M60,
IF('Rent Roll'!$S5=CAM_Fixed,M85,
IF('Rent Roll'!$S5=FSG,"-","-")))),"-"),"-")</f>
        <v>39781.199999999997</v>
      </c>
      <c r="N8" s="92" t="str">
        <f>IF(N$3='Rent Roll'!$U5,
IF(OR(AND(N$5&gt;='Rent Roll'!$K5,N$5&lt;='Rent Roll'!$L5),AND(N$5&gt;='Rent Roll'!$M31,N$5&lt;='Rent Roll'!$N31)),
IF('Rent Roll'!$S5=NNN,N35,
IF('Rent Roll'!$S5=Stop,N60,
IF('Rent Roll'!$S5=CAM_Fixed,N85,
IF('Rent Roll'!$S5=FSG,"-","-")))),"-"),"-")</f>
        <v>-</v>
      </c>
      <c r="O8" s="92" t="str">
        <f>IF(O$3='Rent Roll'!$U5,
IF(OR(AND(O$5&gt;='Rent Roll'!$K5,O$5&lt;='Rent Roll'!$L5),AND(O$5&gt;='Rent Roll'!$M31,O$5&lt;='Rent Roll'!$N31)),
IF('Rent Roll'!$S5=NNN,O35,
IF('Rent Roll'!$S5=Stop,O60,
IF('Rent Roll'!$S5=CAM_Fixed,O85,
IF('Rent Roll'!$S5=FSG,"-","-")))),"-"),"-")</f>
        <v>-</v>
      </c>
      <c r="P8" s="92" t="str">
        <f>IF(P$3='Rent Roll'!$U5,
IF(OR(AND(P$5&gt;='Rent Roll'!$K5,P$5&lt;='Rent Roll'!$L5),AND(P$5&gt;='Rent Roll'!$M31,P$5&lt;='Rent Roll'!$N31)),
IF('Rent Roll'!$S5=NNN,P35,
IF('Rent Roll'!$S5=Stop,P60,
IF('Rent Roll'!$S5=CAM_Fixed,P85,
IF('Rent Roll'!$S5=FSG,"-","-")))),"-"),"-")</f>
        <v>-</v>
      </c>
      <c r="Q8" s="92" t="str">
        <f>IF(Q$3='Rent Roll'!$U5,
IF(OR(AND(Q$5&gt;='Rent Roll'!$K5,Q$5&lt;='Rent Roll'!$L5),AND(Q$5&gt;='Rent Roll'!$M31,Q$5&lt;='Rent Roll'!$N31)),
IF('Rent Roll'!$S5=NNN,Q35,
IF('Rent Roll'!$S5=Stop,Q60,
IF('Rent Roll'!$S5=CAM_Fixed,Q85,
IF('Rent Roll'!$S5=FSG,"-","-")))),"-"),"-")</f>
        <v>-</v>
      </c>
      <c r="R8" s="92" t="str">
        <f>IF(R$3='Rent Roll'!$U5,
IF(OR(AND(R$5&gt;='Rent Roll'!$K5,R$5&lt;='Rent Roll'!$L5),AND(R$5&gt;='Rent Roll'!$M31,R$5&lt;='Rent Roll'!$N31)),
IF('Rent Roll'!$S5=NNN,R35,
IF('Rent Roll'!$S5=Stop,R60,
IF('Rent Roll'!$S5=CAM_Fixed,R85,
IF('Rent Roll'!$S5=FSG,"-","-")))),"-"),"-")</f>
        <v>-</v>
      </c>
      <c r="S8" s="92" t="str">
        <f>IF(S$3='Rent Roll'!$U5,
IF(OR(AND(S$5&gt;='Rent Roll'!$K5,S$5&lt;='Rent Roll'!$L5),AND(S$5&gt;='Rent Roll'!$M31,S$5&lt;='Rent Roll'!$N31)),
IF('Rent Roll'!$S5=NNN,S35,
IF('Rent Roll'!$S5=Stop,S60,
IF('Rent Roll'!$S5=CAM_Fixed,S85,
IF('Rent Roll'!$S5=FSG,"-","-")))),"-"),"-")</f>
        <v>-</v>
      </c>
      <c r="T8" s="92" t="str">
        <f>IF(T$3='Rent Roll'!$U5,
IF(OR(AND(T$5&gt;='Rent Roll'!$K5,T$5&lt;='Rent Roll'!$L5),AND(T$5&gt;='Rent Roll'!$M31,T$5&lt;='Rent Roll'!$N31)),
IF('Rent Roll'!$S5=NNN,T35,
IF('Rent Roll'!$S5=Stop,T60,
IF('Rent Roll'!$S5=CAM_Fixed,T85,
IF('Rent Roll'!$S5=FSG,"-","-")))),"-"),"-")</f>
        <v>-</v>
      </c>
      <c r="U8" s="92" t="str">
        <f>IF(U$3='Rent Roll'!$U5,
IF(OR(AND(U$5&gt;='Rent Roll'!$K5,U$5&lt;='Rent Roll'!$L5),AND(U$5&gt;='Rent Roll'!$M31,U$5&lt;='Rent Roll'!$N31)),
IF('Rent Roll'!$S5=NNN,U35,
IF('Rent Roll'!$S5=Stop,U60,
IF('Rent Roll'!$S5=CAM_Fixed,U85,
IF('Rent Roll'!$S5=FSG,"-","-")))),"-"),"-")</f>
        <v>-</v>
      </c>
      <c r="V8" s="92" t="str">
        <f>IF(V$3='Rent Roll'!$U5,
IF(OR(AND(V$5&gt;='Rent Roll'!$K5,V$5&lt;='Rent Roll'!$L5),AND(V$5&gt;='Rent Roll'!$M31,V$5&lt;='Rent Roll'!$N31)),
IF('Rent Roll'!$S5=NNN,V35,
IF('Rent Roll'!$S5=Stop,V60,
IF('Rent Roll'!$S5=CAM_Fixed,V85,
IF('Rent Roll'!$S5=FSG,"-","-")))),"-"),"-")</f>
        <v>-</v>
      </c>
      <c r="W8" s="92" t="str">
        <f>IF(W$3='Rent Roll'!$U5,
IF(OR(AND(W$5&gt;='Rent Roll'!$K5,W$5&lt;='Rent Roll'!$L5),AND(W$5&gt;='Rent Roll'!$M31,W$5&lt;='Rent Roll'!$N31)),
IF('Rent Roll'!$S5=NNN,W35,
IF('Rent Roll'!$S5=Stop,W60,
IF('Rent Roll'!$S5=CAM_Fixed,W85,
IF('Rent Roll'!$S5=FSG,"-","-")))),"-"),"-")</f>
        <v>-</v>
      </c>
      <c r="X8" s="92" t="str">
        <f>IF(X$3='Rent Roll'!$U5,
IF(OR(AND(X$5&gt;='Rent Roll'!$K5,X$5&lt;='Rent Roll'!$L5),AND(X$5&gt;='Rent Roll'!$M31,X$5&lt;='Rent Roll'!$N31)),
IF('Rent Roll'!$S5=NNN,X35,
IF('Rent Roll'!$S5=Stop,X60,
IF('Rent Roll'!$S5=CAM_Fixed,X85,
IF('Rent Roll'!$S5=FSG,"-","-")))),"-"),"-")</f>
        <v>-</v>
      </c>
      <c r="Y8" s="92">
        <f ca="1">IF(Y$3='Rent Roll'!$U5,
IF(OR(AND(Y$5&gt;='Rent Roll'!$K5,Y$5&lt;='Rent Roll'!$L5),AND(Y$5&gt;='Rent Roll'!$M31,Y$5&lt;='Rent Roll'!$N31)),
IF('Rent Roll'!$S5=NNN,Y35,
IF('Rent Roll'!$S5=Stop,Y60,
IF('Rent Roll'!$S5=CAM_Fixed,Y85,
IF('Rent Roll'!$S5=FSG,"-","-")))),"-"),"-")</f>
        <v>40591.845999999998</v>
      </c>
      <c r="Z8" s="92" t="str">
        <f>IF(Z$3='Rent Roll'!$U5,
IF(OR(AND(Z$5&gt;='Rent Roll'!$K5,Z$5&lt;='Rent Roll'!$L5),AND(Z$5&gt;='Rent Roll'!$M31,Z$5&lt;='Rent Roll'!$N31)),
IF('Rent Roll'!$S5=NNN,Z35,
IF('Rent Roll'!$S5=Stop,Z60,
IF('Rent Roll'!$S5=CAM_Fixed,Z85,
IF('Rent Roll'!$S5=FSG,"-","-")))),"-"),"-")</f>
        <v>-</v>
      </c>
      <c r="AA8" s="92" t="str">
        <f>IF(AA$3='Rent Roll'!$U5,
IF(OR(AND(AA$5&gt;='Rent Roll'!$K5,AA$5&lt;='Rent Roll'!$L5),AND(AA$5&gt;='Rent Roll'!$M31,AA$5&lt;='Rent Roll'!$N31)),
IF('Rent Roll'!$S5=NNN,AA35,
IF('Rent Roll'!$S5=Stop,AA60,
IF('Rent Roll'!$S5=CAM_Fixed,AA85,
IF('Rent Roll'!$S5=FSG,"-","-")))),"-"),"-")</f>
        <v>-</v>
      </c>
      <c r="AB8" s="92" t="str">
        <f>IF(AB$3='Rent Roll'!$U5,
IF(OR(AND(AB$5&gt;='Rent Roll'!$K5,AB$5&lt;='Rent Roll'!$L5),AND(AB$5&gt;='Rent Roll'!$M31,AB$5&lt;='Rent Roll'!$N31)),
IF('Rent Roll'!$S5=NNN,AB35,
IF('Rent Roll'!$S5=Stop,AB60,
IF('Rent Roll'!$S5=CAM_Fixed,AB85,
IF('Rent Roll'!$S5=FSG,"-","-")))),"-"),"-")</f>
        <v>-</v>
      </c>
      <c r="AC8" s="92" t="str">
        <f>IF(AC$3='Rent Roll'!$U5,
IF(OR(AND(AC$5&gt;='Rent Roll'!$K5,AC$5&lt;='Rent Roll'!$L5),AND(AC$5&gt;='Rent Roll'!$M31,AC$5&lt;='Rent Roll'!$N31)),
IF('Rent Roll'!$S5=NNN,AC35,
IF('Rent Roll'!$S5=Stop,AC60,
IF('Rent Roll'!$S5=CAM_Fixed,AC85,
IF('Rent Roll'!$S5=FSG,"-","-")))),"-"),"-")</f>
        <v>-</v>
      </c>
      <c r="AD8" s="92" t="str">
        <f>IF(AD$3='Rent Roll'!$U5,
IF(OR(AND(AD$5&gt;='Rent Roll'!$K5,AD$5&lt;='Rent Roll'!$L5),AND(AD$5&gt;='Rent Roll'!$M31,AD$5&lt;='Rent Roll'!$N31)),
IF('Rent Roll'!$S5=NNN,AD35,
IF('Rent Roll'!$S5=Stop,AD60,
IF('Rent Roll'!$S5=CAM_Fixed,AD85,
IF('Rent Roll'!$S5=FSG,"-","-")))),"-"),"-")</f>
        <v>-</v>
      </c>
      <c r="AE8" s="92" t="str">
        <f>IF(AE$3='Rent Roll'!$U5,
IF(OR(AND(AE$5&gt;='Rent Roll'!$K5,AE$5&lt;='Rent Roll'!$L5),AND(AE$5&gt;='Rent Roll'!$M31,AE$5&lt;='Rent Roll'!$N31)),
IF('Rent Roll'!$S5=NNN,AE35,
IF('Rent Roll'!$S5=Stop,AE60,
IF('Rent Roll'!$S5=CAM_Fixed,AE85,
IF('Rent Roll'!$S5=FSG,"-","-")))),"-"),"-")</f>
        <v>-</v>
      </c>
      <c r="AF8" s="92" t="str">
        <f>IF(AF$3='Rent Roll'!$U5,
IF(OR(AND(AF$5&gt;='Rent Roll'!$K5,AF$5&lt;='Rent Roll'!$L5),AND(AF$5&gt;='Rent Roll'!$M31,AF$5&lt;='Rent Roll'!$N31)),
IF('Rent Roll'!$S5=NNN,AF35,
IF('Rent Roll'!$S5=Stop,AF60,
IF('Rent Roll'!$S5=CAM_Fixed,AF85,
IF('Rent Roll'!$S5=FSG,"-","-")))),"-"),"-")</f>
        <v>-</v>
      </c>
      <c r="AG8" s="92" t="str">
        <f>IF(AG$3='Rent Roll'!$U5,
IF(OR(AND(AG$5&gt;='Rent Roll'!$K5,AG$5&lt;='Rent Roll'!$L5),AND(AG$5&gt;='Rent Roll'!$M31,AG$5&lt;='Rent Roll'!$N31)),
IF('Rent Roll'!$S5=NNN,AG35,
IF('Rent Roll'!$S5=Stop,AG60,
IF('Rent Roll'!$S5=CAM_Fixed,AG85,
IF('Rent Roll'!$S5=FSG,"-","-")))),"-"),"-")</f>
        <v>-</v>
      </c>
      <c r="AH8" s="92" t="str">
        <f>IF(AH$3='Rent Roll'!$U5,
IF(OR(AND(AH$5&gt;='Rent Roll'!$K5,AH$5&lt;='Rent Roll'!$L5),AND(AH$5&gt;='Rent Roll'!$M31,AH$5&lt;='Rent Roll'!$N31)),
IF('Rent Roll'!$S5=NNN,AH35,
IF('Rent Roll'!$S5=Stop,AH60,
IF('Rent Roll'!$S5=CAM_Fixed,AH85,
IF('Rent Roll'!$S5=FSG,"-","-")))),"-"),"-")</f>
        <v>-</v>
      </c>
      <c r="AI8" s="92" t="str">
        <f>IF(AI$3='Rent Roll'!$U5,
IF(OR(AND(AI$5&gt;='Rent Roll'!$K5,AI$5&lt;='Rent Roll'!$L5),AND(AI$5&gt;='Rent Roll'!$M31,AI$5&lt;='Rent Roll'!$N31)),
IF('Rent Roll'!$S5=NNN,AI35,
IF('Rent Roll'!$S5=Stop,AI60,
IF('Rent Roll'!$S5=CAM_Fixed,AI85,
IF('Rent Roll'!$S5=FSG,"-","-")))),"-"),"-")</f>
        <v>-</v>
      </c>
      <c r="AJ8" s="92" t="str">
        <f>IF(AJ$3='Rent Roll'!$U5,
IF(OR(AND(AJ$5&gt;='Rent Roll'!$K5,AJ$5&lt;='Rent Roll'!$L5),AND(AJ$5&gt;='Rent Roll'!$M31,AJ$5&lt;='Rent Roll'!$N31)),
IF('Rent Roll'!$S5=NNN,AJ35,
IF('Rent Roll'!$S5=Stop,AJ60,
IF('Rent Roll'!$S5=CAM_Fixed,AJ85,
IF('Rent Roll'!$S5=FSG,"-","-")))),"-"),"-")</f>
        <v>-</v>
      </c>
      <c r="AK8" s="92">
        <f ca="1">IF(AK$3='Rent Roll'!$U5,
IF(OR(AND(AK$5&gt;='Rent Roll'!$K5,AK$5&lt;='Rent Roll'!$L5),AND(AK$5&gt;='Rent Roll'!$M31,AK$5&lt;='Rent Roll'!$N31)),
IF('Rent Roll'!$S5=NNN,AK35,
IF('Rent Roll'!$S5=Stop,AK60,
IF('Rent Roll'!$S5=CAM_Fixed,AK85,
IF('Rent Roll'!$S5=FSG,"-","-")))),"-"),"-")</f>
        <v>41419.919529999999</v>
      </c>
      <c r="AL8" s="92" t="str">
        <f>IF(AL$3='Rent Roll'!$U5,
IF(OR(AND(AL$5&gt;='Rent Roll'!$K5,AL$5&lt;='Rent Roll'!$L5),AND(AL$5&gt;='Rent Roll'!$M31,AL$5&lt;='Rent Roll'!$N31)),
IF('Rent Roll'!$S5=NNN,AL35,
IF('Rent Roll'!$S5=Stop,AL60,
IF('Rent Roll'!$S5=CAM_Fixed,AL85,
IF('Rent Roll'!$S5=FSG,"-","-")))),"-"),"-")</f>
        <v>-</v>
      </c>
      <c r="AM8" s="92" t="str">
        <f>IF(AM$3='Rent Roll'!$U5,
IF(OR(AND(AM$5&gt;='Rent Roll'!$K5,AM$5&lt;='Rent Roll'!$L5),AND(AM$5&gt;='Rent Roll'!$M31,AM$5&lt;='Rent Roll'!$N31)),
IF('Rent Roll'!$S5=NNN,AM35,
IF('Rent Roll'!$S5=Stop,AM60,
IF('Rent Roll'!$S5=CAM_Fixed,AM85,
IF('Rent Roll'!$S5=FSG,"-","-")))),"-"),"-")</f>
        <v>-</v>
      </c>
      <c r="AN8" s="92" t="str">
        <f>IF(AN$3='Rent Roll'!$U5,
IF(OR(AND(AN$5&gt;='Rent Roll'!$K5,AN$5&lt;='Rent Roll'!$L5),AND(AN$5&gt;='Rent Roll'!$M31,AN$5&lt;='Rent Roll'!$N31)),
IF('Rent Roll'!$S5=NNN,AN35,
IF('Rent Roll'!$S5=Stop,AN60,
IF('Rent Roll'!$S5=CAM_Fixed,AN85,
IF('Rent Roll'!$S5=FSG,"-","-")))),"-"),"-")</f>
        <v>-</v>
      </c>
      <c r="AO8" s="92" t="str">
        <f>IF(AO$3='Rent Roll'!$U5,
IF(OR(AND(AO$5&gt;='Rent Roll'!$K5,AO$5&lt;='Rent Roll'!$L5),AND(AO$5&gt;='Rent Roll'!$M31,AO$5&lt;='Rent Roll'!$N31)),
IF('Rent Roll'!$S5=NNN,AO35,
IF('Rent Roll'!$S5=Stop,AO60,
IF('Rent Roll'!$S5=CAM_Fixed,AO85,
IF('Rent Roll'!$S5=FSG,"-","-")))),"-"),"-")</f>
        <v>-</v>
      </c>
      <c r="AP8" s="92" t="str">
        <f>IF(AP$3='Rent Roll'!$U5,
IF(OR(AND(AP$5&gt;='Rent Roll'!$K5,AP$5&lt;='Rent Roll'!$L5),AND(AP$5&gt;='Rent Roll'!$M31,AP$5&lt;='Rent Roll'!$N31)),
IF('Rent Roll'!$S5=NNN,AP35,
IF('Rent Roll'!$S5=Stop,AP60,
IF('Rent Roll'!$S5=CAM_Fixed,AP85,
IF('Rent Roll'!$S5=FSG,"-","-")))),"-"),"-")</f>
        <v>-</v>
      </c>
      <c r="AQ8" s="92" t="str">
        <f>IF(AQ$3='Rent Roll'!$U5,
IF(OR(AND(AQ$5&gt;='Rent Roll'!$K5,AQ$5&lt;='Rent Roll'!$L5),AND(AQ$5&gt;='Rent Roll'!$M31,AQ$5&lt;='Rent Roll'!$N31)),
IF('Rent Roll'!$S5=NNN,AQ35,
IF('Rent Roll'!$S5=Stop,AQ60,
IF('Rent Roll'!$S5=CAM_Fixed,AQ85,
IF('Rent Roll'!$S5=FSG,"-","-")))),"-"),"-")</f>
        <v>-</v>
      </c>
      <c r="AR8" s="92" t="str">
        <f>IF(AR$3='Rent Roll'!$U5,
IF(OR(AND(AR$5&gt;='Rent Roll'!$K5,AR$5&lt;='Rent Roll'!$L5),AND(AR$5&gt;='Rent Roll'!$M31,AR$5&lt;='Rent Roll'!$N31)),
IF('Rent Roll'!$S5=NNN,AR35,
IF('Rent Roll'!$S5=Stop,AR60,
IF('Rent Roll'!$S5=CAM_Fixed,AR85,
IF('Rent Roll'!$S5=FSG,"-","-")))),"-"),"-")</f>
        <v>-</v>
      </c>
      <c r="AS8" s="92" t="str">
        <f>IF(AS$3='Rent Roll'!$U5,
IF(OR(AND(AS$5&gt;='Rent Roll'!$K5,AS$5&lt;='Rent Roll'!$L5),AND(AS$5&gt;='Rent Roll'!$M31,AS$5&lt;='Rent Roll'!$N31)),
IF('Rent Roll'!$S5=NNN,AS35,
IF('Rent Roll'!$S5=Stop,AS60,
IF('Rent Roll'!$S5=CAM_Fixed,AS85,
IF('Rent Roll'!$S5=FSG,"-","-")))),"-"),"-")</f>
        <v>-</v>
      </c>
      <c r="AT8" s="92" t="str">
        <f>IF(AT$3='Rent Roll'!$U5,
IF(OR(AND(AT$5&gt;='Rent Roll'!$K5,AT$5&lt;='Rent Roll'!$L5),AND(AT$5&gt;='Rent Roll'!$M31,AT$5&lt;='Rent Roll'!$N31)),
IF('Rent Roll'!$S5=NNN,AT35,
IF('Rent Roll'!$S5=Stop,AT60,
IF('Rent Roll'!$S5=CAM_Fixed,AT85,
IF('Rent Roll'!$S5=FSG,"-","-")))),"-"),"-")</f>
        <v>-</v>
      </c>
      <c r="AU8" s="92" t="str">
        <f>IF(AU$3='Rent Roll'!$U5,
IF(OR(AND(AU$5&gt;='Rent Roll'!$K5,AU$5&lt;='Rent Roll'!$L5),AND(AU$5&gt;='Rent Roll'!$M31,AU$5&lt;='Rent Roll'!$N31)),
IF('Rent Roll'!$S5=NNN,AU35,
IF('Rent Roll'!$S5=Stop,AU60,
IF('Rent Roll'!$S5=CAM_Fixed,AU85,
IF('Rent Roll'!$S5=FSG,"-","-")))),"-"),"-")</f>
        <v>-</v>
      </c>
      <c r="AV8" s="92" t="str">
        <f>IF(AV$3='Rent Roll'!$U5,
IF(OR(AND(AV$5&gt;='Rent Roll'!$K5,AV$5&lt;='Rent Roll'!$L5),AND(AV$5&gt;='Rent Roll'!$M31,AV$5&lt;='Rent Roll'!$N31)),
IF('Rent Roll'!$S5=NNN,AV35,
IF('Rent Roll'!$S5=Stop,AV60,
IF('Rent Roll'!$S5=CAM_Fixed,AV85,
IF('Rent Roll'!$S5=FSG,"-","-")))),"-"),"-")</f>
        <v>-</v>
      </c>
      <c r="AW8" s="92">
        <f ca="1">IF(AW$3='Rent Roll'!$U5,
IF(OR(AND(AW$5&gt;='Rent Roll'!$K5,AW$5&lt;='Rent Roll'!$L5),AND(AW$5&gt;='Rent Roll'!$M31,AW$5&lt;='Rent Roll'!$N31)),
IF('Rent Roll'!$S5=NNN,AW35,
IF('Rent Roll'!$S5=Stop,AW60,
IF('Rent Roll'!$S5=CAM_Fixed,AW85,
IF('Rent Roll'!$S5=FSG,"-","-")))),"-"),"-")</f>
        <v>42265.817038149988</v>
      </c>
      <c r="AX8" s="92" t="str">
        <f>IF(AX$3='Rent Roll'!$U5,
IF(OR(AND(AX$5&gt;='Rent Roll'!$K5,AX$5&lt;='Rent Roll'!$L5),AND(AX$5&gt;='Rent Roll'!$M31,AX$5&lt;='Rent Roll'!$N31)),
IF('Rent Roll'!$S5=NNN,AX35,
IF('Rent Roll'!$S5=Stop,AX60,
IF('Rent Roll'!$S5=CAM_Fixed,AX85,
IF('Rent Roll'!$S5=FSG,"-","-")))),"-"),"-")</f>
        <v>-</v>
      </c>
      <c r="AY8" s="92" t="str">
        <f>IF(AY$3='Rent Roll'!$U5,
IF(OR(AND(AY$5&gt;='Rent Roll'!$K5,AY$5&lt;='Rent Roll'!$L5),AND(AY$5&gt;='Rent Roll'!$M31,AY$5&lt;='Rent Roll'!$N31)),
IF('Rent Roll'!$S5=NNN,AY35,
IF('Rent Roll'!$S5=Stop,AY60,
IF('Rent Roll'!$S5=CAM_Fixed,AY85,
IF('Rent Roll'!$S5=FSG,"-","-")))),"-"),"-")</f>
        <v>-</v>
      </c>
      <c r="AZ8" s="92" t="str">
        <f>IF(AZ$3='Rent Roll'!$U5,
IF(OR(AND(AZ$5&gt;='Rent Roll'!$K5,AZ$5&lt;='Rent Roll'!$L5),AND(AZ$5&gt;='Rent Roll'!$M31,AZ$5&lt;='Rent Roll'!$N31)),
IF('Rent Roll'!$S5=NNN,AZ35,
IF('Rent Roll'!$S5=Stop,AZ60,
IF('Rent Roll'!$S5=CAM_Fixed,AZ85,
IF('Rent Roll'!$S5=FSG,"-","-")))),"-"),"-")</f>
        <v>-</v>
      </c>
      <c r="BA8" s="92" t="str">
        <f>IF(BA$3='Rent Roll'!$U5,
IF(OR(AND(BA$5&gt;='Rent Roll'!$K5,BA$5&lt;='Rent Roll'!$L5),AND(BA$5&gt;='Rent Roll'!$M31,BA$5&lt;='Rent Roll'!$N31)),
IF('Rent Roll'!$S5=NNN,BA35,
IF('Rent Roll'!$S5=Stop,BA60,
IF('Rent Roll'!$S5=CAM_Fixed,BA85,
IF('Rent Roll'!$S5=FSG,"-","-")))),"-"),"-")</f>
        <v>-</v>
      </c>
      <c r="BB8" s="92" t="str">
        <f>IF(BB$3='Rent Roll'!$U5,
IF(OR(AND(BB$5&gt;='Rent Roll'!$K5,BB$5&lt;='Rent Roll'!$L5),AND(BB$5&gt;='Rent Roll'!$M31,BB$5&lt;='Rent Roll'!$N31)),
IF('Rent Roll'!$S5=NNN,BB35,
IF('Rent Roll'!$S5=Stop,BB60,
IF('Rent Roll'!$S5=CAM_Fixed,BB85,
IF('Rent Roll'!$S5=FSG,"-","-")))),"-"),"-")</f>
        <v>-</v>
      </c>
      <c r="BC8" s="92" t="str">
        <f>IF(BC$3='Rent Roll'!$U5,
IF(OR(AND(BC$5&gt;='Rent Roll'!$K5,BC$5&lt;='Rent Roll'!$L5),AND(BC$5&gt;='Rent Roll'!$M31,BC$5&lt;='Rent Roll'!$N31)),
IF('Rent Roll'!$S5=NNN,BC35,
IF('Rent Roll'!$S5=Stop,BC60,
IF('Rent Roll'!$S5=CAM_Fixed,BC85,
IF('Rent Roll'!$S5=FSG,"-","-")))),"-"),"-")</f>
        <v>-</v>
      </c>
      <c r="BD8" s="92" t="str">
        <f>IF(BD$3='Rent Roll'!$U5,
IF(OR(AND(BD$5&gt;='Rent Roll'!$K5,BD$5&lt;='Rent Roll'!$L5),AND(BD$5&gt;='Rent Roll'!$M31,BD$5&lt;='Rent Roll'!$N31)),
IF('Rent Roll'!$S5=NNN,BD35,
IF('Rent Roll'!$S5=Stop,BD60,
IF('Rent Roll'!$S5=CAM_Fixed,BD85,
IF('Rent Roll'!$S5=FSG,"-","-")))),"-"),"-")</f>
        <v>-</v>
      </c>
      <c r="BE8" s="92" t="str">
        <f>IF(BE$3='Rent Roll'!$U5,
IF(OR(AND(BE$5&gt;='Rent Roll'!$K5,BE$5&lt;='Rent Roll'!$L5),AND(BE$5&gt;='Rent Roll'!$M31,BE$5&lt;='Rent Roll'!$N31)),
IF('Rent Roll'!$S5=NNN,BE35,
IF('Rent Roll'!$S5=Stop,BE60,
IF('Rent Roll'!$S5=CAM_Fixed,BE85,
IF('Rent Roll'!$S5=FSG,"-","-")))),"-"),"-")</f>
        <v>-</v>
      </c>
      <c r="BF8" s="92" t="str">
        <f>IF(BF$3='Rent Roll'!$U5,
IF(OR(AND(BF$5&gt;='Rent Roll'!$K5,BF$5&lt;='Rent Roll'!$L5),AND(BF$5&gt;='Rent Roll'!$M31,BF$5&lt;='Rent Roll'!$N31)),
IF('Rent Roll'!$S5=NNN,BF35,
IF('Rent Roll'!$S5=Stop,BF60,
IF('Rent Roll'!$S5=CAM_Fixed,BF85,
IF('Rent Roll'!$S5=FSG,"-","-")))),"-"),"-")</f>
        <v>-</v>
      </c>
      <c r="BG8" s="92" t="str">
        <f>IF(BG$3='Rent Roll'!$U5,
IF(OR(AND(BG$5&gt;='Rent Roll'!$K5,BG$5&lt;='Rent Roll'!$L5),AND(BG$5&gt;='Rent Roll'!$M31,BG$5&lt;='Rent Roll'!$N31)),
IF('Rent Roll'!$S5=NNN,BG35,
IF('Rent Roll'!$S5=Stop,BG60,
IF('Rent Roll'!$S5=CAM_Fixed,BG85,
IF('Rent Roll'!$S5=FSG,"-","-")))),"-"),"-")</f>
        <v>-</v>
      </c>
      <c r="BH8" s="92" t="str">
        <f>IF(BH$3='Rent Roll'!$U5,
IF(OR(AND(BH$5&gt;='Rent Roll'!$K5,BH$5&lt;='Rent Roll'!$L5),AND(BH$5&gt;='Rent Roll'!$M31,BH$5&lt;='Rent Roll'!$N31)),
IF('Rent Roll'!$S5=NNN,BH35,
IF('Rent Roll'!$S5=Stop,BH60,
IF('Rent Roll'!$S5=CAM_Fixed,BH85,
IF('Rent Roll'!$S5=FSG,"-","-")))),"-"),"-")</f>
        <v>-</v>
      </c>
      <c r="BI8" s="92">
        <f ca="1">IF(BI$3='Rent Roll'!$U5,
IF(OR(AND(BI$5&gt;='Rent Roll'!$K5,BI$5&lt;='Rent Roll'!$L5),AND(BI$5&gt;='Rent Roll'!$M31,BI$5&lt;='Rent Roll'!$N31)),
IF('Rent Roll'!$S5=NNN,BI35,
IF('Rent Roll'!$S5=Stop,BI60,
IF('Rent Roll'!$S5=CAM_Fixed,BI85,
IF('Rent Roll'!$S5=FSG,"-","-")))),"-"),"-")</f>
        <v>43129.944510378235</v>
      </c>
      <c r="BJ8" s="92" t="str">
        <f>IF(BJ$3='Rent Roll'!$U5,
IF(OR(AND(BJ$5&gt;='Rent Roll'!$K5,BJ$5&lt;='Rent Roll'!$L5),AND(BJ$5&gt;='Rent Roll'!$M31,BJ$5&lt;='Rent Roll'!$N31)),
IF('Rent Roll'!$S5=NNN,BJ35,
IF('Rent Roll'!$S5=Stop,BJ60,
IF('Rent Roll'!$S5=CAM_Fixed,BJ85,
IF('Rent Roll'!$S5=FSG,"-","-")))),"-"),"-")</f>
        <v>-</v>
      </c>
      <c r="BK8" s="92" t="str">
        <f>IF(BK$3='Rent Roll'!$U5,
IF(OR(AND(BK$5&gt;='Rent Roll'!$K5,BK$5&lt;='Rent Roll'!$L5),AND(BK$5&gt;='Rent Roll'!$M31,BK$5&lt;='Rent Roll'!$N31)),
IF('Rent Roll'!$S5=NNN,BK35,
IF('Rent Roll'!$S5=Stop,BK60,
IF('Rent Roll'!$S5=CAM_Fixed,BK85,
IF('Rent Roll'!$S5=FSG,"-","-")))),"-"),"-")</f>
        <v>-</v>
      </c>
      <c r="BL8" s="92" t="str">
        <f>IF(BL$3='Rent Roll'!$U5,
IF(OR(AND(BL$5&gt;='Rent Roll'!$K5,BL$5&lt;='Rent Roll'!$L5),AND(BL$5&gt;='Rent Roll'!$M31,BL$5&lt;='Rent Roll'!$N31)),
IF('Rent Roll'!$S5=NNN,BL35,
IF('Rent Roll'!$S5=Stop,BL60,
IF('Rent Roll'!$S5=CAM_Fixed,BL85,
IF('Rent Roll'!$S5=FSG,"-","-")))),"-"),"-")</f>
        <v>-</v>
      </c>
      <c r="BM8" s="92" t="str">
        <f>IF(BM$3='Rent Roll'!$U5,
IF(OR(AND(BM$5&gt;='Rent Roll'!$K5,BM$5&lt;='Rent Roll'!$L5),AND(BM$5&gt;='Rent Roll'!$M31,BM$5&lt;='Rent Roll'!$N31)),
IF('Rent Roll'!$S5=NNN,BM35,
IF('Rent Roll'!$S5=Stop,BM60,
IF('Rent Roll'!$S5=CAM_Fixed,BM85,
IF('Rent Roll'!$S5=FSG,"-","-")))),"-"),"-")</f>
        <v>-</v>
      </c>
      <c r="BN8" s="92" t="str">
        <f>IF(BN$3='Rent Roll'!$U5,
IF(OR(AND(BN$5&gt;='Rent Roll'!$K5,BN$5&lt;='Rent Roll'!$L5),AND(BN$5&gt;='Rent Roll'!$M31,BN$5&lt;='Rent Roll'!$N31)),
IF('Rent Roll'!$S5=NNN,BN35,
IF('Rent Roll'!$S5=Stop,BN60,
IF('Rent Roll'!$S5=CAM_Fixed,BN85,
IF('Rent Roll'!$S5=FSG,"-","-")))),"-"),"-")</f>
        <v>-</v>
      </c>
      <c r="BO8" s="92" t="str">
        <f>IF(BO$3='Rent Roll'!$U5,
IF(OR(AND(BO$5&gt;='Rent Roll'!$K5,BO$5&lt;='Rent Roll'!$L5),AND(BO$5&gt;='Rent Roll'!$M31,BO$5&lt;='Rent Roll'!$N31)),
IF('Rent Roll'!$S5=NNN,BO35,
IF('Rent Roll'!$S5=Stop,BO60,
IF('Rent Roll'!$S5=CAM_Fixed,BO85,
IF('Rent Roll'!$S5=FSG,"-","-")))),"-"),"-")</f>
        <v>-</v>
      </c>
      <c r="BP8" s="92" t="str">
        <f>IF(BP$3='Rent Roll'!$U5,
IF(OR(AND(BP$5&gt;='Rent Roll'!$K5,BP$5&lt;='Rent Roll'!$L5),AND(BP$5&gt;='Rent Roll'!$M31,BP$5&lt;='Rent Roll'!$N31)),
IF('Rent Roll'!$S5=NNN,BP35,
IF('Rent Roll'!$S5=Stop,BP60,
IF('Rent Roll'!$S5=CAM_Fixed,BP85,
IF('Rent Roll'!$S5=FSG,"-","-")))),"-"),"-")</f>
        <v>-</v>
      </c>
      <c r="BQ8" s="92" t="str">
        <f>IF(BQ$3='Rent Roll'!$U5,
IF(OR(AND(BQ$5&gt;='Rent Roll'!$K5,BQ$5&lt;='Rent Roll'!$L5),AND(BQ$5&gt;='Rent Roll'!$M31,BQ$5&lt;='Rent Roll'!$N31)),
IF('Rent Roll'!$S5=NNN,BQ35,
IF('Rent Roll'!$S5=Stop,BQ60,
IF('Rent Roll'!$S5=CAM_Fixed,BQ85,
IF('Rent Roll'!$S5=FSG,"-","-")))),"-"),"-")</f>
        <v>-</v>
      </c>
      <c r="BR8" s="92" t="str">
        <f>IF(BR$3='Rent Roll'!$U5,
IF(OR(AND(BR$5&gt;='Rent Roll'!$K5,BR$5&lt;='Rent Roll'!$L5),AND(BR$5&gt;='Rent Roll'!$M31,BR$5&lt;='Rent Roll'!$N31)),
IF('Rent Roll'!$S5=NNN,BR35,
IF('Rent Roll'!$S5=Stop,BR60,
IF('Rent Roll'!$S5=CAM_Fixed,BR85,
IF('Rent Roll'!$S5=FSG,"-","-")))),"-"),"-")</f>
        <v>-</v>
      </c>
      <c r="BS8" s="92" t="str">
        <f>IF(BS$3='Rent Roll'!$U5,
IF(OR(AND(BS$5&gt;='Rent Roll'!$K5,BS$5&lt;='Rent Roll'!$L5),AND(BS$5&gt;='Rent Roll'!$M31,BS$5&lt;='Rent Roll'!$N31)),
IF('Rent Roll'!$S5=NNN,BS35,
IF('Rent Roll'!$S5=Stop,BS60,
IF('Rent Roll'!$S5=CAM_Fixed,BS85,
IF('Rent Roll'!$S5=FSG,"-","-")))),"-"),"-")</f>
        <v>-</v>
      </c>
      <c r="BT8" s="92" t="str">
        <f>IF(BT$3='Rent Roll'!$U5,
IF(OR(AND(BT$5&gt;='Rent Roll'!$K5,BT$5&lt;='Rent Roll'!$L5),AND(BT$5&gt;='Rent Roll'!$M31,BT$5&lt;='Rent Roll'!$N31)),
IF('Rent Roll'!$S5=NNN,BT35,
IF('Rent Roll'!$S5=Stop,BT60,
IF('Rent Roll'!$S5=CAM_Fixed,BT85,
IF('Rent Roll'!$S5=FSG,"-","-")))),"-"),"-")</f>
        <v>-</v>
      </c>
      <c r="BU8" s="92">
        <f ca="1">IF(BU$3='Rent Roll'!$U5,
IF(OR(AND(BU$5&gt;='Rent Roll'!$K5,BU$5&lt;='Rent Roll'!$L5),AND(BU$5&gt;='Rent Roll'!$M31,BU$5&lt;='Rent Roll'!$N31)),
IF('Rent Roll'!$S5=NNN,BU35,
IF('Rent Roll'!$S5=Stop,BU60,
IF('Rent Roll'!$S5=CAM_Fixed,BU85,
IF('Rent Roll'!$S5=FSG,"-","-")))),"-"),"-")</f>
        <v>44012.717711989586</v>
      </c>
      <c r="BV8" s="92" t="str">
        <f>IF(BV$3='Rent Roll'!$U5,
IF(OR(AND(BV$5&gt;='Rent Roll'!$K5,BV$5&lt;='Rent Roll'!$L5),AND(BV$5&gt;='Rent Roll'!$M31,BV$5&lt;='Rent Roll'!$N31)),
IF('Rent Roll'!$S5=NNN,BV35,
IF('Rent Roll'!$S5=Stop,BV60,
IF('Rent Roll'!$S5=CAM_Fixed,BV85,
IF('Rent Roll'!$S5=FSG,"-","-")))),"-"),"-")</f>
        <v>-</v>
      </c>
      <c r="BW8" s="92" t="str">
        <f>IF(BW$3='Rent Roll'!$U5,
IF(OR(AND(BW$5&gt;='Rent Roll'!$K5,BW$5&lt;='Rent Roll'!$L5),AND(BW$5&gt;='Rent Roll'!$M31,BW$5&lt;='Rent Roll'!$N31)),
IF('Rent Roll'!$S5=NNN,BW35,
IF('Rent Roll'!$S5=Stop,BW60,
IF('Rent Roll'!$S5=CAM_Fixed,BW85,
IF('Rent Roll'!$S5=FSG,"-","-")))),"-"),"-")</f>
        <v>-</v>
      </c>
      <c r="BX8" s="92" t="str">
        <f>IF(BX$3='Rent Roll'!$U5,
IF(OR(AND(BX$5&gt;='Rent Roll'!$K5,BX$5&lt;='Rent Roll'!$L5),AND(BX$5&gt;='Rent Roll'!$M31,BX$5&lt;='Rent Roll'!$N31)),
IF('Rent Roll'!$S5=NNN,BX35,
IF('Rent Roll'!$S5=Stop,BX60,
IF('Rent Roll'!$S5=CAM_Fixed,BX85,
IF('Rent Roll'!$S5=FSG,"-","-")))),"-"),"-")</f>
        <v>-</v>
      </c>
      <c r="BY8" s="92" t="str">
        <f>IF(BY$3='Rent Roll'!$U5,
IF(OR(AND(BY$5&gt;='Rent Roll'!$K5,BY$5&lt;='Rent Roll'!$L5),AND(BY$5&gt;='Rent Roll'!$M31,BY$5&lt;='Rent Roll'!$N31)),
IF('Rent Roll'!$S5=NNN,BY35,
IF('Rent Roll'!$S5=Stop,BY60,
IF('Rent Roll'!$S5=CAM_Fixed,BY85,
IF('Rent Roll'!$S5=FSG,"-","-")))),"-"),"-")</f>
        <v>-</v>
      </c>
      <c r="BZ8" s="92" t="str">
        <f>IF(BZ$3='Rent Roll'!$U5,
IF(OR(AND(BZ$5&gt;='Rent Roll'!$K5,BZ$5&lt;='Rent Roll'!$L5),AND(BZ$5&gt;='Rent Roll'!$M31,BZ$5&lt;='Rent Roll'!$N31)),
IF('Rent Roll'!$S5=NNN,BZ35,
IF('Rent Roll'!$S5=Stop,BZ60,
IF('Rent Roll'!$S5=CAM_Fixed,BZ85,
IF('Rent Roll'!$S5=FSG,"-","-")))),"-"),"-")</f>
        <v>-</v>
      </c>
      <c r="CA8" s="92" t="str">
        <f>IF(CA$3='Rent Roll'!$U5,
IF(OR(AND(CA$5&gt;='Rent Roll'!$K5,CA$5&lt;='Rent Roll'!$L5),AND(CA$5&gt;='Rent Roll'!$M31,CA$5&lt;='Rent Roll'!$N31)),
IF('Rent Roll'!$S5=NNN,CA35,
IF('Rent Roll'!$S5=Stop,CA60,
IF('Rent Roll'!$S5=CAM_Fixed,CA85,
IF('Rent Roll'!$S5=FSG,"-","-")))),"-"),"-")</f>
        <v>-</v>
      </c>
      <c r="CB8" s="92" t="str">
        <f>IF(CB$3='Rent Roll'!$U5,
IF(OR(AND(CB$5&gt;='Rent Roll'!$K5,CB$5&lt;='Rent Roll'!$L5),AND(CB$5&gt;='Rent Roll'!$M31,CB$5&lt;='Rent Roll'!$N31)),
IF('Rent Roll'!$S5=NNN,CB35,
IF('Rent Roll'!$S5=Stop,CB60,
IF('Rent Roll'!$S5=CAM_Fixed,CB85,
IF('Rent Roll'!$S5=FSG,"-","-")))),"-"),"-")</f>
        <v>-</v>
      </c>
      <c r="CC8" s="92" t="str">
        <f>IF(CC$3='Rent Roll'!$U5,
IF(OR(AND(CC$5&gt;='Rent Roll'!$K5,CC$5&lt;='Rent Roll'!$L5),AND(CC$5&gt;='Rent Roll'!$M31,CC$5&lt;='Rent Roll'!$N31)),
IF('Rent Roll'!$S5=NNN,CC35,
IF('Rent Roll'!$S5=Stop,CC60,
IF('Rent Roll'!$S5=CAM_Fixed,CC85,
IF('Rent Roll'!$S5=FSG,"-","-")))),"-"),"-")</f>
        <v>-</v>
      </c>
      <c r="CD8" s="92" t="str">
        <f>IF(CD$3='Rent Roll'!$U5,
IF(OR(AND(CD$5&gt;='Rent Roll'!$K5,CD$5&lt;='Rent Roll'!$L5),AND(CD$5&gt;='Rent Roll'!$M31,CD$5&lt;='Rent Roll'!$N31)),
IF('Rent Roll'!$S5=NNN,CD35,
IF('Rent Roll'!$S5=Stop,CD60,
IF('Rent Roll'!$S5=CAM_Fixed,CD85,
IF('Rent Roll'!$S5=FSG,"-","-")))),"-"),"-")</f>
        <v>-</v>
      </c>
      <c r="CE8" s="92" t="str">
        <f>IF(CE$3='Rent Roll'!$U5,
IF(OR(AND(CE$5&gt;='Rent Roll'!$K5,CE$5&lt;='Rent Roll'!$L5),AND(CE$5&gt;='Rent Roll'!$M31,CE$5&lt;='Rent Roll'!$N31)),
IF('Rent Roll'!$S5=NNN,CE35,
IF('Rent Roll'!$S5=Stop,CE60,
IF('Rent Roll'!$S5=CAM_Fixed,CE85,
IF('Rent Roll'!$S5=FSG,"-","-")))),"-"),"-")</f>
        <v>-</v>
      </c>
      <c r="CF8" s="92" t="str">
        <f>IF(CF$3='Rent Roll'!$U5,
IF(OR(AND(CF$5&gt;='Rent Roll'!$K5,CF$5&lt;='Rent Roll'!$L5),AND(CF$5&gt;='Rent Roll'!$M31,CF$5&lt;='Rent Roll'!$N31)),
IF('Rent Roll'!$S5=NNN,CF35,
IF('Rent Roll'!$S5=Stop,CF60,
IF('Rent Roll'!$S5=CAM_Fixed,CF85,
IF('Rent Roll'!$S5=FSG,"-","-")))),"-"),"-")</f>
        <v>-</v>
      </c>
      <c r="CG8" s="92">
        <f ca="1">IF(CG$3='Rent Roll'!$U5,
IF(OR(AND(CG$5&gt;='Rent Roll'!$K5,CG$5&lt;='Rent Roll'!$L5),AND(CG$5&gt;='Rent Roll'!$M31,CG$5&lt;='Rent Roll'!$N31)),
IF('Rent Roll'!$S5=NNN,CG35,
IF('Rent Roll'!$S5=Stop,CG60,
IF('Rent Roll'!$S5=CAM_Fixed,CG85,
IF('Rent Roll'!$S5=FSG,"-","-")))),"-"),"-")</f>
        <v>44914.562435659784</v>
      </c>
      <c r="CH8" s="92" t="str">
        <f>IF(CH$3='Rent Roll'!$U5,
IF(OR(AND(CH$5&gt;='Rent Roll'!$K5,CH$5&lt;='Rent Roll'!$L5),AND(CH$5&gt;='Rent Roll'!$M31,CH$5&lt;='Rent Roll'!$N31)),
IF('Rent Roll'!$S5=NNN,CH35,
IF('Rent Roll'!$S5=Stop,CH60,
IF('Rent Roll'!$S5=CAM_Fixed,CH85,
IF('Rent Roll'!$S5=FSG,"-","-")))),"-"),"-")</f>
        <v>-</v>
      </c>
      <c r="CI8" s="92" t="str">
        <f>IF(CI$3='Rent Roll'!$U5,
IF(OR(AND(CI$5&gt;='Rent Roll'!$K5,CI$5&lt;='Rent Roll'!$L5),AND(CI$5&gt;='Rent Roll'!$M31,CI$5&lt;='Rent Roll'!$N31)),
IF('Rent Roll'!$S5=NNN,CI35,
IF('Rent Roll'!$S5=Stop,CI60,
IF('Rent Roll'!$S5=CAM_Fixed,CI85,
IF('Rent Roll'!$S5=FSG,"-","-")))),"-"),"-")</f>
        <v>-</v>
      </c>
      <c r="CJ8" s="92" t="str">
        <f>IF(CJ$3='Rent Roll'!$U5,
IF(OR(AND(CJ$5&gt;='Rent Roll'!$K5,CJ$5&lt;='Rent Roll'!$L5),AND(CJ$5&gt;='Rent Roll'!$M31,CJ$5&lt;='Rent Roll'!$N31)),
IF('Rent Roll'!$S5=NNN,CJ35,
IF('Rent Roll'!$S5=Stop,CJ60,
IF('Rent Roll'!$S5=CAM_Fixed,CJ85,
IF('Rent Roll'!$S5=FSG,"-","-")))),"-"),"-")</f>
        <v>-</v>
      </c>
      <c r="CK8" s="92" t="str">
        <f>IF(CK$3='Rent Roll'!$U5,
IF(OR(AND(CK$5&gt;='Rent Roll'!$K5,CK$5&lt;='Rent Roll'!$L5),AND(CK$5&gt;='Rent Roll'!$M31,CK$5&lt;='Rent Roll'!$N31)),
IF('Rent Roll'!$S5=NNN,CK35,
IF('Rent Roll'!$S5=Stop,CK60,
IF('Rent Roll'!$S5=CAM_Fixed,CK85,
IF('Rent Roll'!$S5=FSG,"-","-")))),"-"),"-")</f>
        <v>-</v>
      </c>
      <c r="CL8" s="92" t="str">
        <f>IF(CL$3='Rent Roll'!$U5,
IF(OR(AND(CL$5&gt;='Rent Roll'!$K5,CL$5&lt;='Rent Roll'!$L5),AND(CL$5&gt;='Rent Roll'!$M31,CL$5&lt;='Rent Roll'!$N31)),
IF('Rent Roll'!$S5=NNN,CL35,
IF('Rent Roll'!$S5=Stop,CL60,
IF('Rent Roll'!$S5=CAM_Fixed,CL85,
IF('Rent Roll'!$S5=FSG,"-","-")))),"-"),"-")</f>
        <v>-</v>
      </c>
      <c r="CM8" s="92" t="str">
        <f>IF(CM$3='Rent Roll'!$U5,
IF(OR(AND(CM$5&gt;='Rent Roll'!$K5,CM$5&lt;='Rent Roll'!$L5),AND(CM$5&gt;='Rent Roll'!$M31,CM$5&lt;='Rent Roll'!$N31)),
IF('Rent Roll'!$S5=NNN,CM35,
IF('Rent Roll'!$S5=Stop,CM60,
IF('Rent Roll'!$S5=CAM_Fixed,CM85,
IF('Rent Roll'!$S5=FSG,"-","-")))),"-"),"-")</f>
        <v>-</v>
      </c>
      <c r="CN8" s="92" t="str">
        <f>IF(CN$3='Rent Roll'!$U5,
IF(OR(AND(CN$5&gt;='Rent Roll'!$K5,CN$5&lt;='Rent Roll'!$L5),AND(CN$5&gt;='Rent Roll'!$M31,CN$5&lt;='Rent Roll'!$N31)),
IF('Rent Roll'!$S5=NNN,CN35,
IF('Rent Roll'!$S5=Stop,CN60,
IF('Rent Roll'!$S5=CAM_Fixed,CN85,
IF('Rent Roll'!$S5=FSG,"-","-")))),"-"),"-")</f>
        <v>-</v>
      </c>
      <c r="CO8" s="92" t="str">
        <f>IF(CO$3='Rent Roll'!$U5,
IF(OR(AND(CO$5&gt;='Rent Roll'!$K5,CO$5&lt;='Rent Roll'!$L5),AND(CO$5&gt;='Rent Roll'!$M31,CO$5&lt;='Rent Roll'!$N31)),
IF('Rent Roll'!$S5=NNN,CO35,
IF('Rent Roll'!$S5=Stop,CO60,
IF('Rent Roll'!$S5=CAM_Fixed,CO85,
IF('Rent Roll'!$S5=FSG,"-","-")))),"-"),"-")</f>
        <v>-</v>
      </c>
      <c r="CP8" s="92" t="str">
        <f>IF(CP$3='Rent Roll'!$U5,
IF(OR(AND(CP$5&gt;='Rent Roll'!$K5,CP$5&lt;='Rent Roll'!$L5),AND(CP$5&gt;='Rent Roll'!$M31,CP$5&lt;='Rent Roll'!$N31)),
IF('Rent Roll'!$S5=NNN,CP35,
IF('Rent Roll'!$S5=Stop,CP60,
IF('Rent Roll'!$S5=CAM_Fixed,CP85,
IF('Rent Roll'!$S5=FSG,"-","-")))),"-"),"-")</f>
        <v>-</v>
      </c>
      <c r="CQ8" s="92" t="str">
        <f>IF(CQ$3='Rent Roll'!$U5,
IF(OR(AND(CQ$5&gt;='Rent Roll'!$K5,CQ$5&lt;='Rent Roll'!$L5),AND(CQ$5&gt;='Rent Roll'!$M31,CQ$5&lt;='Rent Roll'!$N31)),
IF('Rent Roll'!$S5=NNN,CQ35,
IF('Rent Roll'!$S5=Stop,CQ60,
IF('Rent Roll'!$S5=CAM_Fixed,CQ85,
IF('Rent Roll'!$S5=FSG,"-","-")))),"-"),"-")</f>
        <v>-</v>
      </c>
      <c r="CR8" s="92" t="str">
        <f>IF(CR$3='Rent Roll'!$U5,
IF(OR(AND(CR$5&gt;='Rent Roll'!$K5,CR$5&lt;='Rent Roll'!$L5),AND(CR$5&gt;='Rent Roll'!$M31,CR$5&lt;='Rent Roll'!$N31)),
IF('Rent Roll'!$S5=NNN,CR35,
IF('Rent Roll'!$S5=Stop,CR60,
IF('Rent Roll'!$S5=CAM_Fixed,CR85,
IF('Rent Roll'!$S5=FSG,"-","-")))),"-"),"-")</f>
        <v>-</v>
      </c>
      <c r="CS8" s="92">
        <f ca="1">IF(CS$3='Rent Roll'!$U5,
IF(OR(AND(CS$5&gt;='Rent Roll'!$K5,CS$5&lt;='Rent Roll'!$L5),AND(CS$5&gt;='Rent Roll'!$M31,CS$5&lt;='Rent Roll'!$N31)),
IF('Rent Roll'!$S5=NNN,CS35,
IF('Rent Roll'!$S5=Stop,CS60,
IF('Rent Roll'!$S5=CAM_Fixed,CS85,
IF('Rent Roll'!$S5=FSG,"-","-")))),"-"),"-")</f>
        <v>44098.099375645426</v>
      </c>
      <c r="CT8" s="92" t="str">
        <f>IF(CT$3='Rent Roll'!$U5,
IF(OR(AND(CT$5&gt;='Rent Roll'!$K5,CT$5&lt;='Rent Roll'!$L5),AND(CT$5&gt;='Rent Roll'!$M31,CT$5&lt;='Rent Roll'!$N31)),
IF('Rent Roll'!$S5=NNN,CT35,
IF('Rent Roll'!$S5=Stop,CT60,
IF('Rent Roll'!$S5=CAM_Fixed,CT85,
IF('Rent Roll'!$S5=FSG,"-","-")))),"-"),"-")</f>
        <v>-</v>
      </c>
      <c r="CU8" s="92" t="str">
        <f>IF(CU$3='Rent Roll'!$U5,
IF(OR(AND(CU$5&gt;='Rent Roll'!$K5,CU$5&lt;='Rent Roll'!$L5),AND(CU$5&gt;='Rent Roll'!$M31,CU$5&lt;='Rent Roll'!$N31)),
IF('Rent Roll'!$S5=NNN,CU35,
IF('Rent Roll'!$S5=Stop,CU60,
IF('Rent Roll'!$S5=CAM_Fixed,CU85,
IF('Rent Roll'!$S5=FSG,"-","-")))),"-"),"-")</f>
        <v>-</v>
      </c>
      <c r="CV8" s="92" t="str">
        <f>IF(CV$3='Rent Roll'!$U5,
IF(OR(AND(CV$5&gt;='Rent Roll'!$K5,CV$5&lt;='Rent Roll'!$L5),AND(CV$5&gt;='Rent Roll'!$M31,CV$5&lt;='Rent Roll'!$N31)),
IF('Rent Roll'!$S5=NNN,CV35,
IF('Rent Roll'!$S5=Stop,CV60,
IF('Rent Roll'!$S5=CAM_Fixed,CV85,
IF('Rent Roll'!$S5=FSG,"-","-")))),"-"),"-")</f>
        <v>-</v>
      </c>
      <c r="CW8" s="92" t="str">
        <f>IF(CW$3='Rent Roll'!$U5,
IF(OR(AND(CW$5&gt;='Rent Roll'!$K5,CW$5&lt;='Rent Roll'!$L5),AND(CW$5&gt;='Rent Roll'!$M31,CW$5&lt;='Rent Roll'!$N31)),
IF('Rent Roll'!$S5=NNN,CW35,
IF('Rent Roll'!$S5=Stop,CW60,
IF('Rent Roll'!$S5=CAM_Fixed,CW85,
IF('Rent Roll'!$S5=FSG,"-","-")))),"-"),"-")</f>
        <v>-</v>
      </c>
      <c r="CX8" s="92" t="str">
        <f>IF(CX$3='Rent Roll'!$U5,
IF(OR(AND(CX$5&gt;='Rent Roll'!$K5,CX$5&lt;='Rent Roll'!$L5),AND(CX$5&gt;='Rent Roll'!$M31,CX$5&lt;='Rent Roll'!$N31)),
IF('Rent Roll'!$S5=NNN,CX35,
IF('Rent Roll'!$S5=Stop,CX60,
IF('Rent Roll'!$S5=CAM_Fixed,CX85,
IF('Rent Roll'!$S5=FSG,"-","-")))),"-"),"-")</f>
        <v>-</v>
      </c>
      <c r="CY8" s="92" t="str">
        <f>IF(CY$3='Rent Roll'!$U5,
IF(OR(AND(CY$5&gt;='Rent Roll'!$K5,CY$5&lt;='Rent Roll'!$L5),AND(CY$5&gt;='Rent Roll'!$M31,CY$5&lt;='Rent Roll'!$N31)),
IF('Rent Roll'!$S5=NNN,CY35,
IF('Rent Roll'!$S5=Stop,CY60,
IF('Rent Roll'!$S5=CAM_Fixed,CY85,
IF('Rent Roll'!$S5=FSG,"-","-")))),"-"),"-")</f>
        <v>-</v>
      </c>
      <c r="CZ8" s="92" t="str">
        <f>IF(CZ$3='Rent Roll'!$U5,
IF(OR(AND(CZ$5&gt;='Rent Roll'!$K5,CZ$5&lt;='Rent Roll'!$L5),AND(CZ$5&gt;='Rent Roll'!$M31,CZ$5&lt;='Rent Roll'!$N31)),
IF('Rent Roll'!$S5=NNN,CZ35,
IF('Rent Roll'!$S5=Stop,CZ60,
IF('Rent Roll'!$S5=CAM_Fixed,CZ85,
IF('Rent Roll'!$S5=FSG,"-","-")))),"-"),"-")</f>
        <v>-</v>
      </c>
      <c r="DA8" s="92" t="str">
        <f>IF(DA$3='Rent Roll'!$U5,
IF(OR(AND(DA$5&gt;='Rent Roll'!$K5,DA$5&lt;='Rent Roll'!$L5),AND(DA$5&gt;='Rent Roll'!$M31,DA$5&lt;='Rent Roll'!$N31)),
IF('Rent Roll'!$S5=NNN,DA35,
IF('Rent Roll'!$S5=Stop,DA60,
IF('Rent Roll'!$S5=CAM_Fixed,DA85,
IF('Rent Roll'!$S5=FSG,"-","-")))),"-"),"-")</f>
        <v>-</v>
      </c>
      <c r="DB8" s="92" t="str">
        <f>IF(DB$3='Rent Roll'!$U5,
IF(OR(AND(DB$5&gt;='Rent Roll'!$K5,DB$5&lt;='Rent Roll'!$L5),AND(DB$5&gt;='Rent Roll'!$M31,DB$5&lt;='Rent Roll'!$N31)),
IF('Rent Roll'!$S5=NNN,DB35,
IF('Rent Roll'!$S5=Stop,DB60,
IF('Rent Roll'!$S5=CAM_Fixed,DB85,
IF('Rent Roll'!$S5=FSG,"-","-")))),"-"),"-")</f>
        <v>-</v>
      </c>
      <c r="DC8" s="92" t="str">
        <f>IF(DC$3='Rent Roll'!$U5,
IF(OR(AND(DC$5&gt;='Rent Roll'!$K5,DC$5&lt;='Rent Roll'!$L5),AND(DC$5&gt;='Rent Roll'!$M31,DC$5&lt;='Rent Roll'!$N31)),
IF('Rent Roll'!$S5=NNN,DC35,
IF('Rent Roll'!$S5=Stop,DC60,
IF('Rent Roll'!$S5=CAM_Fixed,DC85,
IF('Rent Roll'!$S5=FSG,"-","-")))),"-"),"-")</f>
        <v>-</v>
      </c>
      <c r="DD8" s="92" t="str">
        <f>IF(DD$3='Rent Roll'!$U5,
IF(OR(AND(DD$5&gt;='Rent Roll'!$K5,DD$5&lt;='Rent Roll'!$L5),AND(DD$5&gt;='Rent Roll'!$M31,DD$5&lt;='Rent Roll'!$N31)),
IF('Rent Roll'!$S5=NNN,DD35,
IF('Rent Roll'!$S5=Stop,DD60,
IF('Rent Roll'!$S5=CAM_Fixed,DD85,
IF('Rent Roll'!$S5=FSG,"-","-")))),"-"),"-")</f>
        <v>-</v>
      </c>
      <c r="DE8" s="92">
        <f ca="1">IF(DE$3='Rent Roll'!$U5,
IF(OR(AND(DE$5&gt;='Rent Roll'!$K5,DE$5&lt;='Rent Roll'!$L5),AND(DE$5&gt;='Rent Roll'!$M31,DE$5&lt;='Rent Roll'!$N31)),
IF('Rent Roll'!$S5=NNN,DE35,
IF('Rent Roll'!$S5=Stop,DE60,
IF('Rent Roll'!$S5=CAM_Fixed,DE85,
IF('Rent Roll'!$S5=FSG,"-","-")))),"-"),"-")</f>
        <v>44809.010072424106</v>
      </c>
      <c r="DF8" s="92" t="str">
        <f>IF(DF$3='Rent Roll'!$U5,
IF(OR(AND(DF$5&gt;='Rent Roll'!$K5,DF$5&lt;='Rent Roll'!$L5),AND(DF$5&gt;='Rent Roll'!$M31,DF$5&lt;='Rent Roll'!$N31)),
IF('Rent Roll'!$S5=NNN,DF35,
IF('Rent Roll'!$S5=Stop,DF60,
IF('Rent Roll'!$S5=CAM_Fixed,DF85,
IF('Rent Roll'!$S5=FSG,"-","-")))),"-"),"-")</f>
        <v>-</v>
      </c>
      <c r="DG8" s="92" t="str">
        <f>IF(DG$3='Rent Roll'!$U5,
IF(OR(AND(DG$5&gt;='Rent Roll'!$K5,DG$5&lt;='Rent Roll'!$L5),AND(DG$5&gt;='Rent Roll'!$M31,DG$5&lt;='Rent Roll'!$N31)),
IF('Rent Roll'!$S5=NNN,DG35,
IF('Rent Roll'!$S5=Stop,DG60,
IF('Rent Roll'!$S5=CAM_Fixed,DG85,
IF('Rent Roll'!$S5=FSG,"-","-")))),"-"),"-")</f>
        <v>-</v>
      </c>
      <c r="DH8" s="92" t="str">
        <f>IF(DH$3='Rent Roll'!$U5,
IF(OR(AND(DH$5&gt;='Rent Roll'!$K5,DH$5&lt;='Rent Roll'!$L5),AND(DH$5&gt;='Rent Roll'!$M31,DH$5&lt;='Rent Roll'!$N31)),
IF('Rent Roll'!$S5=NNN,DH35,
IF('Rent Roll'!$S5=Stop,DH60,
IF('Rent Roll'!$S5=CAM_Fixed,DH85,
IF('Rent Roll'!$S5=FSG,"-","-")))),"-"),"-")</f>
        <v>-</v>
      </c>
      <c r="DI8" s="92" t="str">
        <f>IF(DI$3='Rent Roll'!$U5,
IF(OR(AND(DI$5&gt;='Rent Roll'!$K5,DI$5&lt;='Rent Roll'!$L5),AND(DI$5&gt;='Rent Roll'!$M31,DI$5&lt;='Rent Roll'!$N31)),
IF('Rent Roll'!$S5=NNN,DI35,
IF('Rent Roll'!$S5=Stop,DI60,
IF('Rent Roll'!$S5=CAM_Fixed,DI85,
IF('Rent Roll'!$S5=FSG,"-","-")))),"-"),"-")</f>
        <v>-</v>
      </c>
      <c r="DJ8" s="92" t="str">
        <f>IF(DJ$3='Rent Roll'!$U5,
IF(OR(AND(DJ$5&gt;='Rent Roll'!$K5,DJ$5&lt;='Rent Roll'!$L5),AND(DJ$5&gt;='Rent Roll'!$M31,DJ$5&lt;='Rent Roll'!$N31)),
IF('Rent Roll'!$S5=NNN,DJ35,
IF('Rent Roll'!$S5=Stop,DJ60,
IF('Rent Roll'!$S5=CAM_Fixed,DJ85,
IF('Rent Roll'!$S5=FSG,"-","-")))),"-"),"-")</f>
        <v>-</v>
      </c>
      <c r="DK8" s="92" t="str">
        <f>IF(DK$3='Rent Roll'!$U5,
IF(OR(AND(DK$5&gt;='Rent Roll'!$K5,DK$5&lt;='Rent Roll'!$L5),AND(DK$5&gt;='Rent Roll'!$M31,DK$5&lt;='Rent Roll'!$N31)),
IF('Rent Roll'!$S5=NNN,DK35,
IF('Rent Roll'!$S5=Stop,DK60,
IF('Rent Roll'!$S5=CAM_Fixed,DK85,
IF('Rent Roll'!$S5=FSG,"-","-")))),"-"),"-")</f>
        <v>-</v>
      </c>
      <c r="DL8" s="92" t="str">
        <f>IF(DL$3='Rent Roll'!$U5,
IF(OR(AND(DL$5&gt;='Rent Roll'!$K5,DL$5&lt;='Rent Roll'!$L5),AND(DL$5&gt;='Rent Roll'!$M31,DL$5&lt;='Rent Roll'!$N31)),
IF('Rent Roll'!$S5=NNN,DL35,
IF('Rent Roll'!$S5=Stop,DL60,
IF('Rent Roll'!$S5=CAM_Fixed,DL85,
IF('Rent Roll'!$S5=FSG,"-","-")))),"-"),"-")</f>
        <v>-</v>
      </c>
      <c r="DM8" s="92" t="str">
        <f>IF(DM$3='Rent Roll'!$U5,
IF(OR(AND(DM$5&gt;='Rent Roll'!$K5,DM$5&lt;='Rent Roll'!$L5),AND(DM$5&gt;='Rent Roll'!$M31,DM$5&lt;='Rent Roll'!$N31)),
IF('Rent Roll'!$S5=NNN,DM35,
IF('Rent Roll'!$S5=Stop,DM60,
IF('Rent Roll'!$S5=CAM_Fixed,DM85,
IF('Rent Roll'!$S5=FSG,"-","-")))),"-"),"-")</f>
        <v>-</v>
      </c>
      <c r="DN8" s="92" t="str">
        <f>IF(DN$3='Rent Roll'!$U5,
IF(OR(AND(DN$5&gt;='Rent Roll'!$K5,DN$5&lt;='Rent Roll'!$L5),AND(DN$5&gt;='Rent Roll'!$M31,DN$5&lt;='Rent Roll'!$N31)),
IF('Rent Roll'!$S5=NNN,DN35,
IF('Rent Roll'!$S5=Stop,DN60,
IF('Rent Roll'!$S5=CAM_Fixed,DN85,
IF('Rent Roll'!$S5=FSG,"-","-")))),"-"),"-")</f>
        <v>-</v>
      </c>
      <c r="DO8" s="92" t="str">
        <f>IF(DO$3='Rent Roll'!$U5,
IF(OR(AND(DO$5&gt;='Rent Roll'!$K5,DO$5&lt;='Rent Roll'!$L5),AND(DO$5&gt;='Rent Roll'!$M31,DO$5&lt;='Rent Roll'!$N31)),
IF('Rent Roll'!$S5=NNN,DO35,
IF('Rent Roll'!$S5=Stop,DO60,
IF('Rent Roll'!$S5=CAM_Fixed,DO85,
IF('Rent Roll'!$S5=FSG,"-","-")))),"-"),"-")</f>
        <v>-</v>
      </c>
      <c r="DP8" s="92" t="str">
        <f>IF(DP$3='Rent Roll'!$U5,
IF(OR(AND(DP$5&gt;='Rent Roll'!$K5,DP$5&lt;='Rent Roll'!$L5),AND(DP$5&gt;='Rent Roll'!$M31,DP$5&lt;='Rent Roll'!$N31)),
IF('Rent Roll'!$S5=NNN,DP35,
IF('Rent Roll'!$S5=Stop,DP60,
IF('Rent Roll'!$S5=CAM_Fixed,DP85,
IF('Rent Roll'!$S5=FSG,"-","-")))),"-"),"-")</f>
        <v>-</v>
      </c>
      <c r="DQ8" s="92">
        <f ca="1">IF(DQ$3='Rent Roll'!$U5,
IF(OR(AND(DQ$5&gt;='Rent Roll'!$K5,DQ$5&lt;='Rent Roll'!$L5),AND(DQ$5&gt;='Rent Roll'!$M31,DQ$5&lt;='Rent Roll'!$N31)),
IF('Rent Roll'!$S5=NNN,DQ35,
IF('Rent Roll'!$S5=Stop,DQ60,
IF('Rent Roll'!$S5=CAM_Fixed,DQ85,
IF('Rent Roll'!$S5=FSG,"-","-")))),"-"),"-")</f>
        <v>45711.681914660418</v>
      </c>
      <c r="DR8" s="92" t="str">
        <f>IF(DR$3='Rent Roll'!$U5,
IF(OR(AND(DR$5&gt;='Rent Roll'!$K5,DR$5&lt;='Rent Roll'!$L5),AND(DR$5&gt;='Rent Roll'!$M31,DR$5&lt;='Rent Roll'!$N31)),
IF('Rent Roll'!$S5=NNN,DR35,
IF('Rent Roll'!$S5=Stop,DR60,
IF('Rent Roll'!$S5=CAM_Fixed,DR85,
IF('Rent Roll'!$S5=FSG,"-","-")))),"-"),"-")</f>
        <v>-</v>
      </c>
      <c r="DS8" s="92" t="str">
        <f>IF(DS$3='Rent Roll'!$U5,
IF(OR(AND(DS$5&gt;='Rent Roll'!$K5,DS$5&lt;='Rent Roll'!$L5),AND(DS$5&gt;='Rent Roll'!$M31,DS$5&lt;='Rent Roll'!$N31)),
IF('Rent Roll'!$S5=NNN,DS35,
IF('Rent Roll'!$S5=Stop,DS60,
IF('Rent Roll'!$S5=CAM_Fixed,DS85,
IF('Rent Roll'!$S5=FSG,"-","-")))),"-"),"-")</f>
        <v>-</v>
      </c>
      <c r="DT8" s="92" t="str">
        <f>IF(DT$3='Rent Roll'!$U5,
IF(OR(AND(DT$5&gt;='Rent Roll'!$K5,DT$5&lt;='Rent Roll'!$L5),AND(DT$5&gt;='Rent Roll'!$M31,DT$5&lt;='Rent Roll'!$N31)),
IF('Rent Roll'!$S5=NNN,DT35,
IF('Rent Roll'!$S5=Stop,DT60,
IF('Rent Roll'!$S5=CAM_Fixed,DT85,
IF('Rent Roll'!$S5=FSG,"-","-")))),"-"),"-")</f>
        <v>-</v>
      </c>
      <c r="DU8" s="92" t="str">
        <f>IF(DU$3='Rent Roll'!$U5,
IF(OR(AND(DU$5&gt;='Rent Roll'!$K5,DU$5&lt;='Rent Roll'!$L5),AND(DU$5&gt;='Rent Roll'!$M31,DU$5&lt;='Rent Roll'!$N31)),
IF('Rent Roll'!$S5=NNN,DU35,
IF('Rent Roll'!$S5=Stop,DU60,
IF('Rent Roll'!$S5=CAM_Fixed,DU85,
IF('Rent Roll'!$S5=FSG,"-","-")))),"-"),"-")</f>
        <v>-</v>
      </c>
      <c r="DV8" s="92" t="str">
        <f>IF(DV$3='Rent Roll'!$U5,
IF(OR(AND(DV$5&gt;='Rent Roll'!$K5,DV$5&lt;='Rent Roll'!$L5),AND(DV$5&gt;='Rent Roll'!$M31,DV$5&lt;='Rent Roll'!$N31)),
IF('Rent Roll'!$S5=NNN,DV35,
IF('Rent Roll'!$S5=Stop,DV60,
IF('Rent Roll'!$S5=CAM_Fixed,DV85,
IF('Rent Roll'!$S5=FSG,"-","-")))),"-"),"-")</f>
        <v>-</v>
      </c>
      <c r="DW8" s="92" t="str">
        <f>IF(DW$3='Rent Roll'!$U5,
IF(OR(AND(DW$5&gt;='Rent Roll'!$K5,DW$5&lt;='Rent Roll'!$L5),AND(DW$5&gt;='Rent Roll'!$M31,DW$5&lt;='Rent Roll'!$N31)),
IF('Rent Roll'!$S5=NNN,DW35,
IF('Rent Roll'!$S5=Stop,DW60,
IF('Rent Roll'!$S5=CAM_Fixed,DW85,
IF('Rent Roll'!$S5=FSG,"-","-")))),"-"),"-")</f>
        <v>-</v>
      </c>
      <c r="DX8" s="92" t="str">
        <f>IF(DX$3='Rent Roll'!$U5,
IF(OR(AND(DX$5&gt;='Rent Roll'!$K5,DX$5&lt;='Rent Roll'!$L5),AND(DX$5&gt;='Rent Roll'!$M31,DX$5&lt;='Rent Roll'!$N31)),
IF('Rent Roll'!$S5=NNN,DX35,
IF('Rent Roll'!$S5=Stop,DX60,
IF('Rent Roll'!$S5=CAM_Fixed,DX85,
IF('Rent Roll'!$S5=FSG,"-","-")))),"-"),"-")</f>
        <v>-</v>
      </c>
      <c r="DY8" s="92" t="str">
        <f>IF(DY$3='Rent Roll'!$U5,
IF(OR(AND(DY$5&gt;='Rent Roll'!$K5,DY$5&lt;='Rent Roll'!$L5),AND(DY$5&gt;='Rent Roll'!$M31,DY$5&lt;='Rent Roll'!$N31)),
IF('Rent Roll'!$S5=NNN,DY35,
IF('Rent Roll'!$S5=Stop,DY60,
IF('Rent Roll'!$S5=CAM_Fixed,DY85,
IF('Rent Roll'!$S5=FSG,"-","-")))),"-"),"-")</f>
        <v>-</v>
      </c>
      <c r="DZ8" s="92" t="str">
        <f>IF(DZ$3='Rent Roll'!$U5,
IF(OR(AND(DZ$5&gt;='Rent Roll'!$K5,DZ$5&lt;='Rent Roll'!$L5),AND(DZ$5&gt;='Rent Roll'!$M31,DZ$5&lt;='Rent Roll'!$N31)),
IF('Rent Roll'!$S5=NNN,DZ35,
IF('Rent Roll'!$S5=Stop,DZ60,
IF('Rent Roll'!$S5=CAM_Fixed,DZ85,
IF('Rent Roll'!$S5=FSG,"-","-")))),"-"),"-")</f>
        <v>-</v>
      </c>
      <c r="EA8" s="92" t="str">
        <f>IF(EA$3='Rent Roll'!$U5,
IF(OR(AND(EA$5&gt;='Rent Roll'!$K5,EA$5&lt;='Rent Roll'!$L5),AND(EA$5&gt;='Rent Roll'!$M31,EA$5&lt;='Rent Roll'!$N31)),
IF('Rent Roll'!$S5=NNN,EA35,
IF('Rent Roll'!$S5=Stop,EA60,
IF('Rent Roll'!$S5=CAM_Fixed,EA85,
IF('Rent Roll'!$S5=FSG,"-","-")))),"-"),"-")</f>
        <v>-</v>
      </c>
      <c r="EB8" s="92" t="str">
        <f>IF(EB$3='Rent Roll'!$U5,
IF(OR(AND(EB$5&gt;='Rent Roll'!$K5,EB$5&lt;='Rent Roll'!$L5),AND(EB$5&gt;='Rent Roll'!$M31,EB$5&lt;='Rent Roll'!$N31)),
IF('Rent Roll'!$S5=NNN,EB35,
IF('Rent Roll'!$S5=Stop,EB60,
IF('Rent Roll'!$S5=CAM_Fixed,EB85,
IF('Rent Roll'!$S5=FSG,"-","-")))),"-"),"-")</f>
        <v>-</v>
      </c>
      <c r="EC8" s="92">
        <f ca="1">IF(EC$3='Rent Roll'!$U5,
IF(OR(AND(EC$5&gt;='Rent Roll'!$K5,EC$5&lt;='Rent Roll'!$L5),AND(EC$5&gt;='Rent Roll'!$M31,EC$5&lt;='Rent Roll'!$N31)),
IF('Rent Roll'!$S5=NNN,EC35,
IF('Rent Roll'!$S5=Stop,EC60,
IF('Rent Roll'!$S5=CAM_Fixed,EC85,
IF('Rent Roll'!$S5=FSG,"-","-")))),"-"),"-")</f>
        <v>46633.462526976611</v>
      </c>
      <c r="ED8" s="92" t="str">
        <f>IF(ED$3='Rent Roll'!$U5,
IF(OR(AND(ED$5&gt;='Rent Roll'!$K5,ED$5&lt;='Rent Roll'!$L5),AND(ED$5&gt;='Rent Roll'!$M31,ED$5&lt;='Rent Roll'!$N31)),
IF('Rent Roll'!$S5=NNN,ED35,
IF('Rent Roll'!$S5=Stop,ED60,
IF('Rent Roll'!$S5=CAM_Fixed,ED85,
IF('Rent Roll'!$S5=FSG,"-","-")))),"-"),"-")</f>
        <v>-</v>
      </c>
      <c r="EE8" s="92" t="str">
        <f>IF(EE$3='Rent Roll'!$U5,
IF(OR(AND(EE$5&gt;='Rent Roll'!$K5,EE$5&lt;='Rent Roll'!$L5),AND(EE$5&gt;='Rent Roll'!$M31,EE$5&lt;='Rent Roll'!$N31)),
IF('Rent Roll'!$S5=NNN,EE35,
IF('Rent Roll'!$S5=Stop,EE60,
IF('Rent Roll'!$S5=CAM_Fixed,EE85,
IF('Rent Roll'!$S5=FSG,"-","-")))),"-"),"-")</f>
        <v>-</v>
      </c>
      <c r="EF8" s="214" t="str">
        <f>IF(EF$3='Rent Roll'!$U5,
IF(OR(AND(EF$5&gt;='Rent Roll'!$K5,EF$5&lt;='Rent Roll'!$L5),AND(EF$5&gt;='Rent Roll'!$M31,EF$5&lt;='Rent Roll'!$N31)),
IF('Rent Roll'!$S5=NNN,EF35,
IF('Rent Roll'!$S5=Stop,EF60,
IF('Rent Roll'!$S5=CAM_Fixed,EF85,
IF('Rent Roll'!$S5=FSG,"-","-")))),"-"),"-")</f>
        <v>-</v>
      </c>
      <c r="EG8" s="251" t="s">
        <v>109</v>
      </c>
    </row>
    <row r="9" spans="2:137" x14ac:dyDescent="0.25">
      <c r="B9" s="288" t="str">
        <f>IF('Rent Roll'!S6&gt;0,'Rent Roll'!S6,"")</f>
        <v/>
      </c>
      <c r="C9" s="287" t="str">
        <f>CONCATENATE('Rent Roll'!B6&amp;" - "&amp;'Rent Roll'!C6)</f>
        <v xml:space="preserve"> - </v>
      </c>
      <c r="D9" s="214">
        <f t="shared" si="11"/>
        <v>0</v>
      </c>
      <c r="E9" s="92" t="str">
        <f>IF(E$3='Rent Roll'!$U6,
IF(OR(AND(E$5&gt;='Rent Roll'!$K6,E$5&lt;='Rent Roll'!$L6),AND(E$5&gt;='Rent Roll'!$M32,E$5&lt;='Rent Roll'!$N32)),
IF('Rent Roll'!$S6=NNN,E36,
IF('Rent Roll'!$S6=Stop,E61,
IF('Rent Roll'!$S6=CAM_Fixed,E86,
IF('Rent Roll'!$S6=FSG,"-","-")))),"-"),"-")</f>
        <v>-</v>
      </c>
      <c r="F9" s="92" t="str">
        <f>IF(F$3='Rent Roll'!$U6,
IF(OR(AND(F$5&gt;='Rent Roll'!$K6,F$5&lt;='Rent Roll'!$L6),AND(F$5&gt;='Rent Roll'!$M32,F$5&lt;='Rent Roll'!$N32)),
IF('Rent Roll'!$S6=NNN,F36,
IF('Rent Roll'!$S6=Stop,F61,
IF('Rent Roll'!$S6=CAM_Fixed,F86,
IF('Rent Roll'!$S6=FSG,"-","-")))),"-"),"-")</f>
        <v>-</v>
      </c>
      <c r="G9" s="92" t="str">
        <f>IF(G$3='Rent Roll'!$U6,
IF(OR(AND(G$5&gt;='Rent Roll'!$K6,G$5&lt;='Rent Roll'!$L6),AND(G$5&gt;='Rent Roll'!$M32,G$5&lt;='Rent Roll'!$N32)),
IF('Rent Roll'!$S6=NNN,G36,
IF('Rent Roll'!$S6=Stop,G61,
IF('Rent Roll'!$S6=CAM_Fixed,G86,
IF('Rent Roll'!$S6=FSG,"-","-")))),"-"),"-")</f>
        <v>-</v>
      </c>
      <c r="H9" s="92" t="str">
        <f>IF(H$3='Rent Roll'!$U6,
IF(OR(AND(H$5&gt;='Rent Roll'!$K6,H$5&lt;='Rent Roll'!$L6),AND(H$5&gt;='Rent Roll'!$M32,H$5&lt;='Rent Roll'!$N32)),
IF('Rent Roll'!$S6=NNN,H36,
IF('Rent Roll'!$S6=Stop,H61,
IF('Rent Roll'!$S6=CAM_Fixed,H86,
IF('Rent Roll'!$S6=FSG,"-","-")))),"-"),"-")</f>
        <v>-</v>
      </c>
      <c r="I9" s="92" t="str">
        <f>IF(I$3='Rent Roll'!$U6,
IF(OR(AND(I$5&gt;='Rent Roll'!$K6,I$5&lt;='Rent Roll'!$L6),AND(I$5&gt;='Rent Roll'!$M32,I$5&lt;='Rent Roll'!$N32)),
IF('Rent Roll'!$S6=NNN,I36,
IF('Rent Roll'!$S6=Stop,I61,
IF('Rent Roll'!$S6=CAM_Fixed,I86,
IF('Rent Roll'!$S6=FSG,"-","-")))),"-"),"-")</f>
        <v>-</v>
      </c>
      <c r="J9" s="92" t="str">
        <f>IF(J$3='Rent Roll'!$U6,
IF(OR(AND(J$5&gt;='Rent Roll'!$K6,J$5&lt;='Rent Roll'!$L6),AND(J$5&gt;='Rent Roll'!$M32,J$5&lt;='Rent Roll'!$N32)),
IF('Rent Roll'!$S6=NNN,J36,
IF('Rent Roll'!$S6=Stop,J61,
IF('Rent Roll'!$S6=CAM_Fixed,J86,
IF('Rent Roll'!$S6=FSG,"-","-")))),"-"),"-")</f>
        <v>-</v>
      </c>
      <c r="K9" s="92" t="str">
        <f>IF(K$3='Rent Roll'!$U6,
IF(OR(AND(K$5&gt;='Rent Roll'!$K6,K$5&lt;='Rent Roll'!$L6),AND(K$5&gt;='Rent Roll'!$M32,K$5&lt;='Rent Roll'!$N32)),
IF('Rent Roll'!$S6=NNN,K36,
IF('Rent Roll'!$S6=Stop,K61,
IF('Rent Roll'!$S6=CAM_Fixed,K86,
IF('Rent Roll'!$S6=FSG,"-","-")))),"-"),"-")</f>
        <v>-</v>
      </c>
      <c r="L9" s="92" t="str">
        <f>IF(L$3='Rent Roll'!$U6,
IF(OR(AND(L$5&gt;='Rent Roll'!$K6,L$5&lt;='Rent Roll'!$L6),AND(L$5&gt;='Rent Roll'!$M32,L$5&lt;='Rent Roll'!$N32)),
IF('Rent Roll'!$S6=NNN,L36,
IF('Rent Roll'!$S6=Stop,L61,
IF('Rent Roll'!$S6=CAM_Fixed,L86,
IF('Rent Roll'!$S6=FSG,"-","-")))),"-"),"-")</f>
        <v>-</v>
      </c>
      <c r="M9" s="92" t="str">
        <f>IF(M$3='Rent Roll'!$U6,
IF(OR(AND(M$5&gt;='Rent Roll'!$K6,M$5&lt;='Rent Roll'!$L6),AND(M$5&gt;='Rent Roll'!$M32,M$5&lt;='Rent Roll'!$N32)),
IF('Rent Roll'!$S6=NNN,M36,
IF('Rent Roll'!$S6=Stop,M61,
IF('Rent Roll'!$S6=CAM_Fixed,M86,
IF('Rent Roll'!$S6=FSG,"-","-")))),"-"),"-")</f>
        <v>-</v>
      </c>
      <c r="N9" s="92" t="str">
        <f>IF(N$3='Rent Roll'!$U6,
IF(OR(AND(N$5&gt;='Rent Roll'!$K6,N$5&lt;='Rent Roll'!$L6),AND(N$5&gt;='Rent Roll'!$M32,N$5&lt;='Rent Roll'!$N32)),
IF('Rent Roll'!$S6=NNN,N36,
IF('Rent Roll'!$S6=Stop,N61,
IF('Rent Roll'!$S6=CAM_Fixed,N86,
IF('Rent Roll'!$S6=FSG,"-","-")))),"-"),"-")</f>
        <v>-</v>
      </c>
      <c r="O9" s="92" t="str">
        <f>IF(O$3='Rent Roll'!$U6,
IF(OR(AND(O$5&gt;='Rent Roll'!$K6,O$5&lt;='Rent Roll'!$L6),AND(O$5&gt;='Rent Roll'!$M32,O$5&lt;='Rent Roll'!$N32)),
IF('Rent Roll'!$S6=NNN,O36,
IF('Rent Roll'!$S6=Stop,O61,
IF('Rent Roll'!$S6=CAM_Fixed,O86,
IF('Rent Roll'!$S6=FSG,"-","-")))),"-"),"-")</f>
        <v>-</v>
      </c>
      <c r="P9" s="92" t="str">
        <f>IF(P$3='Rent Roll'!$U6,
IF(OR(AND(P$5&gt;='Rent Roll'!$K6,P$5&lt;='Rent Roll'!$L6),AND(P$5&gt;='Rent Roll'!$M32,P$5&lt;='Rent Roll'!$N32)),
IF('Rent Roll'!$S6=NNN,P36,
IF('Rent Roll'!$S6=Stop,P61,
IF('Rent Roll'!$S6=CAM_Fixed,P86,
IF('Rent Roll'!$S6=FSG,"-","-")))),"-"),"-")</f>
        <v>-</v>
      </c>
      <c r="Q9" s="92" t="str">
        <f>IF(Q$3='Rent Roll'!$U6,
IF(OR(AND(Q$5&gt;='Rent Roll'!$K6,Q$5&lt;='Rent Roll'!$L6),AND(Q$5&gt;='Rent Roll'!$M32,Q$5&lt;='Rent Roll'!$N32)),
IF('Rent Roll'!$S6=NNN,Q36,
IF('Rent Roll'!$S6=Stop,Q61,
IF('Rent Roll'!$S6=CAM_Fixed,Q86,
IF('Rent Roll'!$S6=FSG,"-","-")))),"-"),"-")</f>
        <v>-</v>
      </c>
      <c r="R9" s="92" t="str">
        <f>IF(R$3='Rent Roll'!$U6,
IF(OR(AND(R$5&gt;='Rent Roll'!$K6,R$5&lt;='Rent Roll'!$L6),AND(R$5&gt;='Rent Roll'!$M32,R$5&lt;='Rent Roll'!$N32)),
IF('Rent Roll'!$S6=NNN,R36,
IF('Rent Roll'!$S6=Stop,R61,
IF('Rent Roll'!$S6=CAM_Fixed,R86,
IF('Rent Roll'!$S6=FSG,"-","-")))),"-"),"-")</f>
        <v>-</v>
      </c>
      <c r="S9" s="92" t="str">
        <f>IF(S$3='Rent Roll'!$U6,
IF(OR(AND(S$5&gt;='Rent Roll'!$K6,S$5&lt;='Rent Roll'!$L6),AND(S$5&gt;='Rent Roll'!$M32,S$5&lt;='Rent Roll'!$N32)),
IF('Rent Roll'!$S6=NNN,S36,
IF('Rent Roll'!$S6=Stop,S61,
IF('Rent Roll'!$S6=CAM_Fixed,S86,
IF('Rent Roll'!$S6=FSG,"-","-")))),"-"),"-")</f>
        <v>-</v>
      </c>
      <c r="T9" s="92" t="str">
        <f>IF(T$3='Rent Roll'!$U6,
IF(OR(AND(T$5&gt;='Rent Roll'!$K6,T$5&lt;='Rent Roll'!$L6),AND(T$5&gt;='Rent Roll'!$M32,T$5&lt;='Rent Roll'!$N32)),
IF('Rent Roll'!$S6=NNN,T36,
IF('Rent Roll'!$S6=Stop,T61,
IF('Rent Roll'!$S6=CAM_Fixed,T86,
IF('Rent Roll'!$S6=FSG,"-","-")))),"-"),"-")</f>
        <v>-</v>
      </c>
      <c r="U9" s="92" t="str">
        <f>IF(U$3='Rent Roll'!$U6,
IF(OR(AND(U$5&gt;='Rent Roll'!$K6,U$5&lt;='Rent Roll'!$L6),AND(U$5&gt;='Rent Roll'!$M32,U$5&lt;='Rent Roll'!$N32)),
IF('Rent Roll'!$S6=NNN,U36,
IF('Rent Roll'!$S6=Stop,U61,
IF('Rent Roll'!$S6=CAM_Fixed,U86,
IF('Rent Roll'!$S6=FSG,"-","-")))),"-"),"-")</f>
        <v>-</v>
      </c>
      <c r="V9" s="92" t="str">
        <f>IF(V$3='Rent Roll'!$U6,
IF(OR(AND(V$5&gt;='Rent Roll'!$K6,V$5&lt;='Rent Roll'!$L6),AND(V$5&gt;='Rent Roll'!$M32,V$5&lt;='Rent Roll'!$N32)),
IF('Rent Roll'!$S6=NNN,V36,
IF('Rent Roll'!$S6=Stop,V61,
IF('Rent Roll'!$S6=CAM_Fixed,V86,
IF('Rent Roll'!$S6=FSG,"-","-")))),"-"),"-")</f>
        <v>-</v>
      </c>
      <c r="W9" s="92" t="str">
        <f>IF(W$3='Rent Roll'!$U6,
IF(OR(AND(W$5&gt;='Rent Roll'!$K6,W$5&lt;='Rent Roll'!$L6),AND(W$5&gt;='Rent Roll'!$M32,W$5&lt;='Rent Roll'!$N32)),
IF('Rent Roll'!$S6=NNN,W36,
IF('Rent Roll'!$S6=Stop,W61,
IF('Rent Roll'!$S6=CAM_Fixed,W86,
IF('Rent Roll'!$S6=FSG,"-","-")))),"-"),"-")</f>
        <v>-</v>
      </c>
      <c r="X9" s="92" t="str">
        <f>IF(X$3='Rent Roll'!$U6,
IF(OR(AND(X$5&gt;='Rent Roll'!$K6,X$5&lt;='Rent Roll'!$L6),AND(X$5&gt;='Rent Roll'!$M32,X$5&lt;='Rent Roll'!$N32)),
IF('Rent Roll'!$S6=NNN,X36,
IF('Rent Roll'!$S6=Stop,X61,
IF('Rent Roll'!$S6=CAM_Fixed,X86,
IF('Rent Roll'!$S6=FSG,"-","-")))),"-"),"-")</f>
        <v>-</v>
      </c>
      <c r="Y9" s="92" t="str">
        <f>IF(Y$3='Rent Roll'!$U6,
IF(OR(AND(Y$5&gt;='Rent Roll'!$K6,Y$5&lt;='Rent Roll'!$L6),AND(Y$5&gt;='Rent Roll'!$M32,Y$5&lt;='Rent Roll'!$N32)),
IF('Rent Roll'!$S6=NNN,Y36,
IF('Rent Roll'!$S6=Stop,Y61,
IF('Rent Roll'!$S6=CAM_Fixed,Y86,
IF('Rent Roll'!$S6=FSG,"-","-")))),"-"),"-")</f>
        <v>-</v>
      </c>
      <c r="Z9" s="92" t="str">
        <f>IF(Z$3='Rent Roll'!$U6,
IF(OR(AND(Z$5&gt;='Rent Roll'!$K6,Z$5&lt;='Rent Roll'!$L6),AND(Z$5&gt;='Rent Roll'!$M32,Z$5&lt;='Rent Roll'!$N32)),
IF('Rent Roll'!$S6=NNN,Z36,
IF('Rent Roll'!$S6=Stop,Z61,
IF('Rent Roll'!$S6=CAM_Fixed,Z86,
IF('Rent Roll'!$S6=FSG,"-","-")))),"-"),"-")</f>
        <v>-</v>
      </c>
      <c r="AA9" s="92" t="str">
        <f>IF(AA$3='Rent Roll'!$U6,
IF(OR(AND(AA$5&gt;='Rent Roll'!$K6,AA$5&lt;='Rent Roll'!$L6),AND(AA$5&gt;='Rent Roll'!$M32,AA$5&lt;='Rent Roll'!$N32)),
IF('Rent Roll'!$S6=NNN,AA36,
IF('Rent Roll'!$S6=Stop,AA61,
IF('Rent Roll'!$S6=CAM_Fixed,AA86,
IF('Rent Roll'!$S6=FSG,"-","-")))),"-"),"-")</f>
        <v>-</v>
      </c>
      <c r="AB9" s="92" t="str">
        <f>IF(AB$3='Rent Roll'!$U6,
IF(OR(AND(AB$5&gt;='Rent Roll'!$K6,AB$5&lt;='Rent Roll'!$L6),AND(AB$5&gt;='Rent Roll'!$M32,AB$5&lt;='Rent Roll'!$N32)),
IF('Rent Roll'!$S6=NNN,AB36,
IF('Rent Roll'!$S6=Stop,AB61,
IF('Rent Roll'!$S6=CAM_Fixed,AB86,
IF('Rent Roll'!$S6=FSG,"-","-")))),"-"),"-")</f>
        <v>-</v>
      </c>
      <c r="AC9" s="92" t="str">
        <f>IF(AC$3='Rent Roll'!$U6,
IF(OR(AND(AC$5&gt;='Rent Roll'!$K6,AC$5&lt;='Rent Roll'!$L6),AND(AC$5&gt;='Rent Roll'!$M32,AC$5&lt;='Rent Roll'!$N32)),
IF('Rent Roll'!$S6=NNN,AC36,
IF('Rent Roll'!$S6=Stop,AC61,
IF('Rent Roll'!$S6=CAM_Fixed,AC86,
IF('Rent Roll'!$S6=FSG,"-","-")))),"-"),"-")</f>
        <v>-</v>
      </c>
      <c r="AD9" s="92" t="str">
        <f>IF(AD$3='Rent Roll'!$U6,
IF(OR(AND(AD$5&gt;='Rent Roll'!$K6,AD$5&lt;='Rent Roll'!$L6),AND(AD$5&gt;='Rent Roll'!$M32,AD$5&lt;='Rent Roll'!$N32)),
IF('Rent Roll'!$S6=NNN,AD36,
IF('Rent Roll'!$S6=Stop,AD61,
IF('Rent Roll'!$S6=CAM_Fixed,AD86,
IF('Rent Roll'!$S6=FSG,"-","-")))),"-"),"-")</f>
        <v>-</v>
      </c>
      <c r="AE9" s="92" t="str">
        <f>IF(AE$3='Rent Roll'!$U6,
IF(OR(AND(AE$5&gt;='Rent Roll'!$K6,AE$5&lt;='Rent Roll'!$L6),AND(AE$5&gt;='Rent Roll'!$M32,AE$5&lt;='Rent Roll'!$N32)),
IF('Rent Roll'!$S6=NNN,AE36,
IF('Rent Roll'!$S6=Stop,AE61,
IF('Rent Roll'!$S6=CAM_Fixed,AE86,
IF('Rent Roll'!$S6=FSG,"-","-")))),"-"),"-")</f>
        <v>-</v>
      </c>
      <c r="AF9" s="92" t="str">
        <f>IF(AF$3='Rent Roll'!$U6,
IF(OR(AND(AF$5&gt;='Rent Roll'!$K6,AF$5&lt;='Rent Roll'!$L6),AND(AF$5&gt;='Rent Roll'!$M32,AF$5&lt;='Rent Roll'!$N32)),
IF('Rent Roll'!$S6=NNN,AF36,
IF('Rent Roll'!$S6=Stop,AF61,
IF('Rent Roll'!$S6=CAM_Fixed,AF86,
IF('Rent Roll'!$S6=FSG,"-","-")))),"-"),"-")</f>
        <v>-</v>
      </c>
      <c r="AG9" s="92" t="str">
        <f>IF(AG$3='Rent Roll'!$U6,
IF(OR(AND(AG$5&gt;='Rent Roll'!$K6,AG$5&lt;='Rent Roll'!$L6),AND(AG$5&gt;='Rent Roll'!$M32,AG$5&lt;='Rent Roll'!$N32)),
IF('Rent Roll'!$S6=NNN,AG36,
IF('Rent Roll'!$S6=Stop,AG61,
IF('Rent Roll'!$S6=CAM_Fixed,AG86,
IF('Rent Roll'!$S6=FSG,"-","-")))),"-"),"-")</f>
        <v>-</v>
      </c>
      <c r="AH9" s="92" t="str">
        <f>IF(AH$3='Rent Roll'!$U6,
IF(OR(AND(AH$5&gt;='Rent Roll'!$K6,AH$5&lt;='Rent Roll'!$L6),AND(AH$5&gt;='Rent Roll'!$M32,AH$5&lt;='Rent Roll'!$N32)),
IF('Rent Roll'!$S6=NNN,AH36,
IF('Rent Roll'!$S6=Stop,AH61,
IF('Rent Roll'!$S6=CAM_Fixed,AH86,
IF('Rent Roll'!$S6=FSG,"-","-")))),"-"),"-")</f>
        <v>-</v>
      </c>
      <c r="AI9" s="92" t="str">
        <f>IF(AI$3='Rent Roll'!$U6,
IF(OR(AND(AI$5&gt;='Rent Roll'!$K6,AI$5&lt;='Rent Roll'!$L6),AND(AI$5&gt;='Rent Roll'!$M32,AI$5&lt;='Rent Roll'!$N32)),
IF('Rent Roll'!$S6=NNN,AI36,
IF('Rent Roll'!$S6=Stop,AI61,
IF('Rent Roll'!$S6=CAM_Fixed,AI86,
IF('Rent Roll'!$S6=FSG,"-","-")))),"-"),"-")</f>
        <v>-</v>
      </c>
      <c r="AJ9" s="92" t="str">
        <f>IF(AJ$3='Rent Roll'!$U6,
IF(OR(AND(AJ$5&gt;='Rent Roll'!$K6,AJ$5&lt;='Rent Roll'!$L6),AND(AJ$5&gt;='Rent Roll'!$M32,AJ$5&lt;='Rent Roll'!$N32)),
IF('Rent Roll'!$S6=NNN,AJ36,
IF('Rent Roll'!$S6=Stop,AJ61,
IF('Rent Roll'!$S6=CAM_Fixed,AJ86,
IF('Rent Roll'!$S6=FSG,"-","-")))),"-"),"-")</f>
        <v>-</v>
      </c>
      <c r="AK9" s="92" t="str">
        <f>IF(AK$3='Rent Roll'!$U6,
IF(OR(AND(AK$5&gt;='Rent Roll'!$K6,AK$5&lt;='Rent Roll'!$L6),AND(AK$5&gt;='Rent Roll'!$M32,AK$5&lt;='Rent Roll'!$N32)),
IF('Rent Roll'!$S6=NNN,AK36,
IF('Rent Roll'!$S6=Stop,AK61,
IF('Rent Roll'!$S6=CAM_Fixed,AK86,
IF('Rent Roll'!$S6=FSG,"-","-")))),"-"),"-")</f>
        <v>-</v>
      </c>
      <c r="AL9" s="92" t="str">
        <f>IF(AL$3='Rent Roll'!$U6,
IF(OR(AND(AL$5&gt;='Rent Roll'!$K6,AL$5&lt;='Rent Roll'!$L6),AND(AL$5&gt;='Rent Roll'!$M32,AL$5&lt;='Rent Roll'!$N32)),
IF('Rent Roll'!$S6=NNN,AL36,
IF('Rent Roll'!$S6=Stop,AL61,
IF('Rent Roll'!$S6=CAM_Fixed,AL86,
IF('Rent Roll'!$S6=FSG,"-","-")))),"-"),"-")</f>
        <v>-</v>
      </c>
      <c r="AM9" s="92" t="str">
        <f>IF(AM$3='Rent Roll'!$U6,
IF(OR(AND(AM$5&gt;='Rent Roll'!$K6,AM$5&lt;='Rent Roll'!$L6),AND(AM$5&gt;='Rent Roll'!$M32,AM$5&lt;='Rent Roll'!$N32)),
IF('Rent Roll'!$S6=NNN,AM36,
IF('Rent Roll'!$S6=Stop,AM61,
IF('Rent Roll'!$S6=CAM_Fixed,AM86,
IF('Rent Roll'!$S6=FSG,"-","-")))),"-"),"-")</f>
        <v>-</v>
      </c>
      <c r="AN9" s="92" t="str">
        <f>IF(AN$3='Rent Roll'!$U6,
IF(OR(AND(AN$5&gt;='Rent Roll'!$K6,AN$5&lt;='Rent Roll'!$L6),AND(AN$5&gt;='Rent Roll'!$M32,AN$5&lt;='Rent Roll'!$N32)),
IF('Rent Roll'!$S6=NNN,AN36,
IF('Rent Roll'!$S6=Stop,AN61,
IF('Rent Roll'!$S6=CAM_Fixed,AN86,
IF('Rent Roll'!$S6=FSG,"-","-")))),"-"),"-")</f>
        <v>-</v>
      </c>
      <c r="AO9" s="92" t="str">
        <f>IF(AO$3='Rent Roll'!$U6,
IF(OR(AND(AO$5&gt;='Rent Roll'!$K6,AO$5&lt;='Rent Roll'!$L6),AND(AO$5&gt;='Rent Roll'!$M32,AO$5&lt;='Rent Roll'!$N32)),
IF('Rent Roll'!$S6=NNN,AO36,
IF('Rent Roll'!$S6=Stop,AO61,
IF('Rent Roll'!$S6=CAM_Fixed,AO86,
IF('Rent Roll'!$S6=FSG,"-","-")))),"-"),"-")</f>
        <v>-</v>
      </c>
      <c r="AP9" s="92" t="str">
        <f>IF(AP$3='Rent Roll'!$U6,
IF(OR(AND(AP$5&gt;='Rent Roll'!$K6,AP$5&lt;='Rent Roll'!$L6),AND(AP$5&gt;='Rent Roll'!$M32,AP$5&lt;='Rent Roll'!$N32)),
IF('Rent Roll'!$S6=NNN,AP36,
IF('Rent Roll'!$S6=Stop,AP61,
IF('Rent Roll'!$S6=CAM_Fixed,AP86,
IF('Rent Roll'!$S6=FSG,"-","-")))),"-"),"-")</f>
        <v>-</v>
      </c>
      <c r="AQ9" s="92" t="str">
        <f>IF(AQ$3='Rent Roll'!$U6,
IF(OR(AND(AQ$5&gt;='Rent Roll'!$K6,AQ$5&lt;='Rent Roll'!$L6),AND(AQ$5&gt;='Rent Roll'!$M32,AQ$5&lt;='Rent Roll'!$N32)),
IF('Rent Roll'!$S6=NNN,AQ36,
IF('Rent Roll'!$S6=Stop,AQ61,
IF('Rent Roll'!$S6=CAM_Fixed,AQ86,
IF('Rent Roll'!$S6=FSG,"-","-")))),"-"),"-")</f>
        <v>-</v>
      </c>
      <c r="AR9" s="92" t="str">
        <f>IF(AR$3='Rent Roll'!$U6,
IF(OR(AND(AR$5&gt;='Rent Roll'!$K6,AR$5&lt;='Rent Roll'!$L6),AND(AR$5&gt;='Rent Roll'!$M32,AR$5&lt;='Rent Roll'!$N32)),
IF('Rent Roll'!$S6=NNN,AR36,
IF('Rent Roll'!$S6=Stop,AR61,
IF('Rent Roll'!$S6=CAM_Fixed,AR86,
IF('Rent Roll'!$S6=FSG,"-","-")))),"-"),"-")</f>
        <v>-</v>
      </c>
      <c r="AS9" s="92" t="str">
        <f>IF(AS$3='Rent Roll'!$U6,
IF(OR(AND(AS$5&gt;='Rent Roll'!$K6,AS$5&lt;='Rent Roll'!$L6),AND(AS$5&gt;='Rent Roll'!$M32,AS$5&lt;='Rent Roll'!$N32)),
IF('Rent Roll'!$S6=NNN,AS36,
IF('Rent Roll'!$S6=Stop,AS61,
IF('Rent Roll'!$S6=CAM_Fixed,AS86,
IF('Rent Roll'!$S6=FSG,"-","-")))),"-"),"-")</f>
        <v>-</v>
      </c>
      <c r="AT9" s="92" t="str">
        <f>IF(AT$3='Rent Roll'!$U6,
IF(OR(AND(AT$5&gt;='Rent Roll'!$K6,AT$5&lt;='Rent Roll'!$L6),AND(AT$5&gt;='Rent Roll'!$M32,AT$5&lt;='Rent Roll'!$N32)),
IF('Rent Roll'!$S6=NNN,AT36,
IF('Rent Roll'!$S6=Stop,AT61,
IF('Rent Roll'!$S6=CAM_Fixed,AT86,
IF('Rent Roll'!$S6=FSG,"-","-")))),"-"),"-")</f>
        <v>-</v>
      </c>
      <c r="AU9" s="92" t="str">
        <f>IF(AU$3='Rent Roll'!$U6,
IF(OR(AND(AU$5&gt;='Rent Roll'!$K6,AU$5&lt;='Rent Roll'!$L6),AND(AU$5&gt;='Rent Roll'!$M32,AU$5&lt;='Rent Roll'!$N32)),
IF('Rent Roll'!$S6=NNN,AU36,
IF('Rent Roll'!$S6=Stop,AU61,
IF('Rent Roll'!$S6=CAM_Fixed,AU86,
IF('Rent Roll'!$S6=FSG,"-","-")))),"-"),"-")</f>
        <v>-</v>
      </c>
      <c r="AV9" s="92" t="str">
        <f>IF(AV$3='Rent Roll'!$U6,
IF(OR(AND(AV$5&gt;='Rent Roll'!$K6,AV$5&lt;='Rent Roll'!$L6),AND(AV$5&gt;='Rent Roll'!$M32,AV$5&lt;='Rent Roll'!$N32)),
IF('Rent Roll'!$S6=NNN,AV36,
IF('Rent Roll'!$S6=Stop,AV61,
IF('Rent Roll'!$S6=CAM_Fixed,AV86,
IF('Rent Roll'!$S6=FSG,"-","-")))),"-"),"-")</f>
        <v>-</v>
      </c>
      <c r="AW9" s="92" t="str">
        <f>IF(AW$3='Rent Roll'!$U6,
IF(OR(AND(AW$5&gt;='Rent Roll'!$K6,AW$5&lt;='Rent Roll'!$L6),AND(AW$5&gt;='Rent Roll'!$M32,AW$5&lt;='Rent Roll'!$N32)),
IF('Rent Roll'!$S6=NNN,AW36,
IF('Rent Roll'!$S6=Stop,AW61,
IF('Rent Roll'!$S6=CAM_Fixed,AW86,
IF('Rent Roll'!$S6=FSG,"-","-")))),"-"),"-")</f>
        <v>-</v>
      </c>
      <c r="AX9" s="92" t="str">
        <f>IF(AX$3='Rent Roll'!$U6,
IF(OR(AND(AX$5&gt;='Rent Roll'!$K6,AX$5&lt;='Rent Roll'!$L6),AND(AX$5&gt;='Rent Roll'!$M32,AX$5&lt;='Rent Roll'!$N32)),
IF('Rent Roll'!$S6=NNN,AX36,
IF('Rent Roll'!$S6=Stop,AX61,
IF('Rent Roll'!$S6=CAM_Fixed,AX86,
IF('Rent Roll'!$S6=FSG,"-","-")))),"-"),"-")</f>
        <v>-</v>
      </c>
      <c r="AY9" s="92" t="str">
        <f>IF(AY$3='Rent Roll'!$U6,
IF(OR(AND(AY$5&gt;='Rent Roll'!$K6,AY$5&lt;='Rent Roll'!$L6),AND(AY$5&gt;='Rent Roll'!$M32,AY$5&lt;='Rent Roll'!$N32)),
IF('Rent Roll'!$S6=NNN,AY36,
IF('Rent Roll'!$S6=Stop,AY61,
IF('Rent Roll'!$S6=CAM_Fixed,AY86,
IF('Rent Roll'!$S6=FSG,"-","-")))),"-"),"-")</f>
        <v>-</v>
      </c>
      <c r="AZ9" s="92" t="str">
        <f>IF(AZ$3='Rent Roll'!$U6,
IF(OR(AND(AZ$5&gt;='Rent Roll'!$K6,AZ$5&lt;='Rent Roll'!$L6),AND(AZ$5&gt;='Rent Roll'!$M32,AZ$5&lt;='Rent Roll'!$N32)),
IF('Rent Roll'!$S6=NNN,AZ36,
IF('Rent Roll'!$S6=Stop,AZ61,
IF('Rent Roll'!$S6=CAM_Fixed,AZ86,
IF('Rent Roll'!$S6=FSG,"-","-")))),"-"),"-")</f>
        <v>-</v>
      </c>
      <c r="BA9" s="92" t="str">
        <f>IF(BA$3='Rent Roll'!$U6,
IF(OR(AND(BA$5&gt;='Rent Roll'!$K6,BA$5&lt;='Rent Roll'!$L6),AND(BA$5&gt;='Rent Roll'!$M32,BA$5&lt;='Rent Roll'!$N32)),
IF('Rent Roll'!$S6=NNN,BA36,
IF('Rent Roll'!$S6=Stop,BA61,
IF('Rent Roll'!$S6=CAM_Fixed,BA86,
IF('Rent Roll'!$S6=FSG,"-","-")))),"-"),"-")</f>
        <v>-</v>
      </c>
      <c r="BB9" s="92" t="str">
        <f>IF(BB$3='Rent Roll'!$U6,
IF(OR(AND(BB$5&gt;='Rent Roll'!$K6,BB$5&lt;='Rent Roll'!$L6),AND(BB$5&gt;='Rent Roll'!$M32,BB$5&lt;='Rent Roll'!$N32)),
IF('Rent Roll'!$S6=NNN,BB36,
IF('Rent Roll'!$S6=Stop,BB61,
IF('Rent Roll'!$S6=CAM_Fixed,BB86,
IF('Rent Roll'!$S6=FSG,"-","-")))),"-"),"-")</f>
        <v>-</v>
      </c>
      <c r="BC9" s="92" t="str">
        <f>IF(BC$3='Rent Roll'!$U6,
IF(OR(AND(BC$5&gt;='Rent Roll'!$K6,BC$5&lt;='Rent Roll'!$L6),AND(BC$5&gt;='Rent Roll'!$M32,BC$5&lt;='Rent Roll'!$N32)),
IF('Rent Roll'!$S6=NNN,BC36,
IF('Rent Roll'!$S6=Stop,BC61,
IF('Rent Roll'!$S6=CAM_Fixed,BC86,
IF('Rent Roll'!$S6=FSG,"-","-")))),"-"),"-")</f>
        <v>-</v>
      </c>
      <c r="BD9" s="92" t="str">
        <f>IF(BD$3='Rent Roll'!$U6,
IF(OR(AND(BD$5&gt;='Rent Roll'!$K6,BD$5&lt;='Rent Roll'!$L6),AND(BD$5&gt;='Rent Roll'!$M32,BD$5&lt;='Rent Roll'!$N32)),
IF('Rent Roll'!$S6=NNN,BD36,
IF('Rent Roll'!$S6=Stop,BD61,
IF('Rent Roll'!$S6=CAM_Fixed,BD86,
IF('Rent Roll'!$S6=FSG,"-","-")))),"-"),"-")</f>
        <v>-</v>
      </c>
      <c r="BE9" s="92" t="str">
        <f>IF(BE$3='Rent Roll'!$U6,
IF(OR(AND(BE$5&gt;='Rent Roll'!$K6,BE$5&lt;='Rent Roll'!$L6),AND(BE$5&gt;='Rent Roll'!$M32,BE$5&lt;='Rent Roll'!$N32)),
IF('Rent Roll'!$S6=NNN,BE36,
IF('Rent Roll'!$S6=Stop,BE61,
IF('Rent Roll'!$S6=CAM_Fixed,BE86,
IF('Rent Roll'!$S6=FSG,"-","-")))),"-"),"-")</f>
        <v>-</v>
      </c>
      <c r="BF9" s="92" t="str">
        <f>IF(BF$3='Rent Roll'!$U6,
IF(OR(AND(BF$5&gt;='Rent Roll'!$K6,BF$5&lt;='Rent Roll'!$L6),AND(BF$5&gt;='Rent Roll'!$M32,BF$5&lt;='Rent Roll'!$N32)),
IF('Rent Roll'!$S6=NNN,BF36,
IF('Rent Roll'!$S6=Stop,BF61,
IF('Rent Roll'!$S6=CAM_Fixed,BF86,
IF('Rent Roll'!$S6=FSG,"-","-")))),"-"),"-")</f>
        <v>-</v>
      </c>
      <c r="BG9" s="92" t="str">
        <f>IF(BG$3='Rent Roll'!$U6,
IF(OR(AND(BG$5&gt;='Rent Roll'!$K6,BG$5&lt;='Rent Roll'!$L6),AND(BG$5&gt;='Rent Roll'!$M32,BG$5&lt;='Rent Roll'!$N32)),
IF('Rent Roll'!$S6=NNN,BG36,
IF('Rent Roll'!$S6=Stop,BG61,
IF('Rent Roll'!$S6=CAM_Fixed,BG86,
IF('Rent Roll'!$S6=FSG,"-","-")))),"-"),"-")</f>
        <v>-</v>
      </c>
      <c r="BH9" s="92" t="str">
        <f>IF(BH$3='Rent Roll'!$U6,
IF(OR(AND(BH$5&gt;='Rent Roll'!$K6,BH$5&lt;='Rent Roll'!$L6),AND(BH$5&gt;='Rent Roll'!$M32,BH$5&lt;='Rent Roll'!$N32)),
IF('Rent Roll'!$S6=NNN,BH36,
IF('Rent Roll'!$S6=Stop,BH61,
IF('Rent Roll'!$S6=CAM_Fixed,BH86,
IF('Rent Roll'!$S6=FSG,"-","-")))),"-"),"-")</f>
        <v>-</v>
      </c>
      <c r="BI9" s="92" t="str">
        <f>IF(BI$3='Rent Roll'!$U6,
IF(OR(AND(BI$5&gt;='Rent Roll'!$K6,BI$5&lt;='Rent Roll'!$L6),AND(BI$5&gt;='Rent Roll'!$M32,BI$5&lt;='Rent Roll'!$N32)),
IF('Rent Roll'!$S6=NNN,BI36,
IF('Rent Roll'!$S6=Stop,BI61,
IF('Rent Roll'!$S6=CAM_Fixed,BI86,
IF('Rent Roll'!$S6=FSG,"-","-")))),"-"),"-")</f>
        <v>-</v>
      </c>
      <c r="BJ9" s="92" t="str">
        <f>IF(BJ$3='Rent Roll'!$U6,
IF(OR(AND(BJ$5&gt;='Rent Roll'!$K6,BJ$5&lt;='Rent Roll'!$L6),AND(BJ$5&gt;='Rent Roll'!$M32,BJ$5&lt;='Rent Roll'!$N32)),
IF('Rent Roll'!$S6=NNN,BJ36,
IF('Rent Roll'!$S6=Stop,BJ61,
IF('Rent Roll'!$S6=CAM_Fixed,BJ86,
IF('Rent Roll'!$S6=FSG,"-","-")))),"-"),"-")</f>
        <v>-</v>
      </c>
      <c r="BK9" s="92" t="str">
        <f>IF(BK$3='Rent Roll'!$U6,
IF(OR(AND(BK$5&gt;='Rent Roll'!$K6,BK$5&lt;='Rent Roll'!$L6),AND(BK$5&gt;='Rent Roll'!$M32,BK$5&lt;='Rent Roll'!$N32)),
IF('Rent Roll'!$S6=NNN,BK36,
IF('Rent Roll'!$S6=Stop,BK61,
IF('Rent Roll'!$S6=CAM_Fixed,BK86,
IF('Rent Roll'!$S6=FSG,"-","-")))),"-"),"-")</f>
        <v>-</v>
      </c>
      <c r="BL9" s="92" t="str">
        <f>IF(BL$3='Rent Roll'!$U6,
IF(OR(AND(BL$5&gt;='Rent Roll'!$K6,BL$5&lt;='Rent Roll'!$L6),AND(BL$5&gt;='Rent Roll'!$M32,BL$5&lt;='Rent Roll'!$N32)),
IF('Rent Roll'!$S6=NNN,BL36,
IF('Rent Roll'!$S6=Stop,BL61,
IF('Rent Roll'!$S6=CAM_Fixed,BL86,
IF('Rent Roll'!$S6=FSG,"-","-")))),"-"),"-")</f>
        <v>-</v>
      </c>
      <c r="BM9" s="92" t="str">
        <f>IF(BM$3='Rent Roll'!$U6,
IF(OR(AND(BM$5&gt;='Rent Roll'!$K6,BM$5&lt;='Rent Roll'!$L6),AND(BM$5&gt;='Rent Roll'!$M32,BM$5&lt;='Rent Roll'!$N32)),
IF('Rent Roll'!$S6=NNN,BM36,
IF('Rent Roll'!$S6=Stop,BM61,
IF('Rent Roll'!$S6=CAM_Fixed,BM86,
IF('Rent Roll'!$S6=FSG,"-","-")))),"-"),"-")</f>
        <v>-</v>
      </c>
      <c r="BN9" s="92" t="str">
        <f>IF(BN$3='Rent Roll'!$U6,
IF(OR(AND(BN$5&gt;='Rent Roll'!$K6,BN$5&lt;='Rent Roll'!$L6),AND(BN$5&gt;='Rent Roll'!$M32,BN$5&lt;='Rent Roll'!$N32)),
IF('Rent Roll'!$S6=NNN,BN36,
IF('Rent Roll'!$S6=Stop,BN61,
IF('Rent Roll'!$S6=CAM_Fixed,BN86,
IF('Rent Roll'!$S6=FSG,"-","-")))),"-"),"-")</f>
        <v>-</v>
      </c>
      <c r="BO9" s="92" t="str">
        <f>IF(BO$3='Rent Roll'!$U6,
IF(OR(AND(BO$5&gt;='Rent Roll'!$K6,BO$5&lt;='Rent Roll'!$L6),AND(BO$5&gt;='Rent Roll'!$M32,BO$5&lt;='Rent Roll'!$N32)),
IF('Rent Roll'!$S6=NNN,BO36,
IF('Rent Roll'!$S6=Stop,BO61,
IF('Rent Roll'!$S6=CAM_Fixed,BO86,
IF('Rent Roll'!$S6=FSG,"-","-")))),"-"),"-")</f>
        <v>-</v>
      </c>
      <c r="BP9" s="92" t="str">
        <f>IF(BP$3='Rent Roll'!$U6,
IF(OR(AND(BP$5&gt;='Rent Roll'!$K6,BP$5&lt;='Rent Roll'!$L6),AND(BP$5&gt;='Rent Roll'!$M32,BP$5&lt;='Rent Roll'!$N32)),
IF('Rent Roll'!$S6=NNN,BP36,
IF('Rent Roll'!$S6=Stop,BP61,
IF('Rent Roll'!$S6=CAM_Fixed,BP86,
IF('Rent Roll'!$S6=FSG,"-","-")))),"-"),"-")</f>
        <v>-</v>
      </c>
      <c r="BQ9" s="92" t="str">
        <f>IF(BQ$3='Rent Roll'!$U6,
IF(OR(AND(BQ$5&gt;='Rent Roll'!$K6,BQ$5&lt;='Rent Roll'!$L6),AND(BQ$5&gt;='Rent Roll'!$M32,BQ$5&lt;='Rent Roll'!$N32)),
IF('Rent Roll'!$S6=NNN,BQ36,
IF('Rent Roll'!$S6=Stop,BQ61,
IF('Rent Roll'!$S6=CAM_Fixed,BQ86,
IF('Rent Roll'!$S6=FSG,"-","-")))),"-"),"-")</f>
        <v>-</v>
      </c>
      <c r="BR9" s="92" t="str">
        <f>IF(BR$3='Rent Roll'!$U6,
IF(OR(AND(BR$5&gt;='Rent Roll'!$K6,BR$5&lt;='Rent Roll'!$L6),AND(BR$5&gt;='Rent Roll'!$M32,BR$5&lt;='Rent Roll'!$N32)),
IF('Rent Roll'!$S6=NNN,BR36,
IF('Rent Roll'!$S6=Stop,BR61,
IF('Rent Roll'!$S6=CAM_Fixed,BR86,
IF('Rent Roll'!$S6=FSG,"-","-")))),"-"),"-")</f>
        <v>-</v>
      </c>
      <c r="BS9" s="92" t="str">
        <f>IF(BS$3='Rent Roll'!$U6,
IF(OR(AND(BS$5&gt;='Rent Roll'!$K6,BS$5&lt;='Rent Roll'!$L6),AND(BS$5&gt;='Rent Roll'!$M32,BS$5&lt;='Rent Roll'!$N32)),
IF('Rent Roll'!$S6=NNN,BS36,
IF('Rent Roll'!$S6=Stop,BS61,
IF('Rent Roll'!$S6=CAM_Fixed,BS86,
IF('Rent Roll'!$S6=FSG,"-","-")))),"-"),"-")</f>
        <v>-</v>
      </c>
      <c r="BT9" s="92" t="str">
        <f>IF(BT$3='Rent Roll'!$U6,
IF(OR(AND(BT$5&gt;='Rent Roll'!$K6,BT$5&lt;='Rent Roll'!$L6),AND(BT$5&gt;='Rent Roll'!$M32,BT$5&lt;='Rent Roll'!$N32)),
IF('Rent Roll'!$S6=NNN,BT36,
IF('Rent Roll'!$S6=Stop,BT61,
IF('Rent Roll'!$S6=CAM_Fixed,BT86,
IF('Rent Roll'!$S6=FSG,"-","-")))),"-"),"-")</f>
        <v>-</v>
      </c>
      <c r="BU9" s="92" t="str">
        <f>IF(BU$3='Rent Roll'!$U6,
IF(OR(AND(BU$5&gt;='Rent Roll'!$K6,BU$5&lt;='Rent Roll'!$L6),AND(BU$5&gt;='Rent Roll'!$M32,BU$5&lt;='Rent Roll'!$N32)),
IF('Rent Roll'!$S6=NNN,BU36,
IF('Rent Roll'!$S6=Stop,BU61,
IF('Rent Roll'!$S6=CAM_Fixed,BU86,
IF('Rent Roll'!$S6=FSG,"-","-")))),"-"),"-")</f>
        <v>-</v>
      </c>
      <c r="BV9" s="92" t="str">
        <f>IF(BV$3='Rent Roll'!$U6,
IF(OR(AND(BV$5&gt;='Rent Roll'!$K6,BV$5&lt;='Rent Roll'!$L6),AND(BV$5&gt;='Rent Roll'!$M32,BV$5&lt;='Rent Roll'!$N32)),
IF('Rent Roll'!$S6=NNN,BV36,
IF('Rent Roll'!$S6=Stop,BV61,
IF('Rent Roll'!$S6=CAM_Fixed,BV86,
IF('Rent Roll'!$S6=FSG,"-","-")))),"-"),"-")</f>
        <v>-</v>
      </c>
      <c r="BW9" s="92" t="str">
        <f>IF(BW$3='Rent Roll'!$U6,
IF(OR(AND(BW$5&gt;='Rent Roll'!$K6,BW$5&lt;='Rent Roll'!$L6),AND(BW$5&gt;='Rent Roll'!$M32,BW$5&lt;='Rent Roll'!$N32)),
IF('Rent Roll'!$S6=NNN,BW36,
IF('Rent Roll'!$S6=Stop,BW61,
IF('Rent Roll'!$S6=CAM_Fixed,BW86,
IF('Rent Roll'!$S6=FSG,"-","-")))),"-"),"-")</f>
        <v>-</v>
      </c>
      <c r="BX9" s="92" t="str">
        <f>IF(BX$3='Rent Roll'!$U6,
IF(OR(AND(BX$5&gt;='Rent Roll'!$K6,BX$5&lt;='Rent Roll'!$L6),AND(BX$5&gt;='Rent Roll'!$M32,BX$5&lt;='Rent Roll'!$N32)),
IF('Rent Roll'!$S6=NNN,BX36,
IF('Rent Roll'!$S6=Stop,BX61,
IF('Rent Roll'!$S6=CAM_Fixed,BX86,
IF('Rent Roll'!$S6=FSG,"-","-")))),"-"),"-")</f>
        <v>-</v>
      </c>
      <c r="BY9" s="92" t="str">
        <f>IF(BY$3='Rent Roll'!$U6,
IF(OR(AND(BY$5&gt;='Rent Roll'!$K6,BY$5&lt;='Rent Roll'!$L6),AND(BY$5&gt;='Rent Roll'!$M32,BY$5&lt;='Rent Roll'!$N32)),
IF('Rent Roll'!$S6=NNN,BY36,
IF('Rent Roll'!$S6=Stop,BY61,
IF('Rent Roll'!$S6=CAM_Fixed,BY86,
IF('Rent Roll'!$S6=FSG,"-","-")))),"-"),"-")</f>
        <v>-</v>
      </c>
      <c r="BZ9" s="92" t="str">
        <f>IF(BZ$3='Rent Roll'!$U6,
IF(OR(AND(BZ$5&gt;='Rent Roll'!$K6,BZ$5&lt;='Rent Roll'!$L6),AND(BZ$5&gt;='Rent Roll'!$M32,BZ$5&lt;='Rent Roll'!$N32)),
IF('Rent Roll'!$S6=NNN,BZ36,
IF('Rent Roll'!$S6=Stop,BZ61,
IF('Rent Roll'!$S6=CAM_Fixed,BZ86,
IF('Rent Roll'!$S6=FSG,"-","-")))),"-"),"-")</f>
        <v>-</v>
      </c>
      <c r="CA9" s="92" t="str">
        <f>IF(CA$3='Rent Roll'!$U6,
IF(OR(AND(CA$5&gt;='Rent Roll'!$K6,CA$5&lt;='Rent Roll'!$L6),AND(CA$5&gt;='Rent Roll'!$M32,CA$5&lt;='Rent Roll'!$N32)),
IF('Rent Roll'!$S6=NNN,CA36,
IF('Rent Roll'!$S6=Stop,CA61,
IF('Rent Roll'!$S6=CAM_Fixed,CA86,
IF('Rent Roll'!$S6=FSG,"-","-")))),"-"),"-")</f>
        <v>-</v>
      </c>
      <c r="CB9" s="92" t="str">
        <f>IF(CB$3='Rent Roll'!$U6,
IF(OR(AND(CB$5&gt;='Rent Roll'!$K6,CB$5&lt;='Rent Roll'!$L6),AND(CB$5&gt;='Rent Roll'!$M32,CB$5&lt;='Rent Roll'!$N32)),
IF('Rent Roll'!$S6=NNN,CB36,
IF('Rent Roll'!$S6=Stop,CB61,
IF('Rent Roll'!$S6=CAM_Fixed,CB86,
IF('Rent Roll'!$S6=FSG,"-","-")))),"-"),"-")</f>
        <v>-</v>
      </c>
      <c r="CC9" s="92" t="str">
        <f>IF(CC$3='Rent Roll'!$U6,
IF(OR(AND(CC$5&gt;='Rent Roll'!$K6,CC$5&lt;='Rent Roll'!$L6),AND(CC$5&gt;='Rent Roll'!$M32,CC$5&lt;='Rent Roll'!$N32)),
IF('Rent Roll'!$S6=NNN,CC36,
IF('Rent Roll'!$S6=Stop,CC61,
IF('Rent Roll'!$S6=CAM_Fixed,CC86,
IF('Rent Roll'!$S6=FSG,"-","-")))),"-"),"-")</f>
        <v>-</v>
      </c>
      <c r="CD9" s="92" t="str">
        <f>IF(CD$3='Rent Roll'!$U6,
IF(OR(AND(CD$5&gt;='Rent Roll'!$K6,CD$5&lt;='Rent Roll'!$L6),AND(CD$5&gt;='Rent Roll'!$M32,CD$5&lt;='Rent Roll'!$N32)),
IF('Rent Roll'!$S6=NNN,CD36,
IF('Rent Roll'!$S6=Stop,CD61,
IF('Rent Roll'!$S6=CAM_Fixed,CD86,
IF('Rent Roll'!$S6=FSG,"-","-")))),"-"),"-")</f>
        <v>-</v>
      </c>
      <c r="CE9" s="92" t="str">
        <f>IF(CE$3='Rent Roll'!$U6,
IF(OR(AND(CE$5&gt;='Rent Roll'!$K6,CE$5&lt;='Rent Roll'!$L6),AND(CE$5&gt;='Rent Roll'!$M32,CE$5&lt;='Rent Roll'!$N32)),
IF('Rent Roll'!$S6=NNN,CE36,
IF('Rent Roll'!$S6=Stop,CE61,
IF('Rent Roll'!$S6=CAM_Fixed,CE86,
IF('Rent Roll'!$S6=FSG,"-","-")))),"-"),"-")</f>
        <v>-</v>
      </c>
      <c r="CF9" s="92" t="str">
        <f>IF(CF$3='Rent Roll'!$U6,
IF(OR(AND(CF$5&gt;='Rent Roll'!$K6,CF$5&lt;='Rent Roll'!$L6),AND(CF$5&gt;='Rent Roll'!$M32,CF$5&lt;='Rent Roll'!$N32)),
IF('Rent Roll'!$S6=NNN,CF36,
IF('Rent Roll'!$S6=Stop,CF61,
IF('Rent Roll'!$S6=CAM_Fixed,CF86,
IF('Rent Roll'!$S6=FSG,"-","-")))),"-"),"-")</f>
        <v>-</v>
      </c>
      <c r="CG9" s="92" t="str">
        <f>IF(CG$3='Rent Roll'!$U6,
IF(OR(AND(CG$5&gt;='Rent Roll'!$K6,CG$5&lt;='Rent Roll'!$L6),AND(CG$5&gt;='Rent Roll'!$M32,CG$5&lt;='Rent Roll'!$N32)),
IF('Rent Roll'!$S6=NNN,CG36,
IF('Rent Roll'!$S6=Stop,CG61,
IF('Rent Roll'!$S6=CAM_Fixed,CG86,
IF('Rent Roll'!$S6=FSG,"-","-")))),"-"),"-")</f>
        <v>-</v>
      </c>
      <c r="CH9" s="92" t="str">
        <f>IF(CH$3='Rent Roll'!$U6,
IF(OR(AND(CH$5&gt;='Rent Roll'!$K6,CH$5&lt;='Rent Roll'!$L6),AND(CH$5&gt;='Rent Roll'!$M32,CH$5&lt;='Rent Roll'!$N32)),
IF('Rent Roll'!$S6=NNN,CH36,
IF('Rent Roll'!$S6=Stop,CH61,
IF('Rent Roll'!$S6=CAM_Fixed,CH86,
IF('Rent Roll'!$S6=FSG,"-","-")))),"-"),"-")</f>
        <v>-</v>
      </c>
      <c r="CI9" s="92" t="str">
        <f>IF(CI$3='Rent Roll'!$U6,
IF(OR(AND(CI$5&gt;='Rent Roll'!$K6,CI$5&lt;='Rent Roll'!$L6),AND(CI$5&gt;='Rent Roll'!$M32,CI$5&lt;='Rent Roll'!$N32)),
IF('Rent Roll'!$S6=NNN,CI36,
IF('Rent Roll'!$S6=Stop,CI61,
IF('Rent Roll'!$S6=CAM_Fixed,CI86,
IF('Rent Roll'!$S6=FSG,"-","-")))),"-"),"-")</f>
        <v>-</v>
      </c>
      <c r="CJ9" s="92" t="str">
        <f>IF(CJ$3='Rent Roll'!$U6,
IF(OR(AND(CJ$5&gt;='Rent Roll'!$K6,CJ$5&lt;='Rent Roll'!$L6),AND(CJ$5&gt;='Rent Roll'!$M32,CJ$5&lt;='Rent Roll'!$N32)),
IF('Rent Roll'!$S6=NNN,CJ36,
IF('Rent Roll'!$S6=Stop,CJ61,
IF('Rent Roll'!$S6=CAM_Fixed,CJ86,
IF('Rent Roll'!$S6=FSG,"-","-")))),"-"),"-")</f>
        <v>-</v>
      </c>
      <c r="CK9" s="92" t="str">
        <f>IF(CK$3='Rent Roll'!$U6,
IF(OR(AND(CK$5&gt;='Rent Roll'!$K6,CK$5&lt;='Rent Roll'!$L6),AND(CK$5&gt;='Rent Roll'!$M32,CK$5&lt;='Rent Roll'!$N32)),
IF('Rent Roll'!$S6=NNN,CK36,
IF('Rent Roll'!$S6=Stop,CK61,
IF('Rent Roll'!$S6=CAM_Fixed,CK86,
IF('Rent Roll'!$S6=FSG,"-","-")))),"-"),"-")</f>
        <v>-</v>
      </c>
      <c r="CL9" s="92" t="str">
        <f>IF(CL$3='Rent Roll'!$U6,
IF(OR(AND(CL$5&gt;='Rent Roll'!$K6,CL$5&lt;='Rent Roll'!$L6),AND(CL$5&gt;='Rent Roll'!$M32,CL$5&lt;='Rent Roll'!$N32)),
IF('Rent Roll'!$S6=NNN,CL36,
IF('Rent Roll'!$S6=Stop,CL61,
IF('Rent Roll'!$S6=CAM_Fixed,CL86,
IF('Rent Roll'!$S6=FSG,"-","-")))),"-"),"-")</f>
        <v>-</v>
      </c>
      <c r="CM9" s="92" t="str">
        <f>IF(CM$3='Rent Roll'!$U6,
IF(OR(AND(CM$5&gt;='Rent Roll'!$K6,CM$5&lt;='Rent Roll'!$L6),AND(CM$5&gt;='Rent Roll'!$M32,CM$5&lt;='Rent Roll'!$N32)),
IF('Rent Roll'!$S6=NNN,CM36,
IF('Rent Roll'!$S6=Stop,CM61,
IF('Rent Roll'!$S6=CAM_Fixed,CM86,
IF('Rent Roll'!$S6=FSG,"-","-")))),"-"),"-")</f>
        <v>-</v>
      </c>
      <c r="CN9" s="92" t="str">
        <f>IF(CN$3='Rent Roll'!$U6,
IF(OR(AND(CN$5&gt;='Rent Roll'!$K6,CN$5&lt;='Rent Roll'!$L6),AND(CN$5&gt;='Rent Roll'!$M32,CN$5&lt;='Rent Roll'!$N32)),
IF('Rent Roll'!$S6=NNN,CN36,
IF('Rent Roll'!$S6=Stop,CN61,
IF('Rent Roll'!$S6=CAM_Fixed,CN86,
IF('Rent Roll'!$S6=FSG,"-","-")))),"-"),"-")</f>
        <v>-</v>
      </c>
      <c r="CO9" s="92" t="str">
        <f>IF(CO$3='Rent Roll'!$U6,
IF(OR(AND(CO$5&gt;='Rent Roll'!$K6,CO$5&lt;='Rent Roll'!$L6),AND(CO$5&gt;='Rent Roll'!$M32,CO$5&lt;='Rent Roll'!$N32)),
IF('Rent Roll'!$S6=NNN,CO36,
IF('Rent Roll'!$S6=Stop,CO61,
IF('Rent Roll'!$S6=CAM_Fixed,CO86,
IF('Rent Roll'!$S6=FSG,"-","-")))),"-"),"-")</f>
        <v>-</v>
      </c>
      <c r="CP9" s="92" t="str">
        <f>IF(CP$3='Rent Roll'!$U6,
IF(OR(AND(CP$5&gt;='Rent Roll'!$K6,CP$5&lt;='Rent Roll'!$L6),AND(CP$5&gt;='Rent Roll'!$M32,CP$5&lt;='Rent Roll'!$N32)),
IF('Rent Roll'!$S6=NNN,CP36,
IF('Rent Roll'!$S6=Stop,CP61,
IF('Rent Roll'!$S6=CAM_Fixed,CP86,
IF('Rent Roll'!$S6=FSG,"-","-")))),"-"),"-")</f>
        <v>-</v>
      </c>
      <c r="CQ9" s="92" t="str">
        <f>IF(CQ$3='Rent Roll'!$U6,
IF(OR(AND(CQ$5&gt;='Rent Roll'!$K6,CQ$5&lt;='Rent Roll'!$L6),AND(CQ$5&gt;='Rent Roll'!$M32,CQ$5&lt;='Rent Roll'!$N32)),
IF('Rent Roll'!$S6=NNN,CQ36,
IF('Rent Roll'!$S6=Stop,CQ61,
IF('Rent Roll'!$S6=CAM_Fixed,CQ86,
IF('Rent Roll'!$S6=FSG,"-","-")))),"-"),"-")</f>
        <v>-</v>
      </c>
      <c r="CR9" s="92" t="str">
        <f>IF(CR$3='Rent Roll'!$U6,
IF(OR(AND(CR$5&gt;='Rent Roll'!$K6,CR$5&lt;='Rent Roll'!$L6),AND(CR$5&gt;='Rent Roll'!$M32,CR$5&lt;='Rent Roll'!$N32)),
IF('Rent Roll'!$S6=NNN,CR36,
IF('Rent Roll'!$S6=Stop,CR61,
IF('Rent Roll'!$S6=CAM_Fixed,CR86,
IF('Rent Roll'!$S6=FSG,"-","-")))),"-"),"-")</f>
        <v>-</v>
      </c>
      <c r="CS9" s="92" t="str">
        <f>IF(CS$3='Rent Roll'!$U6,
IF(OR(AND(CS$5&gt;='Rent Roll'!$K6,CS$5&lt;='Rent Roll'!$L6),AND(CS$5&gt;='Rent Roll'!$M32,CS$5&lt;='Rent Roll'!$N32)),
IF('Rent Roll'!$S6=NNN,CS36,
IF('Rent Roll'!$S6=Stop,CS61,
IF('Rent Roll'!$S6=CAM_Fixed,CS86,
IF('Rent Roll'!$S6=FSG,"-","-")))),"-"),"-")</f>
        <v>-</v>
      </c>
      <c r="CT9" s="92" t="str">
        <f>IF(CT$3='Rent Roll'!$U6,
IF(OR(AND(CT$5&gt;='Rent Roll'!$K6,CT$5&lt;='Rent Roll'!$L6),AND(CT$5&gt;='Rent Roll'!$M32,CT$5&lt;='Rent Roll'!$N32)),
IF('Rent Roll'!$S6=NNN,CT36,
IF('Rent Roll'!$S6=Stop,CT61,
IF('Rent Roll'!$S6=CAM_Fixed,CT86,
IF('Rent Roll'!$S6=FSG,"-","-")))),"-"),"-")</f>
        <v>-</v>
      </c>
      <c r="CU9" s="92" t="str">
        <f>IF(CU$3='Rent Roll'!$U6,
IF(OR(AND(CU$5&gt;='Rent Roll'!$K6,CU$5&lt;='Rent Roll'!$L6),AND(CU$5&gt;='Rent Roll'!$M32,CU$5&lt;='Rent Roll'!$N32)),
IF('Rent Roll'!$S6=NNN,CU36,
IF('Rent Roll'!$S6=Stop,CU61,
IF('Rent Roll'!$S6=CAM_Fixed,CU86,
IF('Rent Roll'!$S6=FSG,"-","-")))),"-"),"-")</f>
        <v>-</v>
      </c>
      <c r="CV9" s="92" t="str">
        <f>IF(CV$3='Rent Roll'!$U6,
IF(OR(AND(CV$5&gt;='Rent Roll'!$K6,CV$5&lt;='Rent Roll'!$L6),AND(CV$5&gt;='Rent Roll'!$M32,CV$5&lt;='Rent Roll'!$N32)),
IF('Rent Roll'!$S6=NNN,CV36,
IF('Rent Roll'!$S6=Stop,CV61,
IF('Rent Roll'!$S6=CAM_Fixed,CV86,
IF('Rent Roll'!$S6=FSG,"-","-")))),"-"),"-")</f>
        <v>-</v>
      </c>
      <c r="CW9" s="92" t="str">
        <f>IF(CW$3='Rent Roll'!$U6,
IF(OR(AND(CW$5&gt;='Rent Roll'!$K6,CW$5&lt;='Rent Roll'!$L6),AND(CW$5&gt;='Rent Roll'!$M32,CW$5&lt;='Rent Roll'!$N32)),
IF('Rent Roll'!$S6=NNN,CW36,
IF('Rent Roll'!$S6=Stop,CW61,
IF('Rent Roll'!$S6=CAM_Fixed,CW86,
IF('Rent Roll'!$S6=FSG,"-","-")))),"-"),"-")</f>
        <v>-</v>
      </c>
      <c r="CX9" s="92" t="str">
        <f>IF(CX$3='Rent Roll'!$U6,
IF(OR(AND(CX$5&gt;='Rent Roll'!$K6,CX$5&lt;='Rent Roll'!$L6),AND(CX$5&gt;='Rent Roll'!$M32,CX$5&lt;='Rent Roll'!$N32)),
IF('Rent Roll'!$S6=NNN,CX36,
IF('Rent Roll'!$S6=Stop,CX61,
IF('Rent Roll'!$S6=CAM_Fixed,CX86,
IF('Rent Roll'!$S6=FSG,"-","-")))),"-"),"-")</f>
        <v>-</v>
      </c>
      <c r="CY9" s="92" t="str">
        <f>IF(CY$3='Rent Roll'!$U6,
IF(OR(AND(CY$5&gt;='Rent Roll'!$K6,CY$5&lt;='Rent Roll'!$L6),AND(CY$5&gt;='Rent Roll'!$M32,CY$5&lt;='Rent Roll'!$N32)),
IF('Rent Roll'!$S6=NNN,CY36,
IF('Rent Roll'!$S6=Stop,CY61,
IF('Rent Roll'!$S6=CAM_Fixed,CY86,
IF('Rent Roll'!$S6=FSG,"-","-")))),"-"),"-")</f>
        <v>-</v>
      </c>
      <c r="CZ9" s="92" t="str">
        <f>IF(CZ$3='Rent Roll'!$U6,
IF(OR(AND(CZ$5&gt;='Rent Roll'!$K6,CZ$5&lt;='Rent Roll'!$L6),AND(CZ$5&gt;='Rent Roll'!$M32,CZ$5&lt;='Rent Roll'!$N32)),
IF('Rent Roll'!$S6=NNN,CZ36,
IF('Rent Roll'!$S6=Stop,CZ61,
IF('Rent Roll'!$S6=CAM_Fixed,CZ86,
IF('Rent Roll'!$S6=FSG,"-","-")))),"-"),"-")</f>
        <v>-</v>
      </c>
      <c r="DA9" s="92" t="str">
        <f>IF(DA$3='Rent Roll'!$U6,
IF(OR(AND(DA$5&gt;='Rent Roll'!$K6,DA$5&lt;='Rent Roll'!$L6),AND(DA$5&gt;='Rent Roll'!$M32,DA$5&lt;='Rent Roll'!$N32)),
IF('Rent Roll'!$S6=NNN,DA36,
IF('Rent Roll'!$S6=Stop,DA61,
IF('Rent Roll'!$S6=CAM_Fixed,DA86,
IF('Rent Roll'!$S6=FSG,"-","-")))),"-"),"-")</f>
        <v>-</v>
      </c>
      <c r="DB9" s="92" t="str">
        <f>IF(DB$3='Rent Roll'!$U6,
IF(OR(AND(DB$5&gt;='Rent Roll'!$K6,DB$5&lt;='Rent Roll'!$L6),AND(DB$5&gt;='Rent Roll'!$M32,DB$5&lt;='Rent Roll'!$N32)),
IF('Rent Roll'!$S6=NNN,DB36,
IF('Rent Roll'!$S6=Stop,DB61,
IF('Rent Roll'!$S6=CAM_Fixed,DB86,
IF('Rent Roll'!$S6=FSG,"-","-")))),"-"),"-")</f>
        <v>-</v>
      </c>
      <c r="DC9" s="92" t="str">
        <f>IF(DC$3='Rent Roll'!$U6,
IF(OR(AND(DC$5&gt;='Rent Roll'!$K6,DC$5&lt;='Rent Roll'!$L6),AND(DC$5&gt;='Rent Roll'!$M32,DC$5&lt;='Rent Roll'!$N32)),
IF('Rent Roll'!$S6=NNN,DC36,
IF('Rent Roll'!$S6=Stop,DC61,
IF('Rent Roll'!$S6=CAM_Fixed,DC86,
IF('Rent Roll'!$S6=FSG,"-","-")))),"-"),"-")</f>
        <v>-</v>
      </c>
      <c r="DD9" s="92" t="str">
        <f>IF(DD$3='Rent Roll'!$U6,
IF(OR(AND(DD$5&gt;='Rent Roll'!$K6,DD$5&lt;='Rent Roll'!$L6),AND(DD$5&gt;='Rent Roll'!$M32,DD$5&lt;='Rent Roll'!$N32)),
IF('Rent Roll'!$S6=NNN,DD36,
IF('Rent Roll'!$S6=Stop,DD61,
IF('Rent Roll'!$S6=CAM_Fixed,DD86,
IF('Rent Roll'!$S6=FSG,"-","-")))),"-"),"-")</f>
        <v>-</v>
      </c>
      <c r="DE9" s="92" t="str">
        <f>IF(DE$3='Rent Roll'!$U6,
IF(OR(AND(DE$5&gt;='Rent Roll'!$K6,DE$5&lt;='Rent Roll'!$L6),AND(DE$5&gt;='Rent Roll'!$M32,DE$5&lt;='Rent Roll'!$N32)),
IF('Rent Roll'!$S6=NNN,DE36,
IF('Rent Roll'!$S6=Stop,DE61,
IF('Rent Roll'!$S6=CAM_Fixed,DE86,
IF('Rent Roll'!$S6=FSG,"-","-")))),"-"),"-")</f>
        <v>-</v>
      </c>
      <c r="DF9" s="92" t="str">
        <f>IF(DF$3='Rent Roll'!$U6,
IF(OR(AND(DF$5&gt;='Rent Roll'!$K6,DF$5&lt;='Rent Roll'!$L6),AND(DF$5&gt;='Rent Roll'!$M32,DF$5&lt;='Rent Roll'!$N32)),
IF('Rent Roll'!$S6=NNN,DF36,
IF('Rent Roll'!$S6=Stop,DF61,
IF('Rent Roll'!$S6=CAM_Fixed,DF86,
IF('Rent Roll'!$S6=FSG,"-","-")))),"-"),"-")</f>
        <v>-</v>
      </c>
      <c r="DG9" s="92" t="str">
        <f>IF(DG$3='Rent Roll'!$U6,
IF(OR(AND(DG$5&gt;='Rent Roll'!$K6,DG$5&lt;='Rent Roll'!$L6),AND(DG$5&gt;='Rent Roll'!$M32,DG$5&lt;='Rent Roll'!$N32)),
IF('Rent Roll'!$S6=NNN,DG36,
IF('Rent Roll'!$S6=Stop,DG61,
IF('Rent Roll'!$S6=CAM_Fixed,DG86,
IF('Rent Roll'!$S6=FSG,"-","-")))),"-"),"-")</f>
        <v>-</v>
      </c>
      <c r="DH9" s="92" t="str">
        <f>IF(DH$3='Rent Roll'!$U6,
IF(OR(AND(DH$5&gt;='Rent Roll'!$K6,DH$5&lt;='Rent Roll'!$L6),AND(DH$5&gt;='Rent Roll'!$M32,DH$5&lt;='Rent Roll'!$N32)),
IF('Rent Roll'!$S6=NNN,DH36,
IF('Rent Roll'!$S6=Stop,DH61,
IF('Rent Roll'!$S6=CAM_Fixed,DH86,
IF('Rent Roll'!$S6=FSG,"-","-")))),"-"),"-")</f>
        <v>-</v>
      </c>
      <c r="DI9" s="92" t="str">
        <f>IF(DI$3='Rent Roll'!$U6,
IF(OR(AND(DI$5&gt;='Rent Roll'!$K6,DI$5&lt;='Rent Roll'!$L6),AND(DI$5&gt;='Rent Roll'!$M32,DI$5&lt;='Rent Roll'!$N32)),
IF('Rent Roll'!$S6=NNN,DI36,
IF('Rent Roll'!$S6=Stop,DI61,
IF('Rent Roll'!$S6=CAM_Fixed,DI86,
IF('Rent Roll'!$S6=FSG,"-","-")))),"-"),"-")</f>
        <v>-</v>
      </c>
      <c r="DJ9" s="92" t="str">
        <f>IF(DJ$3='Rent Roll'!$U6,
IF(OR(AND(DJ$5&gt;='Rent Roll'!$K6,DJ$5&lt;='Rent Roll'!$L6),AND(DJ$5&gt;='Rent Roll'!$M32,DJ$5&lt;='Rent Roll'!$N32)),
IF('Rent Roll'!$S6=NNN,DJ36,
IF('Rent Roll'!$S6=Stop,DJ61,
IF('Rent Roll'!$S6=CAM_Fixed,DJ86,
IF('Rent Roll'!$S6=FSG,"-","-")))),"-"),"-")</f>
        <v>-</v>
      </c>
      <c r="DK9" s="92" t="str">
        <f>IF(DK$3='Rent Roll'!$U6,
IF(OR(AND(DK$5&gt;='Rent Roll'!$K6,DK$5&lt;='Rent Roll'!$L6),AND(DK$5&gt;='Rent Roll'!$M32,DK$5&lt;='Rent Roll'!$N32)),
IF('Rent Roll'!$S6=NNN,DK36,
IF('Rent Roll'!$S6=Stop,DK61,
IF('Rent Roll'!$S6=CAM_Fixed,DK86,
IF('Rent Roll'!$S6=FSG,"-","-")))),"-"),"-")</f>
        <v>-</v>
      </c>
      <c r="DL9" s="92" t="str">
        <f>IF(DL$3='Rent Roll'!$U6,
IF(OR(AND(DL$5&gt;='Rent Roll'!$K6,DL$5&lt;='Rent Roll'!$L6),AND(DL$5&gt;='Rent Roll'!$M32,DL$5&lt;='Rent Roll'!$N32)),
IF('Rent Roll'!$S6=NNN,DL36,
IF('Rent Roll'!$S6=Stop,DL61,
IF('Rent Roll'!$S6=CAM_Fixed,DL86,
IF('Rent Roll'!$S6=FSG,"-","-")))),"-"),"-")</f>
        <v>-</v>
      </c>
      <c r="DM9" s="92" t="str">
        <f>IF(DM$3='Rent Roll'!$U6,
IF(OR(AND(DM$5&gt;='Rent Roll'!$K6,DM$5&lt;='Rent Roll'!$L6),AND(DM$5&gt;='Rent Roll'!$M32,DM$5&lt;='Rent Roll'!$N32)),
IF('Rent Roll'!$S6=NNN,DM36,
IF('Rent Roll'!$S6=Stop,DM61,
IF('Rent Roll'!$S6=CAM_Fixed,DM86,
IF('Rent Roll'!$S6=FSG,"-","-")))),"-"),"-")</f>
        <v>-</v>
      </c>
      <c r="DN9" s="92" t="str">
        <f>IF(DN$3='Rent Roll'!$U6,
IF(OR(AND(DN$5&gt;='Rent Roll'!$K6,DN$5&lt;='Rent Roll'!$L6),AND(DN$5&gt;='Rent Roll'!$M32,DN$5&lt;='Rent Roll'!$N32)),
IF('Rent Roll'!$S6=NNN,DN36,
IF('Rent Roll'!$S6=Stop,DN61,
IF('Rent Roll'!$S6=CAM_Fixed,DN86,
IF('Rent Roll'!$S6=FSG,"-","-")))),"-"),"-")</f>
        <v>-</v>
      </c>
      <c r="DO9" s="92" t="str">
        <f>IF(DO$3='Rent Roll'!$U6,
IF(OR(AND(DO$5&gt;='Rent Roll'!$K6,DO$5&lt;='Rent Roll'!$L6),AND(DO$5&gt;='Rent Roll'!$M32,DO$5&lt;='Rent Roll'!$N32)),
IF('Rent Roll'!$S6=NNN,DO36,
IF('Rent Roll'!$S6=Stop,DO61,
IF('Rent Roll'!$S6=CAM_Fixed,DO86,
IF('Rent Roll'!$S6=FSG,"-","-")))),"-"),"-")</f>
        <v>-</v>
      </c>
      <c r="DP9" s="92" t="str">
        <f>IF(DP$3='Rent Roll'!$U6,
IF(OR(AND(DP$5&gt;='Rent Roll'!$K6,DP$5&lt;='Rent Roll'!$L6),AND(DP$5&gt;='Rent Roll'!$M32,DP$5&lt;='Rent Roll'!$N32)),
IF('Rent Roll'!$S6=NNN,DP36,
IF('Rent Roll'!$S6=Stop,DP61,
IF('Rent Roll'!$S6=CAM_Fixed,DP86,
IF('Rent Roll'!$S6=FSG,"-","-")))),"-"),"-")</f>
        <v>-</v>
      </c>
      <c r="DQ9" s="92" t="str">
        <f>IF(DQ$3='Rent Roll'!$U6,
IF(OR(AND(DQ$5&gt;='Rent Roll'!$K6,DQ$5&lt;='Rent Roll'!$L6),AND(DQ$5&gt;='Rent Roll'!$M32,DQ$5&lt;='Rent Roll'!$N32)),
IF('Rent Roll'!$S6=NNN,DQ36,
IF('Rent Roll'!$S6=Stop,DQ61,
IF('Rent Roll'!$S6=CAM_Fixed,DQ86,
IF('Rent Roll'!$S6=FSG,"-","-")))),"-"),"-")</f>
        <v>-</v>
      </c>
      <c r="DR9" s="92" t="str">
        <f>IF(DR$3='Rent Roll'!$U6,
IF(OR(AND(DR$5&gt;='Rent Roll'!$K6,DR$5&lt;='Rent Roll'!$L6),AND(DR$5&gt;='Rent Roll'!$M32,DR$5&lt;='Rent Roll'!$N32)),
IF('Rent Roll'!$S6=NNN,DR36,
IF('Rent Roll'!$S6=Stop,DR61,
IF('Rent Roll'!$S6=CAM_Fixed,DR86,
IF('Rent Roll'!$S6=FSG,"-","-")))),"-"),"-")</f>
        <v>-</v>
      </c>
      <c r="DS9" s="92" t="str">
        <f>IF(DS$3='Rent Roll'!$U6,
IF(OR(AND(DS$5&gt;='Rent Roll'!$K6,DS$5&lt;='Rent Roll'!$L6),AND(DS$5&gt;='Rent Roll'!$M32,DS$5&lt;='Rent Roll'!$N32)),
IF('Rent Roll'!$S6=NNN,DS36,
IF('Rent Roll'!$S6=Stop,DS61,
IF('Rent Roll'!$S6=CAM_Fixed,DS86,
IF('Rent Roll'!$S6=FSG,"-","-")))),"-"),"-")</f>
        <v>-</v>
      </c>
      <c r="DT9" s="92" t="str">
        <f>IF(DT$3='Rent Roll'!$U6,
IF(OR(AND(DT$5&gt;='Rent Roll'!$K6,DT$5&lt;='Rent Roll'!$L6),AND(DT$5&gt;='Rent Roll'!$M32,DT$5&lt;='Rent Roll'!$N32)),
IF('Rent Roll'!$S6=NNN,DT36,
IF('Rent Roll'!$S6=Stop,DT61,
IF('Rent Roll'!$S6=CAM_Fixed,DT86,
IF('Rent Roll'!$S6=FSG,"-","-")))),"-"),"-")</f>
        <v>-</v>
      </c>
      <c r="DU9" s="92" t="str">
        <f>IF(DU$3='Rent Roll'!$U6,
IF(OR(AND(DU$5&gt;='Rent Roll'!$K6,DU$5&lt;='Rent Roll'!$L6),AND(DU$5&gt;='Rent Roll'!$M32,DU$5&lt;='Rent Roll'!$N32)),
IF('Rent Roll'!$S6=NNN,DU36,
IF('Rent Roll'!$S6=Stop,DU61,
IF('Rent Roll'!$S6=CAM_Fixed,DU86,
IF('Rent Roll'!$S6=FSG,"-","-")))),"-"),"-")</f>
        <v>-</v>
      </c>
      <c r="DV9" s="92" t="str">
        <f>IF(DV$3='Rent Roll'!$U6,
IF(OR(AND(DV$5&gt;='Rent Roll'!$K6,DV$5&lt;='Rent Roll'!$L6),AND(DV$5&gt;='Rent Roll'!$M32,DV$5&lt;='Rent Roll'!$N32)),
IF('Rent Roll'!$S6=NNN,DV36,
IF('Rent Roll'!$S6=Stop,DV61,
IF('Rent Roll'!$S6=CAM_Fixed,DV86,
IF('Rent Roll'!$S6=FSG,"-","-")))),"-"),"-")</f>
        <v>-</v>
      </c>
      <c r="DW9" s="92" t="str">
        <f>IF(DW$3='Rent Roll'!$U6,
IF(OR(AND(DW$5&gt;='Rent Roll'!$K6,DW$5&lt;='Rent Roll'!$L6),AND(DW$5&gt;='Rent Roll'!$M32,DW$5&lt;='Rent Roll'!$N32)),
IF('Rent Roll'!$S6=NNN,DW36,
IF('Rent Roll'!$S6=Stop,DW61,
IF('Rent Roll'!$S6=CAM_Fixed,DW86,
IF('Rent Roll'!$S6=FSG,"-","-")))),"-"),"-")</f>
        <v>-</v>
      </c>
      <c r="DX9" s="92" t="str">
        <f>IF(DX$3='Rent Roll'!$U6,
IF(OR(AND(DX$5&gt;='Rent Roll'!$K6,DX$5&lt;='Rent Roll'!$L6),AND(DX$5&gt;='Rent Roll'!$M32,DX$5&lt;='Rent Roll'!$N32)),
IF('Rent Roll'!$S6=NNN,DX36,
IF('Rent Roll'!$S6=Stop,DX61,
IF('Rent Roll'!$S6=CAM_Fixed,DX86,
IF('Rent Roll'!$S6=FSG,"-","-")))),"-"),"-")</f>
        <v>-</v>
      </c>
      <c r="DY9" s="92" t="str">
        <f>IF(DY$3='Rent Roll'!$U6,
IF(OR(AND(DY$5&gt;='Rent Roll'!$K6,DY$5&lt;='Rent Roll'!$L6),AND(DY$5&gt;='Rent Roll'!$M32,DY$5&lt;='Rent Roll'!$N32)),
IF('Rent Roll'!$S6=NNN,DY36,
IF('Rent Roll'!$S6=Stop,DY61,
IF('Rent Roll'!$S6=CAM_Fixed,DY86,
IF('Rent Roll'!$S6=FSG,"-","-")))),"-"),"-")</f>
        <v>-</v>
      </c>
      <c r="DZ9" s="92" t="str">
        <f>IF(DZ$3='Rent Roll'!$U6,
IF(OR(AND(DZ$5&gt;='Rent Roll'!$K6,DZ$5&lt;='Rent Roll'!$L6),AND(DZ$5&gt;='Rent Roll'!$M32,DZ$5&lt;='Rent Roll'!$N32)),
IF('Rent Roll'!$S6=NNN,DZ36,
IF('Rent Roll'!$S6=Stop,DZ61,
IF('Rent Roll'!$S6=CAM_Fixed,DZ86,
IF('Rent Roll'!$S6=FSG,"-","-")))),"-"),"-")</f>
        <v>-</v>
      </c>
      <c r="EA9" s="92" t="str">
        <f>IF(EA$3='Rent Roll'!$U6,
IF(OR(AND(EA$5&gt;='Rent Roll'!$K6,EA$5&lt;='Rent Roll'!$L6),AND(EA$5&gt;='Rent Roll'!$M32,EA$5&lt;='Rent Roll'!$N32)),
IF('Rent Roll'!$S6=NNN,EA36,
IF('Rent Roll'!$S6=Stop,EA61,
IF('Rent Roll'!$S6=CAM_Fixed,EA86,
IF('Rent Roll'!$S6=FSG,"-","-")))),"-"),"-")</f>
        <v>-</v>
      </c>
      <c r="EB9" s="92" t="str">
        <f>IF(EB$3='Rent Roll'!$U6,
IF(OR(AND(EB$5&gt;='Rent Roll'!$K6,EB$5&lt;='Rent Roll'!$L6),AND(EB$5&gt;='Rent Roll'!$M32,EB$5&lt;='Rent Roll'!$N32)),
IF('Rent Roll'!$S6=NNN,EB36,
IF('Rent Roll'!$S6=Stop,EB61,
IF('Rent Roll'!$S6=CAM_Fixed,EB86,
IF('Rent Roll'!$S6=FSG,"-","-")))),"-"),"-")</f>
        <v>-</v>
      </c>
      <c r="EC9" s="92" t="str">
        <f>IF(EC$3='Rent Roll'!$U6,
IF(OR(AND(EC$5&gt;='Rent Roll'!$K6,EC$5&lt;='Rent Roll'!$L6),AND(EC$5&gt;='Rent Roll'!$M32,EC$5&lt;='Rent Roll'!$N32)),
IF('Rent Roll'!$S6=NNN,EC36,
IF('Rent Roll'!$S6=Stop,EC61,
IF('Rent Roll'!$S6=CAM_Fixed,EC86,
IF('Rent Roll'!$S6=FSG,"-","-")))),"-"),"-")</f>
        <v>-</v>
      </c>
      <c r="ED9" s="92" t="str">
        <f>IF(ED$3='Rent Roll'!$U6,
IF(OR(AND(ED$5&gt;='Rent Roll'!$K6,ED$5&lt;='Rent Roll'!$L6),AND(ED$5&gt;='Rent Roll'!$M32,ED$5&lt;='Rent Roll'!$N32)),
IF('Rent Roll'!$S6=NNN,ED36,
IF('Rent Roll'!$S6=Stop,ED61,
IF('Rent Roll'!$S6=CAM_Fixed,ED86,
IF('Rent Roll'!$S6=FSG,"-","-")))),"-"),"-")</f>
        <v>-</v>
      </c>
      <c r="EE9" s="92" t="str">
        <f>IF(EE$3='Rent Roll'!$U6,
IF(OR(AND(EE$5&gt;='Rent Roll'!$K6,EE$5&lt;='Rent Roll'!$L6),AND(EE$5&gt;='Rent Roll'!$M32,EE$5&lt;='Rent Roll'!$N32)),
IF('Rent Roll'!$S6=NNN,EE36,
IF('Rent Roll'!$S6=Stop,EE61,
IF('Rent Roll'!$S6=CAM_Fixed,EE86,
IF('Rent Roll'!$S6=FSG,"-","-")))),"-"),"-")</f>
        <v>-</v>
      </c>
      <c r="EF9" s="214" t="str">
        <f>IF(EF$3='Rent Roll'!$U6,
IF(OR(AND(EF$5&gt;='Rent Roll'!$K6,EF$5&lt;='Rent Roll'!$L6),AND(EF$5&gt;='Rent Roll'!$M32,EF$5&lt;='Rent Roll'!$N32)),
IF('Rent Roll'!$S6=NNN,EF36,
IF('Rent Roll'!$S6=Stop,EF61,
IF('Rent Roll'!$S6=CAM_Fixed,EF86,
IF('Rent Roll'!$S6=FSG,"-","-")))),"-"),"-")</f>
        <v>-</v>
      </c>
      <c r="EG9" s="251" t="s">
        <v>109</v>
      </c>
    </row>
    <row r="10" spans="2:137" x14ac:dyDescent="0.25">
      <c r="B10" s="288" t="str">
        <f>IF('Rent Roll'!S7&gt;0,'Rent Roll'!S7,"")</f>
        <v/>
      </c>
      <c r="C10" s="287" t="str">
        <f>CONCATENATE('Rent Roll'!B7&amp;" - "&amp;'Rent Roll'!C7)</f>
        <v xml:space="preserve"> - </v>
      </c>
      <c r="D10" s="214">
        <f t="shared" si="11"/>
        <v>0</v>
      </c>
      <c r="E10" s="92" t="str">
        <f>IF(E$3='Rent Roll'!$U7,
IF(OR(AND(E$5&gt;='Rent Roll'!$K7,E$5&lt;='Rent Roll'!$L7),AND(E$5&gt;='Rent Roll'!$M33,E$5&lt;='Rent Roll'!$N33)),
IF('Rent Roll'!$S7=NNN,E37,
IF('Rent Roll'!$S7=Stop,E62,
IF('Rent Roll'!$S7=CAM_Fixed,E87,
IF('Rent Roll'!$S7=FSG,"-","-")))),"-"),"-")</f>
        <v>-</v>
      </c>
      <c r="F10" s="92" t="str">
        <f>IF(F$3='Rent Roll'!$U7,
IF(OR(AND(F$5&gt;='Rent Roll'!$K7,F$5&lt;='Rent Roll'!$L7),AND(F$5&gt;='Rent Roll'!$M33,F$5&lt;='Rent Roll'!$N33)),
IF('Rent Roll'!$S7=NNN,F37,
IF('Rent Roll'!$S7=Stop,F62,
IF('Rent Roll'!$S7=CAM_Fixed,F87,
IF('Rent Roll'!$S7=FSG,"-","-")))),"-"),"-")</f>
        <v>-</v>
      </c>
      <c r="G10" s="92" t="str">
        <f>IF(G$3='Rent Roll'!$U7,
IF(OR(AND(G$5&gt;='Rent Roll'!$K7,G$5&lt;='Rent Roll'!$L7),AND(G$5&gt;='Rent Roll'!$M33,G$5&lt;='Rent Roll'!$N33)),
IF('Rent Roll'!$S7=NNN,G37,
IF('Rent Roll'!$S7=Stop,G62,
IF('Rent Roll'!$S7=CAM_Fixed,G87,
IF('Rent Roll'!$S7=FSG,"-","-")))),"-"),"-")</f>
        <v>-</v>
      </c>
      <c r="H10" s="92" t="str">
        <f>IF(H$3='Rent Roll'!$U7,
IF(OR(AND(H$5&gt;='Rent Roll'!$K7,H$5&lt;='Rent Roll'!$L7),AND(H$5&gt;='Rent Roll'!$M33,H$5&lt;='Rent Roll'!$N33)),
IF('Rent Roll'!$S7=NNN,H37,
IF('Rent Roll'!$S7=Stop,H62,
IF('Rent Roll'!$S7=CAM_Fixed,H87,
IF('Rent Roll'!$S7=FSG,"-","-")))),"-"),"-")</f>
        <v>-</v>
      </c>
      <c r="I10" s="92" t="str">
        <f>IF(I$3='Rent Roll'!$U7,
IF(OR(AND(I$5&gt;='Rent Roll'!$K7,I$5&lt;='Rent Roll'!$L7),AND(I$5&gt;='Rent Roll'!$M33,I$5&lt;='Rent Roll'!$N33)),
IF('Rent Roll'!$S7=NNN,I37,
IF('Rent Roll'!$S7=Stop,I62,
IF('Rent Roll'!$S7=CAM_Fixed,I87,
IF('Rent Roll'!$S7=FSG,"-","-")))),"-"),"-")</f>
        <v>-</v>
      </c>
      <c r="J10" s="92" t="str">
        <f>IF(J$3='Rent Roll'!$U7,
IF(OR(AND(J$5&gt;='Rent Roll'!$K7,J$5&lt;='Rent Roll'!$L7),AND(J$5&gt;='Rent Roll'!$M33,J$5&lt;='Rent Roll'!$N33)),
IF('Rent Roll'!$S7=NNN,J37,
IF('Rent Roll'!$S7=Stop,J62,
IF('Rent Roll'!$S7=CAM_Fixed,J87,
IF('Rent Roll'!$S7=FSG,"-","-")))),"-"),"-")</f>
        <v>-</v>
      </c>
      <c r="K10" s="92" t="str">
        <f>IF(K$3='Rent Roll'!$U7,
IF(OR(AND(K$5&gt;='Rent Roll'!$K7,K$5&lt;='Rent Roll'!$L7),AND(K$5&gt;='Rent Roll'!$M33,K$5&lt;='Rent Roll'!$N33)),
IF('Rent Roll'!$S7=NNN,K37,
IF('Rent Roll'!$S7=Stop,K62,
IF('Rent Roll'!$S7=CAM_Fixed,K87,
IF('Rent Roll'!$S7=FSG,"-","-")))),"-"),"-")</f>
        <v>-</v>
      </c>
      <c r="L10" s="92" t="str">
        <f>IF(L$3='Rent Roll'!$U7,
IF(OR(AND(L$5&gt;='Rent Roll'!$K7,L$5&lt;='Rent Roll'!$L7),AND(L$5&gt;='Rent Roll'!$M33,L$5&lt;='Rent Roll'!$N33)),
IF('Rent Roll'!$S7=NNN,L37,
IF('Rent Roll'!$S7=Stop,L62,
IF('Rent Roll'!$S7=CAM_Fixed,L87,
IF('Rent Roll'!$S7=FSG,"-","-")))),"-"),"-")</f>
        <v>-</v>
      </c>
      <c r="M10" s="92" t="str">
        <f>IF(M$3='Rent Roll'!$U7,
IF(OR(AND(M$5&gt;='Rent Roll'!$K7,M$5&lt;='Rent Roll'!$L7),AND(M$5&gt;='Rent Roll'!$M33,M$5&lt;='Rent Roll'!$N33)),
IF('Rent Roll'!$S7=NNN,M37,
IF('Rent Roll'!$S7=Stop,M62,
IF('Rent Roll'!$S7=CAM_Fixed,M87,
IF('Rent Roll'!$S7=FSG,"-","-")))),"-"),"-")</f>
        <v>-</v>
      </c>
      <c r="N10" s="92" t="str">
        <f>IF(N$3='Rent Roll'!$U7,
IF(OR(AND(N$5&gt;='Rent Roll'!$K7,N$5&lt;='Rent Roll'!$L7),AND(N$5&gt;='Rent Roll'!$M33,N$5&lt;='Rent Roll'!$N33)),
IF('Rent Roll'!$S7=NNN,N37,
IF('Rent Roll'!$S7=Stop,N62,
IF('Rent Roll'!$S7=CAM_Fixed,N87,
IF('Rent Roll'!$S7=FSG,"-","-")))),"-"),"-")</f>
        <v>-</v>
      </c>
      <c r="O10" s="92" t="str">
        <f>IF(O$3='Rent Roll'!$U7,
IF(OR(AND(O$5&gt;='Rent Roll'!$K7,O$5&lt;='Rent Roll'!$L7),AND(O$5&gt;='Rent Roll'!$M33,O$5&lt;='Rent Roll'!$N33)),
IF('Rent Roll'!$S7=NNN,O37,
IF('Rent Roll'!$S7=Stop,O62,
IF('Rent Roll'!$S7=CAM_Fixed,O87,
IF('Rent Roll'!$S7=FSG,"-","-")))),"-"),"-")</f>
        <v>-</v>
      </c>
      <c r="P10" s="92" t="str">
        <f>IF(P$3='Rent Roll'!$U7,
IF(OR(AND(P$5&gt;='Rent Roll'!$K7,P$5&lt;='Rent Roll'!$L7),AND(P$5&gt;='Rent Roll'!$M33,P$5&lt;='Rent Roll'!$N33)),
IF('Rent Roll'!$S7=NNN,P37,
IF('Rent Roll'!$S7=Stop,P62,
IF('Rent Roll'!$S7=CAM_Fixed,P87,
IF('Rent Roll'!$S7=FSG,"-","-")))),"-"),"-")</f>
        <v>-</v>
      </c>
      <c r="Q10" s="92" t="str">
        <f>IF(Q$3='Rent Roll'!$U7,
IF(OR(AND(Q$5&gt;='Rent Roll'!$K7,Q$5&lt;='Rent Roll'!$L7),AND(Q$5&gt;='Rent Roll'!$M33,Q$5&lt;='Rent Roll'!$N33)),
IF('Rent Roll'!$S7=NNN,Q37,
IF('Rent Roll'!$S7=Stop,Q62,
IF('Rent Roll'!$S7=CAM_Fixed,Q87,
IF('Rent Roll'!$S7=FSG,"-","-")))),"-"),"-")</f>
        <v>-</v>
      </c>
      <c r="R10" s="92" t="str">
        <f>IF(R$3='Rent Roll'!$U7,
IF(OR(AND(R$5&gt;='Rent Roll'!$K7,R$5&lt;='Rent Roll'!$L7),AND(R$5&gt;='Rent Roll'!$M33,R$5&lt;='Rent Roll'!$N33)),
IF('Rent Roll'!$S7=NNN,R37,
IF('Rent Roll'!$S7=Stop,R62,
IF('Rent Roll'!$S7=CAM_Fixed,R87,
IF('Rent Roll'!$S7=FSG,"-","-")))),"-"),"-")</f>
        <v>-</v>
      </c>
      <c r="S10" s="92" t="str">
        <f>IF(S$3='Rent Roll'!$U7,
IF(OR(AND(S$5&gt;='Rent Roll'!$K7,S$5&lt;='Rent Roll'!$L7),AND(S$5&gt;='Rent Roll'!$M33,S$5&lt;='Rent Roll'!$N33)),
IF('Rent Roll'!$S7=NNN,S37,
IF('Rent Roll'!$S7=Stop,S62,
IF('Rent Roll'!$S7=CAM_Fixed,S87,
IF('Rent Roll'!$S7=FSG,"-","-")))),"-"),"-")</f>
        <v>-</v>
      </c>
      <c r="T10" s="92" t="str">
        <f>IF(T$3='Rent Roll'!$U7,
IF(OR(AND(T$5&gt;='Rent Roll'!$K7,T$5&lt;='Rent Roll'!$L7),AND(T$5&gt;='Rent Roll'!$M33,T$5&lt;='Rent Roll'!$N33)),
IF('Rent Roll'!$S7=NNN,T37,
IF('Rent Roll'!$S7=Stop,T62,
IF('Rent Roll'!$S7=CAM_Fixed,T87,
IF('Rent Roll'!$S7=FSG,"-","-")))),"-"),"-")</f>
        <v>-</v>
      </c>
      <c r="U10" s="92" t="str">
        <f>IF(U$3='Rent Roll'!$U7,
IF(OR(AND(U$5&gt;='Rent Roll'!$K7,U$5&lt;='Rent Roll'!$L7),AND(U$5&gt;='Rent Roll'!$M33,U$5&lt;='Rent Roll'!$N33)),
IF('Rent Roll'!$S7=NNN,U37,
IF('Rent Roll'!$S7=Stop,U62,
IF('Rent Roll'!$S7=CAM_Fixed,U87,
IF('Rent Roll'!$S7=FSG,"-","-")))),"-"),"-")</f>
        <v>-</v>
      </c>
      <c r="V10" s="92" t="str">
        <f>IF(V$3='Rent Roll'!$U7,
IF(OR(AND(V$5&gt;='Rent Roll'!$K7,V$5&lt;='Rent Roll'!$L7),AND(V$5&gt;='Rent Roll'!$M33,V$5&lt;='Rent Roll'!$N33)),
IF('Rent Roll'!$S7=NNN,V37,
IF('Rent Roll'!$S7=Stop,V62,
IF('Rent Roll'!$S7=CAM_Fixed,V87,
IF('Rent Roll'!$S7=FSG,"-","-")))),"-"),"-")</f>
        <v>-</v>
      </c>
      <c r="W10" s="92" t="str">
        <f>IF(W$3='Rent Roll'!$U7,
IF(OR(AND(W$5&gt;='Rent Roll'!$K7,W$5&lt;='Rent Roll'!$L7),AND(W$5&gt;='Rent Roll'!$M33,W$5&lt;='Rent Roll'!$N33)),
IF('Rent Roll'!$S7=NNN,W37,
IF('Rent Roll'!$S7=Stop,W62,
IF('Rent Roll'!$S7=CAM_Fixed,W87,
IF('Rent Roll'!$S7=FSG,"-","-")))),"-"),"-")</f>
        <v>-</v>
      </c>
      <c r="X10" s="92" t="str">
        <f>IF(X$3='Rent Roll'!$U7,
IF(OR(AND(X$5&gt;='Rent Roll'!$K7,X$5&lt;='Rent Roll'!$L7),AND(X$5&gt;='Rent Roll'!$M33,X$5&lt;='Rent Roll'!$N33)),
IF('Rent Roll'!$S7=NNN,X37,
IF('Rent Roll'!$S7=Stop,X62,
IF('Rent Roll'!$S7=CAM_Fixed,X87,
IF('Rent Roll'!$S7=FSG,"-","-")))),"-"),"-")</f>
        <v>-</v>
      </c>
      <c r="Y10" s="92" t="str">
        <f>IF(Y$3='Rent Roll'!$U7,
IF(OR(AND(Y$5&gt;='Rent Roll'!$K7,Y$5&lt;='Rent Roll'!$L7),AND(Y$5&gt;='Rent Roll'!$M33,Y$5&lt;='Rent Roll'!$N33)),
IF('Rent Roll'!$S7=NNN,Y37,
IF('Rent Roll'!$S7=Stop,Y62,
IF('Rent Roll'!$S7=CAM_Fixed,Y87,
IF('Rent Roll'!$S7=FSG,"-","-")))),"-"),"-")</f>
        <v>-</v>
      </c>
      <c r="Z10" s="92" t="str">
        <f>IF(Z$3='Rent Roll'!$U7,
IF(OR(AND(Z$5&gt;='Rent Roll'!$K7,Z$5&lt;='Rent Roll'!$L7),AND(Z$5&gt;='Rent Roll'!$M33,Z$5&lt;='Rent Roll'!$N33)),
IF('Rent Roll'!$S7=NNN,Z37,
IF('Rent Roll'!$S7=Stop,Z62,
IF('Rent Roll'!$S7=CAM_Fixed,Z87,
IF('Rent Roll'!$S7=FSG,"-","-")))),"-"),"-")</f>
        <v>-</v>
      </c>
      <c r="AA10" s="92" t="str">
        <f>IF(AA$3='Rent Roll'!$U7,
IF(OR(AND(AA$5&gt;='Rent Roll'!$K7,AA$5&lt;='Rent Roll'!$L7),AND(AA$5&gt;='Rent Roll'!$M33,AA$5&lt;='Rent Roll'!$N33)),
IF('Rent Roll'!$S7=NNN,AA37,
IF('Rent Roll'!$S7=Stop,AA62,
IF('Rent Roll'!$S7=CAM_Fixed,AA87,
IF('Rent Roll'!$S7=FSG,"-","-")))),"-"),"-")</f>
        <v>-</v>
      </c>
      <c r="AB10" s="92" t="str">
        <f>IF(AB$3='Rent Roll'!$U7,
IF(OR(AND(AB$5&gt;='Rent Roll'!$K7,AB$5&lt;='Rent Roll'!$L7),AND(AB$5&gt;='Rent Roll'!$M33,AB$5&lt;='Rent Roll'!$N33)),
IF('Rent Roll'!$S7=NNN,AB37,
IF('Rent Roll'!$S7=Stop,AB62,
IF('Rent Roll'!$S7=CAM_Fixed,AB87,
IF('Rent Roll'!$S7=FSG,"-","-")))),"-"),"-")</f>
        <v>-</v>
      </c>
      <c r="AC10" s="92" t="str">
        <f>IF(AC$3='Rent Roll'!$U7,
IF(OR(AND(AC$5&gt;='Rent Roll'!$K7,AC$5&lt;='Rent Roll'!$L7),AND(AC$5&gt;='Rent Roll'!$M33,AC$5&lt;='Rent Roll'!$N33)),
IF('Rent Roll'!$S7=NNN,AC37,
IF('Rent Roll'!$S7=Stop,AC62,
IF('Rent Roll'!$S7=CAM_Fixed,AC87,
IF('Rent Roll'!$S7=FSG,"-","-")))),"-"),"-")</f>
        <v>-</v>
      </c>
      <c r="AD10" s="92" t="str">
        <f>IF(AD$3='Rent Roll'!$U7,
IF(OR(AND(AD$5&gt;='Rent Roll'!$K7,AD$5&lt;='Rent Roll'!$L7),AND(AD$5&gt;='Rent Roll'!$M33,AD$5&lt;='Rent Roll'!$N33)),
IF('Rent Roll'!$S7=NNN,AD37,
IF('Rent Roll'!$S7=Stop,AD62,
IF('Rent Roll'!$S7=CAM_Fixed,AD87,
IF('Rent Roll'!$S7=FSG,"-","-")))),"-"),"-")</f>
        <v>-</v>
      </c>
      <c r="AE10" s="92" t="str">
        <f>IF(AE$3='Rent Roll'!$U7,
IF(OR(AND(AE$5&gt;='Rent Roll'!$K7,AE$5&lt;='Rent Roll'!$L7),AND(AE$5&gt;='Rent Roll'!$M33,AE$5&lt;='Rent Roll'!$N33)),
IF('Rent Roll'!$S7=NNN,AE37,
IF('Rent Roll'!$S7=Stop,AE62,
IF('Rent Roll'!$S7=CAM_Fixed,AE87,
IF('Rent Roll'!$S7=FSG,"-","-")))),"-"),"-")</f>
        <v>-</v>
      </c>
      <c r="AF10" s="92" t="str">
        <f>IF(AF$3='Rent Roll'!$U7,
IF(OR(AND(AF$5&gt;='Rent Roll'!$K7,AF$5&lt;='Rent Roll'!$L7),AND(AF$5&gt;='Rent Roll'!$M33,AF$5&lt;='Rent Roll'!$N33)),
IF('Rent Roll'!$S7=NNN,AF37,
IF('Rent Roll'!$S7=Stop,AF62,
IF('Rent Roll'!$S7=CAM_Fixed,AF87,
IF('Rent Roll'!$S7=FSG,"-","-")))),"-"),"-")</f>
        <v>-</v>
      </c>
      <c r="AG10" s="92" t="str">
        <f>IF(AG$3='Rent Roll'!$U7,
IF(OR(AND(AG$5&gt;='Rent Roll'!$K7,AG$5&lt;='Rent Roll'!$L7),AND(AG$5&gt;='Rent Roll'!$M33,AG$5&lt;='Rent Roll'!$N33)),
IF('Rent Roll'!$S7=NNN,AG37,
IF('Rent Roll'!$S7=Stop,AG62,
IF('Rent Roll'!$S7=CAM_Fixed,AG87,
IF('Rent Roll'!$S7=FSG,"-","-")))),"-"),"-")</f>
        <v>-</v>
      </c>
      <c r="AH10" s="92" t="str">
        <f>IF(AH$3='Rent Roll'!$U7,
IF(OR(AND(AH$5&gt;='Rent Roll'!$K7,AH$5&lt;='Rent Roll'!$L7),AND(AH$5&gt;='Rent Roll'!$M33,AH$5&lt;='Rent Roll'!$N33)),
IF('Rent Roll'!$S7=NNN,AH37,
IF('Rent Roll'!$S7=Stop,AH62,
IF('Rent Roll'!$S7=CAM_Fixed,AH87,
IF('Rent Roll'!$S7=FSG,"-","-")))),"-"),"-")</f>
        <v>-</v>
      </c>
      <c r="AI10" s="92" t="str">
        <f>IF(AI$3='Rent Roll'!$U7,
IF(OR(AND(AI$5&gt;='Rent Roll'!$K7,AI$5&lt;='Rent Roll'!$L7),AND(AI$5&gt;='Rent Roll'!$M33,AI$5&lt;='Rent Roll'!$N33)),
IF('Rent Roll'!$S7=NNN,AI37,
IF('Rent Roll'!$S7=Stop,AI62,
IF('Rent Roll'!$S7=CAM_Fixed,AI87,
IF('Rent Roll'!$S7=FSG,"-","-")))),"-"),"-")</f>
        <v>-</v>
      </c>
      <c r="AJ10" s="92" t="str">
        <f>IF(AJ$3='Rent Roll'!$U7,
IF(OR(AND(AJ$5&gt;='Rent Roll'!$K7,AJ$5&lt;='Rent Roll'!$L7),AND(AJ$5&gt;='Rent Roll'!$M33,AJ$5&lt;='Rent Roll'!$N33)),
IF('Rent Roll'!$S7=NNN,AJ37,
IF('Rent Roll'!$S7=Stop,AJ62,
IF('Rent Roll'!$S7=CAM_Fixed,AJ87,
IF('Rent Roll'!$S7=FSG,"-","-")))),"-"),"-")</f>
        <v>-</v>
      </c>
      <c r="AK10" s="92" t="str">
        <f>IF(AK$3='Rent Roll'!$U7,
IF(OR(AND(AK$5&gt;='Rent Roll'!$K7,AK$5&lt;='Rent Roll'!$L7),AND(AK$5&gt;='Rent Roll'!$M33,AK$5&lt;='Rent Roll'!$N33)),
IF('Rent Roll'!$S7=NNN,AK37,
IF('Rent Roll'!$S7=Stop,AK62,
IF('Rent Roll'!$S7=CAM_Fixed,AK87,
IF('Rent Roll'!$S7=FSG,"-","-")))),"-"),"-")</f>
        <v>-</v>
      </c>
      <c r="AL10" s="92" t="str">
        <f>IF(AL$3='Rent Roll'!$U7,
IF(OR(AND(AL$5&gt;='Rent Roll'!$K7,AL$5&lt;='Rent Roll'!$L7),AND(AL$5&gt;='Rent Roll'!$M33,AL$5&lt;='Rent Roll'!$N33)),
IF('Rent Roll'!$S7=NNN,AL37,
IF('Rent Roll'!$S7=Stop,AL62,
IF('Rent Roll'!$S7=CAM_Fixed,AL87,
IF('Rent Roll'!$S7=FSG,"-","-")))),"-"),"-")</f>
        <v>-</v>
      </c>
      <c r="AM10" s="92" t="str">
        <f>IF(AM$3='Rent Roll'!$U7,
IF(OR(AND(AM$5&gt;='Rent Roll'!$K7,AM$5&lt;='Rent Roll'!$L7),AND(AM$5&gt;='Rent Roll'!$M33,AM$5&lt;='Rent Roll'!$N33)),
IF('Rent Roll'!$S7=NNN,AM37,
IF('Rent Roll'!$S7=Stop,AM62,
IF('Rent Roll'!$S7=CAM_Fixed,AM87,
IF('Rent Roll'!$S7=FSG,"-","-")))),"-"),"-")</f>
        <v>-</v>
      </c>
      <c r="AN10" s="92" t="str">
        <f>IF(AN$3='Rent Roll'!$U7,
IF(OR(AND(AN$5&gt;='Rent Roll'!$K7,AN$5&lt;='Rent Roll'!$L7),AND(AN$5&gt;='Rent Roll'!$M33,AN$5&lt;='Rent Roll'!$N33)),
IF('Rent Roll'!$S7=NNN,AN37,
IF('Rent Roll'!$S7=Stop,AN62,
IF('Rent Roll'!$S7=CAM_Fixed,AN87,
IF('Rent Roll'!$S7=FSG,"-","-")))),"-"),"-")</f>
        <v>-</v>
      </c>
      <c r="AO10" s="92" t="str">
        <f>IF(AO$3='Rent Roll'!$U7,
IF(OR(AND(AO$5&gt;='Rent Roll'!$K7,AO$5&lt;='Rent Roll'!$L7),AND(AO$5&gt;='Rent Roll'!$M33,AO$5&lt;='Rent Roll'!$N33)),
IF('Rent Roll'!$S7=NNN,AO37,
IF('Rent Roll'!$S7=Stop,AO62,
IF('Rent Roll'!$S7=CAM_Fixed,AO87,
IF('Rent Roll'!$S7=FSG,"-","-")))),"-"),"-")</f>
        <v>-</v>
      </c>
      <c r="AP10" s="92" t="str">
        <f>IF(AP$3='Rent Roll'!$U7,
IF(OR(AND(AP$5&gt;='Rent Roll'!$K7,AP$5&lt;='Rent Roll'!$L7),AND(AP$5&gt;='Rent Roll'!$M33,AP$5&lt;='Rent Roll'!$N33)),
IF('Rent Roll'!$S7=NNN,AP37,
IF('Rent Roll'!$S7=Stop,AP62,
IF('Rent Roll'!$S7=CAM_Fixed,AP87,
IF('Rent Roll'!$S7=FSG,"-","-")))),"-"),"-")</f>
        <v>-</v>
      </c>
      <c r="AQ10" s="92" t="str">
        <f>IF(AQ$3='Rent Roll'!$U7,
IF(OR(AND(AQ$5&gt;='Rent Roll'!$K7,AQ$5&lt;='Rent Roll'!$L7),AND(AQ$5&gt;='Rent Roll'!$M33,AQ$5&lt;='Rent Roll'!$N33)),
IF('Rent Roll'!$S7=NNN,AQ37,
IF('Rent Roll'!$S7=Stop,AQ62,
IF('Rent Roll'!$S7=CAM_Fixed,AQ87,
IF('Rent Roll'!$S7=FSG,"-","-")))),"-"),"-")</f>
        <v>-</v>
      </c>
      <c r="AR10" s="92" t="str">
        <f>IF(AR$3='Rent Roll'!$U7,
IF(OR(AND(AR$5&gt;='Rent Roll'!$K7,AR$5&lt;='Rent Roll'!$L7),AND(AR$5&gt;='Rent Roll'!$M33,AR$5&lt;='Rent Roll'!$N33)),
IF('Rent Roll'!$S7=NNN,AR37,
IF('Rent Roll'!$S7=Stop,AR62,
IF('Rent Roll'!$S7=CAM_Fixed,AR87,
IF('Rent Roll'!$S7=FSG,"-","-")))),"-"),"-")</f>
        <v>-</v>
      </c>
      <c r="AS10" s="92" t="str">
        <f>IF(AS$3='Rent Roll'!$U7,
IF(OR(AND(AS$5&gt;='Rent Roll'!$K7,AS$5&lt;='Rent Roll'!$L7),AND(AS$5&gt;='Rent Roll'!$M33,AS$5&lt;='Rent Roll'!$N33)),
IF('Rent Roll'!$S7=NNN,AS37,
IF('Rent Roll'!$S7=Stop,AS62,
IF('Rent Roll'!$S7=CAM_Fixed,AS87,
IF('Rent Roll'!$S7=FSG,"-","-")))),"-"),"-")</f>
        <v>-</v>
      </c>
      <c r="AT10" s="92" t="str">
        <f>IF(AT$3='Rent Roll'!$U7,
IF(OR(AND(AT$5&gt;='Rent Roll'!$K7,AT$5&lt;='Rent Roll'!$L7),AND(AT$5&gt;='Rent Roll'!$M33,AT$5&lt;='Rent Roll'!$N33)),
IF('Rent Roll'!$S7=NNN,AT37,
IF('Rent Roll'!$S7=Stop,AT62,
IF('Rent Roll'!$S7=CAM_Fixed,AT87,
IF('Rent Roll'!$S7=FSG,"-","-")))),"-"),"-")</f>
        <v>-</v>
      </c>
      <c r="AU10" s="92" t="str">
        <f>IF(AU$3='Rent Roll'!$U7,
IF(OR(AND(AU$5&gt;='Rent Roll'!$K7,AU$5&lt;='Rent Roll'!$L7),AND(AU$5&gt;='Rent Roll'!$M33,AU$5&lt;='Rent Roll'!$N33)),
IF('Rent Roll'!$S7=NNN,AU37,
IF('Rent Roll'!$S7=Stop,AU62,
IF('Rent Roll'!$S7=CAM_Fixed,AU87,
IF('Rent Roll'!$S7=FSG,"-","-")))),"-"),"-")</f>
        <v>-</v>
      </c>
      <c r="AV10" s="92" t="str">
        <f>IF(AV$3='Rent Roll'!$U7,
IF(OR(AND(AV$5&gt;='Rent Roll'!$K7,AV$5&lt;='Rent Roll'!$L7),AND(AV$5&gt;='Rent Roll'!$M33,AV$5&lt;='Rent Roll'!$N33)),
IF('Rent Roll'!$S7=NNN,AV37,
IF('Rent Roll'!$S7=Stop,AV62,
IF('Rent Roll'!$S7=CAM_Fixed,AV87,
IF('Rent Roll'!$S7=FSG,"-","-")))),"-"),"-")</f>
        <v>-</v>
      </c>
      <c r="AW10" s="92" t="str">
        <f>IF(AW$3='Rent Roll'!$U7,
IF(OR(AND(AW$5&gt;='Rent Roll'!$K7,AW$5&lt;='Rent Roll'!$L7),AND(AW$5&gt;='Rent Roll'!$M33,AW$5&lt;='Rent Roll'!$N33)),
IF('Rent Roll'!$S7=NNN,AW37,
IF('Rent Roll'!$S7=Stop,AW62,
IF('Rent Roll'!$S7=CAM_Fixed,AW87,
IF('Rent Roll'!$S7=FSG,"-","-")))),"-"),"-")</f>
        <v>-</v>
      </c>
      <c r="AX10" s="92" t="str">
        <f>IF(AX$3='Rent Roll'!$U7,
IF(OR(AND(AX$5&gt;='Rent Roll'!$K7,AX$5&lt;='Rent Roll'!$L7),AND(AX$5&gt;='Rent Roll'!$M33,AX$5&lt;='Rent Roll'!$N33)),
IF('Rent Roll'!$S7=NNN,AX37,
IF('Rent Roll'!$S7=Stop,AX62,
IF('Rent Roll'!$S7=CAM_Fixed,AX87,
IF('Rent Roll'!$S7=FSG,"-","-")))),"-"),"-")</f>
        <v>-</v>
      </c>
      <c r="AY10" s="92" t="str">
        <f>IF(AY$3='Rent Roll'!$U7,
IF(OR(AND(AY$5&gt;='Rent Roll'!$K7,AY$5&lt;='Rent Roll'!$L7),AND(AY$5&gt;='Rent Roll'!$M33,AY$5&lt;='Rent Roll'!$N33)),
IF('Rent Roll'!$S7=NNN,AY37,
IF('Rent Roll'!$S7=Stop,AY62,
IF('Rent Roll'!$S7=CAM_Fixed,AY87,
IF('Rent Roll'!$S7=FSG,"-","-")))),"-"),"-")</f>
        <v>-</v>
      </c>
      <c r="AZ10" s="92" t="str">
        <f>IF(AZ$3='Rent Roll'!$U7,
IF(OR(AND(AZ$5&gt;='Rent Roll'!$K7,AZ$5&lt;='Rent Roll'!$L7),AND(AZ$5&gt;='Rent Roll'!$M33,AZ$5&lt;='Rent Roll'!$N33)),
IF('Rent Roll'!$S7=NNN,AZ37,
IF('Rent Roll'!$S7=Stop,AZ62,
IF('Rent Roll'!$S7=CAM_Fixed,AZ87,
IF('Rent Roll'!$S7=FSG,"-","-")))),"-"),"-")</f>
        <v>-</v>
      </c>
      <c r="BA10" s="92" t="str">
        <f>IF(BA$3='Rent Roll'!$U7,
IF(OR(AND(BA$5&gt;='Rent Roll'!$K7,BA$5&lt;='Rent Roll'!$L7),AND(BA$5&gt;='Rent Roll'!$M33,BA$5&lt;='Rent Roll'!$N33)),
IF('Rent Roll'!$S7=NNN,BA37,
IF('Rent Roll'!$S7=Stop,BA62,
IF('Rent Roll'!$S7=CAM_Fixed,BA87,
IF('Rent Roll'!$S7=FSG,"-","-")))),"-"),"-")</f>
        <v>-</v>
      </c>
      <c r="BB10" s="92" t="str">
        <f>IF(BB$3='Rent Roll'!$U7,
IF(OR(AND(BB$5&gt;='Rent Roll'!$K7,BB$5&lt;='Rent Roll'!$L7),AND(BB$5&gt;='Rent Roll'!$M33,BB$5&lt;='Rent Roll'!$N33)),
IF('Rent Roll'!$S7=NNN,BB37,
IF('Rent Roll'!$S7=Stop,BB62,
IF('Rent Roll'!$S7=CAM_Fixed,BB87,
IF('Rent Roll'!$S7=FSG,"-","-")))),"-"),"-")</f>
        <v>-</v>
      </c>
      <c r="BC10" s="92" t="str">
        <f>IF(BC$3='Rent Roll'!$U7,
IF(OR(AND(BC$5&gt;='Rent Roll'!$K7,BC$5&lt;='Rent Roll'!$L7),AND(BC$5&gt;='Rent Roll'!$M33,BC$5&lt;='Rent Roll'!$N33)),
IF('Rent Roll'!$S7=NNN,BC37,
IF('Rent Roll'!$S7=Stop,BC62,
IF('Rent Roll'!$S7=CAM_Fixed,BC87,
IF('Rent Roll'!$S7=FSG,"-","-")))),"-"),"-")</f>
        <v>-</v>
      </c>
      <c r="BD10" s="92" t="str">
        <f>IF(BD$3='Rent Roll'!$U7,
IF(OR(AND(BD$5&gt;='Rent Roll'!$K7,BD$5&lt;='Rent Roll'!$L7),AND(BD$5&gt;='Rent Roll'!$M33,BD$5&lt;='Rent Roll'!$N33)),
IF('Rent Roll'!$S7=NNN,BD37,
IF('Rent Roll'!$S7=Stop,BD62,
IF('Rent Roll'!$S7=CAM_Fixed,BD87,
IF('Rent Roll'!$S7=FSG,"-","-")))),"-"),"-")</f>
        <v>-</v>
      </c>
      <c r="BE10" s="92" t="str">
        <f>IF(BE$3='Rent Roll'!$U7,
IF(OR(AND(BE$5&gt;='Rent Roll'!$K7,BE$5&lt;='Rent Roll'!$L7),AND(BE$5&gt;='Rent Roll'!$M33,BE$5&lt;='Rent Roll'!$N33)),
IF('Rent Roll'!$S7=NNN,BE37,
IF('Rent Roll'!$S7=Stop,BE62,
IF('Rent Roll'!$S7=CAM_Fixed,BE87,
IF('Rent Roll'!$S7=FSG,"-","-")))),"-"),"-")</f>
        <v>-</v>
      </c>
      <c r="BF10" s="92" t="str">
        <f>IF(BF$3='Rent Roll'!$U7,
IF(OR(AND(BF$5&gt;='Rent Roll'!$K7,BF$5&lt;='Rent Roll'!$L7),AND(BF$5&gt;='Rent Roll'!$M33,BF$5&lt;='Rent Roll'!$N33)),
IF('Rent Roll'!$S7=NNN,BF37,
IF('Rent Roll'!$S7=Stop,BF62,
IF('Rent Roll'!$S7=CAM_Fixed,BF87,
IF('Rent Roll'!$S7=FSG,"-","-")))),"-"),"-")</f>
        <v>-</v>
      </c>
      <c r="BG10" s="92" t="str">
        <f>IF(BG$3='Rent Roll'!$U7,
IF(OR(AND(BG$5&gt;='Rent Roll'!$K7,BG$5&lt;='Rent Roll'!$L7),AND(BG$5&gt;='Rent Roll'!$M33,BG$5&lt;='Rent Roll'!$N33)),
IF('Rent Roll'!$S7=NNN,BG37,
IF('Rent Roll'!$S7=Stop,BG62,
IF('Rent Roll'!$S7=CAM_Fixed,BG87,
IF('Rent Roll'!$S7=FSG,"-","-")))),"-"),"-")</f>
        <v>-</v>
      </c>
      <c r="BH10" s="92" t="str">
        <f>IF(BH$3='Rent Roll'!$U7,
IF(OR(AND(BH$5&gt;='Rent Roll'!$K7,BH$5&lt;='Rent Roll'!$L7),AND(BH$5&gt;='Rent Roll'!$M33,BH$5&lt;='Rent Roll'!$N33)),
IF('Rent Roll'!$S7=NNN,BH37,
IF('Rent Roll'!$S7=Stop,BH62,
IF('Rent Roll'!$S7=CAM_Fixed,BH87,
IF('Rent Roll'!$S7=FSG,"-","-")))),"-"),"-")</f>
        <v>-</v>
      </c>
      <c r="BI10" s="92" t="str">
        <f>IF(BI$3='Rent Roll'!$U7,
IF(OR(AND(BI$5&gt;='Rent Roll'!$K7,BI$5&lt;='Rent Roll'!$L7),AND(BI$5&gt;='Rent Roll'!$M33,BI$5&lt;='Rent Roll'!$N33)),
IF('Rent Roll'!$S7=NNN,BI37,
IF('Rent Roll'!$S7=Stop,BI62,
IF('Rent Roll'!$S7=CAM_Fixed,BI87,
IF('Rent Roll'!$S7=FSG,"-","-")))),"-"),"-")</f>
        <v>-</v>
      </c>
      <c r="BJ10" s="92" t="str">
        <f>IF(BJ$3='Rent Roll'!$U7,
IF(OR(AND(BJ$5&gt;='Rent Roll'!$K7,BJ$5&lt;='Rent Roll'!$L7),AND(BJ$5&gt;='Rent Roll'!$M33,BJ$5&lt;='Rent Roll'!$N33)),
IF('Rent Roll'!$S7=NNN,BJ37,
IF('Rent Roll'!$S7=Stop,BJ62,
IF('Rent Roll'!$S7=CAM_Fixed,BJ87,
IF('Rent Roll'!$S7=FSG,"-","-")))),"-"),"-")</f>
        <v>-</v>
      </c>
      <c r="BK10" s="92" t="str">
        <f>IF(BK$3='Rent Roll'!$U7,
IF(OR(AND(BK$5&gt;='Rent Roll'!$K7,BK$5&lt;='Rent Roll'!$L7),AND(BK$5&gt;='Rent Roll'!$M33,BK$5&lt;='Rent Roll'!$N33)),
IF('Rent Roll'!$S7=NNN,BK37,
IF('Rent Roll'!$S7=Stop,BK62,
IF('Rent Roll'!$S7=CAM_Fixed,BK87,
IF('Rent Roll'!$S7=FSG,"-","-")))),"-"),"-")</f>
        <v>-</v>
      </c>
      <c r="BL10" s="92" t="str">
        <f>IF(BL$3='Rent Roll'!$U7,
IF(OR(AND(BL$5&gt;='Rent Roll'!$K7,BL$5&lt;='Rent Roll'!$L7),AND(BL$5&gt;='Rent Roll'!$M33,BL$5&lt;='Rent Roll'!$N33)),
IF('Rent Roll'!$S7=NNN,BL37,
IF('Rent Roll'!$S7=Stop,BL62,
IF('Rent Roll'!$S7=CAM_Fixed,BL87,
IF('Rent Roll'!$S7=FSG,"-","-")))),"-"),"-")</f>
        <v>-</v>
      </c>
      <c r="BM10" s="92" t="str">
        <f>IF(BM$3='Rent Roll'!$U7,
IF(OR(AND(BM$5&gt;='Rent Roll'!$K7,BM$5&lt;='Rent Roll'!$L7),AND(BM$5&gt;='Rent Roll'!$M33,BM$5&lt;='Rent Roll'!$N33)),
IF('Rent Roll'!$S7=NNN,BM37,
IF('Rent Roll'!$S7=Stop,BM62,
IF('Rent Roll'!$S7=CAM_Fixed,BM87,
IF('Rent Roll'!$S7=FSG,"-","-")))),"-"),"-")</f>
        <v>-</v>
      </c>
      <c r="BN10" s="92" t="str">
        <f>IF(BN$3='Rent Roll'!$U7,
IF(OR(AND(BN$5&gt;='Rent Roll'!$K7,BN$5&lt;='Rent Roll'!$L7),AND(BN$5&gt;='Rent Roll'!$M33,BN$5&lt;='Rent Roll'!$N33)),
IF('Rent Roll'!$S7=NNN,BN37,
IF('Rent Roll'!$S7=Stop,BN62,
IF('Rent Roll'!$S7=CAM_Fixed,BN87,
IF('Rent Roll'!$S7=FSG,"-","-")))),"-"),"-")</f>
        <v>-</v>
      </c>
      <c r="BO10" s="92" t="str">
        <f>IF(BO$3='Rent Roll'!$U7,
IF(OR(AND(BO$5&gt;='Rent Roll'!$K7,BO$5&lt;='Rent Roll'!$L7),AND(BO$5&gt;='Rent Roll'!$M33,BO$5&lt;='Rent Roll'!$N33)),
IF('Rent Roll'!$S7=NNN,BO37,
IF('Rent Roll'!$S7=Stop,BO62,
IF('Rent Roll'!$S7=CAM_Fixed,BO87,
IF('Rent Roll'!$S7=FSG,"-","-")))),"-"),"-")</f>
        <v>-</v>
      </c>
      <c r="BP10" s="92" t="str">
        <f>IF(BP$3='Rent Roll'!$U7,
IF(OR(AND(BP$5&gt;='Rent Roll'!$K7,BP$5&lt;='Rent Roll'!$L7),AND(BP$5&gt;='Rent Roll'!$M33,BP$5&lt;='Rent Roll'!$N33)),
IF('Rent Roll'!$S7=NNN,BP37,
IF('Rent Roll'!$S7=Stop,BP62,
IF('Rent Roll'!$S7=CAM_Fixed,BP87,
IF('Rent Roll'!$S7=FSG,"-","-")))),"-"),"-")</f>
        <v>-</v>
      </c>
      <c r="BQ10" s="92" t="str">
        <f>IF(BQ$3='Rent Roll'!$U7,
IF(OR(AND(BQ$5&gt;='Rent Roll'!$K7,BQ$5&lt;='Rent Roll'!$L7),AND(BQ$5&gt;='Rent Roll'!$M33,BQ$5&lt;='Rent Roll'!$N33)),
IF('Rent Roll'!$S7=NNN,BQ37,
IF('Rent Roll'!$S7=Stop,BQ62,
IF('Rent Roll'!$S7=CAM_Fixed,BQ87,
IF('Rent Roll'!$S7=FSG,"-","-")))),"-"),"-")</f>
        <v>-</v>
      </c>
      <c r="BR10" s="92" t="str">
        <f>IF(BR$3='Rent Roll'!$U7,
IF(OR(AND(BR$5&gt;='Rent Roll'!$K7,BR$5&lt;='Rent Roll'!$L7),AND(BR$5&gt;='Rent Roll'!$M33,BR$5&lt;='Rent Roll'!$N33)),
IF('Rent Roll'!$S7=NNN,BR37,
IF('Rent Roll'!$S7=Stop,BR62,
IF('Rent Roll'!$S7=CAM_Fixed,BR87,
IF('Rent Roll'!$S7=FSG,"-","-")))),"-"),"-")</f>
        <v>-</v>
      </c>
      <c r="BS10" s="92" t="str">
        <f>IF(BS$3='Rent Roll'!$U7,
IF(OR(AND(BS$5&gt;='Rent Roll'!$K7,BS$5&lt;='Rent Roll'!$L7),AND(BS$5&gt;='Rent Roll'!$M33,BS$5&lt;='Rent Roll'!$N33)),
IF('Rent Roll'!$S7=NNN,BS37,
IF('Rent Roll'!$S7=Stop,BS62,
IF('Rent Roll'!$S7=CAM_Fixed,BS87,
IF('Rent Roll'!$S7=FSG,"-","-")))),"-"),"-")</f>
        <v>-</v>
      </c>
      <c r="BT10" s="92" t="str">
        <f>IF(BT$3='Rent Roll'!$U7,
IF(OR(AND(BT$5&gt;='Rent Roll'!$K7,BT$5&lt;='Rent Roll'!$L7),AND(BT$5&gt;='Rent Roll'!$M33,BT$5&lt;='Rent Roll'!$N33)),
IF('Rent Roll'!$S7=NNN,BT37,
IF('Rent Roll'!$S7=Stop,BT62,
IF('Rent Roll'!$S7=CAM_Fixed,BT87,
IF('Rent Roll'!$S7=FSG,"-","-")))),"-"),"-")</f>
        <v>-</v>
      </c>
      <c r="BU10" s="92" t="str">
        <f>IF(BU$3='Rent Roll'!$U7,
IF(OR(AND(BU$5&gt;='Rent Roll'!$K7,BU$5&lt;='Rent Roll'!$L7),AND(BU$5&gt;='Rent Roll'!$M33,BU$5&lt;='Rent Roll'!$N33)),
IF('Rent Roll'!$S7=NNN,BU37,
IF('Rent Roll'!$S7=Stop,BU62,
IF('Rent Roll'!$S7=CAM_Fixed,BU87,
IF('Rent Roll'!$S7=FSG,"-","-")))),"-"),"-")</f>
        <v>-</v>
      </c>
      <c r="BV10" s="92" t="str">
        <f>IF(BV$3='Rent Roll'!$U7,
IF(OR(AND(BV$5&gt;='Rent Roll'!$K7,BV$5&lt;='Rent Roll'!$L7),AND(BV$5&gt;='Rent Roll'!$M33,BV$5&lt;='Rent Roll'!$N33)),
IF('Rent Roll'!$S7=NNN,BV37,
IF('Rent Roll'!$S7=Stop,BV62,
IF('Rent Roll'!$S7=CAM_Fixed,BV87,
IF('Rent Roll'!$S7=FSG,"-","-")))),"-"),"-")</f>
        <v>-</v>
      </c>
      <c r="BW10" s="92" t="str">
        <f>IF(BW$3='Rent Roll'!$U7,
IF(OR(AND(BW$5&gt;='Rent Roll'!$K7,BW$5&lt;='Rent Roll'!$L7),AND(BW$5&gt;='Rent Roll'!$M33,BW$5&lt;='Rent Roll'!$N33)),
IF('Rent Roll'!$S7=NNN,BW37,
IF('Rent Roll'!$S7=Stop,BW62,
IF('Rent Roll'!$S7=CAM_Fixed,BW87,
IF('Rent Roll'!$S7=FSG,"-","-")))),"-"),"-")</f>
        <v>-</v>
      </c>
      <c r="BX10" s="92" t="str">
        <f>IF(BX$3='Rent Roll'!$U7,
IF(OR(AND(BX$5&gt;='Rent Roll'!$K7,BX$5&lt;='Rent Roll'!$L7),AND(BX$5&gt;='Rent Roll'!$M33,BX$5&lt;='Rent Roll'!$N33)),
IF('Rent Roll'!$S7=NNN,BX37,
IF('Rent Roll'!$S7=Stop,BX62,
IF('Rent Roll'!$S7=CAM_Fixed,BX87,
IF('Rent Roll'!$S7=FSG,"-","-")))),"-"),"-")</f>
        <v>-</v>
      </c>
      <c r="BY10" s="92" t="str">
        <f>IF(BY$3='Rent Roll'!$U7,
IF(OR(AND(BY$5&gt;='Rent Roll'!$K7,BY$5&lt;='Rent Roll'!$L7),AND(BY$5&gt;='Rent Roll'!$M33,BY$5&lt;='Rent Roll'!$N33)),
IF('Rent Roll'!$S7=NNN,BY37,
IF('Rent Roll'!$S7=Stop,BY62,
IF('Rent Roll'!$S7=CAM_Fixed,BY87,
IF('Rent Roll'!$S7=FSG,"-","-")))),"-"),"-")</f>
        <v>-</v>
      </c>
      <c r="BZ10" s="92" t="str">
        <f>IF(BZ$3='Rent Roll'!$U7,
IF(OR(AND(BZ$5&gt;='Rent Roll'!$K7,BZ$5&lt;='Rent Roll'!$L7),AND(BZ$5&gt;='Rent Roll'!$M33,BZ$5&lt;='Rent Roll'!$N33)),
IF('Rent Roll'!$S7=NNN,BZ37,
IF('Rent Roll'!$S7=Stop,BZ62,
IF('Rent Roll'!$S7=CAM_Fixed,BZ87,
IF('Rent Roll'!$S7=FSG,"-","-")))),"-"),"-")</f>
        <v>-</v>
      </c>
      <c r="CA10" s="92" t="str">
        <f>IF(CA$3='Rent Roll'!$U7,
IF(OR(AND(CA$5&gt;='Rent Roll'!$K7,CA$5&lt;='Rent Roll'!$L7),AND(CA$5&gt;='Rent Roll'!$M33,CA$5&lt;='Rent Roll'!$N33)),
IF('Rent Roll'!$S7=NNN,CA37,
IF('Rent Roll'!$S7=Stop,CA62,
IF('Rent Roll'!$S7=CAM_Fixed,CA87,
IF('Rent Roll'!$S7=FSG,"-","-")))),"-"),"-")</f>
        <v>-</v>
      </c>
      <c r="CB10" s="92" t="str">
        <f>IF(CB$3='Rent Roll'!$U7,
IF(OR(AND(CB$5&gt;='Rent Roll'!$K7,CB$5&lt;='Rent Roll'!$L7),AND(CB$5&gt;='Rent Roll'!$M33,CB$5&lt;='Rent Roll'!$N33)),
IF('Rent Roll'!$S7=NNN,CB37,
IF('Rent Roll'!$S7=Stop,CB62,
IF('Rent Roll'!$S7=CAM_Fixed,CB87,
IF('Rent Roll'!$S7=FSG,"-","-")))),"-"),"-")</f>
        <v>-</v>
      </c>
      <c r="CC10" s="92" t="str">
        <f>IF(CC$3='Rent Roll'!$U7,
IF(OR(AND(CC$5&gt;='Rent Roll'!$K7,CC$5&lt;='Rent Roll'!$L7),AND(CC$5&gt;='Rent Roll'!$M33,CC$5&lt;='Rent Roll'!$N33)),
IF('Rent Roll'!$S7=NNN,CC37,
IF('Rent Roll'!$S7=Stop,CC62,
IF('Rent Roll'!$S7=CAM_Fixed,CC87,
IF('Rent Roll'!$S7=FSG,"-","-")))),"-"),"-")</f>
        <v>-</v>
      </c>
      <c r="CD10" s="92" t="str">
        <f>IF(CD$3='Rent Roll'!$U7,
IF(OR(AND(CD$5&gt;='Rent Roll'!$K7,CD$5&lt;='Rent Roll'!$L7),AND(CD$5&gt;='Rent Roll'!$M33,CD$5&lt;='Rent Roll'!$N33)),
IF('Rent Roll'!$S7=NNN,CD37,
IF('Rent Roll'!$S7=Stop,CD62,
IF('Rent Roll'!$S7=CAM_Fixed,CD87,
IF('Rent Roll'!$S7=FSG,"-","-")))),"-"),"-")</f>
        <v>-</v>
      </c>
      <c r="CE10" s="92" t="str">
        <f>IF(CE$3='Rent Roll'!$U7,
IF(OR(AND(CE$5&gt;='Rent Roll'!$K7,CE$5&lt;='Rent Roll'!$L7),AND(CE$5&gt;='Rent Roll'!$M33,CE$5&lt;='Rent Roll'!$N33)),
IF('Rent Roll'!$S7=NNN,CE37,
IF('Rent Roll'!$S7=Stop,CE62,
IF('Rent Roll'!$S7=CAM_Fixed,CE87,
IF('Rent Roll'!$S7=FSG,"-","-")))),"-"),"-")</f>
        <v>-</v>
      </c>
      <c r="CF10" s="92" t="str">
        <f>IF(CF$3='Rent Roll'!$U7,
IF(OR(AND(CF$5&gt;='Rent Roll'!$K7,CF$5&lt;='Rent Roll'!$L7),AND(CF$5&gt;='Rent Roll'!$M33,CF$5&lt;='Rent Roll'!$N33)),
IF('Rent Roll'!$S7=NNN,CF37,
IF('Rent Roll'!$S7=Stop,CF62,
IF('Rent Roll'!$S7=CAM_Fixed,CF87,
IF('Rent Roll'!$S7=FSG,"-","-")))),"-"),"-")</f>
        <v>-</v>
      </c>
      <c r="CG10" s="92" t="str">
        <f>IF(CG$3='Rent Roll'!$U7,
IF(OR(AND(CG$5&gt;='Rent Roll'!$K7,CG$5&lt;='Rent Roll'!$L7),AND(CG$5&gt;='Rent Roll'!$M33,CG$5&lt;='Rent Roll'!$N33)),
IF('Rent Roll'!$S7=NNN,CG37,
IF('Rent Roll'!$S7=Stop,CG62,
IF('Rent Roll'!$S7=CAM_Fixed,CG87,
IF('Rent Roll'!$S7=FSG,"-","-")))),"-"),"-")</f>
        <v>-</v>
      </c>
      <c r="CH10" s="92" t="str">
        <f>IF(CH$3='Rent Roll'!$U7,
IF(OR(AND(CH$5&gt;='Rent Roll'!$K7,CH$5&lt;='Rent Roll'!$L7),AND(CH$5&gt;='Rent Roll'!$M33,CH$5&lt;='Rent Roll'!$N33)),
IF('Rent Roll'!$S7=NNN,CH37,
IF('Rent Roll'!$S7=Stop,CH62,
IF('Rent Roll'!$S7=CAM_Fixed,CH87,
IF('Rent Roll'!$S7=FSG,"-","-")))),"-"),"-")</f>
        <v>-</v>
      </c>
      <c r="CI10" s="92" t="str">
        <f>IF(CI$3='Rent Roll'!$U7,
IF(OR(AND(CI$5&gt;='Rent Roll'!$K7,CI$5&lt;='Rent Roll'!$L7),AND(CI$5&gt;='Rent Roll'!$M33,CI$5&lt;='Rent Roll'!$N33)),
IF('Rent Roll'!$S7=NNN,CI37,
IF('Rent Roll'!$S7=Stop,CI62,
IF('Rent Roll'!$S7=CAM_Fixed,CI87,
IF('Rent Roll'!$S7=FSG,"-","-")))),"-"),"-")</f>
        <v>-</v>
      </c>
      <c r="CJ10" s="92" t="str">
        <f>IF(CJ$3='Rent Roll'!$U7,
IF(OR(AND(CJ$5&gt;='Rent Roll'!$K7,CJ$5&lt;='Rent Roll'!$L7),AND(CJ$5&gt;='Rent Roll'!$M33,CJ$5&lt;='Rent Roll'!$N33)),
IF('Rent Roll'!$S7=NNN,CJ37,
IF('Rent Roll'!$S7=Stop,CJ62,
IF('Rent Roll'!$S7=CAM_Fixed,CJ87,
IF('Rent Roll'!$S7=FSG,"-","-")))),"-"),"-")</f>
        <v>-</v>
      </c>
      <c r="CK10" s="92" t="str">
        <f>IF(CK$3='Rent Roll'!$U7,
IF(OR(AND(CK$5&gt;='Rent Roll'!$K7,CK$5&lt;='Rent Roll'!$L7),AND(CK$5&gt;='Rent Roll'!$M33,CK$5&lt;='Rent Roll'!$N33)),
IF('Rent Roll'!$S7=NNN,CK37,
IF('Rent Roll'!$S7=Stop,CK62,
IF('Rent Roll'!$S7=CAM_Fixed,CK87,
IF('Rent Roll'!$S7=FSG,"-","-")))),"-"),"-")</f>
        <v>-</v>
      </c>
      <c r="CL10" s="92" t="str">
        <f>IF(CL$3='Rent Roll'!$U7,
IF(OR(AND(CL$5&gt;='Rent Roll'!$K7,CL$5&lt;='Rent Roll'!$L7),AND(CL$5&gt;='Rent Roll'!$M33,CL$5&lt;='Rent Roll'!$N33)),
IF('Rent Roll'!$S7=NNN,CL37,
IF('Rent Roll'!$S7=Stop,CL62,
IF('Rent Roll'!$S7=CAM_Fixed,CL87,
IF('Rent Roll'!$S7=FSG,"-","-")))),"-"),"-")</f>
        <v>-</v>
      </c>
      <c r="CM10" s="92" t="str">
        <f>IF(CM$3='Rent Roll'!$U7,
IF(OR(AND(CM$5&gt;='Rent Roll'!$K7,CM$5&lt;='Rent Roll'!$L7),AND(CM$5&gt;='Rent Roll'!$M33,CM$5&lt;='Rent Roll'!$N33)),
IF('Rent Roll'!$S7=NNN,CM37,
IF('Rent Roll'!$S7=Stop,CM62,
IF('Rent Roll'!$S7=CAM_Fixed,CM87,
IF('Rent Roll'!$S7=FSG,"-","-")))),"-"),"-")</f>
        <v>-</v>
      </c>
      <c r="CN10" s="92" t="str">
        <f>IF(CN$3='Rent Roll'!$U7,
IF(OR(AND(CN$5&gt;='Rent Roll'!$K7,CN$5&lt;='Rent Roll'!$L7),AND(CN$5&gt;='Rent Roll'!$M33,CN$5&lt;='Rent Roll'!$N33)),
IF('Rent Roll'!$S7=NNN,CN37,
IF('Rent Roll'!$S7=Stop,CN62,
IF('Rent Roll'!$S7=CAM_Fixed,CN87,
IF('Rent Roll'!$S7=FSG,"-","-")))),"-"),"-")</f>
        <v>-</v>
      </c>
      <c r="CO10" s="92" t="str">
        <f>IF(CO$3='Rent Roll'!$U7,
IF(OR(AND(CO$5&gt;='Rent Roll'!$K7,CO$5&lt;='Rent Roll'!$L7),AND(CO$5&gt;='Rent Roll'!$M33,CO$5&lt;='Rent Roll'!$N33)),
IF('Rent Roll'!$S7=NNN,CO37,
IF('Rent Roll'!$S7=Stop,CO62,
IF('Rent Roll'!$S7=CAM_Fixed,CO87,
IF('Rent Roll'!$S7=FSG,"-","-")))),"-"),"-")</f>
        <v>-</v>
      </c>
      <c r="CP10" s="92" t="str">
        <f>IF(CP$3='Rent Roll'!$U7,
IF(OR(AND(CP$5&gt;='Rent Roll'!$K7,CP$5&lt;='Rent Roll'!$L7),AND(CP$5&gt;='Rent Roll'!$M33,CP$5&lt;='Rent Roll'!$N33)),
IF('Rent Roll'!$S7=NNN,CP37,
IF('Rent Roll'!$S7=Stop,CP62,
IF('Rent Roll'!$S7=CAM_Fixed,CP87,
IF('Rent Roll'!$S7=FSG,"-","-")))),"-"),"-")</f>
        <v>-</v>
      </c>
      <c r="CQ10" s="92" t="str">
        <f>IF(CQ$3='Rent Roll'!$U7,
IF(OR(AND(CQ$5&gt;='Rent Roll'!$K7,CQ$5&lt;='Rent Roll'!$L7),AND(CQ$5&gt;='Rent Roll'!$M33,CQ$5&lt;='Rent Roll'!$N33)),
IF('Rent Roll'!$S7=NNN,CQ37,
IF('Rent Roll'!$S7=Stop,CQ62,
IF('Rent Roll'!$S7=CAM_Fixed,CQ87,
IF('Rent Roll'!$S7=FSG,"-","-")))),"-"),"-")</f>
        <v>-</v>
      </c>
      <c r="CR10" s="92" t="str">
        <f>IF(CR$3='Rent Roll'!$U7,
IF(OR(AND(CR$5&gt;='Rent Roll'!$K7,CR$5&lt;='Rent Roll'!$L7),AND(CR$5&gt;='Rent Roll'!$M33,CR$5&lt;='Rent Roll'!$N33)),
IF('Rent Roll'!$S7=NNN,CR37,
IF('Rent Roll'!$S7=Stop,CR62,
IF('Rent Roll'!$S7=CAM_Fixed,CR87,
IF('Rent Roll'!$S7=FSG,"-","-")))),"-"),"-")</f>
        <v>-</v>
      </c>
      <c r="CS10" s="92" t="str">
        <f>IF(CS$3='Rent Roll'!$U7,
IF(OR(AND(CS$5&gt;='Rent Roll'!$K7,CS$5&lt;='Rent Roll'!$L7),AND(CS$5&gt;='Rent Roll'!$M33,CS$5&lt;='Rent Roll'!$N33)),
IF('Rent Roll'!$S7=NNN,CS37,
IF('Rent Roll'!$S7=Stop,CS62,
IF('Rent Roll'!$S7=CAM_Fixed,CS87,
IF('Rent Roll'!$S7=FSG,"-","-")))),"-"),"-")</f>
        <v>-</v>
      </c>
      <c r="CT10" s="92" t="str">
        <f>IF(CT$3='Rent Roll'!$U7,
IF(OR(AND(CT$5&gt;='Rent Roll'!$K7,CT$5&lt;='Rent Roll'!$L7),AND(CT$5&gt;='Rent Roll'!$M33,CT$5&lt;='Rent Roll'!$N33)),
IF('Rent Roll'!$S7=NNN,CT37,
IF('Rent Roll'!$S7=Stop,CT62,
IF('Rent Roll'!$S7=CAM_Fixed,CT87,
IF('Rent Roll'!$S7=FSG,"-","-")))),"-"),"-")</f>
        <v>-</v>
      </c>
      <c r="CU10" s="92" t="str">
        <f>IF(CU$3='Rent Roll'!$U7,
IF(OR(AND(CU$5&gt;='Rent Roll'!$K7,CU$5&lt;='Rent Roll'!$L7),AND(CU$5&gt;='Rent Roll'!$M33,CU$5&lt;='Rent Roll'!$N33)),
IF('Rent Roll'!$S7=NNN,CU37,
IF('Rent Roll'!$S7=Stop,CU62,
IF('Rent Roll'!$S7=CAM_Fixed,CU87,
IF('Rent Roll'!$S7=FSG,"-","-")))),"-"),"-")</f>
        <v>-</v>
      </c>
      <c r="CV10" s="92" t="str">
        <f>IF(CV$3='Rent Roll'!$U7,
IF(OR(AND(CV$5&gt;='Rent Roll'!$K7,CV$5&lt;='Rent Roll'!$L7),AND(CV$5&gt;='Rent Roll'!$M33,CV$5&lt;='Rent Roll'!$N33)),
IF('Rent Roll'!$S7=NNN,CV37,
IF('Rent Roll'!$S7=Stop,CV62,
IF('Rent Roll'!$S7=CAM_Fixed,CV87,
IF('Rent Roll'!$S7=FSG,"-","-")))),"-"),"-")</f>
        <v>-</v>
      </c>
      <c r="CW10" s="92" t="str">
        <f>IF(CW$3='Rent Roll'!$U7,
IF(OR(AND(CW$5&gt;='Rent Roll'!$K7,CW$5&lt;='Rent Roll'!$L7),AND(CW$5&gt;='Rent Roll'!$M33,CW$5&lt;='Rent Roll'!$N33)),
IF('Rent Roll'!$S7=NNN,CW37,
IF('Rent Roll'!$S7=Stop,CW62,
IF('Rent Roll'!$S7=CAM_Fixed,CW87,
IF('Rent Roll'!$S7=FSG,"-","-")))),"-"),"-")</f>
        <v>-</v>
      </c>
      <c r="CX10" s="92" t="str">
        <f>IF(CX$3='Rent Roll'!$U7,
IF(OR(AND(CX$5&gt;='Rent Roll'!$K7,CX$5&lt;='Rent Roll'!$L7),AND(CX$5&gt;='Rent Roll'!$M33,CX$5&lt;='Rent Roll'!$N33)),
IF('Rent Roll'!$S7=NNN,CX37,
IF('Rent Roll'!$S7=Stop,CX62,
IF('Rent Roll'!$S7=CAM_Fixed,CX87,
IF('Rent Roll'!$S7=FSG,"-","-")))),"-"),"-")</f>
        <v>-</v>
      </c>
      <c r="CY10" s="92" t="str">
        <f>IF(CY$3='Rent Roll'!$U7,
IF(OR(AND(CY$5&gt;='Rent Roll'!$K7,CY$5&lt;='Rent Roll'!$L7),AND(CY$5&gt;='Rent Roll'!$M33,CY$5&lt;='Rent Roll'!$N33)),
IF('Rent Roll'!$S7=NNN,CY37,
IF('Rent Roll'!$S7=Stop,CY62,
IF('Rent Roll'!$S7=CAM_Fixed,CY87,
IF('Rent Roll'!$S7=FSG,"-","-")))),"-"),"-")</f>
        <v>-</v>
      </c>
      <c r="CZ10" s="92" t="str">
        <f>IF(CZ$3='Rent Roll'!$U7,
IF(OR(AND(CZ$5&gt;='Rent Roll'!$K7,CZ$5&lt;='Rent Roll'!$L7),AND(CZ$5&gt;='Rent Roll'!$M33,CZ$5&lt;='Rent Roll'!$N33)),
IF('Rent Roll'!$S7=NNN,CZ37,
IF('Rent Roll'!$S7=Stop,CZ62,
IF('Rent Roll'!$S7=CAM_Fixed,CZ87,
IF('Rent Roll'!$S7=FSG,"-","-")))),"-"),"-")</f>
        <v>-</v>
      </c>
      <c r="DA10" s="92" t="str">
        <f>IF(DA$3='Rent Roll'!$U7,
IF(OR(AND(DA$5&gt;='Rent Roll'!$K7,DA$5&lt;='Rent Roll'!$L7),AND(DA$5&gt;='Rent Roll'!$M33,DA$5&lt;='Rent Roll'!$N33)),
IF('Rent Roll'!$S7=NNN,DA37,
IF('Rent Roll'!$S7=Stop,DA62,
IF('Rent Roll'!$S7=CAM_Fixed,DA87,
IF('Rent Roll'!$S7=FSG,"-","-")))),"-"),"-")</f>
        <v>-</v>
      </c>
      <c r="DB10" s="92" t="str">
        <f>IF(DB$3='Rent Roll'!$U7,
IF(OR(AND(DB$5&gt;='Rent Roll'!$K7,DB$5&lt;='Rent Roll'!$L7),AND(DB$5&gt;='Rent Roll'!$M33,DB$5&lt;='Rent Roll'!$N33)),
IF('Rent Roll'!$S7=NNN,DB37,
IF('Rent Roll'!$S7=Stop,DB62,
IF('Rent Roll'!$S7=CAM_Fixed,DB87,
IF('Rent Roll'!$S7=FSG,"-","-")))),"-"),"-")</f>
        <v>-</v>
      </c>
      <c r="DC10" s="92" t="str">
        <f>IF(DC$3='Rent Roll'!$U7,
IF(OR(AND(DC$5&gt;='Rent Roll'!$K7,DC$5&lt;='Rent Roll'!$L7),AND(DC$5&gt;='Rent Roll'!$M33,DC$5&lt;='Rent Roll'!$N33)),
IF('Rent Roll'!$S7=NNN,DC37,
IF('Rent Roll'!$S7=Stop,DC62,
IF('Rent Roll'!$S7=CAM_Fixed,DC87,
IF('Rent Roll'!$S7=FSG,"-","-")))),"-"),"-")</f>
        <v>-</v>
      </c>
      <c r="DD10" s="92" t="str">
        <f>IF(DD$3='Rent Roll'!$U7,
IF(OR(AND(DD$5&gt;='Rent Roll'!$K7,DD$5&lt;='Rent Roll'!$L7),AND(DD$5&gt;='Rent Roll'!$M33,DD$5&lt;='Rent Roll'!$N33)),
IF('Rent Roll'!$S7=NNN,DD37,
IF('Rent Roll'!$S7=Stop,DD62,
IF('Rent Roll'!$S7=CAM_Fixed,DD87,
IF('Rent Roll'!$S7=FSG,"-","-")))),"-"),"-")</f>
        <v>-</v>
      </c>
      <c r="DE10" s="92" t="str">
        <f>IF(DE$3='Rent Roll'!$U7,
IF(OR(AND(DE$5&gt;='Rent Roll'!$K7,DE$5&lt;='Rent Roll'!$L7),AND(DE$5&gt;='Rent Roll'!$M33,DE$5&lt;='Rent Roll'!$N33)),
IF('Rent Roll'!$S7=NNN,DE37,
IF('Rent Roll'!$S7=Stop,DE62,
IF('Rent Roll'!$S7=CAM_Fixed,DE87,
IF('Rent Roll'!$S7=FSG,"-","-")))),"-"),"-")</f>
        <v>-</v>
      </c>
      <c r="DF10" s="92" t="str">
        <f>IF(DF$3='Rent Roll'!$U7,
IF(OR(AND(DF$5&gt;='Rent Roll'!$K7,DF$5&lt;='Rent Roll'!$L7),AND(DF$5&gt;='Rent Roll'!$M33,DF$5&lt;='Rent Roll'!$N33)),
IF('Rent Roll'!$S7=NNN,DF37,
IF('Rent Roll'!$S7=Stop,DF62,
IF('Rent Roll'!$S7=CAM_Fixed,DF87,
IF('Rent Roll'!$S7=FSG,"-","-")))),"-"),"-")</f>
        <v>-</v>
      </c>
      <c r="DG10" s="92" t="str">
        <f>IF(DG$3='Rent Roll'!$U7,
IF(OR(AND(DG$5&gt;='Rent Roll'!$K7,DG$5&lt;='Rent Roll'!$L7),AND(DG$5&gt;='Rent Roll'!$M33,DG$5&lt;='Rent Roll'!$N33)),
IF('Rent Roll'!$S7=NNN,DG37,
IF('Rent Roll'!$S7=Stop,DG62,
IF('Rent Roll'!$S7=CAM_Fixed,DG87,
IF('Rent Roll'!$S7=FSG,"-","-")))),"-"),"-")</f>
        <v>-</v>
      </c>
      <c r="DH10" s="92" t="str">
        <f>IF(DH$3='Rent Roll'!$U7,
IF(OR(AND(DH$5&gt;='Rent Roll'!$K7,DH$5&lt;='Rent Roll'!$L7),AND(DH$5&gt;='Rent Roll'!$M33,DH$5&lt;='Rent Roll'!$N33)),
IF('Rent Roll'!$S7=NNN,DH37,
IF('Rent Roll'!$S7=Stop,DH62,
IF('Rent Roll'!$S7=CAM_Fixed,DH87,
IF('Rent Roll'!$S7=FSG,"-","-")))),"-"),"-")</f>
        <v>-</v>
      </c>
      <c r="DI10" s="92" t="str">
        <f>IF(DI$3='Rent Roll'!$U7,
IF(OR(AND(DI$5&gt;='Rent Roll'!$K7,DI$5&lt;='Rent Roll'!$L7),AND(DI$5&gt;='Rent Roll'!$M33,DI$5&lt;='Rent Roll'!$N33)),
IF('Rent Roll'!$S7=NNN,DI37,
IF('Rent Roll'!$S7=Stop,DI62,
IF('Rent Roll'!$S7=CAM_Fixed,DI87,
IF('Rent Roll'!$S7=FSG,"-","-")))),"-"),"-")</f>
        <v>-</v>
      </c>
      <c r="DJ10" s="92" t="str">
        <f>IF(DJ$3='Rent Roll'!$U7,
IF(OR(AND(DJ$5&gt;='Rent Roll'!$K7,DJ$5&lt;='Rent Roll'!$L7),AND(DJ$5&gt;='Rent Roll'!$M33,DJ$5&lt;='Rent Roll'!$N33)),
IF('Rent Roll'!$S7=NNN,DJ37,
IF('Rent Roll'!$S7=Stop,DJ62,
IF('Rent Roll'!$S7=CAM_Fixed,DJ87,
IF('Rent Roll'!$S7=FSG,"-","-")))),"-"),"-")</f>
        <v>-</v>
      </c>
      <c r="DK10" s="92" t="str">
        <f>IF(DK$3='Rent Roll'!$U7,
IF(OR(AND(DK$5&gt;='Rent Roll'!$K7,DK$5&lt;='Rent Roll'!$L7),AND(DK$5&gt;='Rent Roll'!$M33,DK$5&lt;='Rent Roll'!$N33)),
IF('Rent Roll'!$S7=NNN,DK37,
IF('Rent Roll'!$S7=Stop,DK62,
IF('Rent Roll'!$S7=CAM_Fixed,DK87,
IF('Rent Roll'!$S7=FSG,"-","-")))),"-"),"-")</f>
        <v>-</v>
      </c>
      <c r="DL10" s="92" t="str">
        <f>IF(DL$3='Rent Roll'!$U7,
IF(OR(AND(DL$5&gt;='Rent Roll'!$K7,DL$5&lt;='Rent Roll'!$L7),AND(DL$5&gt;='Rent Roll'!$M33,DL$5&lt;='Rent Roll'!$N33)),
IF('Rent Roll'!$S7=NNN,DL37,
IF('Rent Roll'!$S7=Stop,DL62,
IF('Rent Roll'!$S7=CAM_Fixed,DL87,
IF('Rent Roll'!$S7=FSG,"-","-")))),"-"),"-")</f>
        <v>-</v>
      </c>
      <c r="DM10" s="92" t="str">
        <f>IF(DM$3='Rent Roll'!$U7,
IF(OR(AND(DM$5&gt;='Rent Roll'!$K7,DM$5&lt;='Rent Roll'!$L7),AND(DM$5&gt;='Rent Roll'!$M33,DM$5&lt;='Rent Roll'!$N33)),
IF('Rent Roll'!$S7=NNN,DM37,
IF('Rent Roll'!$S7=Stop,DM62,
IF('Rent Roll'!$S7=CAM_Fixed,DM87,
IF('Rent Roll'!$S7=FSG,"-","-")))),"-"),"-")</f>
        <v>-</v>
      </c>
      <c r="DN10" s="92" t="str">
        <f>IF(DN$3='Rent Roll'!$U7,
IF(OR(AND(DN$5&gt;='Rent Roll'!$K7,DN$5&lt;='Rent Roll'!$L7),AND(DN$5&gt;='Rent Roll'!$M33,DN$5&lt;='Rent Roll'!$N33)),
IF('Rent Roll'!$S7=NNN,DN37,
IF('Rent Roll'!$S7=Stop,DN62,
IF('Rent Roll'!$S7=CAM_Fixed,DN87,
IF('Rent Roll'!$S7=FSG,"-","-")))),"-"),"-")</f>
        <v>-</v>
      </c>
      <c r="DO10" s="92" t="str">
        <f>IF(DO$3='Rent Roll'!$U7,
IF(OR(AND(DO$5&gt;='Rent Roll'!$K7,DO$5&lt;='Rent Roll'!$L7),AND(DO$5&gt;='Rent Roll'!$M33,DO$5&lt;='Rent Roll'!$N33)),
IF('Rent Roll'!$S7=NNN,DO37,
IF('Rent Roll'!$S7=Stop,DO62,
IF('Rent Roll'!$S7=CAM_Fixed,DO87,
IF('Rent Roll'!$S7=FSG,"-","-")))),"-"),"-")</f>
        <v>-</v>
      </c>
      <c r="DP10" s="92" t="str">
        <f>IF(DP$3='Rent Roll'!$U7,
IF(OR(AND(DP$5&gt;='Rent Roll'!$K7,DP$5&lt;='Rent Roll'!$L7),AND(DP$5&gt;='Rent Roll'!$M33,DP$5&lt;='Rent Roll'!$N33)),
IF('Rent Roll'!$S7=NNN,DP37,
IF('Rent Roll'!$S7=Stop,DP62,
IF('Rent Roll'!$S7=CAM_Fixed,DP87,
IF('Rent Roll'!$S7=FSG,"-","-")))),"-"),"-")</f>
        <v>-</v>
      </c>
      <c r="DQ10" s="92" t="str">
        <f>IF(DQ$3='Rent Roll'!$U7,
IF(OR(AND(DQ$5&gt;='Rent Roll'!$K7,DQ$5&lt;='Rent Roll'!$L7),AND(DQ$5&gt;='Rent Roll'!$M33,DQ$5&lt;='Rent Roll'!$N33)),
IF('Rent Roll'!$S7=NNN,DQ37,
IF('Rent Roll'!$S7=Stop,DQ62,
IF('Rent Roll'!$S7=CAM_Fixed,DQ87,
IF('Rent Roll'!$S7=FSG,"-","-")))),"-"),"-")</f>
        <v>-</v>
      </c>
      <c r="DR10" s="92" t="str">
        <f>IF(DR$3='Rent Roll'!$U7,
IF(OR(AND(DR$5&gt;='Rent Roll'!$K7,DR$5&lt;='Rent Roll'!$L7),AND(DR$5&gt;='Rent Roll'!$M33,DR$5&lt;='Rent Roll'!$N33)),
IF('Rent Roll'!$S7=NNN,DR37,
IF('Rent Roll'!$S7=Stop,DR62,
IF('Rent Roll'!$S7=CAM_Fixed,DR87,
IF('Rent Roll'!$S7=FSG,"-","-")))),"-"),"-")</f>
        <v>-</v>
      </c>
      <c r="DS10" s="92" t="str">
        <f>IF(DS$3='Rent Roll'!$U7,
IF(OR(AND(DS$5&gt;='Rent Roll'!$K7,DS$5&lt;='Rent Roll'!$L7),AND(DS$5&gt;='Rent Roll'!$M33,DS$5&lt;='Rent Roll'!$N33)),
IF('Rent Roll'!$S7=NNN,DS37,
IF('Rent Roll'!$S7=Stop,DS62,
IF('Rent Roll'!$S7=CAM_Fixed,DS87,
IF('Rent Roll'!$S7=FSG,"-","-")))),"-"),"-")</f>
        <v>-</v>
      </c>
      <c r="DT10" s="92" t="str">
        <f>IF(DT$3='Rent Roll'!$U7,
IF(OR(AND(DT$5&gt;='Rent Roll'!$K7,DT$5&lt;='Rent Roll'!$L7),AND(DT$5&gt;='Rent Roll'!$M33,DT$5&lt;='Rent Roll'!$N33)),
IF('Rent Roll'!$S7=NNN,DT37,
IF('Rent Roll'!$S7=Stop,DT62,
IF('Rent Roll'!$S7=CAM_Fixed,DT87,
IF('Rent Roll'!$S7=FSG,"-","-")))),"-"),"-")</f>
        <v>-</v>
      </c>
      <c r="DU10" s="92" t="str">
        <f>IF(DU$3='Rent Roll'!$U7,
IF(OR(AND(DU$5&gt;='Rent Roll'!$K7,DU$5&lt;='Rent Roll'!$L7),AND(DU$5&gt;='Rent Roll'!$M33,DU$5&lt;='Rent Roll'!$N33)),
IF('Rent Roll'!$S7=NNN,DU37,
IF('Rent Roll'!$S7=Stop,DU62,
IF('Rent Roll'!$S7=CAM_Fixed,DU87,
IF('Rent Roll'!$S7=FSG,"-","-")))),"-"),"-")</f>
        <v>-</v>
      </c>
      <c r="DV10" s="92" t="str">
        <f>IF(DV$3='Rent Roll'!$U7,
IF(OR(AND(DV$5&gt;='Rent Roll'!$K7,DV$5&lt;='Rent Roll'!$L7),AND(DV$5&gt;='Rent Roll'!$M33,DV$5&lt;='Rent Roll'!$N33)),
IF('Rent Roll'!$S7=NNN,DV37,
IF('Rent Roll'!$S7=Stop,DV62,
IF('Rent Roll'!$S7=CAM_Fixed,DV87,
IF('Rent Roll'!$S7=FSG,"-","-")))),"-"),"-")</f>
        <v>-</v>
      </c>
      <c r="DW10" s="92" t="str">
        <f>IF(DW$3='Rent Roll'!$U7,
IF(OR(AND(DW$5&gt;='Rent Roll'!$K7,DW$5&lt;='Rent Roll'!$L7),AND(DW$5&gt;='Rent Roll'!$M33,DW$5&lt;='Rent Roll'!$N33)),
IF('Rent Roll'!$S7=NNN,DW37,
IF('Rent Roll'!$S7=Stop,DW62,
IF('Rent Roll'!$S7=CAM_Fixed,DW87,
IF('Rent Roll'!$S7=FSG,"-","-")))),"-"),"-")</f>
        <v>-</v>
      </c>
      <c r="DX10" s="92" t="str">
        <f>IF(DX$3='Rent Roll'!$U7,
IF(OR(AND(DX$5&gt;='Rent Roll'!$K7,DX$5&lt;='Rent Roll'!$L7),AND(DX$5&gt;='Rent Roll'!$M33,DX$5&lt;='Rent Roll'!$N33)),
IF('Rent Roll'!$S7=NNN,DX37,
IF('Rent Roll'!$S7=Stop,DX62,
IF('Rent Roll'!$S7=CAM_Fixed,DX87,
IF('Rent Roll'!$S7=FSG,"-","-")))),"-"),"-")</f>
        <v>-</v>
      </c>
      <c r="DY10" s="92" t="str">
        <f>IF(DY$3='Rent Roll'!$U7,
IF(OR(AND(DY$5&gt;='Rent Roll'!$K7,DY$5&lt;='Rent Roll'!$L7),AND(DY$5&gt;='Rent Roll'!$M33,DY$5&lt;='Rent Roll'!$N33)),
IF('Rent Roll'!$S7=NNN,DY37,
IF('Rent Roll'!$S7=Stop,DY62,
IF('Rent Roll'!$S7=CAM_Fixed,DY87,
IF('Rent Roll'!$S7=FSG,"-","-")))),"-"),"-")</f>
        <v>-</v>
      </c>
      <c r="DZ10" s="92" t="str">
        <f>IF(DZ$3='Rent Roll'!$U7,
IF(OR(AND(DZ$5&gt;='Rent Roll'!$K7,DZ$5&lt;='Rent Roll'!$L7),AND(DZ$5&gt;='Rent Roll'!$M33,DZ$5&lt;='Rent Roll'!$N33)),
IF('Rent Roll'!$S7=NNN,DZ37,
IF('Rent Roll'!$S7=Stop,DZ62,
IF('Rent Roll'!$S7=CAM_Fixed,DZ87,
IF('Rent Roll'!$S7=FSG,"-","-")))),"-"),"-")</f>
        <v>-</v>
      </c>
      <c r="EA10" s="92" t="str">
        <f>IF(EA$3='Rent Roll'!$U7,
IF(OR(AND(EA$5&gt;='Rent Roll'!$K7,EA$5&lt;='Rent Roll'!$L7),AND(EA$5&gt;='Rent Roll'!$M33,EA$5&lt;='Rent Roll'!$N33)),
IF('Rent Roll'!$S7=NNN,EA37,
IF('Rent Roll'!$S7=Stop,EA62,
IF('Rent Roll'!$S7=CAM_Fixed,EA87,
IF('Rent Roll'!$S7=FSG,"-","-")))),"-"),"-")</f>
        <v>-</v>
      </c>
      <c r="EB10" s="92" t="str">
        <f>IF(EB$3='Rent Roll'!$U7,
IF(OR(AND(EB$5&gt;='Rent Roll'!$K7,EB$5&lt;='Rent Roll'!$L7),AND(EB$5&gt;='Rent Roll'!$M33,EB$5&lt;='Rent Roll'!$N33)),
IF('Rent Roll'!$S7=NNN,EB37,
IF('Rent Roll'!$S7=Stop,EB62,
IF('Rent Roll'!$S7=CAM_Fixed,EB87,
IF('Rent Roll'!$S7=FSG,"-","-")))),"-"),"-")</f>
        <v>-</v>
      </c>
      <c r="EC10" s="92" t="str">
        <f>IF(EC$3='Rent Roll'!$U7,
IF(OR(AND(EC$5&gt;='Rent Roll'!$K7,EC$5&lt;='Rent Roll'!$L7),AND(EC$5&gt;='Rent Roll'!$M33,EC$5&lt;='Rent Roll'!$N33)),
IF('Rent Roll'!$S7=NNN,EC37,
IF('Rent Roll'!$S7=Stop,EC62,
IF('Rent Roll'!$S7=CAM_Fixed,EC87,
IF('Rent Roll'!$S7=FSG,"-","-")))),"-"),"-")</f>
        <v>-</v>
      </c>
      <c r="ED10" s="92" t="str">
        <f>IF(ED$3='Rent Roll'!$U7,
IF(OR(AND(ED$5&gt;='Rent Roll'!$K7,ED$5&lt;='Rent Roll'!$L7),AND(ED$5&gt;='Rent Roll'!$M33,ED$5&lt;='Rent Roll'!$N33)),
IF('Rent Roll'!$S7=NNN,ED37,
IF('Rent Roll'!$S7=Stop,ED62,
IF('Rent Roll'!$S7=CAM_Fixed,ED87,
IF('Rent Roll'!$S7=FSG,"-","-")))),"-"),"-")</f>
        <v>-</v>
      </c>
      <c r="EE10" s="92" t="str">
        <f>IF(EE$3='Rent Roll'!$U7,
IF(OR(AND(EE$5&gt;='Rent Roll'!$K7,EE$5&lt;='Rent Roll'!$L7),AND(EE$5&gt;='Rent Roll'!$M33,EE$5&lt;='Rent Roll'!$N33)),
IF('Rent Roll'!$S7=NNN,EE37,
IF('Rent Roll'!$S7=Stop,EE62,
IF('Rent Roll'!$S7=CAM_Fixed,EE87,
IF('Rent Roll'!$S7=FSG,"-","-")))),"-"),"-")</f>
        <v>-</v>
      </c>
      <c r="EF10" s="214" t="str">
        <f>IF(EF$3='Rent Roll'!$U7,
IF(OR(AND(EF$5&gt;='Rent Roll'!$K7,EF$5&lt;='Rent Roll'!$L7),AND(EF$5&gt;='Rent Roll'!$M33,EF$5&lt;='Rent Roll'!$N33)),
IF('Rent Roll'!$S7=NNN,EF37,
IF('Rent Roll'!$S7=Stop,EF62,
IF('Rent Roll'!$S7=CAM_Fixed,EF87,
IF('Rent Roll'!$S7=FSG,"-","-")))),"-"),"-")</f>
        <v>-</v>
      </c>
      <c r="EG10" s="251" t="s">
        <v>109</v>
      </c>
    </row>
    <row r="11" spans="2:137" x14ac:dyDescent="0.25">
      <c r="B11" s="288" t="str">
        <f>IF('Rent Roll'!S8&gt;0,'Rent Roll'!S8,"")</f>
        <v/>
      </c>
      <c r="C11" s="287" t="str">
        <f>CONCATENATE('Rent Roll'!B8&amp;" - "&amp;'Rent Roll'!C8)</f>
        <v xml:space="preserve"> - </v>
      </c>
      <c r="D11" s="214">
        <f t="shared" si="11"/>
        <v>0</v>
      </c>
      <c r="E11" s="92" t="str">
        <f>IF(E$3='Rent Roll'!$U8,
IF(OR(AND(E$5&gt;='Rent Roll'!$K8,E$5&lt;='Rent Roll'!$L8),AND(E$5&gt;='Rent Roll'!$M34,E$5&lt;='Rent Roll'!$N34)),
IF('Rent Roll'!$S8=NNN,E38,
IF('Rent Roll'!$S8=Stop,E63,
IF('Rent Roll'!$S8=CAM_Fixed,E88,
IF('Rent Roll'!$S8=FSG,"-","-")))),"-"),"-")</f>
        <v>-</v>
      </c>
      <c r="F11" s="92" t="str">
        <f>IF(F$3='Rent Roll'!$U8,
IF(OR(AND(F$5&gt;='Rent Roll'!$K8,F$5&lt;='Rent Roll'!$L8),AND(F$5&gt;='Rent Roll'!$M34,F$5&lt;='Rent Roll'!$N34)),
IF('Rent Roll'!$S8=NNN,F38,
IF('Rent Roll'!$S8=Stop,F63,
IF('Rent Roll'!$S8=CAM_Fixed,F88,
IF('Rent Roll'!$S8=FSG,"-","-")))),"-"),"-")</f>
        <v>-</v>
      </c>
      <c r="G11" s="92" t="str">
        <f>IF(G$3='Rent Roll'!$U8,
IF(OR(AND(G$5&gt;='Rent Roll'!$K8,G$5&lt;='Rent Roll'!$L8),AND(G$5&gt;='Rent Roll'!$M34,G$5&lt;='Rent Roll'!$N34)),
IF('Rent Roll'!$S8=NNN,G38,
IF('Rent Roll'!$S8=Stop,G63,
IF('Rent Roll'!$S8=CAM_Fixed,G88,
IF('Rent Roll'!$S8=FSG,"-","-")))),"-"),"-")</f>
        <v>-</v>
      </c>
      <c r="H11" s="92" t="str">
        <f>IF(H$3='Rent Roll'!$U8,
IF(OR(AND(H$5&gt;='Rent Roll'!$K8,H$5&lt;='Rent Roll'!$L8),AND(H$5&gt;='Rent Roll'!$M34,H$5&lt;='Rent Roll'!$N34)),
IF('Rent Roll'!$S8=NNN,H38,
IF('Rent Roll'!$S8=Stop,H63,
IF('Rent Roll'!$S8=CAM_Fixed,H88,
IF('Rent Roll'!$S8=FSG,"-","-")))),"-"),"-")</f>
        <v>-</v>
      </c>
      <c r="I11" s="92" t="str">
        <f>IF(I$3='Rent Roll'!$U8,
IF(OR(AND(I$5&gt;='Rent Roll'!$K8,I$5&lt;='Rent Roll'!$L8),AND(I$5&gt;='Rent Roll'!$M34,I$5&lt;='Rent Roll'!$N34)),
IF('Rent Roll'!$S8=NNN,I38,
IF('Rent Roll'!$S8=Stop,I63,
IF('Rent Roll'!$S8=CAM_Fixed,I88,
IF('Rent Roll'!$S8=FSG,"-","-")))),"-"),"-")</f>
        <v>-</v>
      </c>
      <c r="J11" s="92" t="str">
        <f>IF(J$3='Rent Roll'!$U8,
IF(OR(AND(J$5&gt;='Rent Roll'!$K8,J$5&lt;='Rent Roll'!$L8),AND(J$5&gt;='Rent Roll'!$M34,J$5&lt;='Rent Roll'!$N34)),
IF('Rent Roll'!$S8=NNN,J38,
IF('Rent Roll'!$S8=Stop,J63,
IF('Rent Roll'!$S8=CAM_Fixed,J88,
IF('Rent Roll'!$S8=FSG,"-","-")))),"-"),"-")</f>
        <v>-</v>
      </c>
      <c r="K11" s="92" t="str">
        <f>IF(K$3='Rent Roll'!$U8,
IF(OR(AND(K$5&gt;='Rent Roll'!$K8,K$5&lt;='Rent Roll'!$L8),AND(K$5&gt;='Rent Roll'!$M34,K$5&lt;='Rent Roll'!$N34)),
IF('Rent Roll'!$S8=NNN,K38,
IF('Rent Roll'!$S8=Stop,K63,
IF('Rent Roll'!$S8=CAM_Fixed,K88,
IF('Rent Roll'!$S8=FSG,"-","-")))),"-"),"-")</f>
        <v>-</v>
      </c>
      <c r="L11" s="92" t="str">
        <f>IF(L$3='Rent Roll'!$U8,
IF(OR(AND(L$5&gt;='Rent Roll'!$K8,L$5&lt;='Rent Roll'!$L8),AND(L$5&gt;='Rent Roll'!$M34,L$5&lt;='Rent Roll'!$N34)),
IF('Rent Roll'!$S8=NNN,L38,
IF('Rent Roll'!$S8=Stop,L63,
IF('Rent Roll'!$S8=CAM_Fixed,L88,
IF('Rent Roll'!$S8=FSG,"-","-")))),"-"),"-")</f>
        <v>-</v>
      </c>
      <c r="M11" s="92" t="str">
        <f>IF(M$3='Rent Roll'!$U8,
IF(OR(AND(M$5&gt;='Rent Roll'!$K8,M$5&lt;='Rent Roll'!$L8),AND(M$5&gt;='Rent Roll'!$M34,M$5&lt;='Rent Roll'!$N34)),
IF('Rent Roll'!$S8=NNN,M38,
IF('Rent Roll'!$S8=Stop,M63,
IF('Rent Roll'!$S8=CAM_Fixed,M88,
IF('Rent Roll'!$S8=FSG,"-","-")))),"-"),"-")</f>
        <v>-</v>
      </c>
      <c r="N11" s="92" t="str">
        <f>IF(N$3='Rent Roll'!$U8,
IF(OR(AND(N$5&gt;='Rent Roll'!$K8,N$5&lt;='Rent Roll'!$L8),AND(N$5&gt;='Rent Roll'!$M34,N$5&lt;='Rent Roll'!$N34)),
IF('Rent Roll'!$S8=NNN,N38,
IF('Rent Roll'!$S8=Stop,N63,
IF('Rent Roll'!$S8=CAM_Fixed,N88,
IF('Rent Roll'!$S8=FSG,"-","-")))),"-"),"-")</f>
        <v>-</v>
      </c>
      <c r="O11" s="92" t="str">
        <f>IF(O$3='Rent Roll'!$U8,
IF(OR(AND(O$5&gt;='Rent Roll'!$K8,O$5&lt;='Rent Roll'!$L8),AND(O$5&gt;='Rent Roll'!$M34,O$5&lt;='Rent Roll'!$N34)),
IF('Rent Roll'!$S8=NNN,O38,
IF('Rent Roll'!$S8=Stop,O63,
IF('Rent Roll'!$S8=CAM_Fixed,O88,
IF('Rent Roll'!$S8=FSG,"-","-")))),"-"),"-")</f>
        <v>-</v>
      </c>
      <c r="P11" s="92" t="str">
        <f>IF(P$3='Rent Roll'!$U8,
IF(OR(AND(P$5&gt;='Rent Roll'!$K8,P$5&lt;='Rent Roll'!$L8),AND(P$5&gt;='Rent Roll'!$M34,P$5&lt;='Rent Roll'!$N34)),
IF('Rent Roll'!$S8=NNN,P38,
IF('Rent Roll'!$S8=Stop,P63,
IF('Rent Roll'!$S8=CAM_Fixed,P88,
IF('Rent Roll'!$S8=FSG,"-","-")))),"-"),"-")</f>
        <v>-</v>
      </c>
      <c r="Q11" s="92" t="str">
        <f>IF(Q$3='Rent Roll'!$U8,
IF(OR(AND(Q$5&gt;='Rent Roll'!$K8,Q$5&lt;='Rent Roll'!$L8),AND(Q$5&gt;='Rent Roll'!$M34,Q$5&lt;='Rent Roll'!$N34)),
IF('Rent Roll'!$S8=NNN,Q38,
IF('Rent Roll'!$S8=Stop,Q63,
IF('Rent Roll'!$S8=CAM_Fixed,Q88,
IF('Rent Roll'!$S8=FSG,"-","-")))),"-"),"-")</f>
        <v>-</v>
      </c>
      <c r="R11" s="92" t="str">
        <f>IF(R$3='Rent Roll'!$U8,
IF(OR(AND(R$5&gt;='Rent Roll'!$K8,R$5&lt;='Rent Roll'!$L8),AND(R$5&gt;='Rent Roll'!$M34,R$5&lt;='Rent Roll'!$N34)),
IF('Rent Roll'!$S8=NNN,R38,
IF('Rent Roll'!$S8=Stop,R63,
IF('Rent Roll'!$S8=CAM_Fixed,R88,
IF('Rent Roll'!$S8=FSG,"-","-")))),"-"),"-")</f>
        <v>-</v>
      </c>
      <c r="S11" s="92" t="str">
        <f>IF(S$3='Rent Roll'!$U8,
IF(OR(AND(S$5&gt;='Rent Roll'!$K8,S$5&lt;='Rent Roll'!$L8),AND(S$5&gt;='Rent Roll'!$M34,S$5&lt;='Rent Roll'!$N34)),
IF('Rent Roll'!$S8=NNN,S38,
IF('Rent Roll'!$S8=Stop,S63,
IF('Rent Roll'!$S8=CAM_Fixed,S88,
IF('Rent Roll'!$S8=FSG,"-","-")))),"-"),"-")</f>
        <v>-</v>
      </c>
      <c r="T11" s="92" t="str">
        <f>IF(T$3='Rent Roll'!$U8,
IF(OR(AND(T$5&gt;='Rent Roll'!$K8,T$5&lt;='Rent Roll'!$L8),AND(T$5&gt;='Rent Roll'!$M34,T$5&lt;='Rent Roll'!$N34)),
IF('Rent Roll'!$S8=NNN,T38,
IF('Rent Roll'!$S8=Stop,T63,
IF('Rent Roll'!$S8=CAM_Fixed,T88,
IF('Rent Roll'!$S8=FSG,"-","-")))),"-"),"-")</f>
        <v>-</v>
      </c>
      <c r="U11" s="92" t="str">
        <f>IF(U$3='Rent Roll'!$U8,
IF(OR(AND(U$5&gt;='Rent Roll'!$K8,U$5&lt;='Rent Roll'!$L8),AND(U$5&gt;='Rent Roll'!$M34,U$5&lt;='Rent Roll'!$N34)),
IF('Rent Roll'!$S8=NNN,U38,
IF('Rent Roll'!$S8=Stop,U63,
IF('Rent Roll'!$S8=CAM_Fixed,U88,
IF('Rent Roll'!$S8=FSG,"-","-")))),"-"),"-")</f>
        <v>-</v>
      </c>
      <c r="V11" s="92" t="str">
        <f>IF(V$3='Rent Roll'!$U8,
IF(OR(AND(V$5&gt;='Rent Roll'!$K8,V$5&lt;='Rent Roll'!$L8),AND(V$5&gt;='Rent Roll'!$M34,V$5&lt;='Rent Roll'!$N34)),
IF('Rent Roll'!$S8=NNN,V38,
IF('Rent Roll'!$S8=Stop,V63,
IF('Rent Roll'!$S8=CAM_Fixed,V88,
IF('Rent Roll'!$S8=FSG,"-","-")))),"-"),"-")</f>
        <v>-</v>
      </c>
      <c r="W11" s="92" t="str">
        <f>IF(W$3='Rent Roll'!$U8,
IF(OR(AND(W$5&gt;='Rent Roll'!$K8,W$5&lt;='Rent Roll'!$L8),AND(W$5&gt;='Rent Roll'!$M34,W$5&lt;='Rent Roll'!$N34)),
IF('Rent Roll'!$S8=NNN,W38,
IF('Rent Roll'!$S8=Stop,W63,
IF('Rent Roll'!$S8=CAM_Fixed,W88,
IF('Rent Roll'!$S8=FSG,"-","-")))),"-"),"-")</f>
        <v>-</v>
      </c>
      <c r="X11" s="92" t="str">
        <f>IF(X$3='Rent Roll'!$U8,
IF(OR(AND(X$5&gt;='Rent Roll'!$K8,X$5&lt;='Rent Roll'!$L8),AND(X$5&gt;='Rent Roll'!$M34,X$5&lt;='Rent Roll'!$N34)),
IF('Rent Roll'!$S8=NNN,X38,
IF('Rent Roll'!$S8=Stop,X63,
IF('Rent Roll'!$S8=CAM_Fixed,X88,
IF('Rent Roll'!$S8=FSG,"-","-")))),"-"),"-")</f>
        <v>-</v>
      </c>
      <c r="Y11" s="92" t="str">
        <f>IF(Y$3='Rent Roll'!$U8,
IF(OR(AND(Y$5&gt;='Rent Roll'!$K8,Y$5&lt;='Rent Roll'!$L8),AND(Y$5&gt;='Rent Roll'!$M34,Y$5&lt;='Rent Roll'!$N34)),
IF('Rent Roll'!$S8=NNN,Y38,
IF('Rent Roll'!$S8=Stop,Y63,
IF('Rent Roll'!$S8=CAM_Fixed,Y88,
IF('Rent Roll'!$S8=FSG,"-","-")))),"-"),"-")</f>
        <v>-</v>
      </c>
      <c r="Z11" s="92" t="str">
        <f>IF(Z$3='Rent Roll'!$U8,
IF(OR(AND(Z$5&gt;='Rent Roll'!$K8,Z$5&lt;='Rent Roll'!$L8),AND(Z$5&gt;='Rent Roll'!$M34,Z$5&lt;='Rent Roll'!$N34)),
IF('Rent Roll'!$S8=NNN,Z38,
IF('Rent Roll'!$S8=Stop,Z63,
IF('Rent Roll'!$S8=CAM_Fixed,Z88,
IF('Rent Roll'!$S8=FSG,"-","-")))),"-"),"-")</f>
        <v>-</v>
      </c>
      <c r="AA11" s="92" t="str">
        <f>IF(AA$3='Rent Roll'!$U8,
IF(OR(AND(AA$5&gt;='Rent Roll'!$K8,AA$5&lt;='Rent Roll'!$L8),AND(AA$5&gt;='Rent Roll'!$M34,AA$5&lt;='Rent Roll'!$N34)),
IF('Rent Roll'!$S8=NNN,AA38,
IF('Rent Roll'!$S8=Stop,AA63,
IF('Rent Roll'!$S8=CAM_Fixed,AA88,
IF('Rent Roll'!$S8=FSG,"-","-")))),"-"),"-")</f>
        <v>-</v>
      </c>
      <c r="AB11" s="92" t="str">
        <f>IF(AB$3='Rent Roll'!$U8,
IF(OR(AND(AB$5&gt;='Rent Roll'!$K8,AB$5&lt;='Rent Roll'!$L8),AND(AB$5&gt;='Rent Roll'!$M34,AB$5&lt;='Rent Roll'!$N34)),
IF('Rent Roll'!$S8=NNN,AB38,
IF('Rent Roll'!$S8=Stop,AB63,
IF('Rent Roll'!$S8=CAM_Fixed,AB88,
IF('Rent Roll'!$S8=FSG,"-","-")))),"-"),"-")</f>
        <v>-</v>
      </c>
      <c r="AC11" s="92" t="str">
        <f>IF(AC$3='Rent Roll'!$U8,
IF(OR(AND(AC$5&gt;='Rent Roll'!$K8,AC$5&lt;='Rent Roll'!$L8),AND(AC$5&gt;='Rent Roll'!$M34,AC$5&lt;='Rent Roll'!$N34)),
IF('Rent Roll'!$S8=NNN,AC38,
IF('Rent Roll'!$S8=Stop,AC63,
IF('Rent Roll'!$S8=CAM_Fixed,AC88,
IF('Rent Roll'!$S8=FSG,"-","-")))),"-"),"-")</f>
        <v>-</v>
      </c>
      <c r="AD11" s="92" t="str">
        <f>IF(AD$3='Rent Roll'!$U8,
IF(OR(AND(AD$5&gt;='Rent Roll'!$K8,AD$5&lt;='Rent Roll'!$L8),AND(AD$5&gt;='Rent Roll'!$M34,AD$5&lt;='Rent Roll'!$N34)),
IF('Rent Roll'!$S8=NNN,AD38,
IF('Rent Roll'!$S8=Stop,AD63,
IF('Rent Roll'!$S8=CAM_Fixed,AD88,
IF('Rent Roll'!$S8=FSG,"-","-")))),"-"),"-")</f>
        <v>-</v>
      </c>
      <c r="AE11" s="92" t="str">
        <f>IF(AE$3='Rent Roll'!$U8,
IF(OR(AND(AE$5&gt;='Rent Roll'!$K8,AE$5&lt;='Rent Roll'!$L8),AND(AE$5&gt;='Rent Roll'!$M34,AE$5&lt;='Rent Roll'!$N34)),
IF('Rent Roll'!$S8=NNN,AE38,
IF('Rent Roll'!$S8=Stop,AE63,
IF('Rent Roll'!$S8=CAM_Fixed,AE88,
IF('Rent Roll'!$S8=FSG,"-","-")))),"-"),"-")</f>
        <v>-</v>
      </c>
      <c r="AF11" s="92" t="str">
        <f>IF(AF$3='Rent Roll'!$U8,
IF(OR(AND(AF$5&gt;='Rent Roll'!$K8,AF$5&lt;='Rent Roll'!$L8),AND(AF$5&gt;='Rent Roll'!$M34,AF$5&lt;='Rent Roll'!$N34)),
IF('Rent Roll'!$S8=NNN,AF38,
IF('Rent Roll'!$S8=Stop,AF63,
IF('Rent Roll'!$S8=CAM_Fixed,AF88,
IF('Rent Roll'!$S8=FSG,"-","-")))),"-"),"-")</f>
        <v>-</v>
      </c>
      <c r="AG11" s="92" t="str">
        <f>IF(AG$3='Rent Roll'!$U8,
IF(OR(AND(AG$5&gt;='Rent Roll'!$K8,AG$5&lt;='Rent Roll'!$L8),AND(AG$5&gt;='Rent Roll'!$M34,AG$5&lt;='Rent Roll'!$N34)),
IF('Rent Roll'!$S8=NNN,AG38,
IF('Rent Roll'!$S8=Stop,AG63,
IF('Rent Roll'!$S8=CAM_Fixed,AG88,
IF('Rent Roll'!$S8=FSG,"-","-")))),"-"),"-")</f>
        <v>-</v>
      </c>
      <c r="AH11" s="92" t="str">
        <f>IF(AH$3='Rent Roll'!$U8,
IF(OR(AND(AH$5&gt;='Rent Roll'!$K8,AH$5&lt;='Rent Roll'!$L8),AND(AH$5&gt;='Rent Roll'!$M34,AH$5&lt;='Rent Roll'!$N34)),
IF('Rent Roll'!$S8=NNN,AH38,
IF('Rent Roll'!$S8=Stop,AH63,
IF('Rent Roll'!$S8=CAM_Fixed,AH88,
IF('Rent Roll'!$S8=FSG,"-","-")))),"-"),"-")</f>
        <v>-</v>
      </c>
      <c r="AI11" s="92" t="str">
        <f>IF(AI$3='Rent Roll'!$U8,
IF(OR(AND(AI$5&gt;='Rent Roll'!$K8,AI$5&lt;='Rent Roll'!$L8),AND(AI$5&gt;='Rent Roll'!$M34,AI$5&lt;='Rent Roll'!$N34)),
IF('Rent Roll'!$S8=NNN,AI38,
IF('Rent Roll'!$S8=Stop,AI63,
IF('Rent Roll'!$S8=CAM_Fixed,AI88,
IF('Rent Roll'!$S8=FSG,"-","-")))),"-"),"-")</f>
        <v>-</v>
      </c>
      <c r="AJ11" s="92" t="str">
        <f>IF(AJ$3='Rent Roll'!$U8,
IF(OR(AND(AJ$5&gt;='Rent Roll'!$K8,AJ$5&lt;='Rent Roll'!$L8),AND(AJ$5&gt;='Rent Roll'!$M34,AJ$5&lt;='Rent Roll'!$N34)),
IF('Rent Roll'!$S8=NNN,AJ38,
IF('Rent Roll'!$S8=Stop,AJ63,
IF('Rent Roll'!$S8=CAM_Fixed,AJ88,
IF('Rent Roll'!$S8=FSG,"-","-")))),"-"),"-")</f>
        <v>-</v>
      </c>
      <c r="AK11" s="92" t="str">
        <f>IF(AK$3='Rent Roll'!$U8,
IF(OR(AND(AK$5&gt;='Rent Roll'!$K8,AK$5&lt;='Rent Roll'!$L8),AND(AK$5&gt;='Rent Roll'!$M34,AK$5&lt;='Rent Roll'!$N34)),
IF('Rent Roll'!$S8=NNN,AK38,
IF('Rent Roll'!$S8=Stop,AK63,
IF('Rent Roll'!$S8=CAM_Fixed,AK88,
IF('Rent Roll'!$S8=FSG,"-","-")))),"-"),"-")</f>
        <v>-</v>
      </c>
      <c r="AL11" s="92" t="str">
        <f>IF(AL$3='Rent Roll'!$U8,
IF(OR(AND(AL$5&gt;='Rent Roll'!$K8,AL$5&lt;='Rent Roll'!$L8),AND(AL$5&gt;='Rent Roll'!$M34,AL$5&lt;='Rent Roll'!$N34)),
IF('Rent Roll'!$S8=NNN,AL38,
IF('Rent Roll'!$S8=Stop,AL63,
IF('Rent Roll'!$S8=CAM_Fixed,AL88,
IF('Rent Roll'!$S8=FSG,"-","-")))),"-"),"-")</f>
        <v>-</v>
      </c>
      <c r="AM11" s="92" t="str">
        <f>IF(AM$3='Rent Roll'!$U8,
IF(OR(AND(AM$5&gt;='Rent Roll'!$K8,AM$5&lt;='Rent Roll'!$L8),AND(AM$5&gt;='Rent Roll'!$M34,AM$5&lt;='Rent Roll'!$N34)),
IF('Rent Roll'!$S8=NNN,AM38,
IF('Rent Roll'!$S8=Stop,AM63,
IF('Rent Roll'!$S8=CAM_Fixed,AM88,
IF('Rent Roll'!$S8=FSG,"-","-")))),"-"),"-")</f>
        <v>-</v>
      </c>
      <c r="AN11" s="92" t="str">
        <f>IF(AN$3='Rent Roll'!$U8,
IF(OR(AND(AN$5&gt;='Rent Roll'!$K8,AN$5&lt;='Rent Roll'!$L8),AND(AN$5&gt;='Rent Roll'!$M34,AN$5&lt;='Rent Roll'!$N34)),
IF('Rent Roll'!$S8=NNN,AN38,
IF('Rent Roll'!$S8=Stop,AN63,
IF('Rent Roll'!$S8=CAM_Fixed,AN88,
IF('Rent Roll'!$S8=FSG,"-","-")))),"-"),"-")</f>
        <v>-</v>
      </c>
      <c r="AO11" s="92" t="str">
        <f>IF(AO$3='Rent Roll'!$U8,
IF(OR(AND(AO$5&gt;='Rent Roll'!$K8,AO$5&lt;='Rent Roll'!$L8),AND(AO$5&gt;='Rent Roll'!$M34,AO$5&lt;='Rent Roll'!$N34)),
IF('Rent Roll'!$S8=NNN,AO38,
IF('Rent Roll'!$S8=Stop,AO63,
IF('Rent Roll'!$S8=CAM_Fixed,AO88,
IF('Rent Roll'!$S8=FSG,"-","-")))),"-"),"-")</f>
        <v>-</v>
      </c>
      <c r="AP11" s="92" t="str">
        <f>IF(AP$3='Rent Roll'!$U8,
IF(OR(AND(AP$5&gt;='Rent Roll'!$K8,AP$5&lt;='Rent Roll'!$L8),AND(AP$5&gt;='Rent Roll'!$M34,AP$5&lt;='Rent Roll'!$N34)),
IF('Rent Roll'!$S8=NNN,AP38,
IF('Rent Roll'!$S8=Stop,AP63,
IF('Rent Roll'!$S8=CAM_Fixed,AP88,
IF('Rent Roll'!$S8=FSG,"-","-")))),"-"),"-")</f>
        <v>-</v>
      </c>
      <c r="AQ11" s="92" t="str">
        <f>IF(AQ$3='Rent Roll'!$U8,
IF(OR(AND(AQ$5&gt;='Rent Roll'!$K8,AQ$5&lt;='Rent Roll'!$L8),AND(AQ$5&gt;='Rent Roll'!$M34,AQ$5&lt;='Rent Roll'!$N34)),
IF('Rent Roll'!$S8=NNN,AQ38,
IF('Rent Roll'!$S8=Stop,AQ63,
IF('Rent Roll'!$S8=CAM_Fixed,AQ88,
IF('Rent Roll'!$S8=FSG,"-","-")))),"-"),"-")</f>
        <v>-</v>
      </c>
      <c r="AR11" s="92" t="str">
        <f>IF(AR$3='Rent Roll'!$U8,
IF(OR(AND(AR$5&gt;='Rent Roll'!$K8,AR$5&lt;='Rent Roll'!$L8),AND(AR$5&gt;='Rent Roll'!$M34,AR$5&lt;='Rent Roll'!$N34)),
IF('Rent Roll'!$S8=NNN,AR38,
IF('Rent Roll'!$S8=Stop,AR63,
IF('Rent Roll'!$S8=CAM_Fixed,AR88,
IF('Rent Roll'!$S8=FSG,"-","-")))),"-"),"-")</f>
        <v>-</v>
      </c>
      <c r="AS11" s="92" t="str">
        <f>IF(AS$3='Rent Roll'!$U8,
IF(OR(AND(AS$5&gt;='Rent Roll'!$K8,AS$5&lt;='Rent Roll'!$L8),AND(AS$5&gt;='Rent Roll'!$M34,AS$5&lt;='Rent Roll'!$N34)),
IF('Rent Roll'!$S8=NNN,AS38,
IF('Rent Roll'!$S8=Stop,AS63,
IF('Rent Roll'!$S8=CAM_Fixed,AS88,
IF('Rent Roll'!$S8=FSG,"-","-")))),"-"),"-")</f>
        <v>-</v>
      </c>
      <c r="AT11" s="92" t="str">
        <f>IF(AT$3='Rent Roll'!$U8,
IF(OR(AND(AT$5&gt;='Rent Roll'!$K8,AT$5&lt;='Rent Roll'!$L8),AND(AT$5&gt;='Rent Roll'!$M34,AT$5&lt;='Rent Roll'!$N34)),
IF('Rent Roll'!$S8=NNN,AT38,
IF('Rent Roll'!$S8=Stop,AT63,
IF('Rent Roll'!$S8=CAM_Fixed,AT88,
IF('Rent Roll'!$S8=FSG,"-","-")))),"-"),"-")</f>
        <v>-</v>
      </c>
      <c r="AU11" s="92" t="str">
        <f>IF(AU$3='Rent Roll'!$U8,
IF(OR(AND(AU$5&gt;='Rent Roll'!$K8,AU$5&lt;='Rent Roll'!$L8),AND(AU$5&gt;='Rent Roll'!$M34,AU$5&lt;='Rent Roll'!$N34)),
IF('Rent Roll'!$S8=NNN,AU38,
IF('Rent Roll'!$S8=Stop,AU63,
IF('Rent Roll'!$S8=CAM_Fixed,AU88,
IF('Rent Roll'!$S8=FSG,"-","-")))),"-"),"-")</f>
        <v>-</v>
      </c>
      <c r="AV11" s="92" t="str">
        <f>IF(AV$3='Rent Roll'!$U8,
IF(OR(AND(AV$5&gt;='Rent Roll'!$K8,AV$5&lt;='Rent Roll'!$L8),AND(AV$5&gt;='Rent Roll'!$M34,AV$5&lt;='Rent Roll'!$N34)),
IF('Rent Roll'!$S8=NNN,AV38,
IF('Rent Roll'!$S8=Stop,AV63,
IF('Rent Roll'!$S8=CAM_Fixed,AV88,
IF('Rent Roll'!$S8=FSG,"-","-")))),"-"),"-")</f>
        <v>-</v>
      </c>
      <c r="AW11" s="92" t="str">
        <f>IF(AW$3='Rent Roll'!$U8,
IF(OR(AND(AW$5&gt;='Rent Roll'!$K8,AW$5&lt;='Rent Roll'!$L8),AND(AW$5&gt;='Rent Roll'!$M34,AW$5&lt;='Rent Roll'!$N34)),
IF('Rent Roll'!$S8=NNN,AW38,
IF('Rent Roll'!$S8=Stop,AW63,
IF('Rent Roll'!$S8=CAM_Fixed,AW88,
IF('Rent Roll'!$S8=FSG,"-","-")))),"-"),"-")</f>
        <v>-</v>
      </c>
      <c r="AX11" s="92" t="str">
        <f>IF(AX$3='Rent Roll'!$U8,
IF(OR(AND(AX$5&gt;='Rent Roll'!$K8,AX$5&lt;='Rent Roll'!$L8),AND(AX$5&gt;='Rent Roll'!$M34,AX$5&lt;='Rent Roll'!$N34)),
IF('Rent Roll'!$S8=NNN,AX38,
IF('Rent Roll'!$S8=Stop,AX63,
IF('Rent Roll'!$S8=CAM_Fixed,AX88,
IF('Rent Roll'!$S8=FSG,"-","-")))),"-"),"-")</f>
        <v>-</v>
      </c>
      <c r="AY11" s="92" t="str">
        <f>IF(AY$3='Rent Roll'!$U8,
IF(OR(AND(AY$5&gt;='Rent Roll'!$K8,AY$5&lt;='Rent Roll'!$L8),AND(AY$5&gt;='Rent Roll'!$M34,AY$5&lt;='Rent Roll'!$N34)),
IF('Rent Roll'!$S8=NNN,AY38,
IF('Rent Roll'!$S8=Stop,AY63,
IF('Rent Roll'!$S8=CAM_Fixed,AY88,
IF('Rent Roll'!$S8=FSG,"-","-")))),"-"),"-")</f>
        <v>-</v>
      </c>
      <c r="AZ11" s="92" t="str">
        <f>IF(AZ$3='Rent Roll'!$U8,
IF(OR(AND(AZ$5&gt;='Rent Roll'!$K8,AZ$5&lt;='Rent Roll'!$L8),AND(AZ$5&gt;='Rent Roll'!$M34,AZ$5&lt;='Rent Roll'!$N34)),
IF('Rent Roll'!$S8=NNN,AZ38,
IF('Rent Roll'!$S8=Stop,AZ63,
IF('Rent Roll'!$S8=CAM_Fixed,AZ88,
IF('Rent Roll'!$S8=FSG,"-","-")))),"-"),"-")</f>
        <v>-</v>
      </c>
      <c r="BA11" s="92" t="str">
        <f>IF(BA$3='Rent Roll'!$U8,
IF(OR(AND(BA$5&gt;='Rent Roll'!$K8,BA$5&lt;='Rent Roll'!$L8),AND(BA$5&gt;='Rent Roll'!$M34,BA$5&lt;='Rent Roll'!$N34)),
IF('Rent Roll'!$S8=NNN,BA38,
IF('Rent Roll'!$S8=Stop,BA63,
IF('Rent Roll'!$S8=CAM_Fixed,BA88,
IF('Rent Roll'!$S8=FSG,"-","-")))),"-"),"-")</f>
        <v>-</v>
      </c>
      <c r="BB11" s="92" t="str">
        <f>IF(BB$3='Rent Roll'!$U8,
IF(OR(AND(BB$5&gt;='Rent Roll'!$K8,BB$5&lt;='Rent Roll'!$L8),AND(BB$5&gt;='Rent Roll'!$M34,BB$5&lt;='Rent Roll'!$N34)),
IF('Rent Roll'!$S8=NNN,BB38,
IF('Rent Roll'!$S8=Stop,BB63,
IF('Rent Roll'!$S8=CAM_Fixed,BB88,
IF('Rent Roll'!$S8=FSG,"-","-")))),"-"),"-")</f>
        <v>-</v>
      </c>
      <c r="BC11" s="92" t="str">
        <f>IF(BC$3='Rent Roll'!$U8,
IF(OR(AND(BC$5&gt;='Rent Roll'!$K8,BC$5&lt;='Rent Roll'!$L8),AND(BC$5&gt;='Rent Roll'!$M34,BC$5&lt;='Rent Roll'!$N34)),
IF('Rent Roll'!$S8=NNN,BC38,
IF('Rent Roll'!$S8=Stop,BC63,
IF('Rent Roll'!$S8=CAM_Fixed,BC88,
IF('Rent Roll'!$S8=FSG,"-","-")))),"-"),"-")</f>
        <v>-</v>
      </c>
      <c r="BD11" s="92" t="str">
        <f>IF(BD$3='Rent Roll'!$U8,
IF(OR(AND(BD$5&gt;='Rent Roll'!$K8,BD$5&lt;='Rent Roll'!$L8),AND(BD$5&gt;='Rent Roll'!$M34,BD$5&lt;='Rent Roll'!$N34)),
IF('Rent Roll'!$S8=NNN,BD38,
IF('Rent Roll'!$S8=Stop,BD63,
IF('Rent Roll'!$S8=CAM_Fixed,BD88,
IF('Rent Roll'!$S8=FSG,"-","-")))),"-"),"-")</f>
        <v>-</v>
      </c>
      <c r="BE11" s="92" t="str">
        <f>IF(BE$3='Rent Roll'!$U8,
IF(OR(AND(BE$5&gt;='Rent Roll'!$K8,BE$5&lt;='Rent Roll'!$L8),AND(BE$5&gt;='Rent Roll'!$M34,BE$5&lt;='Rent Roll'!$N34)),
IF('Rent Roll'!$S8=NNN,BE38,
IF('Rent Roll'!$S8=Stop,BE63,
IF('Rent Roll'!$S8=CAM_Fixed,BE88,
IF('Rent Roll'!$S8=FSG,"-","-")))),"-"),"-")</f>
        <v>-</v>
      </c>
      <c r="BF11" s="92" t="str">
        <f>IF(BF$3='Rent Roll'!$U8,
IF(OR(AND(BF$5&gt;='Rent Roll'!$K8,BF$5&lt;='Rent Roll'!$L8),AND(BF$5&gt;='Rent Roll'!$M34,BF$5&lt;='Rent Roll'!$N34)),
IF('Rent Roll'!$S8=NNN,BF38,
IF('Rent Roll'!$S8=Stop,BF63,
IF('Rent Roll'!$S8=CAM_Fixed,BF88,
IF('Rent Roll'!$S8=FSG,"-","-")))),"-"),"-")</f>
        <v>-</v>
      </c>
      <c r="BG11" s="92" t="str">
        <f>IF(BG$3='Rent Roll'!$U8,
IF(OR(AND(BG$5&gt;='Rent Roll'!$K8,BG$5&lt;='Rent Roll'!$L8),AND(BG$5&gt;='Rent Roll'!$M34,BG$5&lt;='Rent Roll'!$N34)),
IF('Rent Roll'!$S8=NNN,BG38,
IF('Rent Roll'!$S8=Stop,BG63,
IF('Rent Roll'!$S8=CAM_Fixed,BG88,
IF('Rent Roll'!$S8=FSG,"-","-")))),"-"),"-")</f>
        <v>-</v>
      </c>
      <c r="BH11" s="92" t="str">
        <f>IF(BH$3='Rent Roll'!$U8,
IF(OR(AND(BH$5&gt;='Rent Roll'!$K8,BH$5&lt;='Rent Roll'!$L8),AND(BH$5&gt;='Rent Roll'!$M34,BH$5&lt;='Rent Roll'!$N34)),
IF('Rent Roll'!$S8=NNN,BH38,
IF('Rent Roll'!$S8=Stop,BH63,
IF('Rent Roll'!$S8=CAM_Fixed,BH88,
IF('Rent Roll'!$S8=FSG,"-","-")))),"-"),"-")</f>
        <v>-</v>
      </c>
      <c r="BI11" s="92" t="str">
        <f>IF(BI$3='Rent Roll'!$U8,
IF(OR(AND(BI$5&gt;='Rent Roll'!$K8,BI$5&lt;='Rent Roll'!$L8),AND(BI$5&gt;='Rent Roll'!$M34,BI$5&lt;='Rent Roll'!$N34)),
IF('Rent Roll'!$S8=NNN,BI38,
IF('Rent Roll'!$S8=Stop,BI63,
IF('Rent Roll'!$S8=CAM_Fixed,BI88,
IF('Rent Roll'!$S8=FSG,"-","-")))),"-"),"-")</f>
        <v>-</v>
      </c>
      <c r="BJ11" s="92" t="str">
        <f>IF(BJ$3='Rent Roll'!$U8,
IF(OR(AND(BJ$5&gt;='Rent Roll'!$K8,BJ$5&lt;='Rent Roll'!$L8),AND(BJ$5&gt;='Rent Roll'!$M34,BJ$5&lt;='Rent Roll'!$N34)),
IF('Rent Roll'!$S8=NNN,BJ38,
IF('Rent Roll'!$S8=Stop,BJ63,
IF('Rent Roll'!$S8=CAM_Fixed,BJ88,
IF('Rent Roll'!$S8=FSG,"-","-")))),"-"),"-")</f>
        <v>-</v>
      </c>
      <c r="BK11" s="92" t="str">
        <f>IF(BK$3='Rent Roll'!$U8,
IF(OR(AND(BK$5&gt;='Rent Roll'!$K8,BK$5&lt;='Rent Roll'!$L8),AND(BK$5&gt;='Rent Roll'!$M34,BK$5&lt;='Rent Roll'!$N34)),
IF('Rent Roll'!$S8=NNN,BK38,
IF('Rent Roll'!$S8=Stop,BK63,
IF('Rent Roll'!$S8=CAM_Fixed,BK88,
IF('Rent Roll'!$S8=FSG,"-","-")))),"-"),"-")</f>
        <v>-</v>
      </c>
      <c r="BL11" s="92" t="str">
        <f>IF(BL$3='Rent Roll'!$U8,
IF(OR(AND(BL$5&gt;='Rent Roll'!$K8,BL$5&lt;='Rent Roll'!$L8),AND(BL$5&gt;='Rent Roll'!$M34,BL$5&lt;='Rent Roll'!$N34)),
IF('Rent Roll'!$S8=NNN,BL38,
IF('Rent Roll'!$S8=Stop,BL63,
IF('Rent Roll'!$S8=CAM_Fixed,BL88,
IF('Rent Roll'!$S8=FSG,"-","-")))),"-"),"-")</f>
        <v>-</v>
      </c>
      <c r="BM11" s="92" t="str">
        <f>IF(BM$3='Rent Roll'!$U8,
IF(OR(AND(BM$5&gt;='Rent Roll'!$K8,BM$5&lt;='Rent Roll'!$L8),AND(BM$5&gt;='Rent Roll'!$M34,BM$5&lt;='Rent Roll'!$N34)),
IF('Rent Roll'!$S8=NNN,BM38,
IF('Rent Roll'!$S8=Stop,BM63,
IF('Rent Roll'!$S8=CAM_Fixed,BM88,
IF('Rent Roll'!$S8=FSG,"-","-")))),"-"),"-")</f>
        <v>-</v>
      </c>
      <c r="BN11" s="92" t="str">
        <f>IF(BN$3='Rent Roll'!$U8,
IF(OR(AND(BN$5&gt;='Rent Roll'!$K8,BN$5&lt;='Rent Roll'!$L8),AND(BN$5&gt;='Rent Roll'!$M34,BN$5&lt;='Rent Roll'!$N34)),
IF('Rent Roll'!$S8=NNN,BN38,
IF('Rent Roll'!$S8=Stop,BN63,
IF('Rent Roll'!$S8=CAM_Fixed,BN88,
IF('Rent Roll'!$S8=FSG,"-","-")))),"-"),"-")</f>
        <v>-</v>
      </c>
      <c r="BO11" s="92" t="str">
        <f>IF(BO$3='Rent Roll'!$U8,
IF(OR(AND(BO$5&gt;='Rent Roll'!$K8,BO$5&lt;='Rent Roll'!$L8),AND(BO$5&gt;='Rent Roll'!$M34,BO$5&lt;='Rent Roll'!$N34)),
IF('Rent Roll'!$S8=NNN,BO38,
IF('Rent Roll'!$S8=Stop,BO63,
IF('Rent Roll'!$S8=CAM_Fixed,BO88,
IF('Rent Roll'!$S8=FSG,"-","-")))),"-"),"-")</f>
        <v>-</v>
      </c>
      <c r="BP11" s="92" t="str">
        <f>IF(BP$3='Rent Roll'!$U8,
IF(OR(AND(BP$5&gt;='Rent Roll'!$K8,BP$5&lt;='Rent Roll'!$L8),AND(BP$5&gt;='Rent Roll'!$M34,BP$5&lt;='Rent Roll'!$N34)),
IF('Rent Roll'!$S8=NNN,BP38,
IF('Rent Roll'!$S8=Stop,BP63,
IF('Rent Roll'!$S8=CAM_Fixed,BP88,
IF('Rent Roll'!$S8=FSG,"-","-")))),"-"),"-")</f>
        <v>-</v>
      </c>
      <c r="BQ11" s="92" t="str">
        <f>IF(BQ$3='Rent Roll'!$U8,
IF(OR(AND(BQ$5&gt;='Rent Roll'!$K8,BQ$5&lt;='Rent Roll'!$L8),AND(BQ$5&gt;='Rent Roll'!$M34,BQ$5&lt;='Rent Roll'!$N34)),
IF('Rent Roll'!$S8=NNN,BQ38,
IF('Rent Roll'!$S8=Stop,BQ63,
IF('Rent Roll'!$S8=CAM_Fixed,BQ88,
IF('Rent Roll'!$S8=FSG,"-","-")))),"-"),"-")</f>
        <v>-</v>
      </c>
      <c r="BR11" s="92" t="str">
        <f>IF(BR$3='Rent Roll'!$U8,
IF(OR(AND(BR$5&gt;='Rent Roll'!$K8,BR$5&lt;='Rent Roll'!$L8),AND(BR$5&gt;='Rent Roll'!$M34,BR$5&lt;='Rent Roll'!$N34)),
IF('Rent Roll'!$S8=NNN,BR38,
IF('Rent Roll'!$S8=Stop,BR63,
IF('Rent Roll'!$S8=CAM_Fixed,BR88,
IF('Rent Roll'!$S8=FSG,"-","-")))),"-"),"-")</f>
        <v>-</v>
      </c>
      <c r="BS11" s="92" t="str">
        <f>IF(BS$3='Rent Roll'!$U8,
IF(OR(AND(BS$5&gt;='Rent Roll'!$K8,BS$5&lt;='Rent Roll'!$L8),AND(BS$5&gt;='Rent Roll'!$M34,BS$5&lt;='Rent Roll'!$N34)),
IF('Rent Roll'!$S8=NNN,BS38,
IF('Rent Roll'!$S8=Stop,BS63,
IF('Rent Roll'!$S8=CAM_Fixed,BS88,
IF('Rent Roll'!$S8=FSG,"-","-")))),"-"),"-")</f>
        <v>-</v>
      </c>
      <c r="BT11" s="92" t="str">
        <f>IF(BT$3='Rent Roll'!$U8,
IF(OR(AND(BT$5&gt;='Rent Roll'!$K8,BT$5&lt;='Rent Roll'!$L8),AND(BT$5&gt;='Rent Roll'!$M34,BT$5&lt;='Rent Roll'!$N34)),
IF('Rent Roll'!$S8=NNN,BT38,
IF('Rent Roll'!$S8=Stop,BT63,
IF('Rent Roll'!$S8=CAM_Fixed,BT88,
IF('Rent Roll'!$S8=FSG,"-","-")))),"-"),"-")</f>
        <v>-</v>
      </c>
      <c r="BU11" s="92" t="str">
        <f>IF(BU$3='Rent Roll'!$U8,
IF(OR(AND(BU$5&gt;='Rent Roll'!$K8,BU$5&lt;='Rent Roll'!$L8),AND(BU$5&gt;='Rent Roll'!$M34,BU$5&lt;='Rent Roll'!$N34)),
IF('Rent Roll'!$S8=NNN,BU38,
IF('Rent Roll'!$S8=Stop,BU63,
IF('Rent Roll'!$S8=CAM_Fixed,BU88,
IF('Rent Roll'!$S8=FSG,"-","-")))),"-"),"-")</f>
        <v>-</v>
      </c>
      <c r="BV11" s="92" t="str">
        <f>IF(BV$3='Rent Roll'!$U8,
IF(OR(AND(BV$5&gt;='Rent Roll'!$K8,BV$5&lt;='Rent Roll'!$L8),AND(BV$5&gt;='Rent Roll'!$M34,BV$5&lt;='Rent Roll'!$N34)),
IF('Rent Roll'!$S8=NNN,BV38,
IF('Rent Roll'!$S8=Stop,BV63,
IF('Rent Roll'!$S8=CAM_Fixed,BV88,
IF('Rent Roll'!$S8=FSG,"-","-")))),"-"),"-")</f>
        <v>-</v>
      </c>
      <c r="BW11" s="92" t="str">
        <f>IF(BW$3='Rent Roll'!$U8,
IF(OR(AND(BW$5&gt;='Rent Roll'!$K8,BW$5&lt;='Rent Roll'!$L8),AND(BW$5&gt;='Rent Roll'!$M34,BW$5&lt;='Rent Roll'!$N34)),
IF('Rent Roll'!$S8=NNN,BW38,
IF('Rent Roll'!$S8=Stop,BW63,
IF('Rent Roll'!$S8=CAM_Fixed,BW88,
IF('Rent Roll'!$S8=FSG,"-","-")))),"-"),"-")</f>
        <v>-</v>
      </c>
      <c r="BX11" s="92" t="str">
        <f>IF(BX$3='Rent Roll'!$U8,
IF(OR(AND(BX$5&gt;='Rent Roll'!$K8,BX$5&lt;='Rent Roll'!$L8),AND(BX$5&gt;='Rent Roll'!$M34,BX$5&lt;='Rent Roll'!$N34)),
IF('Rent Roll'!$S8=NNN,BX38,
IF('Rent Roll'!$S8=Stop,BX63,
IF('Rent Roll'!$S8=CAM_Fixed,BX88,
IF('Rent Roll'!$S8=FSG,"-","-")))),"-"),"-")</f>
        <v>-</v>
      </c>
      <c r="BY11" s="92" t="str">
        <f>IF(BY$3='Rent Roll'!$U8,
IF(OR(AND(BY$5&gt;='Rent Roll'!$K8,BY$5&lt;='Rent Roll'!$L8),AND(BY$5&gt;='Rent Roll'!$M34,BY$5&lt;='Rent Roll'!$N34)),
IF('Rent Roll'!$S8=NNN,BY38,
IF('Rent Roll'!$S8=Stop,BY63,
IF('Rent Roll'!$S8=CAM_Fixed,BY88,
IF('Rent Roll'!$S8=FSG,"-","-")))),"-"),"-")</f>
        <v>-</v>
      </c>
      <c r="BZ11" s="92" t="str">
        <f>IF(BZ$3='Rent Roll'!$U8,
IF(OR(AND(BZ$5&gt;='Rent Roll'!$K8,BZ$5&lt;='Rent Roll'!$L8),AND(BZ$5&gt;='Rent Roll'!$M34,BZ$5&lt;='Rent Roll'!$N34)),
IF('Rent Roll'!$S8=NNN,BZ38,
IF('Rent Roll'!$S8=Stop,BZ63,
IF('Rent Roll'!$S8=CAM_Fixed,BZ88,
IF('Rent Roll'!$S8=FSG,"-","-")))),"-"),"-")</f>
        <v>-</v>
      </c>
      <c r="CA11" s="92" t="str">
        <f>IF(CA$3='Rent Roll'!$U8,
IF(OR(AND(CA$5&gt;='Rent Roll'!$K8,CA$5&lt;='Rent Roll'!$L8),AND(CA$5&gt;='Rent Roll'!$M34,CA$5&lt;='Rent Roll'!$N34)),
IF('Rent Roll'!$S8=NNN,CA38,
IF('Rent Roll'!$S8=Stop,CA63,
IF('Rent Roll'!$S8=CAM_Fixed,CA88,
IF('Rent Roll'!$S8=FSG,"-","-")))),"-"),"-")</f>
        <v>-</v>
      </c>
      <c r="CB11" s="92" t="str">
        <f>IF(CB$3='Rent Roll'!$U8,
IF(OR(AND(CB$5&gt;='Rent Roll'!$K8,CB$5&lt;='Rent Roll'!$L8),AND(CB$5&gt;='Rent Roll'!$M34,CB$5&lt;='Rent Roll'!$N34)),
IF('Rent Roll'!$S8=NNN,CB38,
IF('Rent Roll'!$S8=Stop,CB63,
IF('Rent Roll'!$S8=CAM_Fixed,CB88,
IF('Rent Roll'!$S8=FSG,"-","-")))),"-"),"-")</f>
        <v>-</v>
      </c>
      <c r="CC11" s="92" t="str">
        <f>IF(CC$3='Rent Roll'!$U8,
IF(OR(AND(CC$5&gt;='Rent Roll'!$K8,CC$5&lt;='Rent Roll'!$L8),AND(CC$5&gt;='Rent Roll'!$M34,CC$5&lt;='Rent Roll'!$N34)),
IF('Rent Roll'!$S8=NNN,CC38,
IF('Rent Roll'!$S8=Stop,CC63,
IF('Rent Roll'!$S8=CAM_Fixed,CC88,
IF('Rent Roll'!$S8=FSG,"-","-")))),"-"),"-")</f>
        <v>-</v>
      </c>
      <c r="CD11" s="92" t="str">
        <f>IF(CD$3='Rent Roll'!$U8,
IF(OR(AND(CD$5&gt;='Rent Roll'!$K8,CD$5&lt;='Rent Roll'!$L8),AND(CD$5&gt;='Rent Roll'!$M34,CD$5&lt;='Rent Roll'!$N34)),
IF('Rent Roll'!$S8=NNN,CD38,
IF('Rent Roll'!$S8=Stop,CD63,
IF('Rent Roll'!$S8=CAM_Fixed,CD88,
IF('Rent Roll'!$S8=FSG,"-","-")))),"-"),"-")</f>
        <v>-</v>
      </c>
      <c r="CE11" s="92" t="str">
        <f>IF(CE$3='Rent Roll'!$U8,
IF(OR(AND(CE$5&gt;='Rent Roll'!$K8,CE$5&lt;='Rent Roll'!$L8),AND(CE$5&gt;='Rent Roll'!$M34,CE$5&lt;='Rent Roll'!$N34)),
IF('Rent Roll'!$S8=NNN,CE38,
IF('Rent Roll'!$S8=Stop,CE63,
IF('Rent Roll'!$S8=CAM_Fixed,CE88,
IF('Rent Roll'!$S8=FSG,"-","-")))),"-"),"-")</f>
        <v>-</v>
      </c>
      <c r="CF11" s="92" t="str">
        <f>IF(CF$3='Rent Roll'!$U8,
IF(OR(AND(CF$5&gt;='Rent Roll'!$K8,CF$5&lt;='Rent Roll'!$L8),AND(CF$5&gt;='Rent Roll'!$M34,CF$5&lt;='Rent Roll'!$N34)),
IF('Rent Roll'!$S8=NNN,CF38,
IF('Rent Roll'!$S8=Stop,CF63,
IF('Rent Roll'!$S8=CAM_Fixed,CF88,
IF('Rent Roll'!$S8=FSG,"-","-")))),"-"),"-")</f>
        <v>-</v>
      </c>
      <c r="CG11" s="92" t="str">
        <f>IF(CG$3='Rent Roll'!$U8,
IF(OR(AND(CG$5&gt;='Rent Roll'!$K8,CG$5&lt;='Rent Roll'!$L8),AND(CG$5&gt;='Rent Roll'!$M34,CG$5&lt;='Rent Roll'!$N34)),
IF('Rent Roll'!$S8=NNN,CG38,
IF('Rent Roll'!$S8=Stop,CG63,
IF('Rent Roll'!$S8=CAM_Fixed,CG88,
IF('Rent Roll'!$S8=FSG,"-","-")))),"-"),"-")</f>
        <v>-</v>
      </c>
      <c r="CH11" s="92" t="str">
        <f>IF(CH$3='Rent Roll'!$U8,
IF(OR(AND(CH$5&gt;='Rent Roll'!$K8,CH$5&lt;='Rent Roll'!$L8),AND(CH$5&gt;='Rent Roll'!$M34,CH$5&lt;='Rent Roll'!$N34)),
IF('Rent Roll'!$S8=NNN,CH38,
IF('Rent Roll'!$S8=Stop,CH63,
IF('Rent Roll'!$S8=CAM_Fixed,CH88,
IF('Rent Roll'!$S8=FSG,"-","-")))),"-"),"-")</f>
        <v>-</v>
      </c>
      <c r="CI11" s="92" t="str">
        <f>IF(CI$3='Rent Roll'!$U8,
IF(OR(AND(CI$5&gt;='Rent Roll'!$K8,CI$5&lt;='Rent Roll'!$L8),AND(CI$5&gt;='Rent Roll'!$M34,CI$5&lt;='Rent Roll'!$N34)),
IF('Rent Roll'!$S8=NNN,CI38,
IF('Rent Roll'!$S8=Stop,CI63,
IF('Rent Roll'!$S8=CAM_Fixed,CI88,
IF('Rent Roll'!$S8=FSG,"-","-")))),"-"),"-")</f>
        <v>-</v>
      </c>
      <c r="CJ11" s="92" t="str">
        <f>IF(CJ$3='Rent Roll'!$U8,
IF(OR(AND(CJ$5&gt;='Rent Roll'!$K8,CJ$5&lt;='Rent Roll'!$L8),AND(CJ$5&gt;='Rent Roll'!$M34,CJ$5&lt;='Rent Roll'!$N34)),
IF('Rent Roll'!$S8=NNN,CJ38,
IF('Rent Roll'!$S8=Stop,CJ63,
IF('Rent Roll'!$S8=CAM_Fixed,CJ88,
IF('Rent Roll'!$S8=FSG,"-","-")))),"-"),"-")</f>
        <v>-</v>
      </c>
      <c r="CK11" s="92" t="str">
        <f>IF(CK$3='Rent Roll'!$U8,
IF(OR(AND(CK$5&gt;='Rent Roll'!$K8,CK$5&lt;='Rent Roll'!$L8),AND(CK$5&gt;='Rent Roll'!$M34,CK$5&lt;='Rent Roll'!$N34)),
IF('Rent Roll'!$S8=NNN,CK38,
IF('Rent Roll'!$S8=Stop,CK63,
IF('Rent Roll'!$S8=CAM_Fixed,CK88,
IF('Rent Roll'!$S8=FSG,"-","-")))),"-"),"-")</f>
        <v>-</v>
      </c>
      <c r="CL11" s="92" t="str">
        <f>IF(CL$3='Rent Roll'!$U8,
IF(OR(AND(CL$5&gt;='Rent Roll'!$K8,CL$5&lt;='Rent Roll'!$L8),AND(CL$5&gt;='Rent Roll'!$M34,CL$5&lt;='Rent Roll'!$N34)),
IF('Rent Roll'!$S8=NNN,CL38,
IF('Rent Roll'!$S8=Stop,CL63,
IF('Rent Roll'!$S8=CAM_Fixed,CL88,
IF('Rent Roll'!$S8=FSG,"-","-")))),"-"),"-")</f>
        <v>-</v>
      </c>
      <c r="CM11" s="92" t="str">
        <f>IF(CM$3='Rent Roll'!$U8,
IF(OR(AND(CM$5&gt;='Rent Roll'!$K8,CM$5&lt;='Rent Roll'!$L8),AND(CM$5&gt;='Rent Roll'!$M34,CM$5&lt;='Rent Roll'!$N34)),
IF('Rent Roll'!$S8=NNN,CM38,
IF('Rent Roll'!$S8=Stop,CM63,
IF('Rent Roll'!$S8=CAM_Fixed,CM88,
IF('Rent Roll'!$S8=FSG,"-","-")))),"-"),"-")</f>
        <v>-</v>
      </c>
      <c r="CN11" s="92" t="str">
        <f>IF(CN$3='Rent Roll'!$U8,
IF(OR(AND(CN$5&gt;='Rent Roll'!$K8,CN$5&lt;='Rent Roll'!$L8),AND(CN$5&gt;='Rent Roll'!$M34,CN$5&lt;='Rent Roll'!$N34)),
IF('Rent Roll'!$S8=NNN,CN38,
IF('Rent Roll'!$S8=Stop,CN63,
IF('Rent Roll'!$S8=CAM_Fixed,CN88,
IF('Rent Roll'!$S8=FSG,"-","-")))),"-"),"-")</f>
        <v>-</v>
      </c>
      <c r="CO11" s="92" t="str">
        <f>IF(CO$3='Rent Roll'!$U8,
IF(OR(AND(CO$5&gt;='Rent Roll'!$K8,CO$5&lt;='Rent Roll'!$L8),AND(CO$5&gt;='Rent Roll'!$M34,CO$5&lt;='Rent Roll'!$N34)),
IF('Rent Roll'!$S8=NNN,CO38,
IF('Rent Roll'!$S8=Stop,CO63,
IF('Rent Roll'!$S8=CAM_Fixed,CO88,
IF('Rent Roll'!$S8=FSG,"-","-")))),"-"),"-")</f>
        <v>-</v>
      </c>
      <c r="CP11" s="92" t="str">
        <f>IF(CP$3='Rent Roll'!$U8,
IF(OR(AND(CP$5&gt;='Rent Roll'!$K8,CP$5&lt;='Rent Roll'!$L8),AND(CP$5&gt;='Rent Roll'!$M34,CP$5&lt;='Rent Roll'!$N34)),
IF('Rent Roll'!$S8=NNN,CP38,
IF('Rent Roll'!$S8=Stop,CP63,
IF('Rent Roll'!$S8=CAM_Fixed,CP88,
IF('Rent Roll'!$S8=FSG,"-","-")))),"-"),"-")</f>
        <v>-</v>
      </c>
      <c r="CQ11" s="92" t="str">
        <f>IF(CQ$3='Rent Roll'!$U8,
IF(OR(AND(CQ$5&gt;='Rent Roll'!$K8,CQ$5&lt;='Rent Roll'!$L8),AND(CQ$5&gt;='Rent Roll'!$M34,CQ$5&lt;='Rent Roll'!$N34)),
IF('Rent Roll'!$S8=NNN,CQ38,
IF('Rent Roll'!$S8=Stop,CQ63,
IF('Rent Roll'!$S8=CAM_Fixed,CQ88,
IF('Rent Roll'!$S8=FSG,"-","-")))),"-"),"-")</f>
        <v>-</v>
      </c>
      <c r="CR11" s="92" t="str">
        <f>IF(CR$3='Rent Roll'!$U8,
IF(OR(AND(CR$5&gt;='Rent Roll'!$K8,CR$5&lt;='Rent Roll'!$L8),AND(CR$5&gt;='Rent Roll'!$M34,CR$5&lt;='Rent Roll'!$N34)),
IF('Rent Roll'!$S8=NNN,CR38,
IF('Rent Roll'!$S8=Stop,CR63,
IF('Rent Roll'!$S8=CAM_Fixed,CR88,
IF('Rent Roll'!$S8=FSG,"-","-")))),"-"),"-")</f>
        <v>-</v>
      </c>
      <c r="CS11" s="92" t="str">
        <f>IF(CS$3='Rent Roll'!$U8,
IF(OR(AND(CS$5&gt;='Rent Roll'!$K8,CS$5&lt;='Rent Roll'!$L8),AND(CS$5&gt;='Rent Roll'!$M34,CS$5&lt;='Rent Roll'!$N34)),
IF('Rent Roll'!$S8=NNN,CS38,
IF('Rent Roll'!$S8=Stop,CS63,
IF('Rent Roll'!$S8=CAM_Fixed,CS88,
IF('Rent Roll'!$S8=FSG,"-","-")))),"-"),"-")</f>
        <v>-</v>
      </c>
      <c r="CT11" s="92" t="str">
        <f>IF(CT$3='Rent Roll'!$U8,
IF(OR(AND(CT$5&gt;='Rent Roll'!$K8,CT$5&lt;='Rent Roll'!$L8),AND(CT$5&gt;='Rent Roll'!$M34,CT$5&lt;='Rent Roll'!$N34)),
IF('Rent Roll'!$S8=NNN,CT38,
IF('Rent Roll'!$S8=Stop,CT63,
IF('Rent Roll'!$S8=CAM_Fixed,CT88,
IF('Rent Roll'!$S8=FSG,"-","-")))),"-"),"-")</f>
        <v>-</v>
      </c>
      <c r="CU11" s="92" t="str">
        <f>IF(CU$3='Rent Roll'!$U8,
IF(OR(AND(CU$5&gt;='Rent Roll'!$K8,CU$5&lt;='Rent Roll'!$L8),AND(CU$5&gt;='Rent Roll'!$M34,CU$5&lt;='Rent Roll'!$N34)),
IF('Rent Roll'!$S8=NNN,CU38,
IF('Rent Roll'!$S8=Stop,CU63,
IF('Rent Roll'!$S8=CAM_Fixed,CU88,
IF('Rent Roll'!$S8=FSG,"-","-")))),"-"),"-")</f>
        <v>-</v>
      </c>
      <c r="CV11" s="92" t="str">
        <f>IF(CV$3='Rent Roll'!$U8,
IF(OR(AND(CV$5&gt;='Rent Roll'!$K8,CV$5&lt;='Rent Roll'!$L8),AND(CV$5&gt;='Rent Roll'!$M34,CV$5&lt;='Rent Roll'!$N34)),
IF('Rent Roll'!$S8=NNN,CV38,
IF('Rent Roll'!$S8=Stop,CV63,
IF('Rent Roll'!$S8=CAM_Fixed,CV88,
IF('Rent Roll'!$S8=FSG,"-","-")))),"-"),"-")</f>
        <v>-</v>
      </c>
      <c r="CW11" s="92" t="str">
        <f>IF(CW$3='Rent Roll'!$U8,
IF(OR(AND(CW$5&gt;='Rent Roll'!$K8,CW$5&lt;='Rent Roll'!$L8),AND(CW$5&gt;='Rent Roll'!$M34,CW$5&lt;='Rent Roll'!$N34)),
IF('Rent Roll'!$S8=NNN,CW38,
IF('Rent Roll'!$S8=Stop,CW63,
IF('Rent Roll'!$S8=CAM_Fixed,CW88,
IF('Rent Roll'!$S8=FSG,"-","-")))),"-"),"-")</f>
        <v>-</v>
      </c>
      <c r="CX11" s="92" t="str">
        <f>IF(CX$3='Rent Roll'!$U8,
IF(OR(AND(CX$5&gt;='Rent Roll'!$K8,CX$5&lt;='Rent Roll'!$L8),AND(CX$5&gt;='Rent Roll'!$M34,CX$5&lt;='Rent Roll'!$N34)),
IF('Rent Roll'!$S8=NNN,CX38,
IF('Rent Roll'!$S8=Stop,CX63,
IF('Rent Roll'!$S8=CAM_Fixed,CX88,
IF('Rent Roll'!$S8=FSG,"-","-")))),"-"),"-")</f>
        <v>-</v>
      </c>
      <c r="CY11" s="92" t="str">
        <f>IF(CY$3='Rent Roll'!$U8,
IF(OR(AND(CY$5&gt;='Rent Roll'!$K8,CY$5&lt;='Rent Roll'!$L8),AND(CY$5&gt;='Rent Roll'!$M34,CY$5&lt;='Rent Roll'!$N34)),
IF('Rent Roll'!$S8=NNN,CY38,
IF('Rent Roll'!$S8=Stop,CY63,
IF('Rent Roll'!$S8=CAM_Fixed,CY88,
IF('Rent Roll'!$S8=FSG,"-","-")))),"-"),"-")</f>
        <v>-</v>
      </c>
      <c r="CZ11" s="92" t="str">
        <f>IF(CZ$3='Rent Roll'!$U8,
IF(OR(AND(CZ$5&gt;='Rent Roll'!$K8,CZ$5&lt;='Rent Roll'!$L8),AND(CZ$5&gt;='Rent Roll'!$M34,CZ$5&lt;='Rent Roll'!$N34)),
IF('Rent Roll'!$S8=NNN,CZ38,
IF('Rent Roll'!$S8=Stop,CZ63,
IF('Rent Roll'!$S8=CAM_Fixed,CZ88,
IF('Rent Roll'!$S8=FSG,"-","-")))),"-"),"-")</f>
        <v>-</v>
      </c>
      <c r="DA11" s="92" t="str">
        <f>IF(DA$3='Rent Roll'!$U8,
IF(OR(AND(DA$5&gt;='Rent Roll'!$K8,DA$5&lt;='Rent Roll'!$L8),AND(DA$5&gt;='Rent Roll'!$M34,DA$5&lt;='Rent Roll'!$N34)),
IF('Rent Roll'!$S8=NNN,DA38,
IF('Rent Roll'!$S8=Stop,DA63,
IF('Rent Roll'!$S8=CAM_Fixed,DA88,
IF('Rent Roll'!$S8=FSG,"-","-")))),"-"),"-")</f>
        <v>-</v>
      </c>
      <c r="DB11" s="92" t="str">
        <f>IF(DB$3='Rent Roll'!$U8,
IF(OR(AND(DB$5&gt;='Rent Roll'!$K8,DB$5&lt;='Rent Roll'!$L8),AND(DB$5&gt;='Rent Roll'!$M34,DB$5&lt;='Rent Roll'!$N34)),
IF('Rent Roll'!$S8=NNN,DB38,
IF('Rent Roll'!$S8=Stop,DB63,
IF('Rent Roll'!$S8=CAM_Fixed,DB88,
IF('Rent Roll'!$S8=FSG,"-","-")))),"-"),"-")</f>
        <v>-</v>
      </c>
      <c r="DC11" s="92" t="str">
        <f>IF(DC$3='Rent Roll'!$U8,
IF(OR(AND(DC$5&gt;='Rent Roll'!$K8,DC$5&lt;='Rent Roll'!$L8),AND(DC$5&gt;='Rent Roll'!$M34,DC$5&lt;='Rent Roll'!$N34)),
IF('Rent Roll'!$S8=NNN,DC38,
IF('Rent Roll'!$S8=Stop,DC63,
IF('Rent Roll'!$S8=CAM_Fixed,DC88,
IF('Rent Roll'!$S8=FSG,"-","-")))),"-"),"-")</f>
        <v>-</v>
      </c>
      <c r="DD11" s="92" t="str">
        <f>IF(DD$3='Rent Roll'!$U8,
IF(OR(AND(DD$5&gt;='Rent Roll'!$K8,DD$5&lt;='Rent Roll'!$L8),AND(DD$5&gt;='Rent Roll'!$M34,DD$5&lt;='Rent Roll'!$N34)),
IF('Rent Roll'!$S8=NNN,DD38,
IF('Rent Roll'!$S8=Stop,DD63,
IF('Rent Roll'!$S8=CAM_Fixed,DD88,
IF('Rent Roll'!$S8=FSG,"-","-")))),"-"),"-")</f>
        <v>-</v>
      </c>
      <c r="DE11" s="92" t="str">
        <f>IF(DE$3='Rent Roll'!$U8,
IF(OR(AND(DE$5&gt;='Rent Roll'!$K8,DE$5&lt;='Rent Roll'!$L8),AND(DE$5&gt;='Rent Roll'!$M34,DE$5&lt;='Rent Roll'!$N34)),
IF('Rent Roll'!$S8=NNN,DE38,
IF('Rent Roll'!$S8=Stop,DE63,
IF('Rent Roll'!$S8=CAM_Fixed,DE88,
IF('Rent Roll'!$S8=FSG,"-","-")))),"-"),"-")</f>
        <v>-</v>
      </c>
      <c r="DF11" s="92" t="str">
        <f>IF(DF$3='Rent Roll'!$U8,
IF(OR(AND(DF$5&gt;='Rent Roll'!$K8,DF$5&lt;='Rent Roll'!$L8),AND(DF$5&gt;='Rent Roll'!$M34,DF$5&lt;='Rent Roll'!$N34)),
IF('Rent Roll'!$S8=NNN,DF38,
IF('Rent Roll'!$S8=Stop,DF63,
IF('Rent Roll'!$S8=CAM_Fixed,DF88,
IF('Rent Roll'!$S8=FSG,"-","-")))),"-"),"-")</f>
        <v>-</v>
      </c>
      <c r="DG11" s="92" t="str">
        <f>IF(DG$3='Rent Roll'!$U8,
IF(OR(AND(DG$5&gt;='Rent Roll'!$K8,DG$5&lt;='Rent Roll'!$L8),AND(DG$5&gt;='Rent Roll'!$M34,DG$5&lt;='Rent Roll'!$N34)),
IF('Rent Roll'!$S8=NNN,DG38,
IF('Rent Roll'!$S8=Stop,DG63,
IF('Rent Roll'!$S8=CAM_Fixed,DG88,
IF('Rent Roll'!$S8=FSG,"-","-")))),"-"),"-")</f>
        <v>-</v>
      </c>
      <c r="DH11" s="92" t="str">
        <f>IF(DH$3='Rent Roll'!$U8,
IF(OR(AND(DH$5&gt;='Rent Roll'!$K8,DH$5&lt;='Rent Roll'!$L8),AND(DH$5&gt;='Rent Roll'!$M34,DH$5&lt;='Rent Roll'!$N34)),
IF('Rent Roll'!$S8=NNN,DH38,
IF('Rent Roll'!$S8=Stop,DH63,
IF('Rent Roll'!$S8=CAM_Fixed,DH88,
IF('Rent Roll'!$S8=FSG,"-","-")))),"-"),"-")</f>
        <v>-</v>
      </c>
      <c r="DI11" s="92" t="str">
        <f>IF(DI$3='Rent Roll'!$U8,
IF(OR(AND(DI$5&gt;='Rent Roll'!$K8,DI$5&lt;='Rent Roll'!$L8),AND(DI$5&gt;='Rent Roll'!$M34,DI$5&lt;='Rent Roll'!$N34)),
IF('Rent Roll'!$S8=NNN,DI38,
IF('Rent Roll'!$S8=Stop,DI63,
IF('Rent Roll'!$S8=CAM_Fixed,DI88,
IF('Rent Roll'!$S8=FSG,"-","-")))),"-"),"-")</f>
        <v>-</v>
      </c>
      <c r="DJ11" s="92" t="str">
        <f>IF(DJ$3='Rent Roll'!$U8,
IF(OR(AND(DJ$5&gt;='Rent Roll'!$K8,DJ$5&lt;='Rent Roll'!$L8),AND(DJ$5&gt;='Rent Roll'!$M34,DJ$5&lt;='Rent Roll'!$N34)),
IF('Rent Roll'!$S8=NNN,DJ38,
IF('Rent Roll'!$S8=Stop,DJ63,
IF('Rent Roll'!$S8=CAM_Fixed,DJ88,
IF('Rent Roll'!$S8=FSG,"-","-")))),"-"),"-")</f>
        <v>-</v>
      </c>
      <c r="DK11" s="92" t="str">
        <f>IF(DK$3='Rent Roll'!$U8,
IF(OR(AND(DK$5&gt;='Rent Roll'!$K8,DK$5&lt;='Rent Roll'!$L8),AND(DK$5&gt;='Rent Roll'!$M34,DK$5&lt;='Rent Roll'!$N34)),
IF('Rent Roll'!$S8=NNN,DK38,
IF('Rent Roll'!$S8=Stop,DK63,
IF('Rent Roll'!$S8=CAM_Fixed,DK88,
IF('Rent Roll'!$S8=FSG,"-","-")))),"-"),"-")</f>
        <v>-</v>
      </c>
      <c r="DL11" s="92" t="str">
        <f>IF(DL$3='Rent Roll'!$U8,
IF(OR(AND(DL$5&gt;='Rent Roll'!$K8,DL$5&lt;='Rent Roll'!$L8),AND(DL$5&gt;='Rent Roll'!$M34,DL$5&lt;='Rent Roll'!$N34)),
IF('Rent Roll'!$S8=NNN,DL38,
IF('Rent Roll'!$S8=Stop,DL63,
IF('Rent Roll'!$S8=CAM_Fixed,DL88,
IF('Rent Roll'!$S8=FSG,"-","-")))),"-"),"-")</f>
        <v>-</v>
      </c>
      <c r="DM11" s="92" t="str">
        <f>IF(DM$3='Rent Roll'!$U8,
IF(OR(AND(DM$5&gt;='Rent Roll'!$K8,DM$5&lt;='Rent Roll'!$L8),AND(DM$5&gt;='Rent Roll'!$M34,DM$5&lt;='Rent Roll'!$N34)),
IF('Rent Roll'!$S8=NNN,DM38,
IF('Rent Roll'!$S8=Stop,DM63,
IF('Rent Roll'!$S8=CAM_Fixed,DM88,
IF('Rent Roll'!$S8=FSG,"-","-")))),"-"),"-")</f>
        <v>-</v>
      </c>
      <c r="DN11" s="92" t="str">
        <f>IF(DN$3='Rent Roll'!$U8,
IF(OR(AND(DN$5&gt;='Rent Roll'!$K8,DN$5&lt;='Rent Roll'!$L8),AND(DN$5&gt;='Rent Roll'!$M34,DN$5&lt;='Rent Roll'!$N34)),
IF('Rent Roll'!$S8=NNN,DN38,
IF('Rent Roll'!$S8=Stop,DN63,
IF('Rent Roll'!$S8=CAM_Fixed,DN88,
IF('Rent Roll'!$S8=FSG,"-","-")))),"-"),"-")</f>
        <v>-</v>
      </c>
      <c r="DO11" s="92" t="str">
        <f>IF(DO$3='Rent Roll'!$U8,
IF(OR(AND(DO$5&gt;='Rent Roll'!$K8,DO$5&lt;='Rent Roll'!$L8),AND(DO$5&gt;='Rent Roll'!$M34,DO$5&lt;='Rent Roll'!$N34)),
IF('Rent Roll'!$S8=NNN,DO38,
IF('Rent Roll'!$S8=Stop,DO63,
IF('Rent Roll'!$S8=CAM_Fixed,DO88,
IF('Rent Roll'!$S8=FSG,"-","-")))),"-"),"-")</f>
        <v>-</v>
      </c>
      <c r="DP11" s="92" t="str">
        <f>IF(DP$3='Rent Roll'!$U8,
IF(OR(AND(DP$5&gt;='Rent Roll'!$K8,DP$5&lt;='Rent Roll'!$L8),AND(DP$5&gt;='Rent Roll'!$M34,DP$5&lt;='Rent Roll'!$N34)),
IF('Rent Roll'!$S8=NNN,DP38,
IF('Rent Roll'!$S8=Stop,DP63,
IF('Rent Roll'!$S8=CAM_Fixed,DP88,
IF('Rent Roll'!$S8=FSG,"-","-")))),"-"),"-")</f>
        <v>-</v>
      </c>
      <c r="DQ11" s="92" t="str">
        <f>IF(DQ$3='Rent Roll'!$U8,
IF(OR(AND(DQ$5&gt;='Rent Roll'!$K8,DQ$5&lt;='Rent Roll'!$L8),AND(DQ$5&gt;='Rent Roll'!$M34,DQ$5&lt;='Rent Roll'!$N34)),
IF('Rent Roll'!$S8=NNN,DQ38,
IF('Rent Roll'!$S8=Stop,DQ63,
IF('Rent Roll'!$S8=CAM_Fixed,DQ88,
IF('Rent Roll'!$S8=FSG,"-","-")))),"-"),"-")</f>
        <v>-</v>
      </c>
      <c r="DR11" s="92" t="str">
        <f>IF(DR$3='Rent Roll'!$U8,
IF(OR(AND(DR$5&gt;='Rent Roll'!$K8,DR$5&lt;='Rent Roll'!$L8),AND(DR$5&gt;='Rent Roll'!$M34,DR$5&lt;='Rent Roll'!$N34)),
IF('Rent Roll'!$S8=NNN,DR38,
IF('Rent Roll'!$S8=Stop,DR63,
IF('Rent Roll'!$S8=CAM_Fixed,DR88,
IF('Rent Roll'!$S8=FSG,"-","-")))),"-"),"-")</f>
        <v>-</v>
      </c>
      <c r="DS11" s="92" t="str">
        <f>IF(DS$3='Rent Roll'!$U8,
IF(OR(AND(DS$5&gt;='Rent Roll'!$K8,DS$5&lt;='Rent Roll'!$L8),AND(DS$5&gt;='Rent Roll'!$M34,DS$5&lt;='Rent Roll'!$N34)),
IF('Rent Roll'!$S8=NNN,DS38,
IF('Rent Roll'!$S8=Stop,DS63,
IF('Rent Roll'!$S8=CAM_Fixed,DS88,
IF('Rent Roll'!$S8=FSG,"-","-")))),"-"),"-")</f>
        <v>-</v>
      </c>
      <c r="DT11" s="92" t="str">
        <f>IF(DT$3='Rent Roll'!$U8,
IF(OR(AND(DT$5&gt;='Rent Roll'!$K8,DT$5&lt;='Rent Roll'!$L8),AND(DT$5&gt;='Rent Roll'!$M34,DT$5&lt;='Rent Roll'!$N34)),
IF('Rent Roll'!$S8=NNN,DT38,
IF('Rent Roll'!$S8=Stop,DT63,
IF('Rent Roll'!$S8=CAM_Fixed,DT88,
IF('Rent Roll'!$S8=FSG,"-","-")))),"-"),"-")</f>
        <v>-</v>
      </c>
      <c r="DU11" s="92" t="str">
        <f>IF(DU$3='Rent Roll'!$U8,
IF(OR(AND(DU$5&gt;='Rent Roll'!$K8,DU$5&lt;='Rent Roll'!$L8),AND(DU$5&gt;='Rent Roll'!$M34,DU$5&lt;='Rent Roll'!$N34)),
IF('Rent Roll'!$S8=NNN,DU38,
IF('Rent Roll'!$S8=Stop,DU63,
IF('Rent Roll'!$S8=CAM_Fixed,DU88,
IF('Rent Roll'!$S8=FSG,"-","-")))),"-"),"-")</f>
        <v>-</v>
      </c>
      <c r="DV11" s="92" t="str">
        <f>IF(DV$3='Rent Roll'!$U8,
IF(OR(AND(DV$5&gt;='Rent Roll'!$K8,DV$5&lt;='Rent Roll'!$L8),AND(DV$5&gt;='Rent Roll'!$M34,DV$5&lt;='Rent Roll'!$N34)),
IF('Rent Roll'!$S8=NNN,DV38,
IF('Rent Roll'!$S8=Stop,DV63,
IF('Rent Roll'!$S8=CAM_Fixed,DV88,
IF('Rent Roll'!$S8=FSG,"-","-")))),"-"),"-")</f>
        <v>-</v>
      </c>
      <c r="DW11" s="92" t="str">
        <f>IF(DW$3='Rent Roll'!$U8,
IF(OR(AND(DW$5&gt;='Rent Roll'!$K8,DW$5&lt;='Rent Roll'!$L8),AND(DW$5&gt;='Rent Roll'!$M34,DW$5&lt;='Rent Roll'!$N34)),
IF('Rent Roll'!$S8=NNN,DW38,
IF('Rent Roll'!$S8=Stop,DW63,
IF('Rent Roll'!$S8=CAM_Fixed,DW88,
IF('Rent Roll'!$S8=FSG,"-","-")))),"-"),"-")</f>
        <v>-</v>
      </c>
      <c r="DX11" s="92" t="str">
        <f>IF(DX$3='Rent Roll'!$U8,
IF(OR(AND(DX$5&gt;='Rent Roll'!$K8,DX$5&lt;='Rent Roll'!$L8),AND(DX$5&gt;='Rent Roll'!$M34,DX$5&lt;='Rent Roll'!$N34)),
IF('Rent Roll'!$S8=NNN,DX38,
IF('Rent Roll'!$S8=Stop,DX63,
IF('Rent Roll'!$S8=CAM_Fixed,DX88,
IF('Rent Roll'!$S8=FSG,"-","-")))),"-"),"-")</f>
        <v>-</v>
      </c>
      <c r="DY11" s="92" t="str">
        <f>IF(DY$3='Rent Roll'!$U8,
IF(OR(AND(DY$5&gt;='Rent Roll'!$K8,DY$5&lt;='Rent Roll'!$L8),AND(DY$5&gt;='Rent Roll'!$M34,DY$5&lt;='Rent Roll'!$N34)),
IF('Rent Roll'!$S8=NNN,DY38,
IF('Rent Roll'!$S8=Stop,DY63,
IF('Rent Roll'!$S8=CAM_Fixed,DY88,
IF('Rent Roll'!$S8=FSG,"-","-")))),"-"),"-")</f>
        <v>-</v>
      </c>
      <c r="DZ11" s="92" t="str">
        <f>IF(DZ$3='Rent Roll'!$U8,
IF(OR(AND(DZ$5&gt;='Rent Roll'!$K8,DZ$5&lt;='Rent Roll'!$L8),AND(DZ$5&gt;='Rent Roll'!$M34,DZ$5&lt;='Rent Roll'!$N34)),
IF('Rent Roll'!$S8=NNN,DZ38,
IF('Rent Roll'!$S8=Stop,DZ63,
IF('Rent Roll'!$S8=CAM_Fixed,DZ88,
IF('Rent Roll'!$S8=FSG,"-","-")))),"-"),"-")</f>
        <v>-</v>
      </c>
      <c r="EA11" s="92" t="str">
        <f>IF(EA$3='Rent Roll'!$U8,
IF(OR(AND(EA$5&gt;='Rent Roll'!$K8,EA$5&lt;='Rent Roll'!$L8),AND(EA$5&gt;='Rent Roll'!$M34,EA$5&lt;='Rent Roll'!$N34)),
IF('Rent Roll'!$S8=NNN,EA38,
IF('Rent Roll'!$S8=Stop,EA63,
IF('Rent Roll'!$S8=CAM_Fixed,EA88,
IF('Rent Roll'!$S8=FSG,"-","-")))),"-"),"-")</f>
        <v>-</v>
      </c>
      <c r="EB11" s="92" t="str">
        <f>IF(EB$3='Rent Roll'!$U8,
IF(OR(AND(EB$5&gt;='Rent Roll'!$K8,EB$5&lt;='Rent Roll'!$L8),AND(EB$5&gt;='Rent Roll'!$M34,EB$5&lt;='Rent Roll'!$N34)),
IF('Rent Roll'!$S8=NNN,EB38,
IF('Rent Roll'!$S8=Stop,EB63,
IF('Rent Roll'!$S8=CAM_Fixed,EB88,
IF('Rent Roll'!$S8=FSG,"-","-")))),"-"),"-")</f>
        <v>-</v>
      </c>
      <c r="EC11" s="92" t="str">
        <f>IF(EC$3='Rent Roll'!$U8,
IF(OR(AND(EC$5&gt;='Rent Roll'!$K8,EC$5&lt;='Rent Roll'!$L8),AND(EC$5&gt;='Rent Roll'!$M34,EC$5&lt;='Rent Roll'!$N34)),
IF('Rent Roll'!$S8=NNN,EC38,
IF('Rent Roll'!$S8=Stop,EC63,
IF('Rent Roll'!$S8=CAM_Fixed,EC88,
IF('Rent Roll'!$S8=FSG,"-","-")))),"-"),"-")</f>
        <v>-</v>
      </c>
      <c r="ED11" s="92" t="str">
        <f>IF(ED$3='Rent Roll'!$U8,
IF(OR(AND(ED$5&gt;='Rent Roll'!$K8,ED$5&lt;='Rent Roll'!$L8),AND(ED$5&gt;='Rent Roll'!$M34,ED$5&lt;='Rent Roll'!$N34)),
IF('Rent Roll'!$S8=NNN,ED38,
IF('Rent Roll'!$S8=Stop,ED63,
IF('Rent Roll'!$S8=CAM_Fixed,ED88,
IF('Rent Roll'!$S8=FSG,"-","-")))),"-"),"-")</f>
        <v>-</v>
      </c>
      <c r="EE11" s="92" t="str">
        <f>IF(EE$3='Rent Roll'!$U8,
IF(OR(AND(EE$5&gt;='Rent Roll'!$K8,EE$5&lt;='Rent Roll'!$L8),AND(EE$5&gt;='Rent Roll'!$M34,EE$5&lt;='Rent Roll'!$N34)),
IF('Rent Roll'!$S8=NNN,EE38,
IF('Rent Roll'!$S8=Stop,EE63,
IF('Rent Roll'!$S8=CAM_Fixed,EE88,
IF('Rent Roll'!$S8=FSG,"-","-")))),"-"),"-")</f>
        <v>-</v>
      </c>
      <c r="EF11" s="214" t="str">
        <f>IF(EF$3='Rent Roll'!$U8,
IF(OR(AND(EF$5&gt;='Rent Roll'!$K8,EF$5&lt;='Rent Roll'!$L8),AND(EF$5&gt;='Rent Roll'!$M34,EF$5&lt;='Rent Roll'!$N34)),
IF('Rent Roll'!$S8=NNN,EF38,
IF('Rent Roll'!$S8=Stop,EF63,
IF('Rent Roll'!$S8=CAM_Fixed,EF88,
IF('Rent Roll'!$S8=FSG,"-","-")))),"-"),"-")</f>
        <v>-</v>
      </c>
      <c r="EG11" s="251" t="s">
        <v>109</v>
      </c>
    </row>
    <row r="12" spans="2:137" x14ac:dyDescent="0.25">
      <c r="B12" s="288" t="str">
        <f>IF('Rent Roll'!S9&gt;0,'Rent Roll'!S9,"")</f>
        <v/>
      </c>
      <c r="C12" s="287" t="str">
        <f>CONCATENATE('Rent Roll'!B9&amp;" - "&amp;'Rent Roll'!C9)</f>
        <v xml:space="preserve"> - </v>
      </c>
      <c r="D12" s="214">
        <f t="shared" si="11"/>
        <v>0</v>
      </c>
      <c r="E12" s="92" t="str">
        <f>IF(E$3='Rent Roll'!$U9,
IF(OR(AND(E$5&gt;='Rent Roll'!$K9,E$5&lt;='Rent Roll'!$L9),AND(E$5&gt;='Rent Roll'!$M35,E$5&lt;='Rent Roll'!$N35)),
IF('Rent Roll'!$S9=NNN,E39,
IF('Rent Roll'!$S9=Stop,E64,
IF('Rent Roll'!$S9=CAM_Fixed,E89,
IF('Rent Roll'!$S9=FSG,"-","-")))),"-"),"-")</f>
        <v>-</v>
      </c>
      <c r="F12" s="92" t="str">
        <f>IF(F$3='Rent Roll'!$U9,
IF(OR(AND(F$5&gt;='Rent Roll'!$K9,F$5&lt;='Rent Roll'!$L9),AND(F$5&gt;='Rent Roll'!$M35,F$5&lt;='Rent Roll'!$N35)),
IF('Rent Roll'!$S9=NNN,F39,
IF('Rent Roll'!$S9=Stop,F64,
IF('Rent Roll'!$S9=CAM_Fixed,F89,
IF('Rent Roll'!$S9=FSG,"-","-")))),"-"),"-")</f>
        <v>-</v>
      </c>
      <c r="G12" s="92" t="str">
        <f>IF(G$3='Rent Roll'!$U9,
IF(OR(AND(G$5&gt;='Rent Roll'!$K9,G$5&lt;='Rent Roll'!$L9),AND(G$5&gt;='Rent Roll'!$M35,G$5&lt;='Rent Roll'!$N35)),
IF('Rent Roll'!$S9=NNN,G39,
IF('Rent Roll'!$S9=Stop,G64,
IF('Rent Roll'!$S9=CAM_Fixed,G89,
IF('Rent Roll'!$S9=FSG,"-","-")))),"-"),"-")</f>
        <v>-</v>
      </c>
      <c r="H12" s="92" t="str">
        <f>IF(H$3='Rent Roll'!$U9,
IF(OR(AND(H$5&gt;='Rent Roll'!$K9,H$5&lt;='Rent Roll'!$L9),AND(H$5&gt;='Rent Roll'!$M35,H$5&lt;='Rent Roll'!$N35)),
IF('Rent Roll'!$S9=NNN,H39,
IF('Rent Roll'!$S9=Stop,H64,
IF('Rent Roll'!$S9=CAM_Fixed,H89,
IF('Rent Roll'!$S9=FSG,"-","-")))),"-"),"-")</f>
        <v>-</v>
      </c>
      <c r="I12" s="92" t="str">
        <f>IF(I$3='Rent Roll'!$U9,
IF(OR(AND(I$5&gt;='Rent Roll'!$K9,I$5&lt;='Rent Roll'!$L9),AND(I$5&gt;='Rent Roll'!$M35,I$5&lt;='Rent Roll'!$N35)),
IF('Rent Roll'!$S9=NNN,I39,
IF('Rent Roll'!$S9=Stop,I64,
IF('Rent Roll'!$S9=CAM_Fixed,I89,
IF('Rent Roll'!$S9=FSG,"-","-")))),"-"),"-")</f>
        <v>-</v>
      </c>
      <c r="J12" s="92" t="str">
        <f>IF(J$3='Rent Roll'!$U9,
IF(OR(AND(J$5&gt;='Rent Roll'!$K9,J$5&lt;='Rent Roll'!$L9),AND(J$5&gt;='Rent Roll'!$M35,J$5&lt;='Rent Roll'!$N35)),
IF('Rent Roll'!$S9=NNN,J39,
IF('Rent Roll'!$S9=Stop,J64,
IF('Rent Roll'!$S9=CAM_Fixed,J89,
IF('Rent Roll'!$S9=FSG,"-","-")))),"-"),"-")</f>
        <v>-</v>
      </c>
      <c r="K12" s="92" t="str">
        <f>IF(K$3='Rent Roll'!$U9,
IF(OR(AND(K$5&gt;='Rent Roll'!$K9,K$5&lt;='Rent Roll'!$L9),AND(K$5&gt;='Rent Roll'!$M35,K$5&lt;='Rent Roll'!$N35)),
IF('Rent Roll'!$S9=NNN,K39,
IF('Rent Roll'!$S9=Stop,K64,
IF('Rent Roll'!$S9=CAM_Fixed,K89,
IF('Rent Roll'!$S9=FSG,"-","-")))),"-"),"-")</f>
        <v>-</v>
      </c>
      <c r="L12" s="92" t="str">
        <f>IF(L$3='Rent Roll'!$U9,
IF(OR(AND(L$5&gt;='Rent Roll'!$K9,L$5&lt;='Rent Roll'!$L9),AND(L$5&gt;='Rent Roll'!$M35,L$5&lt;='Rent Roll'!$N35)),
IF('Rent Roll'!$S9=NNN,L39,
IF('Rent Roll'!$S9=Stop,L64,
IF('Rent Roll'!$S9=CAM_Fixed,L89,
IF('Rent Roll'!$S9=FSG,"-","-")))),"-"),"-")</f>
        <v>-</v>
      </c>
      <c r="M12" s="92" t="str">
        <f>IF(M$3='Rent Roll'!$U9,
IF(OR(AND(M$5&gt;='Rent Roll'!$K9,M$5&lt;='Rent Roll'!$L9),AND(M$5&gt;='Rent Roll'!$M35,M$5&lt;='Rent Roll'!$N35)),
IF('Rent Roll'!$S9=NNN,M39,
IF('Rent Roll'!$S9=Stop,M64,
IF('Rent Roll'!$S9=CAM_Fixed,M89,
IF('Rent Roll'!$S9=FSG,"-","-")))),"-"),"-")</f>
        <v>-</v>
      </c>
      <c r="N12" s="92" t="str">
        <f>IF(N$3='Rent Roll'!$U9,
IF(OR(AND(N$5&gt;='Rent Roll'!$K9,N$5&lt;='Rent Roll'!$L9),AND(N$5&gt;='Rent Roll'!$M35,N$5&lt;='Rent Roll'!$N35)),
IF('Rent Roll'!$S9=NNN,N39,
IF('Rent Roll'!$S9=Stop,N64,
IF('Rent Roll'!$S9=CAM_Fixed,N89,
IF('Rent Roll'!$S9=FSG,"-","-")))),"-"),"-")</f>
        <v>-</v>
      </c>
      <c r="O12" s="92" t="str">
        <f>IF(O$3='Rent Roll'!$U9,
IF(OR(AND(O$5&gt;='Rent Roll'!$K9,O$5&lt;='Rent Roll'!$L9),AND(O$5&gt;='Rent Roll'!$M35,O$5&lt;='Rent Roll'!$N35)),
IF('Rent Roll'!$S9=NNN,O39,
IF('Rent Roll'!$S9=Stop,O64,
IF('Rent Roll'!$S9=CAM_Fixed,O89,
IF('Rent Roll'!$S9=FSG,"-","-")))),"-"),"-")</f>
        <v>-</v>
      </c>
      <c r="P12" s="92" t="str">
        <f>IF(P$3='Rent Roll'!$U9,
IF(OR(AND(P$5&gt;='Rent Roll'!$K9,P$5&lt;='Rent Roll'!$L9),AND(P$5&gt;='Rent Roll'!$M35,P$5&lt;='Rent Roll'!$N35)),
IF('Rent Roll'!$S9=NNN,P39,
IF('Rent Roll'!$S9=Stop,P64,
IF('Rent Roll'!$S9=CAM_Fixed,P89,
IF('Rent Roll'!$S9=FSG,"-","-")))),"-"),"-")</f>
        <v>-</v>
      </c>
      <c r="Q12" s="92" t="str">
        <f>IF(Q$3='Rent Roll'!$U9,
IF(OR(AND(Q$5&gt;='Rent Roll'!$K9,Q$5&lt;='Rent Roll'!$L9),AND(Q$5&gt;='Rent Roll'!$M35,Q$5&lt;='Rent Roll'!$N35)),
IF('Rent Roll'!$S9=NNN,Q39,
IF('Rent Roll'!$S9=Stop,Q64,
IF('Rent Roll'!$S9=CAM_Fixed,Q89,
IF('Rent Roll'!$S9=FSG,"-","-")))),"-"),"-")</f>
        <v>-</v>
      </c>
      <c r="R12" s="92" t="str">
        <f>IF(R$3='Rent Roll'!$U9,
IF(OR(AND(R$5&gt;='Rent Roll'!$K9,R$5&lt;='Rent Roll'!$L9),AND(R$5&gt;='Rent Roll'!$M35,R$5&lt;='Rent Roll'!$N35)),
IF('Rent Roll'!$S9=NNN,R39,
IF('Rent Roll'!$S9=Stop,R64,
IF('Rent Roll'!$S9=CAM_Fixed,R89,
IF('Rent Roll'!$S9=FSG,"-","-")))),"-"),"-")</f>
        <v>-</v>
      </c>
      <c r="S12" s="92" t="str">
        <f>IF(S$3='Rent Roll'!$U9,
IF(OR(AND(S$5&gt;='Rent Roll'!$K9,S$5&lt;='Rent Roll'!$L9),AND(S$5&gt;='Rent Roll'!$M35,S$5&lt;='Rent Roll'!$N35)),
IF('Rent Roll'!$S9=NNN,S39,
IF('Rent Roll'!$S9=Stop,S64,
IF('Rent Roll'!$S9=CAM_Fixed,S89,
IF('Rent Roll'!$S9=FSG,"-","-")))),"-"),"-")</f>
        <v>-</v>
      </c>
      <c r="T12" s="92" t="str">
        <f>IF(T$3='Rent Roll'!$U9,
IF(OR(AND(T$5&gt;='Rent Roll'!$K9,T$5&lt;='Rent Roll'!$L9),AND(T$5&gt;='Rent Roll'!$M35,T$5&lt;='Rent Roll'!$N35)),
IF('Rent Roll'!$S9=NNN,T39,
IF('Rent Roll'!$S9=Stop,T64,
IF('Rent Roll'!$S9=CAM_Fixed,T89,
IF('Rent Roll'!$S9=FSG,"-","-")))),"-"),"-")</f>
        <v>-</v>
      </c>
      <c r="U12" s="92" t="str">
        <f>IF(U$3='Rent Roll'!$U9,
IF(OR(AND(U$5&gt;='Rent Roll'!$K9,U$5&lt;='Rent Roll'!$L9),AND(U$5&gt;='Rent Roll'!$M35,U$5&lt;='Rent Roll'!$N35)),
IF('Rent Roll'!$S9=NNN,U39,
IF('Rent Roll'!$S9=Stop,U64,
IF('Rent Roll'!$S9=CAM_Fixed,U89,
IF('Rent Roll'!$S9=FSG,"-","-")))),"-"),"-")</f>
        <v>-</v>
      </c>
      <c r="V12" s="92" t="str">
        <f>IF(V$3='Rent Roll'!$U9,
IF(OR(AND(V$5&gt;='Rent Roll'!$K9,V$5&lt;='Rent Roll'!$L9),AND(V$5&gt;='Rent Roll'!$M35,V$5&lt;='Rent Roll'!$N35)),
IF('Rent Roll'!$S9=NNN,V39,
IF('Rent Roll'!$S9=Stop,V64,
IF('Rent Roll'!$S9=CAM_Fixed,V89,
IF('Rent Roll'!$S9=FSG,"-","-")))),"-"),"-")</f>
        <v>-</v>
      </c>
      <c r="W12" s="92" t="str">
        <f>IF(W$3='Rent Roll'!$U9,
IF(OR(AND(W$5&gt;='Rent Roll'!$K9,W$5&lt;='Rent Roll'!$L9),AND(W$5&gt;='Rent Roll'!$M35,W$5&lt;='Rent Roll'!$N35)),
IF('Rent Roll'!$S9=NNN,W39,
IF('Rent Roll'!$S9=Stop,W64,
IF('Rent Roll'!$S9=CAM_Fixed,W89,
IF('Rent Roll'!$S9=FSG,"-","-")))),"-"),"-")</f>
        <v>-</v>
      </c>
      <c r="X12" s="92" t="str">
        <f>IF(X$3='Rent Roll'!$U9,
IF(OR(AND(X$5&gt;='Rent Roll'!$K9,X$5&lt;='Rent Roll'!$L9),AND(X$5&gt;='Rent Roll'!$M35,X$5&lt;='Rent Roll'!$N35)),
IF('Rent Roll'!$S9=NNN,X39,
IF('Rent Roll'!$S9=Stop,X64,
IF('Rent Roll'!$S9=CAM_Fixed,X89,
IF('Rent Roll'!$S9=FSG,"-","-")))),"-"),"-")</f>
        <v>-</v>
      </c>
      <c r="Y12" s="92" t="str">
        <f>IF(Y$3='Rent Roll'!$U9,
IF(OR(AND(Y$5&gt;='Rent Roll'!$K9,Y$5&lt;='Rent Roll'!$L9),AND(Y$5&gt;='Rent Roll'!$M35,Y$5&lt;='Rent Roll'!$N35)),
IF('Rent Roll'!$S9=NNN,Y39,
IF('Rent Roll'!$S9=Stop,Y64,
IF('Rent Roll'!$S9=CAM_Fixed,Y89,
IF('Rent Roll'!$S9=FSG,"-","-")))),"-"),"-")</f>
        <v>-</v>
      </c>
      <c r="Z12" s="92" t="str">
        <f>IF(Z$3='Rent Roll'!$U9,
IF(OR(AND(Z$5&gt;='Rent Roll'!$K9,Z$5&lt;='Rent Roll'!$L9),AND(Z$5&gt;='Rent Roll'!$M35,Z$5&lt;='Rent Roll'!$N35)),
IF('Rent Roll'!$S9=NNN,Z39,
IF('Rent Roll'!$S9=Stop,Z64,
IF('Rent Roll'!$S9=CAM_Fixed,Z89,
IF('Rent Roll'!$S9=FSG,"-","-")))),"-"),"-")</f>
        <v>-</v>
      </c>
      <c r="AA12" s="92" t="str">
        <f>IF(AA$3='Rent Roll'!$U9,
IF(OR(AND(AA$5&gt;='Rent Roll'!$K9,AA$5&lt;='Rent Roll'!$L9),AND(AA$5&gt;='Rent Roll'!$M35,AA$5&lt;='Rent Roll'!$N35)),
IF('Rent Roll'!$S9=NNN,AA39,
IF('Rent Roll'!$S9=Stop,AA64,
IF('Rent Roll'!$S9=CAM_Fixed,AA89,
IF('Rent Roll'!$S9=FSG,"-","-")))),"-"),"-")</f>
        <v>-</v>
      </c>
      <c r="AB12" s="92" t="str">
        <f>IF(AB$3='Rent Roll'!$U9,
IF(OR(AND(AB$5&gt;='Rent Roll'!$K9,AB$5&lt;='Rent Roll'!$L9),AND(AB$5&gt;='Rent Roll'!$M35,AB$5&lt;='Rent Roll'!$N35)),
IF('Rent Roll'!$S9=NNN,AB39,
IF('Rent Roll'!$S9=Stop,AB64,
IF('Rent Roll'!$S9=CAM_Fixed,AB89,
IF('Rent Roll'!$S9=FSG,"-","-")))),"-"),"-")</f>
        <v>-</v>
      </c>
      <c r="AC12" s="92" t="str">
        <f>IF(AC$3='Rent Roll'!$U9,
IF(OR(AND(AC$5&gt;='Rent Roll'!$K9,AC$5&lt;='Rent Roll'!$L9),AND(AC$5&gt;='Rent Roll'!$M35,AC$5&lt;='Rent Roll'!$N35)),
IF('Rent Roll'!$S9=NNN,AC39,
IF('Rent Roll'!$S9=Stop,AC64,
IF('Rent Roll'!$S9=CAM_Fixed,AC89,
IF('Rent Roll'!$S9=FSG,"-","-")))),"-"),"-")</f>
        <v>-</v>
      </c>
      <c r="AD12" s="92" t="str">
        <f>IF(AD$3='Rent Roll'!$U9,
IF(OR(AND(AD$5&gt;='Rent Roll'!$K9,AD$5&lt;='Rent Roll'!$L9),AND(AD$5&gt;='Rent Roll'!$M35,AD$5&lt;='Rent Roll'!$N35)),
IF('Rent Roll'!$S9=NNN,AD39,
IF('Rent Roll'!$S9=Stop,AD64,
IF('Rent Roll'!$S9=CAM_Fixed,AD89,
IF('Rent Roll'!$S9=FSG,"-","-")))),"-"),"-")</f>
        <v>-</v>
      </c>
      <c r="AE12" s="92" t="str">
        <f>IF(AE$3='Rent Roll'!$U9,
IF(OR(AND(AE$5&gt;='Rent Roll'!$K9,AE$5&lt;='Rent Roll'!$L9),AND(AE$5&gt;='Rent Roll'!$M35,AE$5&lt;='Rent Roll'!$N35)),
IF('Rent Roll'!$S9=NNN,AE39,
IF('Rent Roll'!$S9=Stop,AE64,
IF('Rent Roll'!$S9=CAM_Fixed,AE89,
IF('Rent Roll'!$S9=FSG,"-","-")))),"-"),"-")</f>
        <v>-</v>
      </c>
      <c r="AF12" s="92" t="str">
        <f>IF(AF$3='Rent Roll'!$U9,
IF(OR(AND(AF$5&gt;='Rent Roll'!$K9,AF$5&lt;='Rent Roll'!$L9),AND(AF$5&gt;='Rent Roll'!$M35,AF$5&lt;='Rent Roll'!$N35)),
IF('Rent Roll'!$S9=NNN,AF39,
IF('Rent Roll'!$S9=Stop,AF64,
IF('Rent Roll'!$S9=CAM_Fixed,AF89,
IF('Rent Roll'!$S9=FSG,"-","-")))),"-"),"-")</f>
        <v>-</v>
      </c>
      <c r="AG12" s="92" t="str">
        <f>IF(AG$3='Rent Roll'!$U9,
IF(OR(AND(AG$5&gt;='Rent Roll'!$K9,AG$5&lt;='Rent Roll'!$L9),AND(AG$5&gt;='Rent Roll'!$M35,AG$5&lt;='Rent Roll'!$N35)),
IF('Rent Roll'!$S9=NNN,AG39,
IF('Rent Roll'!$S9=Stop,AG64,
IF('Rent Roll'!$S9=CAM_Fixed,AG89,
IF('Rent Roll'!$S9=FSG,"-","-")))),"-"),"-")</f>
        <v>-</v>
      </c>
      <c r="AH12" s="92" t="str">
        <f>IF(AH$3='Rent Roll'!$U9,
IF(OR(AND(AH$5&gt;='Rent Roll'!$K9,AH$5&lt;='Rent Roll'!$L9),AND(AH$5&gt;='Rent Roll'!$M35,AH$5&lt;='Rent Roll'!$N35)),
IF('Rent Roll'!$S9=NNN,AH39,
IF('Rent Roll'!$S9=Stop,AH64,
IF('Rent Roll'!$S9=CAM_Fixed,AH89,
IF('Rent Roll'!$S9=FSG,"-","-")))),"-"),"-")</f>
        <v>-</v>
      </c>
      <c r="AI12" s="92" t="str">
        <f>IF(AI$3='Rent Roll'!$U9,
IF(OR(AND(AI$5&gt;='Rent Roll'!$K9,AI$5&lt;='Rent Roll'!$L9),AND(AI$5&gt;='Rent Roll'!$M35,AI$5&lt;='Rent Roll'!$N35)),
IF('Rent Roll'!$S9=NNN,AI39,
IF('Rent Roll'!$S9=Stop,AI64,
IF('Rent Roll'!$S9=CAM_Fixed,AI89,
IF('Rent Roll'!$S9=FSG,"-","-")))),"-"),"-")</f>
        <v>-</v>
      </c>
      <c r="AJ12" s="92" t="str">
        <f>IF(AJ$3='Rent Roll'!$U9,
IF(OR(AND(AJ$5&gt;='Rent Roll'!$K9,AJ$5&lt;='Rent Roll'!$L9),AND(AJ$5&gt;='Rent Roll'!$M35,AJ$5&lt;='Rent Roll'!$N35)),
IF('Rent Roll'!$S9=NNN,AJ39,
IF('Rent Roll'!$S9=Stop,AJ64,
IF('Rent Roll'!$S9=CAM_Fixed,AJ89,
IF('Rent Roll'!$S9=FSG,"-","-")))),"-"),"-")</f>
        <v>-</v>
      </c>
      <c r="AK12" s="92" t="str">
        <f>IF(AK$3='Rent Roll'!$U9,
IF(OR(AND(AK$5&gt;='Rent Roll'!$K9,AK$5&lt;='Rent Roll'!$L9),AND(AK$5&gt;='Rent Roll'!$M35,AK$5&lt;='Rent Roll'!$N35)),
IF('Rent Roll'!$S9=NNN,AK39,
IF('Rent Roll'!$S9=Stop,AK64,
IF('Rent Roll'!$S9=CAM_Fixed,AK89,
IF('Rent Roll'!$S9=FSG,"-","-")))),"-"),"-")</f>
        <v>-</v>
      </c>
      <c r="AL12" s="92" t="str">
        <f>IF(AL$3='Rent Roll'!$U9,
IF(OR(AND(AL$5&gt;='Rent Roll'!$K9,AL$5&lt;='Rent Roll'!$L9),AND(AL$5&gt;='Rent Roll'!$M35,AL$5&lt;='Rent Roll'!$N35)),
IF('Rent Roll'!$S9=NNN,AL39,
IF('Rent Roll'!$S9=Stop,AL64,
IF('Rent Roll'!$S9=CAM_Fixed,AL89,
IF('Rent Roll'!$S9=FSG,"-","-")))),"-"),"-")</f>
        <v>-</v>
      </c>
      <c r="AM12" s="92" t="str">
        <f>IF(AM$3='Rent Roll'!$U9,
IF(OR(AND(AM$5&gt;='Rent Roll'!$K9,AM$5&lt;='Rent Roll'!$L9),AND(AM$5&gt;='Rent Roll'!$M35,AM$5&lt;='Rent Roll'!$N35)),
IF('Rent Roll'!$S9=NNN,AM39,
IF('Rent Roll'!$S9=Stop,AM64,
IF('Rent Roll'!$S9=CAM_Fixed,AM89,
IF('Rent Roll'!$S9=FSG,"-","-")))),"-"),"-")</f>
        <v>-</v>
      </c>
      <c r="AN12" s="92" t="str">
        <f>IF(AN$3='Rent Roll'!$U9,
IF(OR(AND(AN$5&gt;='Rent Roll'!$K9,AN$5&lt;='Rent Roll'!$L9),AND(AN$5&gt;='Rent Roll'!$M35,AN$5&lt;='Rent Roll'!$N35)),
IF('Rent Roll'!$S9=NNN,AN39,
IF('Rent Roll'!$S9=Stop,AN64,
IF('Rent Roll'!$S9=CAM_Fixed,AN89,
IF('Rent Roll'!$S9=FSG,"-","-")))),"-"),"-")</f>
        <v>-</v>
      </c>
      <c r="AO12" s="92" t="str">
        <f>IF(AO$3='Rent Roll'!$U9,
IF(OR(AND(AO$5&gt;='Rent Roll'!$K9,AO$5&lt;='Rent Roll'!$L9),AND(AO$5&gt;='Rent Roll'!$M35,AO$5&lt;='Rent Roll'!$N35)),
IF('Rent Roll'!$S9=NNN,AO39,
IF('Rent Roll'!$S9=Stop,AO64,
IF('Rent Roll'!$S9=CAM_Fixed,AO89,
IF('Rent Roll'!$S9=FSG,"-","-")))),"-"),"-")</f>
        <v>-</v>
      </c>
      <c r="AP12" s="92" t="str">
        <f>IF(AP$3='Rent Roll'!$U9,
IF(OR(AND(AP$5&gt;='Rent Roll'!$K9,AP$5&lt;='Rent Roll'!$L9),AND(AP$5&gt;='Rent Roll'!$M35,AP$5&lt;='Rent Roll'!$N35)),
IF('Rent Roll'!$S9=NNN,AP39,
IF('Rent Roll'!$S9=Stop,AP64,
IF('Rent Roll'!$S9=CAM_Fixed,AP89,
IF('Rent Roll'!$S9=FSG,"-","-")))),"-"),"-")</f>
        <v>-</v>
      </c>
      <c r="AQ12" s="92" t="str">
        <f>IF(AQ$3='Rent Roll'!$U9,
IF(OR(AND(AQ$5&gt;='Rent Roll'!$K9,AQ$5&lt;='Rent Roll'!$L9),AND(AQ$5&gt;='Rent Roll'!$M35,AQ$5&lt;='Rent Roll'!$N35)),
IF('Rent Roll'!$S9=NNN,AQ39,
IF('Rent Roll'!$S9=Stop,AQ64,
IF('Rent Roll'!$S9=CAM_Fixed,AQ89,
IF('Rent Roll'!$S9=FSG,"-","-")))),"-"),"-")</f>
        <v>-</v>
      </c>
      <c r="AR12" s="92" t="str">
        <f>IF(AR$3='Rent Roll'!$U9,
IF(OR(AND(AR$5&gt;='Rent Roll'!$K9,AR$5&lt;='Rent Roll'!$L9),AND(AR$5&gt;='Rent Roll'!$M35,AR$5&lt;='Rent Roll'!$N35)),
IF('Rent Roll'!$S9=NNN,AR39,
IF('Rent Roll'!$S9=Stop,AR64,
IF('Rent Roll'!$S9=CAM_Fixed,AR89,
IF('Rent Roll'!$S9=FSG,"-","-")))),"-"),"-")</f>
        <v>-</v>
      </c>
      <c r="AS12" s="92" t="str">
        <f>IF(AS$3='Rent Roll'!$U9,
IF(OR(AND(AS$5&gt;='Rent Roll'!$K9,AS$5&lt;='Rent Roll'!$L9),AND(AS$5&gt;='Rent Roll'!$M35,AS$5&lt;='Rent Roll'!$N35)),
IF('Rent Roll'!$S9=NNN,AS39,
IF('Rent Roll'!$S9=Stop,AS64,
IF('Rent Roll'!$S9=CAM_Fixed,AS89,
IF('Rent Roll'!$S9=FSG,"-","-")))),"-"),"-")</f>
        <v>-</v>
      </c>
      <c r="AT12" s="92" t="str">
        <f>IF(AT$3='Rent Roll'!$U9,
IF(OR(AND(AT$5&gt;='Rent Roll'!$K9,AT$5&lt;='Rent Roll'!$L9),AND(AT$5&gt;='Rent Roll'!$M35,AT$5&lt;='Rent Roll'!$N35)),
IF('Rent Roll'!$S9=NNN,AT39,
IF('Rent Roll'!$S9=Stop,AT64,
IF('Rent Roll'!$S9=CAM_Fixed,AT89,
IF('Rent Roll'!$S9=FSG,"-","-")))),"-"),"-")</f>
        <v>-</v>
      </c>
      <c r="AU12" s="92" t="str">
        <f>IF(AU$3='Rent Roll'!$U9,
IF(OR(AND(AU$5&gt;='Rent Roll'!$K9,AU$5&lt;='Rent Roll'!$L9),AND(AU$5&gt;='Rent Roll'!$M35,AU$5&lt;='Rent Roll'!$N35)),
IF('Rent Roll'!$S9=NNN,AU39,
IF('Rent Roll'!$S9=Stop,AU64,
IF('Rent Roll'!$S9=CAM_Fixed,AU89,
IF('Rent Roll'!$S9=FSG,"-","-")))),"-"),"-")</f>
        <v>-</v>
      </c>
      <c r="AV12" s="92" t="str">
        <f>IF(AV$3='Rent Roll'!$U9,
IF(OR(AND(AV$5&gt;='Rent Roll'!$K9,AV$5&lt;='Rent Roll'!$L9),AND(AV$5&gt;='Rent Roll'!$M35,AV$5&lt;='Rent Roll'!$N35)),
IF('Rent Roll'!$S9=NNN,AV39,
IF('Rent Roll'!$S9=Stop,AV64,
IF('Rent Roll'!$S9=CAM_Fixed,AV89,
IF('Rent Roll'!$S9=FSG,"-","-")))),"-"),"-")</f>
        <v>-</v>
      </c>
      <c r="AW12" s="92" t="str">
        <f>IF(AW$3='Rent Roll'!$U9,
IF(OR(AND(AW$5&gt;='Rent Roll'!$K9,AW$5&lt;='Rent Roll'!$L9),AND(AW$5&gt;='Rent Roll'!$M35,AW$5&lt;='Rent Roll'!$N35)),
IF('Rent Roll'!$S9=NNN,AW39,
IF('Rent Roll'!$S9=Stop,AW64,
IF('Rent Roll'!$S9=CAM_Fixed,AW89,
IF('Rent Roll'!$S9=FSG,"-","-")))),"-"),"-")</f>
        <v>-</v>
      </c>
      <c r="AX12" s="92" t="str">
        <f>IF(AX$3='Rent Roll'!$U9,
IF(OR(AND(AX$5&gt;='Rent Roll'!$K9,AX$5&lt;='Rent Roll'!$L9),AND(AX$5&gt;='Rent Roll'!$M35,AX$5&lt;='Rent Roll'!$N35)),
IF('Rent Roll'!$S9=NNN,AX39,
IF('Rent Roll'!$S9=Stop,AX64,
IF('Rent Roll'!$S9=CAM_Fixed,AX89,
IF('Rent Roll'!$S9=FSG,"-","-")))),"-"),"-")</f>
        <v>-</v>
      </c>
      <c r="AY12" s="92" t="str">
        <f>IF(AY$3='Rent Roll'!$U9,
IF(OR(AND(AY$5&gt;='Rent Roll'!$K9,AY$5&lt;='Rent Roll'!$L9),AND(AY$5&gt;='Rent Roll'!$M35,AY$5&lt;='Rent Roll'!$N35)),
IF('Rent Roll'!$S9=NNN,AY39,
IF('Rent Roll'!$S9=Stop,AY64,
IF('Rent Roll'!$S9=CAM_Fixed,AY89,
IF('Rent Roll'!$S9=FSG,"-","-")))),"-"),"-")</f>
        <v>-</v>
      </c>
      <c r="AZ12" s="92" t="str">
        <f>IF(AZ$3='Rent Roll'!$U9,
IF(OR(AND(AZ$5&gt;='Rent Roll'!$K9,AZ$5&lt;='Rent Roll'!$L9),AND(AZ$5&gt;='Rent Roll'!$M35,AZ$5&lt;='Rent Roll'!$N35)),
IF('Rent Roll'!$S9=NNN,AZ39,
IF('Rent Roll'!$S9=Stop,AZ64,
IF('Rent Roll'!$S9=CAM_Fixed,AZ89,
IF('Rent Roll'!$S9=FSG,"-","-")))),"-"),"-")</f>
        <v>-</v>
      </c>
      <c r="BA12" s="92" t="str">
        <f>IF(BA$3='Rent Roll'!$U9,
IF(OR(AND(BA$5&gt;='Rent Roll'!$K9,BA$5&lt;='Rent Roll'!$L9),AND(BA$5&gt;='Rent Roll'!$M35,BA$5&lt;='Rent Roll'!$N35)),
IF('Rent Roll'!$S9=NNN,BA39,
IF('Rent Roll'!$S9=Stop,BA64,
IF('Rent Roll'!$S9=CAM_Fixed,BA89,
IF('Rent Roll'!$S9=FSG,"-","-")))),"-"),"-")</f>
        <v>-</v>
      </c>
      <c r="BB12" s="92" t="str">
        <f>IF(BB$3='Rent Roll'!$U9,
IF(OR(AND(BB$5&gt;='Rent Roll'!$K9,BB$5&lt;='Rent Roll'!$L9),AND(BB$5&gt;='Rent Roll'!$M35,BB$5&lt;='Rent Roll'!$N35)),
IF('Rent Roll'!$S9=NNN,BB39,
IF('Rent Roll'!$S9=Stop,BB64,
IF('Rent Roll'!$S9=CAM_Fixed,BB89,
IF('Rent Roll'!$S9=FSG,"-","-")))),"-"),"-")</f>
        <v>-</v>
      </c>
      <c r="BC12" s="92" t="str">
        <f>IF(BC$3='Rent Roll'!$U9,
IF(OR(AND(BC$5&gt;='Rent Roll'!$K9,BC$5&lt;='Rent Roll'!$L9),AND(BC$5&gt;='Rent Roll'!$M35,BC$5&lt;='Rent Roll'!$N35)),
IF('Rent Roll'!$S9=NNN,BC39,
IF('Rent Roll'!$S9=Stop,BC64,
IF('Rent Roll'!$S9=CAM_Fixed,BC89,
IF('Rent Roll'!$S9=FSG,"-","-")))),"-"),"-")</f>
        <v>-</v>
      </c>
      <c r="BD12" s="92" t="str">
        <f>IF(BD$3='Rent Roll'!$U9,
IF(OR(AND(BD$5&gt;='Rent Roll'!$K9,BD$5&lt;='Rent Roll'!$L9),AND(BD$5&gt;='Rent Roll'!$M35,BD$5&lt;='Rent Roll'!$N35)),
IF('Rent Roll'!$S9=NNN,BD39,
IF('Rent Roll'!$S9=Stop,BD64,
IF('Rent Roll'!$S9=CAM_Fixed,BD89,
IF('Rent Roll'!$S9=FSG,"-","-")))),"-"),"-")</f>
        <v>-</v>
      </c>
      <c r="BE12" s="92" t="str">
        <f>IF(BE$3='Rent Roll'!$U9,
IF(OR(AND(BE$5&gt;='Rent Roll'!$K9,BE$5&lt;='Rent Roll'!$L9),AND(BE$5&gt;='Rent Roll'!$M35,BE$5&lt;='Rent Roll'!$N35)),
IF('Rent Roll'!$S9=NNN,BE39,
IF('Rent Roll'!$S9=Stop,BE64,
IF('Rent Roll'!$S9=CAM_Fixed,BE89,
IF('Rent Roll'!$S9=FSG,"-","-")))),"-"),"-")</f>
        <v>-</v>
      </c>
      <c r="BF12" s="92" t="str">
        <f>IF(BF$3='Rent Roll'!$U9,
IF(OR(AND(BF$5&gt;='Rent Roll'!$K9,BF$5&lt;='Rent Roll'!$L9),AND(BF$5&gt;='Rent Roll'!$M35,BF$5&lt;='Rent Roll'!$N35)),
IF('Rent Roll'!$S9=NNN,BF39,
IF('Rent Roll'!$S9=Stop,BF64,
IF('Rent Roll'!$S9=CAM_Fixed,BF89,
IF('Rent Roll'!$S9=FSG,"-","-")))),"-"),"-")</f>
        <v>-</v>
      </c>
      <c r="BG12" s="92" t="str">
        <f>IF(BG$3='Rent Roll'!$U9,
IF(OR(AND(BG$5&gt;='Rent Roll'!$K9,BG$5&lt;='Rent Roll'!$L9),AND(BG$5&gt;='Rent Roll'!$M35,BG$5&lt;='Rent Roll'!$N35)),
IF('Rent Roll'!$S9=NNN,BG39,
IF('Rent Roll'!$S9=Stop,BG64,
IF('Rent Roll'!$S9=CAM_Fixed,BG89,
IF('Rent Roll'!$S9=FSG,"-","-")))),"-"),"-")</f>
        <v>-</v>
      </c>
      <c r="BH12" s="92" t="str">
        <f>IF(BH$3='Rent Roll'!$U9,
IF(OR(AND(BH$5&gt;='Rent Roll'!$K9,BH$5&lt;='Rent Roll'!$L9),AND(BH$5&gt;='Rent Roll'!$M35,BH$5&lt;='Rent Roll'!$N35)),
IF('Rent Roll'!$S9=NNN,BH39,
IF('Rent Roll'!$S9=Stop,BH64,
IF('Rent Roll'!$S9=CAM_Fixed,BH89,
IF('Rent Roll'!$S9=FSG,"-","-")))),"-"),"-")</f>
        <v>-</v>
      </c>
      <c r="BI12" s="92" t="str">
        <f>IF(BI$3='Rent Roll'!$U9,
IF(OR(AND(BI$5&gt;='Rent Roll'!$K9,BI$5&lt;='Rent Roll'!$L9),AND(BI$5&gt;='Rent Roll'!$M35,BI$5&lt;='Rent Roll'!$N35)),
IF('Rent Roll'!$S9=NNN,BI39,
IF('Rent Roll'!$S9=Stop,BI64,
IF('Rent Roll'!$S9=CAM_Fixed,BI89,
IF('Rent Roll'!$S9=FSG,"-","-")))),"-"),"-")</f>
        <v>-</v>
      </c>
      <c r="BJ12" s="92" t="str">
        <f>IF(BJ$3='Rent Roll'!$U9,
IF(OR(AND(BJ$5&gt;='Rent Roll'!$K9,BJ$5&lt;='Rent Roll'!$L9),AND(BJ$5&gt;='Rent Roll'!$M35,BJ$5&lt;='Rent Roll'!$N35)),
IF('Rent Roll'!$S9=NNN,BJ39,
IF('Rent Roll'!$S9=Stop,BJ64,
IF('Rent Roll'!$S9=CAM_Fixed,BJ89,
IF('Rent Roll'!$S9=FSG,"-","-")))),"-"),"-")</f>
        <v>-</v>
      </c>
      <c r="BK12" s="92" t="str">
        <f>IF(BK$3='Rent Roll'!$U9,
IF(OR(AND(BK$5&gt;='Rent Roll'!$K9,BK$5&lt;='Rent Roll'!$L9),AND(BK$5&gt;='Rent Roll'!$M35,BK$5&lt;='Rent Roll'!$N35)),
IF('Rent Roll'!$S9=NNN,BK39,
IF('Rent Roll'!$S9=Stop,BK64,
IF('Rent Roll'!$S9=CAM_Fixed,BK89,
IF('Rent Roll'!$S9=FSG,"-","-")))),"-"),"-")</f>
        <v>-</v>
      </c>
      <c r="BL12" s="92" t="str">
        <f>IF(BL$3='Rent Roll'!$U9,
IF(OR(AND(BL$5&gt;='Rent Roll'!$K9,BL$5&lt;='Rent Roll'!$L9),AND(BL$5&gt;='Rent Roll'!$M35,BL$5&lt;='Rent Roll'!$N35)),
IF('Rent Roll'!$S9=NNN,BL39,
IF('Rent Roll'!$S9=Stop,BL64,
IF('Rent Roll'!$S9=CAM_Fixed,BL89,
IF('Rent Roll'!$S9=FSG,"-","-")))),"-"),"-")</f>
        <v>-</v>
      </c>
      <c r="BM12" s="92" t="str">
        <f>IF(BM$3='Rent Roll'!$U9,
IF(OR(AND(BM$5&gt;='Rent Roll'!$K9,BM$5&lt;='Rent Roll'!$L9),AND(BM$5&gt;='Rent Roll'!$M35,BM$5&lt;='Rent Roll'!$N35)),
IF('Rent Roll'!$S9=NNN,BM39,
IF('Rent Roll'!$S9=Stop,BM64,
IF('Rent Roll'!$S9=CAM_Fixed,BM89,
IF('Rent Roll'!$S9=FSG,"-","-")))),"-"),"-")</f>
        <v>-</v>
      </c>
      <c r="BN12" s="92" t="str">
        <f>IF(BN$3='Rent Roll'!$U9,
IF(OR(AND(BN$5&gt;='Rent Roll'!$K9,BN$5&lt;='Rent Roll'!$L9),AND(BN$5&gt;='Rent Roll'!$M35,BN$5&lt;='Rent Roll'!$N35)),
IF('Rent Roll'!$S9=NNN,BN39,
IF('Rent Roll'!$S9=Stop,BN64,
IF('Rent Roll'!$S9=CAM_Fixed,BN89,
IF('Rent Roll'!$S9=FSG,"-","-")))),"-"),"-")</f>
        <v>-</v>
      </c>
      <c r="BO12" s="92" t="str">
        <f>IF(BO$3='Rent Roll'!$U9,
IF(OR(AND(BO$5&gt;='Rent Roll'!$K9,BO$5&lt;='Rent Roll'!$L9),AND(BO$5&gt;='Rent Roll'!$M35,BO$5&lt;='Rent Roll'!$N35)),
IF('Rent Roll'!$S9=NNN,BO39,
IF('Rent Roll'!$S9=Stop,BO64,
IF('Rent Roll'!$S9=CAM_Fixed,BO89,
IF('Rent Roll'!$S9=FSG,"-","-")))),"-"),"-")</f>
        <v>-</v>
      </c>
      <c r="BP12" s="92" t="str">
        <f>IF(BP$3='Rent Roll'!$U9,
IF(OR(AND(BP$5&gt;='Rent Roll'!$K9,BP$5&lt;='Rent Roll'!$L9),AND(BP$5&gt;='Rent Roll'!$M35,BP$5&lt;='Rent Roll'!$N35)),
IF('Rent Roll'!$S9=NNN,BP39,
IF('Rent Roll'!$S9=Stop,BP64,
IF('Rent Roll'!$S9=CAM_Fixed,BP89,
IF('Rent Roll'!$S9=FSG,"-","-")))),"-"),"-")</f>
        <v>-</v>
      </c>
      <c r="BQ12" s="92" t="str">
        <f>IF(BQ$3='Rent Roll'!$U9,
IF(OR(AND(BQ$5&gt;='Rent Roll'!$K9,BQ$5&lt;='Rent Roll'!$L9),AND(BQ$5&gt;='Rent Roll'!$M35,BQ$5&lt;='Rent Roll'!$N35)),
IF('Rent Roll'!$S9=NNN,BQ39,
IF('Rent Roll'!$S9=Stop,BQ64,
IF('Rent Roll'!$S9=CAM_Fixed,BQ89,
IF('Rent Roll'!$S9=FSG,"-","-")))),"-"),"-")</f>
        <v>-</v>
      </c>
      <c r="BR12" s="92" t="str">
        <f>IF(BR$3='Rent Roll'!$U9,
IF(OR(AND(BR$5&gt;='Rent Roll'!$K9,BR$5&lt;='Rent Roll'!$L9),AND(BR$5&gt;='Rent Roll'!$M35,BR$5&lt;='Rent Roll'!$N35)),
IF('Rent Roll'!$S9=NNN,BR39,
IF('Rent Roll'!$S9=Stop,BR64,
IF('Rent Roll'!$S9=CAM_Fixed,BR89,
IF('Rent Roll'!$S9=FSG,"-","-")))),"-"),"-")</f>
        <v>-</v>
      </c>
      <c r="BS12" s="92" t="str">
        <f>IF(BS$3='Rent Roll'!$U9,
IF(OR(AND(BS$5&gt;='Rent Roll'!$K9,BS$5&lt;='Rent Roll'!$L9),AND(BS$5&gt;='Rent Roll'!$M35,BS$5&lt;='Rent Roll'!$N35)),
IF('Rent Roll'!$S9=NNN,BS39,
IF('Rent Roll'!$S9=Stop,BS64,
IF('Rent Roll'!$S9=CAM_Fixed,BS89,
IF('Rent Roll'!$S9=FSG,"-","-")))),"-"),"-")</f>
        <v>-</v>
      </c>
      <c r="BT12" s="92" t="str">
        <f>IF(BT$3='Rent Roll'!$U9,
IF(OR(AND(BT$5&gt;='Rent Roll'!$K9,BT$5&lt;='Rent Roll'!$L9),AND(BT$5&gt;='Rent Roll'!$M35,BT$5&lt;='Rent Roll'!$N35)),
IF('Rent Roll'!$S9=NNN,BT39,
IF('Rent Roll'!$S9=Stop,BT64,
IF('Rent Roll'!$S9=CAM_Fixed,BT89,
IF('Rent Roll'!$S9=FSG,"-","-")))),"-"),"-")</f>
        <v>-</v>
      </c>
      <c r="BU12" s="92" t="str">
        <f>IF(BU$3='Rent Roll'!$U9,
IF(OR(AND(BU$5&gt;='Rent Roll'!$K9,BU$5&lt;='Rent Roll'!$L9),AND(BU$5&gt;='Rent Roll'!$M35,BU$5&lt;='Rent Roll'!$N35)),
IF('Rent Roll'!$S9=NNN,BU39,
IF('Rent Roll'!$S9=Stop,BU64,
IF('Rent Roll'!$S9=CAM_Fixed,BU89,
IF('Rent Roll'!$S9=FSG,"-","-")))),"-"),"-")</f>
        <v>-</v>
      </c>
      <c r="BV12" s="92" t="str">
        <f>IF(BV$3='Rent Roll'!$U9,
IF(OR(AND(BV$5&gt;='Rent Roll'!$K9,BV$5&lt;='Rent Roll'!$L9),AND(BV$5&gt;='Rent Roll'!$M35,BV$5&lt;='Rent Roll'!$N35)),
IF('Rent Roll'!$S9=NNN,BV39,
IF('Rent Roll'!$S9=Stop,BV64,
IF('Rent Roll'!$S9=CAM_Fixed,BV89,
IF('Rent Roll'!$S9=FSG,"-","-")))),"-"),"-")</f>
        <v>-</v>
      </c>
      <c r="BW12" s="92" t="str">
        <f>IF(BW$3='Rent Roll'!$U9,
IF(OR(AND(BW$5&gt;='Rent Roll'!$K9,BW$5&lt;='Rent Roll'!$L9),AND(BW$5&gt;='Rent Roll'!$M35,BW$5&lt;='Rent Roll'!$N35)),
IF('Rent Roll'!$S9=NNN,BW39,
IF('Rent Roll'!$S9=Stop,BW64,
IF('Rent Roll'!$S9=CAM_Fixed,BW89,
IF('Rent Roll'!$S9=FSG,"-","-")))),"-"),"-")</f>
        <v>-</v>
      </c>
      <c r="BX12" s="92" t="str">
        <f>IF(BX$3='Rent Roll'!$U9,
IF(OR(AND(BX$5&gt;='Rent Roll'!$K9,BX$5&lt;='Rent Roll'!$L9),AND(BX$5&gt;='Rent Roll'!$M35,BX$5&lt;='Rent Roll'!$N35)),
IF('Rent Roll'!$S9=NNN,BX39,
IF('Rent Roll'!$S9=Stop,BX64,
IF('Rent Roll'!$S9=CAM_Fixed,BX89,
IF('Rent Roll'!$S9=FSG,"-","-")))),"-"),"-")</f>
        <v>-</v>
      </c>
      <c r="BY12" s="92" t="str">
        <f>IF(BY$3='Rent Roll'!$U9,
IF(OR(AND(BY$5&gt;='Rent Roll'!$K9,BY$5&lt;='Rent Roll'!$L9),AND(BY$5&gt;='Rent Roll'!$M35,BY$5&lt;='Rent Roll'!$N35)),
IF('Rent Roll'!$S9=NNN,BY39,
IF('Rent Roll'!$S9=Stop,BY64,
IF('Rent Roll'!$S9=CAM_Fixed,BY89,
IF('Rent Roll'!$S9=FSG,"-","-")))),"-"),"-")</f>
        <v>-</v>
      </c>
      <c r="BZ12" s="92" t="str">
        <f>IF(BZ$3='Rent Roll'!$U9,
IF(OR(AND(BZ$5&gt;='Rent Roll'!$K9,BZ$5&lt;='Rent Roll'!$L9),AND(BZ$5&gt;='Rent Roll'!$M35,BZ$5&lt;='Rent Roll'!$N35)),
IF('Rent Roll'!$S9=NNN,BZ39,
IF('Rent Roll'!$S9=Stop,BZ64,
IF('Rent Roll'!$S9=CAM_Fixed,BZ89,
IF('Rent Roll'!$S9=FSG,"-","-")))),"-"),"-")</f>
        <v>-</v>
      </c>
      <c r="CA12" s="92" t="str">
        <f>IF(CA$3='Rent Roll'!$U9,
IF(OR(AND(CA$5&gt;='Rent Roll'!$K9,CA$5&lt;='Rent Roll'!$L9),AND(CA$5&gt;='Rent Roll'!$M35,CA$5&lt;='Rent Roll'!$N35)),
IF('Rent Roll'!$S9=NNN,CA39,
IF('Rent Roll'!$S9=Stop,CA64,
IF('Rent Roll'!$S9=CAM_Fixed,CA89,
IF('Rent Roll'!$S9=FSG,"-","-")))),"-"),"-")</f>
        <v>-</v>
      </c>
      <c r="CB12" s="92" t="str">
        <f>IF(CB$3='Rent Roll'!$U9,
IF(OR(AND(CB$5&gt;='Rent Roll'!$K9,CB$5&lt;='Rent Roll'!$L9),AND(CB$5&gt;='Rent Roll'!$M35,CB$5&lt;='Rent Roll'!$N35)),
IF('Rent Roll'!$S9=NNN,CB39,
IF('Rent Roll'!$S9=Stop,CB64,
IF('Rent Roll'!$S9=CAM_Fixed,CB89,
IF('Rent Roll'!$S9=FSG,"-","-")))),"-"),"-")</f>
        <v>-</v>
      </c>
      <c r="CC12" s="92" t="str">
        <f>IF(CC$3='Rent Roll'!$U9,
IF(OR(AND(CC$5&gt;='Rent Roll'!$K9,CC$5&lt;='Rent Roll'!$L9),AND(CC$5&gt;='Rent Roll'!$M35,CC$5&lt;='Rent Roll'!$N35)),
IF('Rent Roll'!$S9=NNN,CC39,
IF('Rent Roll'!$S9=Stop,CC64,
IF('Rent Roll'!$S9=CAM_Fixed,CC89,
IF('Rent Roll'!$S9=FSG,"-","-")))),"-"),"-")</f>
        <v>-</v>
      </c>
      <c r="CD12" s="92" t="str">
        <f>IF(CD$3='Rent Roll'!$U9,
IF(OR(AND(CD$5&gt;='Rent Roll'!$K9,CD$5&lt;='Rent Roll'!$L9),AND(CD$5&gt;='Rent Roll'!$M35,CD$5&lt;='Rent Roll'!$N35)),
IF('Rent Roll'!$S9=NNN,CD39,
IF('Rent Roll'!$S9=Stop,CD64,
IF('Rent Roll'!$S9=CAM_Fixed,CD89,
IF('Rent Roll'!$S9=FSG,"-","-")))),"-"),"-")</f>
        <v>-</v>
      </c>
      <c r="CE12" s="92" t="str">
        <f>IF(CE$3='Rent Roll'!$U9,
IF(OR(AND(CE$5&gt;='Rent Roll'!$K9,CE$5&lt;='Rent Roll'!$L9),AND(CE$5&gt;='Rent Roll'!$M35,CE$5&lt;='Rent Roll'!$N35)),
IF('Rent Roll'!$S9=NNN,CE39,
IF('Rent Roll'!$S9=Stop,CE64,
IF('Rent Roll'!$S9=CAM_Fixed,CE89,
IF('Rent Roll'!$S9=FSG,"-","-")))),"-"),"-")</f>
        <v>-</v>
      </c>
      <c r="CF12" s="92" t="str">
        <f>IF(CF$3='Rent Roll'!$U9,
IF(OR(AND(CF$5&gt;='Rent Roll'!$K9,CF$5&lt;='Rent Roll'!$L9),AND(CF$5&gt;='Rent Roll'!$M35,CF$5&lt;='Rent Roll'!$N35)),
IF('Rent Roll'!$S9=NNN,CF39,
IF('Rent Roll'!$S9=Stop,CF64,
IF('Rent Roll'!$S9=CAM_Fixed,CF89,
IF('Rent Roll'!$S9=FSG,"-","-")))),"-"),"-")</f>
        <v>-</v>
      </c>
      <c r="CG12" s="92" t="str">
        <f>IF(CG$3='Rent Roll'!$U9,
IF(OR(AND(CG$5&gt;='Rent Roll'!$K9,CG$5&lt;='Rent Roll'!$L9),AND(CG$5&gt;='Rent Roll'!$M35,CG$5&lt;='Rent Roll'!$N35)),
IF('Rent Roll'!$S9=NNN,CG39,
IF('Rent Roll'!$S9=Stop,CG64,
IF('Rent Roll'!$S9=CAM_Fixed,CG89,
IF('Rent Roll'!$S9=FSG,"-","-")))),"-"),"-")</f>
        <v>-</v>
      </c>
      <c r="CH12" s="92" t="str">
        <f>IF(CH$3='Rent Roll'!$U9,
IF(OR(AND(CH$5&gt;='Rent Roll'!$K9,CH$5&lt;='Rent Roll'!$L9),AND(CH$5&gt;='Rent Roll'!$M35,CH$5&lt;='Rent Roll'!$N35)),
IF('Rent Roll'!$S9=NNN,CH39,
IF('Rent Roll'!$S9=Stop,CH64,
IF('Rent Roll'!$S9=CAM_Fixed,CH89,
IF('Rent Roll'!$S9=FSG,"-","-")))),"-"),"-")</f>
        <v>-</v>
      </c>
      <c r="CI12" s="92" t="str">
        <f>IF(CI$3='Rent Roll'!$U9,
IF(OR(AND(CI$5&gt;='Rent Roll'!$K9,CI$5&lt;='Rent Roll'!$L9),AND(CI$5&gt;='Rent Roll'!$M35,CI$5&lt;='Rent Roll'!$N35)),
IF('Rent Roll'!$S9=NNN,CI39,
IF('Rent Roll'!$S9=Stop,CI64,
IF('Rent Roll'!$S9=CAM_Fixed,CI89,
IF('Rent Roll'!$S9=FSG,"-","-")))),"-"),"-")</f>
        <v>-</v>
      </c>
      <c r="CJ12" s="92" t="str">
        <f>IF(CJ$3='Rent Roll'!$U9,
IF(OR(AND(CJ$5&gt;='Rent Roll'!$K9,CJ$5&lt;='Rent Roll'!$L9),AND(CJ$5&gt;='Rent Roll'!$M35,CJ$5&lt;='Rent Roll'!$N35)),
IF('Rent Roll'!$S9=NNN,CJ39,
IF('Rent Roll'!$S9=Stop,CJ64,
IF('Rent Roll'!$S9=CAM_Fixed,CJ89,
IF('Rent Roll'!$S9=FSG,"-","-")))),"-"),"-")</f>
        <v>-</v>
      </c>
      <c r="CK12" s="92" t="str">
        <f>IF(CK$3='Rent Roll'!$U9,
IF(OR(AND(CK$5&gt;='Rent Roll'!$K9,CK$5&lt;='Rent Roll'!$L9),AND(CK$5&gt;='Rent Roll'!$M35,CK$5&lt;='Rent Roll'!$N35)),
IF('Rent Roll'!$S9=NNN,CK39,
IF('Rent Roll'!$S9=Stop,CK64,
IF('Rent Roll'!$S9=CAM_Fixed,CK89,
IF('Rent Roll'!$S9=FSG,"-","-")))),"-"),"-")</f>
        <v>-</v>
      </c>
      <c r="CL12" s="92" t="str">
        <f>IF(CL$3='Rent Roll'!$U9,
IF(OR(AND(CL$5&gt;='Rent Roll'!$K9,CL$5&lt;='Rent Roll'!$L9),AND(CL$5&gt;='Rent Roll'!$M35,CL$5&lt;='Rent Roll'!$N35)),
IF('Rent Roll'!$S9=NNN,CL39,
IF('Rent Roll'!$S9=Stop,CL64,
IF('Rent Roll'!$S9=CAM_Fixed,CL89,
IF('Rent Roll'!$S9=FSG,"-","-")))),"-"),"-")</f>
        <v>-</v>
      </c>
      <c r="CM12" s="92" t="str">
        <f>IF(CM$3='Rent Roll'!$U9,
IF(OR(AND(CM$5&gt;='Rent Roll'!$K9,CM$5&lt;='Rent Roll'!$L9),AND(CM$5&gt;='Rent Roll'!$M35,CM$5&lt;='Rent Roll'!$N35)),
IF('Rent Roll'!$S9=NNN,CM39,
IF('Rent Roll'!$S9=Stop,CM64,
IF('Rent Roll'!$S9=CAM_Fixed,CM89,
IF('Rent Roll'!$S9=FSG,"-","-")))),"-"),"-")</f>
        <v>-</v>
      </c>
      <c r="CN12" s="92" t="str">
        <f>IF(CN$3='Rent Roll'!$U9,
IF(OR(AND(CN$5&gt;='Rent Roll'!$K9,CN$5&lt;='Rent Roll'!$L9),AND(CN$5&gt;='Rent Roll'!$M35,CN$5&lt;='Rent Roll'!$N35)),
IF('Rent Roll'!$S9=NNN,CN39,
IF('Rent Roll'!$S9=Stop,CN64,
IF('Rent Roll'!$S9=CAM_Fixed,CN89,
IF('Rent Roll'!$S9=FSG,"-","-")))),"-"),"-")</f>
        <v>-</v>
      </c>
      <c r="CO12" s="92" t="str">
        <f>IF(CO$3='Rent Roll'!$U9,
IF(OR(AND(CO$5&gt;='Rent Roll'!$K9,CO$5&lt;='Rent Roll'!$L9),AND(CO$5&gt;='Rent Roll'!$M35,CO$5&lt;='Rent Roll'!$N35)),
IF('Rent Roll'!$S9=NNN,CO39,
IF('Rent Roll'!$S9=Stop,CO64,
IF('Rent Roll'!$S9=CAM_Fixed,CO89,
IF('Rent Roll'!$S9=FSG,"-","-")))),"-"),"-")</f>
        <v>-</v>
      </c>
      <c r="CP12" s="92" t="str">
        <f>IF(CP$3='Rent Roll'!$U9,
IF(OR(AND(CP$5&gt;='Rent Roll'!$K9,CP$5&lt;='Rent Roll'!$L9),AND(CP$5&gt;='Rent Roll'!$M35,CP$5&lt;='Rent Roll'!$N35)),
IF('Rent Roll'!$S9=NNN,CP39,
IF('Rent Roll'!$S9=Stop,CP64,
IF('Rent Roll'!$S9=CAM_Fixed,CP89,
IF('Rent Roll'!$S9=FSG,"-","-")))),"-"),"-")</f>
        <v>-</v>
      </c>
      <c r="CQ12" s="92" t="str">
        <f>IF(CQ$3='Rent Roll'!$U9,
IF(OR(AND(CQ$5&gt;='Rent Roll'!$K9,CQ$5&lt;='Rent Roll'!$L9),AND(CQ$5&gt;='Rent Roll'!$M35,CQ$5&lt;='Rent Roll'!$N35)),
IF('Rent Roll'!$S9=NNN,CQ39,
IF('Rent Roll'!$S9=Stop,CQ64,
IF('Rent Roll'!$S9=CAM_Fixed,CQ89,
IF('Rent Roll'!$S9=FSG,"-","-")))),"-"),"-")</f>
        <v>-</v>
      </c>
      <c r="CR12" s="92" t="str">
        <f>IF(CR$3='Rent Roll'!$U9,
IF(OR(AND(CR$5&gt;='Rent Roll'!$K9,CR$5&lt;='Rent Roll'!$L9),AND(CR$5&gt;='Rent Roll'!$M35,CR$5&lt;='Rent Roll'!$N35)),
IF('Rent Roll'!$S9=NNN,CR39,
IF('Rent Roll'!$S9=Stop,CR64,
IF('Rent Roll'!$S9=CAM_Fixed,CR89,
IF('Rent Roll'!$S9=FSG,"-","-")))),"-"),"-")</f>
        <v>-</v>
      </c>
      <c r="CS12" s="92" t="str">
        <f>IF(CS$3='Rent Roll'!$U9,
IF(OR(AND(CS$5&gt;='Rent Roll'!$K9,CS$5&lt;='Rent Roll'!$L9),AND(CS$5&gt;='Rent Roll'!$M35,CS$5&lt;='Rent Roll'!$N35)),
IF('Rent Roll'!$S9=NNN,CS39,
IF('Rent Roll'!$S9=Stop,CS64,
IF('Rent Roll'!$S9=CAM_Fixed,CS89,
IF('Rent Roll'!$S9=FSG,"-","-")))),"-"),"-")</f>
        <v>-</v>
      </c>
      <c r="CT12" s="92" t="str">
        <f>IF(CT$3='Rent Roll'!$U9,
IF(OR(AND(CT$5&gt;='Rent Roll'!$K9,CT$5&lt;='Rent Roll'!$L9),AND(CT$5&gt;='Rent Roll'!$M35,CT$5&lt;='Rent Roll'!$N35)),
IF('Rent Roll'!$S9=NNN,CT39,
IF('Rent Roll'!$S9=Stop,CT64,
IF('Rent Roll'!$S9=CAM_Fixed,CT89,
IF('Rent Roll'!$S9=FSG,"-","-")))),"-"),"-")</f>
        <v>-</v>
      </c>
      <c r="CU12" s="92" t="str">
        <f>IF(CU$3='Rent Roll'!$U9,
IF(OR(AND(CU$5&gt;='Rent Roll'!$K9,CU$5&lt;='Rent Roll'!$L9),AND(CU$5&gt;='Rent Roll'!$M35,CU$5&lt;='Rent Roll'!$N35)),
IF('Rent Roll'!$S9=NNN,CU39,
IF('Rent Roll'!$S9=Stop,CU64,
IF('Rent Roll'!$S9=CAM_Fixed,CU89,
IF('Rent Roll'!$S9=FSG,"-","-")))),"-"),"-")</f>
        <v>-</v>
      </c>
      <c r="CV12" s="92" t="str">
        <f>IF(CV$3='Rent Roll'!$U9,
IF(OR(AND(CV$5&gt;='Rent Roll'!$K9,CV$5&lt;='Rent Roll'!$L9),AND(CV$5&gt;='Rent Roll'!$M35,CV$5&lt;='Rent Roll'!$N35)),
IF('Rent Roll'!$S9=NNN,CV39,
IF('Rent Roll'!$S9=Stop,CV64,
IF('Rent Roll'!$S9=CAM_Fixed,CV89,
IF('Rent Roll'!$S9=FSG,"-","-")))),"-"),"-")</f>
        <v>-</v>
      </c>
      <c r="CW12" s="92" t="str">
        <f>IF(CW$3='Rent Roll'!$U9,
IF(OR(AND(CW$5&gt;='Rent Roll'!$K9,CW$5&lt;='Rent Roll'!$L9),AND(CW$5&gt;='Rent Roll'!$M35,CW$5&lt;='Rent Roll'!$N35)),
IF('Rent Roll'!$S9=NNN,CW39,
IF('Rent Roll'!$S9=Stop,CW64,
IF('Rent Roll'!$S9=CAM_Fixed,CW89,
IF('Rent Roll'!$S9=FSG,"-","-")))),"-"),"-")</f>
        <v>-</v>
      </c>
      <c r="CX12" s="92" t="str">
        <f>IF(CX$3='Rent Roll'!$U9,
IF(OR(AND(CX$5&gt;='Rent Roll'!$K9,CX$5&lt;='Rent Roll'!$L9),AND(CX$5&gt;='Rent Roll'!$M35,CX$5&lt;='Rent Roll'!$N35)),
IF('Rent Roll'!$S9=NNN,CX39,
IF('Rent Roll'!$S9=Stop,CX64,
IF('Rent Roll'!$S9=CAM_Fixed,CX89,
IF('Rent Roll'!$S9=FSG,"-","-")))),"-"),"-")</f>
        <v>-</v>
      </c>
      <c r="CY12" s="92" t="str">
        <f>IF(CY$3='Rent Roll'!$U9,
IF(OR(AND(CY$5&gt;='Rent Roll'!$K9,CY$5&lt;='Rent Roll'!$L9),AND(CY$5&gt;='Rent Roll'!$M35,CY$5&lt;='Rent Roll'!$N35)),
IF('Rent Roll'!$S9=NNN,CY39,
IF('Rent Roll'!$S9=Stop,CY64,
IF('Rent Roll'!$S9=CAM_Fixed,CY89,
IF('Rent Roll'!$S9=FSG,"-","-")))),"-"),"-")</f>
        <v>-</v>
      </c>
      <c r="CZ12" s="92" t="str">
        <f>IF(CZ$3='Rent Roll'!$U9,
IF(OR(AND(CZ$5&gt;='Rent Roll'!$K9,CZ$5&lt;='Rent Roll'!$L9),AND(CZ$5&gt;='Rent Roll'!$M35,CZ$5&lt;='Rent Roll'!$N35)),
IF('Rent Roll'!$S9=NNN,CZ39,
IF('Rent Roll'!$S9=Stop,CZ64,
IF('Rent Roll'!$S9=CAM_Fixed,CZ89,
IF('Rent Roll'!$S9=FSG,"-","-")))),"-"),"-")</f>
        <v>-</v>
      </c>
      <c r="DA12" s="92" t="str">
        <f>IF(DA$3='Rent Roll'!$U9,
IF(OR(AND(DA$5&gt;='Rent Roll'!$K9,DA$5&lt;='Rent Roll'!$L9),AND(DA$5&gt;='Rent Roll'!$M35,DA$5&lt;='Rent Roll'!$N35)),
IF('Rent Roll'!$S9=NNN,DA39,
IF('Rent Roll'!$S9=Stop,DA64,
IF('Rent Roll'!$S9=CAM_Fixed,DA89,
IF('Rent Roll'!$S9=FSG,"-","-")))),"-"),"-")</f>
        <v>-</v>
      </c>
      <c r="DB12" s="92" t="str">
        <f>IF(DB$3='Rent Roll'!$U9,
IF(OR(AND(DB$5&gt;='Rent Roll'!$K9,DB$5&lt;='Rent Roll'!$L9),AND(DB$5&gt;='Rent Roll'!$M35,DB$5&lt;='Rent Roll'!$N35)),
IF('Rent Roll'!$S9=NNN,DB39,
IF('Rent Roll'!$S9=Stop,DB64,
IF('Rent Roll'!$S9=CAM_Fixed,DB89,
IF('Rent Roll'!$S9=FSG,"-","-")))),"-"),"-")</f>
        <v>-</v>
      </c>
      <c r="DC12" s="92" t="str">
        <f>IF(DC$3='Rent Roll'!$U9,
IF(OR(AND(DC$5&gt;='Rent Roll'!$K9,DC$5&lt;='Rent Roll'!$L9),AND(DC$5&gt;='Rent Roll'!$M35,DC$5&lt;='Rent Roll'!$N35)),
IF('Rent Roll'!$S9=NNN,DC39,
IF('Rent Roll'!$S9=Stop,DC64,
IF('Rent Roll'!$S9=CAM_Fixed,DC89,
IF('Rent Roll'!$S9=FSG,"-","-")))),"-"),"-")</f>
        <v>-</v>
      </c>
      <c r="DD12" s="92" t="str">
        <f>IF(DD$3='Rent Roll'!$U9,
IF(OR(AND(DD$5&gt;='Rent Roll'!$K9,DD$5&lt;='Rent Roll'!$L9),AND(DD$5&gt;='Rent Roll'!$M35,DD$5&lt;='Rent Roll'!$N35)),
IF('Rent Roll'!$S9=NNN,DD39,
IF('Rent Roll'!$S9=Stop,DD64,
IF('Rent Roll'!$S9=CAM_Fixed,DD89,
IF('Rent Roll'!$S9=FSG,"-","-")))),"-"),"-")</f>
        <v>-</v>
      </c>
      <c r="DE12" s="92" t="str">
        <f>IF(DE$3='Rent Roll'!$U9,
IF(OR(AND(DE$5&gt;='Rent Roll'!$K9,DE$5&lt;='Rent Roll'!$L9),AND(DE$5&gt;='Rent Roll'!$M35,DE$5&lt;='Rent Roll'!$N35)),
IF('Rent Roll'!$S9=NNN,DE39,
IF('Rent Roll'!$S9=Stop,DE64,
IF('Rent Roll'!$S9=CAM_Fixed,DE89,
IF('Rent Roll'!$S9=FSG,"-","-")))),"-"),"-")</f>
        <v>-</v>
      </c>
      <c r="DF12" s="92" t="str">
        <f>IF(DF$3='Rent Roll'!$U9,
IF(OR(AND(DF$5&gt;='Rent Roll'!$K9,DF$5&lt;='Rent Roll'!$L9),AND(DF$5&gt;='Rent Roll'!$M35,DF$5&lt;='Rent Roll'!$N35)),
IF('Rent Roll'!$S9=NNN,DF39,
IF('Rent Roll'!$S9=Stop,DF64,
IF('Rent Roll'!$S9=CAM_Fixed,DF89,
IF('Rent Roll'!$S9=FSG,"-","-")))),"-"),"-")</f>
        <v>-</v>
      </c>
      <c r="DG12" s="92" t="str">
        <f>IF(DG$3='Rent Roll'!$U9,
IF(OR(AND(DG$5&gt;='Rent Roll'!$K9,DG$5&lt;='Rent Roll'!$L9),AND(DG$5&gt;='Rent Roll'!$M35,DG$5&lt;='Rent Roll'!$N35)),
IF('Rent Roll'!$S9=NNN,DG39,
IF('Rent Roll'!$S9=Stop,DG64,
IF('Rent Roll'!$S9=CAM_Fixed,DG89,
IF('Rent Roll'!$S9=FSG,"-","-")))),"-"),"-")</f>
        <v>-</v>
      </c>
      <c r="DH12" s="92" t="str">
        <f>IF(DH$3='Rent Roll'!$U9,
IF(OR(AND(DH$5&gt;='Rent Roll'!$K9,DH$5&lt;='Rent Roll'!$L9),AND(DH$5&gt;='Rent Roll'!$M35,DH$5&lt;='Rent Roll'!$N35)),
IF('Rent Roll'!$S9=NNN,DH39,
IF('Rent Roll'!$S9=Stop,DH64,
IF('Rent Roll'!$S9=CAM_Fixed,DH89,
IF('Rent Roll'!$S9=FSG,"-","-")))),"-"),"-")</f>
        <v>-</v>
      </c>
      <c r="DI12" s="92" t="str">
        <f>IF(DI$3='Rent Roll'!$U9,
IF(OR(AND(DI$5&gt;='Rent Roll'!$K9,DI$5&lt;='Rent Roll'!$L9),AND(DI$5&gt;='Rent Roll'!$M35,DI$5&lt;='Rent Roll'!$N35)),
IF('Rent Roll'!$S9=NNN,DI39,
IF('Rent Roll'!$S9=Stop,DI64,
IF('Rent Roll'!$S9=CAM_Fixed,DI89,
IF('Rent Roll'!$S9=FSG,"-","-")))),"-"),"-")</f>
        <v>-</v>
      </c>
      <c r="DJ12" s="92" t="str">
        <f>IF(DJ$3='Rent Roll'!$U9,
IF(OR(AND(DJ$5&gt;='Rent Roll'!$K9,DJ$5&lt;='Rent Roll'!$L9),AND(DJ$5&gt;='Rent Roll'!$M35,DJ$5&lt;='Rent Roll'!$N35)),
IF('Rent Roll'!$S9=NNN,DJ39,
IF('Rent Roll'!$S9=Stop,DJ64,
IF('Rent Roll'!$S9=CAM_Fixed,DJ89,
IF('Rent Roll'!$S9=FSG,"-","-")))),"-"),"-")</f>
        <v>-</v>
      </c>
      <c r="DK12" s="92" t="str">
        <f>IF(DK$3='Rent Roll'!$U9,
IF(OR(AND(DK$5&gt;='Rent Roll'!$K9,DK$5&lt;='Rent Roll'!$L9),AND(DK$5&gt;='Rent Roll'!$M35,DK$5&lt;='Rent Roll'!$N35)),
IF('Rent Roll'!$S9=NNN,DK39,
IF('Rent Roll'!$S9=Stop,DK64,
IF('Rent Roll'!$S9=CAM_Fixed,DK89,
IF('Rent Roll'!$S9=FSG,"-","-")))),"-"),"-")</f>
        <v>-</v>
      </c>
      <c r="DL12" s="92" t="str">
        <f>IF(DL$3='Rent Roll'!$U9,
IF(OR(AND(DL$5&gt;='Rent Roll'!$K9,DL$5&lt;='Rent Roll'!$L9),AND(DL$5&gt;='Rent Roll'!$M35,DL$5&lt;='Rent Roll'!$N35)),
IF('Rent Roll'!$S9=NNN,DL39,
IF('Rent Roll'!$S9=Stop,DL64,
IF('Rent Roll'!$S9=CAM_Fixed,DL89,
IF('Rent Roll'!$S9=FSG,"-","-")))),"-"),"-")</f>
        <v>-</v>
      </c>
      <c r="DM12" s="92" t="str">
        <f>IF(DM$3='Rent Roll'!$U9,
IF(OR(AND(DM$5&gt;='Rent Roll'!$K9,DM$5&lt;='Rent Roll'!$L9),AND(DM$5&gt;='Rent Roll'!$M35,DM$5&lt;='Rent Roll'!$N35)),
IF('Rent Roll'!$S9=NNN,DM39,
IF('Rent Roll'!$S9=Stop,DM64,
IF('Rent Roll'!$S9=CAM_Fixed,DM89,
IF('Rent Roll'!$S9=FSG,"-","-")))),"-"),"-")</f>
        <v>-</v>
      </c>
      <c r="DN12" s="92" t="str">
        <f>IF(DN$3='Rent Roll'!$U9,
IF(OR(AND(DN$5&gt;='Rent Roll'!$K9,DN$5&lt;='Rent Roll'!$L9),AND(DN$5&gt;='Rent Roll'!$M35,DN$5&lt;='Rent Roll'!$N35)),
IF('Rent Roll'!$S9=NNN,DN39,
IF('Rent Roll'!$S9=Stop,DN64,
IF('Rent Roll'!$S9=CAM_Fixed,DN89,
IF('Rent Roll'!$S9=FSG,"-","-")))),"-"),"-")</f>
        <v>-</v>
      </c>
      <c r="DO12" s="92" t="str">
        <f>IF(DO$3='Rent Roll'!$U9,
IF(OR(AND(DO$5&gt;='Rent Roll'!$K9,DO$5&lt;='Rent Roll'!$L9),AND(DO$5&gt;='Rent Roll'!$M35,DO$5&lt;='Rent Roll'!$N35)),
IF('Rent Roll'!$S9=NNN,DO39,
IF('Rent Roll'!$S9=Stop,DO64,
IF('Rent Roll'!$S9=CAM_Fixed,DO89,
IF('Rent Roll'!$S9=FSG,"-","-")))),"-"),"-")</f>
        <v>-</v>
      </c>
      <c r="DP12" s="92" t="str">
        <f>IF(DP$3='Rent Roll'!$U9,
IF(OR(AND(DP$5&gt;='Rent Roll'!$K9,DP$5&lt;='Rent Roll'!$L9),AND(DP$5&gt;='Rent Roll'!$M35,DP$5&lt;='Rent Roll'!$N35)),
IF('Rent Roll'!$S9=NNN,DP39,
IF('Rent Roll'!$S9=Stop,DP64,
IF('Rent Roll'!$S9=CAM_Fixed,DP89,
IF('Rent Roll'!$S9=FSG,"-","-")))),"-"),"-")</f>
        <v>-</v>
      </c>
      <c r="DQ12" s="92" t="str">
        <f>IF(DQ$3='Rent Roll'!$U9,
IF(OR(AND(DQ$5&gt;='Rent Roll'!$K9,DQ$5&lt;='Rent Roll'!$L9),AND(DQ$5&gt;='Rent Roll'!$M35,DQ$5&lt;='Rent Roll'!$N35)),
IF('Rent Roll'!$S9=NNN,DQ39,
IF('Rent Roll'!$S9=Stop,DQ64,
IF('Rent Roll'!$S9=CAM_Fixed,DQ89,
IF('Rent Roll'!$S9=FSG,"-","-")))),"-"),"-")</f>
        <v>-</v>
      </c>
      <c r="DR12" s="92" t="str">
        <f>IF(DR$3='Rent Roll'!$U9,
IF(OR(AND(DR$5&gt;='Rent Roll'!$K9,DR$5&lt;='Rent Roll'!$L9),AND(DR$5&gt;='Rent Roll'!$M35,DR$5&lt;='Rent Roll'!$N35)),
IF('Rent Roll'!$S9=NNN,DR39,
IF('Rent Roll'!$S9=Stop,DR64,
IF('Rent Roll'!$S9=CAM_Fixed,DR89,
IF('Rent Roll'!$S9=FSG,"-","-")))),"-"),"-")</f>
        <v>-</v>
      </c>
      <c r="DS12" s="92" t="str">
        <f>IF(DS$3='Rent Roll'!$U9,
IF(OR(AND(DS$5&gt;='Rent Roll'!$K9,DS$5&lt;='Rent Roll'!$L9),AND(DS$5&gt;='Rent Roll'!$M35,DS$5&lt;='Rent Roll'!$N35)),
IF('Rent Roll'!$S9=NNN,DS39,
IF('Rent Roll'!$S9=Stop,DS64,
IF('Rent Roll'!$S9=CAM_Fixed,DS89,
IF('Rent Roll'!$S9=FSG,"-","-")))),"-"),"-")</f>
        <v>-</v>
      </c>
      <c r="DT12" s="92" t="str">
        <f>IF(DT$3='Rent Roll'!$U9,
IF(OR(AND(DT$5&gt;='Rent Roll'!$K9,DT$5&lt;='Rent Roll'!$L9),AND(DT$5&gt;='Rent Roll'!$M35,DT$5&lt;='Rent Roll'!$N35)),
IF('Rent Roll'!$S9=NNN,DT39,
IF('Rent Roll'!$S9=Stop,DT64,
IF('Rent Roll'!$S9=CAM_Fixed,DT89,
IF('Rent Roll'!$S9=FSG,"-","-")))),"-"),"-")</f>
        <v>-</v>
      </c>
      <c r="DU12" s="92" t="str">
        <f>IF(DU$3='Rent Roll'!$U9,
IF(OR(AND(DU$5&gt;='Rent Roll'!$K9,DU$5&lt;='Rent Roll'!$L9),AND(DU$5&gt;='Rent Roll'!$M35,DU$5&lt;='Rent Roll'!$N35)),
IF('Rent Roll'!$S9=NNN,DU39,
IF('Rent Roll'!$S9=Stop,DU64,
IF('Rent Roll'!$S9=CAM_Fixed,DU89,
IF('Rent Roll'!$S9=FSG,"-","-")))),"-"),"-")</f>
        <v>-</v>
      </c>
      <c r="DV12" s="92" t="str">
        <f>IF(DV$3='Rent Roll'!$U9,
IF(OR(AND(DV$5&gt;='Rent Roll'!$K9,DV$5&lt;='Rent Roll'!$L9),AND(DV$5&gt;='Rent Roll'!$M35,DV$5&lt;='Rent Roll'!$N35)),
IF('Rent Roll'!$S9=NNN,DV39,
IF('Rent Roll'!$S9=Stop,DV64,
IF('Rent Roll'!$S9=CAM_Fixed,DV89,
IF('Rent Roll'!$S9=FSG,"-","-")))),"-"),"-")</f>
        <v>-</v>
      </c>
      <c r="DW12" s="92" t="str">
        <f>IF(DW$3='Rent Roll'!$U9,
IF(OR(AND(DW$5&gt;='Rent Roll'!$K9,DW$5&lt;='Rent Roll'!$L9),AND(DW$5&gt;='Rent Roll'!$M35,DW$5&lt;='Rent Roll'!$N35)),
IF('Rent Roll'!$S9=NNN,DW39,
IF('Rent Roll'!$S9=Stop,DW64,
IF('Rent Roll'!$S9=CAM_Fixed,DW89,
IF('Rent Roll'!$S9=FSG,"-","-")))),"-"),"-")</f>
        <v>-</v>
      </c>
      <c r="DX12" s="92" t="str">
        <f>IF(DX$3='Rent Roll'!$U9,
IF(OR(AND(DX$5&gt;='Rent Roll'!$K9,DX$5&lt;='Rent Roll'!$L9),AND(DX$5&gt;='Rent Roll'!$M35,DX$5&lt;='Rent Roll'!$N35)),
IF('Rent Roll'!$S9=NNN,DX39,
IF('Rent Roll'!$S9=Stop,DX64,
IF('Rent Roll'!$S9=CAM_Fixed,DX89,
IF('Rent Roll'!$S9=FSG,"-","-")))),"-"),"-")</f>
        <v>-</v>
      </c>
      <c r="DY12" s="92" t="str">
        <f>IF(DY$3='Rent Roll'!$U9,
IF(OR(AND(DY$5&gt;='Rent Roll'!$K9,DY$5&lt;='Rent Roll'!$L9),AND(DY$5&gt;='Rent Roll'!$M35,DY$5&lt;='Rent Roll'!$N35)),
IF('Rent Roll'!$S9=NNN,DY39,
IF('Rent Roll'!$S9=Stop,DY64,
IF('Rent Roll'!$S9=CAM_Fixed,DY89,
IF('Rent Roll'!$S9=FSG,"-","-")))),"-"),"-")</f>
        <v>-</v>
      </c>
      <c r="DZ12" s="92" t="str">
        <f>IF(DZ$3='Rent Roll'!$U9,
IF(OR(AND(DZ$5&gt;='Rent Roll'!$K9,DZ$5&lt;='Rent Roll'!$L9),AND(DZ$5&gt;='Rent Roll'!$M35,DZ$5&lt;='Rent Roll'!$N35)),
IF('Rent Roll'!$S9=NNN,DZ39,
IF('Rent Roll'!$S9=Stop,DZ64,
IF('Rent Roll'!$S9=CAM_Fixed,DZ89,
IF('Rent Roll'!$S9=FSG,"-","-")))),"-"),"-")</f>
        <v>-</v>
      </c>
      <c r="EA12" s="92" t="str">
        <f>IF(EA$3='Rent Roll'!$U9,
IF(OR(AND(EA$5&gt;='Rent Roll'!$K9,EA$5&lt;='Rent Roll'!$L9),AND(EA$5&gt;='Rent Roll'!$M35,EA$5&lt;='Rent Roll'!$N35)),
IF('Rent Roll'!$S9=NNN,EA39,
IF('Rent Roll'!$S9=Stop,EA64,
IF('Rent Roll'!$S9=CAM_Fixed,EA89,
IF('Rent Roll'!$S9=FSG,"-","-")))),"-"),"-")</f>
        <v>-</v>
      </c>
      <c r="EB12" s="92" t="str">
        <f>IF(EB$3='Rent Roll'!$U9,
IF(OR(AND(EB$5&gt;='Rent Roll'!$K9,EB$5&lt;='Rent Roll'!$L9),AND(EB$5&gt;='Rent Roll'!$M35,EB$5&lt;='Rent Roll'!$N35)),
IF('Rent Roll'!$S9=NNN,EB39,
IF('Rent Roll'!$S9=Stop,EB64,
IF('Rent Roll'!$S9=CAM_Fixed,EB89,
IF('Rent Roll'!$S9=FSG,"-","-")))),"-"),"-")</f>
        <v>-</v>
      </c>
      <c r="EC12" s="92" t="str">
        <f>IF(EC$3='Rent Roll'!$U9,
IF(OR(AND(EC$5&gt;='Rent Roll'!$K9,EC$5&lt;='Rent Roll'!$L9),AND(EC$5&gt;='Rent Roll'!$M35,EC$5&lt;='Rent Roll'!$N35)),
IF('Rent Roll'!$S9=NNN,EC39,
IF('Rent Roll'!$S9=Stop,EC64,
IF('Rent Roll'!$S9=CAM_Fixed,EC89,
IF('Rent Roll'!$S9=FSG,"-","-")))),"-"),"-")</f>
        <v>-</v>
      </c>
      <c r="ED12" s="92" t="str">
        <f>IF(ED$3='Rent Roll'!$U9,
IF(OR(AND(ED$5&gt;='Rent Roll'!$K9,ED$5&lt;='Rent Roll'!$L9),AND(ED$5&gt;='Rent Roll'!$M35,ED$5&lt;='Rent Roll'!$N35)),
IF('Rent Roll'!$S9=NNN,ED39,
IF('Rent Roll'!$S9=Stop,ED64,
IF('Rent Roll'!$S9=CAM_Fixed,ED89,
IF('Rent Roll'!$S9=FSG,"-","-")))),"-"),"-")</f>
        <v>-</v>
      </c>
      <c r="EE12" s="92" t="str">
        <f>IF(EE$3='Rent Roll'!$U9,
IF(OR(AND(EE$5&gt;='Rent Roll'!$K9,EE$5&lt;='Rent Roll'!$L9),AND(EE$5&gt;='Rent Roll'!$M35,EE$5&lt;='Rent Roll'!$N35)),
IF('Rent Roll'!$S9=NNN,EE39,
IF('Rent Roll'!$S9=Stop,EE64,
IF('Rent Roll'!$S9=CAM_Fixed,EE89,
IF('Rent Roll'!$S9=FSG,"-","-")))),"-"),"-")</f>
        <v>-</v>
      </c>
      <c r="EF12" s="214" t="str">
        <f>IF(EF$3='Rent Roll'!$U9,
IF(OR(AND(EF$5&gt;='Rent Roll'!$K9,EF$5&lt;='Rent Roll'!$L9),AND(EF$5&gt;='Rent Roll'!$M35,EF$5&lt;='Rent Roll'!$N35)),
IF('Rent Roll'!$S9=NNN,EF39,
IF('Rent Roll'!$S9=Stop,EF64,
IF('Rent Roll'!$S9=CAM_Fixed,EF89,
IF('Rent Roll'!$S9=FSG,"-","-")))),"-"),"-")</f>
        <v>-</v>
      </c>
      <c r="EG12" s="251" t="s">
        <v>109</v>
      </c>
    </row>
    <row r="13" spans="2:137" x14ac:dyDescent="0.25">
      <c r="B13" s="288" t="str">
        <f>IF('Rent Roll'!S10&gt;0,'Rent Roll'!S10,"")</f>
        <v/>
      </c>
      <c r="C13" s="287" t="str">
        <f>CONCATENATE('Rent Roll'!B10&amp;" - "&amp;'Rent Roll'!C10)</f>
        <v xml:space="preserve"> - </v>
      </c>
      <c r="D13" s="214">
        <f t="shared" si="11"/>
        <v>0</v>
      </c>
      <c r="E13" s="92" t="str">
        <f>IF(E$3='Rent Roll'!$U10,
IF(OR(AND(E$5&gt;='Rent Roll'!$K10,E$5&lt;='Rent Roll'!$L10),AND(E$5&gt;='Rent Roll'!$M36,E$5&lt;='Rent Roll'!$N36)),
IF('Rent Roll'!$S10=NNN,E40,
IF('Rent Roll'!$S10=Stop,E65,
IF('Rent Roll'!$S10=CAM_Fixed,E90,
IF('Rent Roll'!$S10=FSG,"-","-")))),"-"),"-")</f>
        <v>-</v>
      </c>
      <c r="F13" s="92" t="str">
        <f>IF(F$3='Rent Roll'!$U10,
IF(OR(AND(F$5&gt;='Rent Roll'!$K10,F$5&lt;='Rent Roll'!$L10),AND(F$5&gt;='Rent Roll'!$M36,F$5&lt;='Rent Roll'!$N36)),
IF('Rent Roll'!$S10=NNN,F40,
IF('Rent Roll'!$S10=Stop,F65,
IF('Rent Roll'!$S10=CAM_Fixed,F90,
IF('Rent Roll'!$S10=FSG,"-","-")))),"-"),"-")</f>
        <v>-</v>
      </c>
      <c r="G13" s="92" t="str">
        <f>IF(G$3='Rent Roll'!$U10,
IF(OR(AND(G$5&gt;='Rent Roll'!$K10,G$5&lt;='Rent Roll'!$L10),AND(G$5&gt;='Rent Roll'!$M36,G$5&lt;='Rent Roll'!$N36)),
IF('Rent Roll'!$S10=NNN,G40,
IF('Rent Roll'!$S10=Stop,G65,
IF('Rent Roll'!$S10=CAM_Fixed,G90,
IF('Rent Roll'!$S10=FSG,"-","-")))),"-"),"-")</f>
        <v>-</v>
      </c>
      <c r="H13" s="92" t="str">
        <f>IF(H$3='Rent Roll'!$U10,
IF(OR(AND(H$5&gt;='Rent Roll'!$K10,H$5&lt;='Rent Roll'!$L10),AND(H$5&gt;='Rent Roll'!$M36,H$5&lt;='Rent Roll'!$N36)),
IF('Rent Roll'!$S10=NNN,H40,
IF('Rent Roll'!$S10=Stop,H65,
IF('Rent Roll'!$S10=CAM_Fixed,H90,
IF('Rent Roll'!$S10=FSG,"-","-")))),"-"),"-")</f>
        <v>-</v>
      </c>
      <c r="I13" s="92" t="str">
        <f>IF(I$3='Rent Roll'!$U10,
IF(OR(AND(I$5&gt;='Rent Roll'!$K10,I$5&lt;='Rent Roll'!$L10),AND(I$5&gt;='Rent Roll'!$M36,I$5&lt;='Rent Roll'!$N36)),
IF('Rent Roll'!$S10=NNN,I40,
IF('Rent Roll'!$S10=Stop,I65,
IF('Rent Roll'!$S10=CAM_Fixed,I90,
IF('Rent Roll'!$S10=FSG,"-","-")))),"-"),"-")</f>
        <v>-</v>
      </c>
      <c r="J13" s="92" t="str">
        <f>IF(J$3='Rent Roll'!$U10,
IF(OR(AND(J$5&gt;='Rent Roll'!$K10,J$5&lt;='Rent Roll'!$L10),AND(J$5&gt;='Rent Roll'!$M36,J$5&lt;='Rent Roll'!$N36)),
IF('Rent Roll'!$S10=NNN,J40,
IF('Rent Roll'!$S10=Stop,J65,
IF('Rent Roll'!$S10=CAM_Fixed,J90,
IF('Rent Roll'!$S10=FSG,"-","-")))),"-"),"-")</f>
        <v>-</v>
      </c>
      <c r="K13" s="92" t="str">
        <f>IF(K$3='Rent Roll'!$U10,
IF(OR(AND(K$5&gt;='Rent Roll'!$K10,K$5&lt;='Rent Roll'!$L10),AND(K$5&gt;='Rent Roll'!$M36,K$5&lt;='Rent Roll'!$N36)),
IF('Rent Roll'!$S10=NNN,K40,
IF('Rent Roll'!$S10=Stop,K65,
IF('Rent Roll'!$S10=CAM_Fixed,K90,
IF('Rent Roll'!$S10=FSG,"-","-")))),"-"),"-")</f>
        <v>-</v>
      </c>
      <c r="L13" s="92" t="str">
        <f>IF(L$3='Rent Roll'!$U10,
IF(OR(AND(L$5&gt;='Rent Roll'!$K10,L$5&lt;='Rent Roll'!$L10),AND(L$5&gt;='Rent Roll'!$M36,L$5&lt;='Rent Roll'!$N36)),
IF('Rent Roll'!$S10=NNN,L40,
IF('Rent Roll'!$S10=Stop,L65,
IF('Rent Roll'!$S10=CAM_Fixed,L90,
IF('Rent Roll'!$S10=FSG,"-","-")))),"-"),"-")</f>
        <v>-</v>
      </c>
      <c r="M13" s="92" t="str">
        <f>IF(M$3='Rent Roll'!$U10,
IF(OR(AND(M$5&gt;='Rent Roll'!$K10,M$5&lt;='Rent Roll'!$L10),AND(M$5&gt;='Rent Roll'!$M36,M$5&lt;='Rent Roll'!$N36)),
IF('Rent Roll'!$S10=NNN,M40,
IF('Rent Roll'!$S10=Stop,M65,
IF('Rent Roll'!$S10=CAM_Fixed,M90,
IF('Rent Roll'!$S10=FSG,"-","-")))),"-"),"-")</f>
        <v>-</v>
      </c>
      <c r="N13" s="92" t="str">
        <f>IF(N$3='Rent Roll'!$U10,
IF(OR(AND(N$5&gt;='Rent Roll'!$K10,N$5&lt;='Rent Roll'!$L10),AND(N$5&gt;='Rent Roll'!$M36,N$5&lt;='Rent Roll'!$N36)),
IF('Rent Roll'!$S10=NNN,N40,
IF('Rent Roll'!$S10=Stop,N65,
IF('Rent Roll'!$S10=CAM_Fixed,N90,
IF('Rent Roll'!$S10=FSG,"-","-")))),"-"),"-")</f>
        <v>-</v>
      </c>
      <c r="O13" s="92" t="str">
        <f>IF(O$3='Rent Roll'!$U10,
IF(OR(AND(O$5&gt;='Rent Roll'!$K10,O$5&lt;='Rent Roll'!$L10),AND(O$5&gt;='Rent Roll'!$M36,O$5&lt;='Rent Roll'!$N36)),
IF('Rent Roll'!$S10=NNN,O40,
IF('Rent Roll'!$S10=Stop,O65,
IF('Rent Roll'!$S10=CAM_Fixed,O90,
IF('Rent Roll'!$S10=FSG,"-","-")))),"-"),"-")</f>
        <v>-</v>
      </c>
      <c r="P13" s="92" t="str">
        <f>IF(P$3='Rent Roll'!$U10,
IF(OR(AND(P$5&gt;='Rent Roll'!$K10,P$5&lt;='Rent Roll'!$L10),AND(P$5&gt;='Rent Roll'!$M36,P$5&lt;='Rent Roll'!$N36)),
IF('Rent Roll'!$S10=NNN,P40,
IF('Rent Roll'!$S10=Stop,P65,
IF('Rent Roll'!$S10=CAM_Fixed,P90,
IF('Rent Roll'!$S10=FSG,"-","-")))),"-"),"-")</f>
        <v>-</v>
      </c>
      <c r="Q13" s="92" t="str">
        <f>IF(Q$3='Rent Roll'!$U10,
IF(OR(AND(Q$5&gt;='Rent Roll'!$K10,Q$5&lt;='Rent Roll'!$L10),AND(Q$5&gt;='Rent Roll'!$M36,Q$5&lt;='Rent Roll'!$N36)),
IF('Rent Roll'!$S10=NNN,Q40,
IF('Rent Roll'!$S10=Stop,Q65,
IF('Rent Roll'!$S10=CAM_Fixed,Q90,
IF('Rent Roll'!$S10=FSG,"-","-")))),"-"),"-")</f>
        <v>-</v>
      </c>
      <c r="R13" s="92" t="str">
        <f>IF(R$3='Rent Roll'!$U10,
IF(OR(AND(R$5&gt;='Rent Roll'!$K10,R$5&lt;='Rent Roll'!$L10),AND(R$5&gt;='Rent Roll'!$M36,R$5&lt;='Rent Roll'!$N36)),
IF('Rent Roll'!$S10=NNN,R40,
IF('Rent Roll'!$S10=Stop,R65,
IF('Rent Roll'!$S10=CAM_Fixed,R90,
IF('Rent Roll'!$S10=FSG,"-","-")))),"-"),"-")</f>
        <v>-</v>
      </c>
      <c r="S13" s="92" t="str">
        <f>IF(S$3='Rent Roll'!$U10,
IF(OR(AND(S$5&gt;='Rent Roll'!$K10,S$5&lt;='Rent Roll'!$L10),AND(S$5&gt;='Rent Roll'!$M36,S$5&lt;='Rent Roll'!$N36)),
IF('Rent Roll'!$S10=NNN,S40,
IF('Rent Roll'!$S10=Stop,S65,
IF('Rent Roll'!$S10=CAM_Fixed,S90,
IF('Rent Roll'!$S10=FSG,"-","-")))),"-"),"-")</f>
        <v>-</v>
      </c>
      <c r="T13" s="92" t="str">
        <f>IF(T$3='Rent Roll'!$U10,
IF(OR(AND(T$5&gt;='Rent Roll'!$K10,T$5&lt;='Rent Roll'!$L10),AND(T$5&gt;='Rent Roll'!$M36,T$5&lt;='Rent Roll'!$N36)),
IF('Rent Roll'!$S10=NNN,T40,
IF('Rent Roll'!$S10=Stop,T65,
IF('Rent Roll'!$S10=CAM_Fixed,T90,
IF('Rent Roll'!$S10=FSG,"-","-")))),"-"),"-")</f>
        <v>-</v>
      </c>
      <c r="U13" s="92" t="str">
        <f>IF(U$3='Rent Roll'!$U10,
IF(OR(AND(U$5&gt;='Rent Roll'!$K10,U$5&lt;='Rent Roll'!$L10),AND(U$5&gt;='Rent Roll'!$M36,U$5&lt;='Rent Roll'!$N36)),
IF('Rent Roll'!$S10=NNN,U40,
IF('Rent Roll'!$S10=Stop,U65,
IF('Rent Roll'!$S10=CAM_Fixed,U90,
IF('Rent Roll'!$S10=FSG,"-","-")))),"-"),"-")</f>
        <v>-</v>
      </c>
      <c r="V13" s="92" t="str">
        <f>IF(V$3='Rent Roll'!$U10,
IF(OR(AND(V$5&gt;='Rent Roll'!$K10,V$5&lt;='Rent Roll'!$L10),AND(V$5&gt;='Rent Roll'!$M36,V$5&lt;='Rent Roll'!$N36)),
IF('Rent Roll'!$S10=NNN,V40,
IF('Rent Roll'!$S10=Stop,V65,
IF('Rent Roll'!$S10=CAM_Fixed,V90,
IF('Rent Roll'!$S10=FSG,"-","-")))),"-"),"-")</f>
        <v>-</v>
      </c>
      <c r="W13" s="92" t="str">
        <f>IF(W$3='Rent Roll'!$U10,
IF(OR(AND(W$5&gt;='Rent Roll'!$K10,W$5&lt;='Rent Roll'!$L10),AND(W$5&gt;='Rent Roll'!$M36,W$5&lt;='Rent Roll'!$N36)),
IF('Rent Roll'!$S10=NNN,W40,
IF('Rent Roll'!$S10=Stop,W65,
IF('Rent Roll'!$S10=CAM_Fixed,W90,
IF('Rent Roll'!$S10=FSG,"-","-")))),"-"),"-")</f>
        <v>-</v>
      </c>
      <c r="X13" s="92" t="str">
        <f>IF(X$3='Rent Roll'!$U10,
IF(OR(AND(X$5&gt;='Rent Roll'!$K10,X$5&lt;='Rent Roll'!$L10),AND(X$5&gt;='Rent Roll'!$M36,X$5&lt;='Rent Roll'!$N36)),
IF('Rent Roll'!$S10=NNN,X40,
IF('Rent Roll'!$S10=Stop,X65,
IF('Rent Roll'!$S10=CAM_Fixed,X90,
IF('Rent Roll'!$S10=FSG,"-","-")))),"-"),"-")</f>
        <v>-</v>
      </c>
      <c r="Y13" s="92" t="str">
        <f>IF(Y$3='Rent Roll'!$U10,
IF(OR(AND(Y$5&gt;='Rent Roll'!$K10,Y$5&lt;='Rent Roll'!$L10),AND(Y$5&gt;='Rent Roll'!$M36,Y$5&lt;='Rent Roll'!$N36)),
IF('Rent Roll'!$S10=NNN,Y40,
IF('Rent Roll'!$S10=Stop,Y65,
IF('Rent Roll'!$S10=CAM_Fixed,Y90,
IF('Rent Roll'!$S10=FSG,"-","-")))),"-"),"-")</f>
        <v>-</v>
      </c>
      <c r="Z13" s="92" t="str">
        <f>IF(Z$3='Rent Roll'!$U10,
IF(OR(AND(Z$5&gt;='Rent Roll'!$K10,Z$5&lt;='Rent Roll'!$L10),AND(Z$5&gt;='Rent Roll'!$M36,Z$5&lt;='Rent Roll'!$N36)),
IF('Rent Roll'!$S10=NNN,Z40,
IF('Rent Roll'!$S10=Stop,Z65,
IF('Rent Roll'!$S10=CAM_Fixed,Z90,
IF('Rent Roll'!$S10=FSG,"-","-")))),"-"),"-")</f>
        <v>-</v>
      </c>
      <c r="AA13" s="92" t="str">
        <f>IF(AA$3='Rent Roll'!$U10,
IF(OR(AND(AA$5&gt;='Rent Roll'!$K10,AA$5&lt;='Rent Roll'!$L10),AND(AA$5&gt;='Rent Roll'!$M36,AA$5&lt;='Rent Roll'!$N36)),
IF('Rent Roll'!$S10=NNN,AA40,
IF('Rent Roll'!$S10=Stop,AA65,
IF('Rent Roll'!$S10=CAM_Fixed,AA90,
IF('Rent Roll'!$S10=FSG,"-","-")))),"-"),"-")</f>
        <v>-</v>
      </c>
      <c r="AB13" s="92" t="str">
        <f>IF(AB$3='Rent Roll'!$U10,
IF(OR(AND(AB$5&gt;='Rent Roll'!$K10,AB$5&lt;='Rent Roll'!$L10),AND(AB$5&gt;='Rent Roll'!$M36,AB$5&lt;='Rent Roll'!$N36)),
IF('Rent Roll'!$S10=NNN,AB40,
IF('Rent Roll'!$S10=Stop,AB65,
IF('Rent Roll'!$S10=CAM_Fixed,AB90,
IF('Rent Roll'!$S10=FSG,"-","-")))),"-"),"-")</f>
        <v>-</v>
      </c>
      <c r="AC13" s="92" t="str">
        <f>IF(AC$3='Rent Roll'!$U10,
IF(OR(AND(AC$5&gt;='Rent Roll'!$K10,AC$5&lt;='Rent Roll'!$L10),AND(AC$5&gt;='Rent Roll'!$M36,AC$5&lt;='Rent Roll'!$N36)),
IF('Rent Roll'!$S10=NNN,AC40,
IF('Rent Roll'!$S10=Stop,AC65,
IF('Rent Roll'!$S10=CAM_Fixed,AC90,
IF('Rent Roll'!$S10=FSG,"-","-")))),"-"),"-")</f>
        <v>-</v>
      </c>
      <c r="AD13" s="92" t="str">
        <f>IF(AD$3='Rent Roll'!$U10,
IF(OR(AND(AD$5&gt;='Rent Roll'!$K10,AD$5&lt;='Rent Roll'!$L10),AND(AD$5&gt;='Rent Roll'!$M36,AD$5&lt;='Rent Roll'!$N36)),
IF('Rent Roll'!$S10=NNN,AD40,
IF('Rent Roll'!$S10=Stop,AD65,
IF('Rent Roll'!$S10=CAM_Fixed,AD90,
IF('Rent Roll'!$S10=FSG,"-","-")))),"-"),"-")</f>
        <v>-</v>
      </c>
      <c r="AE13" s="92" t="str">
        <f>IF(AE$3='Rent Roll'!$U10,
IF(OR(AND(AE$5&gt;='Rent Roll'!$K10,AE$5&lt;='Rent Roll'!$L10),AND(AE$5&gt;='Rent Roll'!$M36,AE$5&lt;='Rent Roll'!$N36)),
IF('Rent Roll'!$S10=NNN,AE40,
IF('Rent Roll'!$S10=Stop,AE65,
IF('Rent Roll'!$S10=CAM_Fixed,AE90,
IF('Rent Roll'!$S10=FSG,"-","-")))),"-"),"-")</f>
        <v>-</v>
      </c>
      <c r="AF13" s="92" t="str">
        <f>IF(AF$3='Rent Roll'!$U10,
IF(OR(AND(AF$5&gt;='Rent Roll'!$K10,AF$5&lt;='Rent Roll'!$L10),AND(AF$5&gt;='Rent Roll'!$M36,AF$5&lt;='Rent Roll'!$N36)),
IF('Rent Roll'!$S10=NNN,AF40,
IF('Rent Roll'!$S10=Stop,AF65,
IF('Rent Roll'!$S10=CAM_Fixed,AF90,
IF('Rent Roll'!$S10=FSG,"-","-")))),"-"),"-")</f>
        <v>-</v>
      </c>
      <c r="AG13" s="92" t="str">
        <f>IF(AG$3='Rent Roll'!$U10,
IF(OR(AND(AG$5&gt;='Rent Roll'!$K10,AG$5&lt;='Rent Roll'!$L10),AND(AG$5&gt;='Rent Roll'!$M36,AG$5&lt;='Rent Roll'!$N36)),
IF('Rent Roll'!$S10=NNN,AG40,
IF('Rent Roll'!$S10=Stop,AG65,
IF('Rent Roll'!$S10=CAM_Fixed,AG90,
IF('Rent Roll'!$S10=FSG,"-","-")))),"-"),"-")</f>
        <v>-</v>
      </c>
      <c r="AH13" s="92" t="str">
        <f>IF(AH$3='Rent Roll'!$U10,
IF(OR(AND(AH$5&gt;='Rent Roll'!$K10,AH$5&lt;='Rent Roll'!$L10),AND(AH$5&gt;='Rent Roll'!$M36,AH$5&lt;='Rent Roll'!$N36)),
IF('Rent Roll'!$S10=NNN,AH40,
IF('Rent Roll'!$S10=Stop,AH65,
IF('Rent Roll'!$S10=CAM_Fixed,AH90,
IF('Rent Roll'!$S10=FSG,"-","-")))),"-"),"-")</f>
        <v>-</v>
      </c>
      <c r="AI13" s="92" t="str">
        <f>IF(AI$3='Rent Roll'!$U10,
IF(OR(AND(AI$5&gt;='Rent Roll'!$K10,AI$5&lt;='Rent Roll'!$L10),AND(AI$5&gt;='Rent Roll'!$M36,AI$5&lt;='Rent Roll'!$N36)),
IF('Rent Roll'!$S10=NNN,AI40,
IF('Rent Roll'!$S10=Stop,AI65,
IF('Rent Roll'!$S10=CAM_Fixed,AI90,
IF('Rent Roll'!$S10=FSG,"-","-")))),"-"),"-")</f>
        <v>-</v>
      </c>
      <c r="AJ13" s="92" t="str">
        <f>IF(AJ$3='Rent Roll'!$U10,
IF(OR(AND(AJ$5&gt;='Rent Roll'!$K10,AJ$5&lt;='Rent Roll'!$L10),AND(AJ$5&gt;='Rent Roll'!$M36,AJ$5&lt;='Rent Roll'!$N36)),
IF('Rent Roll'!$S10=NNN,AJ40,
IF('Rent Roll'!$S10=Stop,AJ65,
IF('Rent Roll'!$S10=CAM_Fixed,AJ90,
IF('Rent Roll'!$S10=FSG,"-","-")))),"-"),"-")</f>
        <v>-</v>
      </c>
      <c r="AK13" s="92" t="str">
        <f>IF(AK$3='Rent Roll'!$U10,
IF(OR(AND(AK$5&gt;='Rent Roll'!$K10,AK$5&lt;='Rent Roll'!$L10),AND(AK$5&gt;='Rent Roll'!$M36,AK$5&lt;='Rent Roll'!$N36)),
IF('Rent Roll'!$S10=NNN,AK40,
IF('Rent Roll'!$S10=Stop,AK65,
IF('Rent Roll'!$S10=CAM_Fixed,AK90,
IF('Rent Roll'!$S10=FSG,"-","-")))),"-"),"-")</f>
        <v>-</v>
      </c>
      <c r="AL13" s="92" t="str">
        <f>IF(AL$3='Rent Roll'!$U10,
IF(OR(AND(AL$5&gt;='Rent Roll'!$K10,AL$5&lt;='Rent Roll'!$L10),AND(AL$5&gt;='Rent Roll'!$M36,AL$5&lt;='Rent Roll'!$N36)),
IF('Rent Roll'!$S10=NNN,AL40,
IF('Rent Roll'!$S10=Stop,AL65,
IF('Rent Roll'!$S10=CAM_Fixed,AL90,
IF('Rent Roll'!$S10=FSG,"-","-")))),"-"),"-")</f>
        <v>-</v>
      </c>
      <c r="AM13" s="92" t="str">
        <f>IF(AM$3='Rent Roll'!$U10,
IF(OR(AND(AM$5&gt;='Rent Roll'!$K10,AM$5&lt;='Rent Roll'!$L10),AND(AM$5&gt;='Rent Roll'!$M36,AM$5&lt;='Rent Roll'!$N36)),
IF('Rent Roll'!$S10=NNN,AM40,
IF('Rent Roll'!$S10=Stop,AM65,
IF('Rent Roll'!$S10=CAM_Fixed,AM90,
IF('Rent Roll'!$S10=FSG,"-","-")))),"-"),"-")</f>
        <v>-</v>
      </c>
      <c r="AN13" s="92" t="str">
        <f>IF(AN$3='Rent Roll'!$U10,
IF(OR(AND(AN$5&gt;='Rent Roll'!$K10,AN$5&lt;='Rent Roll'!$L10),AND(AN$5&gt;='Rent Roll'!$M36,AN$5&lt;='Rent Roll'!$N36)),
IF('Rent Roll'!$S10=NNN,AN40,
IF('Rent Roll'!$S10=Stop,AN65,
IF('Rent Roll'!$S10=CAM_Fixed,AN90,
IF('Rent Roll'!$S10=FSG,"-","-")))),"-"),"-")</f>
        <v>-</v>
      </c>
      <c r="AO13" s="92" t="str">
        <f>IF(AO$3='Rent Roll'!$U10,
IF(OR(AND(AO$5&gt;='Rent Roll'!$K10,AO$5&lt;='Rent Roll'!$L10),AND(AO$5&gt;='Rent Roll'!$M36,AO$5&lt;='Rent Roll'!$N36)),
IF('Rent Roll'!$S10=NNN,AO40,
IF('Rent Roll'!$S10=Stop,AO65,
IF('Rent Roll'!$S10=CAM_Fixed,AO90,
IF('Rent Roll'!$S10=FSG,"-","-")))),"-"),"-")</f>
        <v>-</v>
      </c>
      <c r="AP13" s="92" t="str">
        <f>IF(AP$3='Rent Roll'!$U10,
IF(OR(AND(AP$5&gt;='Rent Roll'!$K10,AP$5&lt;='Rent Roll'!$L10),AND(AP$5&gt;='Rent Roll'!$M36,AP$5&lt;='Rent Roll'!$N36)),
IF('Rent Roll'!$S10=NNN,AP40,
IF('Rent Roll'!$S10=Stop,AP65,
IF('Rent Roll'!$S10=CAM_Fixed,AP90,
IF('Rent Roll'!$S10=FSG,"-","-")))),"-"),"-")</f>
        <v>-</v>
      </c>
      <c r="AQ13" s="92" t="str">
        <f>IF(AQ$3='Rent Roll'!$U10,
IF(OR(AND(AQ$5&gt;='Rent Roll'!$K10,AQ$5&lt;='Rent Roll'!$L10),AND(AQ$5&gt;='Rent Roll'!$M36,AQ$5&lt;='Rent Roll'!$N36)),
IF('Rent Roll'!$S10=NNN,AQ40,
IF('Rent Roll'!$S10=Stop,AQ65,
IF('Rent Roll'!$S10=CAM_Fixed,AQ90,
IF('Rent Roll'!$S10=FSG,"-","-")))),"-"),"-")</f>
        <v>-</v>
      </c>
      <c r="AR13" s="92" t="str">
        <f>IF(AR$3='Rent Roll'!$U10,
IF(OR(AND(AR$5&gt;='Rent Roll'!$K10,AR$5&lt;='Rent Roll'!$L10),AND(AR$5&gt;='Rent Roll'!$M36,AR$5&lt;='Rent Roll'!$N36)),
IF('Rent Roll'!$S10=NNN,AR40,
IF('Rent Roll'!$S10=Stop,AR65,
IF('Rent Roll'!$S10=CAM_Fixed,AR90,
IF('Rent Roll'!$S10=FSG,"-","-")))),"-"),"-")</f>
        <v>-</v>
      </c>
      <c r="AS13" s="92" t="str">
        <f>IF(AS$3='Rent Roll'!$U10,
IF(OR(AND(AS$5&gt;='Rent Roll'!$K10,AS$5&lt;='Rent Roll'!$L10),AND(AS$5&gt;='Rent Roll'!$M36,AS$5&lt;='Rent Roll'!$N36)),
IF('Rent Roll'!$S10=NNN,AS40,
IF('Rent Roll'!$S10=Stop,AS65,
IF('Rent Roll'!$S10=CAM_Fixed,AS90,
IF('Rent Roll'!$S10=FSG,"-","-")))),"-"),"-")</f>
        <v>-</v>
      </c>
      <c r="AT13" s="92" t="str">
        <f>IF(AT$3='Rent Roll'!$U10,
IF(OR(AND(AT$5&gt;='Rent Roll'!$K10,AT$5&lt;='Rent Roll'!$L10),AND(AT$5&gt;='Rent Roll'!$M36,AT$5&lt;='Rent Roll'!$N36)),
IF('Rent Roll'!$S10=NNN,AT40,
IF('Rent Roll'!$S10=Stop,AT65,
IF('Rent Roll'!$S10=CAM_Fixed,AT90,
IF('Rent Roll'!$S10=FSG,"-","-")))),"-"),"-")</f>
        <v>-</v>
      </c>
      <c r="AU13" s="92" t="str">
        <f>IF(AU$3='Rent Roll'!$U10,
IF(OR(AND(AU$5&gt;='Rent Roll'!$K10,AU$5&lt;='Rent Roll'!$L10),AND(AU$5&gt;='Rent Roll'!$M36,AU$5&lt;='Rent Roll'!$N36)),
IF('Rent Roll'!$S10=NNN,AU40,
IF('Rent Roll'!$S10=Stop,AU65,
IF('Rent Roll'!$S10=CAM_Fixed,AU90,
IF('Rent Roll'!$S10=FSG,"-","-")))),"-"),"-")</f>
        <v>-</v>
      </c>
      <c r="AV13" s="92" t="str">
        <f>IF(AV$3='Rent Roll'!$U10,
IF(OR(AND(AV$5&gt;='Rent Roll'!$K10,AV$5&lt;='Rent Roll'!$L10),AND(AV$5&gt;='Rent Roll'!$M36,AV$5&lt;='Rent Roll'!$N36)),
IF('Rent Roll'!$S10=NNN,AV40,
IF('Rent Roll'!$S10=Stop,AV65,
IF('Rent Roll'!$S10=CAM_Fixed,AV90,
IF('Rent Roll'!$S10=FSG,"-","-")))),"-"),"-")</f>
        <v>-</v>
      </c>
      <c r="AW13" s="92" t="str">
        <f>IF(AW$3='Rent Roll'!$U10,
IF(OR(AND(AW$5&gt;='Rent Roll'!$K10,AW$5&lt;='Rent Roll'!$L10),AND(AW$5&gt;='Rent Roll'!$M36,AW$5&lt;='Rent Roll'!$N36)),
IF('Rent Roll'!$S10=NNN,AW40,
IF('Rent Roll'!$S10=Stop,AW65,
IF('Rent Roll'!$S10=CAM_Fixed,AW90,
IF('Rent Roll'!$S10=FSG,"-","-")))),"-"),"-")</f>
        <v>-</v>
      </c>
      <c r="AX13" s="92" t="str">
        <f>IF(AX$3='Rent Roll'!$U10,
IF(OR(AND(AX$5&gt;='Rent Roll'!$K10,AX$5&lt;='Rent Roll'!$L10),AND(AX$5&gt;='Rent Roll'!$M36,AX$5&lt;='Rent Roll'!$N36)),
IF('Rent Roll'!$S10=NNN,AX40,
IF('Rent Roll'!$S10=Stop,AX65,
IF('Rent Roll'!$S10=CAM_Fixed,AX90,
IF('Rent Roll'!$S10=FSG,"-","-")))),"-"),"-")</f>
        <v>-</v>
      </c>
      <c r="AY13" s="92" t="str">
        <f>IF(AY$3='Rent Roll'!$U10,
IF(OR(AND(AY$5&gt;='Rent Roll'!$K10,AY$5&lt;='Rent Roll'!$L10),AND(AY$5&gt;='Rent Roll'!$M36,AY$5&lt;='Rent Roll'!$N36)),
IF('Rent Roll'!$S10=NNN,AY40,
IF('Rent Roll'!$S10=Stop,AY65,
IF('Rent Roll'!$S10=CAM_Fixed,AY90,
IF('Rent Roll'!$S10=FSG,"-","-")))),"-"),"-")</f>
        <v>-</v>
      </c>
      <c r="AZ13" s="92" t="str">
        <f>IF(AZ$3='Rent Roll'!$U10,
IF(OR(AND(AZ$5&gt;='Rent Roll'!$K10,AZ$5&lt;='Rent Roll'!$L10),AND(AZ$5&gt;='Rent Roll'!$M36,AZ$5&lt;='Rent Roll'!$N36)),
IF('Rent Roll'!$S10=NNN,AZ40,
IF('Rent Roll'!$S10=Stop,AZ65,
IF('Rent Roll'!$S10=CAM_Fixed,AZ90,
IF('Rent Roll'!$S10=FSG,"-","-")))),"-"),"-")</f>
        <v>-</v>
      </c>
      <c r="BA13" s="92" t="str">
        <f>IF(BA$3='Rent Roll'!$U10,
IF(OR(AND(BA$5&gt;='Rent Roll'!$K10,BA$5&lt;='Rent Roll'!$L10),AND(BA$5&gt;='Rent Roll'!$M36,BA$5&lt;='Rent Roll'!$N36)),
IF('Rent Roll'!$S10=NNN,BA40,
IF('Rent Roll'!$S10=Stop,BA65,
IF('Rent Roll'!$S10=CAM_Fixed,BA90,
IF('Rent Roll'!$S10=FSG,"-","-")))),"-"),"-")</f>
        <v>-</v>
      </c>
      <c r="BB13" s="92" t="str">
        <f>IF(BB$3='Rent Roll'!$U10,
IF(OR(AND(BB$5&gt;='Rent Roll'!$K10,BB$5&lt;='Rent Roll'!$L10),AND(BB$5&gt;='Rent Roll'!$M36,BB$5&lt;='Rent Roll'!$N36)),
IF('Rent Roll'!$S10=NNN,BB40,
IF('Rent Roll'!$S10=Stop,BB65,
IF('Rent Roll'!$S10=CAM_Fixed,BB90,
IF('Rent Roll'!$S10=FSG,"-","-")))),"-"),"-")</f>
        <v>-</v>
      </c>
      <c r="BC13" s="92" t="str">
        <f>IF(BC$3='Rent Roll'!$U10,
IF(OR(AND(BC$5&gt;='Rent Roll'!$K10,BC$5&lt;='Rent Roll'!$L10),AND(BC$5&gt;='Rent Roll'!$M36,BC$5&lt;='Rent Roll'!$N36)),
IF('Rent Roll'!$S10=NNN,BC40,
IF('Rent Roll'!$S10=Stop,BC65,
IF('Rent Roll'!$S10=CAM_Fixed,BC90,
IF('Rent Roll'!$S10=FSG,"-","-")))),"-"),"-")</f>
        <v>-</v>
      </c>
      <c r="BD13" s="92" t="str">
        <f>IF(BD$3='Rent Roll'!$U10,
IF(OR(AND(BD$5&gt;='Rent Roll'!$K10,BD$5&lt;='Rent Roll'!$L10),AND(BD$5&gt;='Rent Roll'!$M36,BD$5&lt;='Rent Roll'!$N36)),
IF('Rent Roll'!$S10=NNN,BD40,
IF('Rent Roll'!$S10=Stop,BD65,
IF('Rent Roll'!$S10=CAM_Fixed,BD90,
IF('Rent Roll'!$S10=FSG,"-","-")))),"-"),"-")</f>
        <v>-</v>
      </c>
      <c r="BE13" s="92" t="str">
        <f>IF(BE$3='Rent Roll'!$U10,
IF(OR(AND(BE$5&gt;='Rent Roll'!$K10,BE$5&lt;='Rent Roll'!$L10),AND(BE$5&gt;='Rent Roll'!$M36,BE$5&lt;='Rent Roll'!$N36)),
IF('Rent Roll'!$S10=NNN,BE40,
IF('Rent Roll'!$S10=Stop,BE65,
IF('Rent Roll'!$S10=CAM_Fixed,BE90,
IF('Rent Roll'!$S10=FSG,"-","-")))),"-"),"-")</f>
        <v>-</v>
      </c>
      <c r="BF13" s="92" t="str">
        <f>IF(BF$3='Rent Roll'!$U10,
IF(OR(AND(BF$5&gt;='Rent Roll'!$K10,BF$5&lt;='Rent Roll'!$L10),AND(BF$5&gt;='Rent Roll'!$M36,BF$5&lt;='Rent Roll'!$N36)),
IF('Rent Roll'!$S10=NNN,BF40,
IF('Rent Roll'!$S10=Stop,BF65,
IF('Rent Roll'!$S10=CAM_Fixed,BF90,
IF('Rent Roll'!$S10=FSG,"-","-")))),"-"),"-")</f>
        <v>-</v>
      </c>
      <c r="BG13" s="92" t="str">
        <f>IF(BG$3='Rent Roll'!$U10,
IF(OR(AND(BG$5&gt;='Rent Roll'!$K10,BG$5&lt;='Rent Roll'!$L10),AND(BG$5&gt;='Rent Roll'!$M36,BG$5&lt;='Rent Roll'!$N36)),
IF('Rent Roll'!$S10=NNN,BG40,
IF('Rent Roll'!$S10=Stop,BG65,
IF('Rent Roll'!$S10=CAM_Fixed,BG90,
IF('Rent Roll'!$S10=FSG,"-","-")))),"-"),"-")</f>
        <v>-</v>
      </c>
      <c r="BH13" s="92" t="str">
        <f>IF(BH$3='Rent Roll'!$U10,
IF(OR(AND(BH$5&gt;='Rent Roll'!$K10,BH$5&lt;='Rent Roll'!$L10),AND(BH$5&gt;='Rent Roll'!$M36,BH$5&lt;='Rent Roll'!$N36)),
IF('Rent Roll'!$S10=NNN,BH40,
IF('Rent Roll'!$S10=Stop,BH65,
IF('Rent Roll'!$S10=CAM_Fixed,BH90,
IF('Rent Roll'!$S10=FSG,"-","-")))),"-"),"-")</f>
        <v>-</v>
      </c>
      <c r="BI13" s="92" t="str">
        <f>IF(BI$3='Rent Roll'!$U10,
IF(OR(AND(BI$5&gt;='Rent Roll'!$K10,BI$5&lt;='Rent Roll'!$L10),AND(BI$5&gt;='Rent Roll'!$M36,BI$5&lt;='Rent Roll'!$N36)),
IF('Rent Roll'!$S10=NNN,BI40,
IF('Rent Roll'!$S10=Stop,BI65,
IF('Rent Roll'!$S10=CAM_Fixed,BI90,
IF('Rent Roll'!$S10=FSG,"-","-")))),"-"),"-")</f>
        <v>-</v>
      </c>
      <c r="BJ13" s="92" t="str">
        <f>IF(BJ$3='Rent Roll'!$U10,
IF(OR(AND(BJ$5&gt;='Rent Roll'!$K10,BJ$5&lt;='Rent Roll'!$L10),AND(BJ$5&gt;='Rent Roll'!$M36,BJ$5&lt;='Rent Roll'!$N36)),
IF('Rent Roll'!$S10=NNN,BJ40,
IF('Rent Roll'!$S10=Stop,BJ65,
IF('Rent Roll'!$S10=CAM_Fixed,BJ90,
IF('Rent Roll'!$S10=FSG,"-","-")))),"-"),"-")</f>
        <v>-</v>
      </c>
      <c r="BK13" s="92" t="str">
        <f>IF(BK$3='Rent Roll'!$U10,
IF(OR(AND(BK$5&gt;='Rent Roll'!$K10,BK$5&lt;='Rent Roll'!$L10),AND(BK$5&gt;='Rent Roll'!$M36,BK$5&lt;='Rent Roll'!$N36)),
IF('Rent Roll'!$S10=NNN,BK40,
IF('Rent Roll'!$S10=Stop,BK65,
IF('Rent Roll'!$S10=CAM_Fixed,BK90,
IF('Rent Roll'!$S10=FSG,"-","-")))),"-"),"-")</f>
        <v>-</v>
      </c>
      <c r="BL13" s="92" t="str">
        <f>IF(BL$3='Rent Roll'!$U10,
IF(OR(AND(BL$5&gt;='Rent Roll'!$K10,BL$5&lt;='Rent Roll'!$L10),AND(BL$5&gt;='Rent Roll'!$M36,BL$5&lt;='Rent Roll'!$N36)),
IF('Rent Roll'!$S10=NNN,BL40,
IF('Rent Roll'!$S10=Stop,BL65,
IF('Rent Roll'!$S10=CAM_Fixed,BL90,
IF('Rent Roll'!$S10=FSG,"-","-")))),"-"),"-")</f>
        <v>-</v>
      </c>
      <c r="BM13" s="92" t="str">
        <f>IF(BM$3='Rent Roll'!$U10,
IF(OR(AND(BM$5&gt;='Rent Roll'!$K10,BM$5&lt;='Rent Roll'!$L10),AND(BM$5&gt;='Rent Roll'!$M36,BM$5&lt;='Rent Roll'!$N36)),
IF('Rent Roll'!$S10=NNN,BM40,
IF('Rent Roll'!$S10=Stop,BM65,
IF('Rent Roll'!$S10=CAM_Fixed,BM90,
IF('Rent Roll'!$S10=FSG,"-","-")))),"-"),"-")</f>
        <v>-</v>
      </c>
      <c r="BN13" s="92" t="str">
        <f>IF(BN$3='Rent Roll'!$U10,
IF(OR(AND(BN$5&gt;='Rent Roll'!$K10,BN$5&lt;='Rent Roll'!$L10),AND(BN$5&gt;='Rent Roll'!$M36,BN$5&lt;='Rent Roll'!$N36)),
IF('Rent Roll'!$S10=NNN,BN40,
IF('Rent Roll'!$S10=Stop,BN65,
IF('Rent Roll'!$S10=CAM_Fixed,BN90,
IF('Rent Roll'!$S10=FSG,"-","-")))),"-"),"-")</f>
        <v>-</v>
      </c>
      <c r="BO13" s="92" t="str">
        <f>IF(BO$3='Rent Roll'!$U10,
IF(OR(AND(BO$5&gt;='Rent Roll'!$K10,BO$5&lt;='Rent Roll'!$L10),AND(BO$5&gt;='Rent Roll'!$M36,BO$5&lt;='Rent Roll'!$N36)),
IF('Rent Roll'!$S10=NNN,BO40,
IF('Rent Roll'!$S10=Stop,BO65,
IF('Rent Roll'!$S10=CAM_Fixed,BO90,
IF('Rent Roll'!$S10=FSG,"-","-")))),"-"),"-")</f>
        <v>-</v>
      </c>
      <c r="BP13" s="92" t="str">
        <f>IF(BP$3='Rent Roll'!$U10,
IF(OR(AND(BP$5&gt;='Rent Roll'!$K10,BP$5&lt;='Rent Roll'!$L10),AND(BP$5&gt;='Rent Roll'!$M36,BP$5&lt;='Rent Roll'!$N36)),
IF('Rent Roll'!$S10=NNN,BP40,
IF('Rent Roll'!$S10=Stop,BP65,
IF('Rent Roll'!$S10=CAM_Fixed,BP90,
IF('Rent Roll'!$S10=FSG,"-","-")))),"-"),"-")</f>
        <v>-</v>
      </c>
      <c r="BQ13" s="92" t="str">
        <f>IF(BQ$3='Rent Roll'!$U10,
IF(OR(AND(BQ$5&gt;='Rent Roll'!$K10,BQ$5&lt;='Rent Roll'!$L10),AND(BQ$5&gt;='Rent Roll'!$M36,BQ$5&lt;='Rent Roll'!$N36)),
IF('Rent Roll'!$S10=NNN,BQ40,
IF('Rent Roll'!$S10=Stop,BQ65,
IF('Rent Roll'!$S10=CAM_Fixed,BQ90,
IF('Rent Roll'!$S10=FSG,"-","-")))),"-"),"-")</f>
        <v>-</v>
      </c>
      <c r="BR13" s="92" t="str">
        <f>IF(BR$3='Rent Roll'!$U10,
IF(OR(AND(BR$5&gt;='Rent Roll'!$K10,BR$5&lt;='Rent Roll'!$L10),AND(BR$5&gt;='Rent Roll'!$M36,BR$5&lt;='Rent Roll'!$N36)),
IF('Rent Roll'!$S10=NNN,BR40,
IF('Rent Roll'!$S10=Stop,BR65,
IF('Rent Roll'!$S10=CAM_Fixed,BR90,
IF('Rent Roll'!$S10=FSG,"-","-")))),"-"),"-")</f>
        <v>-</v>
      </c>
      <c r="BS13" s="92" t="str">
        <f>IF(BS$3='Rent Roll'!$U10,
IF(OR(AND(BS$5&gt;='Rent Roll'!$K10,BS$5&lt;='Rent Roll'!$L10),AND(BS$5&gt;='Rent Roll'!$M36,BS$5&lt;='Rent Roll'!$N36)),
IF('Rent Roll'!$S10=NNN,BS40,
IF('Rent Roll'!$S10=Stop,BS65,
IF('Rent Roll'!$S10=CAM_Fixed,BS90,
IF('Rent Roll'!$S10=FSG,"-","-")))),"-"),"-")</f>
        <v>-</v>
      </c>
      <c r="BT13" s="92" t="str">
        <f>IF(BT$3='Rent Roll'!$U10,
IF(OR(AND(BT$5&gt;='Rent Roll'!$K10,BT$5&lt;='Rent Roll'!$L10),AND(BT$5&gt;='Rent Roll'!$M36,BT$5&lt;='Rent Roll'!$N36)),
IF('Rent Roll'!$S10=NNN,BT40,
IF('Rent Roll'!$S10=Stop,BT65,
IF('Rent Roll'!$S10=CAM_Fixed,BT90,
IF('Rent Roll'!$S10=FSG,"-","-")))),"-"),"-")</f>
        <v>-</v>
      </c>
      <c r="BU13" s="92" t="str">
        <f>IF(BU$3='Rent Roll'!$U10,
IF(OR(AND(BU$5&gt;='Rent Roll'!$K10,BU$5&lt;='Rent Roll'!$L10),AND(BU$5&gt;='Rent Roll'!$M36,BU$5&lt;='Rent Roll'!$N36)),
IF('Rent Roll'!$S10=NNN,BU40,
IF('Rent Roll'!$S10=Stop,BU65,
IF('Rent Roll'!$S10=CAM_Fixed,BU90,
IF('Rent Roll'!$S10=FSG,"-","-")))),"-"),"-")</f>
        <v>-</v>
      </c>
      <c r="BV13" s="92" t="str">
        <f>IF(BV$3='Rent Roll'!$U10,
IF(OR(AND(BV$5&gt;='Rent Roll'!$K10,BV$5&lt;='Rent Roll'!$L10),AND(BV$5&gt;='Rent Roll'!$M36,BV$5&lt;='Rent Roll'!$N36)),
IF('Rent Roll'!$S10=NNN,BV40,
IF('Rent Roll'!$S10=Stop,BV65,
IF('Rent Roll'!$S10=CAM_Fixed,BV90,
IF('Rent Roll'!$S10=FSG,"-","-")))),"-"),"-")</f>
        <v>-</v>
      </c>
      <c r="BW13" s="92" t="str">
        <f>IF(BW$3='Rent Roll'!$U10,
IF(OR(AND(BW$5&gt;='Rent Roll'!$K10,BW$5&lt;='Rent Roll'!$L10),AND(BW$5&gt;='Rent Roll'!$M36,BW$5&lt;='Rent Roll'!$N36)),
IF('Rent Roll'!$S10=NNN,BW40,
IF('Rent Roll'!$S10=Stop,BW65,
IF('Rent Roll'!$S10=CAM_Fixed,BW90,
IF('Rent Roll'!$S10=FSG,"-","-")))),"-"),"-")</f>
        <v>-</v>
      </c>
      <c r="BX13" s="92" t="str">
        <f>IF(BX$3='Rent Roll'!$U10,
IF(OR(AND(BX$5&gt;='Rent Roll'!$K10,BX$5&lt;='Rent Roll'!$L10),AND(BX$5&gt;='Rent Roll'!$M36,BX$5&lt;='Rent Roll'!$N36)),
IF('Rent Roll'!$S10=NNN,BX40,
IF('Rent Roll'!$S10=Stop,BX65,
IF('Rent Roll'!$S10=CAM_Fixed,BX90,
IF('Rent Roll'!$S10=FSG,"-","-")))),"-"),"-")</f>
        <v>-</v>
      </c>
      <c r="BY13" s="92" t="str">
        <f>IF(BY$3='Rent Roll'!$U10,
IF(OR(AND(BY$5&gt;='Rent Roll'!$K10,BY$5&lt;='Rent Roll'!$L10),AND(BY$5&gt;='Rent Roll'!$M36,BY$5&lt;='Rent Roll'!$N36)),
IF('Rent Roll'!$S10=NNN,BY40,
IF('Rent Roll'!$S10=Stop,BY65,
IF('Rent Roll'!$S10=CAM_Fixed,BY90,
IF('Rent Roll'!$S10=FSG,"-","-")))),"-"),"-")</f>
        <v>-</v>
      </c>
      <c r="BZ13" s="92" t="str">
        <f>IF(BZ$3='Rent Roll'!$U10,
IF(OR(AND(BZ$5&gt;='Rent Roll'!$K10,BZ$5&lt;='Rent Roll'!$L10),AND(BZ$5&gt;='Rent Roll'!$M36,BZ$5&lt;='Rent Roll'!$N36)),
IF('Rent Roll'!$S10=NNN,BZ40,
IF('Rent Roll'!$S10=Stop,BZ65,
IF('Rent Roll'!$S10=CAM_Fixed,BZ90,
IF('Rent Roll'!$S10=FSG,"-","-")))),"-"),"-")</f>
        <v>-</v>
      </c>
      <c r="CA13" s="92" t="str">
        <f>IF(CA$3='Rent Roll'!$U10,
IF(OR(AND(CA$5&gt;='Rent Roll'!$K10,CA$5&lt;='Rent Roll'!$L10),AND(CA$5&gt;='Rent Roll'!$M36,CA$5&lt;='Rent Roll'!$N36)),
IF('Rent Roll'!$S10=NNN,CA40,
IF('Rent Roll'!$S10=Stop,CA65,
IF('Rent Roll'!$S10=CAM_Fixed,CA90,
IF('Rent Roll'!$S10=FSG,"-","-")))),"-"),"-")</f>
        <v>-</v>
      </c>
      <c r="CB13" s="92" t="str">
        <f>IF(CB$3='Rent Roll'!$U10,
IF(OR(AND(CB$5&gt;='Rent Roll'!$K10,CB$5&lt;='Rent Roll'!$L10),AND(CB$5&gt;='Rent Roll'!$M36,CB$5&lt;='Rent Roll'!$N36)),
IF('Rent Roll'!$S10=NNN,CB40,
IF('Rent Roll'!$S10=Stop,CB65,
IF('Rent Roll'!$S10=CAM_Fixed,CB90,
IF('Rent Roll'!$S10=FSG,"-","-")))),"-"),"-")</f>
        <v>-</v>
      </c>
      <c r="CC13" s="92" t="str">
        <f>IF(CC$3='Rent Roll'!$U10,
IF(OR(AND(CC$5&gt;='Rent Roll'!$K10,CC$5&lt;='Rent Roll'!$L10),AND(CC$5&gt;='Rent Roll'!$M36,CC$5&lt;='Rent Roll'!$N36)),
IF('Rent Roll'!$S10=NNN,CC40,
IF('Rent Roll'!$S10=Stop,CC65,
IF('Rent Roll'!$S10=CAM_Fixed,CC90,
IF('Rent Roll'!$S10=FSG,"-","-")))),"-"),"-")</f>
        <v>-</v>
      </c>
      <c r="CD13" s="92" t="str">
        <f>IF(CD$3='Rent Roll'!$U10,
IF(OR(AND(CD$5&gt;='Rent Roll'!$K10,CD$5&lt;='Rent Roll'!$L10),AND(CD$5&gt;='Rent Roll'!$M36,CD$5&lt;='Rent Roll'!$N36)),
IF('Rent Roll'!$S10=NNN,CD40,
IF('Rent Roll'!$S10=Stop,CD65,
IF('Rent Roll'!$S10=CAM_Fixed,CD90,
IF('Rent Roll'!$S10=FSG,"-","-")))),"-"),"-")</f>
        <v>-</v>
      </c>
      <c r="CE13" s="92" t="str">
        <f>IF(CE$3='Rent Roll'!$U10,
IF(OR(AND(CE$5&gt;='Rent Roll'!$K10,CE$5&lt;='Rent Roll'!$L10),AND(CE$5&gt;='Rent Roll'!$M36,CE$5&lt;='Rent Roll'!$N36)),
IF('Rent Roll'!$S10=NNN,CE40,
IF('Rent Roll'!$S10=Stop,CE65,
IF('Rent Roll'!$S10=CAM_Fixed,CE90,
IF('Rent Roll'!$S10=FSG,"-","-")))),"-"),"-")</f>
        <v>-</v>
      </c>
      <c r="CF13" s="92" t="str">
        <f>IF(CF$3='Rent Roll'!$U10,
IF(OR(AND(CF$5&gt;='Rent Roll'!$K10,CF$5&lt;='Rent Roll'!$L10),AND(CF$5&gt;='Rent Roll'!$M36,CF$5&lt;='Rent Roll'!$N36)),
IF('Rent Roll'!$S10=NNN,CF40,
IF('Rent Roll'!$S10=Stop,CF65,
IF('Rent Roll'!$S10=CAM_Fixed,CF90,
IF('Rent Roll'!$S10=FSG,"-","-")))),"-"),"-")</f>
        <v>-</v>
      </c>
      <c r="CG13" s="92" t="str">
        <f>IF(CG$3='Rent Roll'!$U10,
IF(OR(AND(CG$5&gt;='Rent Roll'!$K10,CG$5&lt;='Rent Roll'!$L10),AND(CG$5&gt;='Rent Roll'!$M36,CG$5&lt;='Rent Roll'!$N36)),
IF('Rent Roll'!$S10=NNN,CG40,
IF('Rent Roll'!$S10=Stop,CG65,
IF('Rent Roll'!$S10=CAM_Fixed,CG90,
IF('Rent Roll'!$S10=FSG,"-","-")))),"-"),"-")</f>
        <v>-</v>
      </c>
      <c r="CH13" s="92" t="str">
        <f>IF(CH$3='Rent Roll'!$U10,
IF(OR(AND(CH$5&gt;='Rent Roll'!$K10,CH$5&lt;='Rent Roll'!$L10),AND(CH$5&gt;='Rent Roll'!$M36,CH$5&lt;='Rent Roll'!$N36)),
IF('Rent Roll'!$S10=NNN,CH40,
IF('Rent Roll'!$S10=Stop,CH65,
IF('Rent Roll'!$S10=CAM_Fixed,CH90,
IF('Rent Roll'!$S10=FSG,"-","-")))),"-"),"-")</f>
        <v>-</v>
      </c>
      <c r="CI13" s="92" t="str">
        <f>IF(CI$3='Rent Roll'!$U10,
IF(OR(AND(CI$5&gt;='Rent Roll'!$K10,CI$5&lt;='Rent Roll'!$L10),AND(CI$5&gt;='Rent Roll'!$M36,CI$5&lt;='Rent Roll'!$N36)),
IF('Rent Roll'!$S10=NNN,CI40,
IF('Rent Roll'!$S10=Stop,CI65,
IF('Rent Roll'!$S10=CAM_Fixed,CI90,
IF('Rent Roll'!$S10=FSG,"-","-")))),"-"),"-")</f>
        <v>-</v>
      </c>
      <c r="CJ13" s="92" t="str">
        <f>IF(CJ$3='Rent Roll'!$U10,
IF(OR(AND(CJ$5&gt;='Rent Roll'!$K10,CJ$5&lt;='Rent Roll'!$L10),AND(CJ$5&gt;='Rent Roll'!$M36,CJ$5&lt;='Rent Roll'!$N36)),
IF('Rent Roll'!$S10=NNN,CJ40,
IF('Rent Roll'!$S10=Stop,CJ65,
IF('Rent Roll'!$S10=CAM_Fixed,CJ90,
IF('Rent Roll'!$S10=FSG,"-","-")))),"-"),"-")</f>
        <v>-</v>
      </c>
      <c r="CK13" s="92" t="str">
        <f>IF(CK$3='Rent Roll'!$U10,
IF(OR(AND(CK$5&gt;='Rent Roll'!$K10,CK$5&lt;='Rent Roll'!$L10),AND(CK$5&gt;='Rent Roll'!$M36,CK$5&lt;='Rent Roll'!$N36)),
IF('Rent Roll'!$S10=NNN,CK40,
IF('Rent Roll'!$S10=Stop,CK65,
IF('Rent Roll'!$S10=CAM_Fixed,CK90,
IF('Rent Roll'!$S10=FSG,"-","-")))),"-"),"-")</f>
        <v>-</v>
      </c>
      <c r="CL13" s="92" t="str">
        <f>IF(CL$3='Rent Roll'!$U10,
IF(OR(AND(CL$5&gt;='Rent Roll'!$K10,CL$5&lt;='Rent Roll'!$L10),AND(CL$5&gt;='Rent Roll'!$M36,CL$5&lt;='Rent Roll'!$N36)),
IF('Rent Roll'!$S10=NNN,CL40,
IF('Rent Roll'!$S10=Stop,CL65,
IF('Rent Roll'!$S10=CAM_Fixed,CL90,
IF('Rent Roll'!$S10=FSG,"-","-")))),"-"),"-")</f>
        <v>-</v>
      </c>
      <c r="CM13" s="92" t="str">
        <f>IF(CM$3='Rent Roll'!$U10,
IF(OR(AND(CM$5&gt;='Rent Roll'!$K10,CM$5&lt;='Rent Roll'!$L10),AND(CM$5&gt;='Rent Roll'!$M36,CM$5&lt;='Rent Roll'!$N36)),
IF('Rent Roll'!$S10=NNN,CM40,
IF('Rent Roll'!$S10=Stop,CM65,
IF('Rent Roll'!$S10=CAM_Fixed,CM90,
IF('Rent Roll'!$S10=FSG,"-","-")))),"-"),"-")</f>
        <v>-</v>
      </c>
      <c r="CN13" s="92" t="str">
        <f>IF(CN$3='Rent Roll'!$U10,
IF(OR(AND(CN$5&gt;='Rent Roll'!$K10,CN$5&lt;='Rent Roll'!$L10),AND(CN$5&gt;='Rent Roll'!$M36,CN$5&lt;='Rent Roll'!$N36)),
IF('Rent Roll'!$S10=NNN,CN40,
IF('Rent Roll'!$S10=Stop,CN65,
IF('Rent Roll'!$S10=CAM_Fixed,CN90,
IF('Rent Roll'!$S10=FSG,"-","-")))),"-"),"-")</f>
        <v>-</v>
      </c>
      <c r="CO13" s="92" t="str">
        <f>IF(CO$3='Rent Roll'!$U10,
IF(OR(AND(CO$5&gt;='Rent Roll'!$K10,CO$5&lt;='Rent Roll'!$L10),AND(CO$5&gt;='Rent Roll'!$M36,CO$5&lt;='Rent Roll'!$N36)),
IF('Rent Roll'!$S10=NNN,CO40,
IF('Rent Roll'!$S10=Stop,CO65,
IF('Rent Roll'!$S10=CAM_Fixed,CO90,
IF('Rent Roll'!$S10=FSG,"-","-")))),"-"),"-")</f>
        <v>-</v>
      </c>
      <c r="CP13" s="92" t="str">
        <f>IF(CP$3='Rent Roll'!$U10,
IF(OR(AND(CP$5&gt;='Rent Roll'!$K10,CP$5&lt;='Rent Roll'!$L10),AND(CP$5&gt;='Rent Roll'!$M36,CP$5&lt;='Rent Roll'!$N36)),
IF('Rent Roll'!$S10=NNN,CP40,
IF('Rent Roll'!$S10=Stop,CP65,
IF('Rent Roll'!$S10=CAM_Fixed,CP90,
IF('Rent Roll'!$S10=FSG,"-","-")))),"-"),"-")</f>
        <v>-</v>
      </c>
      <c r="CQ13" s="92" t="str">
        <f>IF(CQ$3='Rent Roll'!$U10,
IF(OR(AND(CQ$5&gt;='Rent Roll'!$K10,CQ$5&lt;='Rent Roll'!$L10),AND(CQ$5&gt;='Rent Roll'!$M36,CQ$5&lt;='Rent Roll'!$N36)),
IF('Rent Roll'!$S10=NNN,CQ40,
IF('Rent Roll'!$S10=Stop,CQ65,
IF('Rent Roll'!$S10=CAM_Fixed,CQ90,
IF('Rent Roll'!$S10=FSG,"-","-")))),"-"),"-")</f>
        <v>-</v>
      </c>
      <c r="CR13" s="92" t="str">
        <f>IF(CR$3='Rent Roll'!$U10,
IF(OR(AND(CR$5&gt;='Rent Roll'!$K10,CR$5&lt;='Rent Roll'!$L10),AND(CR$5&gt;='Rent Roll'!$M36,CR$5&lt;='Rent Roll'!$N36)),
IF('Rent Roll'!$S10=NNN,CR40,
IF('Rent Roll'!$S10=Stop,CR65,
IF('Rent Roll'!$S10=CAM_Fixed,CR90,
IF('Rent Roll'!$S10=FSG,"-","-")))),"-"),"-")</f>
        <v>-</v>
      </c>
      <c r="CS13" s="92" t="str">
        <f>IF(CS$3='Rent Roll'!$U10,
IF(OR(AND(CS$5&gt;='Rent Roll'!$K10,CS$5&lt;='Rent Roll'!$L10),AND(CS$5&gt;='Rent Roll'!$M36,CS$5&lt;='Rent Roll'!$N36)),
IF('Rent Roll'!$S10=NNN,CS40,
IF('Rent Roll'!$S10=Stop,CS65,
IF('Rent Roll'!$S10=CAM_Fixed,CS90,
IF('Rent Roll'!$S10=FSG,"-","-")))),"-"),"-")</f>
        <v>-</v>
      </c>
      <c r="CT13" s="92" t="str">
        <f>IF(CT$3='Rent Roll'!$U10,
IF(OR(AND(CT$5&gt;='Rent Roll'!$K10,CT$5&lt;='Rent Roll'!$L10),AND(CT$5&gt;='Rent Roll'!$M36,CT$5&lt;='Rent Roll'!$N36)),
IF('Rent Roll'!$S10=NNN,CT40,
IF('Rent Roll'!$S10=Stop,CT65,
IF('Rent Roll'!$S10=CAM_Fixed,CT90,
IF('Rent Roll'!$S10=FSG,"-","-")))),"-"),"-")</f>
        <v>-</v>
      </c>
      <c r="CU13" s="92" t="str">
        <f>IF(CU$3='Rent Roll'!$U10,
IF(OR(AND(CU$5&gt;='Rent Roll'!$K10,CU$5&lt;='Rent Roll'!$L10),AND(CU$5&gt;='Rent Roll'!$M36,CU$5&lt;='Rent Roll'!$N36)),
IF('Rent Roll'!$S10=NNN,CU40,
IF('Rent Roll'!$S10=Stop,CU65,
IF('Rent Roll'!$S10=CAM_Fixed,CU90,
IF('Rent Roll'!$S10=FSG,"-","-")))),"-"),"-")</f>
        <v>-</v>
      </c>
      <c r="CV13" s="92" t="str">
        <f>IF(CV$3='Rent Roll'!$U10,
IF(OR(AND(CV$5&gt;='Rent Roll'!$K10,CV$5&lt;='Rent Roll'!$L10),AND(CV$5&gt;='Rent Roll'!$M36,CV$5&lt;='Rent Roll'!$N36)),
IF('Rent Roll'!$S10=NNN,CV40,
IF('Rent Roll'!$S10=Stop,CV65,
IF('Rent Roll'!$S10=CAM_Fixed,CV90,
IF('Rent Roll'!$S10=FSG,"-","-")))),"-"),"-")</f>
        <v>-</v>
      </c>
      <c r="CW13" s="92" t="str">
        <f>IF(CW$3='Rent Roll'!$U10,
IF(OR(AND(CW$5&gt;='Rent Roll'!$K10,CW$5&lt;='Rent Roll'!$L10),AND(CW$5&gt;='Rent Roll'!$M36,CW$5&lt;='Rent Roll'!$N36)),
IF('Rent Roll'!$S10=NNN,CW40,
IF('Rent Roll'!$S10=Stop,CW65,
IF('Rent Roll'!$S10=CAM_Fixed,CW90,
IF('Rent Roll'!$S10=FSG,"-","-")))),"-"),"-")</f>
        <v>-</v>
      </c>
      <c r="CX13" s="92" t="str">
        <f>IF(CX$3='Rent Roll'!$U10,
IF(OR(AND(CX$5&gt;='Rent Roll'!$K10,CX$5&lt;='Rent Roll'!$L10),AND(CX$5&gt;='Rent Roll'!$M36,CX$5&lt;='Rent Roll'!$N36)),
IF('Rent Roll'!$S10=NNN,CX40,
IF('Rent Roll'!$S10=Stop,CX65,
IF('Rent Roll'!$S10=CAM_Fixed,CX90,
IF('Rent Roll'!$S10=FSG,"-","-")))),"-"),"-")</f>
        <v>-</v>
      </c>
      <c r="CY13" s="92" t="str">
        <f>IF(CY$3='Rent Roll'!$U10,
IF(OR(AND(CY$5&gt;='Rent Roll'!$K10,CY$5&lt;='Rent Roll'!$L10),AND(CY$5&gt;='Rent Roll'!$M36,CY$5&lt;='Rent Roll'!$N36)),
IF('Rent Roll'!$S10=NNN,CY40,
IF('Rent Roll'!$S10=Stop,CY65,
IF('Rent Roll'!$S10=CAM_Fixed,CY90,
IF('Rent Roll'!$S10=FSG,"-","-")))),"-"),"-")</f>
        <v>-</v>
      </c>
      <c r="CZ13" s="92" t="str">
        <f>IF(CZ$3='Rent Roll'!$U10,
IF(OR(AND(CZ$5&gt;='Rent Roll'!$K10,CZ$5&lt;='Rent Roll'!$L10),AND(CZ$5&gt;='Rent Roll'!$M36,CZ$5&lt;='Rent Roll'!$N36)),
IF('Rent Roll'!$S10=NNN,CZ40,
IF('Rent Roll'!$S10=Stop,CZ65,
IF('Rent Roll'!$S10=CAM_Fixed,CZ90,
IF('Rent Roll'!$S10=FSG,"-","-")))),"-"),"-")</f>
        <v>-</v>
      </c>
      <c r="DA13" s="92" t="str">
        <f>IF(DA$3='Rent Roll'!$U10,
IF(OR(AND(DA$5&gt;='Rent Roll'!$K10,DA$5&lt;='Rent Roll'!$L10),AND(DA$5&gt;='Rent Roll'!$M36,DA$5&lt;='Rent Roll'!$N36)),
IF('Rent Roll'!$S10=NNN,DA40,
IF('Rent Roll'!$S10=Stop,DA65,
IF('Rent Roll'!$S10=CAM_Fixed,DA90,
IF('Rent Roll'!$S10=FSG,"-","-")))),"-"),"-")</f>
        <v>-</v>
      </c>
      <c r="DB13" s="92" t="str">
        <f>IF(DB$3='Rent Roll'!$U10,
IF(OR(AND(DB$5&gt;='Rent Roll'!$K10,DB$5&lt;='Rent Roll'!$L10),AND(DB$5&gt;='Rent Roll'!$M36,DB$5&lt;='Rent Roll'!$N36)),
IF('Rent Roll'!$S10=NNN,DB40,
IF('Rent Roll'!$S10=Stop,DB65,
IF('Rent Roll'!$S10=CAM_Fixed,DB90,
IF('Rent Roll'!$S10=FSG,"-","-")))),"-"),"-")</f>
        <v>-</v>
      </c>
      <c r="DC13" s="92" t="str">
        <f>IF(DC$3='Rent Roll'!$U10,
IF(OR(AND(DC$5&gt;='Rent Roll'!$K10,DC$5&lt;='Rent Roll'!$L10),AND(DC$5&gt;='Rent Roll'!$M36,DC$5&lt;='Rent Roll'!$N36)),
IF('Rent Roll'!$S10=NNN,DC40,
IF('Rent Roll'!$S10=Stop,DC65,
IF('Rent Roll'!$S10=CAM_Fixed,DC90,
IF('Rent Roll'!$S10=FSG,"-","-")))),"-"),"-")</f>
        <v>-</v>
      </c>
      <c r="DD13" s="92" t="str">
        <f>IF(DD$3='Rent Roll'!$U10,
IF(OR(AND(DD$5&gt;='Rent Roll'!$K10,DD$5&lt;='Rent Roll'!$L10),AND(DD$5&gt;='Rent Roll'!$M36,DD$5&lt;='Rent Roll'!$N36)),
IF('Rent Roll'!$S10=NNN,DD40,
IF('Rent Roll'!$S10=Stop,DD65,
IF('Rent Roll'!$S10=CAM_Fixed,DD90,
IF('Rent Roll'!$S10=FSG,"-","-")))),"-"),"-")</f>
        <v>-</v>
      </c>
      <c r="DE13" s="92" t="str">
        <f>IF(DE$3='Rent Roll'!$U10,
IF(OR(AND(DE$5&gt;='Rent Roll'!$K10,DE$5&lt;='Rent Roll'!$L10),AND(DE$5&gt;='Rent Roll'!$M36,DE$5&lt;='Rent Roll'!$N36)),
IF('Rent Roll'!$S10=NNN,DE40,
IF('Rent Roll'!$S10=Stop,DE65,
IF('Rent Roll'!$S10=CAM_Fixed,DE90,
IF('Rent Roll'!$S10=FSG,"-","-")))),"-"),"-")</f>
        <v>-</v>
      </c>
      <c r="DF13" s="92" t="str">
        <f>IF(DF$3='Rent Roll'!$U10,
IF(OR(AND(DF$5&gt;='Rent Roll'!$K10,DF$5&lt;='Rent Roll'!$L10),AND(DF$5&gt;='Rent Roll'!$M36,DF$5&lt;='Rent Roll'!$N36)),
IF('Rent Roll'!$S10=NNN,DF40,
IF('Rent Roll'!$S10=Stop,DF65,
IF('Rent Roll'!$S10=CAM_Fixed,DF90,
IF('Rent Roll'!$S10=FSG,"-","-")))),"-"),"-")</f>
        <v>-</v>
      </c>
      <c r="DG13" s="92" t="str">
        <f>IF(DG$3='Rent Roll'!$U10,
IF(OR(AND(DG$5&gt;='Rent Roll'!$K10,DG$5&lt;='Rent Roll'!$L10),AND(DG$5&gt;='Rent Roll'!$M36,DG$5&lt;='Rent Roll'!$N36)),
IF('Rent Roll'!$S10=NNN,DG40,
IF('Rent Roll'!$S10=Stop,DG65,
IF('Rent Roll'!$S10=CAM_Fixed,DG90,
IF('Rent Roll'!$S10=FSG,"-","-")))),"-"),"-")</f>
        <v>-</v>
      </c>
      <c r="DH13" s="92" t="str">
        <f>IF(DH$3='Rent Roll'!$U10,
IF(OR(AND(DH$5&gt;='Rent Roll'!$K10,DH$5&lt;='Rent Roll'!$L10),AND(DH$5&gt;='Rent Roll'!$M36,DH$5&lt;='Rent Roll'!$N36)),
IF('Rent Roll'!$S10=NNN,DH40,
IF('Rent Roll'!$S10=Stop,DH65,
IF('Rent Roll'!$S10=CAM_Fixed,DH90,
IF('Rent Roll'!$S10=FSG,"-","-")))),"-"),"-")</f>
        <v>-</v>
      </c>
      <c r="DI13" s="92" t="str">
        <f>IF(DI$3='Rent Roll'!$U10,
IF(OR(AND(DI$5&gt;='Rent Roll'!$K10,DI$5&lt;='Rent Roll'!$L10),AND(DI$5&gt;='Rent Roll'!$M36,DI$5&lt;='Rent Roll'!$N36)),
IF('Rent Roll'!$S10=NNN,DI40,
IF('Rent Roll'!$S10=Stop,DI65,
IF('Rent Roll'!$S10=CAM_Fixed,DI90,
IF('Rent Roll'!$S10=FSG,"-","-")))),"-"),"-")</f>
        <v>-</v>
      </c>
      <c r="DJ13" s="92" t="str">
        <f>IF(DJ$3='Rent Roll'!$U10,
IF(OR(AND(DJ$5&gt;='Rent Roll'!$K10,DJ$5&lt;='Rent Roll'!$L10),AND(DJ$5&gt;='Rent Roll'!$M36,DJ$5&lt;='Rent Roll'!$N36)),
IF('Rent Roll'!$S10=NNN,DJ40,
IF('Rent Roll'!$S10=Stop,DJ65,
IF('Rent Roll'!$S10=CAM_Fixed,DJ90,
IF('Rent Roll'!$S10=FSG,"-","-")))),"-"),"-")</f>
        <v>-</v>
      </c>
      <c r="DK13" s="92" t="str">
        <f>IF(DK$3='Rent Roll'!$U10,
IF(OR(AND(DK$5&gt;='Rent Roll'!$K10,DK$5&lt;='Rent Roll'!$L10),AND(DK$5&gt;='Rent Roll'!$M36,DK$5&lt;='Rent Roll'!$N36)),
IF('Rent Roll'!$S10=NNN,DK40,
IF('Rent Roll'!$S10=Stop,DK65,
IF('Rent Roll'!$S10=CAM_Fixed,DK90,
IF('Rent Roll'!$S10=FSG,"-","-")))),"-"),"-")</f>
        <v>-</v>
      </c>
      <c r="DL13" s="92" t="str">
        <f>IF(DL$3='Rent Roll'!$U10,
IF(OR(AND(DL$5&gt;='Rent Roll'!$K10,DL$5&lt;='Rent Roll'!$L10),AND(DL$5&gt;='Rent Roll'!$M36,DL$5&lt;='Rent Roll'!$N36)),
IF('Rent Roll'!$S10=NNN,DL40,
IF('Rent Roll'!$S10=Stop,DL65,
IF('Rent Roll'!$S10=CAM_Fixed,DL90,
IF('Rent Roll'!$S10=FSG,"-","-")))),"-"),"-")</f>
        <v>-</v>
      </c>
      <c r="DM13" s="92" t="str">
        <f>IF(DM$3='Rent Roll'!$U10,
IF(OR(AND(DM$5&gt;='Rent Roll'!$K10,DM$5&lt;='Rent Roll'!$L10),AND(DM$5&gt;='Rent Roll'!$M36,DM$5&lt;='Rent Roll'!$N36)),
IF('Rent Roll'!$S10=NNN,DM40,
IF('Rent Roll'!$S10=Stop,DM65,
IF('Rent Roll'!$S10=CAM_Fixed,DM90,
IF('Rent Roll'!$S10=FSG,"-","-")))),"-"),"-")</f>
        <v>-</v>
      </c>
      <c r="DN13" s="92" t="str">
        <f>IF(DN$3='Rent Roll'!$U10,
IF(OR(AND(DN$5&gt;='Rent Roll'!$K10,DN$5&lt;='Rent Roll'!$L10),AND(DN$5&gt;='Rent Roll'!$M36,DN$5&lt;='Rent Roll'!$N36)),
IF('Rent Roll'!$S10=NNN,DN40,
IF('Rent Roll'!$S10=Stop,DN65,
IF('Rent Roll'!$S10=CAM_Fixed,DN90,
IF('Rent Roll'!$S10=FSG,"-","-")))),"-"),"-")</f>
        <v>-</v>
      </c>
      <c r="DO13" s="92" t="str">
        <f>IF(DO$3='Rent Roll'!$U10,
IF(OR(AND(DO$5&gt;='Rent Roll'!$K10,DO$5&lt;='Rent Roll'!$L10),AND(DO$5&gt;='Rent Roll'!$M36,DO$5&lt;='Rent Roll'!$N36)),
IF('Rent Roll'!$S10=NNN,DO40,
IF('Rent Roll'!$S10=Stop,DO65,
IF('Rent Roll'!$S10=CAM_Fixed,DO90,
IF('Rent Roll'!$S10=FSG,"-","-")))),"-"),"-")</f>
        <v>-</v>
      </c>
      <c r="DP13" s="92" t="str">
        <f>IF(DP$3='Rent Roll'!$U10,
IF(OR(AND(DP$5&gt;='Rent Roll'!$K10,DP$5&lt;='Rent Roll'!$L10),AND(DP$5&gt;='Rent Roll'!$M36,DP$5&lt;='Rent Roll'!$N36)),
IF('Rent Roll'!$S10=NNN,DP40,
IF('Rent Roll'!$S10=Stop,DP65,
IF('Rent Roll'!$S10=CAM_Fixed,DP90,
IF('Rent Roll'!$S10=FSG,"-","-")))),"-"),"-")</f>
        <v>-</v>
      </c>
      <c r="DQ13" s="92" t="str">
        <f>IF(DQ$3='Rent Roll'!$U10,
IF(OR(AND(DQ$5&gt;='Rent Roll'!$K10,DQ$5&lt;='Rent Roll'!$L10),AND(DQ$5&gt;='Rent Roll'!$M36,DQ$5&lt;='Rent Roll'!$N36)),
IF('Rent Roll'!$S10=NNN,DQ40,
IF('Rent Roll'!$S10=Stop,DQ65,
IF('Rent Roll'!$S10=CAM_Fixed,DQ90,
IF('Rent Roll'!$S10=FSG,"-","-")))),"-"),"-")</f>
        <v>-</v>
      </c>
      <c r="DR13" s="92" t="str">
        <f>IF(DR$3='Rent Roll'!$U10,
IF(OR(AND(DR$5&gt;='Rent Roll'!$K10,DR$5&lt;='Rent Roll'!$L10),AND(DR$5&gt;='Rent Roll'!$M36,DR$5&lt;='Rent Roll'!$N36)),
IF('Rent Roll'!$S10=NNN,DR40,
IF('Rent Roll'!$S10=Stop,DR65,
IF('Rent Roll'!$S10=CAM_Fixed,DR90,
IF('Rent Roll'!$S10=FSG,"-","-")))),"-"),"-")</f>
        <v>-</v>
      </c>
      <c r="DS13" s="92" t="str">
        <f>IF(DS$3='Rent Roll'!$U10,
IF(OR(AND(DS$5&gt;='Rent Roll'!$K10,DS$5&lt;='Rent Roll'!$L10),AND(DS$5&gt;='Rent Roll'!$M36,DS$5&lt;='Rent Roll'!$N36)),
IF('Rent Roll'!$S10=NNN,DS40,
IF('Rent Roll'!$S10=Stop,DS65,
IF('Rent Roll'!$S10=CAM_Fixed,DS90,
IF('Rent Roll'!$S10=FSG,"-","-")))),"-"),"-")</f>
        <v>-</v>
      </c>
      <c r="DT13" s="92" t="str">
        <f>IF(DT$3='Rent Roll'!$U10,
IF(OR(AND(DT$5&gt;='Rent Roll'!$K10,DT$5&lt;='Rent Roll'!$L10),AND(DT$5&gt;='Rent Roll'!$M36,DT$5&lt;='Rent Roll'!$N36)),
IF('Rent Roll'!$S10=NNN,DT40,
IF('Rent Roll'!$S10=Stop,DT65,
IF('Rent Roll'!$S10=CAM_Fixed,DT90,
IF('Rent Roll'!$S10=FSG,"-","-")))),"-"),"-")</f>
        <v>-</v>
      </c>
      <c r="DU13" s="92" t="str">
        <f>IF(DU$3='Rent Roll'!$U10,
IF(OR(AND(DU$5&gt;='Rent Roll'!$K10,DU$5&lt;='Rent Roll'!$L10),AND(DU$5&gt;='Rent Roll'!$M36,DU$5&lt;='Rent Roll'!$N36)),
IF('Rent Roll'!$S10=NNN,DU40,
IF('Rent Roll'!$S10=Stop,DU65,
IF('Rent Roll'!$S10=CAM_Fixed,DU90,
IF('Rent Roll'!$S10=FSG,"-","-")))),"-"),"-")</f>
        <v>-</v>
      </c>
      <c r="DV13" s="92" t="str">
        <f>IF(DV$3='Rent Roll'!$U10,
IF(OR(AND(DV$5&gt;='Rent Roll'!$K10,DV$5&lt;='Rent Roll'!$L10),AND(DV$5&gt;='Rent Roll'!$M36,DV$5&lt;='Rent Roll'!$N36)),
IF('Rent Roll'!$S10=NNN,DV40,
IF('Rent Roll'!$S10=Stop,DV65,
IF('Rent Roll'!$S10=CAM_Fixed,DV90,
IF('Rent Roll'!$S10=FSG,"-","-")))),"-"),"-")</f>
        <v>-</v>
      </c>
      <c r="DW13" s="92" t="str">
        <f>IF(DW$3='Rent Roll'!$U10,
IF(OR(AND(DW$5&gt;='Rent Roll'!$K10,DW$5&lt;='Rent Roll'!$L10),AND(DW$5&gt;='Rent Roll'!$M36,DW$5&lt;='Rent Roll'!$N36)),
IF('Rent Roll'!$S10=NNN,DW40,
IF('Rent Roll'!$S10=Stop,DW65,
IF('Rent Roll'!$S10=CAM_Fixed,DW90,
IF('Rent Roll'!$S10=FSG,"-","-")))),"-"),"-")</f>
        <v>-</v>
      </c>
      <c r="DX13" s="92" t="str">
        <f>IF(DX$3='Rent Roll'!$U10,
IF(OR(AND(DX$5&gt;='Rent Roll'!$K10,DX$5&lt;='Rent Roll'!$L10),AND(DX$5&gt;='Rent Roll'!$M36,DX$5&lt;='Rent Roll'!$N36)),
IF('Rent Roll'!$S10=NNN,DX40,
IF('Rent Roll'!$S10=Stop,DX65,
IF('Rent Roll'!$S10=CAM_Fixed,DX90,
IF('Rent Roll'!$S10=FSG,"-","-")))),"-"),"-")</f>
        <v>-</v>
      </c>
      <c r="DY13" s="92" t="str">
        <f>IF(DY$3='Rent Roll'!$U10,
IF(OR(AND(DY$5&gt;='Rent Roll'!$K10,DY$5&lt;='Rent Roll'!$L10),AND(DY$5&gt;='Rent Roll'!$M36,DY$5&lt;='Rent Roll'!$N36)),
IF('Rent Roll'!$S10=NNN,DY40,
IF('Rent Roll'!$S10=Stop,DY65,
IF('Rent Roll'!$S10=CAM_Fixed,DY90,
IF('Rent Roll'!$S10=FSG,"-","-")))),"-"),"-")</f>
        <v>-</v>
      </c>
      <c r="DZ13" s="92" t="str">
        <f>IF(DZ$3='Rent Roll'!$U10,
IF(OR(AND(DZ$5&gt;='Rent Roll'!$K10,DZ$5&lt;='Rent Roll'!$L10),AND(DZ$5&gt;='Rent Roll'!$M36,DZ$5&lt;='Rent Roll'!$N36)),
IF('Rent Roll'!$S10=NNN,DZ40,
IF('Rent Roll'!$S10=Stop,DZ65,
IF('Rent Roll'!$S10=CAM_Fixed,DZ90,
IF('Rent Roll'!$S10=FSG,"-","-")))),"-"),"-")</f>
        <v>-</v>
      </c>
      <c r="EA13" s="92" t="str">
        <f>IF(EA$3='Rent Roll'!$U10,
IF(OR(AND(EA$5&gt;='Rent Roll'!$K10,EA$5&lt;='Rent Roll'!$L10),AND(EA$5&gt;='Rent Roll'!$M36,EA$5&lt;='Rent Roll'!$N36)),
IF('Rent Roll'!$S10=NNN,EA40,
IF('Rent Roll'!$S10=Stop,EA65,
IF('Rent Roll'!$S10=CAM_Fixed,EA90,
IF('Rent Roll'!$S10=FSG,"-","-")))),"-"),"-")</f>
        <v>-</v>
      </c>
      <c r="EB13" s="92" t="str">
        <f>IF(EB$3='Rent Roll'!$U10,
IF(OR(AND(EB$5&gt;='Rent Roll'!$K10,EB$5&lt;='Rent Roll'!$L10),AND(EB$5&gt;='Rent Roll'!$M36,EB$5&lt;='Rent Roll'!$N36)),
IF('Rent Roll'!$S10=NNN,EB40,
IF('Rent Roll'!$S10=Stop,EB65,
IF('Rent Roll'!$S10=CAM_Fixed,EB90,
IF('Rent Roll'!$S10=FSG,"-","-")))),"-"),"-")</f>
        <v>-</v>
      </c>
      <c r="EC13" s="92" t="str">
        <f>IF(EC$3='Rent Roll'!$U10,
IF(OR(AND(EC$5&gt;='Rent Roll'!$K10,EC$5&lt;='Rent Roll'!$L10),AND(EC$5&gt;='Rent Roll'!$M36,EC$5&lt;='Rent Roll'!$N36)),
IF('Rent Roll'!$S10=NNN,EC40,
IF('Rent Roll'!$S10=Stop,EC65,
IF('Rent Roll'!$S10=CAM_Fixed,EC90,
IF('Rent Roll'!$S10=FSG,"-","-")))),"-"),"-")</f>
        <v>-</v>
      </c>
      <c r="ED13" s="92" t="str">
        <f>IF(ED$3='Rent Roll'!$U10,
IF(OR(AND(ED$5&gt;='Rent Roll'!$K10,ED$5&lt;='Rent Roll'!$L10),AND(ED$5&gt;='Rent Roll'!$M36,ED$5&lt;='Rent Roll'!$N36)),
IF('Rent Roll'!$S10=NNN,ED40,
IF('Rent Roll'!$S10=Stop,ED65,
IF('Rent Roll'!$S10=CAM_Fixed,ED90,
IF('Rent Roll'!$S10=FSG,"-","-")))),"-"),"-")</f>
        <v>-</v>
      </c>
      <c r="EE13" s="92" t="str">
        <f>IF(EE$3='Rent Roll'!$U10,
IF(OR(AND(EE$5&gt;='Rent Roll'!$K10,EE$5&lt;='Rent Roll'!$L10),AND(EE$5&gt;='Rent Roll'!$M36,EE$5&lt;='Rent Roll'!$N36)),
IF('Rent Roll'!$S10=NNN,EE40,
IF('Rent Roll'!$S10=Stop,EE65,
IF('Rent Roll'!$S10=CAM_Fixed,EE90,
IF('Rent Roll'!$S10=FSG,"-","-")))),"-"),"-")</f>
        <v>-</v>
      </c>
      <c r="EF13" s="214" t="str">
        <f>IF(EF$3='Rent Roll'!$U10,
IF(OR(AND(EF$5&gt;='Rent Roll'!$K10,EF$5&lt;='Rent Roll'!$L10),AND(EF$5&gt;='Rent Roll'!$M36,EF$5&lt;='Rent Roll'!$N36)),
IF('Rent Roll'!$S10=NNN,EF40,
IF('Rent Roll'!$S10=Stop,EF65,
IF('Rent Roll'!$S10=CAM_Fixed,EF90,
IF('Rent Roll'!$S10=FSG,"-","-")))),"-"),"-")</f>
        <v>-</v>
      </c>
      <c r="EG13" s="251" t="s">
        <v>109</v>
      </c>
    </row>
    <row r="14" spans="2:137" x14ac:dyDescent="0.25">
      <c r="B14" s="288" t="str">
        <f>IF('Rent Roll'!S11&gt;0,'Rent Roll'!S11,"")</f>
        <v/>
      </c>
      <c r="C14" s="287" t="str">
        <f>CONCATENATE('Rent Roll'!B11&amp;" - "&amp;'Rent Roll'!C11)</f>
        <v xml:space="preserve"> - </v>
      </c>
      <c r="D14" s="214">
        <f t="shared" si="11"/>
        <v>0</v>
      </c>
      <c r="E14" s="92" t="str">
        <f>IF(E$3='Rent Roll'!$U11,
IF(OR(AND(E$5&gt;='Rent Roll'!$K11,E$5&lt;='Rent Roll'!$L11),AND(E$5&gt;='Rent Roll'!$M37,E$5&lt;='Rent Roll'!$N37)),
IF('Rent Roll'!$S11=NNN,E41,
IF('Rent Roll'!$S11=Stop,E66,
IF('Rent Roll'!$S11=CAM_Fixed,E91,
IF('Rent Roll'!$S11=FSG,"-","-")))),"-"),"-")</f>
        <v>-</v>
      </c>
      <c r="F14" s="92" t="str">
        <f>IF(F$3='Rent Roll'!$U11,
IF(OR(AND(F$5&gt;='Rent Roll'!$K11,F$5&lt;='Rent Roll'!$L11),AND(F$5&gt;='Rent Roll'!$M37,F$5&lt;='Rent Roll'!$N37)),
IF('Rent Roll'!$S11=NNN,F41,
IF('Rent Roll'!$S11=Stop,F66,
IF('Rent Roll'!$S11=CAM_Fixed,F91,
IF('Rent Roll'!$S11=FSG,"-","-")))),"-"),"-")</f>
        <v>-</v>
      </c>
      <c r="G14" s="92" t="str">
        <f>IF(G$3='Rent Roll'!$U11,
IF(OR(AND(G$5&gt;='Rent Roll'!$K11,G$5&lt;='Rent Roll'!$L11),AND(G$5&gt;='Rent Roll'!$M37,G$5&lt;='Rent Roll'!$N37)),
IF('Rent Roll'!$S11=NNN,G41,
IF('Rent Roll'!$S11=Stop,G66,
IF('Rent Roll'!$S11=CAM_Fixed,G91,
IF('Rent Roll'!$S11=FSG,"-","-")))),"-"),"-")</f>
        <v>-</v>
      </c>
      <c r="H14" s="92" t="str">
        <f>IF(H$3='Rent Roll'!$U11,
IF(OR(AND(H$5&gt;='Rent Roll'!$K11,H$5&lt;='Rent Roll'!$L11),AND(H$5&gt;='Rent Roll'!$M37,H$5&lt;='Rent Roll'!$N37)),
IF('Rent Roll'!$S11=NNN,H41,
IF('Rent Roll'!$S11=Stop,H66,
IF('Rent Roll'!$S11=CAM_Fixed,H91,
IF('Rent Roll'!$S11=FSG,"-","-")))),"-"),"-")</f>
        <v>-</v>
      </c>
      <c r="I14" s="92" t="str">
        <f>IF(I$3='Rent Roll'!$U11,
IF(OR(AND(I$5&gt;='Rent Roll'!$K11,I$5&lt;='Rent Roll'!$L11),AND(I$5&gt;='Rent Roll'!$M37,I$5&lt;='Rent Roll'!$N37)),
IF('Rent Roll'!$S11=NNN,I41,
IF('Rent Roll'!$S11=Stop,I66,
IF('Rent Roll'!$S11=CAM_Fixed,I91,
IF('Rent Roll'!$S11=FSG,"-","-")))),"-"),"-")</f>
        <v>-</v>
      </c>
      <c r="J14" s="92" t="str">
        <f>IF(J$3='Rent Roll'!$U11,
IF(OR(AND(J$5&gt;='Rent Roll'!$K11,J$5&lt;='Rent Roll'!$L11),AND(J$5&gt;='Rent Roll'!$M37,J$5&lt;='Rent Roll'!$N37)),
IF('Rent Roll'!$S11=NNN,J41,
IF('Rent Roll'!$S11=Stop,J66,
IF('Rent Roll'!$S11=CAM_Fixed,J91,
IF('Rent Roll'!$S11=FSG,"-","-")))),"-"),"-")</f>
        <v>-</v>
      </c>
      <c r="K14" s="92" t="str">
        <f>IF(K$3='Rent Roll'!$U11,
IF(OR(AND(K$5&gt;='Rent Roll'!$K11,K$5&lt;='Rent Roll'!$L11),AND(K$5&gt;='Rent Roll'!$M37,K$5&lt;='Rent Roll'!$N37)),
IF('Rent Roll'!$S11=NNN,K41,
IF('Rent Roll'!$S11=Stop,K66,
IF('Rent Roll'!$S11=CAM_Fixed,K91,
IF('Rent Roll'!$S11=FSG,"-","-")))),"-"),"-")</f>
        <v>-</v>
      </c>
      <c r="L14" s="92" t="str">
        <f>IF(L$3='Rent Roll'!$U11,
IF(OR(AND(L$5&gt;='Rent Roll'!$K11,L$5&lt;='Rent Roll'!$L11),AND(L$5&gt;='Rent Roll'!$M37,L$5&lt;='Rent Roll'!$N37)),
IF('Rent Roll'!$S11=NNN,L41,
IF('Rent Roll'!$S11=Stop,L66,
IF('Rent Roll'!$S11=CAM_Fixed,L91,
IF('Rent Roll'!$S11=FSG,"-","-")))),"-"),"-")</f>
        <v>-</v>
      </c>
      <c r="M14" s="92" t="str">
        <f>IF(M$3='Rent Roll'!$U11,
IF(OR(AND(M$5&gt;='Rent Roll'!$K11,M$5&lt;='Rent Roll'!$L11),AND(M$5&gt;='Rent Roll'!$M37,M$5&lt;='Rent Roll'!$N37)),
IF('Rent Roll'!$S11=NNN,M41,
IF('Rent Roll'!$S11=Stop,M66,
IF('Rent Roll'!$S11=CAM_Fixed,M91,
IF('Rent Roll'!$S11=FSG,"-","-")))),"-"),"-")</f>
        <v>-</v>
      </c>
      <c r="N14" s="92" t="str">
        <f>IF(N$3='Rent Roll'!$U11,
IF(OR(AND(N$5&gt;='Rent Roll'!$K11,N$5&lt;='Rent Roll'!$L11),AND(N$5&gt;='Rent Roll'!$M37,N$5&lt;='Rent Roll'!$N37)),
IF('Rent Roll'!$S11=NNN,N41,
IF('Rent Roll'!$S11=Stop,N66,
IF('Rent Roll'!$S11=CAM_Fixed,N91,
IF('Rent Roll'!$S11=FSG,"-","-")))),"-"),"-")</f>
        <v>-</v>
      </c>
      <c r="O14" s="92" t="str">
        <f>IF(O$3='Rent Roll'!$U11,
IF(OR(AND(O$5&gt;='Rent Roll'!$K11,O$5&lt;='Rent Roll'!$L11),AND(O$5&gt;='Rent Roll'!$M37,O$5&lt;='Rent Roll'!$N37)),
IF('Rent Roll'!$S11=NNN,O41,
IF('Rent Roll'!$S11=Stop,O66,
IF('Rent Roll'!$S11=CAM_Fixed,O91,
IF('Rent Roll'!$S11=FSG,"-","-")))),"-"),"-")</f>
        <v>-</v>
      </c>
      <c r="P14" s="92" t="str">
        <f>IF(P$3='Rent Roll'!$U11,
IF(OR(AND(P$5&gt;='Rent Roll'!$K11,P$5&lt;='Rent Roll'!$L11),AND(P$5&gt;='Rent Roll'!$M37,P$5&lt;='Rent Roll'!$N37)),
IF('Rent Roll'!$S11=NNN,P41,
IF('Rent Roll'!$S11=Stop,P66,
IF('Rent Roll'!$S11=CAM_Fixed,P91,
IF('Rent Roll'!$S11=FSG,"-","-")))),"-"),"-")</f>
        <v>-</v>
      </c>
      <c r="Q14" s="92" t="str">
        <f>IF(Q$3='Rent Roll'!$U11,
IF(OR(AND(Q$5&gt;='Rent Roll'!$K11,Q$5&lt;='Rent Roll'!$L11),AND(Q$5&gt;='Rent Roll'!$M37,Q$5&lt;='Rent Roll'!$N37)),
IF('Rent Roll'!$S11=NNN,Q41,
IF('Rent Roll'!$S11=Stop,Q66,
IF('Rent Roll'!$S11=CAM_Fixed,Q91,
IF('Rent Roll'!$S11=FSG,"-","-")))),"-"),"-")</f>
        <v>-</v>
      </c>
      <c r="R14" s="92" t="str">
        <f>IF(R$3='Rent Roll'!$U11,
IF(OR(AND(R$5&gt;='Rent Roll'!$K11,R$5&lt;='Rent Roll'!$L11),AND(R$5&gt;='Rent Roll'!$M37,R$5&lt;='Rent Roll'!$N37)),
IF('Rent Roll'!$S11=NNN,R41,
IF('Rent Roll'!$S11=Stop,R66,
IF('Rent Roll'!$S11=CAM_Fixed,R91,
IF('Rent Roll'!$S11=FSG,"-","-")))),"-"),"-")</f>
        <v>-</v>
      </c>
      <c r="S14" s="92" t="str">
        <f>IF(S$3='Rent Roll'!$U11,
IF(OR(AND(S$5&gt;='Rent Roll'!$K11,S$5&lt;='Rent Roll'!$L11),AND(S$5&gt;='Rent Roll'!$M37,S$5&lt;='Rent Roll'!$N37)),
IF('Rent Roll'!$S11=NNN,S41,
IF('Rent Roll'!$S11=Stop,S66,
IF('Rent Roll'!$S11=CAM_Fixed,S91,
IF('Rent Roll'!$S11=FSG,"-","-")))),"-"),"-")</f>
        <v>-</v>
      </c>
      <c r="T14" s="92" t="str">
        <f>IF(T$3='Rent Roll'!$U11,
IF(OR(AND(T$5&gt;='Rent Roll'!$K11,T$5&lt;='Rent Roll'!$L11),AND(T$5&gt;='Rent Roll'!$M37,T$5&lt;='Rent Roll'!$N37)),
IF('Rent Roll'!$S11=NNN,T41,
IF('Rent Roll'!$S11=Stop,T66,
IF('Rent Roll'!$S11=CAM_Fixed,T91,
IF('Rent Roll'!$S11=FSG,"-","-")))),"-"),"-")</f>
        <v>-</v>
      </c>
      <c r="U14" s="92" t="str">
        <f>IF(U$3='Rent Roll'!$U11,
IF(OR(AND(U$5&gt;='Rent Roll'!$K11,U$5&lt;='Rent Roll'!$L11),AND(U$5&gt;='Rent Roll'!$M37,U$5&lt;='Rent Roll'!$N37)),
IF('Rent Roll'!$S11=NNN,U41,
IF('Rent Roll'!$S11=Stop,U66,
IF('Rent Roll'!$S11=CAM_Fixed,U91,
IF('Rent Roll'!$S11=FSG,"-","-")))),"-"),"-")</f>
        <v>-</v>
      </c>
      <c r="V14" s="92" t="str">
        <f>IF(V$3='Rent Roll'!$U11,
IF(OR(AND(V$5&gt;='Rent Roll'!$K11,V$5&lt;='Rent Roll'!$L11),AND(V$5&gt;='Rent Roll'!$M37,V$5&lt;='Rent Roll'!$N37)),
IF('Rent Roll'!$S11=NNN,V41,
IF('Rent Roll'!$S11=Stop,V66,
IF('Rent Roll'!$S11=CAM_Fixed,V91,
IF('Rent Roll'!$S11=FSG,"-","-")))),"-"),"-")</f>
        <v>-</v>
      </c>
      <c r="W14" s="92" t="str">
        <f>IF(W$3='Rent Roll'!$U11,
IF(OR(AND(W$5&gt;='Rent Roll'!$K11,W$5&lt;='Rent Roll'!$L11),AND(W$5&gt;='Rent Roll'!$M37,W$5&lt;='Rent Roll'!$N37)),
IF('Rent Roll'!$S11=NNN,W41,
IF('Rent Roll'!$S11=Stop,W66,
IF('Rent Roll'!$S11=CAM_Fixed,W91,
IF('Rent Roll'!$S11=FSG,"-","-")))),"-"),"-")</f>
        <v>-</v>
      </c>
      <c r="X14" s="92" t="str">
        <f>IF(X$3='Rent Roll'!$U11,
IF(OR(AND(X$5&gt;='Rent Roll'!$K11,X$5&lt;='Rent Roll'!$L11),AND(X$5&gt;='Rent Roll'!$M37,X$5&lt;='Rent Roll'!$N37)),
IF('Rent Roll'!$S11=NNN,X41,
IF('Rent Roll'!$S11=Stop,X66,
IF('Rent Roll'!$S11=CAM_Fixed,X91,
IF('Rent Roll'!$S11=FSG,"-","-")))),"-"),"-")</f>
        <v>-</v>
      </c>
      <c r="Y14" s="92" t="str">
        <f>IF(Y$3='Rent Roll'!$U11,
IF(OR(AND(Y$5&gt;='Rent Roll'!$K11,Y$5&lt;='Rent Roll'!$L11),AND(Y$5&gt;='Rent Roll'!$M37,Y$5&lt;='Rent Roll'!$N37)),
IF('Rent Roll'!$S11=NNN,Y41,
IF('Rent Roll'!$S11=Stop,Y66,
IF('Rent Roll'!$S11=CAM_Fixed,Y91,
IF('Rent Roll'!$S11=FSG,"-","-")))),"-"),"-")</f>
        <v>-</v>
      </c>
      <c r="Z14" s="92" t="str">
        <f>IF(Z$3='Rent Roll'!$U11,
IF(OR(AND(Z$5&gt;='Rent Roll'!$K11,Z$5&lt;='Rent Roll'!$L11),AND(Z$5&gt;='Rent Roll'!$M37,Z$5&lt;='Rent Roll'!$N37)),
IF('Rent Roll'!$S11=NNN,Z41,
IF('Rent Roll'!$S11=Stop,Z66,
IF('Rent Roll'!$S11=CAM_Fixed,Z91,
IF('Rent Roll'!$S11=FSG,"-","-")))),"-"),"-")</f>
        <v>-</v>
      </c>
      <c r="AA14" s="92" t="str">
        <f>IF(AA$3='Rent Roll'!$U11,
IF(OR(AND(AA$5&gt;='Rent Roll'!$K11,AA$5&lt;='Rent Roll'!$L11),AND(AA$5&gt;='Rent Roll'!$M37,AA$5&lt;='Rent Roll'!$N37)),
IF('Rent Roll'!$S11=NNN,AA41,
IF('Rent Roll'!$S11=Stop,AA66,
IF('Rent Roll'!$S11=CAM_Fixed,AA91,
IF('Rent Roll'!$S11=FSG,"-","-")))),"-"),"-")</f>
        <v>-</v>
      </c>
      <c r="AB14" s="92" t="str">
        <f>IF(AB$3='Rent Roll'!$U11,
IF(OR(AND(AB$5&gt;='Rent Roll'!$K11,AB$5&lt;='Rent Roll'!$L11),AND(AB$5&gt;='Rent Roll'!$M37,AB$5&lt;='Rent Roll'!$N37)),
IF('Rent Roll'!$S11=NNN,AB41,
IF('Rent Roll'!$S11=Stop,AB66,
IF('Rent Roll'!$S11=CAM_Fixed,AB91,
IF('Rent Roll'!$S11=FSG,"-","-")))),"-"),"-")</f>
        <v>-</v>
      </c>
      <c r="AC14" s="92" t="str">
        <f>IF(AC$3='Rent Roll'!$U11,
IF(OR(AND(AC$5&gt;='Rent Roll'!$K11,AC$5&lt;='Rent Roll'!$L11),AND(AC$5&gt;='Rent Roll'!$M37,AC$5&lt;='Rent Roll'!$N37)),
IF('Rent Roll'!$S11=NNN,AC41,
IF('Rent Roll'!$S11=Stop,AC66,
IF('Rent Roll'!$S11=CAM_Fixed,AC91,
IF('Rent Roll'!$S11=FSG,"-","-")))),"-"),"-")</f>
        <v>-</v>
      </c>
      <c r="AD14" s="92" t="str">
        <f>IF(AD$3='Rent Roll'!$U11,
IF(OR(AND(AD$5&gt;='Rent Roll'!$K11,AD$5&lt;='Rent Roll'!$L11),AND(AD$5&gt;='Rent Roll'!$M37,AD$5&lt;='Rent Roll'!$N37)),
IF('Rent Roll'!$S11=NNN,AD41,
IF('Rent Roll'!$S11=Stop,AD66,
IF('Rent Roll'!$S11=CAM_Fixed,AD91,
IF('Rent Roll'!$S11=FSG,"-","-")))),"-"),"-")</f>
        <v>-</v>
      </c>
      <c r="AE14" s="92" t="str">
        <f>IF(AE$3='Rent Roll'!$U11,
IF(OR(AND(AE$5&gt;='Rent Roll'!$K11,AE$5&lt;='Rent Roll'!$L11),AND(AE$5&gt;='Rent Roll'!$M37,AE$5&lt;='Rent Roll'!$N37)),
IF('Rent Roll'!$S11=NNN,AE41,
IF('Rent Roll'!$S11=Stop,AE66,
IF('Rent Roll'!$S11=CAM_Fixed,AE91,
IF('Rent Roll'!$S11=FSG,"-","-")))),"-"),"-")</f>
        <v>-</v>
      </c>
      <c r="AF14" s="92" t="str">
        <f>IF(AF$3='Rent Roll'!$U11,
IF(OR(AND(AF$5&gt;='Rent Roll'!$K11,AF$5&lt;='Rent Roll'!$L11),AND(AF$5&gt;='Rent Roll'!$M37,AF$5&lt;='Rent Roll'!$N37)),
IF('Rent Roll'!$S11=NNN,AF41,
IF('Rent Roll'!$S11=Stop,AF66,
IF('Rent Roll'!$S11=CAM_Fixed,AF91,
IF('Rent Roll'!$S11=FSG,"-","-")))),"-"),"-")</f>
        <v>-</v>
      </c>
      <c r="AG14" s="92" t="str">
        <f>IF(AG$3='Rent Roll'!$U11,
IF(OR(AND(AG$5&gt;='Rent Roll'!$K11,AG$5&lt;='Rent Roll'!$L11),AND(AG$5&gt;='Rent Roll'!$M37,AG$5&lt;='Rent Roll'!$N37)),
IF('Rent Roll'!$S11=NNN,AG41,
IF('Rent Roll'!$S11=Stop,AG66,
IF('Rent Roll'!$S11=CAM_Fixed,AG91,
IF('Rent Roll'!$S11=FSG,"-","-")))),"-"),"-")</f>
        <v>-</v>
      </c>
      <c r="AH14" s="92" t="str">
        <f>IF(AH$3='Rent Roll'!$U11,
IF(OR(AND(AH$5&gt;='Rent Roll'!$K11,AH$5&lt;='Rent Roll'!$L11),AND(AH$5&gt;='Rent Roll'!$M37,AH$5&lt;='Rent Roll'!$N37)),
IF('Rent Roll'!$S11=NNN,AH41,
IF('Rent Roll'!$S11=Stop,AH66,
IF('Rent Roll'!$S11=CAM_Fixed,AH91,
IF('Rent Roll'!$S11=FSG,"-","-")))),"-"),"-")</f>
        <v>-</v>
      </c>
      <c r="AI14" s="92" t="str">
        <f>IF(AI$3='Rent Roll'!$U11,
IF(OR(AND(AI$5&gt;='Rent Roll'!$K11,AI$5&lt;='Rent Roll'!$L11),AND(AI$5&gt;='Rent Roll'!$M37,AI$5&lt;='Rent Roll'!$N37)),
IF('Rent Roll'!$S11=NNN,AI41,
IF('Rent Roll'!$S11=Stop,AI66,
IF('Rent Roll'!$S11=CAM_Fixed,AI91,
IF('Rent Roll'!$S11=FSG,"-","-")))),"-"),"-")</f>
        <v>-</v>
      </c>
      <c r="AJ14" s="92" t="str">
        <f>IF(AJ$3='Rent Roll'!$U11,
IF(OR(AND(AJ$5&gt;='Rent Roll'!$K11,AJ$5&lt;='Rent Roll'!$L11),AND(AJ$5&gt;='Rent Roll'!$M37,AJ$5&lt;='Rent Roll'!$N37)),
IF('Rent Roll'!$S11=NNN,AJ41,
IF('Rent Roll'!$S11=Stop,AJ66,
IF('Rent Roll'!$S11=CAM_Fixed,AJ91,
IF('Rent Roll'!$S11=FSG,"-","-")))),"-"),"-")</f>
        <v>-</v>
      </c>
      <c r="AK14" s="92" t="str">
        <f>IF(AK$3='Rent Roll'!$U11,
IF(OR(AND(AK$5&gt;='Rent Roll'!$K11,AK$5&lt;='Rent Roll'!$L11),AND(AK$5&gt;='Rent Roll'!$M37,AK$5&lt;='Rent Roll'!$N37)),
IF('Rent Roll'!$S11=NNN,AK41,
IF('Rent Roll'!$S11=Stop,AK66,
IF('Rent Roll'!$S11=CAM_Fixed,AK91,
IF('Rent Roll'!$S11=FSG,"-","-")))),"-"),"-")</f>
        <v>-</v>
      </c>
      <c r="AL14" s="92" t="str">
        <f>IF(AL$3='Rent Roll'!$U11,
IF(OR(AND(AL$5&gt;='Rent Roll'!$K11,AL$5&lt;='Rent Roll'!$L11),AND(AL$5&gt;='Rent Roll'!$M37,AL$5&lt;='Rent Roll'!$N37)),
IF('Rent Roll'!$S11=NNN,AL41,
IF('Rent Roll'!$S11=Stop,AL66,
IF('Rent Roll'!$S11=CAM_Fixed,AL91,
IF('Rent Roll'!$S11=FSG,"-","-")))),"-"),"-")</f>
        <v>-</v>
      </c>
      <c r="AM14" s="92" t="str">
        <f>IF(AM$3='Rent Roll'!$U11,
IF(OR(AND(AM$5&gt;='Rent Roll'!$K11,AM$5&lt;='Rent Roll'!$L11),AND(AM$5&gt;='Rent Roll'!$M37,AM$5&lt;='Rent Roll'!$N37)),
IF('Rent Roll'!$S11=NNN,AM41,
IF('Rent Roll'!$S11=Stop,AM66,
IF('Rent Roll'!$S11=CAM_Fixed,AM91,
IF('Rent Roll'!$S11=FSG,"-","-")))),"-"),"-")</f>
        <v>-</v>
      </c>
      <c r="AN14" s="92" t="str">
        <f>IF(AN$3='Rent Roll'!$U11,
IF(OR(AND(AN$5&gt;='Rent Roll'!$K11,AN$5&lt;='Rent Roll'!$L11),AND(AN$5&gt;='Rent Roll'!$M37,AN$5&lt;='Rent Roll'!$N37)),
IF('Rent Roll'!$S11=NNN,AN41,
IF('Rent Roll'!$S11=Stop,AN66,
IF('Rent Roll'!$S11=CAM_Fixed,AN91,
IF('Rent Roll'!$S11=FSG,"-","-")))),"-"),"-")</f>
        <v>-</v>
      </c>
      <c r="AO14" s="92" t="str">
        <f>IF(AO$3='Rent Roll'!$U11,
IF(OR(AND(AO$5&gt;='Rent Roll'!$K11,AO$5&lt;='Rent Roll'!$L11),AND(AO$5&gt;='Rent Roll'!$M37,AO$5&lt;='Rent Roll'!$N37)),
IF('Rent Roll'!$S11=NNN,AO41,
IF('Rent Roll'!$S11=Stop,AO66,
IF('Rent Roll'!$S11=CAM_Fixed,AO91,
IF('Rent Roll'!$S11=FSG,"-","-")))),"-"),"-")</f>
        <v>-</v>
      </c>
      <c r="AP14" s="92" t="str">
        <f>IF(AP$3='Rent Roll'!$U11,
IF(OR(AND(AP$5&gt;='Rent Roll'!$K11,AP$5&lt;='Rent Roll'!$L11),AND(AP$5&gt;='Rent Roll'!$M37,AP$5&lt;='Rent Roll'!$N37)),
IF('Rent Roll'!$S11=NNN,AP41,
IF('Rent Roll'!$S11=Stop,AP66,
IF('Rent Roll'!$S11=CAM_Fixed,AP91,
IF('Rent Roll'!$S11=FSG,"-","-")))),"-"),"-")</f>
        <v>-</v>
      </c>
      <c r="AQ14" s="92" t="str">
        <f>IF(AQ$3='Rent Roll'!$U11,
IF(OR(AND(AQ$5&gt;='Rent Roll'!$K11,AQ$5&lt;='Rent Roll'!$L11),AND(AQ$5&gt;='Rent Roll'!$M37,AQ$5&lt;='Rent Roll'!$N37)),
IF('Rent Roll'!$S11=NNN,AQ41,
IF('Rent Roll'!$S11=Stop,AQ66,
IF('Rent Roll'!$S11=CAM_Fixed,AQ91,
IF('Rent Roll'!$S11=FSG,"-","-")))),"-"),"-")</f>
        <v>-</v>
      </c>
      <c r="AR14" s="92" t="str">
        <f>IF(AR$3='Rent Roll'!$U11,
IF(OR(AND(AR$5&gt;='Rent Roll'!$K11,AR$5&lt;='Rent Roll'!$L11),AND(AR$5&gt;='Rent Roll'!$M37,AR$5&lt;='Rent Roll'!$N37)),
IF('Rent Roll'!$S11=NNN,AR41,
IF('Rent Roll'!$S11=Stop,AR66,
IF('Rent Roll'!$S11=CAM_Fixed,AR91,
IF('Rent Roll'!$S11=FSG,"-","-")))),"-"),"-")</f>
        <v>-</v>
      </c>
      <c r="AS14" s="92" t="str">
        <f>IF(AS$3='Rent Roll'!$U11,
IF(OR(AND(AS$5&gt;='Rent Roll'!$K11,AS$5&lt;='Rent Roll'!$L11),AND(AS$5&gt;='Rent Roll'!$M37,AS$5&lt;='Rent Roll'!$N37)),
IF('Rent Roll'!$S11=NNN,AS41,
IF('Rent Roll'!$S11=Stop,AS66,
IF('Rent Roll'!$S11=CAM_Fixed,AS91,
IF('Rent Roll'!$S11=FSG,"-","-")))),"-"),"-")</f>
        <v>-</v>
      </c>
      <c r="AT14" s="92" t="str">
        <f>IF(AT$3='Rent Roll'!$U11,
IF(OR(AND(AT$5&gt;='Rent Roll'!$K11,AT$5&lt;='Rent Roll'!$L11),AND(AT$5&gt;='Rent Roll'!$M37,AT$5&lt;='Rent Roll'!$N37)),
IF('Rent Roll'!$S11=NNN,AT41,
IF('Rent Roll'!$S11=Stop,AT66,
IF('Rent Roll'!$S11=CAM_Fixed,AT91,
IF('Rent Roll'!$S11=FSG,"-","-")))),"-"),"-")</f>
        <v>-</v>
      </c>
      <c r="AU14" s="92" t="str">
        <f>IF(AU$3='Rent Roll'!$U11,
IF(OR(AND(AU$5&gt;='Rent Roll'!$K11,AU$5&lt;='Rent Roll'!$L11),AND(AU$5&gt;='Rent Roll'!$M37,AU$5&lt;='Rent Roll'!$N37)),
IF('Rent Roll'!$S11=NNN,AU41,
IF('Rent Roll'!$S11=Stop,AU66,
IF('Rent Roll'!$S11=CAM_Fixed,AU91,
IF('Rent Roll'!$S11=FSG,"-","-")))),"-"),"-")</f>
        <v>-</v>
      </c>
      <c r="AV14" s="92" t="str">
        <f>IF(AV$3='Rent Roll'!$U11,
IF(OR(AND(AV$5&gt;='Rent Roll'!$K11,AV$5&lt;='Rent Roll'!$L11),AND(AV$5&gt;='Rent Roll'!$M37,AV$5&lt;='Rent Roll'!$N37)),
IF('Rent Roll'!$S11=NNN,AV41,
IF('Rent Roll'!$S11=Stop,AV66,
IF('Rent Roll'!$S11=CAM_Fixed,AV91,
IF('Rent Roll'!$S11=FSG,"-","-")))),"-"),"-")</f>
        <v>-</v>
      </c>
      <c r="AW14" s="92" t="str">
        <f>IF(AW$3='Rent Roll'!$U11,
IF(OR(AND(AW$5&gt;='Rent Roll'!$K11,AW$5&lt;='Rent Roll'!$L11),AND(AW$5&gt;='Rent Roll'!$M37,AW$5&lt;='Rent Roll'!$N37)),
IF('Rent Roll'!$S11=NNN,AW41,
IF('Rent Roll'!$S11=Stop,AW66,
IF('Rent Roll'!$S11=CAM_Fixed,AW91,
IF('Rent Roll'!$S11=FSG,"-","-")))),"-"),"-")</f>
        <v>-</v>
      </c>
      <c r="AX14" s="92" t="str">
        <f>IF(AX$3='Rent Roll'!$U11,
IF(OR(AND(AX$5&gt;='Rent Roll'!$K11,AX$5&lt;='Rent Roll'!$L11),AND(AX$5&gt;='Rent Roll'!$M37,AX$5&lt;='Rent Roll'!$N37)),
IF('Rent Roll'!$S11=NNN,AX41,
IF('Rent Roll'!$S11=Stop,AX66,
IF('Rent Roll'!$S11=CAM_Fixed,AX91,
IF('Rent Roll'!$S11=FSG,"-","-")))),"-"),"-")</f>
        <v>-</v>
      </c>
      <c r="AY14" s="92" t="str">
        <f>IF(AY$3='Rent Roll'!$U11,
IF(OR(AND(AY$5&gt;='Rent Roll'!$K11,AY$5&lt;='Rent Roll'!$L11),AND(AY$5&gt;='Rent Roll'!$M37,AY$5&lt;='Rent Roll'!$N37)),
IF('Rent Roll'!$S11=NNN,AY41,
IF('Rent Roll'!$S11=Stop,AY66,
IF('Rent Roll'!$S11=CAM_Fixed,AY91,
IF('Rent Roll'!$S11=FSG,"-","-")))),"-"),"-")</f>
        <v>-</v>
      </c>
      <c r="AZ14" s="92" t="str">
        <f>IF(AZ$3='Rent Roll'!$U11,
IF(OR(AND(AZ$5&gt;='Rent Roll'!$K11,AZ$5&lt;='Rent Roll'!$L11),AND(AZ$5&gt;='Rent Roll'!$M37,AZ$5&lt;='Rent Roll'!$N37)),
IF('Rent Roll'!$S11=NNN,AZ41,
IF('Rent Roll'!$S11=Stop,AZ66,
IF('Rent Roll'!$S11=CAM_Fixed,AZ91,
IF('Rent Roll'!$S11=FSG,"-","-")))),"-"),"-")</f>
        <v>-</v>
      </c>
      <c r="BA14" s="92" t="str">
        <f>IF(BA$3='Rent Roll'!$U11,
IF(OR(AND(BA$5&gt;='Rent Roll'!$K11,BA$5&lt;='Rent Roll'!$L11),AND(BA$5&gt;='Rent Roll'!$M37,BA$5&lt;='Rent Roll'!$N37)),
IF('Rent Roll'!$S11=NNN,BA41,
IF('Rent Roll'!$S11=Stop,BA66,
IF('Rent Roll'!$S11=CAM_Fixed,BA91,
IF('Rent Roll'!$S11=FSG,"-","-")))),"-"),"-")</f>
        <v>-</v>
      </c>
      <c r="BB14" s="92" t="str">
        <f>IF(BB$3='Rent Roll'!$U11,
IF(OR(AND(BB$5&gt;='Rent Roll'!$K11,BB$5&lt;='Rent Roll'!$L11),AND(BB$5&gt;='Rent Roll'!$M37,BB$5&lt;='Rent Roll'!$N37)),
IF('Rent Roll'!$S11=NNN,BB41,
IF('Rent Roll'!$S11=Stop,BB66,
IF('Rent Roll'!$S11=CAM_Fixed,BB91,
IF('Rent Roll'!$S11=FSG,"-","-")))),"-"),"-")</f>
        <v>-</v>
      </c>
      <c r="BC14" s="92" t="str">
        <f>IF(BC$3='Rent Roll'!$U11,
IF(OR(AND(BC$5&gt;='Rent Roll'!$K11,BC$5&lt;='Rent Roll'!$L11),AND(BC$5&gt;='Rent Roll'!$M37,BC$5&lt;='Rent Roll'!$N37)),
IF('Rent Roll'!$S11=NNN,BC41,
IF('Rent Roll'!$S11=Stop,BC66,
IF('Rent Roll'!$S11=CAM_Fixed,BC91,
IF('Rent Roll'!$S11=FSG,"-","-")))),"-"),"-")</f>
        <v>-</v>
      </c>
      <c r="BD14" s="92" t="str">
        <f>IF(BD$3='Rent Roll'!$U11,
IF(OR(AND(BD$5&gt;='Rent Roll'!$K11,BD$5&lt;='Rent Roll'!$L11),AND(BD$5&gt;='Rent Roll'!$M37,BD$5&lt;='Rent Roll'!$N37)),
IF('Rent Roll'!$S11=NNN,BD41,
IF('Rent Roll'!$S11=Stop,BD66,
IF('Rent Roll'!$S11=CAM_Fixed,BD91,
IF('Rent Roll'!$S11=FSG,"-","-")))),"-"),"-")</f>
        <v>-</v>
      </c>
      <c r="BE14" s="92" t="str">
        <f>IF(BE$3='Rent Roll'!$U11,
IF(OR(AND(BE$5&gt;='Rent Roll'!$K11,BE$5&lt;='Rent Roll'!$L11),AND(BE$5&gt;='Rent Roll'!$M37,BE$5&lt;='Rent Roll'!$N37)),
IF('Rent Roll'!$S11=NNN,BE41,
IF('Rent Roll'!$S11=Stop,BE66,
IF('Rent Roll'!$S11=CAM_Fixed,BE91,
IF('Rent Roll'!$S11=FSG,"-","-")))),"-"),"-")</f>
        <v>-</v>
      </c>
      <c r="BF14" s="92" t="str">
        <f>IF(BF$3='Rent Roll'!$U11,
IF(OR(AND(BF$5&gt;='Rent Roll'!$K11,BF$5&lt;='Rent Roll'!$L11),AND(BF$5&gt;='Rent Roll'!$M37,BF$5&lt;='Rent Roll'!$N37)),
IF('Rent Roll'!$S11=NNN,BF41,
IF('Rent Roll'!$S11=Stop,BF66,
IF('Rent Roll'!$S11=CAM_Fixed,BF91,
IF('Rent Roll'!$S11=FSG,"-","-")))),"-"),"-")</f>
        <v>-</v>
      </c>
      <c r="BG14" s="92" t="str">
        <f>IF(BG$3='Rent Roll'!$U11,
IF(OR(AND(BG$5&gt;='Rent Roll'!$K11,BG$5&lt;='Rent Roll'!$L11),AND(BG$5&gt;='Rent Roll'!$M37,BG$5&lt;='Rent Roll'!$N37)),
IF('Rent Roll'!$S11=NNN,BG41,
IF('Rent Roll'!$S11=Stop,BG66,
IF('Rent Roll'!$S11=CAM_Fixed,BG91,
IF('Rent Roll'!$S11=FSG,"-","-")))),"-"),"-")</f>
        <v>-</v>
      </c>
      <c r="BH14" s="92" t="str">
        <f>IF(BH$3='Rent Roll'!$U11,
IF(OR(AND(BH$5&gt;='Rent Roll'!$K11,BH$5&lt;='Rent Roll'!$L11),AND(BH$5&gt;='Rent Roll'!$M37,BH$5&lt;='Rent Roll'!$N37)),
IF('Rent Roll'!$S11=NNN,BH41,
IF('Rent Roll'!$S11=Stop,BH66,
IF('Rent Roll'!$S11=CAM_Fixed,BH91,
IF('Rent Roll'!$S11=FSG,"-","-")))),"-"),"-")</f>
        <v>-</v>
      </c>
      <c r="BI14" s="92" t="str">
        <f>IF(BI$3='Rent Roll'!$U11,
IF(OR(AND(BI$5&gt;='Rent Roll'!$K11,BI$5&lt;='Rent Roll'!$L11),AND(BI$5&gt;='Rent Roll'!$M37,BI$5&lt;='Rent Roll'!$N37)),
IF('Rent Roll'!$S11=NNN,BI41,
IF('Rent Roll'!$S11=Stop,BI66,
IF('Rent Roll'!$S11=CAM_Fixed,BI91,
IF('Rent Roll'!$S11=FSG,"-","-")))),"-"),"-")</f>
        <v>-</v>
      </c>
      <c r="BJ14" s="92" t="str">
        <f>IF(BJ$3='Rent Roll'!$U11,
IF(OR(AND(BJ$5&gt;='Rent Roll'!$K11,BJ$5&lt;='Rent Roll'!$L11),AND(BJ$5&gt;='Rent Roll'!$M37,BJ$5&lt;='Rent Roll'!$N37)),
IF('Rent Roll'!$S11=NNN,BJ41,
IF('Rent Roll'!$S11=Stop,BJ66,
IF('Rent Roll'!$S11=CAM_Fixed,BJ91,
IF('Rent Roll'!$S11=FSG,"-","-")))),"-"),"-")</f>
        <v>-</v>
      </c>
      <c r="BK14" s="92" t="str">
        <f>IF(BK$3='Rent Roll'!$U11,
IF(OR(AND(BK$5&gt;='Rent Roll'!$K11,BK$5&lt;='Rent Roll'!$L11),AND(BK$5&gt;='Rent Roll'!$M37,BK$5&lt;='Rent Roll'!$N37)),
IF('Rent Roll'!$S11=NNN,BK41,
IF('Rent Roll'!$S11=Stop,BK66,
IF('Rent Roll'!$S11=CAM_Fixed,BK91,
IF('Rent Roll'!$S11=FSG,"-","-")))),"-"),"-")</f>
        <v>-</v>
      </c>
      <c r="BL14" s="92" t="str">
        <f>IF(BL$3='Rent Roll'!$U11,
IF(OR(AND(BL$5&gt;='Rent Roll'!$K11,BL$5&lt;='Rent Roll'!$L11),AND(BL$5&gt;='Rent Roll'!$M37,BL$5&lt;='Rent Roll'!$N37)),
IF('Rent Roll'!$S11=NNN,BL41,
IF('Rent Roll'!$S11=Stop,BL66,
IF('Rent Roll'!$S11=CAM_Fixed,BL91,
IF('Rent Roll'!$S11=FSG,"-","-")))),"-"),"-")</f>
        <v>-</v>
      </c>
      <c r="BM14" s="92" t="str">
        <f>IF(BM$3='Rent Roll'!$U11,
IF(OR(AND(BM$5&gt;='Rent Roll'!$K11,BM$5&lt;='Rent Roll'!$L11),AND(BM$5&gt;='Rent Roll'!$M37,BM$5&lt;='Rent Roll'!$N37)),
IF('Rent Roll'!$S11=NNN,BM41,
IF('Rent Roll'!$S11=Stop,BM66,
IF('Rent Roll'!$S11=CAM_Fixed,BM91,
IF('Rent Roll'!$S11=FSG,"-","-")))),"-"),"-")</f>
        <v>-</v>
      </c>
      <c r="BN14" s="92" t="str">
        <f>IF(BN$3='Rent Roll'!$U11,
IF(OR(AND(BN$5&gt;='Rent Roll'!$K11,BN$5&lt;='Rent Roll'!$L11),AND(BN$5&gt;='Rent Roll'!$M37,BN$5&lt;='Rent Roll'!$N37)),
IF('Rent Roll'!$S11=NNN,BN41,
IF('Rent Roll'!$S11=Stop,BN66,
IF('Rent Roll'!$S11=CAM_Fixed,BN91,
IF('Rent Roll'!$S11=FSG,"-","-")))),"-"),"-")</f>
        <v>-</v>
      </c>
      <c r="BO14" s="92" t="str">
        <f>IF(BO$3='Rent Roll'!$U11,
IF(OR(AND(BO$5&gt;='Rent Roll'!$K11,BO$5&lt;='Rent Roll'!$L11),AND(BO$5&gt;='Rent Roll'!$M37,BO$5&lt;='Rent Roll'!$N37)),
IF('Rent Roll'!$S11=NNN,BO41,
IF('Rent Roll'!$S11=Stop,BO66,
IF('Rent Roll'!$S11=CAM_Fixed,BO91,
IF('Rent Roll'!$S11=FSG,"-","-")))),"-"),"-")</f>
        <v>-</v>
      </c>
      <c r="BP14" s="92" t="str">
        <f>IF(BP$3='Rent Roll'!$U11,
IF(OR(AND(BP$5&gt;='Rent Roll'!$K11,BP$5&lt;='Rent Roll'!$L11),AND(BP$5&gt;='Rent Roll'!$M37,BP$5&lt;='Rent Roll'!$N37)),
IF('Rent Roll'!$S11=NNN,BP41,
IF('Rent Roll'!$S11=Stop,BP66,
IF('Rent Roll'!$S11=CAM_Fixed,BP91,
IF('Rent Roll'!$S11=FSG,"-","-")))),"-"),"-")</f>
        <v>-</v>
      </c>
      <c r="BQ14" s="92" t="str">
        <f>IF(BQ$3='Rent Roll'!$U11,
IF(OR(AND(BQ$5&gt;='Rent Roll'!$K11,BQ$5&lt;='Rent Roll'!$L11),AND(BQ$5&gt;='Rent Roll'!$M37,BQ$5&lt;='Rent Roll'!$N37)),
IF('Rent Roll'!$S11=NNN,BQ41,
IF('Rent Roll'!$S11=Stop,BQ66,
IF('Rent Roll'!$S11=CAM_Fixed,BQ91,
IF('Rent Roll'!$S11=FSG,"-","-")))),"-"),"-")</f>
        <v>-</v>
      </c>
      <c r="BR14" s="92" t="str">
        <f>IF(BR$3='Rent Roll'!$U11,
IF(OR(AND(BR$5&gt;='Rent Roll'!$K11,BR$5&lt;='Rent Roll'!$L11),AND(BR$5&gt;='Rent Roll'!$M37,BR$5&lt;='Rent Roll'!$N37)),
IF('Rent Roll'!$S11=NNN,BR41,
IF('Rent Roll'!$S11=Stop,BR66,
IF('Rent Roll'!$S11=CAM_Fixed,BR91,
IF('Rent Roll'!$S11=FSG,"-","-")))),"-"),"-")</f>
        <v>-</v>
      </c>
      <c r="BS14" s="92" t="str">
        <f>IF(BS$3='Rent Roll'!$U11,
IF(OR(AND(BS$5&gt;='Rent Roll'!$K11,BS$5&lt;='Rent Roll'!$L11),AND(BS$5&gt;='Rent Roll'!$M37,BS$5&lt;='Rent Roll'!$N37)),
IF('Rent Roll'!$S11=NNN,BS41,
IF('Rent Roll'!$S11=Stop,BS66,
IF('Rent Roll'!$S11=CAM_Fixed,BS91,
IF('Rent Roll'!$S11=FSG,"-","-")))),"-"),"-")</f>
        <v>-</v>
      </c>
      <c r="BT14" s="92" t="str">
        <f>IF(BT$3='Rent Roll'!$U11,
IF(OR(AND(BT$5&gt;='Rent Roll'!$K11,BT$5&lt;='Rent Roll'!$L11),AND(BT$5&gt;='Rent Roll'!$M37,BT$5&lt;='Rent Roll'!$N37)),
IF('Rent Roll'!$S11=NNN,BT41,
IF('Rent Roll'!$S11=Stop,BT66,
IF('Rent Roll'!$S11=CAM_Fixed,BT91,
IF('Rent Roll'!$S11=FSG,"-","-")))),"-"),"-")</f>
        <v>-</v>
      </c>
      <c r="BU14" s="92" t="str">
        <f>IF(BU$3='Rent Roll'!$U11,
IF(OR(AND(BU$5&gt;='Rent Roll'!$K11,BU$5&lt;='Rent Roll'!$L11),AND(BU$5&gt;='Rent Roll'!$M37,BU$5&lt;='Rent Roll'!$N37)),
IF('Rent Roll'!$S11=NNN,BU41,
IF('Rent Roll'!$S11=Stop,BU66,
IF('Rent Roll'!$S11=CAM_Fixed,BU91,
IF('Rent Roll'!$S11=FSG,"-","-")))),"-"),"-")</f>
        <v>-</v>
      </c>
      <c r="BV14" s="92" t="str">
        <f>IF(BV$3='Rent Roll'!$U11,
IF(OR(AND(BV$5&gt;='Rent Roll'!$K11,BV$5&lt;='Rent Roll'!$L11),AND(BV$5&gt;='Rent Roll'!$M37,BV$5&lt;='Rent Roll'!$N37)),
IF('Rent Roll'!$S11=NNN,BV41,
IF('Rent Roll'!$S11=Stop,BV66,
IF('Rent Roll'!$S11=CAM_Fixed,BV91,
IF('Rent Roll'!$S11=FSG,"-","-")))),"-"),"-")</f>
        <v>-</v>
      </c>
      <c r="BW14" s="92" t="str">
        <f>IF(BW$3='Rent Roll'!$U11,
IF(OR(AND(BW$5&gt;='Rent Roll'!$K11,BW$5&lt;='Rent Roll'!$L11),AND(BW$5&gt;='Rent Roll'!$M37,BW$5&lt;='Rent Roll'!$N37)),
IF('Rent Roll'!$S11=NNN,BW41,
IF('Rent Roll'!$S11=Stop,BW66,
IF('Rent Roll'!$S11=CAM_Fixed,BW91,
IF('Rent Roll'!$S11=FSG,"-","-")))),"-"),"-")</f>
        <v>-</v>
      </c>
      <c r="BX14" s="92" t="str">
        <f>IF(BX$3='Rent Roll'!$U11,
IF(OR(AND(BX$5&gt;='Rent Roll'!$K11,BX$5&lt;='Rent Roll'!$L11),AND(BX$5&gt;='Rent Roll'!$M37,BX$5&lt;='Rent Roll'!$N37)),
IF('Rent Roll'!$S11=NNN,BX41,
IF('Rent Roll'!$S11=Stop,BX66,
IF('Rent Roll'!$S11=CAM_Fixed,BX91,
IF('Rent Roll'!$S11=FSG,"-","-")))),"-"),"-")</f>
        <v>-</v>
      </c>
      <c r="BY14" s="92" t="str">
        <f>IF(BY$3='Rent Roll'!$U11,
IF(OR(AND(BY$5&gt;='Rent Roll'!$K11,BY$5&lt;='Rent Roll'!$L11),AND(BY$5&gt;='Rent Roll'!$M37,BY$5&lt;='Rent Roll'!$N37)),
IF('Rent Roll'!$S11=NNN,BY41,
IF('Rent Roll'!$S11=Stop,BY66,
IF('Rent Roll'!$S11=CAM_Fixed,BY91,
IF('Rent Roll'!$S11=FSG,"-","-")))),"-"),"-")</f>
        <v>-</v>
      </c>
      <c r="BZ14" s="92" t="str">
        <f>IF(BZ$3='Rent Roll'!$U11,
IF(OR(AND(BZ$5&gt;='Rent Roll'!$K11,BZ$5&lt;='Rent Roll'!$L11),AND(BZ$5&gt;='Rent Roll'!$M37,BZ$5&lt;='Rent Roll'!$N37)),
IF('Rent Roll'!$S11=NNN,BZ41,
IF('Rent Roll'!$S11=Stop,BZ66,
IF('Rent Roll'!$S11=CAM_Fixed,BZ91,
IF('Rent Roll'!$S11=FSG,"-","-")))),"-"),"-")</f>
        <v>-</v>
      </c>
      <c r="CA14" s="92" t="str">
        <f>IF(CA$3='Rent Roll'!$U11,
IF(OR(AND(CA$5&gt;='Rent Roll'!$K11,CA$5&lt;='Rent Roll'!$L11),AND(CA$5&gt;='Rent Roll'!$M37,CA$5&lt;='Rent Roll'!$N37)),
IF('Rent Roll'!$S11=NNN,CA41,
IF('Rent Roll'!$S11=Stop,CA66,
IF('Rent Roll'!$S11=CAM_Fixed,CA91,
IF('Rent Roll'!$S11=FSG,"-","-")))),"-"),"-")</f>
        <v>-</v>
      </c>
      <c r="CB14" s="92" t="str">
        <f>IF(CB$3='Rent Roll'!$U11,
IF(OR(AND(CB$5&gt;='Rent Roll'!$K11,CB$5&lt;='Rent Roll'!$L11),AND(CB$5&gt;='Rent Roll'!$M37,CB$5&lt;='Rent Roll'!$N37)),
IF('Rent Roll'!$S11=NNN,CB41,
IF('Rent Roll'!$S11=Stop,CB66,
IF('Rent Roll'!$S11=CAM_Fixed,CB91,
IF('Rent Roll'!$S11=FSG,"-","-")))),"-"),"-")</f>
        <v>-</v>
      </c>
      <c r="CC14" s="92" t="str">
        <f>IF(CC$3='Rent Roll'!$U11,
IF(OR(AND(CC$5&gt;='Rent Roll'!$K11,CC$5&lt;='Rent Roll'!$L11),AND(CC$5&gt;='Rent Roll'!$M37,CC$5&lt;='Rent Roll'!$N37)),
IF('Rent Roll'!$S11=NNN,CC41,
IF('Rent Roll'!$S11=Stop,CC66,
IF('Rent Roll'!$S11=CAM_Fixed,CC91,
IF('Rent Roll'!$S11=FSG,"-","-")))),"-"),"-")</f>
        <v>-</v>
      </c>
      <c r="CD14" s="92" t="str">
        <f>IF(CD$3='Rent Roll'!$U11,
IF(OR(AND(CD$5&gt;='Rent Roll'!$K11,CD$5&lt;='Rent Roll'!$L11),AND(CD$5&gt;='Rent Roll'!$M37,CD$5&lt;='Rent Roll'!$N37)),
IF('Rent Roll'!$S11=NNN,CD41,
IF('Rent Roll'!$S11=Stop,CD66,
IF('Rent Roll'!$S11=CAM_Fixed,CD91,
IF('Rent Roll'!$S11=FSG,"-","-")))),"-"),"-")</f>
        <v>-</v>
      </c>
      <c r="CE14" s="92" t="str">
        <f>IF(CE$3='Rent Roll'!$U11,
IF(OR(AND(CE$5&gt;='Rent Roll'!$K11,CE$5&lt;='Rent Roll'!$L11),AND(CE$5&gt;='Rent Roll'!$M37,CE$5&lt;='Rent Roll'!$N37)),
IF('Rent Roll'!$S11=NNN,CE41,
IF('Rent Roll'!$S11=Stop,CE66,
IF('Rent Roll'!$S11=CAM_Fixed,CE91,
IF('Rent Roll'!$S11=FSG,"-","-")))),"-"),"-")</f>
        <v>-</v>
      </c>
      <c r="CF14" s="92" t="str">
        <f>IF(CF$3='Rent Roll'!$U11,
IF(OR(AND(CF$5&gt;='Rent Roll'!$K11,CF$5&lt;='Rent Roll'!$L11),AND(CF$5&gt;='Rent Roll'!$M37,CF$5&lt;='Rent Roll'!$N37)),
IF('Rent Roll'!$S11=NNN,CF41,
IF('Rent Roll'!$S11=Stop,CF66,
IF('Rent Roll'!$S11=CAM_Fixed,CF91,
IF('Rent Roll'!$S11=FSG,"-","-")))),"-"),"-")</f>
        <v>-</v>
      </c>
      <c r="CG14" s="92" t="str">
        <f>IF(CG$3='Rent Roll'!$U11,
IF(OR(AND(CG$5&gt;='Rent Roll'!$K11,CG$5&lt;='Rent Roll'!$L11),AND(CG$5&gt;='Rent Roll'!$M37,CG$5&lt;='Rent Roll'!$N37)),
IF('Rent Roll'!$S11=NNN,CG41,
IF('Rent Roll'!$S11=Stop,CG66,
IF('Rent Roll'!$S11=CAM_Fixed,CG91,
IF('Rent Roll'!$S11=FSG,"-","-")))),"-"),"-")</f>
        <v>-</v>
      </c>
      <c r="CH14" s="92" t="str">
        <f>IF(CH$3='Rent Roll'!$U11,
IF(OR(AND(CH$5&gt;='Rent Roll'!$K11,CH$5&lt;='Rent Roll'!$L11),AND(CH$5&gt;='Rent Roll'!$M37,CH$5&lt;='Rent Roll'!$N37)),
IF('Rent Roll'!$S11=NNN,CH41,
IF('Rent Roll'!$S11=Stop,CH66,
IF('Rent Roll'!$S11=CAM_Fixed,CH91,
IF('Rent Roll'!$S11=FSG,"-","-")))),"-"),"-")</f>
        <v>-</v>
      </c>
      <c r="CI14" s="92" t="str">
        <f>IF(CI$3='Rent Roll'!$U11,
IF(OR(AND(CI$5&gt;='Rent Roll'!$K11,CI$5&lt;='Rent Roll'!$L11),AND(CI$5&gt;='Rent Roll'!$M37,CI$5&lt;='Rent Roll'!$N37)),
IF('Rent Roll'!$S11=NNN,CI41,
IF('Rent Roll'!$S11=Stop,CI66,
IF('Rent Roll'!$S11=CAM_Fixed,CI91,
IF('Rent Roll'!$S11=FSG,"-","-")))),"-"),"-")</f>
        <v>-</v>
      </c>
      <c r="CJ14" s="92" t="str">
        <f>IF(CJ$3='Rent Roll'!$U11,
IF(OR(AND(CJ$5&gt;='Rent Roll'!$K11,CJ$5&lt;='Rent Roll'!$L11),AND(CJ$5&gt;='Rent Roll'!$M37,CJ$5&lt;='Rent Roll'!$N37)),
IF('Rent Roll'!$S11=NNN,CJ41,
IF('Rent Roll'!$S11=Stop,CJ66,
IF('Rent Roll'!$S11=CAM_Fixed,CJ91,
IF('Rent Roll'!$S11=FSG,"-","-")))),"-"),"-")</f>
        <v>-</v>
      </c>
      <c r="CK14" s="92" t="str">
        <f>IF(CK$3='Rent Roll'!$U11,
IF(OR(AND(CK$5&gt;='Rent Roll'!$K11,CK$5&lt;='Rent Roll'!$L11),AND(CK$5&gt;='Rent Roll'!$M37,CK$5&lt;='Rent Roll'!$N37)),
IF('Rent Roll'!$S11=NNN,CK41,
IF('Rent Roll'!$S11=Stop,CK66,
IF('Rent Roll'!$S11=CAM_Fixed,CK91,
IF('Rent Roll'!$S11=FSG,"-","-")))),"-"),"-")</f>
        <v>-</v>
      </c>
      <c r="CL14" s="92" t="str">
        <f>IF(CL$3='Rent Roll'!$U11,
IF(OR(AND(CL$5&gt;='Rent Roll'!$K11,CL$5&lt;='Rent Roll'!$L11),AND(CL$5&gt;='Rent Roll'!$M37,CL$5&lt;='Rent Roll'!$N37)),
IF('Rent Roll'!$S11=NNN,CL41,
IF('Rent Roll'!$S11=Stop,CL66,
IF('Rent Roll'!$S11=CAM_Fixed,CL91,
IF('Rent Roll'!$S11=FSG,"-","-")))),"-"),"-")</f>
        <v>-</v>
      </c>
      <c r="CM14" s="92" t="str">
        <f>IF(CM$3='Rent Roll'!$U11,
IF(OR(AND(CM$5&gt;='Rent Roll'!$K11,CM$5&lt;='Rent Roll'!$L11),AND(CM$5&gt;='Rent Roll'!$M37,CM$5&lt;='Rent Roll'!$N37)),
IF('Rent Roll'!$S11=NNN,CM41,
IF('Rent Roll'!$S11=Stop,CM66,
IF('Rent Roll'!$S11=CAM_Fixed,CM91,
IF('Rent Roll'!$S11=FSG,"-","-")))),"-"),"-")</f>
        <v>-</v>
      </c>
      <c r="CN14" s="92" t="str">
        <f>IF(CN$3='Rent Roll'!$U11,
IF(OR(AND(CN$5&gt;='Rent Roll'!$K11,CN$5&lt;='Rent Roll'!$L11),AND(CN$5&gt;='Rent Roll'!$M37,CN$5&lt;='Rent Roll'!$N37)),
IF('Rent Roll'!$S11=NNN,CN41,
IF('Rent Roll'!$S11=Stop,CN66,
IF('Rent Roll'!$S11=CAM_Fixed,CN91,
IF('Rent Roll'!$S11=FSG,"-","-")))),"-"),"-")</f>
        <v>-</v>
      </c>
      <c r="CO14" s="92" t="str">
        <f>IF(CO$3='Rent Roll'!$U11,
IF(OR(AND(CO$5&gt;='Rent Roll'!$K11,CO$5&lt;='Rent Roll'!$L11),AND(CO$5&gt;='Rent Roll'!$M37,CO$5&lt;='Rent Roll'!$N37)),
IF('Rent Roll'!$S11=NNN,CO41,
IF('Rent Roll'!$S11=Stop,CO66,
IF('Rent Roll'!$S11=CAM_Fixed,CO91,
IF('Rent Roll'!$S11=FSG,"-","-")))),"-"),"-")</f>
        <v>-</v>
      </c>
      <c r="CP14" s="92" t="str">
        <f>IF(CP$3='Rent Roll'!$U11,
IF(OR(AND(CP$5&gt;='Rent Roll'!$K11,CP$5&lt;='Rent Roll'!$L11),AND(CP$5&gt;='Rent Roll'!$M37,CP$5&lt;='Rent Roll'!$N37)),
IF('Rent Roll'!$S11=NNN,CP41,
IF('Rent Roll'!$S11=Stop,CP66,
IF('Rent Roll'!$S11=CAM_Fixed,CP91,
IF('Rent Roll'!$S11=FSG,"-","-")))),"-"),"-")</f>
        <v>-</v>
      </c>
      <c r="CQ14" s="92" t="str">
        <f>IF(CQ$3='Rent Roll'!$U11,
IF(OR(AND(CQ$5&gt;='Rent Roll'!$K11,CQ$5&lt;='Rent Roll'!$L11),AND(CQ$5&gt;='Rent Roll'!$M37,CQ$5&lt;='Rent Roll'!$N37)),
IF('Rent Roll'!$S11=NNN,CQ41,
IF('Rent Roll'!$S11=Stop,CQ66,
IF('Rent Roll'!$S11=CAM_Fixed,CQ91,
IF('Rent Roll'!$S11=FSG,"-","-")))),"-"),"-")</f>
        <v>-</v>
      </c>
      <c r="CR14" s="92" t="str">
        <f>IF(CR$3='Rent Roll'!$U11,
IF(OR(AND(CR$5&gt;='Rent Roll'!$K11,CR$5&lt;='Rent Roll'!$L11),AND(CR$5&gt;='Rent Roll'!$M37,CR$5&lt;='Rent Roll'!$N37)),
IF('Rent Roll'!$S11=NNN,CR41,
IF('Rent Roll'!$S11=Stop,CR66,
IF('Rent Roll'!$S11=CAM_Fixed,CR91,
IF('Rent Roll'!$S11=FSG,"-","-")))),"-"),"-")</f>
        <v>-</v>
      </c>
      <c r="CS14" s="92" t="str">
        <f>IF(CS$3='Rent Roll'!$U11,
IF(OR(AND(CS$5&gt;='Rent Roll'!$K11,CS$5&lt;='Rent Roll'!$L11),AND(CS$5&gt;='Rent Roll'!$M37,CS$5&lt;='Rent Roll'!$N37)),
IF('Rent Roll'!$S11=NNN,CS41,
IF('Rent Roll'!$S11=Stop,CS66,
IF('Rent Roll'!$S11=CAM_Fixed,CS91,
IF('Rent Roll'!$S11=FSG,"-","-")))),"-"),"-")</f>
        <v>-</v>
      </c>
      <c r="CT14" s="92" t="str">
        <f>IF(CT$3='Rent Roll'!$U11,
IF(OR(AND(CT$5&gt;='Rent Roll'!$K11,CT$5&lt;='Rent Roll'!$L11),AND(CT$5&gt;='Rent Roll'!$M37,CT$5&lt;='Rent Roll'!$N37)),
IF('Rent Roll'!$S11=NNN,CT41,
IF('Rent Roll'!$S11=Stop,CT66,
IF('Rent Roll'!$S11=CAM_Fixed,CT91,
IF('Rent Roll'!$S11=FSG,"-","-")))),"-"),"-")</f>
        <v>-</v>
      </c>
      <c r="CU14" s="92" t="str">
        <f>IF(CU$3='Rent Roll'!$U11,
IF(OR(AND(CU$5&gt;='Rent Roll'!$K11,CU$5&lt;='Rent Roll'!$L11),AND(CU$5&gt;='Rent Roll'!$M37,CU$5&lt;='Rent Roll'!$N37)),
IF('Rent Roll'!$S11=NNN,CU41,
IF('Rent Roll'!$S11=Stop,CU66,
IF('Rent Roll'!$S11=CAM_Fixed,CU91,
IF('Rent Roll'!$S11=FSG,"-","-")))),"-"),"-")</f>
        <v>-</v>
      </c>
      <c r="CV14" s="92" t="str">
        <f>IF(CV$3='Rent Roll'!$U11,
IF(OR(AND(CV$5&gt;='Rent Roll'!$K11,CV$5&lt;='Rent Roll'!$L11),AND(CV$5&gt;='Rent Roll'!$M37,CV$5&lt;='Rent Roll'!$N37)),
IF('Rent Roll'!$S11=NNN,CV41,
IF('Rent Roll'!$S11=Stop,CV66,
IF('Rent Roll'!$S11=CAM_Fixed,CV91,
IF('Rent Roll'!$S11=FSG,"-","-")))),"-"),"-")</f>
        <v>-</v>
      </c>
      <c r="CW14" s="92" t="str">
        <f>IF(CW$3='Rent Roll'!$U11,
IF(OR(AND(CW$5&gt;='Rent Roll'!$K11,CW$5&lt;='Rent Roll'!$L11),AND(CW$5&gt;='Rent Roll'!$M37,CW$5&lt;='Rent Roll'!$N37)),
IF('Rent Roll'!$S11=NNN,CW41,
IF('Rent Roll'!$S11=Stop,CW66,
IF('Rent Roll'!$S11=CAM_Fixed,CW91,
IF('Rent Roll'!$S11=FSG,"-","-")))),"-"),"-")</f>
        <v>-</v>
      </c>
      <c r="CX14" s="92" t="str">
        <f>IF(CX$3='Rent Roll'!$U11,
IF(OR(AND(CX$5&gt;='Rent Roll'!$K11,CX$5&lt;='Rent Roll'!$L11),AND(CX$5&gt;='Rent Roll'!$M37,CX$5&lt;='Rent Roll'!$N37)),
IF('Rent Roll'!$S11=NNN,CX41,
IF('Rent Roll'!$S11=Stop,CX66,
IF('Rent Roll'!$S11=CAM_Fixed,CX91,
IF('Rent Roll'!$S11=FSG,"-","-")))),"-"),"-")</f>
        <v>-</v>
      </c>
      <c r="CY14" s="92" t="str">
        <f>IF(CY$3='Rent Roll'!$U11,
IF(OR(AND(CY$5&gt;='Rent Roll'!$K11,CY$5&lt;='Rent Roll'!$L11),AND(CY$5&gt;='Rent Roll'!$M37,CY$5&lt;='Rent Roll'!$N37)),
IF('Rent Roll'!$S11=NNN,CY41,
IF('Rent Roll'!$S11=Stop,CY66,
IF('Rent Roll'!$S11=CAM_Fixed,CY91,
IF('Rent Roll'!$S11=FSG,"-","-")))),"-"),"-")</f>
        <v>-</v>
      </c>
      <c r="CZ14" s="92" t="str">
        <f>IF(CZ$3='Rent Roll'!$U11,
IF(OR(AND(CZ$5&gt;='Rent Roll'!$K11,CZ$5&lt;='Rent Roll'!$L11),AND(CZ$5&gt;='Rent Roll'!$M37,CZ$5&lt;='Rent Roll'!$N37)),
IF('Rent Roll'!$S11=NNN,CZ41,
IF('Rent Roll'!$S11=Stop,CZ66,
IF('Rent Roll'!$S11=CAM_Fixed,CZ91,
IF('Rent Roll'!$S11=FSG,"-","-")))),"-"),"-")</f>
        <v>-</v>
      </c>
      <c r="DA14" s="92" t="str">
        <f>IF(DA$3='Rent Roll'!$U11,
IF(OR(AND(DA$5&gt;='Rent Roll'!$K11,DA$5&lt;='Rent Roll'!$L11),AND(DA$5&gt;='Rent Roll'!$M37,DA$5&lt;='Rent Roll'!$N37)),
IF('Rent Roll'!$S11=NNN,DA41,
IF('Rent Roll'!$S11=Stop,DA66,
IF('Rent Roll'!$S11=CAM_Fixed,DA91,
IF('Rent Roll'!$S11=FSG,"-","-")))),"-"),"-")</f>
        <v>-</v>
      </c>
      <c r="DB14" s="92" t="str">
        <f>IF(DB$3='Rent Roll'!$U11,
IF(OR(AND(DB$5&gt;='Rent Roll'!$K11,DB$5&lt;='Rent Roll'!$L11),AND(DB$5&gt;='Rent Roll'!$M37,DB$5&lt;='Rent Roll'!$N37)),
IF('Rent Roll'!$S11=NNN,DB41,
IF('Rent Roll'!$S11=Stop,DB66,
IF('Rent Roll'!$S11=CAM_Fixed,DB91,
IF('Rent Roll'!$S11=FSG,"-","-")))),"-"),"-")</f>
        <v>-</v>
      </c>
      <c r="DC14" s="92" t="str">
        <f>IF(DC$3='Rent Roll'!$U11,
IF(OR(AND(DC$5&gt;='Rent Roll'!$K11,DC$5&lt;='Rent Roll'!$L11),AND(DC$5&gt;='Rent Roll'!$M37,DC$5&lt;='Rent Roll'!$N37)),
IF('Rent Roll'!$S11=NNN,DC41,
IF('Rent Roll'!$S11=Stop,DC66,
IF('Rent Roll'!$S11=CAM_Fixed,DC91,
IF('Rent Roll'!$S11=FSG,"-","-")))),"-"),"-")</f>
        <v>-</v>
      </c>
      <c r="DD14" s="92" t="str">
        <f>IF(DD$3='Rent Roll'!$U11,
IF(OR(AND(DD$5&gt;='Rent Roll'!$K11,DD$5&lt;='Rent Roll'!$L11),AND(DD$5&gt;='Rent Roll'!$M37,DD$5&lt;='Rent Roll'!$N37)),
IF('Rent Roll'!$S11=NNN,DD41,
IF('Rent Roll'!$S11=Stop,DD66,
IF('Rent Roll'!$S11=CAM_Fixed,DD91,
IF('Rent Roll'!$S11=FSG,"-","-")))),"-"),"-")</f>
        <v>-</v>
      </c>
      <c r="DE14" s="92" t="str">
        <f>IF(DE$3='Rent Roll'!$U11,
IF(OR(AND(DE$5&gt;='Rent Roll'!$K11,DE$5&lt;='Rent Roll'!$L11),AND(DE$5&gt;='Rent Roll'!$M37,DE$5&lt;='Rent Roll'!$N37)),
IF('Rent Roll'!$S11=NNN,DE41,
IF('Rent Roll'!$S11=Stop,DE66,
IF('Rent Roll'!$S11=CAM_Fixed,DE91,
IF('Rent Roll'!$S11=FSG,"-","-")))),"-"),"-")</f>
        <v>-</v>
      </c>
      <c r="DF14" s="92" t="str">
        <f>IF(DF$3='Rent Roll'!$U11,
IF(OR(AND(DF$5&gt;='Rent Roll'!$K11,DF$5&lt;='Rent Roll'!$L11),AND(DF$5&gt;='Rent Roll'!$M37,DF$5&lt;='Rent Roll'!$N37)),
IF('Rent Roll'!$S11=NNN,DF41,
IF('Rent Roll'!$S11=Stop,DF66,
IF('Rent Roll'!$S11=CAM_Fixed,DF91,
IF('Rent Roll'!$S11=FSG,"-","-")))),"-"),"-")</f>
        <v>-</v>
      </c>
      <c r="DG14" s="92" t="str">
        <f>IF(DG$3='Rent Roll'!$U11,
IF(OR(AND(DG$5&gt;='Rent Roll'!$K11,DG$5&lt;='Rent Roll'!$L11),AND(DG$5&gt;='Rent Roll'!$M37,DG$5&lt;='Rent Roll'!$N37)),
IF('Rent Roll'!$S11=NNN,DG41,
IF('Rent Roll'!$S11=Stop,DG66,
IF('Rent Roll'!$S11=CAM_Fixed,DG91,
IF('Rent Roll'!$S11=FSG,"-","-")))),"-"),"-")</f>
        <v>-</v>
      </c>
      <c r="DH14" s="92" t="str">
        <f>IF(DH$3='Rent Roll'!$U11,
IF(OR(AND(DH$5&gt;='Rent Roll'!$K11,DH$5&lt;='Rent Roll'!$L11),AND(DH$5&gt;='Rent Roll'!$M37,DH$5&lt;='Rent Roll'!$N37)),
IF('Rent Roll'!$S11=NNN,DH41,
IF('Rent Roll'!$S11=Stop,DH66,
IF('Rent Roll'!$S11=CAM_Fixed,DH91,
IF('Rent Roll'!$S11=FSG,"-","-")))),"-"),"-")</f>
        <v>-</v>
      </c>
      <c r="DI14" s="92" t="str">
        <f>IF(DI$3='Rent Roll'!$U11,
IF(OR(AND(DI$5&gt;='Rent Roll'!$K11,DI$5&lt;='Rent Roll'!$L11),AND(DI$5&gt;='Rent Roll'!$M37,DI$5&lt;='Rent Roll'!$N37)),
IF('Rent Roll'!$S11=NNN,DI41,
IF('Rent Roll'!$S11=Stop,DI66,
IF('Rent Roll'!$S11=CAM_Fixed,DI91,
IF('Rent Roll'!$S11=FSG,"-","-")))),"-"),"-")</f>
        <v>-</v>
      </c>
      <c r="DJ14" s="92" t="str">
        <f>IF(DJ$3='Rent Roll'!$U11,
IF(OR(AND(DJ$5&gt;='Rent Roll'!$K11,DJ$5&lt;='Rent Roll'!$L11),AND(DJ$5&gt;='Rent Roll'!$M37,DJ$5&lt;='Rent Roll'!$N37)),
IF('Rent Roll'!$S11=NNN,DJ41,
IF('Rent Roll'!$S11=Stop,DJ66,
IF('Rent Roll'!$S11=CAM_Fixed,DJ91,
IF('Rent Roll'!$S11=FSG,"-","-")))),"-"),"-")</f>
        <v>-</v>
      </c>
      <c r="DK14" s="92" t="str">
        <f>IF(DK$3='Rent Roll'!$U11,
IF(OR(AND(DK$5&gt;='Rent Roll'!$K11,DK$5&lt;='Rent Roll'!$L11),AND(DK$5&gt;='Rent Roll'!$M37,DK$5&lt;='Rent Roll'!$N37)),
IF('Rent Roll'!$S11=NNN,DK41,
IF('Rent Roll'!$S11=Stop,DK66,
IF('Rent Roll'!$S11=CAM_Fixed,DK91,
IF('Rent Roll'!$S11=FSG,"-","-")))),"-"),"-")</f>
        <v>-</v>
      </c>
      <c r="DL14" s="92" t="str">
        <f>IF(DL$3='Rent Roll'!$U11,
IF(OR(AND(DL$5&gt;='Rent Roll'!$K11,DL$5&lt;='Rent Roll'!$L11),AND(DL$5&gt;='Rent Roll'!$M37,DL$5&lt;='Rent Roll'!$N37)),
IF('Rent Roll'!$S11=NNN,DL41,
IF('Rent Roll'!$S11=Stop,DL66,
IF('Rent Roll'!$S11=CAM_Fixed,DL91,
IF('Rent Roll'!$S11=FSG,"-","-")))),"-"),"-")</f>
        <v>-</v>
      </c>
      <c r="DM14" s="92" t="str">
        <f>IF(DM$3='Rent Roll'!$U11,
IF(OR(AND(DM$5&gt;='Rent Roll'!$K11,DM$5&lt;='Rent Roll'!$L11),AND(DM$5&gt;='Rent Roll'!$M37,DM$5&lt;='Rent Roll'!$N37)),
IF('Rent Roll'!$S11=NNN,DM41,
IF('Rent Roll'!$S11=Stop,DM66,
IF('Rent Roll'!$S11=CAM_Fixed,DM91,
IF('Rent Roll'!$S11=FSG,"-","-")))),"-"),"-")</f>
        <v>-</v>
      </c>
      <c r="DN14" s="92" t="str">
        <f>IF(DN$3='Rent Roll'!$U11,
IF(OR(AND(DN$5&gt;='Rent Roll'!$K11,DN$5&lt;='Rent Roll'!$L11),AND(DN$5&gt;='Rent Roll'!$M37,DN$5&lt;='Rent Roll'!$N37)),
IF('Rent Roll'!$S11=NNN,DN41,
IF('Rent Roll'!$S11=Stop,DN66,
IF('Rent Roll'!$S11=CAM_Fixed,DN91,
IF('Rent Roll'!$S11=FSG,"-","-")))),"-"),"-")</f>
        <v>-</v>
      </c>
      <c r="DO14" s="92" t="str">
        <f>IF(DO$3='Rent Roll'!$U11,
IF(OR(AND(DO$5&gt;='Rent Roll'!$K11,DO$5&lt;='Rent Roll'!$L11),AND(DO$5&gt;='Rent Roll'!$M37,DO$5&lt;='Rent Roll'!$N37)),
IF('Rent Roll'!$S11=NNN,DO41,
IF('Rent Roll'!$S11=Stop,DO66,
IF('Rent Roll'!$S11=CAM_Fixed,DO91,
IF('Rent Roll'!$S11=FSG,"-","-")))),"-"),"-")</f>
        <v>-</v>
      </c>
      <c r="DP14" s="92" t="str">
        <f>IF(DP$3='Rent Roll'!$U11,
IF(OR(AND(DP$5&gt;='Rent Roll'!$K11,DP$5&lt;='Rent Roll'!$L11),AND(DP$5&gt;='Rent Roll'!$M37,DP$5&lt;='Rent Roll'!$N37)),
IF('Rent Roll'!$S11=NNN,DP41,
IF('Rent Roll'!$S11=Stop,DP66,
IF('Rent Roll'!$S11=CAM_Fixed,DP91,
IF('Rent Roll'!$S11=FSG,"-","-")))),"-"),"-")</f>
        <v>-</v>
      </c>
      <c r="DQ14" s="92" t="str">
        <f>IF(DQ$3='Rent Roll'!$U11,
IF(OR(AND(DQ$5&gt;='Rent Roll'!$K11,DQ$5&lt;='Rent Roll'!$L11),AND(DQ$5&gt;='Rent Roll'!$M37,DQ$5&lt;='Rent Roll'!$N37)),
IF('Rent Roll'!$S11=NNN,DQ41,
IF('Rent Roll'!$S11=Stop,DQ66,
IF('Rent Roll'!$S11=CAM_Fixed,DQ91,
IF('Rent Roll'!$S11=FSG,"-","-")))),"-"),"-")</f>
        <v>-</v>
      </c>
      <c r="DR14" s="92" t="str">
        <f>IF(DR$3='Rent Roll'!$U11,
IF(OR(AND(DR$5&gt;='Rent Roll'!$K11,DR$5&lt;='Rent Roll'!$L11),AND(DR$5&gt;='Rent Roll'!$M37,DR$5&lt;='Rent Roll'!$N37)),
IF('Rent Roll'!$S11=NNN,DR41,
IF('Rent Roll'!$S11=Stop,DR66,
IF('Rent Roll'!$S11=CAM_Fixed,DR91,
IF('Rent Roll'!$S11=FSG,"-","-")))),"-"),"-")</f>
        <v>-</v>
      </c>
      <c r="DS14" s="92" t="str">
        <f>IF(DS$3='Rent Roll'!$U11,
IF(OR(AND(DS$5&gt;='Rent Roll'!$K11,DS$5&lt;='Rent Roll'!$L11),AND(DS$5&gt;='Rent Roll'!$M37,DS$5&lt;='Rent Roll'!$N37)),
IF('Rent Roll'!$S11=NNN,DS41,
IF('Rent Roll'!$S11=Stop,DS66,
IF('Rent Roll'!$S11=CAM_Fixed,DS91,
IF('Rent Roll'!$S11=FSG,"-","-")))),"-"),"-")</f>
        <v>-</v>
      </c>
      <c r="DT14" s="92" t="str">
        <f>IF(DT$3='Rent Roll'!$U11,
IF(OR(AND(DT$5&gt;='Rent Roll'!$K11,DT$5&lt;='Rent Roll'!$L11),AND(DT$5&gt;='Rent Roll'!$M37,DT$5&lt;='Rent Roll'!$N37)),
IF('Rent Roll'!$S11=NNN,DT41,
IF('Rent Roll'!$S11=Stop,DT66,
IF('Rent Roll'!$S11=CAM_Fixed,DT91,
IF('Rent Roll'!$S11=FSG,"-","-")))),"-"),"-")</f>
        <v>-</v>
      </c>
      <c r="DU14" s="92" t="str">
        <f>IF(DU$3='Rent Roll'!$U11,
IF(OR(AND(DU$5&gt;='Rent Roll'!$K11,DU$5&lt;='Rent Roll'!$L11),AND(DU$5&gt;='Rent Roll'!$M37,DU$5&lt;='Rent Roll'!$N37)),
IF('Rent Roll'!$S11=NNN,DU41,
IF('Rent Roll'!$S11=Stop,DU66,
IF('Rent Roll'!$S11=CAM_Fixed,DU91,
IF('Rent Roll'!$S11=FSG,"-","-")))),"-"),"-")</f>
        <v>-</v>
      </c>
      <c r="DV14" s="92" t="str">
        <f>IF(DV$3='Rent Roll'!$U11,
IF(OR(AND(DV$5&gt;='Rent Roll'!$K11,DV$5&lt;='Rent Roll'!$L11),AND(DV$5&gt;='Rent Roll'!$M37,DV$5&lt;='Rent Roll'!$N37)),
IF('Rent Roll'!$S11=NNN,DV41,
IF('Rent Roll'!$S11=Stop,DV66,
IF('Rent Roll'!$S11=CAM_Fixed,DV91,
IF('Rent Roll'!$S11=FSG,"-","-")))),"-"),"-")</f>
        <v>-</v>
      </c>
      <c r="DW14" s="92" t="str">
        <f>IF(DW$3='Rent Roll'!$U11,
IF(OR(AND(DW$5&gt;='Rent Roll'!$K11,DW$5&lt;='Rent Roll'!$L11),AND(DW$5&gt;='Rent Roll'!$M37,DW$5&lt;='Rent Roll'!$N37)),
IF('Rent Roll'!$S11=NNN,DW41,
IF('Rent Roll'!$S11=Stop,DW66,
IF('Rent Roll'!$S11=CAM_Fixed,DW91,
IF('Rent Roll'!$S11=FSG,"-","-")))),"-"),"-")</f>
        <v>-</v>
      </c>
      <c r="DX14" s="92" t="str">
        <f>IF(DX$3='Rent Roll'!$U11,
IF(OR(AND(DX$5&gt;='Rent Roll'!$K11,DX$5&lt;='Rent Roll'!$L11),AND(DX$5&gt;='Rent Roll'!$M37,DX$5&lt;='Rent Roll'!$N37)),
IF('Rent Roll'!$S11=NNN,DX41,
IF('Rent Roll'!$S11=Stop,DX66,
IF('Rent Roll'!$S11=CAM_Fixed,DX91,
IF('Rent Roll'!$S11=FSG,"-","-")))),"-"),"-")</f>
        <v>-</v>
      </c>
      <c r="DY14" s="92" t="str">
        <f>IF(DY$3='Rent Roll'!$U11,
IF(OR(AND(DY$5&gt;='Rent Roll'!$K11,DY$5&lt;='Rent Roll'!$L11),AND(DY$5&gt;='Rent Roll'!$M37,DY$5&lt;='Rent Roll'!$N37)),
IF('Rent Roll'!$S11=NNN,DY41,
IF('Rent Roll'!$S11=Stop,DY66,
IF('Rent Roll'!$S11=CAM_Fixed,DY91,
IF('Rent Roll'!$S11=FSG,"-","-")))),"-"),"-")</f>
        <v>-</v>
      </c>
      <c r="DZ14" s="92" t="str">
        <f>IF(DZ$3='Rent Roll'!$U11,
IF(OR(AND(DZ$5&gt;='Rent Roll'!$K11,DZ$5&lt;='Rent Roll'!$L11),AND(DZ$5&gt;='Rent Roll'!$M37,DZ$5&lt;='Rent Roll'!$N37)),
IF('Rent Roll'!$S11=NNN,DZ41,
IF('Rent Roll'!$S11=Stop,DZ66,
IF('Rent Roll'!$S11=CAM_Fixed,DZ91,
IF('Rent Roll'!$S11=FSG,"-","-")))),"-"),"-")</f>
        <v>-</v>
      </c>
      <c r="EA14" s="92" t="str">
        <f>IF(EA$3='Rent Roll'!$U11,
IF(OR(AND(EA$5&gt;='Rent Roll'!$K11,EA$5&lt;='Rent Roll'!$L11),AND(EA$5&gt;='Rent Roll'!$M37,EA$5&lt;='Rent Roll'!$N37)),
IF('Rent Roll'!$S11=NNN,EA41,
IF('Rent Roll'!$S11=Stop,EA66,
IF('Rent Roll'!$S11=CAM_Fixed,EA91,
IF('Rent Roll'!$S11=FSG,"-","-")))),"-"),"-")</f>
        <v>-</v>
      </c>
      <c r="EB14" s="92" t="str">
        <f>IF(EB$3='Rent Roll'!$U11,
IF(OR(AND(EB$5&gt;='Rent Roll'!$K11,EB$5&lt;='Rent Roll'!$L11),AND(EB$5&gt;='Rent Roll'!$M37,EB$5&lt;='Rent Roll'!$N37)),
IF('Rent Roll'!$S11=NNN,EB41,
IF('Rent Roll'!$S11=Stop,EB66,
IF('Rent Roll'!$S11=CAM_Fixed,EB91,
IF('Rent Roll'!$S11=FSG,"-","-")))),"-"),"-")</f>
        <v>-</v>
      </c>
      <c r="EC14" s="92" t="str">
        <f>IF(EC$3='Rent Roll'!$U11,
IF(OR(AND(EC$5&gt;='Rent Roll'!$K11,EC$5&lt;='Rent Roll'!$L11),AND(EC$5&gt;='Rent Roll'!$M37,EC$5&lt;='Rent Roll'!$N37)),
IF('Rent Roll'!$S11=NNN,EC41,
IF('Rent Roll'!$S11=Stop,EC66,
IF('Rent Roll'!$S11=CAM_Fixed,EC91,
IF('Rent Roll'!$S11=FSG,"-","-")))),"-"),"-")</f>
        <v>-</v>
      </c>
      <c r="ED14" s="92" t="str">
        <f>IF(ED$3='Rent Roll'!$U11,
IF(OR(AND(ED$5&gt;='Rent Roll'!$K11,ED$5&lt;='Rent Roll'!$L11),AND(ED$5&gt;='Rent Roll'!$M37,ED$5&lt;='Rent Roll'!$N37)),
IF('Rent Roll'!$S11=NNN,ED41,
IF('Rent Roll'!$S11=Stop,ED66,
IF('Rent Roll'!$S11=CAM_Fixed,ED91,
IF('Rent Roll'!$S11=FSG,"-","-")))),"-"),"-")</f>
        <v>-</v>
      </c>
      <c r="EE14" s="92" t="str">
        <f>IF(EE$3='Rent Roll'!$U11,
IF(OR(AND(EE$5&gt;='Rent Roll'!$K11,EE$5&lt;='Rent Roll'!$L11),AND(EE$5&gt;='Rent Roll'!$M37,EE$5&lt;='Rent Roll'!$N37)),
IF('Rent Roll'!$S11=NNN,EE41,
IF('Rent Roll'!$S11=Stop,EE66,
IF('Rent Roll'!$S11=CAM_Fixed,EE91,
IF('Rent Roll'!$S11=FSG,"-","-")))),"-"),"-")</f>
        <v>-</v>
      </c>
      <c r="EF14" s="214" t="str">
        <f>IF(EF$3='Rent Roll'!$U11,
IF(OR(AND(EF$5&gt;='Rent Roll'!$K11,EF$5&lt;='Rent Roll'!$L11),AND(EF$5&gt;='Rent Roll'!$M37,EF$5&lt;='Rent Roll'!$N37)),
IF('Rent Roll'!$S11=NNN,EF41,
IF('Rent Roll'!$S11=Stop,EF66,
IF('Rent Roll'!$S11=CAM_Fixed,EF91,
IF('Rent Roll'!$S11=FSG,"-","-")))),"-"),"-")</f>
        <v>-</v>
      </c>
      <c r="EG14" s="251" t="s">
        <v>109</v>
      </c>
    </row>
    <row r="15" spans="2:137" x14ac:dyDescent="0.25">
      <c r="B15" s="288" t="str">
        <f>IF('Rent Roll'!S12&gt;0,'Rent Roll'!S12,"")</f>
        <v/>
      </c>
      <c r="C15" s="287" t="str">
        <f>CONCATENATE('Rent Roll'!B12&amp;" - "&amp;'Rent Roll'!C12)</f>
        <v xml:space="preserve"> - </v>
      </c>
      <c r="D15" s="214">
        <f t="shared" si="11"/>
        <v>0</v>
      </c>
      <c r="E15" s="92" t="str">
        <f>IF(E$3='Rent Roll'!$U12,
IF(OR(AND(E$5&gt;='Rent Roll'!$K12,E$5&lt;='Rent Roll'!$L12),AND(E$5&gt;='Rent Roll'!$M38,E$5&lt;='Rent Roll'!$N38)),
IF('Rent Roll'!$S12=NNN,E42,
IF('Rent Roll'!$S12=Stop,E67,
IF('Rent Roll'!$S12=CAM_Fixed,E92,
IF('Rent Roll'!$S12=FSG,"-","-")))),"-"),"-")</f>
        <v>-</v>
      </c>
      <c r="F15" s="92" t="str">
        <f>IF(F$3='Rent Roll'!$U12,
IF(OR(AND(F$5&gt;='Rent Roll'!$K12,F$5&lt;='Rent Roll'!$L12),AND(F$5&gt;='Rent Roll'!$M38,F$5&lt;='Rent Roll'!$N38)),
IF('Rent Roll'!$S12=NNN,F42,
IF('Rent Roll'!$S12=Stop,F67,
IF('Rent Roll'!$S12=CAM_Fixed,F92,
IF('Rent Roll'!$S12=FSG,"-","-")))),"-"),"-")</f>
        <v>-</v>
      </c>
      <c r="G15" s="92" t="str">
        <f>IF(G$3='Rent Roll'!$U12,
IF(OR(AND(G$5&gt;='Rent Roll'!$K12,G$5&lt;='Rent Roll'!$L12),AND(G$5&gt;='Rent Roll'!$M38,G$5&lt;='Rent Roll'!$N38)),
IF('Rent Roll'!$S12=NNN,G42,
IF('Rent Roll'!$S12=Stop,G67,
IF('Rent Roll'!$S12=CAM_Fixed,G92,
IF('Rent Roll'!$S12=FSG,"-","-")))),"-"),"-")</f>
        <v>-</v>
      </c>
      <c r="H15" s="92" t="str">
        <f>IF(H$3='Rent Roll'!$U12,
IF(OR(AND(H$5&gt;='Rent Roll'!$K12,H$5&lt;='Rent Roll'!$L12),AND(H$5&gt;='Rent Roll'!$M38,H$5&lt;='Rent Roll'!$N38)),
IF('Rent Roll'!$S12=NNN,H42,
IF('Rent Roll'!$S12=Stop,H67,
IF('Rent Roll'!$S12=CAM_Fixed,H92,
IF('Rent Roll'!$S12=FSG,"-","-")))),"-"),"-")</f>
        <v>-</v>
      </c>
      <c r="I15" s="92" t="str">
        <f>IF(I$3='Rent Roll'!$U12,
IF(OR(AND(I$5&gt;='Rent Roll'!$K12,I$5&lt;='Rent Roll'!$L12),AND(I$5&gt;='Rent Roll'!$M38,I$5&lt;='Rent Roll'!$N38)),
IF('Rent Roll'!$S12=NNN,I42,
IF('Rent Roll'!$S12=Stop,I67,
IF('Rent Roll'!$S12=CAM_Fixed,I92,
IF('Rent Roll'!$S12=FSG,"-","-")))),"-"),"-")</f>
        <v>-</v>
      </c>
      <c r="J15" s="92" t="str">
        <f>IF(J$3='Rent Roll'!$U12,
IF(OR(AND(J$5&gt;='Rent Roll'!$K12,J$5&lt;='Rent Roll'!$L12),AND(J$5&gt;='Rent Roll'!$M38,J$5&lt;='Rent Roll'!$N38)),
IF('Rent Roll'!$S12=NNN,J42,
IF('Rent Roll'!$S12=Stop,J67,
IF('Rent Roll'!$S12=CAM_Fixed,J92,
IF('Rent Roll'!$S12=FSG,"-","-")))),"-"),"-")</f>
        <v>-</v>
      </c>
      <c r="K15" s="92" t="str">
        <f>IF(K$3='Rent Roll'!$U12,
IF(OR(AND(K$5&gt;='Rent Roll'!$K12,K$5&lt;='Rent Roll'!$L12),AND(K$5&gt;='Rent Roll'!$M38,K$5&lt;='Rent Roll'!$N38)),
IF('Rent Roll'!$S12=NNN,K42,
IF('Rent Roll'!$S12=Stop,K67,
IF('Rent Roll'!$S12=CAM_Fixed,K92,
IF('Rent Roll'!$S12=FSG,"-","-")))),"-"),"-")</f>
        <v>-</v>
      </c>
      <c r="L15" s="92" t="str">
        <f>IF(L$3='Rent Roll'!$U12,
IF(OR(AND(L$5&gt;='Rent Roll'!$K12,L$5&lt;='Rent Roll'!$L12),AND(L$5&gt;='Rent Roll'!$M38,L$5&lt;='Rent Roll'!$N38)),
IF('Rent Roll'!$S12=NNN,L42,
IF('Rent Roll'!$S12=Stop,L67,
IF('Rent Roll'!$S12=CAM_Fixed,L92,
IF('Rent Roll'!$S12=FSG,"-","-")))),"-"),"-")</f>
        <v>-</v>
      </c>
      <c r="M15" s="92" t="str">
        <f>IF(M$3='Rent Roll'!$U12,
IF(OR(AND(M$5&gt;='Rent Roll'!$K12,M$5&lt;='Rent Roll'!$L12),AND(M$5&gt;='Rent Roll'!$M38,M$5&lt;='Rent Roll'!$N38)),
IF('Rent Roll'!$S12=NNN,M42,
IF('Rent Roll'!$S12=Stop,M67,
IF('Rent Roll'!$S12=CAM_Fixed,M92,
IF('Rent Roll'!$S12=FSG,"-","-")))),"-"),"-")</f>
        <v>-</v>
      </c>
      <c r="N15" s="92" t="str">
        <f>IF(N$3='Rent Roll'!$U12,
IF(OR(AND(N$5&gt;='Rent Roll'!$K12,N$5&lt;='Rent Roll'!$L12),AND(N$5&gt;='Rent Roll'!$M38,N$5&lt;='Rent Roll'!$N38)),
IF('Rent Roll'!$S12=NNN,N42,
IF('Rent Roll'!$S12=Stop,N67,
IF('Rent Roll'!$S12=CAM_Fixed,N92,
IF('Rent Roll'!$S12=FSG,"-","-")))),"-"),"-")</f>
        <v>-</v>
      </c>
      <c r="O15" s="92" t="str">
        <f>IF(O$3='Rent Roll'!$U12,
IF(OR(AND(O$5&gt;='Rent Roll'!$K12,O$5&lt;='Rent Roll'!$L12),AND(O$5&gt;='Rent Roll'!$M38,O$5&lt;='Rent Roll'!$N38)),
IF('Rent Roll'!$S12=NNN,O42,
IF('Rent Roll'!$S12=Stop,O67,
IF('Rent Roll'!$S12=CAM_Fixed,O92,
IF('Rent Roll'!$S12=FSG,"-","-")))),"-"),"-")</f>
        <v>-</v>
      </c>
      <c r="P15" s="92" t="str">
        <f>IF(P$3='Rent Roll'!$U12,
IF(OR(AND(P$5&gt;='Rent Roll'!$K12,P$5&lt;='Rent Roll'!$L12),AND(P$5&gt;='Rent Roll'!$M38,P$5&lt;='Rent Roll'!$N38)),
IF('Rent Roll'!$S12=NNN,P42,
IF('Rent Roll'!$S12=Stop,P67,
IF('Rent Roll'!$S12=CAM_Fixed,P92,
IF('Rent Roll'!$S12=FSG,"-","-")))),"-"),"-")</f>
        <v>-</v>
      </c>
      <c r="Q15" s="92" t="str">
        <f>IF(Q$3='Rent Roll'!$U12,
IF(OR(AND(Q$5&gt;='Rent Roll'!$K12,Q$5&lt;='Rent Roll'!$L12),AND(Q$5&gt;='Rent Roll'!$M38,Q$5&lt;='Rent Roll'!$N38)),
IF('Rent Roll'!$S12=NNN,Q42,
IF('Rent Roll'!$S12=Stop,Q67,
IF('Rent Roll'!$S12=CAM_Fixed,Q92,
IF('Rent Roll'!$S12=FSG,"-","-")))),"-"),"-")</f>
        <v>-</v>
      </c>
      <c r="R15" s="92" t="str">
        <f>IF(R$3='Rent Roll'!$U12,
IF(OR(AND(R$5&gt;='Rent Roll'!$K12,R$5&lt;='Rent Roll'!$L12),AND(R$5&gt;='Rent Roll'!$M38,R$5&lt;='Rent Roll'!$N38)),
IF('Rent Roll'!$S12=NNN,R42,
IF('Rent Roll'!$S12=Stop,R67,
IF('Rent Roll'!$S12=CAM_Fixed,R92,
IF('Rent Roll'!$S12=FSG,"-","-")))),"-"),"-")</f>
        <v>-</v>
      </c>
      <c r="S15" s="92" t="str">
        <f>IF(S$3='Rent Roll'!$U12,
IF(OR(AND(S$5&gt;='Rent Roll'!$K12,S$5&lt;='Rent Roll'!$L12),AND(S$5&gt;='Rent Roll'!$M38,S$5&lt;='Rent Roll'!$N38)),
IF('Rent Roll'!$S12=NNN,S42,
IF('Rent Roll'!$S12=Stop,S67,
IF('Rent Roll'!$S12=CAM_Fixed,S92,
IF('Rent Roll'!$S12=FSG,"-","-")))),"-"),"-")</f>
        <v>-</v>
      </c>
      <c r="T15" s="92" t="str">
        <f>IF(T$3='Rent Roll'!$U12,
IF(OR(AND(T$5&gt;='Rent Roll'!$K12,T$5&lt;='Rent Roll'!$L12),AND(T$5&gt;='Rent Roll'!$M38,T$5&lt;='Rent Roll'!$N38)),
IF('Rent Roll'!$S12=NNN,T42,
IF('Rent Roll'!$S12=Stop,T67,
IF('Rent Roll'!$S12=CAM_Fixed,T92,
IF('Rent Roll'!$S12=FSG,"-","-")))),"-"),"-")</f>
        <v>-</v>
      </c>
      <c r="U15" s="92" t="str">
        <f>IF(U$3='Rent Roll'!$U12,
IF(OR(AND(U$5&gt;='Rent Roll'!$K12,U$5&lt;='Rent Roll'!$L12),AND(U$5&gt;='Rent Roll'!$M38,U$5&lt;='Rent Roll'!$N38)),
IF('Rent Roll'!$S12=NNN,U42,
IF('Rent Roll'!$S12=Stop,U67,
IF('Rent Roll'!$S12=CAM_Fixed,U92,
IF('Rent Roll'!$S12=FSG,"-","-")))),"-"),"-")</f>
        <v>-</v>
      </c>
      <c r="V15" s="92" t="str">
        <f>IF(V$3='Rent Roll'!$U12,
IF(OR(AND(V$5&gt;='Rent Roll'!$K12,V$5&lt;='Rent Roll'!$L12),AND(V$5&gt;='Rent Roll'!$M38,V$5&lt;='Rent Roll'!$N38)),
IF('Rent Roll'!$S12=NNN,V42,
IF('Rent Roll'!$S12=Stop,V67,
IF('Rent Roll'!$S12=CAM_Fixed,V92,
IF('Rent Roll'!$S12=FSG,"-","-")))),"-"),"-")</f>
        <v>-</v>
      </c>
      <c r="W15" s="92" t="str">
        <f>IF(W$3='Rent Roll'!$U12,
IF(OR(AND(W$5&gt;='Rent Roll'!$K12,W$5&lt;='Rent Roll'!$L12),AND(W$5&gt;='Rent Roll'!$M38,W$5&lt;='Rent Roll'!$N38)),
IF('Rent Roll'!$S12=NNN,W42,
IF('Rent Roll'!$S12=Stop,W67,
IF('Rent Roll'!$S12=CAM_Fixed,W92,
IF('Rent Roll'!$S12=FSG,"-","-")))),"-"),"-")</f>
        <v>-</v>
      </c>
      <c r="X15" s="92" t="str">
        <f>IF(X$3='Rent Roll'!$U12,
IF(OR(AND(X$5&gt;='Rent Roll'!$K12,X$5&lt;='Rent Roll'!$L12),AND(X$5&gt;='Rent Roll'!$M38,X$5&lt;='Rent Roll'!$N38)),
IF('Rent Roll'!$S12=NNN,X42,
IF('Rent Roll'!$S12=Stop,X67,
IF('Rent Roll'!$S12=CAM_Fixed,X92,
IF('Rent Roll'!$S12=FSG,"-","-")))),"-"),"-")</f>
        <v>-</v>
      </c>
      <c r="Y15" s="92" t="str">
        <f>IF(Y$3='Rent Roll'!$U12,
IF(OR(AND(Y$5&gt;='Rent Roll'!$K12,Y$5&lt;='Rent Roll'!$L12),AND(Y$5&gt;='Rent Roll'!$M38,Y$5&lt;='Rent Roll'!$N38)),
IF('Rent Roll'!$S12=NNN,Y42,
IF('Rent Roll'!$S12=Stop,Y67,
IF('Rent Roll'!$S12=CAM_Fixed,Y92,
IF('Rent Roll'!$S12=FSG,"-","-")))),"-"),"-")</f>
        <v>-</v>
      </c>
      <c r="Z15" s="92" t="str">
        <f>IF(Z$3='Rent Roll'!$U12,
IF(OR(AND(Z$5&gt;='Rent Roll'!$K12,Z$5&lt;='Rent Roll'!$L12),AND(Z$5&gt;='Rent Roll'!$M38,Z$5&lt;='Rent Roll'!$N38)),
IF('Rent Roll'!$S12=NNN,Z42,
IF('Rent Roll'!$S12=Stop,Z67,
IF('Rent Roll'!$S12=CAM_Fixed,Z92,
IF('Rent Roll'!$S12=FSG,"-","-")))),"-"),"-")</f>
        <v>-</v>
      </c>
      <c r="AA15" s="92" t="str">
        <f>IF(AA$3='Rent Roll'!$U12,
IF(OR(AND(AA$5&gt;='Rent Roll'!$K12,AA$5&lt;='Rent Roll'!$L12),AND(AA$5&gt;='Rent Roll'!$M38,AA$5&lt;='Rent Roll'!$N38)),
IF('Rent Roll'!$S12=NNN,AA42,
IF('Rent Roll'!$S12=Stop,AA67,
IF('Rent Roll'!$S12=CAM_Fixed,AA92,
IF('Rent Roll'!$S12=FSG,"-","-")))),"-"),"-")</f>
        <v>-</v>
      </c>
      <c r="AB15" s="92" t="str">
        <f>IF(AB$3='Rent Roll'!$U12,
IF(OR(AND(AB$5&gt;='Rent Roll'!$K12,AB$5&lt;='Rent Roll'!$L12),AND(AB$5&gt;='Rent Roll'!$M38,AB$5&lt;='Rent Roll'!$N38)),
IF('Rent Roll'!$S12=NNN,AB42,
IF('Rent Roll'!$S12=Stop,AB67,
IF('Rent Roll'!$S12=CAM_Fixed,AB92,
IF('Rent Roll'!$S12=FSG,"-","-")))),"-"),"-")</f>
        <v>-</v>
      </c>
      <c r="AC15" s="92" t="str">
        <f>IF(AC$3='Rent Roll'!$U12,
IF(OR(AND(AC$5&gt;='Rent Roll'!$K12,AC$5&lt;='Rent Roll'!$L12),AND(AC$5&gt;='Rent Roll'!$M38,AC$5&lt;='Rent Roll'!$N38)),
IF('Rent Roll'!$S12=NNN,AC42,
IF('Rent Roll'!$S12=Stop,AC67,
IF('Rent Roll'!$S12=CAM_Fixed,AC92,
IF('Rent Roll'!$S12=FSG,"-","-")))),"-"),"-")</f>
        <v>-</v>
      </c>
      <c r="AD15" s="92" t="str">
        <f>IF(AD$3='Rent Roll'!$U12,
IF(OR(AND(AD$5&gt;='Rent Roll'!$K12,AD$5&lt;='Rent Roll'!$L12),AND(AD$5&gt;='Rent Roll'!$M38,AD$5&lt;='Rent Roll'!$N38)),
IF('Rent Roll'!$S12=NNN,AD42,
IF('Rent Roll'!$S12=Stop,AD67,
IF('Rent Roll'!$S12=CAM_Fixed,AD92,
IF('Rent Roll'!$S12=FSG,"-","-")))),"-"),"-")</f>
        <v>-</v>
      </c>
      <c r="AE15" s="92" t="str">
        <f>IF(AE$3='Rent Roll'!$U12,
IF(OR(AND(AE$5&gt;='Rent Roll'!$K12,AE$5&lt;='Rent Roll'!$L12),AND(AE$5&gt;='Rent Roll'!$M38,AE$5&lt;='Rent Roll'!$N38)),
IF('Rent Roll'!$S12=NNN,AE42,
IF('Rent Roll'!$S12=Stop,AE67,
IF('Rent Roll'!$S12=CAM_Fixed,AE92,
IF('Rent Roll'!$S12=FSG,"-","-")))),"-"),"-")</f>
        <v>-</v>
      </c>
      <c r="AF15" s="92" t="str">
        <f>IF(AF$3='Rent Roll'!$U12,
IF(OR(AND(AF$5&gt;='Rent Roll'!$K12,AF$5&lt;='Rent Roll'!$L12),AND(AF$5&gt;='Rent Roll'!$M38,AF$5&lt;='Rent Roll'!$N38)),
IF('Rent Roll'!$S12=NNN,AF42,
IF('Rent Roll'!$S12=Stop,AF67,
IF('Rent Roll'!$S12=CAM_Fixed,AF92,
IF('Rent Roll'!$S12=FSG,"-","-")))),"-"),"-")</f>
        <v>-</v>
      </c>
      <c r="AG15" s="92" t="str">
        <f>IF(AG$3='Rent Roll'!$U12,
IF(OR(AND(AG$5&gt;='Rent Roll'!$K12,AG$5&lt;='Rent Roll'!$L12),AND(AG$5&gt;='Rent Roll'!$M38,AG$5&lt;='Rent Roll'!$N38)),
IF('Rent Roll'!$S12=NNN,AG42,
IF('Rent Roll'!$S12=Stop,AG67,
IF('Rent Roll'!$S12=CAM_Fixed,AG92,
IF('Rent Roll'!$S12=FSG,"-","-")))),"-"),"-")</f>
        <v>-</v>
      </c>
      <c r="AH15" s="92" t="str">
        <f>IF(AH$3='Rent Roll'!$U12,
IF(OR(AND(AH$5&gt;='Rent Roll'!$K12,AH$5&lt;='Rent Roll'!$L12),AND(AH$5&gt;='Rent Roll'!$M38,AH$5&lt;='Rent Roll'!$N38)),
IF('Rent Roll'!$S12=NNN,AH42,
IF('Rent Roll'!$S12=Stop,AH67,
IF('Rent Roll'!$S12=CAM_Fixed,AH92,
IF('Rent Roll'!$S12=FSG,"-","-")))),"-"),"-")</f>
        <v>-</v>
      </c>
      <c r="AI15" s="92" t="str">
        <f>IF(AI$3='Rent Roll'!$U12,
IF(OR(AND(AI$5&gt;='Rent Roll'!$K12,AI$5&lt;='Rent Roll'!$L12),AND(AI$5&gt;='Rent Roll'!$M38,AI$5&lt;='Rent Roll'!$N38)),
IF('Rent Roll'!$S12=NNN,AI42,
IF('Rent Roll'!$S12=Stop,AI67,
IF('Rent Roll'!$S12=CAM_Fixed,AI92,
IF('Rent Roll'!$S12=FSG,"-","-")))),"-"),"-")</f>
        <v>-</v>
      </c>
      <c r="AJ15" s="92" t="str">
        <f>IF(AJ$3='Rent Roll'!$U12,
IF(OR(AND(AJ$5&gt;='Rent Roll'!$K12,AJ$5&lt;='Rent Roll'!$L12),AND(AJ$5&gt;='Rent Roll'!$M38,AJ$5&lt;='Rent Roll'!$N38)),
IF('Rent Roll'!$S12=NNN,AJ42,
IF('Rent Roll'!$S12=Stop,AJ67,
IF('Rent Roll'!$S12=CAM_Fixed,AJ92,
IF('Rent Roll'!$S12=FSG,"-","-")))),"-"),"-")</f>
        <v>-</v>
      </c>
      <c r="AK15" s="92" t="str">
        <f>IF(AK$3='Rent Roll'!$U12,
IF(OR(AND(AK$5&gt;='Rent Roll'!$K12,AK$5&lt;='Rent Roll'!$L12),AND(AK$5&gt;='Rent Roll'!$M38,AK$5&lt;='Rent Roll'!$N38)),
IF('Rent Roll'!$S12=NNN,AK42,
IF('Rent Roll'!$S12=Stop,AK67,
IF('Rent Roll'!$S12=CAM_Fixed,AK92,
IF('Rent Roll'!$S12=FSG,"-","-")))),"-"),"-")</f>
        <v>-</v>
      </c>
      <c r="AL15" s="92" t="str">
        <f>IF(AL$3='Rent Roll'!$U12,
IF(OR(AND(AL$5&gt;='Rent Roll'!$K12,AL$5&lt;='Rent Roll'!$L12),AND(AL$5&gt;='Rent Roll'!$M38,AL$5&lt;='Rent Roll'!$N38)),
IF('Rent Roll'!$S12=NNN,AL42,
IF('Rent Roll'!$S12=Stop,AL67,
IF('Rent Roll'!$S12=CAM_Fixed,AL92,
IF('Rent Roll'!$S12=FSG,"-","-")))),"-"),"-")</f>
        <v>-</v>
      </c>
      <c r="AM15" s="92" t="str">
        <f>IF(AM$3='Rent Roll'!$U12,
IF(OR(AND(AM$5&gt;='Rent Roll'!$K12,AM$5&lt;='Rent Roll'!$L12),AND(AM$5&gt;='Rent Roll'!$M38,AM$5&lt;='Rent Roll'!$N38)),
IF('Rent Roll'!$S12=NNN,AM42,
IF('Rent Roll'!$S12=Stop,AM67,
IF('Rent Roll'!$S12=CAM_Fixed,AM92,
IF('Rent Roll'!$S12=FSG,"-","-")))),"-"),"-")</f>
        <v>-</v>
      </c>
      <c r="AN15" s="92" t="str">
        <f>IF(AN$3='Rent Roll'!$U12,
IF(OR(AND(AN$5&gt;='Rent Roll'!$K12,AN$5&lt;='Rent Roll'!$L12),AND(AN$5&gt;='Rent Roll'!$M38,AN$5&lt;='Rent Roll'!$N38)),
IF('Rent Roll'!$S12=NNN,AN42,
IF('Rent Roll'!$S12=Stop,AN67,
IF('Rent Roll'!$S12=CAM_Fixed,AN92,
IF('Rent Roll'!$S12=FSG,"-","-")))),"-"),"-")</f>
        <v>-</v>
      </c>
      <c r="AO15" s="92" t="str">
        <f>IF(AO$3='Rent Roll'!$U12,
IF(OR(AND(AO$5&gt;='Rent Roll'!$K12,AO$5&lt;='Rent Roll'!$L12),AND(AO$5&gt;='Rent Roll'!$M38,AO$5&lt;='Rent Roll'!$N38)),
IF('Rent Roll'!$S12=NNN,AO42,
IF('Rent Roll'!$S12=Stop,AO67,
IF('Rent Roll'!$S12=CAM_Fixed,AO92,
IF('Rent Roll'!$S12=FSG,"-","-")))),"-"),"-")</f>
        <v>-</v>
      </c>
      <c r="AP15" s="92" t="str">
        <f>IF(AP$3='Rent Roll'!$U12,
IF(OR(AND(AP$5&gt;='Rent Roll'!$K12,AP$5&lt;='Rent Roll'!$L12),AND(AP$5&gt;='Rent Roll'!$M38,AP$5&lt;='Rent Roll'!$N38)),
IF('Rent Roll'!$S12=NNN,AP42,
IF('Rent Roll'!$S12=Stop,AP67,
IF('Rent Roll'!$S12=CAM_Fixed,AP92,
IF('Rent Roll'!$S12=FSG,"-","-")))),"-"),"-")</f>
        <v>-</v>
      </c>
      <c r="AQ15" s="92" t="str">
        <f>IF(AQ$3='Rent Roll'!$U12,
IF(OR(AND(AQ$5&gt;='Rent Roll'!$K12,AQ$5&lt;='Rent Roll'!$L12),AND(AQ$5&gt;='Rent Roll'!$M38,AQ$5&lt;='Rent Roll'!$N38)),
IF('Rent Roll'!$S12=NNN,AQ42,
IF('Rent Roll'!$S12=Stop,AQ67,
IF('Rent Roll'!$S12=CAM_Fixed,AQ92,
IF('Rent Roll'!$S12=FSG,"-","-")))),"-"),"-")</f>
        <v>-</v>
      </c>
      <c r="AR15" s="92" t="str">
        <f>IF(AR$3='Rent Roll'!$U12,
IF(OR(AND(AR$5&gt;='Rent Roll'!$K12,AR$5&lt;='Rent Roll'!$L12),AND(AR$5&gt;='Rent Roll'!$M38,AR$5&lt;='Rent Roll'!$N38)),
IF('Rent Roll'!$S12=NNN,AR42,
IF('Rent Roll'!$S12=Stop,AR67,
IF('Rent Roll'!$S12=CAM_Fixed,AR92,
IF('Rent Roll'!$S12=FSG,"-","-")))),"-"),"-")</f>
        <v>-</v>
      </c>
      <c r="AS15" s="92" t="str">
        <f>IF(AS$3='Rent Roll'!$U12,
IF(OR(AND(AS$5&gt;='Rent Roll'!$K12,AS$5&lt;='Rent Roll'!$L12),AND(AS$5&gt;='Rent Roll'!$M38,AS$5&lt;='Rent Roll'!$N38)),
IF('Rent Roll'!$S12=NNN,AS42,
IF('Rent Roll'!$S12=Stop,AS67,
IF('Rent Roll'!$S12=CAM_Fixed,AS92,
IF('Rent Roll'!$S12=FSG,"-","-")))),"-"),"-")</f>
        <v>-</v>
      </c>
      <c r="AT15" s="92" t="str">
        <f>IF(AT$3='Rent Roll'!$U12,
IF(OR(AND(AT$5&gt;='Rent Roll'!$K12,AT$5&lt;='Rent Roll'!$L12),AND(AT$5&gt;='Rent Roll'!$M38,AT$5&lt;='Rent Roll'!$N38)),
IF('Rent Roll'!$S12=NNN,AT42,
IF('Rent Roll'!$S12=Stop,AT67,
IF('Rent Roll'!$S12=CAM_Fixed,AT92,
IF('Rent Roll'!$S12=FSG,"-","-")))),"-"),"-")</f>
        <v>-</v>
      </c>
      <c r="AU15" s="92" t="str">
        <f>IF(AU$3='Rent Roll'!$U12,
IF(OR(AND(AU$5&gt;='Rent Roll'!$K12,AU$5&lt;='Rent Roll'!$L12),AND(AU$5&gt;='Rent Roll'!$M38,AU$5&lt;='Rent Roll'!$N38)),
IF('Rent Roll'!$S12=NNN,AU42,
IF('Rent Roll'!$S12=Stop,AU67,
IF('Rent Roll'!$S12=CAM_Fixed,AU92,
IF('Rent Roll'!$S12=FSG,"-","-")))),"-"),"-")</f>
        <v>-</v>
      </c>
      <c r="AV15" s="92" t="str">
        <f>IF(AV$3='Rent Roll'!$U12,
IF(OR(AND(AV$5&gt;='Rent Roll'!$K12,AV$5&lt;='Rent Roll'!$L12),AND(AV$5&gt;='Rent Roll'!$M38,AV$5&lt;='Rent Roll'!$N38)),
IF('Rent Roll'!$S12=NNN,AV42,
IF('Rent Roll'!$S12=Stop,AV67,
IF('Rent Roll'!$S12=CAM_Fixed,AV92,
IF('Rent Roll'!$S12=FSG,"-","-")))),"-"),"-")</f>
        <v>-</v>
      </c>
      <c r="AW15" s="92" t="str">
        <f>IF(AW$3='Rent Roll'!$U12,
IF(OR(AND(AW$5&gt;='Rent Roll'!$K12,AW$5&lt;='Rent Roll'!$L12),AND(AW$5&gt;='Rent Roll'!$M38,AW$5&lt;='Rent Roll'!$N38)),
IF('Rent Roll'!$S12=NNN,AW42,
IF('Rent Roll'!$S12=Stop,AW67,
IF('Rent Roll'!$S12=CAM_Fixed,AW92,
IF('Rent Roll'!$S12=FSG,"-","-")))),"-"),"-")</f>
        <v>-</v>
      </c>
      <c r="AX15" s="92" t="str">
        <f>IF(AX$3='Rent Roll'!$U12,
IF(OR(AND(AX$5&gt;='Rent Roll'!$K12,AX$5&lt;='Rent Roll'!$L12),AND(AX$5&gt;='Rent Roll'!$M38,AX$5&lt;='Rent Roll'!$N38)),
IF('Rent Roll'!$S12=NNN,AX42,
IF('Rent Roll'!$S12=Stop,AX67,
IF('Rent Roll'!$S12=CAM_Fixed,AX92,
IF('Rent Roll'!$S12=FSG,"-","-")))),"-"),"-")</f>
        <v>-</v>
      </c>
      <c r="AY15" s="92" t="str">
        <f>IF(AY$3='Rent Roll'!$U12,
IF(OR(AND(AY$5&gt;='Rent Roll'!$K12,AY$5&lt;='Rent Roll'!$L12),AND(AY$5&gt;='Rent Roll'!$M38,AY$5&lt;='Rent Roll'!$N38)),
IF('Rent Roll'!$S12=NNN,AY42,
IF('Rent Roll'!$S12=Stop,AY67,
IF('Rent Roll'!$S12=CAM_Fixed,AY92,
IF('Rent Roll'!$S12=FSG,"-","-")))),"-"),"-")</f>
        <v>-</v>
      </c>
      <c r="AZ15" s="92" t="str">
        <f>IF(AZ$3='Rent Roll'!$U12,
IF(OR(AND(AZ$5&gt;='Rent Roll'!$K12,AZ$5&lt;='Rent Roll'!$L12),AND(AZ$5&gt;='Rent Roll'!$M38,AZ$5&lt;='Rent Roll'!$N38)),
IF('Rent Roll'!$S12=NNN,AZ42,
IF('Rent Roll'!$S12=Stop,AZ67,
IF('Rent Roll'!$S12=CAM_Fixed,AZ92,
IF('Rent Roll'!$S12=FSG,"-","-")))),"-"),"-")</f>
        <v>-</v>
      </c>
      <c r="BA15" s="92" t="str">
        <f>IF(BA$3='Rent Roll'!$U12,
IF(OR(AND(BA$5&gt;='Rent Roll'!$K12,BA$5&lt;='Rent Roll'!$L12),AND(BA$5&gt;='Rent Roll'!$M38,BA$5&lt;='Rent Roll'!$N38)),
IF('Rent Roll'!$S12=NNN,BA42,
IF('Rent Roll'!$S12=Stop,BA67,
IF('Rent Roll'!$S12=CAM_Fixed,BA92,
IF('Rent Roll'!$S12=FSG,"-","-")))),"-"),"-")</f>
        <v>-</v>
      </c>
      <c r="BB15" s="92" t="str">
        <f>IF(BB$3='Rent Roll'!$U12,
IF(OR(AND(BB$5&gt;='Rent Roll'!$K12,BB$5&lt;='Rent Roll'!$L12),AND(BB$5&gt;='Rent Roll'!$M38,BB$5&lt;='Rent Roll'!$N38)),
IF('Rent Roll'!$S12=NNN,BB42,
IF('Rent Roll'!$S12=Stop,BB67,
IF('Rent Roll'!$S12=CAM_Fixed,BB92,
IF('Rent Roll'!$S12=FSG,"-","-")))),"-"),"-")</f>
        <v>-</v>
      </c>
      <c r="BC15" s="92" t="str">
        <f>IF(BC$3='Rent Roll'!$U12,
IF(OR(AND(BC$5&gt;='Rent Roll'!$K12,BC$5&lt;='Rent Roll'!$L12),AND(BC$5&gt;='Rent Roll'!$M38,BC$5&lt;='Rent Roll'!$N38)),
IF('Rent Roll'!$S12=NNN,BC42,
IF('Rent Roll'!$S12=Stop,BC67,
IF('Rent Roll'!$S12=CAM_Fixed,BC92,
IF('Rent Roll'!$S12=FSG,"-","-")))),"-"),"-")</f>
        <v>-</v>
      </c>
      <c r="BD15" s="92" t="str">
        <f>IF(BD$3='Rent Roll'!$U12,
IF(OR(AND(BD$5&gt;='Rent Roll'!$K12,BD$5&lt;='Rent Roll'!$L12),AND(BD$5&gt;='Rent Roll'!$M38,BD$5&lt;='Rent Roll'!$N38)),
IF('Rent Roll'!$S12=NNN,BD42,
IF('Rent Roll'!$S12=Stop,BD67,
IF('Rent Roll'!$S12=CAM_Fixed,BD92,
IF('Rent Roll'!$S12=FSG,"-","-")))),"-"),"-")</f>
        <v>-</v>
      </c>
      <c r="BE15" s="92" t="str">
        <f>IF(BE$3='Rent Roll'!$U12,
IF(OR(AND(BE$5&gt;='Rent Roll'!$K12,BE$5&lt;='Rent Roll'!$L12),AND(BE$5&gt;='Rent Roll'!$M38,BE$5&lt;='Rent Roll'!$N38)),
IF('Rent Roll'!$S12=NNN,BE42,
IF('Rent Roll'!$S12=Stop,BE67,
IF('Rent Roll'!$S12=CAM_Fixed,BE92,
IF('Rent Roll'!$S12=FSG,"-","-")))),"-"),"-")</f>
        <v>-</v>
      </c>
      <c r="BF15" s="92" t="str">
        <f>IF(BF$3='Rent Roll'!$U12,
IF(OR(AND(BF$5&gt;='Rent Roll'!$K12,BF$5&lt;='Rent Roll'!$L12),AND(BF$5&gt;='Rent Roll'!$M38,BF$5&lt;='Rent Roll'!$N38)),
IF('Rent Roll'!$S12=NNN,BF42,
IF('Rent Roll'!$S12=Stop,BF67,
IF('Rent Roll'!$S12=CAM_Fixed,BF92,
IF('Rent Roll'!$S12=FSG,"-","-")))),"-"),"-")</f>
        <v>-</v>
      </c>
      <c r="BG15" s="92" t="str">
        <f>IF(BG$3='Rent Roll'!$U12,
IF(OR(AND(BG$5&gt;='Rent Roll'!$K12,BG$5&lt;='Rent Roll'!$L12),AND(BG$5&gt;='Rent Roll'!$M38,BG$5&lt;='Rent Roll'!$N38)),
IF('Rent Roll'!$S12=NNN,BG42,
IF('Rent Roll'!$S12=Stop,BG67,
IF('Rent Roll'!$S12=CAM_Fixed,BG92,
IF('Rent Roll'!$S12=FSG,"-","-")))),"-"),"-")</f>
        <v>-</v>
      </c>
      <c r="BH15" s="92" t="str">
        <f>IF(BH$3='Rent Roll'!$U12,
IF(OR(AND(BH$5&gt;='Rent Roll'!$K12,BH$5&lt;='Rent Roll'!$L12),AND(BH$5&gt;='Rent Roll'!$M38,BH$5&lt;='Rent Roll'!$N38)),
IF('Rent Roll'!$S12=NNN,BH42,
IF('Rent Roll'!$S12=Stop,BH67,
IF('Rent Roll'!$S12=CAM_Fixed,BH92,
IF('Rent Roll'!$S12=FSG,"-","-")))),"-"),"-")</f>
        <v>-</v>
      </c>
      <c r="BI15" s="92" t="str">
        <f>IF(BI$3='Rent Roll'!$U12,
IF(OR(AND(BI$5&gt;='Rent Roll'!$K12,BI$5&lt;='Rent Roll'!$L12),AND(BI$5&gt;='Rent Roll'!$M38,BI$5&lt;='Rent Roll'!$N38)),
IF('Rent Roll'!$S12=NNN,BI42,
IF('Rent Roll'!$S12=Stop,BI67,
IF('Rent Roll'!$S12=CAM_Fixed,BI92,
IF('Rent Roll'!$S12=FSG,"-","-")))),"-"),"-")</f>
        <v>-</v>
      </c>
      <c r="BJ15" s="92" t="str">
        <f>IF(BJ$3='Rent Roll'!$U12,
IF(OR(AND(BJ$5&gt;='Rent Roll'!$K12,BJ$5&lt;='Rent Roll'!$L12),AND(BJ$5&gt;='Rent Roll'!$M38,BJ$5&lt;='Rent Roll'!$N38)),
IF('Rent Roll'!$S12=NNN,BJ42,
IF('Rent Roll'!$S12=Stop,BJ67,
IF('Rent Roll'!$S12=CAM_Fixed,BJ92,
IF('Rent Roll'!$S12=FSG,"-","-")))),"-"),"-")</f>
        <v>-</v>
      </c>
      <c r="BK15" s="92" t="str">
        <f>IF(BK$3='Rent Roll'!$U12,
IF(OR(AND(BK$5&gt;='Rent Roll'!$K12,BK$5&lt;='Rent Roll'!$L12),AND(BK$5&gt;='Rent Roll'!$M38,BK$5&lt;='Rent Roll'!$N38)),
IF('Rent Roll'!$S12=NNN,BK42,
IF('Rent Roll'!$S12=Stop,BK67,
IF('Rent Roll'!$S12=CAM_Fixed,BK92,
IF('Rent Roll'!$S12=FSG,"-","-")))),"-"),"-")</f>
        <v>-</v>
      </c>
      <c r="BL15" s="92" t="str">
        <f>IF(BL$3='Rent Roll'!$U12,
IF(OR(AND(BL$5&gt;='Rent Roll'!$K12,BL$5&lt;='Rent Roll'!$L12),AND(BL$5&gt;='Rent Roll'!$M38,BL$5&lt;='Rent Roll'!$N38)),
IF('Rent Roll'!$S12=NNN,BL42,
IF('Rent Roll'!$S12=Stop,BL67,
IF('Rent Roll'!$S12=CAM_Fixed,BL92,
IF('Rent Roll'!$S12=FSG,"-","-")))),"-"),"-")</f>
        <v>-</v>
      </c>
      <c r="BM15" s="92" t="str">
        <f>IF(BM$3='Rent Roll'!$U12,
IF(OR(AND(BM$5&gt;='Rent Roll'!$K12,BM$5&lt;='Rent Roll'!$L12),AND(BM$5&gt;='Rent Roll'!$M38,BM$5&lt;='Rent Roll'!$N38)),
IF('Rent Roll'!$S12=NNN,BM42,
IF('Rent Roll'!$S12=Stop,BM67,
IF('Rent Roll'!$S12=CAM_Fixed,BM92,
IF('Rent Roll'!$S12=FSG,"-","-")))),"-"),"-")</f>
        <v>-</v>
      </c>
      <c r="BN15" s="92" t="str">
        <f>IF(BN$3='Rent Roll'!$U12,
IF(OR(AND(BN$5&gt;='Rent Roll'!$K12,BN$5&lt;='Rent Roll'!$L12),AND(BN$5&gt;='Rent Roll'!$M38,BN$5&lt;='Rent Roll'!$N38)),
IF('Rent Roll'!$S12=NNN,BN42,
IF('Rent Roll'!$S12=Stop,BN67,
IF('Rent Roll'!$S12=CAM_Fixed,BN92,
IF('Rent Roll'!$S12=FSG,"-","-")))),"-"),"-")</f>
        <v>-</v>
      </c>
      <c r="BO15" s="92" t="str">
        <f>IF(BO$3='Rent Roll'!$U12,
IF(OR(AND(BO$5&gt;='Rent Roll'!$K12,BO$5&lt;='Rent Roll'!$L12),AND(BO$5&gt;='Rent Roll'!$M38,BO$5&lt;='Rent Roll'!$N38)),
IF('Rent Roll'!$S12=NNN,BO42,
IF('Rent Roll'!$S12=Stop,BO67,
IF('Rent Roll'!$S12=CAM_Fixed,BO92,
IF('Rent Roll'!$S12=FSG,"-","-")))),"-"),"-")</f>
        <v>-</v>
      </c>
      <c r="BP15" s="92" t="str">
        <f>IF(BP$3='Rent Roll'!$U12,
IF(OR(AND(BP$5&gt;='Rent Roll'!$K12,BP$5&lt;='Rent Roll'!$L12),AND(BP$5&gt;='Rent Roll'!$M38,BP$5&lt;='Rent Roll'!$N38)),
IF('Rent Roll'!$S12=NNN,BP42,
IF('Rent Roll'!$S12=Stop,BP67,
IF('Rent Roll'!$S12=CAM_Fixed,BP92,
IF('Rent Roll'!$S12=FSG,"-","-")))),"-"),"-")</f>
        <v>-</v>
      </c>
      <c r="BQ15" s="92" t="str">
        <f>IF(BQ$3='Rent Roll'!$U12,
IF(OR(AND(BQ$5&gt;='Rent Roll'!$K12,BQ$5&lt;='Rent Roll'!$L12),AND(BQ$5&gt;='Rent Roll'!$M38,BQ$5&lt;='Rent Roll'!$N38)),
IF('Rent Roll'!$S12=NNN,BQ42,
IF('Rent Roll'!$S12=Stop,BQ67,
IF('Rent Roll'!$S12=CAM_Fixed,BQ92,
IF('Rent Roll'!$S12=FSG,"-","-")))),"-"),"-")</f>
        <v>-</v>
      </c>
      <c r="BR15" s="92" t="str">
        <f>IF(BR$3='Rent Roll'!$U12,
IF(OR(AND(BR$5&gt;='Rent Roll'!$K12,BR$5&lt;='Rent Roll'!$L12),AND(BR$5&gt;='Rent Roll'!$M38,BR$5&lt;='Rent Roll'!$N38)),
IF('Rent Roll'!$S12=NNN,BR42,
IF('Rent Roll'!$S12=Stop,BR67,
IF('Rent Roll'!$S12=CAM_Fixed,BR92,
IF('Rent Roll'!$S12=FSG,"-","-")))),"-"),"-")</f>
        <v>-</v>
      </c>
      <c r="BS15" s="92" t="str">
        <f>IF(BS$3='Rent Roll'!$U12,
IF(OR(AND(BS$5&gt;='Rent Roll'!$K12,BS$5&lt;='Rent Roll'!$L12),AND(BS$5&gt;='Rent Roll'!$M38,BS$5&lt;='Rent Roll'!$N38)),
IF('Rent Roll'!$S12=NNN,BS42,
IF('Rent Roll'!$S12=Stop,BS67,
IF('Rent Roll'!$S12=CAM_Fixed,BS92,
IF('Rent Roll'!$S12=FSG,"-","-")))),"-"),"-")</f>
        <v>-</v>
      </c>
      <c r="BT15" s="92" t="str">
        <f>IF(BT$3='Rent Roll'!$U12,
IF(OR(AND(BT$5&gt;='Rent Roll'!$K12,BT$5&lt;='Rent Roll'!$L12),AND(BT$5&gt;='Rent Roll'!$M38,BT$5&lt;='Rent Roll'!$N38)),
IF('Rent Roll'!$S12=NNN,BT42,
IF('Rent Roll'!$S12=Stop,BT67,
IF('Rent Roll'!$S12=CAM_Fixed,BT92,
IF('Rent Roll'!$S12=FSG,"-","-")))),"-"),"-")</f>
        <v>-</v>
      </c>
      <c r="BU15" s="92" t="str">
        <f>IF(BU$3='Rent Roll'!$U12,
IF(OR(AND(BU$5&gt;='Rent Roll'!$K12,BU$5&lt;='Rent Roll'!$L12),AND(BU$5&gt;='Rent Roll'!$M38,BU$5&lt;='Rent Roll'!$N38)),
IF('Rent Roll'!$S12=NNN,BU42,
IF('Rent Roll'!$S12=Stop,BU67,
IF('Rent Roll'!$S12=CAM_Fixed,BU92,
IF('Rent Roll'!$S12=FSG,"-","-")))),"-"),"-")</f>
        <v>-</v>
      </c>
      <c r="BV15" s="92" t="str">
        <f>IF(BV$3='Rent Roll'!$U12,
IF(OR(AND(BV$5&gt;='Rent Roll'!$K12,BV$5&lt;='Rent Roll'!$L12),AND(BV$5&gt;='Rent Roll'!$M38,BV$5&lt;='Rent Roll'!$N38)),
IF('Rent Roll'!$S12=NNN,BV42,
IF('Rent Roll'!$S12=Stop,BV67,
IF('Rent Roll'!$S12=CAM_Fixed,BV92,
IF('Rent Roll'!$S12=FSG,"-","-")))),"-"),"-")</f>
        <v>-</v>
      </c>
      <c r="BW15" s="92" t="str">
        <f>IF(BW$3='Rent Roll'!$U12,
IF(OR(AND(BW$5&gt;='Rent Roll'!$K12,BW$5&lt;='Rent Roll'!$L12),AND(BW$5&gt;='Rent Roll'!$M38,BW$5&lt;='Rent Roll'!$N38)),
IF('Rent Roll'!$S12=NNN,BW42,
IF('Rent Roll'!$S12=Stop,BW67,
IF('Rent Roll'!$S12=CAM_Fixed,BW92,
IF('Rent Roll'!$S12=FSG,"-","-")))),"-"),"-")</f>
        <v>-</v>
      </c>
      <c r="BX15" s="92" t="str">
        <f>IF(BX$3='Rent Roll'!$U12,
IF(OR(AND(BX$5&gt;='Rent Roll'!$K12,BX$5&lt;='Rent Roll'!$L12),AND(BX$5&gt;='Rent Roll'!$M38,BX$5&lt;='Rent Roll'!$N38)),
IF('Rent Roll'!$S12=NNN,BX42,
IF('Rent Roll'!$S12=Stop,BX67,
IF('Rent Roll'!$S12=CAM_Fixed,BX92,
IF('Rent Roll'!$S12=FSG,"-","-")))),"-"),"-")</f>
        <v>-</v>
      </c>
      <c r="BY15" s="92" t="str">
        <f>IF(BY$3='Rent Roll'!$U12,
IF(OR(AND(BY$5&gt;='Rent Roll'!$K12,BY$5&lt;='Rent Roll'!$L12),AND(BY$5&gt;='Rent Roll'!$M38,BY$5&lt;='Rent Roll'!$N38)),
IF('Rent Roll'!$S12=NNN,BY42,
IF('Rent Roll'!$S12=Stop,BY67,
IF('Rent Roll'!$S12=CAM_Fixed,BY92,
IF('Rent Roll'!$S12=FSG,"-","-")))),"-"),"-")</f>
        <v>-</v>
      </c>
      <c r="BZ15" s="92" t="str">
        <f>IF(BZ$3='Rent Roll'!$U12,
IF(OR(AND(BZ$5&gt;='Rent Roll'!$K12,BZ$5&lt;='Rent Roll'!$L12),AND(BZ$5&gt;='Rent Roll'!$M38,BZ$5&lt;='Rent Roll'!$N38)),
IF('Rent Roll'!$S12=NNN,BZ42,
IF('Rent Roll'!$S12=Stop,BZ67,
IF('Rent Roll'!$S12=CAM_Fixed,BZ92,
IF('Rent Roll'!$S12=FSG,"-","-")))),"-"),"-")</f>
        <v>-</v>
      </c>
      <c r="CA15" s="92" t="str">
        <f>IF(CA$3='Rent Roll'!$U12,
IF(OR(AND(CA$5&gt;='Rent Roll'!$K12,CA$5&lt;='Rent Roll'!$L12),AND(CA$5&gt;='Rent Roll'!$M38,CA$5&lt;='Rent Roll'!$N38)),
IF('Rent Roll'!$S12=NNN,CA42,
IF('Rent Roll'!$S12=Stop,CA67,
IF('Rent Roll'!$S12=CAM_Fixed,CA92,
IF('Rent Roll'!$S12=FSG,"-","-")))),"-"),"-")</f>
        <v>-</v>
      </c>
      <c r="CB15" s="92" t="str">
        <f>IF(CB$3='Rent Roll'!$U12,
IF(OR(AND(CB$5&gt;='Rent Roll'!$K12,CB$5&lt;='Rent Roll'!$L12),AND(CB$5&gt;='Rent Roll'!$M38,CB$5&lt;='Rent Roll'!$N38)),
IF('Rent Roll'!$S12=NNN,CB42,
IF('Rent Roll'!$S12=Stop,CB67,
IF('Rent Roll'!$S12=CAM_Fixed,CB92,
IF('Rent Roll'!$S12=FSG,"-","-")))),"-"),"-")</f>
        <v>-</v>
      </c>
      <c r="CC15" s="92" t="str">
        <f>IF(CC$3='Rent Roll'!$U12,
IF(OR(AND(CC$5&gt;='Rent Roll'!$K12,CC$5&lt;='Rent Roll'!$L12),AND(CC$5&gt;='Rent Roll'!$M38,CC$5&lt;='Rent Roll'!$N38)),
IF('Rent Roll'!$S12=NNN,CC42,
IF('Rent Roll'!$S12=Stop,CC67,
IF('Rent Roll'!$S12=CAM_Fixed,CC92,
IF('Rent Roll'!$S12=FSG,"-","-")))),"-"),"-")</f>
        <v>-</v>
      </c>
      <c r="CD15" s="92" t="str">
        <f>IF(CD$3='Rent Roll'!$U12,
IF(OR(AND(CD$5&gt;='Rent Roll'!$K12,CD$5&lt;='Rent Roll'!$L12),AND(CD$5&gt;='Rent Roll'!$M38,CD$5&lt;='Rent Roll'!$N38)),
IF('Rent Roll'!$S12=NNN,CD42,
IF('Rent Roll'!$S12=Stop,CD67,
IF('Rent Roll'!$S12=CAM_Fixed,CD92,
IF('Rent Roll'!$S12=FSG,"-","-")))),"-"),"-")</f>
        <v>-</v>
      </c>
      <c r="CE15" s="92" t="str">
        <f>IF(CE$3='Rent Roll'!$U12,
IF(OR(AND(CE$5&gt;='Rent Roll'!$K12,CE$5&lt;='Rent Roll'!$L12),AND(CE$5&gt;='Rent Roll'!$M38,CE$5&lt;='Rent Roll'!$N38)),
IF('Rent Roll'!$S12=NNN,CE42,
IF('Rent Roll'!$S12=Stop,CE67,
IF('Rent Roll'!$S12=CAM_Fixed,CE92,
IF('Rent Roll'!$S12=FSG,"-","-")))),"-"),"-")</f>
        <v>-</v>
      </c>
      <c r="CF15" s="92" t="str">
        <f>IF(CF$3='Rent Roll'!$U12,
IF(OR(AND(CF$5&gt;='Rent Roll'!$K12,CF$5&lt;='Rent Roll'!$L12),AND(CF$5&gt;='Rent Roll'!$M38,CF$5&lt;='Rent Roll'!$N38)),
IF('Rent Roll'!$S12=NNN,CF42,
IF('Rent Roll'!$S12=Stop,CF67,
IF('Rent Roll'!$S12=CAM_Fixed,CF92,
IF('Rent Roll'!$S12=FSG,"-","-")))),"-"),"-")</f>
        <v>-</v>
      </c>
      <c r="CG15" s="92" t="str">
        <f>IF(CG$3='Rent Roll'!$U12,
IF(OR(AND(CG$5&gt;='Rent Roll'!$K12,CG$5&lt;='Rent Roll'!$L12),AND(CG$5&gt;='Rent Roll'!$M38,CG$5&lt;='Rent Roll'!$N38)),
IF('Rent Roll'!$S12=NNN,CG42,
IF('Rent Roll'!$S12=Stop,CG67,
IF('Rent Roll'!$S12=CAM_Fixed,CG92,
IF('Rent Roll'!$S12=FSG,"-","-")))),"-"),"-")</f>
        <v>-</v>
      </c>
      <c r="CH15" s="92" t="str">
        <f>IF(CH$3='Rent Roll'!$U12,
IF(OR(AND(CH$5&gt;='Rent Roll'!$K12,CH$5&lt;='Rent Roll'!$L12),AND(CH$5&gt;='Rent Roll'!$M38,CH$5&lt;='Rent Roll'!$N38)),
IF('Rent Roll'!$S12=NNN,CH42,
IF('Rent Roll'!$S12=Stop,CH67,
IF('Rent Roll'!$S12=CAM_Fixed,CH92,
IF('Rent Roll'!$S12=FSG,"-","-")))),"-"),"-")</f>
        <v>-</v>
      </c>
      <c r="CI15" s="92" t="str">
        <f>IF(CI$3='Rent Roll'!$U12,
IF(OR(AND(CI$5&gt;='Rent Roll'!$K12,CI$5&lt;='Rent Roll'!$L12),AND(CI$5&gt;='Rent Roll'!$M38,CI$5&lt;='Rent Roll'!$N38)),
IF('Rent Roll'!$S12=NNN,CI42,
IF('Rent Roll'!$S12=Stop,CI67,
IF('Rent Roll'!$S12=CAM_Fixed,CI92,
IF('Rent Roll'!$S12=FSG,"-","-")))),"-"),"-")</f>
        <v>-</v>
      </c>
      <c r="CJ15" s="92" t="str">
        <f>IF(CJ$3='Rent Roll'!$U12,
IF(OR(AND(CJ$5&gt;='Rent Roll'!$K12,CJ$5&lt;='Rent Roll'!$L12),AND(CJ$5&gt;='Rent Roll'!$M38,CJ$5&lt;='Rent Roll'!$N38)),
IF('Rent Roll'!$S12=NNN,CJ42,
IF('Rent Roll'!$S12=Stop,CJ67,
IF('Rent Roll'!$S12=CAM_Fixed,CJ92,
IF('Rent Roll'!$S12=FSG,"-","-")))),"-"),"-")</f>
        <v>-</v>
      </c>
      <c r="CK15" s="92" t="str">
        <f>IF(CK$3='Rent Roll'!$U12,
IF(OR(AND(CK$5&gt;='Rent Roll'!$K12,CK$5&lt;='Rent Roll'!$L12),AND(CK$5&gt;='Rent Roll'!$M38,CK$5&lt;='Rent Roll'!$N38)),
IF('Rent Roll'!$S12=NNN,CK42,
IF('Rent Roll'!$S12=Stop,CK67,
IF('Rent Roll'!$S12=CAM_Fixed,CK92,
IF('Rent Roll'!$S12=FSG,"-","-")))),"-"),"-")</f>
        <v>-</v>
      </c>
      <c r="CL15" s="92" t="str">
        <f>IF(CL$3='Rent Roll'!$U12,
IF(OR(AND(CL$5&gt;='Rent Roll'!$K12,CL$5&lt;='Rent Roll'!$L12),AND(CL$5&gt;='Rent Roll'!$M38,CL$5&lt;='Rent Roll'!$N38)),
IF('Rent Roll'!$S12=NNN,CL42,
IF('Rent Roll'!$S12=Stop,CL67,
IF('Rent Roll'!$S12=CAM_Fixed,CL92,
IF('Rent Roll'!$S12=FSG,"-","-")))),"-"),"-")</f>
        <v>-</v>
      </c>
      <c r="CM15" s="92" t="str">
        <f>IF(CM$3='Rent Roll'!$U12,
IF(OR(AND(CM$5&gt;='Rent Roll'!$K12,CM$5&lt;='Rent Roll'!$L12),AND(CM$5&gt;='Rent Roll'!$M38,CM$5&lt;='Rent Roll'!$N38)),
IF('Rent Roll'!$S12=NNN,CM42,
IF('Rent Roll'!$S12=Stop,CM67,
IF('Rent Roll'!$S12=CAM_Fixed,CM92,
IF('Rent Roll'!$S12=FSG,"-","-")))),"-"),"-")</f>
        <v>-</v>
      </c>
      <c r="CN15" s="92" t="str">
        <f>IF(CN$3='Rent Roll'!$U12,
IF(OR(AND(CN$5&gt;='Rent Roll'!$K12,CN$5&lt;='Rent Roll'!$L12),AND(CN$5&gt;='Rent Roll'!$M38,CN$5&lt;='Rent Roll'!$N38)),
IF('Rent Roll'!$S12=NNN,CN42,
IF('Rent Roll'!$S12=Stop,CN67,
IF('Rent Roll'!$S12=CAM_Fixed,CN92,
IF('Rent Roll'!$S12=FSG,"-","-")))),"-"),"-")</f>
        <v>-</v>
      </c>
      <c r="CO15" s="92" t="str">
        <f>IF(CO$3='Rent Roll'!$U12,
IF(OR(AND(CO$5&gt;='Rent Roll'!$K12,CO$5&lt;='Rent Roll'!$L12),AND(CO$5&gt;='Rent Roll'!$M38,CO$5&lt;='Rent Roll'!$N38)),
IF('Rent Roll'!$S12=NNN,CO42,
IF('Rent Roll'!$S12=Stop,CO67,
IF('Rent Roll'!$S12=CAM_Fixed,CO92,
IF('Rent Roll'!$S12=FSG,"-","-")))),"-"),"-")</f>
        <v>-</v>
      </c>
      <c r="CP15" s="92" t="str">
        <f>IF(CP$3='Rent Roll'!$U12,
IF(OR(AND(CP$5&gt;='Rent Roll'!$K12,CP$5&lt;='Rent Roll'!$L12),AND(CP$5&gt;='Rent Roll'!$M38,CP$5&lt;='Rent Roll'!$N38)),
IF('Rent Roll'!$S12=NNN,CP42,
IF('Rent Roll'!$S12=Stop,CP67,
IF('Rent Roll'!$S12=CAM_Fixed,CP92,
IF('Rent Roll'!$S12=FSG,"-","-")))),"-"),"-")</f>
        <v>-</v>
      </c>
      <c r="CQ15" s="92" t="str">
        <f>IF(CQ$3='Rent Roll'!$U12,
IF(OR(AND(CQ$5&gt;='Rent Roll'!$K12,CQ$5&lt;='Rent Roll'!$L12),AND(CQ$5&gt;='Rent Roll'!$M38,CQ$5&lt;='Rent Roll'!$N38)),
IF('Rent Roll'!$S12=NNN,CQ42,
IF('Rent Roll'!$S12=Stop,CQ67,
IF('Rent Roll'!$S12=CAM_Fixed,CQ92,
IF('Rent Roll'!$S12=FSG,"-","-")))),"-"),"-")</f>
        <v>-</v>
      </c>
      <c r="CR15" s="92" t="str">
        <f>IF(CR$3='Rent Roll'!$U12,
IF(OR(AND(CR$5&gt;='Rent Roll'!$K12,CR$5&lt;='Rent Roll'!$L12),AND(CR$5&gt;='Rent Roll'!$M38,CR$5&lt;='Rent Roll'!$N38)),
IF('Rent Roll'!$S12=NNN,CR42,
IF('Rent Roll'!$S12=Stop,CR67,
IF('Rent Roll'!$S12=CAM_Fixed,CR92,
IF('Rent Roll'!$S12=FSG,"-","-")))),"-"),"-")</f>
        <v>-</v>
      </c>
      <c r="CS15" s="92" t="str">
        <f>IF(CS$3='Rent Roll'!$U12,
IF(OR(AND(CS$5&gt;='Rent Roll'!$K12,CS$5&lt;='Rent Roll'!$L12),AND(CS$5&gt;='Rent Roll'!$M38,CS$5&lt;='Rent Roll'!$N38)),
IF('Rent Roll'!$S12=NNN,CS42,
IF('Rent Roll'!$S12=Stop,CS67,
IF('Rent Roll'!$S12=CAM_Fixed,CS92,
IF('Rent Roll'!$S12=FSG,"-","-")))),"-"),"-")</f>
        <v>-</v>
      </c>
      <c r="CT15" s="92" t="str">
        <f>IF(CT$3='Rent Roll'!$U12,
IF(OR(AND(CT$5&gt;='Rent Roll'!$K12,CT$5&lt;='Rent Roll'!$L12),AND(CT$5&gt;='Rent Roll'!$M38,CT$5&lt;='Rent Roll'!$N38)),
IF('Rent Roll'!$S12=NNN,CT42,
IF('Rent Roll'!$S12=Stop,CT67,
IF('Rent Roll'!$S12=CAM_Fixed,CT92,
IF('Rent Roll'!$S12=FSG,"-","-")))),"-"),"-")</f>
        <v>-</v>
      </c>
      <c r="CU15" s="92" t="str">
        <f>IF(CU$3='Rent Roll'!$U12,
IF(OR(AND(CU$5&gt;='Rent Roll'!$K12,CU$5&lt;='Rent Roll'!$L12),AND(CU$5&gt;='Rent Roll'!$M38,CU$5&lt;='Rent Roll'!$N38)),
IF('Rent Roll'!$S12=NNN,CU42,
IF('Rent Roll'!$S12=Stop,CU67,
IF('Rent Roll'!$S12=CAM_Fixed,CU92,
IF('Rent Roll'!$S12=FSG,"-","-")))),"-"),"-")</f>
        <v>-</v>
      </c>
      <c r="CV15" s="92" t="str">
        <f>IF(CV$3='Rent Roll'!$U12,
IF(OR(AND(CV$5&gt;='Rent Roll'!$K12,CV$5&lt;='Rent Roll'!$L12),AND(CV$5&gt;='Rent Roll'!$M38,CV$5&lt;='Rent Roll'!$N38)),
IF('Rent Roll'!$S12=NNN,CV42,
IF('Rent Roll'!$S12=Stop,CV67,
IF('Rent Roll'!$S12=CAM_Fixed,CV92,
IF('Rent Roll'!$S12=FSG,"-","-")))),"-"),"-")</f>
        <v>-</v>
      </c>
      <c r="CW15" s="92" t="str">
        <f>IF(CW$3='Rent Roll'!$U12,
IF(OR(AND(CW$5&gt;='Rent Roll'!$K12,CW$5&lt;='Rent Roll'!$L12),AND(CW$5&gt;='Rent Roll'!$M38,CW$5&lt;='Rent Roll'!$N38)),
IF('Rent Roll'!$S12=NNN,CW42,
IF('Rent Roll'!$S12=Stop,CW67,
IF('Rent Roll'!$S12=CAM_Fixed,CW92,
IF('Rent Roll'!$S12=FSG,"-","-")))),"-"),"-")</f>
        <v>-</v>
      </c>
      <c r="CX15" s="92" t="str">
        <f>IF(CX$3='Rent Roll'!$U12,
IF(OR(AND(CX$5&gt;='Rent Roll'!$K12,CX$5&lt;='Rent Roll'!$L12),AND(CX$5&gt;='Rent Roll'!$M38,CX$5&lt;='Rent Roll'!$N38)),
IF('Rent Roll'!$S12=NNN,CX42,
IF('Rent Roll'!$S12=Stop,CX67,
IF('Rent Roll'!$S12=CAM_Fixed,CX92,
IF('Rent Roll'!$S12=FSG,"-","-")))),"-"),"-")</f>
        <v>-</v>
      </c>
      <c r="CY15" s="92" t="str">
        <f>IF(CY$3='Rent Roll'!$U12,
IF(OR(AND(CY$5&gt;='Rent Roll'!$K12,CY$5&lt;='Rent Roll'!$L12),AND(CY$5&gt;='Rent Roll'!$M38,CY$5&lt;='Rent Roll'!$N38)),
IF('Rent Roll'!$S12=NNN,CY42,
IF('Rent Roll'!$S12=Stop,CY67,
IF('Rent Roll'!$S12=CAM_Fixed,CY92,
IF('Rent Roll'!$S12=FSG,"-","-")))),"-"),"-")</f>
        <v>-</v>
      </c>
      <c r="CZ15" s="92" t="str">
        <f>IF(CZ$3='Rent Roll'!$U12,
IF(OR(AND(CZ$5&gt;='Rent Roll'!$K12,CZ$5&lt;='Rent Roll'!$L12),AND(CZ$5&gt;='Rent Roll'!$M38,CZ$5&lt;='Rent Roll'!$N38)),
IF('Rent Roll'!$S12=NNN,CZ42,
IF('Rent Roll'!$S12=Stop,CZ67,
IF('Rent Roll'!$S12=CAM_Fixed,CZ92,
IF('Rent Roll'!$S12=FSG,"-","-")))),"-"),"-")</f>
        <v>-</v>
      </c>
      <c r="DA15" s="92" t="str">
        <f>IF(DA$3='Rent Roll'!$U12,
IF(OR(AND(DA$5&gt;='Rent Roll'!$K12,DA$5&lt;='Rent Roll'!$L12),AND(DA$5&gt;='Rent Roll'!$M38,DA$5&lt;='Rent Roll'!$N38)),
IF('Rent Roll'!$S12=NNN,DA42,
IF('Rent Roll'!$S12=Stop,DA67,
IF('Rent Roll'!$S12=CAM_Fixed,DA92,
IF('Rent Roll'!$S12=FSG,"-","-")))),"-"),"-")</f>
        <v>-</v>
      </c>
      <c r="DB15" s="92" t="str">
        <f>IF(DB$3='Rent Roll'!$U12,
IF(OR(AND(DB$5&gt;='Rent Roll'!$K12,DB$5&lt;='Rent Roll'!$L12),AND(DB$5&gt;='Rent Roll'!$M38,DB$5&lt;='Rent Roll'!$N38)),
IF('Rent Roll'!$S12=NNN,DB42,
IF('Rent Roll'!$S12=Stop,DB67,
IF('Rent Roll'!$S12=CAM_Fixed,DB92,
IF('Rent Roll'!$S12=FSG,"-","-")))),"-"),"-")</f>
        <v>-</v>
      </c>
      <c r="DC15" s="92" t="str">
        <f>IF(DC$3='Rent Roll'!$U12,
IF(OR(AND(DC$5&gt;='Rent Roll'!$K12,DC$5&lt;='Rent Roll'!$L12),AND(DC$5&gt;='Rent Roll'!$M38,DC$5&lt;='Rent Roll'!$N38)),
IF('Rent Roll'!$S12=NNN,DC42,
IF('Rent Roll'!$S12=Stop,DC67,
IF('Rent Roll'!$S12=CAM_Fixed,DC92,
IF('Rent Roll'!$S12=FSG,"-","-")))),"-"),"-")</f>
        <v>-</v>
      </c>
      <c r="DD15" s="92" t="str">
        <f>IF(DD$3='Rent Roll'!$U12,
IF(OR(AND(DD$5&gt;='Rent Roll'!$K12,DD$5&lt;='Rent Roll'!$L12),AND(DD$5&gt;='Rent Roll'!$M38,DD$5&lt;='Rent Roll'!$N38)),
IF('Rent Roll'!$S12=NNN,DD42,
IF('Rent Roll'!$S12=Stop,DD67,
IF('Rent Roll'!$S12=CAM_Fixed,DD92,
IF('Rent Roll'!$S12=FSG,"-","-")))),"-"),"-")</f>
        <v>-</v>
      </c>
      <c r="DE15" s="92" t="str">
        <f>IF(DE$3='Rent Roll'!$U12,
IF(OR(AND(DE$5&gt;='Rent Roll'!$K12,DE$5&lt;='Rent Roll'!$L12),AND(DE$5&gt;='Rent Roll'!$M38,DE$5&lt;='Rent Roll'!$N38)),
IF('Rent Roll'!$S12=NNN,DE42,
IF('Rent Roll'!$S12=Stop,DE67,
IF('Rent Roll'!$S12=CAM_Fixed,DE92,
IF('Rent Roll'!$S12=FSG,"-","-")))),"-"),"-")</f>
        <v>-</v>
      </c>
      <c r="DF15" s="92" t="str">
        <f>IF(DF$3='Rent Roll'!$U12,
IF(OR(AND(DF$5&gt;='Rent Roll'!$K12,DF$5&lt;='Rent Roll'!$L12),AND(DF$5&gt;='Rent Roll'!$M38,DF$5&lt;='Rent Roll'!$N38)),
IF('Rent Roll'!$S12=NNN,DF42,
IF('Rent Roll'!$S12=Stop,DF67,
IF('Rent Roll'!$S12=CAM_Fixed,DF92,
IF('Rent Roll'!$S12=FSG,"-","-")))),"-"),"-")</f>
        <v>-</v>
      </c>
      <c r="DG15" s="92" t="str">
        <f>IF(DG$3='Rent Roll'!$U12,
IF(OR(AND(DG$5&gt;='Rent Roll'!$K12,DG$5&lt;='Rent Roll'!$L12),AND(DG$5&gt;='Rent Roll'!$M38,DG$5&lt;='Rent Roll'!$N38)),
IF('Rent Roll'!$S12=NNN,DG42,
IF('Rent Roll'!$S12=Stop,DG67,
IF('Rent Roll'!$S12=CAM_Fixed,DG92,
IF('Rent Roll'!$S12=FSG,"-","-")))),"-"),"-")</f>
        <v>-</v>
      </c>
      <c r="DH15" s="92" t="str">
        <f>IF(DH$3='Rent Roll'!$U12,
IF(OR(AND(DH$5&gt;='Rent Roll'!$K12,DH$5&lt;='Rent Roll'!$L12),AND(DH$5&gt;='Rent Roll'!$M38,DH$5&lt;='Rent Roll'!$N38)),
IF('Rent Roll'!$S12=NNN,DH42,
IF('Rent Roll'!$S12=Stop,DH67,
IF('Rent Roll'!$S12=CAM_Fixed,DH92,
IF('Rent Roll'!$S12=FSG,"-","-")))),"-"),"-")</f>
        <v>-</v>
      </c>
      <c r="DI15" s="92" t="str">
        <f>IF(DI$3='Rent Roll'!$U12,
IF(OR(AND(DI$5&gt;='Rent Roll'!$K12,DI$5&lt;='Rent Roll'!$L12),AND(DI$5&gt;='Rent Roll'!$M38,DI$5&lt;='Rent Roll'!$N38)),
IF('Rent Roll'!$S12=NNN,DI42,
IF('Rent Roll'!$S12=Stop,DI67,
IF('Rent Roll'!$S12=CAM_Fixed,DI92,
IF('Rent Roll'!$S12=FSG,"-","-")))),"-"),"-")</f>
        <v>-</v>
      </c>
      <c r="DJ15" s="92" t="str">
        <f>IF(DJ$3='Rent Roll'!$U12,
IF(OR(AND(DJ$5&gt;='Rent Roll'!$K12,DJ$5&lt;='Rent Roll'!$L12),AND(DJ$5&gt;='Rent Roll'!$M38,DJ$5&lt;='Rent Roll'!$N38)),
IF('Rent Roll'!$S12=NNN,DJ42,
IF('Rent Roll'!$S12=Stop,DJ67,
IF('Rent Roll'!$S12=CAM_Fixed,DJ92,
IF('Rent Roll'!$S12=FSG,"-","-")))),"-"),"-")</f>
        <v>-</v>
      </c>
      <c r="DK15" s="92" t="str">
        <f>IF(DK$3='Rent Roll'!$U12,
IF(OR(AND(DK$5&gt;='Rent Roll'!$K12,DK$5&lt;='Rent Roll'!$L12),AND(DK$5&gt;='Rent Roll'!$M38,DK$5&lt;='Rent Roll'!$N38)),
IF('Rent Roll'!$S12=NNN,DK42,
IF('Rent Roll'!$S12=Stop,DK67,
IF('Rent Roll'!$S12=CAM_Fixed,DK92,
IF('Rent Roll'!$S12=FSG,"-","-")))),"-"),"-")</f>
        <v>-</v>
      </c>
      <c r="DL15" s="92" t="str">
        <f>IF(DL$3='Rent Roll'!$U12,
IF(OR(AND(DL$5&gt;='Rent Roll'!$K12,DL$5&lt;='Rent Roll'!$L12),AND(DL$5&gt;='Rent Roll'!$M38,DL$5&lt;='Rent Roll'!$N38)),
IF('Rent Roll'!$S12=NNN,DL42,
IF('Rent Roll'!$S12=Stop,DL67,
IF('Rent Roll'!$S12=CAM_Fixed,DL92,
IF('Rent Roll'!$S12=FSG,"-","-")))),"-"),"-")</f>
        <v>-</v>
      </c>
      <c r="DM15" s="92" t="str">
        <f>IF(DM$3='Rent Roll'!$U12,
IF(OR(AND(DM$5&gt;='Rent Roll'!$K12,DM$5&lt;='Rent Roll'!$L12),AND(DM$5&gt;='Rent Roll'!$M38,DM$5&lt;='Rent Roll'!$N38)),
IF('Rent Roll'!$S12=NNN,DM42,
IF('Rent Roll'!$S12=Stop,DM67,
IF('Rent Roll'!$S12=CAM_Fixed,DM92,
IF('Rent Roll'!$S12=FSG,"-","-")))),"-"),"-")</f>
        <v>-</v>
      </c>
      <c r="DN15" s="92" t="str">
        <f>IF(DN$3='Rent Roll'!$U12,
IF(OR(AND(DN$5&gt;='Rent Roll'!$K12,DN$5&lt;='Rent Roll'!$L12),AND(DN$5&gt;='Rent Roll'!$M38,DN$5&lt;='Rent Roll'!$N38)),
IF('Rent Roll'!$S12=NNN,DN42,
IF('Rent Roll'!$S12=Stop,DN67,
IF('Rent Roll'!$S12=CAM_Fixed,DN92,
IF('Rent Roll'!$S12=FSG,"-","-")))),"-"),"-")</f>
        <v>-</v>
      </c>
      <c r="DO15" s="92" t="str">
        <f>IF(DO$3='Rent Roll'!$U12,
IF(OR(AND(DO$5&gt;='Rent Roll'!$K12,DO$5&lt;='Rent Roll'!$L12),AND(DO$5&gt;='Rent Roll'!$M38,DO$5&lt;='Rent Roll'!$N38)),
IF('Rent Roll'!$S12=NNN,DO42,
IF('Rent Roll'!$S12=Stop,DO67,
IF('Rent Roll'!$S12=CAM_Fixed,DO92,
IF('Rent Roll'!$S12=FSG,"-","-")))),"-"),"-")</f>
        <v>-</v>
      </c>
      <c r="DP15" s="92" t="str">
        <f>IF(DP$3='Rent Roll'!$U12,
IF(OR(AND(DP$5&gt;='Rent Roll'!$K12,DP$5&lt;='Rent Roll'!$L12),AND(DP$5&gt;='Rent Roll'!$M38,DP$5&lt;='Rent Roll'!$N38)),
IF('Rent Roll'!$S12=NNN,DP42,
IF('Rent Roll'!$S12=Stop,DP67,
IF('Rent Roll'!$S12=CAM_Fixed,DP92,
IF('Rent Roll'!$S12=FSG,"-","-")))),"-"),"-")</f>
        <v>-</v>
      </c>
      <c r="DQ15" s="92" t="str">
        <f>IF(DQ$3='Rent Roll'!$U12,
IF(OR(AND(DQ$5&gt;='Rent Roll'!$K12,DQ$5&lt;='Rent Roll'!$L12),AND(DQ$5&gt;='Rent Roll'!$M38,DQ$5&lt;='Rent Roll'!$N38)),
IF('Rent Roll'!$S12=NNN,DQ42,
IF('Rent Roll'!$S12=Stop,DQ67,
IF('Rent Roll'!$S12=CAM_Fixed,DQ92,
IF('Rent Roll'!$S12=FSG,"-","-")))),"-"),"-")</f>
        <v>-</v>
      </c>
      <c r="DR15" s="92" t="str">
        <f>IF(DR$3='Rent Roll'!$U12,
IF(OR(AND(DR$5&gt;='Rent Roll'!$K12,DR$5&lt;='Rent Roll'!$L12),AND(DR$5&gt;='Rent Roll'!$M38,DR$5&lt;='Rent Roll'!$N38)),
IF('Rent Roll'!$S12=NNN,DR42,
IF('Rent Roll'!$S12=Stop,DR67,
IF('Rent Roll'!$S12=CAM_Fixed,DR92,
IF('Rent Roll'!$S12=FSG,"-","-")))),"-"),"-")</f>
        <v>-</v>
      </c>
      <c r="DS15" s="92" t="str">
        <f>IF(DS$3='Rent Roll'!$U12,
IF(OR(AND(DS$5&gt;='Rent Roll'!$K12,DS$5&lt;='Rent Roll'!$L12),AND(DS$5&gt;='Rent Roll'!$M38,DS$5&lt;='Rent Roll'!$N38)),
IF('Rent Roll'!$S12=NNN,DS42,
IF('Rent Roll'!$S12=Stop,DS67,
IF('Rent Roll'!$S12=CAM_Fixed,DS92,
IF('Rent Roll'!$S12=FSG,"-","-")))),"-"),"-")</f>
        <v>-</v>
      </c>
      <c r="DT15" s="92" t="str">
        <f>IF(DT$3='Rent Roll'!$U12,
IF(OR(AND(DT$5&gt;='Rent Roll'!$K12,DT$5&lt;='Rent Roll'!$L12),AND(DT$5&gt;='Rent Roll'!$M38,DT$5&lt;='Rent Roll'!$N38)),
IF('Rent Roll'!$S12=NNN,DT42,
IF('Rent Roll'!$S12=Stop,DT67,
IF('Rent Roll'!$S12=CAM_Fixed,DT92,
IF('Rent Roll'!$S12=FSG,"-","-")))),"-"),"-")</f>
        <v>-</v>
      </c>
      <c r="DU15" s="92" t="str">
        <f>IF(DU$3='Rent Roll'!$U12,
IF(OR(AND(DU$5&gt;='Rent Roll'!$K12,DU$5&lt;='Rent Roll'!$L12),AND(DU$5&gt;='Rent Roll'!$M38,DU$5&lt;='Rent Roll'!$N38)),
IF('Rent Roll'!$S12=NNN,DU42,
IF('Rent Roll'!$S12=Stop,DU67,
IF('Rent Roll'!$S12=CAM_Fixed,DU92,
IF('Rent Roll'!$S12=FSG,"-","-")))),"-"),"-")</f>
        <v>-</v>
      </c>
      <c r="DV15" s="92" t="str">
        <f>IF(DV$3='Rent Roll'!$U12,
IF(OR(AND(DV$5&gt;='Rent Roll'!$K12,DV$5&lt;='Rent Roll'!$L12),AND(DV$5&gt;='Rent Roll'!$M38,DV$5&lt;='Rent Roll'!$N38)),
IF('Rent Roll'!$S12=NNN,DV42,
IF('Rent Roll'!$S12=Stop,DV67,
IF('Rent Roll'!$S12=CAM_Fixed,DV92,
IF('Rent Roll'!$S12=FSG,"-","-")))),"-"),"-")</f>
        <v>-</v>
      </c>
      <c r="DW15" s="92" t="str">
        <f>IF(DW$3='Rent Roll'!$U12,
IF(OR(AND(DW$5&gt;='Rent Roll'!$K12,DW$5&lt;='Rent Roll'!$L12),AND(DW$5&gt;='Rent Roll'!$M38,DW$5&lt;='Rent Roll'!$N38)),
IF('Rent Roll'!$S12=NNN,DW42,
IF('Rent Roll'!$S12=Stop,DW67,
IF('Rent Roll'!$S12=CAM_Fixed,DW92,
IF('Rent Roll'!$S12=FSG,"-","-")))),"-"),"-")</f>
        <v>-</v>
      </c>
      <c r="DX15" s="92" t="str">
        <f>IF(DX$3='Rent Roll'!$U12,
IF(OR(AND(DX$5&gt;='Rent Roll'!$K12,DX$5&lt;='Rent Roll'!$L12),AND(DX$5&gt;='Rent Roll'!$M38,DX$5&lt;='Rent Roll'!$N38)),
IF('Rent Roll'!$S12=NNN,DX42,
IF('Rent Roll'!$S12=Stop,DX67,
IF('Rent Roll'!$S12=CAM_Fixed,DX92,
IF('Rent Roll'!$S12=FSG,"-","-")))),"-"),"-")</f>
        <v>-</v>
      </c>
      <c r="DY15" s="92" t="str">
        <f>IF(DY$3='Rent Roll'!$U12,
IF(OR(AND(DY$5&gt;='Rent Roll'!$K12,DY$5&lt;='Rent Roll'!$L12),AND(DY$5&gt;='Rent Roll'!$M38,DY$5&lt;='Rent Roll'!$N38)),
IF('Rent Roll'!$S12=NNN,DY42,
IF('Rent Roll'!$S12=Stop,DY67,
IF('Rent Roll'!$S12=CAM_Fixed,DY92,
IF('Rent Roll'!$S12=FSG,"-","-")))),"-"),"-")</f>
        <v>-</v>
      </c>
      <c r="DZ15" s="92" t="str">
        <f>IF(DZ$3='Rent Roll'!$U12,
IF(OR(AND(DZ$5&gt;='Rent Roll'!$K12,DZ$5&lt;='Rent Roll'!$L12),AND(DZ$5&gt;='Rent Roll'!$M38,DZ$5&lt;='Rent Roll'!$N38)),
IF('Rent Roll'!$S12=NNN,DZ42,
IF('Rent Roll'!$S12=Stop,DZ67,
IF('Rent Roll'!$S12=CAM_Fixed,DZ92,
IF('Rent Roll'!$S12=FSG,"-","-")))),"-"),"-")</f>
        <v>-</v>
      </c>
      <c r="EA15" s="92" t="str">
        <f>IF(EA$3='Rent Roll'!$U12,
IF(OR(AND(EA$5&gt;='Rent Roll'!$K12,EA$5&lt;='Rent Roll'!$L12),AND(EA$5&gt;='Rent Roll'!$M38,EA$5&lt;='Rent Roll'!$N38)),
IF('Rent Roll'!$S12=NNN,EA42,
IF('Rent Roll'!$S12=Stop,EA67,
IF('Rent Roll'!$S12=CAM_Fixed,EA92,
IF('Rent Roll'!$S12=FSG,"-","-")))),"-"),"-")</f>
        <v>-</v>
      </c>
      <c r="EB15" s="92" t="str">
        <f>IF(EB$3='Rent Roll'!$U12,
IF(OR(AND(EB$5&gt;='Rent Roll'!$K12,EB$5&lt;='Rent Roll'!$L12),AND(EB$5&gt;='Rent Roll'!$M38,EB$5&lt;='Rent Roll'!$N38)),
IF('Rent Roll'!$S12=NNN,EB42,
IF('Rent Roll'!$S12=Stop,EB67,
IF('Rent Roll'!$S12=CAM_Fixed,EB92,
IF('Rent Roll'!$S12=FSG,"-","-")))),"-"),"-")</f>
        <v>-</v>
      </c>
      <c r="EC15" s="92" t="str">
        <f>IF(EC$3='Rent Roll'!$U12,
IF(OR(AND(EC$5&gt;='Rent Roll'!$K12,EC$5&lt;='Rent Roll'!$L12),AND(EC$5&gt;='Rent Roll'!$M38,EC$5&lt;='Rent Roll'!$N38)),
IF('Rent Roll'!$S12=NNN,EC42,
IF('Rent Roll'!$S12=Stop,EC67,
IF('Rent Roll'!$S12=CAM_Fixed,EC92,
IF('Rent Roll'!$S12=FSG,"-","-")))),"-"),"-")</f>
        <v>-</v>
      </c>
      <c r="ED15" s="92" t="str">
        <f>IF(ED$3='Rent Roll'!$U12,
IF(OR(AND(ED$5&gt;='Rent Roll'!$K12,ED$5&lt;='Rent Roll'!$L12),AND(ED$5&gt;='Rent Roll'!$M38,ED$5&lt;='Rent Roll'!$N38)),
IF('Rent Roll'!$S12=NNN,ED42,
IF('Rent Roll'!$S12=Stop,ED67,
IF('Rent Roll'!$S12=CAM_Fixed,ED92,
IF('Rent Roll'!$S12=FSG,"-","-")))),"-"),"-")</f>
        <v>-</v>
      </c>
      <c r="EE15" s="92" t="str">
        <f>IF(EE$3='Rent Roll'!$U12,
IF(OR(AND(EE$5&gt;='Rent Roll'!$K12,EE$5&lt;='Rent Roll'!$L12),AND(EE$5&gt;='Rent Roll'!$M38,EE$5&lt;='Rent Roll'!$N38)),
IF('Rent Roll'!$S12=NNN,EE42,
IF('Rent Roll'!$S12=Stop,EE67,
IF('Rent Roll'!$S12=CAM_Fixed,EE92,
IF('Rent Roll'!$S12=FSG,"-","-")))),"-"),"-")</f>
        <v>-</v>
      </c>
      <c r="EF15" s="214" t="str">
        <f>IF(EF$3='Rent Roll'!$U12,
IF(OR(AND(EF$5&gt;='Rent Roll'!$K12,EF$5&lt;='Rent Roll'!$L12),AND(EF$5&gt;='Rent Roll'!$M38,EF$5&lt;='Rent Roll'!$N38)),
IF('Rent Roll'!$S12=NNN,EF42,
IF('Rent Roll'!$S12=Stop,EF67,
IF('Rent Roll'!$S12=CAM_Fixed,EF92,
IF('Rent Roll'!$S12=FSG,"-","-")))),"-"),"-")</f>
        <v>-</v>
      </c>
      <c r="EG15" s="251" t="s">
        <v>109</v>
      </c>
    </row>
    <row r="16" spans="2:137" x14ac:dyDescent="0.25">
      <c r="B16" s="288" t="str">
        <f>IF('Rent Roll'!S13&gt;0,'Rent Roll'!S13,"")</f>
        <v/>
      </c>
      <c r="C16" s="287" t="str">
        <f>CONCATENATE('Rent Roll'!B13&amp;" - "&amp;'Rent Roll'!C13)</f>
        <v xml:space="preserve"> - </v>
      </c>
      <c r="D16" s="214">
        <f t="shared" si="11"/>
        <v>0</v>
      </c>
      <c r="E16" s="92" t="str">
        <f>IF(E$3='Rent Roll'!$U13,
IF(OR(AND(E$5&gt;='Rent Roll'!$K13,E$5&lt;='Rent Roll'!$L13),AND(E$5&gt;='Rent Roll'!$M39,E$5&lt;='Rent Roll'!$N39)),
IF('Rent Roll'!$S13=NNN,E43,
IF('Rent Roll'!$S13=Stop,E68,
IF('Rent Roll'!$S13=CAM_Fixed,E93,
IF('Rent Roll'!$S13=FSG,"-","-")))),"-"),"-")</f>
        <v>-</v>
      </c>
      <c r="F16" s="92" t="str">
        <f>IF(F$3='Rent Roll'!$U13,
IF(OR(AND(F$5&gt;='Rent Roll'!$K13,F$5&lt;='Rent Roll'!$L13),AND(F$5&gt;='Rent Roll'!$M39,F$5&lt;='Rent Roll'!$N39)),
IF('Rent Roll'!$S13=NNN,F43,
IF('Rent Roll'!$S13=Stop,F68,
IF('Rent Roll'!$S13=CAM_Fixed,F93,
IF('Rent Roll'!$S13=FSG,"-","-")))),"-"),"-")</f>
        <v>-</v>
      </c>
      <c r="G16" s="92" t="str">
        <f>IF(G$3='Rent Roll'!$U13,
IF(OR(AND(G$5&gt;='Rent Roll'!$K13,G$5&lt;='Rent Roll'!$L13),AND(G$5&gt;='Rent Roll'!$M39,G$5&lt;='Rent Roll'!$N39)),
IF('Rent Roll'!$S13=NNN,G43,
IF('Rent Roll'!$S13=Stop,G68,
IF('Rent Roll'!$S13=CAM_Fixed,G93,
IF('Rent Roll'!$S13=FSG,"-","-")))),"-"),"-")</f>
        <v>-</v>
      </c>
      <c r="H16" s="92" t="str">
        <f>IF(H$3='Rent Roll'!$U13,
IF(OR(AND(H$5&gt;='Rent Roll'!$K13,H$5&lt;='Rent Roll'!$L13),AND(H$5&gt;='Rent Roll'!$M39,H$5&lt;='Rent Roll'!$N39)),
IF('Rent Roll'!$S13=NNN,H43,
IF('Rent Roll'!$S13=Stop,H68,
IF('Rent Roll'!$S13=CAM_Fixed,H93,
IF('Rent Roll'!$S13=FSG,"-","-")))),"-"),"-")</f>
        <v>-</v>
      </c>
      <c r="I16" s="92" t="str">
        <f>IF(I$3='Rent Roll'!$U13,
IF(OR(AND(I$5&gt;='Rent Roll'!$K13,I$5&lt;='Rent Roll'!$L13),AND(I$5&gt;='Rent Roll'!$M39,I$5&lt;='Rent Roll'!$N39)),
IF('Rent Roll'!$S13=NNN,I43,
IF('Rent Roll'!$S13=Stop,I68,
IF('Rent Roll'!$S13=CAM_Fixed,I93,
IF('Rent Roll'!$S13=FSG,"-","-")))),"-"),"-")</f>
        <v>-</v>
      </c>
      <c r="J16" s="92" t="str">
        <f>IF(J$3='Rent Roll'!$U13,
IF(OR(AND(J$5&gt;='Rent Roll'!$K13,J$5&lt;='Rent Roll'!$L13),AND(J$5&gt;='Rent Roll'!$M39,J$5&lt;='Rent Roll'!$N39)),
IF('Rent Roll'!$S13=NNN,J43,
IF('Rent Roll'!$S13=Stop,J68,
IF('Rent Roll'!$S13=CAM_Fixed,J93,
IF('Rent Roll'!$S13=FSG,"-","-")))),"-"),"-")</f>
        <v>-</v>
      </c>
      <c r="K16" s="92" t="str">
        <f>IF(K$3='Rent Roll'!$U13,
IF(OR(AND(K$5&gt;='Rent Roll'!$K13,K$5&lt;='Rent Roll'!$L13),AND(K$5&gt;='Rent Roll'!$M39,K$5&lt;='Rent Roll'!$N39)),
IF('Rent Roll'!$S13=NNN,K43,
IF('Rent Roll'!$S13=Stop,K68,
IF('Rent Roll'!$S13=CAM_Fixed,K93,
IF('Rent Roll'!$S13=FSG,"-","-")))),"-"),"-")</f>
        <v>-</v>
      </c>
      <c r="L16" s="92" t="str">
        <f>IF(L$3='Rent Roll'!$U13,
IF(OR(AND(L$5&gt;='Rent Roll'!$K13,L$5&lt;='Rent Roll'!$L13),AND(L$5&gt;='Rent Roll'!$M39,L$5&lt;='Rent Roll'!$N39)),
IF('Rent Roll'!$S13=NNN,L43,
IF('Rent Roll'!$S13=Stop,L68,
IF('Rent Roll'!$S13=CAM_Fixed,L93,
IF('Rent Roll'!$S13=FSG,"-","-")))),"-"),"-")</f>
        <v>-</v>
      </c>
      <c r="M16" s="92" t="str">
        <f>IF(M$3='Rent Roll'!$U13,
IF(OR(AND(M$5&gt;='Rent Roll'!$K13,M$5&lt;='Rent Roll'!$L13),AND(M$5&gt;='Rent Roll'!$M39,M$5&lt;='Rent Roll'!$N39)),
IF('Rent Roll'!$S13=NNN,M43,
IF('Rent Roll'!$S13=Stop,M68,
IF('Rent Roll'!$S13=CAM_Fixed,M93,
IF('Rent Roll'!$S13=FSG,"-","-")))),"-"),"-")</f>
        <v>-</v>
      </c>
      <c r="N16" s="92" t="str">
        <f>IF(N$3='Rent Roll'!$U13,
IF(OR(AND(N$5&gt;='Rent Roll'!$K13,N$5&lt;='Rent Roll'!$L13),AND(N$5&gt;='Rent Roll'!$M39,N$5&lt;='Rent Roll'!$N39)),
IF('Rent Roll'!$S13=NNN,N43,
IF('Rent Roll'!$S13=Stop,N68,
IF('Rent Roll'!$S13=CAM_Fixed,N93,
IF('Rent Roll'!$S13=FSG,"-","-")))),"-"),"-")</f>
        <v>-</v>
      </c>
      <c r="O16" s="92" t="str">
        <f>IF(O$3='Rent Roll'!$U13,
IF(OR(AND(O$5&gt;='Rent Roll'!$K13,O$5&lt;='Rent Roll'!$L13),AND(O$5&gt;='Rent Roll'!$M39,O$5&lt;='Rent Roll'!$N39)),
IF('Rent Roll'!$S13=NNN,O43,
IF('Rent Roll'!$S13=Stop,O68,
IF('Rent Roll'!$S13=CAM_Fixed,O93,
IF('Rent Roll'!$S13=FSG,"-","-")))),"-"),"-")</f>
        <v>-</v>
      </c>
      <c r="P16" s="92" t="str">
        <f>IF(P$3='Rent Roll'!$U13,
IF(OR(AND(P$5&gt;='Rent Roll'!$K13,P$5&lt;='Rent Roll'!$L13),AND(P$5&gt;='Rent Roll'!$M39,P$5&lt;='Rent Roll'!$N39)),
IF('Rent Roll'!$S13=NNN,P43,
IF('Rent Roll'!$S13=Stop,P68,
IF('Rent Roll'!$S13=CAM_Fixed,P93,
IF('Rent Roll'!$S13=FSG,"-","-")))),"-"),"-")</f>
        <v>-</v>
      </c>
      <c r="Q16" s="92" t="str">
        <f>IF(Q$3='Rent Roll'!$U13,
IF(OR(AND(Q$5&gt;='Rent Roll'!$K13,Q$5&lt;='Rent Roll'!$L13),AND(Q$5&gt;='Rent Roll'!$M39,Q$5&lt;='Rent Roll'!$N39)),
IF('Rent Roll'!$S13=NNN,Q43,
IF('Rent Roll'!$S13=Stop,Q68,
IF('Rent Roll'!$S13=CAM_Fixed,Q93,
IF('Rent Roll'!$S13=FSG,"-","-")))),"-"),"-")</f>
        <v>-</v>
      </c>
      <c r="R16" s="92" t="str">
        <f>IF(R$3='Rent Roll'!$U13,
IF(OR(AND(R$5&gt;='Rent Roll'!$K13,R$5&lt;='Rent Roll'!$L13),AND(R$5&gt;='Rent Roll'!$M39,R$5&lt;='Rent Roll'!$N39)),
IF('Rent Roll'!$S13=NNN,R43,
IF('Rent Roll'!$S13=Stop,R68,
IF('Rent Roll'!$S13=CAM_Fixed,R93,
IF('Rent Roll'!$S13=FSG,"-","-")))),"-"),"-")</f>
        <v>-</v>
      </c>
      <c r="S16" s="92" t="str">
        <f>IF(S$3='Rent Roll'!$U13,
IF(OR(AND(S$5&gt;='Rent Roll'!$K13,S$5&lt;='Rent Roll'!$L13),AND(S$5&gt;='Rent Roll'!$M39,S$5&lt;='Rent Roll'!$N39)),
IF('Rent Roll'!$S13=NNN,S43,
IF('Rent Roll'!$S13=Stop,S68,
IF('Rent Roll'!$S13=CAM_Fixed,S93,
IF('Rent Roll'!$S13=FSG,"-","-")))),"-"),"-")</f>
        <v>-</v>
      </c>
      <c r="T16" s="92" t="str">
        <f>IF(T$3='Rent Roll'!$U13,
IF(OR(AND(T$5&gt;='Rent Roll'!$K13,T$5&lt;='Rent Roll'!$L13),AND(T$5&gt;='Rent Roll'!$M39,T$5&lt;='Rent Roll'!$N39)),
IF('Rent Roll'!$S13=NNN,T43,
IF('Rent Roll'!$S13=Stop,T68,
IF('Rent Roll'!$S13=CAM_Fixed,T93,
IF('Rent Roll'!$S13=FSG,"-","-")))),"-"),"-")</f>
        <v>-</v>
      </c>
      <c r="U16" s="92" t="str">
        <f>IF(U$3='Rent Roll'!$U13,
IF(OR(AND(U$5&gt;='Rent Roll'!$K13,U$5&lt;='Rent Roll'!$L13),AND(U$5&gt;='Rent Roll'!$M39,U$5&lt;='Rent Roll'!$N39)),
IF('Rent Roll'!$S13=NNN,U43,
IF('Rent Roll'!$S13=Stop,U68,
IF('Rent Roll'!$S13=CAM_Fixed,U93,
IF('Rent Roll'!$S13=FSG,"-","-")))),"-"),"-")</f>
        <v>-</v>
      </c>
      <c r="V16" s="92" t="str">
        <f>IF(V$3='Rent Roll'!$U13,
IF(OR(AND(V$5&gt;='Rent Roll'!$K13,V$5&lt;='Rent Roll'!$L13),AND(V$5&gt;='Rent Roll'!$M39,V$5&lt;='Rent Roll'!$N39)),
IF('Rent Roll'!$S13=NNN,V43,
IF('Rent Roll'!$S13=Stop,V68,
IF('Rent Roll'!$S13=CAM_Fixed,V93,
IF('Rent Roll'!$S13=FSG,"-","-")))),"-"),"-")</f>
        <v>-</v>
      </c>
      <c r="W16" s="92" t="str">
        <f>IF(W$3='Rent Roll'!$U13,
IF(OR(AND(W$5&gt;='Rent Roll'!$K13,W$5&lt;='Rent Roll'!$L13),AND(W$5&gt;='Rent Roll'!$M39,W$5&lt;='Rent Roll'!$N39)),
IF('Rent Roll'!$S13=NNN,W43,
IF('Rent Roll'!$S13=Stop,W68,
IF('Rent Roll'!$S13=CAM_Fixed,W93,
IF('Rent Roll'!$S13=FSG,"-","-")))),"-"),"-")</f>
        <v>-</v>
      </c>
      <c r="X16" s="92" t="str">
        <f>IF(X$3='Rent Roll'!$U13,
IF(OR(AND(X$5&gt;='Rent Roll'!$K13,X$5&lt;='Rent Roll'!$L13),AND(X$5&gt;='Rent Roll'!$M39,X$5&lt;='Rent Roll'!$N39)),
IF('Rent Roll'!$S13=NNN,X43,
IF('Rent Roll'!$S13=Stop,X68,
IF('Rent Roll'!$S13=CAM_Fixed,X93,
IF('Rent Roll'!$S13=FSG,"-","-")))),"-"),"-")</f>
        <v>-</v>
      </c>
      <c r="Y16" s="92" t="str">
        <f>IF(Y$3='Rent Roll'!$U13,
IF(OR(AND(Y$5&gt;='Rent Roll'!$K13,Y$5&lt;='Rent Roll'!$L13),AND(Y$5&gt;='Rent Roll'!$M39,Y$5&lt;='Rent Roll'!$N39)),
IF('Rent Roll'!$S13=NNN,Y43,
IF('Rent Roll'!$S13=Stop,Y68,
IF('Rent Roll'!$S13=CAM_Fixed,Y93,
IF('Rent Roll'!$S13=FSG,"-","-")))),"-"),"-")</f>
        <v>-</v>
      </c>
      <c r="Z16" s="92" t="str">
        <f>IF(Z$3='Rent Roll'!$U13,
IF(OR(AND(Z$5&gt;='Rent Roll'!$K13,Z$5&lt;='Rent Roll'!$L13),AND(Z$5&gt;='Rent Roll'!$M39,Z$5&lt;='Rent Roll'!$N39)),
IF('Rent Roll'!$S13=NNN,Z43,
IF('Rent Roll'!$S13=Stop,Z68,
IF('Rent Roll'!$S13=CAM_Fixed,Z93,
IF('Rent Roll'!$S13=FSG,"-","-")))),"-"),"-")</f>
        <v>-</v>
      </c>
      <c r="AA16" s="92" t="str">
        <f>IF(AA$3='Rent Roll'!$U13,
IF(OR(AND(AA$5&gt;='Rent Roll'!$K13,AA$5&lt;='Rent Roll'!$L13),AND(AA$5&gt;='Rent Roll'!$M39,AA$5&lt;='Rent Roll'!$N39)),
IF('Rent Roll'!$S13=NNN,AA43,
IF('Rent Roll'!$S13=Stop,AA68,
IF('Rent Roll'!$S13=CAM_Fixed,AA93,
IF('Rent Roll'!$S13=FSG,"-","-")))),"-"),"-")</f>
        <v>-</v>
      </c>
      <c r="AB16" s="92" t="str">
        <f>IF(AB$3='Rent Roll'!$U13,
IF(OR(AND(AB$5&gt;='Rent Roll'!$K13,AB$5&lt;='Rent Roll'!$L13),AND(AB$5&gt;='Rent Roll'!$M39,AB$5&lt;='Rent Roll'!$N39)),
IF('Rent Roll'!$S13=NNN,AB43,
IF('Rent Roll'!$S13=Stop,AB68,
IF('Rent Roll'!$S13=CAM_Fixed,AB93,
IF('Rent Roll'!$S13=FSG,"-","-")))),"-"),"-")</f>
        <v>-</v>
      </c>
      <c r="AC16" s="92" t="str">
        <f>IF(AC$3='Rent Roll'!$U13,
IF(OR(AND(AC$5&gt;='Rent Roll'!$K13,AC$5&lt;='Rent Roll'!$L13),AND(AC$5&gt;='Rent Roll'!$M39,AC$5&lt;='Rent Roll'!$N39)),
IF('Rent Roll'!$S13=NNN,AC43,
IF('Rent Roll'!$S13=Stop,AC68,
IF('Rent Roll'!$S13=CAM_Fixed,AC93,
IF('Rent Roll'!$S13=FSG,"-","-")))),"-"),"-")</f>
        <v>-</v>
      </c>
      <c r="AD16" s="92" t="str">
        <f>IF(AD$3='Rent Roll'!$U13,
IF(OR(AND(AD$5&gt;='Rent Roll'!$K13,AD$5&lt;='Rent Roll'!$L13),AND(AD$5&gt;='Rent Roll'!$M39,AD$5&lt;='Rent Roll'!$N39)),
IF('Rent Roll'!$S13=NNN,AD43,
IF('Rent Roll'!$S13=Stop,AD68,
IF('Rent Roll'!$S13=CAM_Fixed,AD93,
IF('Rent Roll'!$S13=FSG,"-","-")))),"-"),"-")</f>
        <v>-</v>
      </c>
      <c r="AE16" s="92" t="str">
        <f>IF(AE$3='Rent Roll'!$U13,
IF(OR(AND(AE$5&gt;='Rent Roll'!$K13,AE$5&lt;='Rent Roll'!$L13),AND(AE$5&gt;='Rent Roll'!$M39,AE$5&lt;='Rent Roll'!$N39)),
IF('Rent Roll'!$S13=NNN,AE43,
IF('Rent Roll'!$S13=Stop,AE68,
IF('Rent Roll'!$S13=CAM_Fixed,AE93,
IF('Rent Roll'!$S13=FSG,"-","-")))),"-"),"-")</f>
        <v>-</v>
      </c>
      <c r="AF16" s="92" t="str">
        <f>IF(AF$3='Rent Roll'!$U13,
IF(OR(AND(AF$5&gt;='Rent Roll'!$K13,AF$5&lt;='Rent Roll'!$L13),AND(AF$5&gt;='Rent Roll'!$M39,AF$5&lt;='Rent Roll'!$N39)),
IF('Rent Roll'!$S13=NNN,AF43,
IF('Rent Roll'!$S13=Stop,AF68,
IF('Rent Roll'!$S13=CAM_Fixed,AF93,
IF('Rent Roll'!$S13=FSG,"-","-")))),"-"),"-")</f>
        <v>-</v>
      </c>
      <c r="AG16" s="92" t="str">
        <f>IF(AG$3='Rent Roll'!$U13,
IF(OR(AND(AG$5&gt;='Rent Roll'!$K13,AG$5&lt;='Rent Roll'!$L13),AND(AG$5&gt;='Rent Roll'!$M39,AG$5&lt;='Rent Roll'!$N39)),
IF('Rent Roll'!$S13=NNN,AG43,
IF('Rent Roll'!$S13=Stop,AG68,
IF('Rent Roll'!$S13=CAM_Fixed,AG93,
IF('Rent Roll'!$S13=FSG,"-","-")))),"-"),"-")</f>
        <v>-</v>
      </c>
      <c r="AH16" s="92" t="str">
        <f>IF(AH$3='Rent Roll'!$U13,
IF(OR(AND(AH$5&gt;='Rent Roll'!$K13,AH$5&lt;='Rent Roll'!$L13),AND(AH$5&gt;='Rent Roll'!$M39,AH$5&lt;='Rent Roll'!$N39)),
IF('Rent Roll'!$S13=NNN,AH43,
IF('Rent Roll'!$S13=Stop,AH68,
IF('Rent Roll'!$S13=CAM_Fixed,AH93,
IF('Rent Roll'!$S13=FSG,"-","-")))),"-"),"-")</f>
        <v>-</v>
      </c>
      <c r="AI16" s="92" t="str">
        <f>IF(AI$3='Rent Roll'!$U13,
IF(OR(AND(AI$5&gt;='Rent Roll'!$K13,AI$5&lt;='Rent Roll'!$L13),AND(AI$5&gt;='Rent Roll'!$M39,AI$5&lt;='Rent Roll'!$N39)),
IF('Rent Roll'!$S13=NNN,AI43,
IF('Rent Roll'!$S13=Stop,AI68,
IF('Rent Roll'!$S13=CAM_Fixed,AI93,
IF('Rent Roll'!$S13=FSG,"-","-")))),"-"),"-")</f>
        <v>-</v>
      </c>
      <c r="AJ16" s="92" t="str">
        <f>IF(AJ$3='Rent Roll'!$U13,
IF(OR(AND(AJ$5&gt;='Rent Roll'!$K13,AJ$5&lt;='Rent Roll'!$L13),AND(AJ$5&gt;='Rent Roll'!$M39,AJ$5&lt;='Rent Roll'!$N39)),
IF('Rent Roll'!$S13=NNN,AJ43,
IF('Rent Roll'!$S13=Stop,AJ68,
IF('Rent Roll'!$S13=CAM_Fixed,AJ93,
IF('Rent Roll'!$S13=FSG,"-","-")))),"-"),"-")</f>
        <v>-</v>
      </c>
      <c r="AK16" s="92" t="str">
        <f>IF(AK$3='Rent Roll'!$U13,
IF(OR(AND(AK$5&gt;='Rent Roll'!$K13,AK$5&lt;='Rent Roll'!$L13),AND(AK$5&gt;='Rent Roll'!$M39,AK$5&lt;='Rent Roll'!$N39)),
IF('Rent Roll'!$S13=NNN,AK43,
IF('Rent Roll'!$S13=Stop,AK68,
IF('Rent Roll'!$S13=CAM_Fixed,AK93,
IF('Rent Roll'!$S13=FSG,"-","-")))),"-"),"-")</f>
        <v>-</v>
      </c>
      <c r="AL16" s="92" t="str">
        <f>IF(AL$3='Rent Roll'!$U13,
IF(OR(AND(AL$5&gt;='Rent Roll'!$K13,AL$5&lt;='Rent Roll'!$L13),AND(AL$5&gt;='Rent Roll'!$M39,AL$5&lt;='Rent Roll'!$N39)),
IF('Rent Roll'!$S13=NNN,AL43,
IF('Rent Roll'!$S13=Stop,AL68,
IF('Rent Roll'!$S13=CAM_Fixed,AL93,
IF('Rent Roll'!$S13=FSG,"-","-")))),"-"),"-")</f>
        <v>-</v>
      </c>
      <c r="AM16" s="92" t="str">
        <f>IF(AM$3='Rent Roll'!$U13,
IF(OR(AND(AM$5&gt;='Rent Roll'!$K13,AM$5&lt;='Rent Roll'!$L13),AND(AM$5&gt;='Rent Roll'!$M39,AM$5&lt;='Rent Roll'!$N39)),
IF('Rent Roll'!$S13=NNN,AM43,
IF('Rent Roll'!$S13=Stop,AM68,
IF('Rent Roll'!$S13=CAM_Fixed,AM93,
IF('Rent Roll'!$S13=FSG,"-","-")))),"-"),"-")</f>
        <v>-</v>
      </c>
      <c r="AN16" s="92" t="str">
        <f>IF(AN$3='Rent Roll'!$U13,
IF(OR(AND(AN$5&gt;='Rent Roll'!$K13,AN$5&lt;='Rent Roll'!$L13),AND(AN$5&gt;='Rent Roll'!$M39,AN$5&lt;='Rent Roll'!$N39)),
IF('Rent Roll'!$S13=NNN,AN43,
IF('Rent Roll'!$S13=Stop,AN68,
IF('Rent Roll'!$S13=CAM_Fixed,AN93,
IF('Rent Roll'!$S13=FSG,"-","-")))),"-"),"-")</f>
        <v>-</v>
      </c>
      <c r="AO16" s="92" t="str">
        <f>IF(AO$3='Rent Roll'!$U13,
IF(OR(AND(AO$5&gt;='Rent Roll'!$K13,AO$5&lt;='Rent Roll'!$L13),AND(AO$5&gt;='Rent Roll'!$M39,AO$5&lt;='Rent Roll'!$N39)),
IF('Rent Roll'!$S13=NNN,AO43,
IF('Rent Roll'!$S13=Stop,AO68,
IF('Rent Roll'!$S13=CAM_Fixed,AO93,
IF('Rent Roll'!$S13=FSG,"-","-")))),"-"),"-")</f>
        <v>-</v>
      </c>
      <c r="AP16" s="92" t="str">
        <f>IF(AP$3='Rent Roll'!$U13,
IF(OR(AND(AP$5&gt;='Rent Roll'!$K13,AP$5&lt;='Rent Roll'!$L13),AND(AP$5&gt;='Rent Roll'!$M39,AP$5&lt;='Rent Roll'!$N39)),
IF('Rent Roll'!$S13=NNN,AP43,
IF('Rent Roll'!$S13=Stop,AP68,
IF('Rent Roll'!$S13=CAM_Fixed,AP93,
IF('Rent Roll'!$S13=FSG,"-","-")))),"-"),"-")</f>
        <v>-</v>
      </c>
      <c r="AQ16" s="92" t="str">
        <f>IF(AQ$3='Rent Roll'!$U13,
IF(OR(AND(AQ$5&gt;='Rent Roll'!$K13,AQ$5&lt;='Rent Roll'!$L13),AND(AQ$5&gt;='Rent Roll'!$M39,AQ$5&lt;='Rent Roll'!$N39)),
IF('Rent Roll'!$S13=NNN,AQ43,
IF('Rent Roll'!$S13=Stop,AQ68,
IF('Rent Roll'!$S13=CAM_Fixed,AQ93,
IF('Rent Roll'!$S13=FSG,"-","-")))),"-"),"-")</f>
        <v>-</v>
      </c>
      <c r="AR16" s="92" t="str">
        <f>IF(AR$3='Rent Roll'!$U13,
IF(OR(AND(AR$5&gt;='Rent Roll'!$K13,AR$5&lt;='Rent Roll'!$L13),AND(AR$5&gt;='Rent Roll'!$M39,AR$5&lt;='Rent Roll'!$N39)),
IF('Rent Roll'!$S13=NNN,AR43,
IF('Rent Roll'!$S13=Stop,AR68,
IF('Rent Roll'!$S13=CAM_Fixed,AR93,
IF('Rent Roll'!$S13=FSG,"-","-")))),"-"),"-")</f>
        <v>-</v>
      </c>
      <c r="AS16" s="92" t="str">
        <f>IF(AS$3='Rent Roll'!$U13,
IF(OR(AND(AS$5&gt;='Rent Roll'!$K13,AS$5&lt;='Rent Roll'!$L13),AND(AS$5&gt;='Rent Roll'!$M39,AS$5&lt;='Rent Roll'!$N39)),
IF('Rent Roll'!$S13=NNN,AS43,
IF('Rent Roll'!$S13=Stop,AS68,
IF('Rent Roll'!$S13=CAM_Fixed,AS93,
IF('Rent Roll'!$S13=FSG,"-","-")))),"-"),"-")</f>
        <v>-</v>
      </c>
      <c r="AT16" s="92" t="str">
        <f>IF(AT$3='Rent Roll'!$U13,
IF(OR(AND(AT$5&gt;='Rent Roll'!$K13,AT$5&lt;='Rent Roll'!$L13),AND(AT$5&gt;='Rent Roll'!$M39,AT$5&lt;='Rent Roll'!$N39)),
IF('Rent Roll'!$S13=NNN,AT43,
IF('Rent Roll'!$S13=Stop,AT68,
IF('Rent Roll'!$S13=CAM_Fixed,AT93,
IF('Rent Roll'!$S13=FSG,"-","-")))),"-"),"-")</f>
        <v>-</v>
      </c>
      <c r="AU16" s="92" t="str">
        <f>IF(AU$3='Rent Roll'!$U13,
IF(OR(AND(AU$5&gt;='Rent Roll'!$K13,AU$5&lt;='Rent Roll'!$L13),AND(AU$5&gt;='Rent Roll'!$M39,AU$5&lt;='Rent Roll'!$N39)),
IF('Rent Roll'!$S13=NNN,AU43,
IF('Rent Roll'!$S13=Stop,AU68,
IF('Rent Roll'!$S13=CAM_Fixed,AU93,
IF('Rent Roll'!$S13=FSG,"-","-")))),"-"),"-")</f>
        <v>-</v>
      </c>
      <c r="AV16" s="92" t="str">
        <f>IF(AV$3='Rent Roll'!$U13,
IF(OR(AND(AV$5&gt;='Rent Roll'!$K13,AV$5&lt;='Rent Roll'!$L13),AND(AV$5&gt;='Rent Roll'!$M39,AV$5&lt;='Rent Roll'!$N39)),
IF('Rent Roll'!$S13=NNN,AV43,
IF('Rent Roll'!$S13=Stop,AV68,
IF('Rent Roll'!$S13=CAM_Fixed,AV93,
IF('Rent Roll'!$S13=FSG,"-","-")))),"-"),"-")</f>
        <v>-</v>
      </c>
      <c r="AW16" s="92" t="str">
        <f>IF(AW$3='Rent Roll'!$U13,
IF(OR(AND(AW$5&gt;='Rent Roll'!$K13,AW$5&lt;='Rent Roll'!$L13),AND(AW$5&gt;='Rent Roll'!$M39,AW$5&lt;='Rent Roll'!$N39)),
IF('Rent Roll'!$S13=NNN,AW43,
IF('Rent Roll'!$S13=Stop,AW68,
IF('Rent Roll'!$S13=CAM_Fixed,AW93,
IF('Rent Roll'!$S13=FSG,"-","-")))),"-"),"-")</f>
        <v>-</v>
      </c>
      <c r="AX16" s="92" t="str">
        <f>IF(AX$3='Rent Roll'!$U13,
IF(OR(AND(AX$5&gt;='Rent Roll'!$K13,AX$5&lt;='Rent Roll'!$L13),AND(AX$5&gt;='Rent Roll'!$M39,AX$5&lt;='Rent Roll'!$N39)),
IF('Rent Roll'!$S13=NNN,AX43,
IF('Rent Roll'!$S13=Stop,AX68,
IF('Rent Roll'!$S13=CAM_Fixed,AX93,
IF('Rent Roll'!$S13=FSG,"-","-")))),"-"),"-")</f>
        <v>-</v>
      </c>
      <c r="AY16" s="92" t="str">
        <f>IF(AY$3='Rent Roll'!$U13,
IF(OR(AND(AY$5&gt;='Rent Roll'!$K13,AY$5&lt;='Rent Roll'!$L13),AND(AY$5&gt;='Rent Roll'!$M39,AY$5&lt;='Rent Roll'!$N39)),
IF('Rent Roll'!$S13=NNN,AY43,
IF('Rent Roll'!$S13=Stop,AY68,
IF('Rent Roll'!$S13=CAM_Fixed,AY93,
IF('Rent Roll'!$S13=FSG,"-","-")))),"-"),"-")</f>
        <v>-</v>
      </c>
      <c r="AZ16" s="92" t="str">
        <f>IF(AZ$3='Rent Roll'!$U13,
IF(OR(AND(AZ$5&gt;='Rent Roll'!$K13,AZ$5&lt;='Rent Roll'!$L13),AND(AZ$5&gt;='Rent Roll'!$M39,AZ$5&lt;='Rent Roll'!$N39)),
IF('Rent Roll'!$S13=NNN,AZ43,
IF('Rent Roll'!$S13=Stop,AZ68,
IF('Rent Roll'!$S13=CAM_Fixed,AZ93,
IF('Rent Roll'!$S13=FSG,"-","-")))),"-"),"-")</f>
        <v>-</v>
      </c>
      <c r="BA16" s="92" t="str">
        <f>IF(BA$3='Rent Roll'!$U13,
IF(OR(AND(BA$5&gt;='Rent Roll'!$K13,BA$5&lt;='Rent Roll'!$L13),AND(BA$5&gt;='Rent Roll'!$M39,BA$5&lt;='Rent Roll'!$N39)),
IF('Rent Roll'!$S13=NNN,BA43,
IF('Rent Roll'!$S13=Stop,BA68,
IF('Rent Roll'!$S13=CAM_Fixed,BA93,
IF('Rent Roll'!$S13=FSG,"-","-")))),"-"),"-")</f>
        <v>-</v>
      </c>
      <c r="BB16" s="92" t="str">
        <f>IF(BB$3='Rent Roll'!$U13,
IF(OR(AND(BB$5&gt;='Rent Roll'!$K13,BB$5&lt;='Rent Roll'!$L13),AND(BB$5&gt;='Rent Roll'!$M39,BB$5&lt;='Rent Roll'!$N39)),
IF('Rent Roll'!$S13=NNN,BB43,
IF('Rent Roll'!$S13=Stop,BB68,
IF('Rent Roll'!$S13=CAM_Fixed,BB93,
IF('Rent Roll'!$S13=FSG,"-","-")))),"-"),"-")</f>
        <v>-</v>
      </c>
      <c r="BC16" s="92" t="str">
        <f>IF(BC$3='Rent Roll'!$U13,
IF(OR(AND(BC$5&gt;='Rent Roll'!$K13,BC$5&lt;='Rent Roll'!$L13),AND(BC$5&gt;='Rent Roll'!$M39,BC$5&lt;='Rent Roll'!$N39)),
IF('Rent Roll'!$S13=NNN,BC43,
IF('Rent Roll'!$S13=Stop,BC68,
IF('Rent Roll'!$S13=CAM_Fixed,BC93,
IF('Rent Roll'!$S13=FSG,"-","-")))),"-"),"-")</f>
        <v>-</v>
      </c>
      <c r="BD16" s="92" t="str">
        <f>IF(BD$3='Rent Roll'!$U13,
IF(OR(AND(BD$5&gt;='Rent Roll'!$K13,BD$5&lt;='Rent Roll'!$L13),AND(BD$5&gt;='Rent Roll'!$M39,BD$5&lt;='Rent Roll'!$N39)),
IF('Rent Roll'!$S13=NNN,BD43,
IF('Rent Roll'!$S13=Stop,BD68,
IF('Rent Roll'!$S13=CAM_Fixed,BD93,
IF('Rent Roll'!$S13=FSG,"-","-")))),"-"),"-")</f>
        <v>-</v>
      </c>
      <c r="BE16" s="92" t="str">
        <f>IF(BE$3='Rent Roll'!$U13,
IF(OR(AND(BE$5&gt;='Rent Roll'!$K13,BE$5&lt;='Rent Roll'!$L13),AND(BE$5&gt;='Rent Roll'!$M39,BE$5&lt;='Rent Roll'!$N39)),
IF('Rent Roll'!$S13=NNN,BE43,
IF('Rent Roll'!$S13=Stop,BE68,
IF('Rent Roll'!$S13=CAM_Fixed,BE93,
IF('Rent Roll'!$S13=FSG,"-","-")))),"-"),"-")</f>
        <v>-</v>
      </c>
      <c r="BF16" s="92" t="str">
        <f>IF(BF$3='Rent Roll'!$U13,
IF(OR(AND(BF$5&gt;='Rent Roll'!$K13,BF$5&lt;='Rent Roll'!$L13),AND(BF$5&gt;='Rent Roll'!$M39,BF$5&lt;='Rent Roll'!$N39)),
IF('Rent Roll'!$S13=NNN,BF43,
IF('Rent Roll'!$S13=Stop,BF68,
IF('Rent Roll'!$S13=CAM_Fixed,BF93,
IF('Rent Roll'!$S13=FSG,"-","-")))),"-"),"-")</f>
        <v>-</v>
      </c>
      <c r="BG16" s="92" t="str">
        <f>IF(BG$3='Rent Roll'!$U13,
IF(OR(AND(BG$5&gt;='Rent Roll'!$K13,BG$5&lt;='Rent Roll'!$L13),AND(BG$5&gt;='Rent Roll'!$M39,BG$5&lt;='Rent Roll'!$N39)),
IF('Rent Roll'!$S13=NNN,BG43,
IF('Rent Roll'!$S13=Stop,BG68,
IF('Rent Roll'!$S13=CAM_Fixed,BG93,
IF('Rent Roll'!$S13=FSG,"-","-")))),"-"),"-")</f>
        <v>-</v>
      </c>
      <c r="BH16" s="92" t="str">
        <f>IF(BH$3='Rent Roll'!$U13,
IF(OR(AND(BH$5&gt;='Rent Roll'!$K13,BH$5&lt;='Rent Roll'!$L13),AND(BH$5&gt;='Rent Roll'!$M39,BH$5&lt;='Rent Roll'!$N39)),
IF('Rent Roll'!$S13=NNN,BH43,
IF('Rent Roll'!$S13=Stop,BH68,
IF('Rent Roll'!$S13=CAM_Fixed,BH93,
IF('Rent Roll'!$S13=FSG,"-","-")))),"-"),"-")</f>
        <v>-</v>
      </c>
      <c r="BI16" s="92" t="str">
        <f>IF(BI$3='Rent Roll'!$U13,
IF(OR(AND(BI$5&gt;='Rent Roll'!$K13,BI$5&lt;='Rent Roll'!$L13),AND(BI$5&gt;='Rent Roll'!$M39,BI$5&lt;='Rent Roll'!$N39)),
IF('Rent Roll'!$S13=NNN,BI43,
IF('Rent Roll'!$S13=Stop,BI68,
IF('Rent Roll'!$S13=CAM_Fixed,BI93,
IF('Rent Roll'!$S13=FSG,"-","-")))),"-"),"-")</f>
        <v>-</v>
      </c>
      <c r="BJ16" s="92" t="str">
        <f>IF(BJ$3='Rent Roll'!$U13,
IF(OR(AND(BJ$5&gt;='Rent Roll'!$K13,BJ$5&lt;='Rent Roll'!$L13),AND(BJ$5&gt;='Rent Roll'!$M39,BJ$5&lt;='Rent Roll'!$N39)),
IF('Rent Roll'!$S13=NNN,BJ43,
IF('Rent Roll'!$S13=Stop,BJ68,
IF('Rent Roll'!$S13=CAM_Fixed,BJ93,
IF('Rent Roll'!$S13=FSG,"-","-")))),"-"),"-")</f>
        <v>-</v>
      </c>
      <c r="BK16" s="92" t="str">
        <f>IF(BK$3='Rent Roll'!$U13,
IF(OR(AND(BK$5&gt;='Rent Roll'!$K13,BK$5&lt;='Rent Roll'!$L13),AND(BK$5&gt;='Rent Roll'!$M39,BK$5&lt;='Rent Roll'!$N39)),
IF('Rent Roll'!$S13=NNN,BK43,
IF('Rent Roll'!$S13=Stop,BK68,
IF('Rent Roll'!$S13=CAM_Fixed,BK93,
IF('Rent Roll'!$S13=FSG,"-","-")))),"-"),"-")</f>
        <v>-</v>
      </c>
      <c r="BL16" s="92" t="str">
        <f>IF(BL$3='Rent Roll'!$U13,
IF(OR(AND(BL$5&gt;='Rent Roll'!$K13,BL$5&lt;='Rent Roll'!$L13),AND(BL$5&gt;='Rent Roll'!$M39,BL$5&lt;='Rent Roll'!$N39)),
IF('Rent Roll'!$S13=NNN,BL43,
IF('Rent Roll'!$S13=Stop,BL68,
IF('Rent Roll'!$S13=CAM_Fixed,BL93,
IF('Rent Roll'!$S13=FSG,"-","-")))),"-"),"-")</f>
        <v>-</v>
      </c>
      <c r="BM16" s="92" t="str">
        <f>IF(BM$3='Rent Roll'!$U13,
IF(OR(AND(BM$5&gt;='Rent Roll'!$K13,BM$5&lt;='Rent Roll'!$L13),AND(BM$5&gt;='Rent Roll'!$M39,BM$5&lt;='Rent Roll'!$N39)),
IF('Rent Roll'!$S13=NNN,BM43,
IF('Rent Roll'!$S13=Stop,BM68,
IF('Rent Roll'!$S13=CAM_Fixed,BM93,
IF('Rent Roll'!$S13=FSG,"-","-")))),"-"),"-")</f>
        <v>-</v>
      </c>
      <c r="BN16" s="92" t="str">
        <f>IF(BN$3='Rent Roll'!$U13,
IF(OR(AND(BN$5&gt;='Rent Roll'!$K13,BN$5&lt;='Rent Roll'!$L13),AND(BN$5&gt;='Rent Roll'!$M39,BN$5&lt;='Rent Roll'!$N39)),
IF('Rent Roll'!$S13=NNN,BN43,
IF('Rent Roll'!$S13=Stop,BN68,
IF('Rent Roll'!$S13=CAM_Fixed,BN93,
IF('Rent Roll'!$S13=FSG,"-","-")))),"-"),"-")</f>
        <v>-</v>
      </c>
      <c r="BO16" s="92" t="str">
        <f>IF(BO$3='Rent Roll'!$U13,
IF(OR(AND(BO$5&gt;='Rent Roll'!$K13,BO$5&lt;='Rent Roll'!$L13),AND(BO$5&gt;='Rent Roll'!$M39,BO$5&lt;='Rent Roll'!$N39)),
IF('Rent Roll'!$S13=NNN,BO43,
IF('Rent Roll'!$S13=Stop,BO68,
IF('Rent Roll'!$S13=CAM_Fixed,BO93,
IF('Rent Roll'!$S13=FSG,"-","-")))),"-"),"-")</f>
        <v>-</v>
      </c>
      <c r="BP16" s="92" t="str">
        <f>IF(BP$3='Rent Roll'!$U13,
IF(OR(AND(BP$5&gt;='Rent Roll'!$K13,BP$5&lt;='Rent Roll'!$L13),AND(BP$5&gt;='Rent Roll'!$M39,BP$5&lt;='Rent Roll'!$N39)),
IF('Rent Roll'!$S13=NNN,BP43,
IF('Rent Roll'!$S13=Stop,BP68,
IF('Rent Roll'!$S13=CAM_Fixed,BP93,
IF('Rent Roll'!$S13=FSG,"-","-")))),"-"),"-")</f>
        <v>-</v>
      </c>
      <c r="BQ16" s="92" t="str">
        <f>IF(BQ$3='Rent Roll'!$U13,
IF(OR(AND(BQ$5&gt;='Rent Roll'!$K13,BQ$5&lt;='Rent Roll'!$L13),AND(BQ$5&gt;='Rent Roll'!$M39,BQ$5&lt;='Rent Roll'!$N39)),
IF('Rent Roll'!$S13=NNN,BQ43,
IF('Rent Roll'!$S13=Stop,BQ68,
IF('Rent Roll'!$S13=CAM_Fixed,BQ93,
IF('Rent Roll'!$S13=FSG,"-","-")))),"-"),"-")</f>
        <v>-</v>
      </c>
      <c r="BR16" s="92" t="str">
        <f>IF(BR$3='Rent Roll'!$U13,
IF(OR(AND(BR$5&gt;='Rent Roll'!$K13,BR$5&lt;='Rent Roll'!$L13),AND(BR$5&gt;='Rent Roll'!$M39,BR$5&lt;='Rent Roll'!$N39)),
IF('Rent Roll'!$S13=NNN,BR43,
IF('Rent Roll'!$S13=Stop,BR68,
IF('Rent Roll'!$S13=CAM_Fixed,BR93,
IF('Rent Roll'!$S13=FSG,"-","-")))),"-"),"-")</f>
        <v>-</v>
      </c>
      <c r="BS16" s="92" t="str">
        <f>IF(BS$3='Rent Roll'!$U13,
IF(OR(AND(BS$5&gt;='Rent Roll'!$K13,BS$5&lt;='Rent Roll'!$L13),AND(BS$5&gt;='Rent Roll'!$M39,BS$5&lt;='Rent Roll'!$N39)),
IF('Rent Roll'!$S13=NNN,BS43,
IF('Rent Roll'!$S13=Stop,BS68,
IF('Rent Roll'!$S13=CAM_Fixed,BS93,
IF('Rent Roll'!$S13=FSG,"-","-")))),"-"),"-")</f>
        <v>-</v>
      </c>
      <c r="BT16" s="92" t="str">
        <f>IF(BT$3='Rent Roll'!$U13,
IF(OR(AND(BT$5&gt;='Rent Roll'!$K13,BT$5&lt;='Rent Roll'!$L13),AND(BT$5&gt;='Rent Roll'!$M39,BT$5&lt;='Rent Roll'!$N39)),
IF('Rent Roll'!$S13=NNN,BT43,
IF('Rent Roll'!$S13=Stop,BT68,
IF('Rent Roll'!$S13=CAM_Fixed,BT93,
IF('Rent Roll'!$S13=FSG,"-","-")))),"-"),"-")</f>
        <v>-</v>
      </c>
      <c r="BU16" s="92" t="str">
        <f>IF(BU$3='Rent Roll'!$U13,
IF(OR(AND(BU$5&gt;='Rent Roll'!$K13,BU$5&lt;='Rent Roll'!$L13),AND(BU$5&gt;='Rent Roll'!$M39,BU$5&lt;='Rent Roll'!$N39)),
IF('Rent Roll'!$S13=NNN,BU43,
IF('Rent Roll'!$S13=Stop,BU68,
IF('Rent Roll'!$S13=CAM_Fixed,BU93,
IF('Rent Roll'!$S13=FSG,"-","-")))),"-"),"-")</f>
        <v>-</v>
      </c>
      <c r="BV16" s="92" t="str">
        <f>IF(BV$3='Rent Roll'!$U13,
IF(OR(AND(BV$5&gt;='Rent Roll'!$K13,BV$5&lt;='Rent Roll'!$L13),AND(BV$5&gt;='Rent Roll'!$M39,BV$5&lt;='Rent Roll'!$N39)),
IF('Rent Roll'!$S13=NNN,BV43,
IF('Rent Roll'!$S13=Stop,BV68,
IF('Rent Roll'!$S13=CAM_Fixed,BV93,
IF('Rent Roll'!$S13=FSG,"-","-")))),"-"),"-")</f>
        <v>-</v>
      </c>
      <c r="BW16" s="92" t="str">
        <f>IF(BW$3='Rent Roll'!$U13,
IF(OR(AND(BW$5&gt;='Rent Roll'!$K13,BW$5&lt;='Rent Roll'!$L13),AND(BW$5&gt;='Rent Roll'!$M39,BW$5&lt;='Rent Roll'!$N39)),
IF('Rent Roll'!$S13=NNN,BW43,
IF('Rent Roll'!$S13=Stop,BW68,
IF('Rent Roll'!$S13=CAM_Fixed,BW93,
IF('Rent Roll'!$S13=FSG,"-","-")))),"-"),"-")</f>
        <v>-</v>
      </c>
      <c r="BX16" s="92" t="str">
        <f>IF(BX$3='Rent Roll'!$U13,
IF(OR(AND(BX$5&gt;='Rent Roll'!$K13,BX$5&lt;='Rent Roll'!$L13),AND(BX$5&gt;='Rent Roll'!$M39,BX$5&lt;='Rent Roll'!$N39)),
IF('Rent Roll'!$S13=NNN,BX43,
IF('Rent Roll'!$S13=Stop,BX68,
IF('Rent Roll'!$S13=CAM_Fixed,BX93,
IF('Rent Roll'!$S13=FSG,"-","-")))),"-"),"-")</f>
        <v>-</v>
      </c>
      <c r="BY16" s="92" t="str">
        <f>IF(BY$3='Rent Roll'!$U13,
IF(OR(AND(BY$5&gt;='Rent Roll'!$K13,BY$5&lt;='Rent Roll'!$L13),AND(BY$5&gt;='Rent Roll'!$M39,BY$5&lt;='Rent Roll'!$N39)),
IF('Rent Roll'!$S13=NNN,BY43,
IF('Rent Roll'!$S13=Stop,BY68,
IF('Rent Roll'!$S13=CAM_Fixed,BY93,
IF('Rent Roll'!$S13=FSG,"-","-")))),"-"),"-")</f>
        <v>-</v>
      </c>
      <c r="BZ16" s="92" t="str">
        <f>IF(BZ$3='Rent Roll'!$U13,
IF(OR(AND(BZ$5&gt;='Rent Roll'!$K13,BZ$5&lt;='Rent Roll'!$L13),AND(BZ$5&gt;='Rent Roll'!$M39,BZ$5&lt;='Rent Roll'!$N39)),
IF('Rent Roll'!$S13=NNN,BZ43,
IF('Rent Roll'!$S13=Stop,BZ68,
IF('Rent Roll'!$S13=CAM_Fixed,BZ93,
IF('Rent Roll'!$S13=FSG,"-","-")))),"-"),"-")</f>
        <v>-</v>
      </c>
      <c r="CA16" s="92" t="str">
        <f>IF(CA$3='Rent Roll'!$U13,
IF(OR(AND(CA$5&gt;='Rent Roll'!$K13,CA$5&lt;='Rent Roll'!$L13),AND(CA$5&gt;='Rent Roll'!$M39,CA$5&lt;='Rent Roll'!$N39)),
IF('Rent Roll'!$S13=NNN,CA43,
IF('Rent Roll'!$S13=Stop,CA68,
IF('Rent Roll'!$S13=CAM_Fixed,CA93,
IF('Rent Roll'!$S13=FSG,"-","-")))),"-"),"-")</f>
        <v>-</v>
      </c>
      <c r="CB16" s="92" t="str">
        <f>IF(CB$3='Rent Roll'!$U13,
IF(OR(AND(CB$5&gt;='Rent Roll'!$K13,CB$5&lt;='Rent Roll'!$L13),AND(CB$5&gt;='Rent Roll'!$M39,CB$5&lt;='Rent Roll'!$N39)),
IF('Rent Roll'!$S13=NNN,CB43,
IF('Rent Roll'!$S13=Stop,CB68,
IF('Rent Roll'!$S13=CAM_Fixed,CB93,
IF('Rent Roll'!$S13=FSG,"-","-")))),"-"),"-")</f>
        <v>-</v>
      </c>
      <c r="CC16" s="92" t="str">
        <f>IF(CC$3='Rent Roll'!$U13,
IF(OR(AND(CC$5&gt;='Rent Roll'!$K13,CC$5&lt;='Rent Roll'!$L13),AND(CC$5&gt;='Rent Roll'!$M39,CC$5&lt;='Rent Roll'!$N39)),
IF('Rent Roll'!$S13=NNN,CC43,
IF('Rent Roll'!$S13=Stop,CC68,
IF('Rent Roll'!$S13=CAM_Fixed,CC93,
IF('Rent Roll'!$S13=FSG,"-","-")))),"-"),"-")</f>
        <v>-</v>
      </c>
      <c r="CD16" s="92" t="str">
        <f>IF(CD$3='Rent Roll'!$U13,
IF(OR(AND(CD$5&gt;='Rent Roll'!$K13,CD$5&lt;='Rent Roll'!$L13),AND(CD$5&gt;='Rent Roll'!$M39,CD$5&lt;='Rent Roll'!$N39)),
IF('Rent Roll'!$S13=NNN,CD43,
IF('Rent Roll'!$S13=Stop,CD68,
IF('Rent Roll'!$S13=CAM_Fixed,CD93,
IF('Rent Roll'!$S13=FSG,"-","-")))),"-"),"-")</f>
        <v>-</v>
      </c>
      <c r="CE16" s="92" t="str">
        <f>IF(CE$3='Rent Roll'!$U13,
IF(OR(AND(CE$5&gt;='Rent Roll'!$K13,CE$5&lt;='Rent Roll'!$L13),AND(CE$5&gt;='Rent Roll'!$M39,CE$5&lt;='Rent Roll'!$N39)),
IF('Rent Roll'!$S13=NNN,CE43,
IF('Rent Roll'!$S13=Stop,CE68,
IF('Rent Roll'!$S13=CAM_Fixed,CE93,
IF('Rent Roll'!$S13=FSG,"-","-")))),"-"),"-")</f>
        <v>-</v>
      </c>
      <c r="CF16" s="92" t="str">
        <f>IF(CF$3='Rent Roll'!$U13,
IF(OR(AND(CF$5&gt;='Rent Roll'!$K13,CF$5&lt;='Rent Roll'!$L13),AND(CF$5&gt;='Rent Roll'!$M39,CF$5&lt;='Rent Roll'!$N39)),
IF('Rent Roll'!$S13=NNN,CF43,
IF('Rent Roll'!$S13=Stop,CF68,
IF('Rent Roll'!$S13=CAM_Fixed,CF93,
IF('Rent Roll'!$S13=FSG,"-","-")))),"-"),"-")</f>
        <v>-</v>
      </c>
      <c r="CG16" s="92" t="str">
        <f>IF(CG$3='Rent Roll'!$U13,
IF(OR(AND(CG$5&gt;='Rent Roll'!$K13,CG$5&lt;='Rent Roll'!$L13),AND(CG$5&gt;='Rent Roll'!$M39,CG$5&lt;='Rent Roll'!$N39)),
IF('Rent Roll'!$S13=NNN,CG43,
IF('Rent Roll'!$S13=Stop,CG68,
IF('Rent Roll'!$S13=CAM_Fixed,CG93,
IF('Rent Roll'!$S13=FSG,"-","-")))),"-"),"-")</f>
        <v>-</v>
      </c>
      <c r="CH16" s="92" t="str">
        <f>IF(CH$3='Rent Roll'!$U13,
IF(OR(AND(CH$5&gt;='Rent Roll'!$K13,CH$5&lt;='Rent Roll'!$L13),AND(CH$5&gt;='Rent Roll'!$M39,CH$5&lt;='Rent Roll'!$N39)),
IF('Rent Roll'!$S13=NNN,CH43,
IF('Rent Roll'!$S13=Stop,CH68,
IF('Rent Roll'!$S13=CAM_Fixed,CH93,
IF('Rent Roll'!$S13=FSG,"-","-")))),"-"),"-")</f>
        <v>-</v>
      </c>
      <c r="CI16" s="92" t="str">
        <f>IF(CI$3='Rent Roll'!$U13,
IF(OR(AND(CI$5&gt;='Rent Roll'!$K13,CI$5&lt;='Rent Roll'!$L13),AND(CI$5&gt;='Rent Roll'!$M39,CI$5&lt;='Rent Roll'!$N39)),
IF('Rent Roll'!$S13=NNN,CI43,
IF('Rent Roll'!$S13=Stop,CI68,
IF('Rent Roll'!$S13=CAM_Fixed,CI93,
IF('Rent Roll'!$S13=FSG,"-","-")))),"-"),"-")</f>
        <v>-</v>
      </c>
      <c r="CJ16" s="92" t="str">
        <f>IF(CJ$3='Rent Roll'!$U13,
IF(OR(AND(CJ$5&gt;='Rent Roll'!$K13,CJ$5&lt;='Rent Roll'!$L13),AND(CJ$5&gt;='Rent Roll'!$M39,CJ$5&lt;='Rent Roll'!$N39)),
IF('Rent Roll'!$S13=NNN,CJ43,
IF('Rent Roll'!$S13=Stop,CJ68,
IF('Rent Roll'!$S13=CAM_Fixed,CJ93,
IF('Rent Roll'!$S13=FSG,"-","-")))),"-"),"-")</f>
        <v>-</v>
      </c>
      <c r="CK16" s="92" t="str">
        <f>IF(CK$3='Rent Roll'!$U13,
IF(OR(AND(CK$5&gt;='Rent Roll'!$K13,CK$5&lt;='Rent Roll'!$L13),AND(CK$5&gt;='Rent Roll'!$M39,CK$5&lt;='Rent Roll'!$N39)),
IF('Rent Roll'!$S13=NNN,CK43,
IF('Rent Roll'!$S13=Stop,CK68,
IF('Rent Roll'!$S13=CAM_Fixed,CK93,
IF('Rent Roll'!$S13=FSG,"-","-")))),"-"),"-")</f>
        <v>-</v>
      </c>
      <c r="CL16" s="92" t="str">
        <f>IF(CL$3='Rent Roll'!$U13,
IF(OR(AND(CL$5&gt;='Rent Roll'!$K13,CL$5&lt;='Rent Roll'!$L13),AND(CL$5&gt;='Rent Roll'!$M39,CL$5&lt;='Rent Roll'!$N39)),
IF('Rent Roll'!$S13=NNN,CL43,
IF('Rent Roll'!$S13=Stop,CL68,
IF('Rent Roll'!$S13=CAM_Fixed,CL93,
IF('Rent Roll'!$S13=FSG,"-","-")))),"-"),"-")</f>
        <v>-</v>
      </c>
      <c r="CM16" s="92" t="str">
        <f>IF(CM$3='Rent Roll'!$U13,
IF(OR(AND(CM$5&gt;='Rent Roll'!$K13,CM$5&lt;='Rent Roll'!$L13),AND(CM$5&gt;='Rent Roll'!$M39,CM$5&lt;='Rent Roll'!$N39)),
IF('Rent Roll'!$S13=NNN,CM43,
IF('Rent Roll'!$S13=Stop,CM68,
IF('Rent Roll'!$S13=CAM_Fixed,CM93,
IF('Rent Roll'!$S13=FSG,"-","-")))),"-"),"-")</f>
        <v>-</v>
      </c>
      <c r="CN16" s="92" t="str">
        <f>IF(CN$3='Rent Roll'!$U13,
IF(OR(AND(CN$5&gt;='Rent Roll'!$K13,CN$5&lt;='Rent Roll'!$L13),AND(CN$5&gt;='Rent Roll'!$M39,CN$5&lt;='Rent Roll'!$N39)),
IF('Rent Roll'!$S13=NNN,CN43,
IF('Rent Roll'!$S13=Stop,CN68,
IF('Rent Roll'!$S13=CAM_Fixed,CN93,
IF('Rent Roll'!$S13=FSG,"-","-")))),"-"),"-")</f>
        <v>-</v>
      </c>
      <c r="CO16" s="92" t="str">
        <f>IF(CO$3='Rent Roll'!$U13,
IF(OR(AND(CO$5&gt;='Rent Roll'!$K13,CO$5&lt;='Rent Roll'!$L13),AND(CO$5&gt;='Rent Roll'!$M39,CO$5&lt;='Rent Roll'!$N39)),
IF('Rent Roll'!$S13=NNN,CO43,
IF('Rent Roll'!$S13=Stop,CO68,
IF('Rent Roll'!$S13=CAM_Fixed,CO93,
IF('Rent Roll'!$S13=FSG,"-","-")))),"-"),"-")</f>
        <v>-</v>
      </c>
      <c r="CP16" s="92" t="str">
        <f>IF(CP$3='Rent Roll'!$U13,
IF(OR(AND(CP$5&gt;='Rent Roll'!$K13,CP$5&lt;='Rent Roll'!$L13),AND(CP$5&gt;='Rent Roll'!$M39,CP$5&lt;='Rent Roll'!$N39)),
IF('Rent Roll'!$S13=NNN,CP43,
IF('Rent Roll'!$S13=Stop,CP68,
IF('Rent Roll'!$S13=CAM_Fixed,CP93,
IF('Rent Roll'!$S13=FSG,"-","-")))),"-"),"-")</f>
        <v>-</v>
      </c>
      <c r="CQ16" s="92" t="str">
        <f>IF(CQ$3='Rent Roll'!$U13,
IF(OR(AND(CQ$5&gt;='Rent Roll'!$K13,CQ$5&lt;='Rent Roll'!$L13),AND(CQ$5&gt;='Rent Roll'!$M39,CQ$5&lt;='Rent Roll'!$N39)),
IF('Rent Roll'!$S13=NNN,CQ43,
IF('Rent Roll'!$S13=Stop,CQ68,
IF('Rent Roll'!$S13=CAM_Fixed,CQ93,
IF('Rent Roll'!$S13=FSG,"-","-")))),"-"),"-")</f>
        <v>-</v>
      </c>
      <c r="CR16" s="92" t="str">
        <f>IF(CR$3='Rent Roll'!$U13,
IF(OR(AND(CR$5&gt;='Rent Roll'!$K13,CR$5&lt;='Rent Roll'!$L13),AND(CR$5&gt;='Rent Roll'!$M39,CR$5&lt;='Rent Roll'!$N39)),
IF('Rent Roll'!$S13=NNN,CR43,
IF('Rent Roll'!$S13=Stop,CR68,
IF('Rent Roll'!$S13=CAM_Fixed,CR93,
IF('Rent Roll'!$S13=FSG,"-","-")))),"-"),"-")</f>
        <v>-</v>
      </c>
      <c r="CS16" s="92" t="str">
        <f>IF(CS$3='Rent Roll'!$U13,
IF(OR(AND(CS$5&gt;='Rent Roll'!$K13,CS$5&lt;='Rent Roll'!$L13),AND(CS$5&gt;='Rent Roll'!$M39,CS$5&lt;='Rent Roll'!$N39)),
IF('Rent Roll'!$S13=NNN,CS43,
IF('Rent Roll'!$S13=Stop,CS68,
IF('Rent Roll'!$S13=CAM_Fixed,CS93,
IF('Rent Roll'!$S13=FSG,"-","-")))),"-"),"-")</f>
        <v>-</v>
      </c>
      <c r="CT16" s="92" t="str">
        <f>IF(CT$3='Rent Roll'!$U13,
IF(OR(AND(CT$5&gt;='Rent Roll'!$K13,CT$5&lt;='Rent Roll'!$L13),AND(CT$5&gt;='Rent Roll'!$M39,CT$5&lt;='Rent Roll'!$N39)),
IF('Rent Roll'!$S13=NNN,CT43,
IF('Rent Roll'!$S13=Stop,CT68,
IF('Rent Roll'!$S13=CAM_Fixed,CT93,
IF('Rent Roll'!$S13=FSG,"-","-")))),"-"),"-")</f>
        <v>-</v>
      </c>
      <c r="CU16" s="92" t="str">
        <f>IF(CU$3='Rent Roll'!$U13,
IF(OR(AND(CU$5&gt;='Rent Roll'!$K13,CU$5&lt;='Rent Roll'!$L13),AND(CU$5&gt;='Rent Roll'!$M39,CU$5&lt;='Rent Roll'!$N39)),
IF('Rent Roll'!$S13=NNN,CU43,
IF('Rent Roll'!$S13=Stop,CU68,
IF('Rent Roll'!$S13=CAM_Fixed,CU93,
IF('Rent Roll'!$S13=FSG,"-","-")))),"-"),"-")</f>
        <v>-</v>
      </c>
      <c r="CV16" s="92" t="str">
        <f>IF(CV$3='Rent Roll'!$U13,
IF(OR(AND(CV$5&gt;='Rent Roll'!$K13,CV$5&lt;='Rent Roll'!$L13),AND(CV$5&gt;='Rent Roll'!$M39,CV$5&lt;='Rent Roll'!$N39)),
IF('Rent Roll'!$S13=NNN,CV43,
IF('Rent Roll'!$S13=Stop,CV68,
IF('Rent Roll'!$S13=CAM_Fixed,CV93,
IF('Rent Roll'!$S13=FSG,"-","-")))),"-"),"-")</f>
        <v>-</v>
      </c>
      <c r="CW16" s="92" t="str">
        <f>IF(CW$3='Rent Roll'!$U13,
IF(OR(AND(CW$5&gt;='Rent Roll'!$K13,CW$5&lt;='Rent Roll'!$L13),AND(CW$5&gt;='Rent Roll'!$M39,CW$5&lt;='Rent Roll'!$N39)),
IF('Rent Roll'!$S13=NNN,CW43,
IF('Rent Roll'!$S13=Stop,CW68,
IF('Rent Roll'!$S13=CAM_Fixed,CW93,
IF('Rent Roll'!$S13=FSG,"-","-")))),"-"),"-")</f>
        <v>-</v>
      </c>
      <c r="CX16" s="92" t="str">
        <f>IF(CX$3='Rent Roll'!$U13,
IF(OR(AND(CX$5&gt;='Rent Roll'!$K13,CX$5&lt;='Rent Roll'!$L13),AND(CX$5&gt;='Rent Roll'!$M39,CX$5&lt;='Rent Roll'!$N39)),
IF('Rent Roll'!$S13=NNN,CX43,
IF('Rent Roll'!$S13=Stop,CX68,
IF('Rent Roll'!$S13=CAM_Fixed,CX93,
IF('Rent Roll'!$S13=FSG,"-","-")))),"-"),"-")</f>
        <v>-</v>
      </c>
      <c r="CY16" s="92" t="str">
        <f>IF(CY$3='Rent Roll'!$U13,
IF(OR(AND(CY$5&gt;='Rent Roll'!$K13,CY$5&lt;='Rent Roll'!$L13),AND(CY$5&gt;='Rent Roll'!$M39,CY$5&lt;='Rent Roll'!$N39)),
IF('Rent Roll'!$S13=NNN,CY43,
IF('Rent Roll'!$S13=Stop,CY68,
IF('Rent Roll'!$S13=CAM_Fixed,CY93,
IF('Rent Roll'!$S13=FSG,"-","-")))),"-"),"-")</f>
        <v>-</v>
      </c>
      <c r="CZ16" s="92" t="str">
        <f>IF(CZ$3='Rent Roll'!$U13,
IF(OR(AND(CZ$5&gt;='Rent Roll'!$K13,CZ$5&lt;='Rent Roll'!$L13),AND(CZ$5&gt;='Rent Roll'!$M39,CZ$5&lt;='Rent Roll'!$N39)),
IF('Rent Roll'!$S13=NNN,CZ43,
IF('Rent Roll'!$S13=Stop,CZ68,
IF('Rent Roll'!$S13=CAM_Fixed,CZ93,
IF('Rent Roll'!$S13=FSG,"-","-")))),"-"),"-")</f>
        <v>-</v>
      </c>
      <c r="DA16" s="92" t="str">
        <f>IF(DA$3='Rent Roll'!$U13,
IF(OR(AND(DA$5&gt;='Rent Roll'!$K13,DA$5&lt;='Rent Roll'!$L13),AND(DA$5&gt;='Rent Roll'!$M39,DA$5&lt;='Rent Roll'!$N39)),
IF('Rent Roll'!$S13=NNN,DA43,
IF('Rent Roll'!$S13=Stop,DA68,
IF('Rent Roll'!$S13=CAM_Fixed,DA93,
IF('Rent Roll'!$S13=FSG,"-","-")))),"-"),"-")</f>
        <v>-</v>
      </c>
      <c r="DB16" s="92" t="str">
        <f>IF(DB$3='Rent Roll'!$U13,
IF(OR(AND(DB$5&gt;='Rent Roll'!$K13,DB$5&lt;='Rent Roll'!$L13),AND(DB$5&gt;='Rent Roll'!$M39,DB$5&lt;='Rent Roll'!$N39)),
IF('Rent Roll'!$S13=NNN,DB43,
IF('Rent Roll'!$S13=Stop,DB68,
IF('Rent Roll'!$S13=CAM_Fixed,DB93,
IF('Rent Roll'!$S13=FSG,"-","-")))),"-"),"-")</f>
        <v>-</v>
      </c>
      <c r="DC16" s="92" t="str">
        <f>IF(DC$3='Rent Roll'!$U13,
IF(OR(AND(DC$5&gt;='Rent Roll'!$K13,DC$5&lt;='Rent Roll'!$L13),AND(DC$5&gt;='Rent Roll'!$M39,DC$5&lt;='Rent Roll'!$N39)),
IF('Rent Roll'!$S13=NNN,DC43,
IF('Rent Roll'!$S13=Stop,DC68,
IF('Rent Roll'!$S13=CAM_Fixed,DC93,
IF('Rent Roll'!$S13=FSG,"-","-")))),"-"),"-")</f>
        <v>-</v>
      </c>
      <c r="DD16" s="92" t="str">
        <f>IF(DD$3='Rent Roll'!$U13,
IF(OR(AND(DD$5&gt;='Rent Roll'!$K13,DD$5&lt;='Rent Roll'!$L13),AND(DD$5&gt;='Rent Roll'!$M39,DD$5&lt;='Rent Roll'!$N39)),
IF('Rent Roll'!$S13=NNN,DD43,
IF('Rent Roll'!$S13=Stop,DD68,
IF('Rent Roll'!$S13=CAM_Fixed,DD93,
IF('Rent Roll'!$S13=FSG,"-","-")))),"-"),"-")</f>
        <v>-</v>
      </c>
      <c r="DE16" s="92" t="str">
        <f>IF(DE$3='Rent Roll'!$U13,
IF(OR(AND(DE$5&gt;='Rent Roll'!$K13,DE$5&lt;='Rent Roll'!$L13),AND(DE$5&gt;='Rent Roll'!$M39,DE$5&lt;='Rent Roll'!$N39)),
IF('Rent Roll'!$S13=NNN,DE43,
IF('Rent Roll'!$S13=Stop,DE68,
IF('Rent Roll'!$S13=CAM_Fixed,DE93,
IF('Rent Roll'!$S13=FSG,"-","-")))),"-"),"-")</f>
        <v>-</v>
      </c>
      <c r="DF16" s="92" t="str">
        <f>IF(DF$3='Rent Roll'!$U13,
IF(OR(AND(DF$5&gt;='Rent Roll'!$K13,DF$5&lt;='Rent Roll'!$L13),AND(DF$5&gt;='Rent Roll'!$M39,DF$5&lt;='Rent Roll'!$N39)),
IF('Rent Roll'!$S13=NNN,DF43,
IF('Rent Roll'!$S13=Stop,DF68,
IF('Rent Roll'!$S13=CAM_Fixed,DF93,
IF('Rent Roll'!$S13=FSG,"-","-")))),"-"),"-")</f>
        <v>-</v>
      </c>
      <c r="DG16" s="92" t="str">
        <f>IF(DG$3='Rent Roll'!$U13,
IF(OR(AND(DG$5&gt;='Rent Roll'!$K13,DG$5&lt;='Rent Roll'!$L13),AND(DG$5&gt;='Rent Roll'!$M39,DG$5&lt;='Rent Roll'!$N39)),
IF('Rent Roll'!$S13=NNN,DG43,
IF('Rent Roll'!$S13=Stop,DG68,
IF('Rent Roll'!$S13=CAM_Fixed,DG93,
IF('Rent Roll'!$S13=FSG,"-","-")))),"-"),"-")</f>
        <v>-</v>
      </c>
      <c r="DH16" s="92" t="str">
        <f>IF(DH$3='Rent Roll'!$U13,
IF(OR(AND(DH$5&gt;='Rent Roll'!$K13,DH$5&lt;='Rent Roll'!$L13),AND(DH$5&gt;='Rent Roll'!$M39,DH$5&lt;='Rent Roll'!$N39)),
IF('Rent Roll'!$S13=NNN,DH43,
IF('Rent Roll'!$S13=Stop,DH68,
IF('Rent Roll'!$S13=CAM_Fixed,DH93,
IF('Rent Roll'!$S13=FSG,"-","-")))),"-"),"-")</f>
        <v>-</v>
      </c>
      <c r="DI16" s="92" t="str">
        <f>IF(DI$3='Rent Roll'!$U13,
IF(OR(AND(DI$5&gt;='Rent Roll'!$K13,DI$5&lt;='Rent Roll'!$L13),AND(DI$5&gt;='Rent Roll'!$M39,DI$5&lt;='Rent Roll'!$N39)),
IF('Rent Roll'!$S13=NNN,DI43,
IF('Rent Roll'!$S13=Stop,DI68,
IF('Rent Roll'!$S13=CAM_Fixed,DI93,
IF('Rent Roll'!$S13=FSG,"-","-")))),"-"),"-")</f>
        <v>-</v>
      </c>
      <c r="DJ16" s="92" t="str">
        <f>IF(DJ$3='Rent Roll'!$U13,
IF(OR(AND(DJ$5&gt;='Rent Roll'!$K13,DJ$5&lt;='Rent Roll'!$L13),AND(DJ$5&gt;='Rent Roll'!$M39,DJ$5&lt;='Rent Roll'!$N39)),
IF('Rent Roll'!$S13=NNN,DJ43,
IF('Rent Roll'!$S13=Stop,DJ68,
IF('Rent Roll'!$S13=CAM_Fixed,DJ93,
IF('Rent Roll'!$S13=FSG,"-","-")))),"-"),"-")</f>
        <v>-</v>
      </c>
      <c r="DK16" s="92" t="str">
        <f>IF(DK$3='Rent Roll'!$U13,
IF(OR(AND(DK$5&gt;='Rent Roll'!$K13,DK$5&lt;='Rent Roll'!$L13),AND(DK$5&gt;='Rent Roll'!$M39,DK$5&lt;='Rent Roll'!$N39)),
IF('Rent Roll'!$S13=NNN,DK43,
IF('Rent Roll'!$S13=Stop,DK68,
IF('Rent Roll'!$S13=CAM_Fixed,DK93,
IF('Rent Roll'!$S13=FSG,"-","-")))),"-"),"-")</f>
        <v>-</v>
      </c>
      <c r="DL16" s="92" t="str">
        <f>IF(DL$3='Rent Roll'!$U13,
IF(OR(AND(DL$5&gt;='Rent Roll'!$K13,DL$5&lt;='Rent Roll'!$L13),AND(DL$5&gt;='Rent Roll'!$M39,DL$5&lt;='Rent Roll'!$N39)),
IF('Rent Roll'!$S13=NNN,DL43,
IF('Rent Roll'!$S13=Stop,DL68,
IF('Rent Roll'!$S13=CAM_Fixed,DL93,
IF('Rent Roll'!$S13=FSG,"-","-")))),"-"),"-")</f>
        <v>-</v>
      </c>
      <c r="DM16" s="92" t="str">
        <f>IF(DM$3='Rent Roll'!$U13,
IF(OR(AND(DM$5&gt;='Rent Roll'!$K13,DM$5&lt;='Rent Roll'!$L13),AND(DM$5&gt;='Rent Roll'!$M39,DM$5&lt;='Rent Roll'!$N39)),
IF('Rent Roll'!$S13=NNN,DM43,
IF('Rent Roll'!$S13=Stop,DM68,
IF('Rent Roll'!$S13=CAM_Fixed,DM93,
IF('Rent Roll'!$S13=FSG,"-","-")))),"-"),"-")</f>
        <v>-</v>
      </c>
      <c r="DN16" s="92" t="str">
        <f>IF(DN$3='Rent Roll'!$U13,
IF(OR(AND(DN$5&gt;='Rent Roll'!$K13,DN$5&lt;='Rent Roll'!$L13),AND(DN$5&gt;='Rent Roll'!$M39,DN$5&lt;='Rent Roll'!$N39)),
IF('Rent Roll'!$S13=NNN,DN43,
IF('Rent Roll'!$S13=Stop,DN68,
IF('Rent Roll'!$S13=CAM_Fixed,DN93,
IF('Rent Roll'!$S13=FSG,"-","-")))),"-"),"-")</f>
        <v>-</v>
      </c>
      <c r="DO16" s="92" t="str">
        <f>IF(DO$3='Rent Roll'!$U13,
IF(OR(AND(DO$5&gt;='Rent Roll'!$K13,DO$5&lt;='Rent Roll'!$L13),AND(DO$5&gt;='Rent Roll'!$M39,DO$5&lt;='Rent Roll'!$N39)),
IF('Rent Roll'!$S13=NNN,DO43,
IF('Rent Roll'!$S13=Stop,DO68,
IF('Rent Roll'!$S13=CAM_Fixed,DO93,
IF('Rent Roll'!$S13=FSG,"-","-")))),"-"),"-")</f>
        <v>-</v>
      </c>
      <c r="DP16" s="92" t="str">
        <f>IF(DP$3='Rent Roll'!$U13,
IF(OR(AND(DP$5&gt;='Rent Roll'!$K13,DP$5&lt;='Rent Roll'!$L13),AND(DP$5&gt;='Rent Roll'!$M39,DP$5&lt;='Rent Roll'!$N39)),
IF('Rent Roll'!$S13=NNN,DP43,
IF('Rent Roll'!$S13=Stop,DP68,
IF('Rent Roll'!$S13=CAM_Fixed,DP93,
IF('Rent Roll'!$S13=FSG,"-","-")))),"-"),"-")</f>
        <v>-</v>
      </c>
      <c r="DQ16" s="92" t="str">
        <f>IF(DQ$3='Rent Roll'!$U13,
IF(OR(AND(DQ$5&gt;='Rent Roll'!$K13,DQ$5&lt;='Rent Roll'!$L13),AND(DQ$5&gt;='Rent Roll'!$M39,DQ$5&lt;='Rent Roll'!$N39)),
IF('Rent Roll'!$S13=NNN,DQ43,
IF('Rent Roll'!$S13=Stop,DQ68,
IF('Rent Roll'!$S13=CAM_Fixed,DQ93,
IF('Rent Roll'!$S13=FSG,"-","-")))),"-"),"-")</f>
        <v>-</v>
      </c>
      <c r="DR16" s="92" t="str">
        <f>IF(DR$3='Rent Roll'!$U13,
IF(OR(AND(DR$5&gt;='Rent Roll'!$K13,DR$5&lt;='Rent Roll'!$L13),AND(DR$5&gt;='Rent Roll'!$M39,DR$5&lt;='Rent Roll'!$N39)),
IF('Rent Roll'!$S13=NNN,DR43,
IF('Rent Roll'!$S13=Stop,DR68,
IF('Rent Roll'!$S13=CAM_Fixed,DR93,
IF('Rent Roll'!$S13=FSG,"-","-")))),"-"),"-")</f>
        <v>-</v>
      </c>
      <c r="DS16" s="92" t="str">
        <f>IF(DS$3='Rent Roll'!$U13,
IF(OR(AND(DS$5&gt;='Rent Roll'!$K13,DS$5&lt;='Rent Roll'!$L13),AND(DS$5&gt;='Rent Roll'!$M39,DS$5&lt;='Rent Roll'!$N39)),
IF('Rent Roll'!$S13=NNN,DS43,
IF('Rent Roll'!$S13=Stop,DS68,
IF('Rent Roll'!$S13=CAM_Fixed,DS93,
IF('Rent Roll'!$S13=FSG,"-","-")))),"-"),"-")</f>
        <v>-</v>
      </c>
      <c r="DT16" s="92" t="str">
        <f>IF(DT$3='Rent Roll'!$U13,
IF(OR(AND(DT$5&gt;='Rent Roll'!$K13,DT$5&lt;='Rent Roll'!$L13),AND(DT$5&gt;='Rent Roll'!$M39,DT$5&lt;='Rent Roll'!$N39)),
IF('Rent Roll'!$S13=NNN,DT43,
IF('Rent Roll'!$S13=Stop,DT68,
IF('Rent Roll'!$S13=CAM_Fixed,DT93,
IF('Rent Roll'!$S13=FSG,"-","-")))),"-"),"-")</f>
        <v>-</v>
      </c>
      <c r="DU16" s="92" t="str">
        <f>IF(DU$3='Rent Roll'!$U13,
IF(OR(AND(DU$5&gt;='Rent Roll'!$K13,DU$5&lt;='Rent Roll'!$L13),AND(DU$5&gt;='Rent Roll'!$M39,DU$5&lt;='Rent Roll'!$N39)),
IF('Rent Roll'!$S13=NNN,DU43,
IF('Rent Roll'!$S13=Stop,DU68,
IF('Rent Roll'!$S13=CAM_Fixed,DU93,
IF('Rent Roll'!$S13=FSG,"-","-")))),"-"),"-")</f>
        <v>-</v>
      </c>
      <c r="DV16" s="92" t="str">
        <f>IF(DV$3='Rent Roll'!$U13,
IF(OR(AND(DV$5&gt;='Rent Roll'!$K13,DV$5&lt;='Rent Roll'!$L13),AND(DV$5&gt;='Rent Roll'!$M39,DV$5&lt;='Rent Roll'!$N39)),
IF('Rent Roll'!$S13=NNN,DV43,
IF('Rent Roll'!$S13=Stop,DV68,
IF('Rent Roll'!$S13=CAM_Fixed,DV93,
IF('Rent Roll'!$S13=FSG,"-","-")))),"-"),"-")</f>
        <v>-</v>
      </c>
      <c r="DW16" s="92" t="str">
        <f>IF(DW$3='Rent Roll'!$U13,
IF(OR(AND(DW$5&gt;='Rent Roll'!$K13,DW$5&lt;='Rent Roll'!$L13),AND(DW$5&gt;='Rent Roll'!$M39,DW$5&lt;='Rent Roll'!$N39)),
IF('Rent Roll'!$S13=NNN,DW43,
IF('Rent Roll'!$S13=Stop,DW68,
IF('Rent Roll'!$S13=CAM_Fixed,DW93,
IF('Rent Roll'!$S13=FSG,"-","-")))),"-"),"-")</f>
        <v>-</v>
      </c>
      <c r="DX16" s="92" t="str">
        <f>IF(DX$3='Rent Roll'!$U13,
IF(OR(AND(DX$5&gt;='Rent Roll'!$K13,DX$5&lt;='Rent Roll'!$L13),AND(DX$5&gt;='Rent Roll'!$M39,DX$5&lt;='Rent Roll'!$N39)),
IF('Rent Roll'!$S13=NNN,DX43,
IF('Rent Roll'!$S13=Stop,DX68,
IF('Rent Roll'!$S13=CAM_Fixed,DX93,
IF('Rent Roll'!$S13=FSG,"-","-")))),"-"),"-")</f>
        <v>-</v>
      </c>
      <c r="DY16" s="92" t="str">
        <f>IF(DY$3='Rent Roll'!$U13,
IF(OR(AND(DY$5&gt;='Rent Roll'!$K13,DY$5&lt;='Rent Roll'!$L13),AND(DY$5&gt;='Rent Roll'!$M39,DY$5&lt;='Rent Roll'!$N39)),
IF('Rent Roll'!$S13=NNN,DY43,
IF('Rent Roll'!$S13=Stop,DY68,
IF('Rent Roll'!$S13=CAM_Fixed,DY93,
IF('Rent Roll'!$S13=FSG,"-","-")))),"-"),"-")</f>
        <v>-</v>
      </c>
      <c r="DZ16" s="92" t="str">
        <f>IF(DZ$3='Rent Roll'!$U13,
IF(OR(AND(DZ$5&gt;='Rent Roll'!$K13,DZ$5&lt;='Rent Roll'!$L13),AND(DZ$5&gt;='Rent Roll'!$M39,DZ$5&lt;='Rent Roll'!$N39)),
IF('Rent Roll'!$S13=NNN,DZ43,
IF('Rent Roll'!$S13=Stop,DZ68,
IF('Rent Roll'!$S13=CAM_Fixed,DZ93,
IF('Rent Roll'!$S13=FSG,"-","-")))),"-"),"-")</f>
        <v>-</v>
      </c>
      <c r="EA16" s="92" t="str">
        <f>IF(EA$3='Rent Roll'!$U13,
IF(OR(AND(EA$5&gt;='Rent Roll'!$K13,EA$5&lt;='Rent Roll'!$L13),AND(EA$5&gt;='Rent Roll'!$M39,EA$5&lt;='Rent Roll'!$N39)),
IF('Rent Roll'!$S13=NNN,EA43,
IF('Rent Roll'!$S13=Stop,EA68,
IF('Rent Roll'!$S13=CAM_Fixed,EA93,
IF('Rent Roll'!$S13=FSG,"-","-")))),"-"),"-")</f>
        <v>-</v>
      </c>
      <c r="EB16" s="92" t="str">
        <f>IF(EB$3='Rent Roll'!$U13,
IF(OR(AND(EB$5&gt;='Rent Roll'!$K13,EB$5&lt;='Rent Roll'!$L13),AND(EB$5&gt;='Rent Roll'!$M39,EB$5&lt;='Rent Roll'!$N39)),
IF('Rent Roll'!$S13=NNN,EB43,
IF('Rent Roll'!$S13=Stop,EB68,
IF('Rent Roll'!$S13=CAM_Fixed,EB93,
IF('Rent Roll'!$S13=FSG,"-","-")))),"-"),"-")</f>
        <v>-</v>
      </c>
      <c r="EC16" s="92" t="str">
        <f>IF(EC$3='Rent Roll'!$U13,
IF(OR(AND(EC$5&gt;='Rent Roll'!$K13,EC$5&lt;='Rent Roll'!$L13),AND(EC$5&gt;='Rent Roll'!$M39,EC$5&lt;='Rent Roll'!$N39)),
IF('Rent Roll'!$S13=NNN,EC43,
IF('Rent Roll'!$S13=Stop,EC68,
IF('Rent Roll'!$S13=CAM_Fixed,EC93,
IF('Rent Roll'!$S13=FSG,"-","-")))),"-"),"-")</f>
        <v>-</v>
      </c>
      <c r="ED16" s="92" t="str">
        <f>IF(ED$3='Rent Roll'!$U13,
IF(OR(AND(ED$5&gt;='Rent Roll'!$K13,ED$5&lt;='Rent Roll'!$L13),AND(ED$5&gt;='Rent Roll'!$M39,ED$5&lt;='Rent Roll'!$N39)),
IF('Rent Roll'!$S13=NNN,ED43,
IF('Rent Roll'!$S13=Stop,ED68,
IF('Rent Roll'!$S13=CAM_Fixed,ED93,
IF('Rent Roll'!$S13=FSG,"-","-")))),"-"),"-")</f>
        <v>-</v>
      </c>
      <c r="EE16" s="92" t="str">
        <f>IF(EE$3='Rent Roll'!$U13,
IF(OR(AND(EE$5&gt;='Rent Roll'!$K13,EE$5&lt;='Rent Roll'!$L13),AND(EE$5&gt;='Rent Roll'!$M39,EE$5&lt;='Rent Roll'!$N39)),
IF('Rent Roll'!$S13=NNN,EE43,
IF('Rent Roll'!$S13=Stop,EE68,
IF('Rent Roll'!$S13=CAM_Fixed,EE93,
IF('Rent Roll'!$S13=FSG,"-","-")))),"-"),"-")</f>
        <v>-</v>
      </c>
      <c r="EF16" s="214" t="str">
        <f>IF(EF$3='Rent Roll'!$U13,
IF(OR(AND(EF$5&gt;='Rent Roll'!$K13,EF$5&lt;='Rent Roll'!$L13),AND(EF$5&gt;='Rent Roll'!$M39,EF$5&lt;='Rent Roll'!$N39)),
IF('Rent Roll'!$S13=NNN,EF43,
IF('Rent Roll'!$S13=Stop,EF68,
IF('Rent Roll'!$S13=CAM_Fixed,EF93,
IF('Rent Roll'!$S13=FSG,"-","-")))),"-"),"-")</f>
        <v>-</v>
      </c>
      <c r="EG16" s="251" t="s">
        <v>109</v>
      </c>
    </row>
    <row r="17" spans="2:137" x14ac:dyDescent="0.25">
      <c r="B17" s="288" t="str">
        <f>IF('Rent Roll'!S14&gt;0,'Rent Roll'!S14,"")</f>
        <v/>
      </c>
      <c r="C17" s="287" t="str">
        <f>CONCATENATE('Rent Roll'!B14&amp;" - "&amp;'Rent Roll'!C14)</f>
        <v xml:space="preserve"> - </v>
      </c>
      <c r="D17" s="214">
        <f t="shared" si="11"/>
        <v>0</v>
      </c>
      <c r="E17" s="92" t="str">
        <f>IF(E$3='Rent Roll'!$U14,
IF(OR(AND(E$5&gt;='Rent Roll'!$K14,E$5&lt;='Rent Roll'!$L14),AND(E$5&gt;='Rent Roll'!$M40,E$5&lt;='Rent Roll'!$N40)),
IF('Rent Roll'!$S14=NNN,E44,
IF('Rent Roll'!$S14=Stop,E69,
IF('Rent Roll'!$S14=CAM_Fixed,E94,
IF('Rent Roll'!$S14=FSG,"-","-")))),"-"),"-")</f>
        <v>-</v>
      </c>
      <c r="F17" s="92" t="str">
        <f>IF(F$3='Rent Roll'!$U14,
IF(OR(AND(F$5&gt;='Rent Roll'!$K14,F$5&lt;='Rent Roll'!$L14),AND(F$5&gt;='Rent Roll'!$M40,F$5&lt;='Rent Roll'!$N40)),
IF('Rent Roll'!$S14=NNN,F44,
IF('Rent Roll'!$S14=Stop,F69,
IF('Rent Roll'!$S14=CAM_Fixed,F94,
IF('Rent Roll'!$S14=FSG,"-","-")))),"-"),"-")</f>
        <v>-</v>
      </c>
      <c r="G17" s="92" t="str">
        <f>IF(G$3='Rent Roll'!$U14,
IF(OR(AND(G$5&gt;='Rent Roll'!$K14,G$5&lt;='Rent Roll'!$L14),AND(G$5&gt;='Rent Roll'!$M40,G$5&lt;='Rent Roll'!$N40)),
IF('Rent Roll'!$S14=NNN,G44,
IF('Rent Roll'!$S14=Stop,G69,
IF('Rent Roll'!$S14=CAM_Fixed,G94,
IF('Rent Roll'!$S14=FSG,"-","-")))),"-"),"-")</f>
        <v>-</v>
      </c>
      <c r="H17" s="92" t="str">
        <f>IF(H$3='Rent Roll'!$U14,
IF(OR(AND(H$5&gt;='Rent Roll'!$K14,H$5&lt;='Rent Roll'!$L14),AND(H$5&gt;='Rent Roll'!$M40,H$5&lt;='Rent Roll'!$N40)),
IF('Rent Roll'!$S14=NNN,H44,
IF('Rent Roll'!$S14=Stop,H69,
IF('Rent Roll'!$S14=CAM_Fixed,H94,
IF('Rent Roll'!$S14=FSG,"-","-")))),"-"),"-")</f>
        <v>-</v>
      </c>
      <c r="I17" s="92" t="str">
        <f>IF(I$3='Rent Roll'!$U14,
IF(OR(AND(I$5&gt;='Rent Roll'!$K14,I$5&lt;='Rent Roll'!$L14),AND(I$5&gt;='Rent Roll'!$M40,I$5&lt;='Rent Roll'!$N40)),
IF('Rent Roll'!$S14=NNN,I44,
IF('Rent Roll'!$S14=Stop,I69,
IF('Rent Roll'!$S14=CAM_Fixed,I94,
IF('Rent Roll'!$S14=FSG,"-","-")))),"-"),"-")</f>
        <v>-</v>
      </c>
      <c r="J17" s="92" t="str">
        <f>IF(J$3='Rent Roll'!$U14,
IF(OR(AND(J$5&gt;='Rent Roll'!$K14,J$5&lt;='Rent Roll'!$L14),AND(J$5&gt;='Rent Roll'!$M40,J$5&lt;='Rent Roll'!$N40)),
IF('Rent Roll'!$S14=NNN,J44,
IF('Rent Roll'!$S14=Stop,J69,
IF('Rent Roll'!$S14=CAM_Fixed,J94,
IF('Rent Roll'!$S14=FSG,"-","-")))),"-"),"-")</f>
        <v>-</v>
      </c>
      <c r="K17" s="92" t="str">
        <f>IF(K$3='Rent Roll'!$U14,
IF(OR(AND(K$5&gt;='Rent Roll'!$K14,K$5&lt;='Rent Roll'!$L14),AND(K$5&gt;='Rent Roll'!$M40,K$5&lt;='Rent Roll'!$N40)),
IF('Rent Roll'!$S14=NNN,K44,
IF('Rent Roll'!$S14=Stop,K69,
IF('Rent Roll'!$S14=CAM_Fixed,K94,
IF('Rent Roll'!$S14=FSG,"-","-")))),"-"),"-")</f>
        <v>-</v>
      </c>
      <c r="L17" s="92" t="str">
        <f>IF(L$3='Rent Roll'!$U14,
IF(OR(AND(L$5&gt;='Rent Roll'!$K14,L$5&lt;='Rent Roll'!$L14),AND(L$5&gt;='Rent Roll'!$M40,L$5&lt;='Rent Roll'!$N40)),
IF('Rent Roll'!$S14=NNN,L44,
IF('Rent Roll'!$S14=Stop,L69,
IF('Rent Roll'!$S14=CAM_Fixed,L94,
IF('Rent Roll'!$S14=FSG,"-","-")))),"-"),"-")</f>
        <v>-</v>
      </c>
      <c r="M17" s="92" t="str">
        <f>IF(M$3='Rent Roll'!$U14,
IF(OR(AND(M$5&gt;='Rent Roll'!$K14,M$5&lt;='Rent Roll'!$L14),AND(M$5&gt;='Rent Roll'!$M40,M$5&lt;='Rent Roll'!$N40)),
IF('Rent Roll'!$S14=NNN,M44,
IF('Rent Roll'!$S14=Stop,M69,
IF('Rent Roll'!$S14=CAM_Fixed,M94,
IF('Rent Roll'!$S14=FSG,"-","-")))),"-"),"-")</f>
        <v>-</v>
      </c>
      <c r="N17" s="92" t="str">
        <f>IF(N$3='Rent Roll'!$U14,
IF(OR(AND(N$5&gt;='Rent Roll'!$K14,N$5&lt;='Rent Roll'!$L14),AND(N$5&gt;='Rent Roll'!$M40,N$5&lt;='Rent Roll'!$N40)),
IF('Rent Roll'!$S14=NNN,N44,
IF('Rent Roll'!$S14=Stop,N69,
IF('Rent Roll'!$S14=CAM_Fixed,N94,
IF('Rent Roll'!$S14=FSG,"-","-")))),"-"),"-")</f>
        <v>-</v>
      </c>
      <c r="O17" s="92" t="str">
        <f>IF(O$3='Rent Roll'!$U14,
IF(OR(AND(O$5&gt;='Rent Roll'!$K14,O$5&lt;='Rent Roll'!$L14),AND(O$5&gt;='Rent Roll'!$M40,O$5&lt;='Rent Roll'!$N40)),
IF('Rent Roll'!$S14=NNN,O44,
IF('Rent Roll'!$S14=Stop,O69,
IF('Rent Roll'!$S14=CAM_Fixed,O94,
IF('Rent Roll'!$S14=FSG,"-","-")))),"-"),"-")</f>
        <v>-</v>
      </c>
      <c r="P17" s="92" t="str">
        <f>IF(P$3='Rent Roll'!$U14,
IF(OR(AND(P$5&gt;='Rent Roll'!$K14,P$5&lt;='Rent Roll'!$L14),AND(P$5&gt;='Rent Roll'!$M40,P$5&lt;='Rent Roll'!$N40)),
IF('Rent Roll'!$S14=NNN,P44,
IF('Rent Roll'!$S14=Stop,P69,
IF('Rent Roll'!$S14=CAM_Fixed,P94,
IF('Rent Roll'!$S14=FSG,"-","-")))),"-"),"-")</f>
        <v>-</v>
      </c>
      <c r="Q17" s="92" t="str">
        <f>IF(Q$3='Rent Roll'!$U14,
IF(OR(AND(Q$5&gt;='Rent Roll'!$K14,Q$5&lt;='Rent Roll'!$L14),AND(Q$5&gt;='Rent Roll'!$M40,Q$5&lt;='Rent Roll'!$N40)),
IF('Rent Roll'!$S14=NNN,Q44,
IF('Rent Roll'!$S14=Stop,Q69,
IF('Rent Roll'!$S14=CAM_Fixed,Q94,
IF('Rent Roll'!$S14=FSG,"-","-")))),"-"),"-")</f>
        <v>-</v>
      </c>
      <c r="R17" s="92" t="str">
        <f>IF(R$3='Rent Roll'!$U14,
IF(OR(AND(R$5&gt;='Rent Roll'!$K14,R$5&lt;='Rent Roll'!$L14),AND(R$5&gt;='Rent Roll'!$M40,R$5&lt;='Rent Roll'!$N40)),
IF('Rent Roll'!$S14=NNN,R44,
IF('Rent Roll'!$S14=Stop,R69,
IF('Rent Roll'!$S14=CAM_Fixed,R94,
IF('Rent Roll'!$S14=FSG,"-","-")))),"-"),"-")</f>
        <v>-</v>
      </c>
      <c r="S17" s="92" t="str">
        <f>IF(S$3='Rent Roll'!$U14,
IF(OR(AND(S$5&gt;='Rent Roll'!$K14,S$5&lt;='Rent Roll'!$L14),AND(S$5&gt;='Rent Roll'!$M40,S$5&lt;='Rent Roll'!$N40)),
IF('Rent Roll'!$S14=NNN,S44,
IF('Rent Roll'!$S14=Stop,S69,
IF('Rent Roll'!$S14=CAM_Fixed,S94,
IF('Rent Roll'!$S14=FSG,"-","-")))),"-"),"-")</f>
        <v>-</v>
      </c>
      <c r="T17" s="92" t="str">
        <f>IF(T$3='Rent Roll'!$U14,
IF(OR(AND(T$5&gt;='Rent Roll'!$K14,T$5&lt;='Rent Roll'!$L14),AND(T$5&gt;='Rent Roll'!$M40,T$5&lt;='Rent Roll'!$N40)),
IF('Rent Roll'!$S14=NNN,T44,
IF('Rent Roll'!$S14=Stop,T69,
IF('Rent Roll'!$S14=CAM_Fixed,T94,
IF('Rent Roll'!$S14=FSG,"-","-")))),"-"),"-")</f>
        <v>-</v>
      </c>
      <c r="U17" s="92" t="str">
        <f>IF(U$3='Rent Roll'!$U14,
IF(OR(AND(U$5&gt;='Rent Roll'!$K14,U$5&lt;='Rent Roll'!$L14),AND(U$5&gt;='Rent Roll'!$M40,U$5&lt;='Rent Roll'!$N40)),
IF('Rent Roll'!$S14=NNN,U44,
IF('Rent Roll'!$S14=Stop,U69,
IF('Rent Roll'!$S14=CAM_Fixed,U94,
IF('Rent Roll'!$S14=FSG,"-","-")))),"-"),"-")</f>
        <v>-</v>
      </c>
      <c r="V17" s="92" t="str">
        <f>IF(V$3='Rent Roll'!$U14,
IF(OR(AND(V$5&gt;='Rent Roll'!$K14,V$5&lt;='Rent Roll'!$L14),AND(V$5&gt;='Rent Roll'!$M40,V$5&lt;='Rent Roll'!$N40)),
IF('Rent Roll'!$S14=NNN,V44,
IF('Rent Roll'!$S14=Stop,V69,
IF('Rent Roll'!$S14=CAM_Fixed,V94,
IF('Rent Roll'!$S14=FSG,"-","-")))),"-"),"-")</f>
        <v>-</v>
      </c>
      <c r="W17" s="92" t="str">
        <f>IF(W$3='Rent Roll'!$U14,
IF(OR(AND(W$5&gt;='Rent Roll'!$K14,W$5&lt;='Rent Roll'!$L14),AND(W$5&gt;='Rent Roll'!$M40,W$5&lt;='Rent Roll'!$N40)),
IF('Rent Roll'!$S14=NNN,W44,
IF('Rent Roll'!$S14=Stop,W69,
IF('Rent Roll'!$S14=CAM_Fixed,W94,
IF('Rent Roll'!$S14=FSG,"-","-")))),"-"),"-")</f>
        <v>-</v>
      </c>
      <c r="X17" s="92" t="str">
        <f>IF(X$3='Rent Roll'!$U14,
IF(OR(AND(X$5&gt;='Rent Roll'!$K14,X$5&lt;='Rent Roll'!$L14),AND(X$5&gt;='Rent Roll'!$M40,X$5&lt;='Rent Roll'!$N40)),
IF('Rent Roll'!$S14=NNN,X44,
IF('Rent Roll'!$S14=Stop,X69,
IF('Rent Roll'!$S14=CAM_Fixed,X94,
IF('Rent Roll'!$S14=FSG,"-","-")))),"-"),"-")</f>
        <v>-</v>
      </c>
      <c r="Y17" s="92" t="str">
        <f>IF(Y$3='Rent Roll'!$U14,
IF(OR(AND(Y$5&gt;='Rent Roll'!$K14,Y$5&lt;='Rent Roll'!$L14),AND(Y$5&gt;='Rent Roll'!$M40,Y$5&lt;='Rent Roll'!$N40)),
IF('Rent Roll'!$S14=NNN,Y44,
IF('Rent Roll'!$S14=Stop,Y69,
IF('Rent Roll'!$S14=CAM_Fixed,Y94,
IF('Rent Roll'!$S14=FSG,"-","-")))),"-"),"-")</f>
        <v>-</v>
      </c>
      <c r="Z17" s="92" t="str">
        <f>IF(Z$3='Rent Roll'!$U14,
IF(OR(AND(Z$5&gt;='Rent Roll'!$K14,Z$5&lt;='Rent Roll'!$L14),AND(Z$5&gt;='Rent Roll'!$M40,Z$5&lt;='Rent Roll'!$N40)),
IF('Rent Roll'!$S14=NNN,Z44,
IF('Rent Roll'!$S14=Stop,Z69,
IF('Rent Roll'!$S14=CAM_Fixed,Z94,
IF('Rent Roll'!$S14=FSG,"-","-")))),"-"),"-")</f>
        <v>-</v>
      </c>
      <c r="AA17" s="92" t="str">
        <f>IF(AA$3='Rent Roll'!$U14,
IF(OR(AND(AA$5&gt;='Rent Roll'!$K14,AA$5&lt;='Rent Roll'!$L14),AND(AA$5&gt;='Rent Roll'!$M40,AA$5&lt;='Rent Roll'!$N40)),
IF('Rent Roll'!$S14=NNN,AA44,
IF('Rent Roll'!$S14=Stop,AA69,
IF('Rent Roll'!$S14=CAM_Fixed,AA94,
IF('Rent Roll'!$S14=FSG,"-","-")))),"-"),"-")</f>
        <v>-</v>
      </c>
      <c r="AB17" s="92" t="str">
        <f>IF(AB$3='Rent Roll'!$U14,
IF(OR(AND(AB$5&gt;='Rent Roll'!$K14,AB$5&lt;='Rent Roll'!$L14),AND(AB$5&gt;='Rent Roll'!$M40,AB$5&lt;='Rent Roll'!$N40)),
IF('Rent Roll'!$S14=NNN,AB44,
IF('Rent Roll'!$S14=Stop,AB69,
IF('Rent Roll'!$S14=CAM_Fixed,AB94,
IF('Rent Roll'!$S14=FSG,"-","-")))),"-"),"-")</f>
        <v>-</v>
      </c>
      <c r="AC17" s="92" t="str">
        <f>IF(AC$3='Rent Roll'!$U14,
IF(OR(AND(AC$5&gt;='Rent Roll'!$K14,AC$5&lt;='Rent Roll'!$L14),AND(AC$5&gt;='Rent Roll'!$M40,AC$5&lt;='Rent Roll'!$N40)),
IF('Rent Roll'!$S14=NNN,AC44,
IF('Rent Roll'!$S14=Stop,AC69,
IF('Rent Roll'!$S14=CAM_Fixed,AC94,
IF('Rent Roll'!$S14=FSG,"-","-")))),"-"),"-")</f>
        <v>-</v>
      </c>
      <c r="AD17" s="92" t="str">
        <f>IF(AD$3='Rent Roll'!$U14,
IF(OR(AND(AD$5&gt;='Rent Roll'!$K14,AD$5&lt;='Rent Roll'!$L14),AND(AD$5&gt;='Rent Roll'!$M40,AD$5&lt;='Rent Roll'!$N40)),
IF('Rent Roll'!$S14=NNN,AD44,
IF('Rent Roll'!$S14=Stop,AD69,
IF('Rent Roll'!$S14=CAM_Fixed,AD94,
IF('Rent Roll'!$S14=FSG,"-","-")))),"-"),"-")</f>
        <v>-</v>
      </c>
      <c r="AE17" s="92" t="str">
        <f>IF(AE$3='Rent Roll'!$U14,
IF(OR(AND(AE$5&gt;='Rent Roll'!$K14,AE$5&lt;='Rent Roll'!$L14),AND(AE$5&gt;='Rent Roll'!$M40,AE$5&lt;='Rent Roll'!$N40)),
IF('Rent Roll'!$S14=NNN,AE44,
IF('Rent Roll'!$S14=Stop,AE69,
IF('Rent Roll'!$S14=CAM_Fixed,AE94,
IF('Rent Roll'!$S14=FSG,"-","-")))),"-"),"-")</f>
        <v>-</v>
      </c>
      <c r="AF17" s="92" t="str">
        <f>IF(AF$3='Rent Roll'!$U14,
IF(OR(AND(AF$5&gt;='Rent Roll'!$K14,AF$5&lt;='Rent Roll'!$L14),AND(AF$5&gt;='Rent Roll'!$M40,AF$5&lt;='Rent Roll'!$N40)),
IF('Rent Roll'!$S14=NNN,AF44,
IF('Rent Roll'!$S14=Stop,AF69,
IF('Rent Roll'!$S14=CAM_Fixed,AF94,
IF('Rent Roll'!$S14=FSG,"-","-")))),"-"),"-")</f>
        <v>-</v>
      </c>
      <c r="AG17" s="92" t="str">
        <f>IF(AG$3='Rent Roll'!$U14,
IF(OR(AND(AG$5&gt;='Rent Roll'!$K14,AG$5&lt;='Rent Roll'!$L14),AND(AG$5&gt;='Rent Roll'!$M40,AG$5&lt;='Rent Roll'!$N40)),
IF('Rent Roll'!$S14=NNN,AG44,
IF('Rent Roll'!$S14=Stop,AG69,
IF('Rent Roll'!$S14=CAM_Fixed,AG94,
IF('Rent Roll'!$S14=FSG,"-","-")))),"-"),"-")</f>
        <v>-</v>
      </c>
      <c r="AH17" s="92" t="str">
        <f>IF(AH$3='Rent Roll'!$U14,
IF(OR(AND(AH$5&gt;='Rent Roll'!$K14,AH$5&lt;='Rent Roll'!$L14),AND(AH$5&gt;='Rent Roll'!$M40,AH$5&lt;='Rent Roll'!$N40)),
IF('Rent Roll'!$S14=NNN,AH44,
IF('Rent Roll'!$S14=Stop,AH69,
IF('Rent Roll'!$S14=CAM_Fixed,AH94,
IF('Rent Roll'!$S14=FSG,"-","-")))),"-"),"-")</f>
        <v>-</v>
      </c>
      <c r="AI17" s="92" t="str">
        <f>IF(AI$3='Rent Roll'!$U14,
IF(OR(AND(AI$5&gt;='Rent Roll'!$K14,AI$5&lt;='Rent Roll'!$L14),AND(AI$5&gt;='Rent Roll'!$M40,AI$5&lt;='Rent Roll'!$N40)),
IF('Rent Roll'!$S14=NNN,AI44,
IF('Rent Roll'!$S14=Stop,AI69,
IF('Rent Roll'!$S14=CAM_Fixed,AI94,
IF('Rent Roll'!$S14=FSG,"-","-")))),"-"),"-")</f>
        <v>-</v>
      </c>
      <c r="AJ17" s="92" t="str">
        <f>IF(AJ$3='Rent Roll'!$U14,
IF(OR(AND(AJ$5&gt;='Rent Roll'!$K14,AJ$5&lt;='Rent Roll'!$L14),AND(AJ$5&gt;='Rent Roll'!$M40,AJ$5&lt;='Rent Roll'!$N40)),
IF('Rent Roll'!$S14=NNN,AJ44,
IF('Rent Roll'!$S14=Stop,AJ69,
IF('Rent Roll'!$S14=CAM_Fixed,AJ94,
IF('Rent Roll'!$S14=FSG,"-","-")))),"-"),"-")</f>
        <v>-</v>
      </c>
      <c r="AK17" s="92" t="str">
        <f>IF(AK$3='Rent Roll'!$U14,
IF(OR(AND(AK$5&gt;='Rent Roll'!$K14,AK$5&lt;='Rent Roll'!$L14),AND(AK$5&gt;='Rent Roll'!$M40,AK$5&lt;='Rent Roll'!$N40)),
IF('Rent Roll'!$S14=NNN,AK44,
IF('Rent Roll'!$S14=Stop,AK69,
IF('Rent Roll'!$S14=CAM_Fixed,AK94,
IF('Rent Roll'!$S14=FSG,"-","-")))),"-"),"-")</f>
        <v>-</v>
      </c>
      <c r="AL17" s="92" t="str">
        <f>IF(AL$3='Rent Roll'!$U14,
IF(OR(AND(AL$5&gt;='Rent Roll'!$K14,AL$5&lt;='Rent Roll'!$L14),AND(AL$5&gt;='Rent Roll'!$M40,AL$5&lt;='Rent Roll'!$N40)),
IF('Rent Roll'!$S14=NNN,AL44,
IF('Rent Roll'!$S14=Stop,AL69,
IF('Rent Roll'!$S14=CAM_Fixed,AL94,
IF('Rent Roll'!$S14=FSG,"-","-")))),"-"),"-")</f>
        <v>-</v>
      </c>
      <c r="AM17" s="92" t="str">
        <f>IF(AM$3='Rent Roll'!$U14,
IF(OR(AND(AM$5&gt;='Rent Roll'!$K14,AM$5&lt;='Rent Roll'!$L14),AND(AM$5&gt;='Rent Roll'!$M40,AM$5&lt;='Rent Roll'!$N40)),
IF('Rent Roll'!$S14=NNN,AM44,
IF('Rent Roll'!$S14=Stop,AM69,
IF('Rent Roll'!$S14=CAM_Fixed,AM94,
IF('Rent Roll'!$S14=FSG,"-","-")))),"-"),"-")</f>
        <v>-</v>
      </c>
      <c r="AN17" s="92" t="str">
        <f>IF(AN$3='Rent Roll'!$U14,
IF(OR(AND(AN$5&gt;='Rent Roll'!$K14,AN$5&lt;='Rent Roll'!$L14),AND(AN$5&gt;='Rent Roll'!$M40,AN$5&lt;='Rent Roll'!$N40)),
IF('Rent Roll'!$S14=NNN,AN44,
IF('Rent Roll'!$S14=Stop,AN69,
IF('Rent Roll'!$S14=CAM_Fixed,AN94,
IF('Rent Roll'!$S14=FSG,"-","-")))),"-"),"-")</f>
        <v>-</v>
      </c>
      <c r="AO17" s="92" t="str">
        <f>IF(AO$3='Rent Roll'!$U14,
IF(OR(AND(AO$5&gt;='Rent Roll'!$K14,AO$5&lt;='Rent Roll'!$L14),AND(AO$5&gt;='Rent Roll'!$M40,AO$5&lt;='Rent Roll'!$N40)),
IF('Rent Roll'!$S14=NNN,AO44,
IF('Rent Roll'!$S14=Stop,AO69,
IF('Rent Roll'!$S14=CAM_Fixed,AO94,
IF('Rent Roll'!$S14=FSG,"-","-")))),"-"),"-")</f>
        <v>-</v>
      </c>
      <c r="AP17" s="92" t="str">
        <f>IF(AP$3='Rent Roll'!$U14,
IF(OR(AND(AP$5&gt;='Rent Roll'!$K14,AP$5&lt;='Rent Roll'!$L14),AND(AP$5&gt;='Rent Roll'!$M40,AP$5&lt;='Rent Roll'!$N40)),
IF('Rent Roll'!$S14=NNN,AP44,
IF('Rent Roll'!$S14=Stop,AP69,
IF('Rent Roll'!$S14=CAM_Fixed,AP94,
IF('Rent Roll'!$S14=FSG,"-","-")))),"-"),"-")</f>
        <v>-</v>
      </c>
      <c r="AQ17" s="92" t="str">
        <f>IF(AQ$3='Rent Roll'!$U14,
IF(OR(AND(AQ$5&gt;='Rent Roll'!$K14,AQ$5&lt;='Rent Roll'!$L14),AND(AQ$5&gt;='Rent Roll'!$M40,AQ$5&lt;='Rent Roll'!$N40)),
IF('Rent Roll'!$S14=NNN,AQ44,
IF('Rent Roll'!$S14=Stop,AQ69,
IF('Rent Roll'!$S14=CAM_Fixed,AQ94,
IF('Rent Roll'!$S14=FSG,"-","-")))),"-"),"-")</f>
        <v>-</v>
      </c>
      <c r="AR17" s="92" t="str">
        <f>IF(AR$3='Rent Roll'!$U14,
IF(OR(AND(AR$5&gt;='Rent Roll'!$K14,AR$5&lt;='Rent Roll'!$L14),AND(AR$5&gt;='Rent Roll'!$M40,AR$5&lt;='Rent Roll'!$N40)),
IF('Rent Roll'!$S14=NNN,AR44,
IF('Rent Roll'!$S14=Stop,AR69,
IF('Rent Roll'!$S14=CAM_Fixed,AR94,
IF('Rent Roll'!$S14=FSG,"-","-")))),"-"),"-")</f>
        <v>-</v>
      </c>
      <c r="AS17" s="92" t="str">
        <f>IF(AS$3='Rent Roll'!$U14,
IF(OR(AND(AS$5&gt;='Rent Roll'!$K14,AS$5&lt;='Rent Roll'!$L14),AND(AS$5&gt;='Rent Roll'!$M40,AS$5&lt;='Rent Roll'!$N40)),
IF('Rent Roll'!$S14=NNN,AS44,
IF('Rent Roll'!$S14=Stop,AS69,
IF('Rent Roll'!$S14=CAM_Fixed,AS94,
IF('Rent Roll'!$S14=FSG,"-","-")))),"-"),"-")</f>
        <v>-</v>
      </c>
      <c r="AT17" s="92" t="str">
        <f>IF(AT$3='Rent Roll'!$U14,
IF(OR(AND(AT$5&gt;='Rent Roll'!$K14,AT$5&lt;='Rent Roll'!$L14),AND(AT$5&gt;='Rent Roll'!$M40,AT$5&lt;='Rent Roll'!$N40)),
IF('Rent Roll'!$S14=NNN,AT44,
IF('Rent Roll'!$S14=Stop,AT69,
IF('Rent Roll'!$S14=CAM_Fixed,AT94,
IF('Rent Roll'!$S14=FSG,"-","-")))),"-"),"-")</f>
        <v>-</v>
      </c>
      <c r="AU17" s="92" t="str">
        <f>IF(AU$3='Rent Roll'!$U14,
IF(OR(AND(AU$5&gt;='Rent Roll'!$K14,AU$5&lt;='Rent Roll'!$L14),AND(AU$5&gt;='Rent Roll'!$M40,AU$5&lt;='Rent Roll'!$N40)),
IF('Rent Roll'!$S14=NNN,AU44,
IF('Rent Roll'!$S14=Stop,AU69,
IF('Rent Roll'!$S14=CAM_Fixed,AU94,
IF('Rent Roll'!$S14=FSG,"-","-")))),"-"),"-")</f>
        <v>-</v>
      </c>
      <c r="AV17" s="92" t="str">
        <f>IF(AV$3='Rent Roll'!$U14,
IF(OR(AND(AV$5&gt;='Rent Roll'!$K14,AV$5&lt;='Rent Roll'!$L14),AND(AV$5&gt;='Rent Roll'!$M40,AV$5&lt;='Rent Roll'!$N40)),
IF('Rent Roll'!$S14=NNN,AV44,
IF('Rent Roll'!$S14=Stop,AV69,
IF('Rent Roll'!$S14=CAM_Fixed,AV94,
IF('Rent Roll'!$S14=FSG,"-","-")))),"-"),"-")</f>
        <v>-</v>
      </c>
      <c r="AW17" s="92" t="str">
        <f>IF(AW$3='Rent Roll'!$U14,
IF(OR(AND(AW$5&gt;='Rent Roll'!$K14,AW$5&lt;='Rent Roll'!$L14),AND(AW$5&gt;='Rent Roll'!$M40,AW$5&lt;='Rent Roll'!$N40)),
IF('Rent Roll'!$S14=NNN,AW44,
IF('Rent Roll'!$S14=Stop,AW69,
IF('Rent Roll'!$S14=CAM_Fixed,AW94,
IF('Rent Roll'!$S14=FSG,"-","-")))),"-"),"-")</f>
        <v>-</v>
      </c>
      <c r="AX17" s="92" t="str">
        <f>IF(AX$3='Rent Roll'!$U14,
IF(OR(AND(AX$5&gt;='Rent Roll'!$K14,AX$5&lt;='Rent Roll'!$L14),AND(AX$5&gt;='Rent Roll'!$M40,AX$5&lt;='Rent Roll'!$N40)),
IF('Rent Roll'!$S14=NNN,AX44,
IF('Rent Roll'!$S14=Stop,AX69,
IF('Rent Roll'!$S14=CAM_Fixed,AX94,
IF('Rent Roll'!$S14=FSG,"-","-")))),"-"),"-")</f>
        <v>-</v>
      </c>
      <c r="AY17" s="92" t="str">
        <f>IF(AY$3='Rent Roll'!$U14,
IF(OR(AND(AY$5&gt;='Rent Roll'!$K14,AY$5&lt;='Rent Roll'!$L14),AND(AY$5&gt;='Rent Roll'!$M40,AY$5&lt;='Rent Roll'!$N40)),
IF('Rent Roll'!$S14=NNN,AY44,
IF('Rent Roll'!$S14=Stop,AY69,
IF('Rent Roll'!$S14=CAM_Fixed,AY94,
IF('Rent Roll'!$S14=FSG,"-","-")))),"-"),"-")</f>
        <v>-</v>
      </c>
      <c r="AZ17" s="92" t="str">
        <f>IF(AZ$3='Rent Roll'!$U14,
IF(OR(AND(AZ$5&gt;='Rent Roll'!$K14,AZ$5&lt;='Rent Roll'!$L14),AND(AZ$5&gt;='Rent Roll'!$M40,AZ$5&lt;='Rent Roll'!$N40)),
IF('Rent Roll'!$S14=NNN,AZ44,
IF('Rent Roll'!$S14=Stop,AZ69,
IF('Rent Roll'!$S14=CAM_Fixed,AZ94,
IF('Rent Roll'!$S14=FSG,"-","-")))),"-"),"-")</f>
        <v>-</v>
      </c>
      <c r="BA17" s="92" t="str">
        <f>IF(BA$3='Rent Roll'!$U14,
IF(OR(AND(BA$5&gt;='Rent Roll'!$K14,BA$5&lt;='Rent Roll'!$L14),AND(BA$5&gt;='Rent Roll'!$M40,BA$5&lt;='Rent Roll'!$N40)),
IF('Rent Roll'!$S14=NNN,BA44,
IF('Rent Roll'!$S14=Stop,BA69,
IF('Rent Roll'!$S14=CAM_Fixed,BA94,
IF('Rent Roll'!$S14=FSG,"-","-")))),"-"),"-")</f>
        <v>-</v>
      </c>
      <c r="BB17" s="92" t="str">
        <f>IF(BB$3='Rent Roll'!$U14,
IF(OR(AND(BB$5&gt;='Rent Roll'!$K14,BB$5&lt;='Rent Roll'!$L14),AND(BB$5&gt;='Rent Roll'!$M40,BB$5&lt;='Rent Roll'!$N40)),
IF('Rent Roll'!$S14=NNN,BB44,
IF('Rent Roll'!$S14=Stop,BB69,
IF('Rent Roll'!$S14=CAM_Fixed,BB94,
IF('Rent Roll'!$S14=FSG,"-","-")))),"-"),"-")</f>
        <v>-</v>
      </c>
      <c r="BC17" s="92" t="str">
        <f>IF(BC$3='Rent Roll'!$U14,
IF(OR(AND(BC$5&gt;='Rent Roll'!$K14,BC$5&lt;='Rent Roll'!$L14),AND(BC$5&gt;='Rent Roll'!$M40,BC$5&lt;='Rent Roll'!$N40)),
IF('Rent Roll'!$S14=NNN,BC44,
IF('Rent Roll'!$S14=Stop,BC69,
IF('Rent Roll'!$S14=CAM_Fixed,BC94,
IF('Rent Roll'!$S14=FSG,"-","-")))),"-"),"-")</f>
        <v>-</v>
      </c>
      <c r="BD17" s="92" t="str">
        <f>IF(BD$3='Rent Roll'!$U14,
IF(OR(AND(BD$5&gt;='Rent Roll'!$K14,BD$5&lt;='Rent Roll'!$L14),AND(BD$5&gt;='Rent Roll'!$M40,BD$5&lt;='Rent Roll'!$N40)),
IF('Rent Roll'!$S14=NNN,BD44,
IF('Rent Roll'!$S14=Stop,BD69,
IF('Rent Roll'!$S14=CAM_Fixed,BD94,
IF('Rent Roll'!$S14=FSG,"-","-")))),"-"),"-")</f>
        <v>-</v>
      </c>
      <c r="BE17" s="92" t="str">
        <f>IF(BE$3='Rent Roll'!$U14,
IF(OR(AND(BE$5&gt;='Rent Roll'!$K14,BE$5&lt;='Rent Roll'!$L14),AND(BE$5&gt;='Rent Roll'!$M40,BE$5&lt;='Rent Roll'!$N40)),
IF('Rent Roll'!$S14=NNN,BE44,
IF('Rent Roll'!$S14=Stop,BE69,
IF('Rent Roll'!$S14=CAM_Fixed,BE94,
IF('Rent Roll'!$S14=FSG,"-","-")))),"-"),"-")</f>
        <v>-</v>
      </c>
      <c r="BF17" s="92" t="str">
        <f>IF(BF$3='Rent Roll'!$U14,
IF(OR(AND(BF$5&gt;='Rent Roll'!$K14,BF$5&lt;='Rent Roll'!$L14),AND(BF$5&gt;='Rent Roll'!$M40,BF$5&lt;='Rent Roll'!$N40)),
IF('Rent Roll'!$S14=NNN,BF44,
IF('Rent Roll'!$S14=Stop,BF69,
IF('Rent Roll'!$S14=CAM_Fixed,BF94,
IF('Rent Roll'!$S14=FSG,"-","-")))),"-"),"-")</f>
        <v>-</v>
      </c>
      <c r="BG17" s="92" t="str">
        <f>IF(BG$3='Rent Roll'!$U14,
IF(OR(AND(BG$5&gt;='Rent Roll'!$K14,BG$5&lt;='Rent Roll'!$L14),AND(BG$5&gt;='Rent Roll'!$M40,BG$5&lt;='Rent Roll'!$N40)),
IF('Rent Roll'!$S14=NNN,BG44,
IF('Rent Roll'!$S14=Stop,BG69,
IF('Rent Roll'!$S14=CAM_Fixed,BG94,
IF('Rent Roll'!$S14=FSG,"-","-")))),"-"),"-")</f>
        <v>-</v>
      </c>
      <c r="BH17" s="92" t="str">
        <f>IF(BH$3='Rent Roll'!$U14,
IF(OR(AND(BH$5&gt;='Rent Roll'!$K14,BH$5&lt;='Rent Roll'!$L14),AND(BH$5&gt;='Rent Roll'!$M40,BH$5&lt;='Rent Roll'!$N40)),
IF('Rent Roll'!$S14=NNN,BH44,
IF('Rent Roll'!$S14=Stop,BH69,
IF('Rent Roll'!$S14=CAM_Fixed,BH94,
IF('Rent Roll'!$S14=FSG,"-","-")))),"-"),"-")</f>
        <v>-</v>
      </c>
      <c r="BI17" s="92" t="str">
        <f>IF(BI$3='Rent Roll'!$U14,
IF(OR(AND(BI$5&gt;='Rent Roll'!$K14,BI$5&lt;='Rent Roll'!$L14),AND(BI$5&gt;='Rent Roll'!$M40,BI$5&lt;='Rent Roll'!$N40)),
IF('Rent Roll'!$S14=NNN,BI44,
IF('Rent Roll'!$S14=Stop,BI69,
IF('Rent Roll'!$S14=CAM_Fixed,BI94,
IF('Rent Roll'!$S14=FSG,"-","-")))),"-"),"-")</f>
        <v>-</v>
      </c>
      <c r="BJ17" s="92" t="str">
        <f>IF(BJ$3='Rent Roll'!$U14,
IF(OR(AND(BJ$5&gt;='Rent Roll'!$K14,BJ$5&lt;='Rent Roll'!$L14),AND(BJ$5&gt;='Rent Roll'!$M40,BJ$5&lt;='Rent Roll'!$N40)),
IF('Rent Roll'!$S14=NNN,BJ44,
IF('Rent Roll'!$S14=Stop,BJ69,
IF('Rent Roll'!$S14=CAM_Fixed,BJ94,
IF('Rent Roll'!$S14=FSG,"-","-")))),"-"),"-")</f>
        <v>-</v>
      </c>
      <c r="BK17" s="92" t="str">
        <f>IF(BK$3='Rent Roll'!$U14,
IF(OR(AND(BK$5&gt;='Rent Roll'!$K14,BK$5&lt;='Rent Roll'!$L14),AND(BK$5&gt;='Rent Roll'!$M40,BK$5&lt;='Rent Roll'!$N40)),
IF('Rent Roll'!$S14=NNN,BK44,
IF('Rent Roll'!$S14=Stop,BK69,
IF('Rent Roll'!$S14=CAM_Fixed,BK94,
IF('Rent Roll'!$S14=FSG,"-","-")))),"-"),"-")</f>
        <v>-</v>
      </c>
      <c r="BL17" s="92" t="str">
        <f>IF(BL$3='Rent Roll'!$U14,
IF(OR(AND(BL$5&gt;='Rent Roll'!$K14,BL$5&lt;='Rent Roll'!$L14),AND(BL$5&gt;='Rent Roll'!$M40,BL$5&lt;='Rent Roll'!$N40)),
IF('Rent Roll'!$S14=NNN,BL44,
IF('Rent Roll'!$S14=Stop,BL69,
IF('Rent Roll'!$S14=CAM_Fixed,BL94,
IF('Rent Roll'!$S14=FSG,"-","-")))),"-"),"-")</f>
        <v>-</v>
      </c>
      <c r="BM17" s="92" t="str">
        <f>IF(BM$3='Rent Roll'!$U14,
IF(OR(AND(BM$5&gt;='Rent Roll'!$K14,BM$5&lt;='Rent Roll'!$L14),AND(BM$5&gt;='Rent Roll'!$M40,BM$5&lt;='Rent Roll'!$N40)),
IF('Rent Roll'!$S14=NNN,BM44,
IF('Rent Roll'!$S14=Stop,BM69,
IF('Rent Roll'!$S14=CAM_Fixed,BM94,
IF('Rent Roll'!$S14=FSG,"-","-")))),"-"),"-")</f>
        <v>-</v>
      </c>
      <c r="BN17" s="92" t="str">
        <f>IF(BN$3='Rent Roll'!$U14,
IF(OR(AND(BN$5&gt;='Rent Roll'!$K14,BN$5&lt;='Rent Roll'!$L14),AND(BN$5&gt;='Rent Roll'!$M40,BN$5&lt;='Rent Roll'!$N40)),
IF('Rent Roll'!$S14=NNN,BN44,
IF('Rent Roll'!$S14=Stop,BN69,
IF('Rent Roll'!$S14=CAM_Fixed,BN94,
IF('Rent Roll'!$S14=FSG,"-","-")))),"-"),"-")</f>
        <v>-</v>
      </c>
      <c r="BO17" s="92" t="str">
        <f>IF(BO$3='Rent Roll'!$U14,
IF(OR(AND(BO$5&gt;='Rent Roll'!$K14,BO$5&lt;='Rent Roll'!$L14),AND(BO$5&gt;='Rent Roll'!$M40,BO$5&lt;='Rent Roll'!$N40)),
IF('Rent Roll'!$S14=NNN,BO44,
IF('Rent Roll'!$S14=Stop,BO69,
IF('Rent Roll'!$S14=CAM_Fixed,BO94,
IF('Rent Roll'!$S14=FSG,"-","-")))),"-"),"-")</f>
        <v>-</v>
      </c>
      <c r="BP17" s="92" t="str">
        <f>IF(BP$3='Rent Roll'!$U14,
IF(OR(AND(BP$5&gt;='Rent Roll'!$K14,BP$5&lt;='Rent Roll'!$L14),AND(BP$5&gt;='Rent Roll'!$M40,BP$5&lt;='Rent Roll'!$N40)),
IF('Rent Roll'!$S14=NNN,BP44,
IF('Rent Roll'!$S14=Stop,BP69,
IF('Rent Roll'!$S14=CAM_Fixed,BP94,
IF('Rent Roll'!$S14=FSG,"-","-")))),"-"),"-")</f>
        <v>-</v>
      </c>
      <c r="BQ17" s="92" t="str">
        <f>IF(BQ$3='Rent Roll'!$U14,
IF(OR(AND(BQ$5&gt;='Rent Roll'!$K14,BQ$5&lt;='Rent Roll'!$L14),AND(BQ$5&gt;='Rent Roll'!$M40,BQ$5&lt;='Rent Roll'!$N40)),
IF('Rent Roll'!$S14=NNN,BQ44,
IF('Rent Roll'!$S14=Stop,BQ69,
IF('Rent Roll'!$S14=CAM_Fixed,BQ94,
IF('Rent Roll'!$S14=FSG,"-","-")))),"-"),"-")</f>
        <v>-</v>
      </c>
      <c r="BR17" s="92" t="str">
        <f>IF(BR$3='Rent Roll'!$U14,
IF(OR(AND(BR$5&gt;='Rent Roll'!$K14,BR$5&lt;='Rent Roll'!$L14),AND(BR$5&gt;='Rent Roll'!$M40,BR$5&lt;='Rent Roll'!$N40)),
IF('Rent Roll'!$S14=NNN,BR44,
IF('Rent Roll'!$S14=Stop,BR69,
IF('Rent Roll'!$S14=CAM_Fixed,BR94,
IF('Rent Roll'!$S14=FSG,"-","-")))),"-"),"-")</f>
        <v>-</v>
      </c>
      <c r="BS17" s="92" t="str">
        <f>IF(BS$3='Rent Roll'!$U14,
IF(OR(AND(BS$5&gt;='Rent Roll'!$K14,BS$5&lt;='Rent Roll'!$L14),AND(BS$5&gt;='Rent Roll'!$M40,BS$5&lt;='Rent Roll'!$N40)),
IF('Rent Roll'!$S14=NNN,BS44,
IF('Rent Roll'!$S14=Stop,BS69,
IF('Rent Roll'!$S14=CAM_Fixed,BS94,
IF('Rent Roll'!$S14=FSG,"-","-")))),"-"),"-")</f>
        <v>-</v>
      </c>
      <c r="BT17" s="92" t="str">
        <f>IF(BT$3='Rent Roll'!$U14,
IF(OR(AND(BT$5&gt;='Rent Roll'!$K14,BT$5&lt;='Rent Roll'!$L14),AND(BT$5&gt;='Rent Roll'!$M40,BT$5&lt;='Rent Roll'!$N40)),
IF('Rent Roll'!$S14=NNN,BT44,
IF('Rent Roll'!$S14=Stop,BT69,
IF('Rent Roll'!$S14=CAM_Fixed,BT94,
IF('Rent Roll'!$S14=FSG,"-","-")))),"-"),"-")</f>
        <v>-</v>
      </c>
      <c r="BU17" s="92" t="str">
        <f>IF(BU$3='Rent Roll'!$U14,
IF(OR(AND(BU$5&gt;='Rent Roll'!$K14,BU$5&lt;='Rent Roll'!$L14),AND(BU$5&gt;='Rent Roll'!$M40,BU$5&lt;='Rent Roll'!$N40)),
IF('Rent Roll'!$S14=NNN,BU44,
IF('Rent Roll'!$S14=Stop,BU69,
IF('Rent Roll'!$S14=CAM_Fixed,BU94,
IF('Rent Roll'!$S14=FSG,"-","-")))),"-"),"-")</f>
        <v>-</v>
      </c>
      <c r="BV17" s="92" t="str">
        <f>IF(BV$3='Rent Roll'!$U14,
IF(OR(AND(BV$5&gt;='Rent Roll'!$K14,BV$5&lt;='Rent Roll'!$L14),AND(BV$5&gt;='Rent Roll'!$M40,BV$5&lt;='Rent Roll'!$N40)),
IF('Rent Roll'!$S14=NNN,BV44,
IF('Rent Roll'!$S14=Stop,BV69,
IF('Rent Roll'!$S14=CAM_Fixed,BV94,
IF('Rent Roll'!$S14=FSG,"-","-")))),"-"),"-")</f>
        <v>-</v>
      </c>
      <c r="BW17" s="92" t="str">
        <f>IF(BW$3='Rent Roll'!$U14,
IF(OR(AND(BW$5&gt;='Rent Roll'!$K14,BW$5&lt;='Rent Roll'!$L14),AND(BW$5&gt;='Rent Roll'!$M40,BW$5&lt;='Rent Roll'!$N40)),
IF('Rent Roll'!$S14=NNN,BW44,
IF('Rent Roll'!$S14=Stop,BW69,
IF('Rent Roll'!$S14=CAM_Fixed,BW94,
IF('Rent Roll'!$S14=FSG,"-","-")))),"-"),"-")</f>
        <v>-</v>
      </c>
      <c r="BX17" s="92" t="str">
        <f>IF(BX$3='Rent Roll'!$U14,
IF(OR(AND(BX$5&gt;='Rent Roll'!$K14,BX$5&lt;='Rent Roll'!$L14),AND(BX$5&gt;='Rent Roll'!$M40,BX$5&lt;='Rent Roll'!$N40)),
IF('Rent Roll'!$S14=NNN,BX44,
IF('Rent Roll'!$S14=Stop,BX69,
IF('Rent Roll'!$S14=CAM_Fixed,BX94,
IF('Rent Roll'!$S14=FSG,"-","-")))),"-"),"-")</f>
        <v>-</v>
      </c>
      <c r="BY17" s="92" t="str">
        <f>IF(BY$3='Rent Roll'!$U14,
IF(OR(AND(BY$5&gt;='Rent Roll'!$K14,BY$5&lt;='Rent Roll'!$L14),AND(BY$5&gt;='Rent Roll'!$M40,BY$5&lt;='Rent Roll'!$N40)),
IF('Rent Roll'!$S14=NNN,BY44,
IF('Rent Roll'!$S14=Stop,BY69,
IF('Rent Roll'!$S14=CAM_Fixed,BY94,
IF('Rent Roll'!$S14=FSG,"-","-")))),"-"),"-")</f>
        <v>-</v>
      </c>
      <c r="BZ17" s="92" t="str">
        <f>IF(BZ$3='Rent Roll'!$U14,
IF(OR(AND(BZ$5&gt;='Rent Roll'!$K14,BZ$5&lt;='Rent Roll'!$L14),AND(BZ$5&gt;='Rent Roll'!$M40,BZ$5&lt;='Rent Roll'!$N40)),
IF('Rent Roll'!$S14=NNN,BZ44,
IF('Rent Roll'!$S14=Stop,BZ69,
IF('Rent Roll'!$S14=CAM_Fixed,BZ94,
IF('Rent Roll'!$S14=FSG,"-","-")))),"-"),"-")</f>
        <v>-</v>
      </c>
      <c r="CA17" s="92" t="str">
        <f>IF(CA$3='Rent Roll'!$U14,
IF(OR(AND(CA$5&gt;='Rent Roll'!$K14,CA$5&lt;='Rent Roll'!$L14),AND(CA$5&gt;='Rent Roll'!$M40,CA$5&lt;='Rent Roll'!$N40)),
IF('Rent Roll'!$S14=NNN,CA44,
IF('Rent Roll'!$S14=Stop,CA69,
IF('Rent Roll'!$S14=CAM_Fixed,CA94,
IF('Rent Roll'!$S14=FSG,"-","-")))),"-"),"-")</f>
        <v>-</v>
      </c>
      <c r="CB17" s="92" t="str">
        <f>IF(CB$3='Rent Roll'!$U14,
IF(OR(AND(CB$5&gt;='Rent Roll'!$K14,CB$5&lt;='Rent Roll'!$L14),AND(CB$5&gt;='Rent Roll'!$M40,CB$5&lt;='Rent Roll'!$N40)),
IF('Rent Roll'!$S14=NNN,CB44,
IF('Rent Roll'!$S14=Stop,CB69,
IF('Rent Roll'!$S14=CAM_Fixed,CB94,
IF('Rent Roll'!$S14=FSG,"-","-")))),"-"),"-")</f>
        <v>-</v>
      </c>
      <c r="CC17" s="92" t="str">
        <f>IF(CC$3='Rent Roll'!$U14,
IF(OR(AND(CC$5&gt;='Rent Roll'!$K14,CC$5&lt;='Rent Roll'!$L14),AND(CC$5&gt;='Rent Roll'!$M40,CC$5&lt;='Rent Roll'!$N40)),
IF('Rent Roll'!$S14=NNN,CC44,
IF('Rent Roll'!$S14=Stop,CC69,
IF('Rent Roll'!$S14=CAM_Fixed,CC94,
IF('Rent Roll'!$S14=FSG,"-","-")))),"-"),"-")</f>
        <v>-</v>
      </c>
      <c r="CD17" s="92" t="str">
        <f>IF(CD$3='Rent Roll'!$U14,
IF(OR(AND(CD$5&gt;='Rent Roll'!$K14,CD$5&lt;='Rent Roll'!$L14),AND(CD$5&gt;='Rent Roll'!$M40,CD$5&lt;='Rent Roll'!$N40)),
IF('Rent Roll'!$S14=NNN,CD44,
IF('Rent Roll'!$S14=Stop,CD69,
IF('Rent Roll'!$S14=CAM_Fixed,CD94,
IF('Rent Roll'!$S14=FSG,"-","-")))),"-"),"-")</f>
        <v>-</v>
      </c>
      <c r="CE17" s="92" t="str">
        <f>IF(CE$3='Rent Roll'!$U14,
IF(OR(AND(CE$5&gt;='Rent Roll'!$K14,CE$5&lt;='Rent Roll'!$L14),AND(CE$5&gt;='Rent Roll'!$M40,CE$5&lt;='Rent Roll'!$N40)),
IF('Rent Roll'!$S14=NNN,CE44,
IF('Rent Roll'!$S14=Stop,CE69,
IF('Rent Roll'!$S14=CAM_Fixed,CE94,
IF('Rent Roll'!$S14=FSG,"-","-")))),"-"),"-")</f>
        <v>-</v>
      </c>
      <c r="CF17" s="92" t="str">
        <f>IF(CF$3='Rent Roll'!$U14,
IF(OR(AND(CF$5&gt;='Rent Roll'!$K14,CF$5&lt;='Rent Roll'!$L14),AND(CF$5&gt;='Rent Roll'!$M40,CF$5&lt;='Rent Roll'!$N40)),
IF('Rent Roll'!$S14=NNN,CF44,
IF('Rent Roll'!$S14=Stop,CF69,
IF('Rent Roll'!$S14=CAM_Fixed,CF94,
IF('Rent Roll'!$S14=FSG,"-","-")))),"-"),"-")</f>
        <v>-</v>
      </c>
      <c r="CG17" s="92" t="str">
        <f>IF(CG$3='Rent Roll'!$U14,
IF(OR(AND(CG$5&gt;='Rent Roll'!$K14,CG$5&lt;='Rent Roll'!$L14),AND(CG$5&gt;='Rent Roll'!$M40,CG$5&lt;='Rent Roll'!$N40)),
IF('Rent Roll'!$S14=NNN,CG44,
IF('Rent Roll'!$S14=Stop,CG69,
IF('Rent Roll'!$S14=CAM_Fixed,CG94,
IF('Rent Roll'!$S14=FSG,"-","-")))),"-"),"-")</f>
        <v>-</v>
      </c>
      <c r="CH17" s="92" t="str">
        <f>IF(CH$3='Rent Roll'!$U14,
IF(OR(AND(CH$5&gt;='Rent Roll'!$K14,CH$5&lt;='Rent Roll'!$L14),AND(CH$5&gt;='Rent Roll'!$M40,CH$5&lt;='Rent Roll'!$N40)),
IF('Rent Roll'!$S14=NNN,CH44,
IF('Rent Roll'!$S14=Stop,CH69,
IF('Rent Roll'!$S14=CAM_Fixed,CH94,
IF('Rent Roll'!$S14=FSG,"-","-")))),"-"),"-")</f>
        <v>-</v>
      </c>
      <c r="CI17" s="92" t="str">
        <f>IF(CI$3='Rent Roll'!$U14,
IF(OR(AND(CI$5&gt;='Rent Roll'!$K14,CI$5&lt;='Rent Roll'!$L14),AND(CI$5&gt;='Rent Roll'!$M40,CI$5&lt;='Rent Roll'!$N40)),
IF('Rent Roll'!$S14=NNN,CI44,
IF('Rent Roll'!$S14=Stop,CI69,
IF('Rent Roll'!$S14=CAM_Fixed,CI94,
IF('Rent Roll'!$S14=FSG,"-","-")))),"-"),"-")</f>
        <v>-</v>
      </c>
      <c r="CJ17" s="92" t="str">
        <f>IF(CJ$3='Rent Roll'!$U14,
IF(OR(AND(CJ$5&gt;='Rent Roll'!$K14,CJ$5&lt;='Rent Roll'!$L14),AND(CJ$5&gt;='Rent Roll'!$M40,CJ$5&lt;='Rent Roll'!$N40)),
IF('Rent Roll'!$S14=NNN,CJ44,
IF('Rent Roll'!$S14=Stop,CJ69,
IF('Rent Roll'!$S14=CAM_Fixed,CJ94,
IF('Rent Roll'!$S14=FSG,"-","-")))),"-"),"-")</f>
        <v>-</v>
      </c>
      <c r="CK17" s="92" t="str">
        <f>IF(CK$3='Rent Roll'!$U14,
IF(OR(AND(CK$5&gt;='Rent Roll'!$K14,CK$5&lt;='Rent Roll'!$L14),AND(CK$5&gt;='Rent Roll'!$M40,CK$5&lt;='Rent Roll'!$N40)),
IF('Rent Roll'!$S14=NNN,CK44,
IF('Rent Roll'!$S14=Stop,CK69,
IF('Rent Roll'!$S14=CAM_Fixed,CK94,
IF('Rent Roll'!$S14=FSG,"-","-")))),"-"),"-")</f>
        <v>-</v>
      </c>
      <c r="CL17" s="92" t="str">
        <f>IF(CL$3='Rent Roll'!$U14,
IF(OR(AND(CL$5&gt;='Rent Roll'!$K14,CL$5&lt;='Rent Roll'!$L14),AND(CL$5&gt;='Rent Roll'!$M40,CL$5&lt;='Rent Roll'!$N40)),
IF('Rent Roll'!$S14=NNN,CL44,
IF('Rent Roll'!$S14=Stop,CL69,
IF('Rent Roll'!$S14=CAM_Fixed,CL94,
IF('Rent Roll'!$S14=FSG,"-","-")))),"-"),"-")</f>
        <v>-</v>
      </c>
      <c r="CM17" s="92" t="str">
        <f>IF(CM$3='Rent Roll'!$U14,
IF(OR(AND(CM$5&gt;='Rent Roll'!$K14,CM$5&lt;='Rent Roll'!$L14),AND(CM$5&gt;='Rent Roll'!$M40,CM$5&lt;='Rent Roll'!$N40)),
IF('Rent Roll'!$S14=NNN,CM44,
IF('Rent Roll'!$S14=Stop,CM69,
IF('Rent Roll'!$S14=CAM_Fixed,CM94,
IF('Rent Roll'!$S14=FSG,"-","-")))),"-"),"-")</f>
        <v>-</v>
      </c>
      <c r="CN17" s="92" t="str">
        <f>IF(CN$3='Rent Roll'!$U14,
IF(OR(AND(CN$5&gt;='Rent Roll'!$K14,CN$5&lt;='Rent Roll'!$L14),AND(CN$5&gt;='Rent Roll'!$M40,CN$5&lt;='Rent Roll'!$N40)),
IF('Rent Roll'!$S14=NNN,CN44,
IF('Rent Roll'!$S14=Stop,CN69,
IF('Rent Roll'!$S14=CAM_Fixed,CN94,
IF('Rent Roll'!$S14=FSG,"-","-")))),"-"),"-")</f>
        <v>-</v>
      </c>
      <c r="CO17" s="92" t="str">
        <f>IF(CO$3='Rent Roll'!$U14,
IF(OR(AND(CO$5&gt;='Rent Roll'!$K14,CO$5&lt;='Rent Roll'!$L14),AND(CO$5&gt;='Rent Roll'!$M40,CO$5&lt;='Rent Roll'!$N40)),
IF('Rent Roll'!$S14=NNN,CO44,
IF('Rent Roll'!$S14=Stop,CO69,
IF('Rent Roll'!$S14=CAM_Fixed,CO94,
IF('Rent Roll'!$S14=FSG,"-","-")))),"-"),"-")</f>
        <v>-</v>
      </c>
      <c r="CP17" s="92" t="str">
        <f>IF(CP$3='Rent Roll'!$U14,
IF(OR(AND(CP$5&gt;='Rent Roll'!$K14,CP$5&lt;='Rent Roll'!$L14),AND(CP$5&gt;='Rent Roll'!$M40,CP$5&lt;='Rent Roll'!$N40)),
IF('Rent Roll'!$S14=NNN,CP44,
IF('Rent Roll'!$S14=Stop,CP69,
IF('Rent Roll'!$S14=CAM_Fixed,CP94,
IF('Rent Roll'!$S14=FSG,"-","-")))),"-"),"-")</f>
        <v>-</v>
      </c>
      <c r="CQ17" s="92" t="str">
        <f>IF(CQ$3='Rent Roll'!$U14,
IF(OR(AND(CQ$5&gt;='Rent Roll'!$K14,CQ$5&lt;='Rent Roll'!$L14),AND(CQ$5&gt;='Rent Roll'!$M40,CQ$5&lt;='Rent Roll'!$N40)),
IF('Rent Roll'!$S14=NNN,CQ44,
IF('Rent Roll'!$S14=Stop,CQ69,
IF('Rent Roll'!$S14=CAM_Fixed,CQ94,
IF('Rent Roll'!$S14=FSG,"-","-")))),"-"),"-")</f>
        <v>-</v>
      </c>
      <c r="CR17" s="92" t="str">
        <f>IF(CR$3='Rent Roll'!$U14,
IF(OR(AND(CR$5&gt;='Rent Roll'!$K14,CR$5&lt;='Rent Roll'!$L14),AND(CR$5&gt;='Rent Roll'!$M40,CR$5&lt;='Rent Roll'!$N40)),
IF('Rent Roll'!$S14=NNN,CR44,
IF('Rent Roll'!$S14=Stop,CR69,
IF('Rent Roll'!$S14=CAM_Fixed,CR94,
IF('Rent Roll'!$S14=FSG,"-","-")))),"-"),"-")</f>
        <v>-</v>
      </c>
      <c r="CS17" s="92" t="str">
        <f>IF(CS$3='Rent Roll'!$U14,
IF(OR(AND(CS$5&gt;='Rent Roll'!$K14,CS$5&lt;='Rent Roll'!$L14),AND(CS$5&gt;='Rent Roll'!$M40,CS$5&lt;='Rent Roll'!$N40)),
IF('Rent Roll'!$S14=NNN,CS44,
IF('Rent Roll'!$S14=Stop,CS69,
IF('Rent Roll'!$S14=CAM_Fixed,CS94,
IF('Rent Roll'!$S14=FSG,"-","-")))),"-"),"-")</f>
        <v>-</v>
      </c>
      <c r="CT17" s="92" t="str">
        <f>IF(CT$3='Rent Roll'!$U14,
IF(OR(AND(CT$5&gt;='Rent Roll'!$K14,CT$5&lt;='Rent Roll'!$L14),AND(CT$5&gt;='Rent Roll'!$M40,CT$5&lt;='Rent Roll'!$N40)),
IF('Rent Roll'!$S14=NNN,CT44,
IF('Rent Roll'!$S14=Stop,CT69,
IF('Rent Roll'!$S14=CAM_Fixed,CT94,
IF('Rent Roll'!$S14=FSG,"-","-")))),"-"),"-")</f>
        <v>-</v>
      </c>
      <c r="CU17" s="92" t="str">
        <f>IF(CU$3='Rent Roll'!$U14,
IF(OR(AND(CU$5&gt;='Rent Roll'!$K14,CU$5&lt;='Rent Roll'!$L14),AND(CU$5&gt;='Rent Roll'!$M40,CU$5&lt;='Rent Roll'!$N40)),
IF('Rent Roll'!$S14=NNN,CU44,
IF('Rent Roll'!$S14=Stop,CU69,
IF('Rent Roll'!$S14=CAM_Fixed,CU94,
IF('Rent Roll'!$S14=FSG,"-","-")))),"-"),"-")</f>
        <v>-</v>
      </c>
      <c r="CV17" s="92" t="str">
        <f>IF(CV$3='Rent Roll'!$U14,
IF(OR(AND(CV$5&gt;='Rent Roll'!$K14,CV$5&lt;='Rent Roll'!$L14),AND(CV$5&gt;='Rent Roll'!$M40,CV$5&lt;='Rent Roll'!$N40)),
IF('Rent Roll'!$S14=NNN,CV44,
IF('Rent Roll'!$S14=Stop,CV69,
IF('Rent Roll'!$S14=CAM_Fixed,CV94,
IF('Rent Roll'!$S14=FSG,"-","-")))),"-"),"-")</f>
        <v>-</v>
      </c>
      <c r="CW17" s="92" t="str">
        <f>IF(CW$3='Rent Roll'!$U14,
IF(OR(AND(CW$5&gt;='Rent Roll'!$K14,CW$5&lt;='Rent Roll'!$L14),AND(CW$5&gt;='Rent Roll'!$M40,CW$5&lt;='Rent Roll'!$N40)),
IF('Rent Roll'!$S14=NNN,CW44,
IF('Rent Roll'!$S14=Stop,CW69,
IF('Rent Roll'!$S14=CAM_Fixed,CW94,
IF('Rent Roll'!$S14=FSG,"-","-")))),"-"),"-")</f>
        <v>-</v>
      </c>
      <c r="CX17" s="92" t="str">
        <f>IF(CX$3='Rent Roll'!$U14,
IF(OR(AND(CX$5&gt;='Rent Roll'!$K14,CX$5&lt;='Rent Roll'!$L14),AND(CX$5&gt;='Rent Roll'!$M40,CX$5&lt;='Rent Roll'!$N40)),
IF('Rent Roll'!$S14=NNN,CX44,
IF('Rent Roll'!$S14=Stop,CX69,
IF('Rent Roll'!$S14=CAM_Fixed,CX94,
IF('Rent Roll'!$S14=FSG,"-","-")))),"-"),"-")</f>
        <v>-</v>
      </c>
      <c r="CY17" s="92" t="str">
        <f>IF(CY$3='Rent Roll'!$U14,
IF(OR(AND(CY$5&gt;='Rent Roll'!$K14,CY$5&lt;='Rent Roll'!$L14),AND(CY$5&gt;='Rent Roll'!$M40,CY$5&lt;='Rent Roll'!$N40)),
IF('Rent Roll'!$S14=NNN,CY44,
IF('Rent Roll'!$S14=Stop,CY69,
IF('Rent Roll'!$S14=CAM_Fixed,CY94,
IF('Rent Roll'!$S14=FSG,"-","-")))),"-"),"-")</f>
        <v>-</v>
      </c>
      <c r="CZ17" s="92" t="str">
        <f>IF(CZ$3='Rent Roll'!$U14,
IF(OR(AND(CZ$5&gt;='Rent Roll'!$K14,CZ$5&lt;='Rent Roll'!$L14),AND(CZ$5&gt;='Rent Roll'!$M40,CZ$5&lt;='Rent Roll'!$N40)),
IF('Rent Roll'!$S14=NNN,CZ44,
IF('Rent Roll'!$S14=Stop,CZ69,
IF('Rent Roll'!$S14=CAM_Fixed,CZ94,
IF('Rent Roll'!$S14=FSG,"-","-")))),"-"),"-")</f>
        <v>-</v>
      </c>
      <c r="DA17" s="92" t="str">
        <f>IF(DA$3='Rent Roll'!$U14,
IF(OR(AND(DA$5&gt;='Rent Roll'!$K14,DA$5&lt;='Rent Roll'!$L14),AND(DA$5&gt;='Rent Roll'!$M40,DA$5&lt;='Rent Roll'!$N40)),
IF('Rent Roll'!$S14=NNN,DA44,
IF('Rent Roll'!$S14=Stop,DA69,
IF('Rent Roll'!$S14=CAM_Fixed,DA94,
IF('Rent Roll'!$S14=FSG,"-","-")))),"-"),"-")</f>
        <v>-</v>
      </c>
      <c r="DB17" s="92" t="str">
        <f>IF(DB$3='Rent Roll'!$U14,
IF(OR(AND(DB$5&gt;='Rent Roll'!$K14,DB$5&lt;='Rent Roll'!$L14),AND(DB$5&gt;='Rent Roll'!$M40,DB$5&lt;='Rent Roll'!$N40)),
IF('Rent Roll'!$S14=NNN,DB44,
IF('Rent Roll'!$S14=Stop,DB69,
IF('Rent Roll'!$S14=CAM_Fixed,DB94,
IF('Rent Roll'!$S14=FSG,"-","-")))),"-"),"-")</f>
        <v>-</v>
      </c>
      <c r="DC17" s="92" t="str">
        <f>IF(DC$3='Rent Roll'!$U14,
IF(OR(AND(DC$5&gt;='Rent Roll'!$K14,DC$5&lt;='Rent Roll'!$L14),AND(DC$5&gt;='Rent Roll'!$M40,DC$5&lt;='Rent Roll'!$N40)),
IF('Rent Roll'!$S14=NNN,DC44,
IF('Rent Roll'!$S14=Stop,DC69,
IF('Rent Roll'!$S14=CAM_Fixed,DC94,
IF('Rent Roll'!$S14=FSG,"-","-")))),"-"),"-")</f>
        <v>-</v>
      </c>
      <c r="DD17" s="92" t="str">
        <f>IF(DD$3='Rent Roll'!$U14,
IF(OR(AND(DD$5&gt;='Rent Roll'!$K14,DD$5&lt;='Rent Roll'!$L14),AND(DD$5&gt;='Rent Roll'!$M40,DD$5&lt;='Rent Roll'!$N40)),
IF('Rent Roll'!$S14=NNN,DD44,
IF('Rent Roll'!$S14=Stop,DD69,
IF('Rent Roll'!$S14=CAM_Fixed,DD94,
IF('Rent Roll'!$S14=FSG,"-","-")))),"-"),"-")</f>
        <v>-</v>
      </c>
      <c r="DE17" s="92" t="str">
        <f>IF(DE$3='Rent Roll'!$U14,
IF(OR(AND(DE$5&gt;='Rent Roll'!$K14,DE$5&lt;='Rent Roll'!$L14),AND(DE$5&gt;='Rent Roll'!$M40,DE$5&lt;='Rent Roll'!$N40)),
IF('Rent Roll'!$S14=NNN,DE44,
IF('Rent Roll'!$S14=Stop,DE69,
IF('Rent Roll'!$S14=CAM_Fixed,DE94,
IF('Rent Roll'!$S14=FSG,"-","-")))),"-"),"-")</f>
        <v>-</v>
      </c>
      <c r="DF17" s="92" t="str">
        <f>IF(DF$3='Rent Roll'!$U14,
IF(OR(AND(DF$5&gt;='Rent Roll'!$K14,DF$5&lt;='Rent Roll'!$L14),AND(DF$5&gt;='Rent Roll'!$M40,DF$5&lt;='Rent Roll'!$N40)),
IF('Rent Roll'!$S14=NNN,DF44,
IF('Rent Roll'!$S14=Stop,DF69,
IF('Rent Roll'!$S14=CAM_Fixed,DF94,
IF('Rent Roll'!$S14=FSG,"-","-")))),"-"),"-")</f>
        <v>-</v>
      </c>
      <c r="DG17" s="92" t="str">
        <f>IF(DG$3='Rent Roll'!$U14,
IF(OR(AND(DG$5&gt;='Rent Roll'!$K14,DG$5&lt;='Rent Roll'!$L14),AND(DG$5&gt;='Rent Roll'!$M40,DG$5&lt;='Rent Roll'!$N40)),
IF('Rent Roll'!$S14=NNN,DG44,
IF('Rent Roll'!$S14=Stop,DG69,
IF('Rent Roll'!$S14=CAM_Fixed,DG94,
IF('Rent Roll'!$S14=FSG,"-","-")))),"-"),"-")</f>
        <v>-</v>
      </c>
      <c r="DH17" s="92" t="str">
        <f>IF(DH$3='Rent Roll'!$U14,
IF(OR(AND(DH$5&gt;='Rent Roll'!$K14,DH$5&lt;='Rent Roll'!$L14),AND(DH$5&gt;='Rent Roll'!$M40,DH$5&lt;='Rent Roll'!$N40)),
IF('Rent Roll'!$S14=NNN,DH44,
IF('Rent Roll'!$S14=Stop,DH69,
IF('Rent Roll'!$S14=CAM_Fixed,DH94,
IF('Rent Roll'!$S14=FSG,"-","-")))),"-"),"-")</f>
        <v>-</v>
      </c>
      <c r="DI17" s="92" t="str">
        <f>IF(DI$3='Rent Roll'!$U14,
IF(OR(AND(DI$5&gt;='Rent Roll'!$K14,DI$5&lt;='Rent Roll'!$L14),AND(DI$5&gt;='Rent Roll'!$M40,DI$5&lt;='Rent Roll'!$N40)),
IF('Rent Roll'!$S14=NNN,DI44,
IF('Rent Roll'!$S14=Stop,DI69,
IF('Rent Roll'!$S14=CAM_Fixed,DI94,
IF('Rent Roll'!$S14=FSG,"-","-")))),"-"),"-")</f>
        <v>-</v>
      </c>
      <c r="DJ17" s="92" t="str">
        <f>IF(DJ$3='Rent Roll'!$U14,
IF(OR(AND(DJ$5&gt;='Rent Roll'!$K14,DJ$5&lt;='Rent Roll'!$L14),AND(DJ$5&gt;='Rent Roll'!$M40,DJ$5&lt;='Rent Roll'!$N40)),
IF('Rent Roll'!$S14=NNN,DJ44,
IF('Rent Roll'!$S14=Stop,DJ69,
IF('Rent Roll'!$S14=CAM_Fixed,DJ94,
IF('Rent Roll'!$S14=FSG,"-","-")))),"-"),"-")</f>
        <v>-</v>
      </c>
      <c r="DK17" s="92" t="str">
        <f>IF(DK$3='Rent Roll'!$U14,
IF(OR(AND(DK$5&gt;='Rent Roll'!$K14,DK$5&lt;='Rent Roll'!$L14),AND(DK$5&gt;='Rent Roll'!$M40,DK$5&lt;='Rent Roll'!$N40)),
IF('Rent Roll'!$S14=NNN,DK44,
IF('Rent Roll'!$S14=Stop,DK69,
IF('Rent Roll'!$S14=CAM_Fixed,DK94,
IF('Rent Roll'!$S14=FSG,"-","-")))),"-"),"-")</f>
        <v>-</v>
      </c>
      <c r="DL17" s="92" t="str">
        <f>IF(DL$3='Rent Roll'!$U14,
IF(OR(AND(DL$5&gt;='Rent Roll'!$K14,DL$5&lt;='Rent Roll'!$L14),AND(DL$5&gt;='Rent Roll'!$M40,DL$5&lt;='Rent Roll'!$N40)),
IF('Rent Roll'!$S14=NNN,DL44,
IF('Rent Roll'!$S14=Stop,DL69,
IF('Rent Roll'!$S14=CAM_Fixed,DL94,
IF('Rent Roll'!$S14=FSG,"-","-")))),"-"),"-")</f>
        <v>-</v>
      </c>
      <c r="DM17" s="92" t="str">
        <f>IF(DM$3='Rent Roll'!$U14,
IF(OR(AND(DM$5&gt;='Rent Roll'!$K14,DM$5&lt;='Rent Roll'!$L14),AND(DM$5&gt;='Rent Roll'!$M40,DM$5&lt;='Rent Roll'!$N40)),
IF('Rent Roll'!$S14=NNN,DM44,
IF('Rent Roll'!$S14=Stop,DM69,
IF('Rent Roll'!$S14=CAM_Fixed,DM94,
IF('Rent Roll'!$S14=FSG,"-","-")))),"-"),"-")</f>
        <v>-</v>
      </c>
      <c r="DN17" s="92" t="str">
        <f>IF(DN$3='Rent Roll'!$U14,
IF(OR(AND(DN$5&gt;='Rent Roll'!$K14,DN$5&lt;='Rent Roll'!$L14),AND(DN$5&gt;='Rent Roll'!$M40,DN$5&lt;='Rent Roll'!$N40)),
IF('Rent Roll'!$S14=NNN,DN44,
IF('Rent Roll'!$S14=Stop,DN69,
IF('Rent Roll'!$S14=CAM_Fixed,DN94,
IF('Rent Roll'!$S14=FSG,"-","-")))),"-"),"-")</f>
        <v>-</v>
      </c>
      <c r="DO17" s="92" t="str">
        <f>IF(DO$3='Rent Roll'!$U14,
IF(OR(AND(DO$5&gt;='Rent Roll'!$K14,DO$5&lt;='Rent Roll'!$L14),AND(DO$5&gt;='Rent Roll'!$M40,DO$5&lt;='Rent Roll'!$N40)),
IF('Rent Roll'!$S14=NNN,DO44,
IF('Rent Roll'!$S14=Stop,DO69,
IF('Rent Roll'!$S14=CAM_Fixed,DO94,
IF('Rent Roll'!$S14=FSG,"-","-")))),"-"),"-")</f>
        <v>-</v>
      </c>
      <c r="DP17" s="92" t="str">
        <f>IF(DP$3='Rent Roll'!$U14,
IF(OR(AND(DP$5&gt;='Rent Roll'!$K14,DP$5&lt;='Rent Roll'!$L14),AND(DP$5&gt;='Rent Roll'!$M40,DP$5&lt;='Rent Roll'!$N40)),
IF('Rent Roll'!$S14=NNN,DP44,
IF('Rent Roll'!$S14=Stop,DP69,
IF('Rent Roll'!$S14=CAM_Fixed,DP94,
IF('Rent Roll'!$S14=FSG,"-","-")))),"-"),"-")</f>
        <v>-</v>
      </c>
      <c r="DQ17" s="92" t="str">
        <f>IF(DQ$3='Rent Roll'!$U14,
IF(OR(AND(DQ$5&gt;='Rent Roll'!$K14,DQ$5&lt;='Rent Roll'!$L14),AND(DQ$5&gt;='Rent Roll'!$M40,DQ$5&lt;='Rent Roll'!$N40)),
IF('Rent Roll'!$S14=NNN,DQ44,
IF('Rent Roll'!$S14=Stop,DQ69,
IF('Rent Roll'!$S14=CAM_Fixed,DQ94,
IF('Rent Roll'!$S14=FSG,"-","-")))),"-"),"-")</f>
        <v>-</v>
      </c>
      <c r="DR17" s="92" t="str">
        <f>IF(DR$3='Rent Roll'!$U14,
IF(OR(AND(DR$5&gt;='Rent Roll'!$K14,DR$5&lt;='Rent Roll'!$L14),AND(DR$5&gt;='Rent Roll'!$M40,DR$5&lt;='Rent Roll'!$N40)),
IF('Rent Roll'!$S14=NNN,DR44,
IF('Rent Roll'!$S14=Stop,DR69,
IF('Rent Roll'!$S14=CAM_Fixed,DR94,
IF('Rent Roll'!$S14=FSG,"-","-")))),"-"),"-")</f>
        <v>-</v>
      </c>
      <c r="DS17" s="92" t="str">
        <f>IF(DS$3='Rent Roll'!$U14,
IF(OR(AND(DS$5&gt;='Rent Roll'!$K14,DS$5&lt;='Rent Roll'!$L14),AND(DS$5&gt;='Rent Roll'!$M40,DS$5&lt;='Rent Roll'!$N40)),
IF('Rent Roll'!$S14=NNN,DS44,
IF('Rent Roll'!$S14=Stop,DS69,
IF('Rent Roll'!$S14=CAM_Fixed,DS94,
IF('Rent Roll'!$S14=FSG,"-","-")))),"-"),"-")</f>
        <v>-</v>
      </c>
      <c r="DT17" s="92" t="str">
        <f>IF(DT$3='Rent Roll'!$U14,
IF(OR(AND(DT$5&gt;='Rent Roll'!$K14,DT$5&lt;='Rent Roll'!$L14),AND(DT$5&gt;='Rent Roll'!$M40,DT$5&lt;='Rent Roll'!$N40)),
IF('Rent Roll'!$S14=NNN,DT44,
IF('Rent Roll'!$S14=Stop,DT69,
IF('Rent Roll'!$S14=CAM_Fixed,DT94,
IF('Rent Roll'!$S14=FSG,"-","-")))),"-"),"-")</f>
        <v>-</v>
      </c>
      <c r="DU17" s="92" t="str">
        <f>IF(DU$3='Rent Roll'!$U14,
IF(OR(AND(DU$5&gt;='Rent Roll'!$K14,DU$5&lt;='Rent Roll'!$L14),AND(DU$5&gt;='Rent Roll'!$M40,DU$5&lt;='Rent Roll'!$N40)),
IF('Rent Roll'!$S14=NNN,DU44,
IF('Rent Roll'!$S14=Stop,DU69,
IF('Rent Roll'!$S14=CAM_Fixed,DU94,
IF('Rent Roll'!$S14=FSG,"-","-")))),"-"),"-")</f>
        <v>-</v>
      </c>
      <c r="DV17" s="92" t="str">
        <f>IF(DV$3='Rent Roll'!$U14,
IF(OR(AND(DV$5&gt;='Rent Roll'!$K14,DV$5&lt;='Rent Roll'!$L14),AND(DV$5&gt;='Rent Roll'!$M40,DV$5&lt;='Rent Roll'!$N40)),
IF('Rent Roll'!$S14=NNN,DV44,
IF('Rent Roll'!$S14=Stop,DV69,
IF('Rent Roll'!$S14=CAM_Fixed,DV94,
IF('Rent Roll'!$S14=FSG,"-","-")))),"-"),"-")</f>
        <v>-</v>
      </c>
      <c r="DW17" s="92" t="str">
        <f>IF(DW$3='Rent Roll'!$U14,
IF(OR(AND(DW$5&gt;='Rent Roll'!$K14,DW$5&lt;='Rent Roll'!$L14),AND(DW$5&gt;='Rent Roll'!$M40,DW$5&lt;='Rent Roll'!$N40)),
IF('Rent Roll'!$S14=NNN,DW44,
IF('Rent Roll'!$S14=Stop,DW69,
IF('Rent Roll'!$S14=CAM_Fixed,DW94,
IF('Rent Roll'!$S14=FSG,"-","-")))),"-"),"-")</f>
        <v>-</v>
      </c>
      <c r="DX17" s="92" t="str">
        <f>IF(DX$3='Rent Roll'!$U14,
IF(OR(AND(DX$5&gt;='Rent Roll'!$K14,DX$5&lt;='Rent Roll'!$L14),AND(DX$5&gt;='Rent Roll'!$M40,DX$5&lt;='Rent Roll'!$N40)),
IF('Rent Roll'!$S14=NNN,DX44,
IF('Rent Roll'!$S14=Stop,DX69,
IF('Rent Roll'!$S14=CAM_Fixed,DX94,
IF('Rent Roll'!$S14=FSG,"-","-")))),"-"),"-")</f>
        <v>-</v>
      </c>
      <c r="DY17" s="92" t="str">
        <f>IF(DY$3='Rent Roll'!$U14,
IF(OR(AND(DY$5&gt;='Rent Roll'!$K14,DY$5&lt;='Rent Roll'!$L14),AND(DY$5&gt;='Rent Roll'!$M40,DY$5&lt;='Rent Roll'!$N40)),
IF('Rent Roll'!$S14=NNN,DY44,
IF('Rent Roll'!$S14=Stop,DY69,
IF('Rent Roll'!$S14=CAM_Fixed,DY94,
IF('Rent Roll'!$S14=FSG,"-","-")))),"-"),"-")</f>
        <v>-</v>
      </c>
      <c r="DZ17" s="92" t="str">
        <f>IF(DZ$3='Rent Roll'!$U14,
IF(OR(AND(DZ$5&gt;='Rent Roll'!$K14,DZ$5&lt;='Rent Roll'!$L14),AND(DZ$5&gt;='Rent Roll'!$M40,DZ$5&lt;='Rent Roll'!$N40)),
IF('Rent Roll'!$S14=NNN,DZ44,
IF('Rent Roll'!$S14=Stop,DZ69,
IF('Rent Roll'!$S14=CAM_Fixed,DZ94,
IF('Rent Roll'!$S14=FSG,"-","-")))),"-"),"-")</f>
        <v>-</v>
      </c>
      <c r="EA17" s="92" t="str">
        <f>IF(EA$3='Rent Roll'!$U14,
IF(OR(AND(EA$5&gt;='Rent Roll'!$K14,EA$5&lt;='Rent Roll'!$L14),AND(EA$5&gt;='Rent Roll'!$M40,EA$5&lt;='Rent Roll'!$N40)),
IF('Rent Roll'!$S14=NNN,EA44,
IF('Rent Roll'!$S14=Stop,EA69,
IF('Rent Roll'!$S14=CAM_Fixed,EA94,
IF('Rent Roll'!$S14=FSG,"-","-")))),"-"),"-")</f>
        <v>-</v>
      </c>
      <c r="EB17" s="92" t="str">
        <f>IF(EB$3='Rent Roll'!$U14,
IF(OR(AND(EB$5&gt;='Rent Roll'!$K14,EB$5&lt;='Rent Roll'!$L14),AND(EB$5&gt;='Rent Roll'!$M40,EB$5&lt;='Rent Roll'!$N40)),
IF('Rent Roll'!$S14=NNN,EB44,
IF('Rent Roll'!$S14=Stop,EB69,
IF('Rent Roll'!$S14=CAM_Fixed,EB94,
IF('Rent Roll'!$S14=FSG,"-","-")))),"-"),"-")</f>
        <v>-</v>
      </c>
      <c r="EC17" s="92" t="str">
        <f>IF(EC$3='Rent Roll'!$U14,
IF(OR(AND(EC$5&gt;='Rent Roll'!$K14,EC$5&lt;='Rent Roll'!$L14),AND(EC$5&gt;='Rent Roll'!$M40,EC$5&lt;='Rent Roll'!$N40)),
IF('Rent Roll'!$S14=NNN,EC44,
IF('Rent Roll'!$S14=Stop,EC69,
IF('Rent Roll'!$S14=CAM_Fixed,EC94,
IF('Rent Roll'!$S14=FSG,"-","-")))),"-"),"-")</f>
        <v>-</v>
      </c>
      <c r="ED17" s="92" t="str">
        <f>IF(ED$3='Rent Roll'!$U14,
IF(OR(AND(ED$5&gt;='Rent Roll'!$K14,ED$5&lt;='Rent Roll'!$L14),AND(ED$5&gt;='Rent Roll'!$M40,ED$5&lt;='Rent Roll'!$N40)),
IF('Rent Roll'!$S14=NNN,ED44,
IF('Rent Roll'!$S14=Stop,ED69,
IF('Rent Roll'!$S14=CAM_Fixed,ED94,
IF('Rent Roll'!$S14=FSG,"-","-")))),"-"),"-")</f>
        <v>-</v>
      </c>
      <c r="EE17" s="92" t="str">
        <f>IF(EE$3='Rent Roll'!$U14,
IF(OR(AND(EE$5&gt;='Rent Roll'!$K14,EE$5&lt;='Rent Roll'!$L14),AND(EE$5&gt;='Rent Roll'!$M40,EE$5&lt;='Rent Roll'!$N40)),
IF('Rent Roll'!$S14=NNN,EE44,
IF('Rent Roll'!$S14=Stop,EE69,
IF('Rent Roll'!$S14=CAM_Fixed,EE94,
IF('Rent Roll'!$S14=FSG,"-","-")))),"-"),"-")</f>
        <v>-</v>
      </c>
      <c r="EF17" s="214" t="str">
        <f>IF(EF$3='Rent Roll'!$U14,
IF(OR(AND(EF$5&gt;='Rent Roll'!$K14,EF$5&lt;='Rent Roll'!$L14),AND(EF$5&gt;='Rent Roll'!$M40,EF$5&lt;='Rent Roll'!$N40)),
IF('Rent Roll'!$S14=NNN,EF44,
IF('Rent Roll'!$S14=Stop,EF69,
IF('Rent Roll'!$S14=CAM_Fixed,EF94,
IF('Rent Roll'!$S14=FSG,"-","-")))),"-"),"-")</f>
        <v>-</v>
      </c>
      <c r="EG17" s="251" t="s">
        <v>109</v>
      </c>
    </row>
    <row r="18" spans="2:137" x14ac:dyDescent="0.25">
      <c r="B18" s="288" t="str">
        <f>IF('Rent Roll'!S15&gt;0,'Rent Roll'!S15,"")</f>
        <v/>
      </c>
      <c r="C18" s="287" t="str">
        <f>CONCATENATE('Rent Roll'!B15&amp;" - "&amp;'Rent Roll'!C15)</f>
        <v xml:space="preserve"> - </v>
      </c>
      <c r="D18" s="214">
        <f t="shared" si="11"/>
        <v>0</v>
      </c>
      <c r="E18" s="92" t="str">
        <f>IF(E$3='Rent Roll'!$U15,
IF(OR(AND(E$5&gt;='Rent Roll'!$K15,E$5&lt;='Rent Roll'!$L15),AND(E$5&gt;='Rent Roll'!$M41,E$5&lt;='Rent Roll'!$N41)),
IF('Rent Roll'!$S15=NNN,E45,
IF('Rent Roll'!$S15=Stop,E70,
IF('Rent Roll'!$S15=CAM_Fixed,E95,
IF('Rent Roll'!$S15=FSG,"-","-")))),"-"),"-")</f>
        <v>-</v>
      </c>
      <c r="F18" s="92" t="str">
        <f>IF(F$3='Rent Roll'!$U15,
IF(OR(AND(F$5&gt;='Rent Roll'!$K15,F$5&lt;='Rent Roll'!$L15),AND(F$5&gt;='Rent Roll'!$M41,F$5&lt;='Rent Roll'!$N41)),
IF('Rent Roll'!$S15=NNN,F45,
IF('Rent Roll'!$S15=Stop,F70,
IF('Rent Roll'!$S15=CAM_Fixed,F95,
IF('Rent Roll'!$S15=FSG,"-","-")))),"-"),"-")</f>
        <v>-</v>
      </c>
      <c r="G18" s="92" t="str">
        <f>IF(G$3='Rent Roll'!$U15,
IF(OR(AND(G$5&gt;='Rent Roll'!$K15,G$5&lt;='Rent Roll'!$L15),AND(G$5&gt;='Rent Roll'!$M41,G$5&lt;='Rent Roll'!$N41)),
IF('Rent Roll'!$S15=NNN,G45,
IF('Rent Roll'!$S15=Stop,G70,
IF('Rent Roll'!$S15=CAM_Fixed,G95,
IF('Rent Roll'!$S15=FSG,"-","-")))),"-"),"-")</f>
        <v>-</v>
      </c>
      <c r="H18" s="92" t="str">
        <f>IF(H$3='Rent Roll'!$U15,
IF(OR(AND(H$5&gt;='Rent Roll'!$K15,H$5&lt;='Rent Roll'!$L15),AND(H$5&gt;='Rent Roll'!$M41,H$5&lt;='Rent Roll'!$N41)),
IF('Rent Roll'!$S15=NNN,H45,
IF('Rent Roll'!$S15=Stop,H70,
IF('Rent Roll'!$S15=CAM_Fixed,H95,
IF('Rent Roll'!$S15=FSG,"-","-")))),"-"),"-")</f>
        <v>-</v>
      </c>
      <c r="I18" s="92" t="str">
        <f>IF(I$3='Rent Roll'!$U15,
IF(OR(AND(I$5&gt;='Rent Roll'!$K15,I$5&lt;='Rent Roll'!$L15),AND(I$5&gt;='Rent Roll'!$M41,I$5&lt;='Rent Roll'!$N41)),
IF('Rent Roll'!$S15=NNN,I45,
IF('Rent Roll'!$S15=Stop,I70,
IF('Rent Roll'!$S15=CAM_Fixed,I95,
IF('Rent Roll'!$S15=FSG,"-","-")))),"-"),"-")</f>
        <v>-</v>
      </c>
      <c r="J18" s="92" t="str">
        <f>IF(J$3='Rent Roll'!$U15,
IF(OR(AND(J$5&gt;='Rent Roll'!$K15,J$5&lt;='Rent Roll'!$L15),AND(J$5&gt;='Rent Roll'!$M41,J$5&lt;='Rent Roll'!$N41)),
IF('Rent Roll'!$S15=NNN,J45,
IF('Rent Roll'!$S15=Stop,J70,
IF('Rent Roll'!$S15=CAM_Fixed,J95,
IF('Rent Roll'!$S15=FSG,"-","-")))),"-"),"-")</f>
        <v>-</v>
      </c>
      <c r="K18" s="92" t="str">
        <f>IF(K$3='Rent Roll'!$U15,
IF(OR(AND(K$5&gt;='Rent Roll'!$K15,K$5&lt;='Rent Roll'!$L15),AND(K$5&gt;='Rent Roll'!$M41,K$5&lt;='Rent Roll'!$N41)),
IF('Rent Roll'!$S15=NNN,K45,
IF('Rent Roll'!$S15=Stop,K70,
IF('Rent Roll'!$S15=CAM_Fixed,K95,
IF('Rent Roll'!$S15=FSG,"-","-")))),"-"),"-")</f>
        <v>-</v>
      </c>
      <c r="L18" s="92" t="str">
        <f>IF(L$3='Rent Roll'!$U15,
IF(OR(AND(L$5&gt;='Rent Roll'!$K15,L$5&lt;='Rent Roll'!$L15),AND(L$5&gt;='Rent Roll'!$M41,L$5&lt;='Rent Roll'!$N41)),
IF('Rent Roll'!$S15=NNN,L45,
IF('Rent Roll'!$S15=Stop,L70,
IF('Rent Roll'!$S15=CAM_Fixed,L95,
IF('Rent Roll'!$S15=FSG,"-","-")))),"-"),"-")</f>
        <v>-</v>
      </c>
      <c r="M18" s="92" t="str">
        <f>IF(M$3='Rent Roll'!$U15,
IF(OR(AND(M$5&gt;='Rent Roll'!$K15,M$5&lt;='Rent Roll'!$L15),AND(M$5&gt;='Rent Roll'!$M41,M$5&lt;='Rent Roll'!$N41)),
IF('Rent Roll'!$S15=NNN,M45,
IF('Rent Roll'!$S15=Stop,M70,
IF('Rent Roll'!$S15=CAM_Fixed,M95,
IF('Rent Roll'!$S15=FSG,"-","-")))),"-"),"-")</f>
        <v>-</v>
      </c>
      <c r="N18" s="92" t="str">
        <f>IF(N$3='Rent Roll'!$U15,
IF(OR(AND(N$5&gt;='Rent Roll'!$K15,N$5&lt;='Rent Roll'!$L15),AND(N$5&gt;='Rent Roll'!$M41,N$5&lt;='Rent Roll'!$N41)),
IF('Rent Roll'!$S15=NNN,N45,
IF('Rent Roll'!$S15=Stop,N70,
IF('Rent Roll'!$S15=CAM_Fixed,N95,
IF('Rent Roll'!$S15=FSG,"-","-")))),"-"),"-")</f>
        <v>-</v>
      </c>
      <c r="O18" s="92" t="str">
        <f>IF(O$3='Rent Roll'!$U15,
IF(OR(AND(O$5&gt;='Rent Roll'!$K15,O$5&lt;='Rent Roll'!$L15),AND(O$5&gt;='Rent Roll'!$M41,O$5&lt;='Rent Roll'!$N41)),
IF('Rent Roll'!$S15=NNN,O45,
IF('Rent Roll'!$S15=Stop,O70,
IF('Rent Roll'!$S15=CAM_Fixed,O95,
IF('Rent Roll'!$S15=FSG,"-","-")))),"-"),"-")</f>
        <v>-</v>
      </c>
      <c r="P18" s="92" t="str">
        <f>IF(P$3='Rent Roll'!$U15,
IF(OR(AND(P$5&gt;='Rent Roll'!$K15,P$5&lt;='Rent Roll'!$L15),AND(P$5&gt;='Rent Roll'!$M41,P$5&lt;='Rent Roll'!$N41)),
IF('Rent Roll'!$S15=NNN,P45,
IF('Rent Roll'!$S15=Stop,P70,
IF('Rent Roll'!$S15=CAM_Fixed,P95,
IF('Rent Roll'!$S15=FSG,"-","-")))),"-"),"-")</f>
        <v>-</v>
      </c>
      <c r="Q18" s="92" t="str">
        <f>IF(Q$3='Rent Roll'!$U15,
IF(OR(AND(Q$5&gt;='Rent Roll'!$K15,Q$5&lt;='Rent Roll'!$L15),AND(Q$5&gt;='Rent Roll'!$M41,Q$5&lt;='Rent Roll'!$N41)),
IF('Rent Roll'!$S15=NNN,Q45,
IF('Rent Roll'!$S15=Stop,Q70,
IF('Rent Roll'!$S15=CAM_Fixed,Q95,
IF('Rent Roll'!$S15=FSG,"-","-")))),"-"),"-")</f>
        <v>-</v>
      </c>
      <c r="R18" s="92" t="str">
        <f>IF(R$3='Rent Roll'!$U15,
IF(OR(AND(R$5&gt;='Rent Roll'!$K15,R$5&lt;='Rent Roll'!$L15),AND(R$5&gt;='Rent Roll'!$M41,R$5&lt;='Rent Roll'!$N41)),
IF('Rent Roll'!$S15=NNN,R45,
IF('Rent Roll'!$S15=Stop,R70,
IF('Rent Roll'!$S15=CAM_Fixed,R95,
IF('Rent Roll'!$S15=FSG,"-","-")))),"-"),"-")</f>
        <v>-</v>
      </c>
      <c r="S18" s="92" t="str">
        <f>IF(S$3='Rent Roll'!$U15,
IF(OR(AND(S$5&gt;='Rent Roll'!$K15,S$5&lt;='Rent Roll'!$L15),AND(S$5&gt;='Rent Roll'!$M41,S$5&lt;='Rent Roll'!$N41)),
IF('Rent Roll'!$S15=NNN,S45,
IF('Rent Roll'!$S15=Stop,S70,
IF('Rent Roll'!$S15=CAM_Fixed,S95,
IF('Rent Roll'!$S15=FSG,"-","-")))),"-"),"-")</f>
        <v>-</v>
      </c>
      <c r="T18" s="92" t="str">
        <f>IF(T$3='Rent Roll'!$U15,
IF(OR(AND(T$5&gt;='Rent Roll'!$K15,T$5&lt;='Rent Roll'!$L15),AND(T$5&gt;='Rent Roll'!$M41,T$5&lt;='Rent Roll'!$N41)),
IF('Rent Roll'!$S15=NNN,T45,
IF('Rent Roll'!$S15=Stop,T70,
IF('Rent Roll'!$S15=CAM_Fixed,T95,
IF('Rent Roll'!$S15=FSG,"-","-")))),"-"),"-")</f>
        <v>-</v>
      </c>
      <c r="U18" s="92" t="str">
        <f>IF(U$3='Rent Roll'!$U15,
IF(OR(AND(U$5&gt;='Rent Roll'!$K15,U$5&lt;='Rent Roll'!$L15),AND(U$5&gt;='Rent Roll'!$M41,U$5&lt;='Rent Roll'!$N41)),
IF('Rent Roll'!$S15=NNN,U45,
IF('Rent Roll'!$S15=Stop,U70,
IF('Rent Roll'!$S15=CAM_Fixed,U95,
IF('Rent Roll'!$S15=FSG,"-","-")))),"-"),"-")</f>
        <v>-</v>
      </c>
      <c r="V18" s="92" t="str">
        <f>IF(V$3='Rent Roll'!$U15,
IF(OR(AND(V$5&gt;='Rent Roll'!$K15,V$5&lt;='Rent Roll'!$L15),AND(V$5&gt;='Rent Roll'!$M41,V$5&lt;='Rent Roll'!$N41)),
IF('Rent Roll'!$S15=NNN,V45,
IF('Rent Roll'!$S15=Stop,V70,
IF('Rent Roll'!$S15=CAM_Fixed,V95,
IF('Rent Roll'!$S15=FSG,"-","-")))),"-"),"-")</f>
        <v>-</v>
      </c>
      <c r="W18" s="92" t="str">
        <f>IF(W$3='Rent Roll'!$U15,
IF(OR(AND(W$5&gt;='Rent Roll'!$K15,W$5&lt;='Rent Roll'!$L15),AND(W$5&gt;='Rent Roll'!$M41,W$5&lt;='Rent Roll'!$N41)),
IF('Rent Roll'!$S15=NNN,W45,
IF('Rent Roll'!$S15=Stop,W70,
IF('Rent Roll'!$S15=CAM_Fixed,W95,
IF('Rent Roll'!$S15=FSG,"-","-")))),"-"),"-")</f>
        <v>-</v>
      </c>
      <c r="X18" s="92" t="str">
        <f>IF(X$3='Rent Roll'!$U15,
IF(OR(AND(X$5&gt;='Rent Roll'!$K15,X$5&lt;='Rent Roll'!$L15),AND(X$5&gt;='Rent Roll'!$M41,X$5&lt;='Rent Roll'!$N41)),
IF('Rent Roll'!$S15=NNN,X45,
IF('Rent Roll'!$S15=Stop,X70,
IF('Rent Roll'!$S15=CAM_Fixed,X95,
IF('Rent Roll'!$S15=FSG,"-","-")))),"-"),"-")</f>
        <v>-</v>
      </c>
      <c r="Y18" s="92" t="str">
        <f>IF(Y$3='Rent Roll'!$U15,
IF(OR(AND(Y$5&gt;='Rent Roll'!$K15,Y$5&lt;='Rent Roll'!$L15),AND(Y$5&gt;='Rent Roll'!$M41,Y$5&lt;='Rent Roll'!$N41)),
IF('Rent Roll'!$S15=NNN,Y45,
IF('Rent Roll'!$S15=Stop,Y70,
IF('Rent Roll'!$S15=CAM_Fixed,Y95,
IF('Rent Roll'!$S15=FSG,"-","-")))),"-"),"-")</f>
        <v>-</v>
      </c>
      <c r="Z18" s="92" t="str">
        <f>IF(Z$3='Rent Roll'!$U15,
IF(OR(AND(Z$5&gt;='Rent Roll'!$K15,Z$5&lt;='Rent Roll'!$L15),AND(Z$5&gt;='Rent Roll'!$M41,Z$5&lt;='Rent Roll'!$N41)),
IF('Rent Roll'!$S15=NNN,Z45,
IF('Rent Roll'!$S15=Stop,Z70,
IF('Rent Roll'!$S15=CAM_Fixed,Z95,
IF('Rent Roll'!$S15=FSG,"-","-")))),"-"),"-")</f>
        <v>-</v>
      </c>
      <c r="AA18" s="92" t="str">
        <f>IF(AA$3='Rent Roll'!$U15,
IF(OR(AND(AA$5&gt;='Rent Roll'!$K15,AA$5&lt;='Rent Roll'!$L15),AND(AA$5&gt;='Rent Roll'!$M41,AA$5&lt;='Rent Roll'!$N41)),
IF('Rent Roll'!$S15=NNN,AA45,
IF('Rent Roll'!$S15=Stop,AA70,
IF('Rent Roll'!$S15=CAM_Fixed,AA95,
IF('Rent Roll'!$S15=FSG,"-","-")))),"-"),"-")</f>
        <v>-</v>
      </c>
      <c r="AB18" s="92" t="str">
        <f>IF(AB$3='Rent Roll'!$U15,
IF(OR(AND(AB$5&gt;='Rent Roll'!$K15,AB$5&lt;='Rent Roll'!$L15),AND(AB$5&gt;='Rent Roll'!$M41,AB$5&lt;='Rent Roll'!$N41)),
IF('Rent Roll'!$S15=NNN,AB45,
IF('Rent Roll'!$S15=Stop,AB70,
IF('Rent Roll'!$S15=CAM_Fixed,AB95,
IF('Rent Roll'!$S15=FSG,"-","-")))),"-"),"-")</f>
        <v>-</v>
      </c>
      <c r="AC18" s="92" t="str">
        <f>IF(AC$3='Rent Roll'!$U15,
IF(OR(AND(AC$5&gt;='Rent Roll'!$K15,AC$5&lt;='Rent Roll'!$L15),AND(AC$5&gt;='Rent Roll'!$M41,AC$5&lt;='Rent Roll'!$N41)),
IF('Rent Roll'!$S15=NNN,AC45,
IF('Rent Roll'!$S15=Stop,AC70,
IF('Rent Roll'!$S15=CAM_Fixed,AC95,
IF('Rent Roll'!$S15=FSG,"-","-")))),"-"),"-")</f>
        <v>-</v>
      </c>
      <c r="AD18" s="92" t="str">
        <f>IF(AD$3='Rent Roll'!$U15,
IF(OR(AND(AD$5&gt;='Rent Roll'!$K15,AD$5&lt;='Rent Roll'!$L15),AND(AD$5&gt;='Rent Roll'!$M41,AD$5&lt;='Rent Roll'!$N41)),
IF('Rent Roll'!$S15=NNN,AD45,
IF('Rent Roll'!$S15=Stop,AD70,
IF('Rent Roll'!$S15=CAM_Fixed,AD95,
IF('Rent Roll'!$S15=FSG,"-","-")))),"-"),"-")</f>
        <v>-</v>
      </c>
      <c r="AE18" s="92" t="str">
        <f>IF(AE$3='Rent Roll'!$U15,
IF(OR(AND(AE$5&gt;='Rent Roll'!$K15,AE$5&lt;='Rent Roll'!$L15),AND(AE$5&gt;='Rent Roll'!$M41,AE$5&lt;='Rent Roll'!$N41)),
IF('Rent Roll'!$S15=NNN,AE45,
IF('Rent Roll'!$S15=Stop,AE70,
IF('Rent Roll'!$S15=CAM_Fixed,AE95,
IF('Rent Roll'!$S15=FSG,"-","-")))),"-"),"-")</f>
        <v>-</v>
      </c>
      <c r="AF18" s="92" t="str">
        <f>IF(AF$3='Rent Roll'!$U15,
IF(OR(AND(AF$5&gt;='Rent Roll'!$K15,AF$5&lt;='Rent Roll'!$L15),AND(AF$5&gt;='Rent Roll'!$M41,AF$5&lt;='Rent Roll'!$N41)),
IF('Rent Roll'!$S15=NNN,AF45,
IF('Rent Roll'!$S15=Stop,AF70,
IF('Rent Roll'!$S15=CAM_Fixed,AF95,
IF('Rent Roll'!$S15=FSG,"-","-")))),"-"),"-")</f>
        <v>-</v>
      </c>
      <c r="AG18" s="92" t="str">
        <f>IF(AG$3='Rent Roll'!$U15,
IF(OR(AND(AG$5&gt;='Rent Roll'!$K15,AG$5&lt;='Rent Roll'!$L15),AND(AG$5&gt;='Rent Roll'!$M41,AG$5&lt;='Rent Roll'!$N41)),
IF('Rent Roll'!$S15=NNN,AG45,
IF('Rent Roll'!$S15=Stop,AG70,
IF('Rent Roll'!$S15=CAM_Fixed,AG95,
IF('Rent Roll'!$S15=FSG,"-","-")))),"-"),"-")</f>
        <v>-</v>
      </c>
      <c r="AH18" s="92" t="str">
        <f>IF(AH$3='Rent Roll'!$U15,
IF(OR(AND(AH$5&gt;='Rent Roll'!$K15,AH$5&lt;='Rent Roll'!$L15),AND(AH$5&gt;='Rent Roll'!$M41,AH$5&lt;='Rent Roll'!$N41)),
IF('Rent Roll'!$S15=NNN,AH45,
IF('Rent Roll'!$S15=Stop,AH70,
IF('Rent Roll'!$S15=CAM_Fixed,AH95,
IF('Rent Roll'!$S15=FSG,"-","-")))),"-"),"-")</f>
        <v>-</v>
      </c>
      <c r="AI18" s="92" t="str">
        <f>IF(AI$3='Rent Roll'!$U15,
IF(OR(AND(AI$5&gt;='Rent Roll'!$K15,AI$5&lt;='Rent Roll'!$L15),AND(AI$5&gt;='Rent Roll'!$M41,AI$5&lt;='Rent Roll'!$N41)),
IF('Rent Roll'!$S15=NNN,AI45,
IF('Rent Roll'!$S15=Stop,AI70,
IF('Rent Roll'!$S15=CAM_Fixed,AI95,
IF('Rent Roll'!$S15=FSG,"-","-")))),"-"),"-")</f>
        <v>-</v>
      </c>
      <c r="AJ18" s="92" t="str">
        <f>IF(AJ$3='Rent Roll'!$U15,
IF(OR(AND(AJ$5&gt;='Rent Roll'!$K15,AJ$5&lt;='Rent Roll'!$L15),AND(AJ$5&gt;='Rent Roll'!$M41,AJ$5&lt;='Rent Roll'!$N41)),
IF('Rent Roll'!$S15=NNN,AJ45,
IF('Rent Roll'!$S15=Stop,AJ70,
IF('Rent Roll'!$S15=CAM_Fixed,AJ95,
IF('Rent Roll'!$S15=FSG,"-","-")))),"-"),"-")</f>
        <v>-</v>
      </c>
      <c r="AK18" s="92" t="str">
        <f>IF(AK$3='Rent Roll'!$U15,
IF(OR(AND(AK$5&gt;='Rent Roll'!$K15,AK$5&lt;='Rent Roll'!$L15),AND(AK$5&gt;='Rent Roll'!$M41,AK$5&lt;='Rent Roll'!$N41)),
IF('Rent Roll'!$S15=NNN,AK45,
IF('Rent Roll'!$S15=Stop,AK70,
IF('Rent Roll'!$S15=CAM_Fixed,AK95,
IF('Rent Roll'!$S15=FSG,"-","-")))),"-"),"-")</f>
        <v>-</v>
      </c>
      <c r="AL18" s="92" t="str">
        <f>IF(AL$3='Rent Roll'!$U15,
IF(OR(AND(AL$5&gt;='Rent Roll'!$K15,AL$5&lt;='Rent Roll'!$L15),AND(AL$5&gt;='Rent Roll'!$M41,AL$5&lt;='Rent Roll'!$N41)),
IF('Rent Roll'!$S15=NNN,AL45,
IF('Rent Roll'!$S15=Stop,AL70,
IF('Rent Roll'!$S15=CAM_Fixed,AL95,
IF('Rent Roll'!$S15=FSG,"-","-")))),"-"),"-")</f>
        <v>-</v>
      </c>
      <c r="AM18" s="92" t="str">
        <f>IF(AM$3='Rent Roll'!$U15,
IF(OR(AND(AM$5&gt;='Rent Roll'!$K15,AM$5&lt;='Rent Roll'!$L15),AND(AM$5&gt;='Rent Roll'!$M41,AM$5&lt;='Rent Roll'!$N41)),
IF('Rent Roll'!$S15=NNN,AM45,
IF('Rent Roll'!$S15=Stop,AM70,
IF('Rent Roll'!$S15=CAM_Fixed,AM95,
IF('Rent Roll'!$S15=FSG,"-","-")))),"-"),"-")</f>
        <v>-</v>
      </c>
      <c r="AN18" s="92" t="str">
        <f>IF(AN$3='Rent Roll'!$U15,
IF(OR(AND(AN$5&gt;='Rent Roll'!$K15,AN$5&lt;='Rent Roll'!$L15),AND(AN$5&gt;='Rent Roll'!$M41,AN$5&lt;='Rent Roll'!$N41)),
IF('Rent Roll'!$S15=NNN,AN45,
IF('Rent Roll'!$S15=Stop,AN70,
IF('Rent Roll'!$S15=CAM_Fixed,AN95,
IF('Rent Roll'!$S15=FSG,"-","-")))),"-"),"-")</f>
        <v>-</v>
      </c>
      <c r="AO18" s="92" t="str">
        <f>IF(AO$3='Rent Roll'!$U15,
IF(OR(AND(AO$5&gt;='Rent Roll'!$K15,AO$5&lt;='Rent Roll'!$L15),AND(AO$5&gt;='Rent Roll'!$M41,AO$5&lt;='Rent Roll'!$N41)),
IF('Rent Roll'!$S15=NNN,AO45,
IF('Rent Roll'!$S15=Stop,AO70,
IF('Rent Roll'!$S15=CAM_Fixed,AO95,
IF('Rent Roll'!$S15=FSG,"-","-")))),"-"),"-")</f>
        <v>-</v>
      </c>
      <c r="AP18" s="92" t="str">
        <f>IF(AP$3='Rent Roll'!$U15,
IF(OR(AND(AP$5&gt;='Rent Roll'!$K15,AP$5&lt;='Rent Roll'!$L15),AND(AP$5&gt;='Rent Roll'!$M41,AP$5&lt;='Rent Roll'!$N41)),
IF('Rent Roll'!$S15=NNN,AP45,
IF('Rent Roll'!$S15=Stop,AP70,
IF('Rent Roll'!$S15=CAM_Fixed,AP95,
IF('Rent Roll'!$S15=FSG,"-","-")))),"-"),"-")</f>
        <v>-</v>
      </c>
      <c r="AQ18" s="92" t="str">
        <f>IF(AQ$3='Rent Roll'!$U15,
IF(OR(AND(AQ$5&gt;='Rent Roll'!$K15,AQ$5&lt;='Rent Roll'!$L15),AND(AQ$5&gt;='Rent Roll'!$M41,AQ$5&lt;='Rent Roll'!$N41)),
IF('Rent Roll'!$S15=NNN,AQ45,
IF('Rent Roll'!$S15=Stop,AQ70,
IF('Rent Roll'!$S15=CAM_Fixed,AQ95,
IF('Rent Roll'!$S15=FSG,"-","-")))),"-"),"-")</f>
        <v>-</v>
      </c>
      <c r="AR18" s="92" t="str">
        <f>IF(AR$3='Rent Roll'!$U15,
IF(OR(AND(AR$5&gt;='Rent Roll'!$K15,AR$5&lt;='Rent Roll'!$L15),AND(AR$5&gt;='Rent Roll'!$M41,AR$5&lt;='Rent Roll'!$N41)),
IF('Rent Roll'!$S15=NNN,AR45,
IF('Rent Roll'!$S15=Stop,AR70,
IF('Rent Roll'!$S15=CAM_Fixed,AR95,
IF('Rent Roll'!$S15=FSG,"-","-")))),"-"),"-")</f>
        <v>-</v>
      </c>
      <c r="AS18" s="92" t="str">
        <f>IF(AS$3='Rent Roll'!$U15,
IF(OR(AND(AS$5&gt;='Rent Roll'!$K15,AS$5&lt;='Rent Roll'!$L15),AND(AS$5&gt;='Rent Roll'!$M41,AS$5&lt;='Rent Roll'!$N41)),
IF('Rent Roll'!$S15=NNN,AS45,
IF('Rent Roll'!$S15=Stop,AS70,
IF('Rent Roll'!$S15=CAM_Fixed,AS95,
IF('Rent Roll'!$S15=FSG,"-","-")))),"-"),"-")</f>
        <v>-</v>
      </c>
      <c r="AT18" s="92" t="str">
        <f>IF(AT$3='Rent Roll'!$U15,
IF(OR(AND(AT$5&gt;='Rent Roll'!$K15,AT$5&lt;='Rent Roll'!$L15),AND(AT$5&gt;='Rent Roll'!$M41,AT$5&lt;='Rent Roll'!$N41)),
IF('Rent Roll'!$S15=NNN,AT45,
IF('Rent Roll'!$S15=Stop,AT70,
IF('Rent Roll'!$S15=CAM_Fixed,AT95,
IF('Rent Roll'!$S15=FSG,"-","-")))),"-"),"-")</f>
        <v>-</v>
      </c>
      <c r="AU18" s="92" t="str">
        <f>IF(AU$3='Rent Roll'!$U15,
IF(OR(AND(AU$5&gt;='Rent Roll'!$K15,AU$5&lt;='Rent Roll'!$L15),AND(AU$5&gt;='Rent Roll'!$M41,AU$5&lt;='Rent Roll'!$N41)),
IF('Rent Roll'!$S15=NNN,AU45,
IF('Rent Roll'!$S15=Stop,AU70,
IF('Rent Roll'!$S15=CAM_Fixed,AU95,
IF('Rent Roll'!$S15=FSG,"-","-")))),"-"),"-")</f>
        <v>-</v>
      </c>
      <c r="AV18" s="92" t="str">
        <f>IF(AV$3='Rent Roll'!$U15,
IF(OR(AND(AV$5&gt;='Rent Roll'!$K15,AV$5&lt;='Rent Roll'!$L15),AND(AV$5&gt;='Rent Roll'!$M41,AV$5&lt;='Rent Roll'!$N41)),
IF('Rent Roll'!$S15=NNN,AV45,
IF('Rent Roll'!$S15=Stop,AV70,
IF('Rent Roll'!$S15=CAM_Fixed,AV95,
IF('Rent Roll'!$S15=FSG,"-","-")))),"-"),"-")</f>
        <v>-</v>
      </c>
      <c r="AW18" s="92" t="str">
        <f>IF(AW$3='Rent Roll'!$U15,
IF(OR(AND(AW$5&gt;='Rent Roll'!$K15,AW$5&lt;='Rent Roll'!$L15),AND(AW$5&gt;='Rent Roll'!$M41,AW$5&lt;='Rent Roll'!$N41)),
IF('Rent Roll'!$S15=NNN,AW45,
IF('Rent Roll'!$S15=Stop,AW70,
IF('Rent Roll'!$S15=CAM_Fixed,AW95,
IF('Rent Roll'!$S15=FSG,"-","-")))),"-"),"-")</f>
        <v>-</v>
      </c>
      <c r="AX18" s="92" t="str">
        <f>IF(AX$3='Rent Roll'!$U15,
IF(OR(AND(AX$5&gt;='Rent Roll'!$K15,AX$5&lt;='Rent Roll'!$L15),AND(AX$5&gt;='Rent Roll'!$M41,AX$5&lt;='Rent Roll'!$N41)),
IF('Rent Roll'!$S15=NNN,AX45,
IF('Rent Roll'!$S15=Stop,AX70,
IF('Rent Roll'!$S15=CAM_Fixed,AX95,
IF('Rent Roll'!$S15=FSG,"-","-")))),"-"),"-")</f>
        <v>-</v>
      </c>
      <c r="AY18" s="92" t="str">
        <f>IF(AY$3='Rent Roll'!$U15,
IF(OR(AND(AY$5&gt;='Rent Roll'!$K15,AY$5&lt;='Rent Roll'!$L15),AND(AY$5&gt;='Rent Roll'!$M41,AY$5&lt;='Rent Roll'!$N41)),
IF('Rent Roll'!$S15=NNN,AY45,
IF('Rent Roll'!$S15=Stop,AY70,
IF('Rent Roll'!$S15=CAM_Fixed,AY95,
IF('Rent Roll'!$S15=FSG,"-","-")))),"-"),"-")</f>
        <v>-</v>
      </c>
      <c r="AZ18" s="92" t="str">
        <f>IF(AZ$3='Rent Roll'!$U15,
IF(OR(AND(AZ$5&gt;='Rent Roll'!$K15,AZ$5&lt;='Rent Roll'!$L15),AND(AZ$5&gt;='Rent Roll'!$M41,AZ$5&lt;='Rent Roll'!$N41)),
IF('Rent Roll'!$S15=NNN,AZ45,
IF('Rent Roll'!$S15=Stop,AZ70,
IF('Rent Roll'!$S15=CAM_Fixed,AZ95,
IF('Rent Roll'!$S15=FSG,"-","-")))),"-"),"-")</f>
        <v>-</v>
      </c>
      <c r="BA18" s="92" t="str">
        <f>IF(BA$3='Rent Roll'!$U15,
IF(OR(AND(BA$5&gt;='Rent Roll'!$K15,BA$5&lt;='Rent Roll'!$L15),AND(BA$5&gt;='Rent Roll'!$M41,BA$5&lt;='Rent Roll'!$N41)),
IF('Rent Roll'!$S15=NNN,BA45,
IF('Rent Roll'!$S15=Stop,BA70,
IF('Rent Roll'!$S15=CAM_Fixed,BA95,
IF('Rent Roll'!$S15=FSG,"-","-")))),"-"),"-")</f>
        <v>-</v>
      </c>
      <c r="BB18" s="92" t="str">
        <f>IF(BB$3='Rent Roll'!$U15,
IF(OR(AND(BB$5&gt;='Rent Roll'!$K15,BB$5&lt;='Rent Roll'!$L15),AND(BB$5&gt;='Rent Roll'!$M41,BB$5&lt;='Rent Roll'!$N41)),
IF('Rent Roll'!$S15=NNN,BB45,
IF('Rent Roll'!$S15=Stop,BB70,
IF('Rent Roll'!$S15=CAM_Fixed,BB95,
IF('Rent Roll'!$S15=FSG,"-","-")))),"-"),"-")</f>
        <v>-</v>
      </c>
      <c r="BC18" s="92" t="str">
        <f>IF(BC$3='Rent Roll'!$U15,
IF(OR(AND(BC$5&gt;='Rent Roll'!$K15,BC$5&lt;='Rent Roll'!$L15),AND(BC$5&gt;='Rent Roll'!$M41,BC$5&lt;='Rent Roll'!$N41)),
IF('Rent Roll'!$S15=NNN,BC45,
IF('Rent Roll'!$S15=Stop,BC70,
IF('Rent Roll'!$S15=CAM_Fixed,BC95,
IF('Rent Roll'!$S15=FSG,"-","-")))),"-"),"-")</f>
        <v>-</v>
      </c>
      <c r="BD18" s="92" t="str">
        <f>IF(BD$3='Rent Roll'!$U15,
IF(OR(AND(BD$5&gt;='Rent Roll'!$K15,BD$5&lt;='Rent Roll'!$L15),AND(BD$5&gt;='Rent Roll'!$M41,BD$5&lt;='Rent Roll'!$N41)),
IF('Rent Roll'!$S15=NNN,BD45,
IF('Rent Roll'!$S15=Stop,BD70,
IF('Rent Roll'!$S15=CAM_Fixed,BD95,
IF('Rent Roll'!$S15=FSG,"-","-")))),"-"),"-")</f>
        <v>-</v>
      </c>
      <c r="BE18" s="92" t="str">
        <f>IF(BE$3='Rent Roll'!$U15,
IF(OR(AND(BE$5&gt;='Rent Roll'!$K15,BE$5&lt;='Rent Roll'!$L15),AND(BE$5&gt;='Rent Roll'!$M41,BE$5&lt;='Rent Roll'!$N41)),
IF('Rent Roll'!$S15=NNN,BE45,
IF('Rent Roll'!$S15=Stop,BE70,
IF('Rent Roll'!$S15=CAM_Fixed,BE95,
IF('Rent Roll'!$S15=FSG,"-","-")))),"-"),"-")</f>
        <v>-</v>
      </c>
      <c r="BF18" s="92" t="str">
        <f>IF(BF$3='Rent Roll'!$U15,
IF(OR(AND(BF$5&gt;='Rent Roll'!$K15,BF$5&lt;='Rent Roll'!$L15),AND(BF$5&gt;='Rent Roll'!$M41,BF$5&lt;='Rent Roll'!$N41)),
IF('Rent Roll'!$S15=NNN,BF45,
IF('Rent Roll'!$S15=Stop,BF70,
IF('Rent Roll'!$S15=CAM_Fixed,BF95,
IF('Rent Roll'!$S15=FSG,"-","-")))),"-"),"-")</f>
        <v>-</v>
      </c>
      <c r="BG18" s="92" t="str">
        <f>IF(BG$3='Rent Roll'!$U15,
IF(OR(AND(BG$5&gt;='Rent Roll'!$K15,BG$5&lt;='Rent Roll'!$L15),AND(BG$5&gt;='Rent Roll'!$M41,BG$5&lt;='Rent Roll'!$N41)),
IF('Rent Roll'!$S15=NNN,BG45,
IF('Rent Roll'!$S15=Stop,BG70,
IF('Rent Roll'!$S15=CAM_Fixed,BG95,
IF('Rent Roll'!$S15=FSG,"-","-")))),"-"),"-")</f>
        <v>-</v>
      </c>
      <c r="BH18" s="92" t="str">
        <f>IF(BH$3='Rent Roll'!$U15,
IF(OR(AND(BH$5&gt;='Rent Roll'!$K15,BH$5&lt;='Rent Roll'!$L15),AND(BH$5&gt;='Rent Roll'!$M41,BH$5&lt;='Rent Roll'!$N41)),
IF('Rent Roll'!$S15=NNN,BH45,
IF('Rent Roll'!$S15=Stop,BH70,
IF('Rent Roll'!$S15=CAM_Fixed,BH95,
IF('Rent Roll'!$S15=FSG,"-","-")))),"-"),"-")</f>
        <v>-</v>
      </c>
      <c r="BI18" s="92" t="str">
        <f>IF(BI$3='Rent Roll'!$U15,
IF(OR(AND(BI$5&gt;='Rent Roll'!$K15,BI$5&lt;='Rent Roll'!$L15),AND(BI$5&gt;='Rent Roll'!$M41,BI$5&lt;='Rent Roll'!$N41)),
IF('Rent Roll'!$S15=NNN,BI45,
IF('Rent Roll'!$S15=Stop,BI70,
IF('Rent Roll'!$S15=CAM_Fixed,BI95,
IF('Rent Roll'!$S15=FSG,"-","-")))),"-"),"-")</f>
        <v>-</v>
      </c>
      <c r="BJ18" s="92" t="str">
        <f>IF(BJ$3='Rent Roll'!$U15,
IF(OR(AND(BJ$5&gt;='Rent Roll'!$K15,BJ$5&lt;='Rent Roll'!$L15),AND(BJ$5&gt;='Rent Roll'!$M41,BJ$5&lt;='Rent Roll'!$N41)),
IF('Rent Roll'!$S15=NNN,BJ45,
IF('Rent Roll'!$S15=Stop,BJ70,
IF('Rent Roll'!$S15=CAM_Fixed,BJ95,
IF('Rent Roll'!$S15=FSG,"-","-")))),"-"),"-")</f>
        <v>-</v>
      </c>
      <c r="BK18" s="92" t="str">
        <f>IF(BK$3='Rent Roll'!$U15,
IF(OR(AND(BK$5&gt;='Rent Roll'!$K15,BK$5&lt;='Rent Roll'!$L15),AND(BK$5&gt;='Rent Roll'!$M41,BK$5&lt;='Rent Roll'!$N41)),
IF('Rent Roll'!$S15=NNN,BK45,
IF('Rent Roll'!$S15=Stop,BK70,
IF('Rent Roll'!$S15=CAM_Fixed,BK95,
IF('Rent Roll'!$S15=FSG,"-","-")))),"-"),"-")</f>
        <v>-</v>
      </c>
      <c r="BL18" s="92" t="str">
        <f>IF(BL$3='Rent Roll'!$U15,
IF(OR(AND(BL$5&gt;='Rent Roll'!$K15,BL$5&lt;='Rent Roll'!$L15),AND(BL$5&gt;='Rent Roll'!$M41,BL$5&lt;='Rent Roll'!$N41)),
IF('Rent Roll'!$S15=NNN,BL45,
IF('Rent Roll'!$S15=Stop,BL70,
IF('Rent Roll'!$S15=CAM_Fixed,BL95,
IF('Rent Roll'!$S15=FSG,"-","-")))),"-"),"-")</f>
        <v>-</v>
      </c>
      <c r="BM18" s="92" t="str">
        <f>IF(BM$3='Rent Roll'!$U15,
IF(OR(AND(BM$5&gt;='Rent Roll'!$K15,BM$5&lt;='Rent Roll'!$L15),AND(BM$5&gt;='Rent Roll'!$M41,BM$5&lt;='Rent Roll'!$N41)),
IF('Rent Roll'!$S15=NNN,BM45,
IF('Rent Roll'!$S15=Stop,BM70,
IF('Rent Roll'!$S15=CAM_Fixed,BM95,
IF('Rent Roll'!$S15=FSG,"-","-")))),"-"),"-")</f>
        <v>-</v>
      </c>
      <c r="BN18" s="92" t="str">
        <f>IF(BN$3='Rent Roll'!$U15,
IF(OR(AND(BN$5&gt;='Rent Roll'!$K15,BN$5&lt;='Rent Roll'!$L15),AND(BN$5&gt;='Rent Roll'!$M41,BN$5&lt;='Rent Roll'!$N41)),
IF('Rent Roll'!$S15=NNN,BN45,
IF('Rent Roll'!$S15=Stop,BN70,
IF('Rent Roll'!$S15=CAM_Fixed,BN95,
IF('Rent Roll'!$S15=FSG,"-","-")))),"-"),"-")</f>
        <v>-</v>
      </c>
      <c r="BO18" s="92" t="str">
        <f>IF(BO$3='Rent Roll'!$U15,
IF(OR(AND(BO$5&gt;='Rent Roll'!$K15,BO$5&lt;='Rent Roll'!$L15),AND(BO$5&gt;='Rent Roll'!$M41,BO$5&lt;='Rent Roll'!$N41)),
IF('Rent Roll'!$S15=NNN,BO45,
IF('Rent Roll'!$S15=Stop,BO70,
IF('Rent Roll'!$S15=CAM_Fixed,BO95,
IF('Rent Roll'!$S15=FSG,"-","-")))),"-"),"-")</f>
        <v>-</v>
      </c>
      <c r="BP18" s="92" t="str">
        <f>IF(BP$3='Rent Roll'!$U15,
IF(OR(AND(BP$5&gt;='Rent Roll'!$K15,BP$5&lt;='Rent Roll'!$L15),AND(BP$5&gt;='Rent Roll'!$M41,BP$5&lt;='Rent Roll'!$N41)),
IF('Rent Roll'!$S15=NNN,BP45,
IF('Rent Roll'!$S15=Stop,BP70,
IF('Rent Roll'!$S15=CAM_Fixed,BP95,
IF('Rent Roll'!$S15=FSG,"-","-")))),"-"),"-")</f>
        <v>-</v>
      </c>
      <c r="BQ18" s="92" t="str">
        <f>IF(BQ$3='Rent Roll'!$U15,
IF(OR(AND(BQ$5&gt;='Rent Roll'!$K15,BQ$5&lt;='Rent Roll'!$L15),AND(BQ$5&gt;='Rent Roll'!$M41,BQ$5&lt;='Rent Roll'!$N41)),
IF('Rent Roll'!$S15=NNN,BQ45,
IF('Rent Roll'!$S15=Stop,BQ70,
IF('Rent Roll'!$S15=CAM_Fixed,BQ95,
IF('Rent Roll'!$S15=FSG,"-","-")))),"-"),"-")</f>
        <v>-</v>
      </c>
      <c r="BR18" s="92" t="str">
        <f>IF(BR$3='Rent Roll'!$U15,
IF(OR(AND(BR$5&gt;='Rent Roll'!$K15,BR$5&lt;='Rent Roll'!$L15),AND(BR$5&gt;='Rent Roll'!$M41,BR$5&lt;='Rent Roll'!$N41)),
IF('Rent Roll'!$S15=NNN,BR45,
IF('Rent Roll'!$S15=Stop,BR70,
IF('Rent Roll'!$S15=CAM_Fixed,BR95,
IF('Rent Roll'!$S15=FSG,"-","-")))),"-"),"-")</f>
        <v>-</v>
      </c>
      <c r="BS18" s="92" t="str">
        <f>IF(BS$3='Rent Roll'!$U15,
IF(OR(AND(BS$5&gt;='Rent Roll'!$K15,BS$5&lt;='Rent Roll'!$L15),AND(BS$5&gt;='Rent Roll'!$M41,BS$5&lt;='Rent Roll'!$N41)),
IF('Rent Roll'!$S15=NNN,BS45,
IF('Rent Roll'!$S15=Stop,BS70,
IF('Rent Roll'!$S15=CAM_Fixed,BS95,
IF('Rent Roll'!$S15=FSG,"-","-")))),"-"),"-")</f>
        <v>-</v>
      </c>
      <c r="BT18" s="92" t="str">
        <f>IF(BT$3='Rent Roll'!$U15,
IF(OR(AND(BT$5&gt;='Rent Roll'!$K15,BT$5&lt;='Rent Roll'!$L15),AND(BT$5&gt;='Rent Roll'!$M41,BT$5&lt;='Rent Roll'!$N41)),
IF('Rent Roll'!$S15=NNN,BT45,
IF('Rent Roll'!$S15=Stop,BT70,
IF('Rent Roll'!$S15=CAM_Fixed,BT95,
IF('Rent Roll'!$S15=FSG,"-","-")))),"-"),"-")</f>
        <v>-</v>
      </c>
      <c r="BU18" s="92" t="str">
        <f>IF(BU$3='Rent Roll'!$U15,
IF(OR(AND(BU$5&gt;='Rent Roll'!$K15,BU$5&lt;='Rent Roll'!$L15),AND(BU$5&gt;='Rent Roll'!$M41,BU$5&lt;='Rent Roll'!$N41)),
IF('Rent Roll'!$S15=NNN,BU45,
IF('Rent Roll'!$S15=Stop,BU70,
IF('Rent Roll'!$S15=CAM_Fixed,BU95,
IF('Rent Roll'!$S15=FSG,"-","-")))),"-"),"-")</f>
        <v>-</v>
      </c>
      <c r="BV18" s="92" t="str">
        <f>IF(BV$3='Rent Roll'!$U15,
IF(OR(AND(BV$5&gt;='Rent Roll'!$K15,BV$5&lt;='Rent Roll'!$L15),AND(BV$5&gt;='Rent Roll'!$M41,BV$5&lt;='Rent Roll'!$N41)),
IF('Rent Roll'!$S15=NNN,BV45,
IF('Rent Roll'!$S15=Stop,BV70,
IF('Rent Roll'!$S15=CAM_Fixed,BV95,
IF('Rent Roll'!$S15=FSG,"-","-")))),"-"),"-")</f>
        <v>-</v>
      </c>
      <c r="BW18" s="92" t="str">
        <f>IF(BW$3='Rent Roll'!$U15,
IF(OR(AND(BW$5&gt;='Rent Roll'!$K15,BW$5&lt;='Rent Roll'!$L15),AND(BW$5&gt;='Rent Roll'!$M41,BW$5&lt;='Rent Roll'!$N41)),
IF('Rent Roll'!$S15=NNN,BW45,
IF('Rent Roll'!$S15=Stop,BW70,
IF('Rent Roll'!$S15=CAM_Fixed,BW95,
IF('Rent Roll'!$S15=FSG,"-","-")))),"-"),"-")</f>
        <v>-</v>
      </c>
      <c r="BX18" s="92" t="str">
        <f>IF(BX$3='Rent Roll'!$U15,
IF(OR(AND(BX$5&gt;='Rent Roll'!$K15,BX$5&lt;='Rent Roll'!$L15),AND(BX$5&gt;='Rent Roll'!$M41,BX$5&lt;='Rent Roll'!$N41)),
IF('Rent Roll'!$S15=NNN,BX45,
IF('Rent Roll'!$S15=Stop,BX70,
IF('Rent Roll'!$S15=CAM_Fixed,BX95,
IF('Rent Roll'!$S15=FSG,"-","-")))),"-"),"-")</f>
        <v>-</v>
      </c>
      <c r="BY18" s="92" t="str">
        <f>IF(BY$3='Rent Roll'!$U15,
IF(OR(AND(BY$5&gt;='Rent Roll'!$K15,BY$5&lt;='Rent Roll'!$L15),AND(BY$5&gt;='Rent Roll'!$M41,BY$5&lt;='Rent Roll'!$N41)),
IF('Rent Roll'!$S15=NNN,BY45,
IF('Rent Roll'!$S15=Stop,BY70,
IF('Rent Roll'!$S15=CAM_Fixed,BY95,
IF('Rent Roll'!$S15=FSG,"-","-")))),"-"),"-")</f>
        <v>-</v>
      </c>
      <c r="BZ18" s="92" t="str">
        <f>IF(BZ$3='Rent Roll'!$U15,
IF(OR(AND(BZ$5&gt;='Rent Roll'!$K15,BZ$5&lt;='Rent Roll'!$L15),AND(BZ$5&gt;='Rent Roll'!$M41,BZ$5&lt;='Rent Roll'!$N41)),
IF('Rent Roll'!$S15=NNN,BZ45,
IF('Rent Roll'!$S15=Stop,BZ70,
IF('Rent Roll'!$S15=CAM_Fixed,BZ95,
IF('Rent Roll'!$S15=FSG,"-","-")))),"-"),"-")</f>
        <v>-</v>
      </c>
      <c r="CA18" s="92" t="str">
        <f>IF(CA$3='Rent Roll'!$U15,
IF(OR(AND(CA$5&gt;='Rent Roll'!$K15,CA$5&lt;='Rent Roll'!$L15),AND(CA$5&gt;='Rent Roll'!$M41,CA$5&lt;='Rent Roll'!$N41)),
IF('Rent Roll'!$S15=NNN,CA45,
IF('Rent Roll'!$S15=Stop,CA70,
IF('Rent Roll'!$S15=CAM_Fixed,CA95,
IF('Rent Roll'!$S15=FSG,"-","-")))),"-"),"-")</f>
        <v>-</v>
      </c>
      <c r="CB18" s="92" t="str">
        <f>IF(CB$3='Rent Roll'!$U15,
IF(OR(AND(CB$5&gt;='Rent Roll'!$K15,CB$5&lt;='Rent Roll'!$L15),AND(CB$5&gt;='Rent Roll'!$M41,CB$5&lt;='Rent Roll'!$N41)),
IF('Rent Roll'!$S15=NNN,CB45,
IF('Rent Roll'!$S15=Stop,CB70,
IF('Rent Roll'!$S15=CAM_Fixed,CB95,
IF('Rent Roll'!$S15=FSG,"-","-")))),"-"),"-")</f>
        <v>-</v>
      </c>
      <c r="CC18" s="92" t="str">
        <f>IF(CC$3='Rent Roll'!$U15,
IF(OR(AND(CC$5&gt;='Rent Roll'!$K15,CC$5&lt;='Rent Roll'!$L15),AND(CC$5&gt;='Rent Roll'!$M41,CC$5&lt;='Rent Roll'!$N41)),
IF('Rent Roll'!$S15=NNN,CC45,
IF('Rent Roll'!$S15=Stop,CC70,
IF('Rent Roll'!$S15=CAM_Fixed,CC95,
IF('Rent Roll'!$S15=FSG,"-","-")))),"-"),"-")</f>
        <v>-</v>
      </c>
      <c r="CD18" s="92" t="str">
        <f>IF(CD$3='Rent Roll'!$U15,
IF(OR(AND(CD$5&gt;='Rent Roll'!$K15,CD$5&lt;='Rent Roll'!$L15),AND(CD$5&gt;='Rent Roll'!$M41,CD$5&lt;='Rent Roll'!$N41)),
IF('Rent Roll'!$S15=NNN,CD45,
IF('Rent Roll'!$S15=Stop,CD70,
IF('Rent Roll'!$S15=CAM_Fixed,CD95,
IF('Rent Roll'!$S15=FSG,"-","-")))),"-"),"-")</f>
        <v>-</v>
      </c>
      <c r="CE18" s="92" t="str">
        <f>IF(CE$3='Rent Roll'!$U15,
IF(OR(AND(CE$5&gt;='Rent Roll'!$K15,CE$5&lt;='Rent Roll'!$L15),AND(CE$5&gt;='Rent Roll'!$M41,CE$5&lt;='Rent Roll'!$N41)),
IF('Rent Roll'!$S15=NNN,CE45,
IF('Rent Roll'!$S15=Stop,CE70,
IF('Rent Roll'!$S15=CAM_Fixed,CE95,
IF('Rent Roll'!$S15=FSG,"-","-")))),"-"),"-")</f>
        <v>-</v>
      </c>
      <c r="CF18" s="92" t="str">
        <f>IF(CF$3='Rent Roll'!$U15,
IF(OR(AND(CF$5&gt;='Rent Roll'!$K15,CF$5&lt;='Rent Roll'!$L15),AND(CF$5&gt;='Rent Roll'!$M41,CF$5&lt;='Rent Roll'!$N41)),
IF('Rent Roll'!$S15=NNN,CF45,
IF('Rent Roll'!$S15=Stop,CF70,
IF('Rent Roll'!$S15=CAM_Fixed,CF95,
IF('Rent Roll'!$S15=FSG,"-","-")))),"-"),"-")</f>
        <v>-</v>
      </c>
      <c r="CG18" s="92" t="str">
        <f>IF(CG$3='Rent Roll'!$U15,
IF(OR(AND(CG$5&gt;='Rent Roll'!$K15,CG$5&lt;='Rent Roll'!$L15),AND(CG$5&gt;='Rent Roll'!$M41,CG$5&lt;='Rent Roll'!$N41)),
IF('Rent Roll'!$S15=NNN,CG45,
IF('Rent Roll'!$S15=Stop,CG70,
IF('Rent Roll'!$S15=CAM_Fixed,CG95,
IF('Rent Roll'!$S15=FSG,"-","-")))),"-"),"-")</f>
        <v>-</v>
      </c>
      <c r="CH18" s="92" t="str">
        <f>IF(CH$3='Rent Roll'!$U15,
IF(OR(AND(CH$5&gt;='Rent Roll'!$K15,CH$5&lt;='Rent Roll'!$L15),AND(CH$5&gt;='Rent Roll'!$M41,CH$5&lt;='Rent Roll'!$N41)),
IF('Rent Roll'!$S15=NNN,CH45,
IF('Rent Roll'!$S15=Stop,CH70,
IF('Rent Roll'!$S15=CAM_Fixed,CH95,
IF('Rent Roll'!$S15=FSG,"-","-")))),"-"),"-")</f>
        <v>-</v>
      </c>
      <c r="CI18" s="92" t="str">
        <f>IF(CI$3='Rent Roll'!$U15,
IF(OR(AND(CI$5&gt;='Rent Roll'!$K15,CI$5&lt;='Rent Roll'!$L15),AND(CI$5&gt;='Rent Roll'!$M41,CI$5&lt;='Rent Roll'!$N41)),
IF('Rent Roll'!$S15=NNN,CI45,
IF('Rent Roll'!$S15=Stop,CI70,
IF('Rent Roll'!$S15=CAM_Fixed,CI95,
IF('Rent Roll'!$S15=FSG,"-","-")))),"-"),"-")</f>
        <v>-</v>
      </c>
      <c r="CJ18" s="92" t="str">
        <f>IF(CJ$3='Rent Roll'!$U15,
IF(OR(AND(CJ$5&gt;='Rent Roll'!$K15,CJ$5&lt;='Rent Roll'!$L15),AND(CJ$5&gt;='Rent Roll'!$M41,CJ$5&lt;='Rent Roll'!$N41)),
IF('Rent Roll'!$S15=NNN,CJ45,
IF('Rent Roll'!$S15=Stop,CJ70,
IF('Rent Roll'!$S15=CAM_Fixed,CJ95,
IF('Rent Roll'!$S15=FSG,"-","-")))),"-"),"-")</f>
        <v>-</v>
      </c>
      <c r="CK18" s="92" t="str">
        <f>IF(CK$3='Rent Roll'!$U15,
IF(OR(AND(CK$5&gt;='Rent Roll'!$K15,CK$5&lt;='Rent Roll'!$L15),AND(CK$5&gt;='Rent Roll'!$M41,CK$5&lt;='Rent Roll'!$N41)),
IF('Rent Roll'!$S15=NNN,CK45,
IF('Rent Roll'!$S15=Stop,CK70,
IF('Rent Roll'!$S15=CAM_Fixed,CK95,
IF('Rent Roll'!$S15=FSG,"-","-")))),"-"),"-")</f>
        <v>-</v>
      </c>
      <c r="CL18" s="92" t="str">
        <f>IF(CL$3='Rent Roll'!$U15,
IF(OR(AND(CL$5&gt;='Rent Roll'!$K15,CL$5&lt;='Rent Roll'!$L15),AND(CL$5&gt;='Rent Roll'!$M41,CL$5&lt;='Rent Roll'!$N41)),
IF('Rent Roll'!$S15=NNN,CL45,
IF('Rent Roll'!$S15=Stop,CL70,
IF('Rent Roll'!$S15=CAM_Fixed,CL95,
IF('Rent Roll'!$S15=FSG,"-","-")))),"-"),"-")</f>
        <v>-</v>
      </c>
      <c r="CM18" s="92" t="str">
        <f>IF(CM$3='Rent Roll'!$U15,
IF(OR(AND(CM$5&gt;='Rent Roll'!$K15,CM$5&lt;='Rent Roll'!$L15),AND(CM$5&gt;='Rent Roll'!$M41,CM$5&lt;='Rent Roll'!$N41)),
IF('Rent Roll'!$S15=NNN,CM45,
IF('Rent Roll'!$S15=Stop,CM70,
IF('Rent Roll'!$S15=CAM_Fixed,CM95,
IF('Rent Roll'!$S15=FSG,"-","-")))),"-"),"-")</f>
        <v>-</v>
      </c>
      <c r="CN18" s="92" t="str">
        <f>IF(CN$3='Rent Roll'!$U15,
IF(OR(AND(CN$5&gt;='Rent Roll'!$K15,CN$5&lt;='Rent Roll'!$L15),AND(CN$5&gt;='Rent Roll'!$M41,CN$5&lt;='Rent Roll'!$N41)),
IF('Rent Roll'!$S15=NNN,CN45,
IF('Rent Roll'!$S15=Stop,CN70,
IF('Rent Roll'!$S15=CAM_Fixed,CN95,
IF('Rent Roll'!$S15=FSG,"-","-")))),"-"),"-")</f>
        <v>-</v>
      </c>
      <c r="CO18" s="92" t="str">
        <f>IF(CO$3='Rent Roll'!$U15,
IF(OR(AND(CO$5&gt;='Rent Roll'!$K15,CO$5&lt;='Rent Roll'!$L15),AND(CO$5&gt;='Rent Roll'!$M41,CO$5&lt;='Rent Roll'!$N41)),
IF('Rent Roll'!$S15=NNN,CO45,
IF('Rent Roll'!$S15=Stop,CO70,
IF('Rent Roll'!$S15=CAM_Fixed,CO95,
IF('Rent Roll'!$S15=FSG,"-","-")))),"-"),"-")</f>
        <v>-</v>
      </c>
      <c r="CP18" s="92" t="str">
        <f>IF(CP$3='Rent Roll'!$U15,
IF(OR(AND(CP$5&gt;='Rent Roll'!$K15,CP$5&lt;='Rent Roll'!$L15),AND(CP$5&gt;='Rent Roll'!$M41,CP$5&lt;='Rent Roll'!$N41)),
IF('Rent Roll'!$S15=NNN,CP45,
IF('Rent Roll'!$S15=Stop,CP70,
IF('Rent Roll'!$S15=CAM_Fixed,CP95,
IF('Rent Roll'!$S15=FSG,"-","-")))),"-"),"-")</f>
        <v>-</v>
      </c>
      <c r="CQ18" s="92" t="str">
        <f>IF(CQ$3='Rent Roll'!$U15,
IF(OR(AND(CQ$5&gt;='Rent Roll'!$K15,CQ$5&lt;='Rent Roll'!$L15),AND(CQ$5&gt;='Rent Roll'!$M41,CQ$5&lt;='Rent Roll'!$N41)),
IF('Rent Roll'!$S15=NNN,CQ45,
IF('Rent Roll'!$S15=Stop,CQ70,
IF('Rent Roll'!$S15=CAM_Fixed,CQ95,
IF('Rent Roll'!$S15=FSG,"-","-")))),"-"),"-")</f>
        <v>-</v>
      </c>
      <c r="CR18" s="92" t="str">
        <f>IF(CR$3='Rent Roll'!$U15,
IF(OR(AND(CR$5&gt;='Rent Roll'!$K15,CR$5&lt;='Rent Roll'!$L15),AND(CR$5&gt;='Rent Roll'!$M41,CR$5&lt;='Rent Roll'!$N41)),
IF('Rent Roll'!$S15=NNN,CR45,
IF('Rent Roll'!$S15=Stop,CR70,
IF('Rent Roll'!$S15=CAM_Fixed,CR95,
IF('Rent Roll'!$S15=FSG,"-","-")))),"-"),"-")</f>
        <v>-</v>
      </c>
      <c r="CS18" s="92" t="str">
        <f>IF(CS$3='Rent Roll'!$U15,
IF(OR(AND(CS$5&gt;='Rent Roll'!$K15,CS$5&lt;='Rent Roll'!$L15),AND(CS$5&gt;='Rent Roll'!$M41,CS$5&lt;='Rent Roll'!$N41)),
IF('Rent Roll'!$S15=NNN,CS45,
IF('Rent Roll'!$S15=Stop,CS70,
IF('Rent Roll'!$S15=CAM_Fixed,CS95,
IF('Rent Roll'!$S15=FSG,"-","-")))),"-"),"-")</f>
        <v>-</v>
      </c>
      <c r="CT18" s="92" t="str">
        <f>IF(CT$3='Rent Roll'!$U15,
IF(OR(AND(CT$5&gt;='Rent Roll'!$K15,CT$5&lt;='Rent Roll'!$L15),AND(CT$5&gt;='Rent Roll'!$M41,CT$5&lt;='Rent Roll'!$N41)),
IF('Rent Roll'!$S15=NNN,CT45,
IF('Rent Roll'!$S15=Stop,CT70,
IF('Rent Roll'!$S15=CAM_Fixed,CT95,
IF('Rent Roll'!$S15=FSG,"-","-")))),"-"),"-")</f>
        <v>-</v>
      </c>
      <c r="CU18" s="92" t="str">
        <f>IF(CU$3='Rent Roll'!$U15,
IF(OR(AND(CU$5&gt;='Rent Roll'!$K15,CU$5&lt;='Rent Roll'!$L15),AND(CU$5&gt;='Rent Roll'!$M41,CU$5&lt;='Rent Roll'!$N41)),
IF('Rent Roll'!$S15=NNN,CU45,
IF('Rent Roll'!$S15=Stop,CU70,
IF('Rent Roll'!$S15=CAM_Fixed,CU95,
IF('Rent Roll'!$S15=FSG,"-","-")))),"-"),"-")</f>
        <v>-</v>
      </c>
      <c r="CV18" s="92" t="str">
        <f>IF(CV$3='Rent Roll'!$U15,
IF(OR(AND(CV$5&gt;='Rent Roll'!$K15,CV$5&lt;='Rent Roll'!$L15),AND(CV$5&gt;='Rent Roll'!$M41,CV$5&lt;='Rent Roll'!$N41)),
IF('Rent Roll'!$S15=NNN,CV45,
IF('Rent Roll'!$S15=Stop,CV70,
IF('Rent Roll'!$S15=CAM_Fixed,CV95,
IF('Rent Roll'!$S15=FSG,"-","-")))),"-"),"-")</f>
        <v>-</v>
      </c>
      <c r="CW18" s="92" t="str">
        <f>IF(CW$3='Rent Roll'!$U15,
IF(OR(AND(CW$5&gt;='Rent Roll'!$K15,CW$5&lt;='Rent Roll'!$L15),AND(CW$5&gt;='Rent Roll'!$M41,CW$5&lt;='Rent Roll'!$N41)),
IF('Rent Roll'!$S15=NNN,CW45,
IF('Rent Roll'!$S15=Stop,CW70,
IF('Rent Roll'!$S15=CAM_Fixed,CW95,
IF('Rent Roll'!$S15=FSG,"-","-")))),"-"),"-")</f>
        <v>-</v>
      </c>
      <c r="CX18" s="92" t="str">
        <f>IF(CX$3='Rent Roll'!$U15,
IF(OR(AND(CX$5&gt;='Rent Roll'!$K15,CX$5&lt;='Rent Roll'!$L15),AND(CX$5&gt;='Rent Roll'!$M41,CX$5&lt;='Rent Roll'!$N41)),
IF('Rent Roll'!$S15=NNN,CX45,
IF('Rent Roll'!$S15=Stop,CX70,
IF('Rent Roll'!$S15=CAM_Fixed,CX95,
IF('Rent Roll'!$S15=FSG,"-","-")))),"-"),"-")</f>
        <v>-</v>
      </c>
      <c r="CY18" s="92" t="str">
        <f>IF(CY$3='Rent Roll'!$U15,
IF(OR(AND(CY$5&gt;='Rent Roll'!$K15,CY$5&lt;='Rent Roll'!$L15),AND(CY$5&gt;='Rent Roll'!$M41,CY$5&lt;='Rent Roll'!$N41)),
IF('Rent Roll'!$S15=NNN,CY45,
IF('Rent Roll'!$S15=Stop,CY70,
IF('Rent Roll'!$S15=CAM_Fixed,CY95,
IF('Rent Roll'!$S15=FSG,"-","-")))),"-"),"-")</f>
        <v>-</v>
      </c>
      <c r="CZ18" s="92" t="str">
        <f>IF(CZ$3='Rent Roll'!$U15,
IF(OR(AND(CZ$5&gt;='Rent Roll'!$K15,CZ$5&lt;='Rent Roll'!$L15),AND(CZ$5&gt;='Rent Roll'!$M41,CZ$5&lt;='Rent Roll'!$N41)),
IF('Rent Roll'!$S15=NNN,CZ45,
IF('Rent Roll'!$S15=Stop,CZ70,
IF('Rent Roll'!$S15=CAM_Fixed,CZ95,
IF('Rent Roll'!$S15=FSG,"-","-")))),"-"),"-")</f>
        <v>-</v>
      </c>
      <c r="DA18" s="92" t="str">
        <f>IF(DA$3='Rent Roll'!$U15,
IF(OR(AND(DA$5&gt;='Rent Roll'!$K15,DA$5&lt;='Rent Roll'!$L15),AND(DA$5&gt;='Rent Roll'!$M41,DA$5&lt;='Rent Roll'!$N41)),
IF('Rent Roll'!$S15=NNN,DA45,
IF('Rent Roll'!$S15=Stop,DA70,
IF('Rent Roll'!$S15=CAM_Fixed,DA95,
IF('Rent Roll'!$S15=FSG,"-","-")))),"-"),"-")</f>
        <v>-</v>
      </c>
      <c r="DB18" s="92" t="str">
        <f>IF(DB$3='Rent Roll'!$U15,
IF(OR(AND(DB$5&gt;='Rent Roll'!$K15,DB$5&lt;='Rent Roll'!$L15),AND(DB$5&gt;='Rent Roll'!$M41,DB$5&lt;='Rent Roll'!$N41)),
IF('Rent Roll'!$S15=NNN,DB45,
IF('Rent Roll'!$S15=Stop,DB70,
IF('Rent Roll'!$S15=CAM_Fixed,DB95,
IF('Rent Roll'!$S15=FSG,"-","-")))),"-"),"-")</f>
        <v>-</v>
      </c>
      <c r="DC18" s="92" t="str">
        <f>IF(DC$3='Rent Roll'!$U15,
IF(OR(AND(DC$5&gt;='Rent Roll'!$K15,DC$5&lt;='Rent Roll'!$L15),AND(DC$5&gt;='Rent Roll'!$M41,DC$5&lt;='Rent Roll'!$N41)),
IF('Rent Roll'!$S15=NNN,DC45,
IF('Rent Roll'!$S15=Stop,DC70,
IF('Rent Roll'!$S15=CAM_Fixed,DC95,
IF('Rent Roll'!$S15=FSG,"-","-")))),"-"),"-")</f>
        <v>-</v>
      </c>
      <c r="DD18" s="92" t="str">
        <f>IF(DD$3='Rent Roll'!$U15,
IF(OR(AND(DD$5&gt;='Rent Roll'!$K15,DD$5&lt;='Rent Roll'!$L15),AND(DD$5&gt;='Rent Roll'!$M41,DD$5&lt;='Rent Roll'!$N41)),
IF('Rent Roll'!$S15=NNN,DD45,
IF('Rent Roll'!$S15=Stop,DD70,
IF('Rent Roll'!$S15=CAM_Fixed,DD95,
IF('Rent Roll'!$S15=FSG,"-","-")))),"-"),"-")</f>
        <v>-</v>
      </c>
      <c r="DE18" s="92" t="str">
        <f>IF(DE$3='Rent Roll'!$U15,
IF(OR(AND(DE$5&gt;='Rent Roll'!$K15,DE$5&lt;='Rent Roll'!$L15),AND(DE$5&gt;='Rent Roll'!$M41,DE$5&lt;='Rent Roll'!$N41)),
IF('Rent Roll'!$S15=NNN,DE45,
IF('Rent Roll'!$S15=Stop,DE70,
IF('Rent Roll'!$S15=CAM_Fixed,DE95,
IF('Rent Roll'!$S15=FSG,"-","-")))),"-"),"-")</f>
        <v>-</v>
      </c>
      <c r="DF18" s="92" t="str">
        <f>IF(DF$3='Rent Roll'!$U15,
IF(OR(AND(DF$5&gt;='Rent Roll'!$K15,DF$5&lt;='Rent Roll'!$L15),AND(DF$5&gt;='Rent Roll'!$M41,DF$5&lt;='Rent Roll'!$N41)),
IF('Rent Roll'!$S15=NNN,DF45,
IF('Rent Roll'!$S15=Stop,DF70,
IF('Rent Roll'!$S15=CAM_Fixed,DF95,
IF('Rent Roll'!$S15=FSG,"-","-")))),"-"),"-")</f>
        <v>-</v>
      </c>
      <c r="DG18" s="92" t="str">
        <f>IF(DG$3='Rent Roll'!$U15,
IF(OR(AND(DG$5&gt;='Rent Roll'!$K15,DG$5&lt;='Rent Roll'!$L15),AND(DG$5&gt;='Rent Roll'!$M41,DG$5&lt;='Rent Roll'!$N41)),
IF('Rent Roll'!$S15=NNN,DG45,
IF('Rent Roll'!$S15=Stop,DG70,
IF('Rent Roll'!$S15=CAM_Fixed,DG95,
IF('Rent Roll'!$S15=FSG,"-","-")))),"-"),"-")</f>
        <v>-</v>
      </c>
      <c r="DH18" s="92" t="str">
        <f>IF(DH$3='Rent Roll'!$U15,
IF(OR(AND(DH$5&gt;='Rent Roll'!$K15,DH$5&lt;='Rent Roll'!$L15),AND(DH$5&gt;='Rent Roll'!$M41,DH$5&lt;='Rent Roll'!$N41)),
IF('Rent Roll'!$S15=NNN,DH45,
IF('Rent Roll'!$S15=Stop,DH70,
IF('Rent Roll'!$S15=CAM_Fixed,DH95,
IF('Rent Roll'!$S15=FSG,"-","-")))),"-"),"-")</f>
        <v>-</v>
      </c>
      <c r="DI18" s="92" t="str">
        <f>IF(DI$3='Rent Roll'!$U15,
IF(OR(AND(DI$5&gt;='Rent Roll'!$K15,DI$5&lt;='Rent Roll'!$L15),AND(DI$5&gt;='Rent Roll'!$M41,DI$5&lt;='Rent Roll'!$N41)),
IF('Rent Roll'!$S15=NNN,DI45,
IF('Rent Roll'!$S15=Stop,DI70,
IF('Rent Roll'!$S15=CAM_Fixed,DI95,
IF('Rent Roll'!$S15=FSG,"-","-")))),"-"),"-")</f>
        <v>-</v>
      </c>
      <c r="DJ18" s="92" t="str">
        <f>IF(DJ$3='Rent Roll'!$U15,
IF(OR(AND(DJ$5&gt;='Rent Roll'!$K15,DJ$5&lt;='Rent Roll'!$L15),AND(DJ$5&gt;='Rent Roll'!$M41,DJ$5&lt;='Rent Roll'!$N41)),
IF('Rent Roll'!$S15=NNN,DJ45,
IF('Rent Roll'!$S15=Stop,DJ70,
IF('Rent Roll'!$S15=CAM_Fixed,DJ95,
IF('Rent Roll'!$S15=FSG,"-","-")))),"-"),"-")</f>
        <v>-</v>
      </c>
      <c r="DK18" s="92" t="str">
        <f>IF(DK$3='Rent Roll'!$U15,
IF(OR(AND(DK$5&gt;='Rent Roll'!$K15,DK$5&lt;='Rent Roll'!$L15),AND(DK$5&gt;='Rent Roll'!$M41,DK$5&lt;='Rent Roll'!$N41)),
IF('Rent Roll'!$S15=NNN,DK45,
IF('Rent Roll'!$S15=Stop,DK70,
IF('Rent Roll'!$S15=CAM_Fixed,DK95,
IF('Rent Roll'!$S15=FSG,"-","-")))),"-"),"-")</f>
        <v>-</v>
      </c>
      <c r="DL18" s="92" t="str">
        <f>IF(DL$3='Rent Roll'!$U15,
IF(OR(AND(DL$5&gt;='Rent Roll'!$K15,DL$5&lt;='Rent Roll'!$L15),AND(DL$5&gt;='Rent Roll'!$M41,DL$5&lt;='Rent Roll'!$N41)),
IF('Rent Roll'!$S15=NNN,DL45,
IF('Rent Roll'!$S15=Stop,DL70,
IF('Rent Roll'!$S15=CAM_Fixed,DL95,
IF('Rent Roll'!$S15=FSG,"-","-")))),"-"),"-")</f>
        <v>-</v>
      </c>
      <c r="DM18" s="92" t="str">
        <f>IF(DM$3='Rent Roll'!$U15,
IF(OR(AND(DM$5&gt;='Rent Roll'!$K15,DM$5&lt;='Rent Roll'!$L15),AND(DM$5&gt;='Rent Roll'!$M41,DM$5&lt;='Rent Roll'!$N41)),
IF('Rent Roll'!$S15=NNN,DM45,
IF('Rent Roll'!$S15=Stop,DM70,
IF('Rent Roll'!$S15=CAM_Fixed,DM95,
IF('Rent Roll'!$S15=FSG,"-","-")))),"-"),"-")</f>
        <v>-</v>
      </c>
      <c r="DN18" s="92" t="str">
        <f>IF(DN$3='Rent Roll'!$U15,
IF(OR(AND(DN$5&gt;='Rent Roll'!$K15,DN$5&lt;='Rent Roll'!$L15),AND(DN$5&gt;='Rent Roll'!$M41,DN$5&lt;='Rent Roll'!$N41)),
IF('Rent Roll'!$S15=NNN,DN45,
IF('Rent Roll'!$S15=Stop,DN70,
IF('Rent Roll'!$S15=CAM_Fixed,DN95,
IF('Rent Roll'!$S15=FSG,"-","-")))),"-"),"-")</f>
        <v>-</v>
      </c>
      <c r="DO18" s="92" t="str">
        <f>IF(DO$3='Rent Roll'!$U15,
IF(OR(AND(DO$5&gt;='Rent Roll'!$K15,DO$5&lt;='Rent Roll'!$L15),AND(DO$5&gt;='Rent Roll'!$M41,DO$5&lt;='Rent Roll'!$N41)),
IF('Rent Roll'!$S15=NNN,DO45,
IF('Rent Roll'!$S15=Stop,DO70,
IF('Rent Roll'!$S15=CAM_Fixed,DO95,
IF('Rent Roll'!$S15=FSG,"-","-")))),"-"),"-")</f>
        <v>-</v>
      </c>
      <c r="DP18" s="92" t="str">
        <f>IF(DP$3='Rent Roll'!$U15,
IF(OR(AND(DP$5&gt;='Rent Roll'!$K15,DP$5&lt;='Rent Roll'!$L15),AND(DP$5&gt;='Rent Roll'!$M41,DP$5&lt;='Rent Roll'!$N41)),
IF('Rent Roll'!$S15=NNN,DP45,
IF('Rent Roll'!$S15=Stop,DP70,
IF('Rent Roll'!$S15=CAM_Fixed,DP95,
IF('Rent Roll'!$S15=FSG,"-","-")))),"-"),"-")</f>
        <v>-</v>
      </c>
      <c r="DQ18" s="92" t="str">
        <f>IF(DQ$3='Rent Roll'!$U15,
IF(OR(AND(DQ$5&gt;='Rent Roll'!$K15,DQ$5&lt;='Rent Roll'!$L15),AND(DQ$5&gt;='Rent Roll'!$M41,DQ$5&lt;='Rent Roll'!$N41)),
IF('Rent Roll'!$S15=NNN,DQ45,
IF('Rent Roll'!$S15=Stop,DQ70,
IF('Rent Roll'!$S15=CAM_Fixed,DQ95,
IF('Rent Roll'!$S15=FSG,"-","-")))),"-"),"-")</f>
        <v>-</v>
      </c>
      <c r="DR18" s="92" t="str">
        <f>IF(DR$3='Rent Roll'!$U15,
IF(OR(AND(DR$5&gt;='Rent Roll'!$K15,DR$5&lt;='Rent Roll'!$L15),AND(DR$5&gt;='Rent Roll'!$M41,DR$5&lt;='Rent Roll'!$N41)),
IF('Rent Roll'!$S15=NNN,DR45,
IF('Rent Roll'!$S15=Stop,DR70,
IF('Rent Roll'!$S15=CAM_Fixed,DR95,
IF('Rent Roll'!$S15=FSG,"-","-")))),"-"),"-")</f>
        <v>-</v>
      </c>
      <c r="DS18" s="92" t="str">
        <f>IF(DS$3='Rent Roll'!$U15,
IF(OR(AND(DS$5&gt;='Rent Roll'!$K15,DS$5&lt;='Rent Roll'!$L15),AND(DS$5&gt;='Rent Roll'!$M41,DS$5&lt;='Rent Roll'!$N41)),
IF('Rent Roll'!$S15=NNN,DS45,
IF('Rent Roll'!$S15=Stop,DS70,
IF('Rent Roll'!$S15=CAM_Fixed,DS95,
IF('Rent Roll'!$S15=FSG,"-","-")))),"-"),"-")</f>
        <v>-</v>
      </c>
      <c r="DT18" s="92" t="str">
        <f>IF(DT$3='Rent Roll'!$U15,
IF(OR(AND(DT$5&gt;='Rent Roll'!$K15,DT$5&lt;='Rent Roll'!$L15),AND(DT$5&gt;='Rent Roll'!$M41,DT$5&lt;='Rent Roll'!$N41)),
IF('Rent Roll'!$S15=NNN,DT45,
IF('Rent Roll'!$S15=Stop,DT70,
IF('Rent Roll'!$S15=CAM_Fixed,DT95,
IF('Rent Roll'!$S15=FSG,"-","-")))),"-"),"-")</f>
        <v>-</v>
      </c>
      <c r="DU18" s="92" t="str">
        <f>IF(DU$3='Rent Roll'!$U15,
IF(OR(AND(DU$5&gt;='Rent Roll'!$K15,DU$5&lt;='Rent Roll'!$L15),AND(DU$5&gt;='Rent Roll'!$M41,DU$5&lt;='Rent Roll'!$N41)),
IF('Rent Roll'!$S15=NNN,DU45,
IF('Rent Roll'!$S15=Stop,DU70,
IF('Rent Roll'!$S15=CAM_Fixed,DU95,
IF('Rent Roll'!$S15=FSG,"-","-")))),"-"),"-")</f>
        <v>-</v>
      </c>
      <c r="DV18" s="92" t="str">
        <f>IF(DV$3='Rent Roll'!$U15,
IF(OR(AND(DV$5&gt;='Rent Roll'!$K15,DV$5&lt;='Rent Roll'!$L15),AND(DV$5&gt;='Rent Roll'!$M41,DV$5&lt;='Rent Roll'!$N41)),
IF('Rent Roll'!$S15=NNN,DV45,
IF('Rent Roll'!$S15=Stop,DV70,
IF('Rent Roll'!$S15=CAM_Fixed,DV95,
IF('Rent Roll'!$S15=FSG,"-","-")))),"-"),"-")</f>
        <v>-</v>
      </c>
      <c r="DW18" s="92" t="str">
        <f>IF(DW$3='Rent Roll'!$U15,
IF(OR(AND(DW$5&gt;='Rent Roll'!$K15,DW$5&lt;='Rent Roll'!$L15),AND(DW$5&gt;='Rent Roll'!$M41,DW$5&lt;='Rent Roll'!$N41)),
IF('Rent Roll'!$S15=NNN,DW45,
IF('Rent Roll'!$S15=Stop,DW70,
IF('Rent Roll'!$S15=CAM_Fixed,DW95,
IF('Rent Roll'!$S15=FSG,"-","-")))),"-"),"-")</f>
        <v>-</v>
      </c>
      <c r="DX18" s="92" t="str">
        <f>IF(DX$3='Rent Roll'!$U15,
IF(OR(AND(DX$5&gt;='Rent Roll'!$K15,DX$5&lt;='Rent Roll'!$L15),AND(DX$5&gt;='Rent Roll'!$M41,DX$5&lt;='Rent Roll'!$N41)),
IF('Rent Roll'!$S15=NNN,DX45,
IF('Rent Roll'!$S15=Stop,DX70,
IF('Rent Roll'!$S15=CAM_Fixed,DX95,
IF('Rent Roll'!$S15=FSG,"-","-")))),"-"),"-")</f>
        <v>-</v>
      </c>
      <c r="DY18" s="92" t="str">
        <f>IF(DY$3='Rent Roll'!$U15,
IF(OR(AND(DY$5&gt;='Rent Roll'!$K15,DY$5&lt;='Rent Roll'!$L15),AND(DY$5&gt;='Rent Roll'!$M41,DY$5&lt;='Rent Roll'!$N41)),
IF('Rent Roll'!$S15=NNN,DY45,
IF('Rent Roll'!$S15=Stop,DY70,
IF('Rent Roll'!$S15=CAM_Fixed,DY95,
IF('Rent Roll'!$S15=FSG,"-","-")))),"-"),"-")</f>
        <v>-</v>
      </c>
      <c r="DZ18" s="92" t="str">
        <f>IF(DZ$3='Rent Roll'!$U15,
IF(OR(AND(DZ$5&gt;='Rent Roll'!$K15,DZ$5&lt;='Rent Roll'!$L15),AND(DZ$5&gt;='Rent Roll'!$M41,DZ$5&lt;='Rent Roll'!$N41)),
IF('Rent Roll'!$S15=NNN,DZ45,
IF('Rent Roll'!$S15=Stop,DZ70,
IF('Rent Roll'!$S15=CAM_Fixed,DZ95,
IF('Rent Roll'!$S15=FSG,"-","-")))),"-"),"-")</f>
        <v>-</v>
      </c>
      <c r="EA18" s="92" t="str">
        <f>IF(EA$3='Rent Roll'!$U15,
IF(OR(AND(EA$5&gt;='Rent Roll'!$K15,EA$5&lt;='Rent Roll'!$L15),AND(EA$5&gt;='Rent Roll'!$M41,EA$5&lt;='Rent Roll'!$N41)),
IF('Rent Roll'!$S15=NNN,EA45,
IF('Rent Roll'!$S15=Stop,EA70,
IF('Rent Roll'!$S15=CAM_Fixed,EA95,
IF('Rent Roll'!$S15=FSG,"-","-")))),"-"),"-")</f>
        <v>-</v>
      </c>
      <c r="EB18" s="92" t="str">
        <f>IF(EB$3='Rent Roll'!$U15,
IF(OR(AND(EB$5&gt;='Rent Roll'!$K15,EB$5&lt;='Rent Roll'!$L15),AND(EB$5&gt;='Rent Roll'!$M41,EB$5&lt;='Rent Roll'!$N41)),
IF('Rent Roll'!$S15=NNN,EB45,
IF('Rent Roll'!$S15=Stop,EB70,
IF('Rent Roll'!$S15=CAM_Fixed,EB95,
IF('Rent Roll'!$S15=FSG,"-","-")))),"-"),"-")</f>
        <v>-</v>
      </c>
      <c r="EC18" s="92" t="str">
        <f>IF(EC$3='Rent Roll'!$U15,
IF(OR(AND(EC$5&gt;='Rent Roll'!$K15,EC$5&lt;='Rent Roll'!$L15),AND(EC$5&gt;='Rent Roll'!$M41,EC$5&lt;='Rent Roll'!$N41)),
IF('Rent Roll'!$S15=NNN,EC45,
IF('Rent Roll'!$S15=Stop,EC70,
IF('Rent Roll'!$S15=CAM_Fixed,EC95,
IF('Rent Roll'!$S15=FSG,"-","-")))),"-"),"-")</f>
        <v>-</v>
      </c>
      <c r="ED18" s="92" t="str">
        <f>IF(ED$3='Rent Roll'!$U15,
IF(OR(AND(ED$5&gt;='Rent Roll'!$K15,ED$5&lt;='Rent Roll'!$L15),AND(ED$5&gt;='Rent Roll'!$M41,ED$5&lt;='Rent Roll'!$N41)),
IF('Rent Roll'!$S15=NNN,ED45,
IF('Rent Roll'!$S15=Stop,ED70,
IF('Rent Roll'!$S15=CAM_Fixed,ED95,
IF('Rent Roll'!$S15=FSG,"-","-")))),"-"),"-")</f>
        <v>-</v>
      </c>
      <c r="EE18" s="92" t="str">
        <f>IF(EE$3='Rent Roll'!$U15,
IF(OR(AND(EE$5&gt;='Rent Roll'!$K15,EE$5&lt;='Rent Roll'!$L15),AND(EE$5&gt;='Rent Roll'!$M41,EE$5&lt;='Rent Roll'!$N41)),
IF('Rent Roll'!$S15=NNN,EE45,
IF('Rent Roll'!$S15=Stop,EE70,
IF('Rent Roll'!$S15=CAM_Fixed,EE95,
IF('Rent Roll'!$S15=FSG,"-","-")))),"-"),"-")</f>
        <v>-</v>
      </c>
      <c r="EF18" s="214" t="str">
        <f>IF(EF$3='Rent Roll'!$U15,
IF(OR(AND(EF$5&gt;='Rent Roll'!$K15,EF$5&lt;='Rent Roll'!$L15),AND(EF$5&gt;='Rent Roll'!$M41,EF$5&lt;='Rent Roll'!$N41)),
IF('Rent Roll'!$S15=NNN,EF45,
IF('Rent Roll'!$S15=Stop,EF70,
IF('Rent Roll'!$S15=CAM_Fixed,EF95,
IF('Rent Roll'!$S15=FSG,"-","-")))),"-"),"-")</f>
        <v>-</v>
      </c>
      <c r="EG18" s="251" t="s">
        <v>109</v>
      </c>
    </row>
    <row r="19" spans="2:137" x14ac:dyDescent="0.25">
      <c r="B19" s="288" t="str">
        <f>IF('Rent Roll'!S16&gt;0,'Rent Roll'!S16,"")</f>
        <v/>
      </c>
      <c r="C19" s="287" t="str">
        <f>CONCATENATE('Rent Roll'!B16&amp;" - "&amp;'Rent Roll'!C16)</f>
        <v xml:space="preserve"> - </v>
      </c>
      <c r="D19" s="214">
        <f t="shared" si="11"/>
        <v>0</v>
      </c>
      <c r="E19" s="92" t="str">
        <f>IF(E$3='Rent Roll'!$U16,
IF(OR(AND(E$5&gt;='Rent Roll'!$K16,E$5&lt;='Rent Roll'!$L16),AND(E$5&gt;='Rent Roll'!$M42,E$5&lt;='Rent Roll'!$N42)),
IF('Rent Roll'!$S16=NNN,E46,
IF('Rent Roll'!$S16=Stop,E71,
IF('Rent Roll'!$S16=CAM_Fixed,E96,
IF('Rent Roll'!$S16=FSG,"-","-")))),"-"),"-")</f>
        <v>-</v>
      </c>
      <c r="F19" s="92" t="str">
        <f>IF(F$3='Rent Roll'!$U16,
IF(OR(AND(F$5&gt;='Rent Roll'!$K16,F$5&lt;='Rent Roll'!$L16),AND(F$5&gt;='Rent Roll'!$M42,F$5&lt;='Rent Roll'!$N42)),
IF('Rent Roll'!$S16=NNN,F46,
IF('Rent Roll'!$S16=Stop,F71,
IF('Rent Roll'!$S16=CAM_Fixed,F96,
IF('Rent Roll'!$S16=FSG,"-","-")))),"-"),"-")</f>
        <v>-</v>
      </c>
      <c r="G19" s="92" t="str">
        <f>IF(G$3='Rent Roll'!$U16,
IF(OR(AND(G$5&gt;='Rent Roll'!$K16,G$5&lt;='Rent Roll'!$L16),AND(G$5&gt;='Rent Roll'!$M42,G$5&lt;='Rent Roll'!$N42)),
IF('Rent Roll'!$S16=NNN,G46,
IF('Rent Roll'!$S16=Stop,G71,
IF('Rent Roll'!$S16=CAM_Fixed,G96,
IF('Rent Roll'!$S16=FSG,"-","-")))),"-"),"-")</f>
        <v>-</v>
      </c>
      <c r="H19" s="92" t="str">
        <f>IF(H$3='Rent Roll'!$U16,
IF(OR(AND(H$5&gt;='Rent Roll'!$K16,H$5&lt;='Rent Roll'!$L16),AND(H$5&gt;='Rent Roll'!$M42,H$5&lt;='Rent Roll'!$N42)),
IF('Rent Roll'!$S16=NNN,H46,
IF('Rent Roll'!$S16=Stop,H71,
IF('Rent Roll'!$S16=CAM_Fixed,H96,
IF('Rent Roll'!$S16=FSG,"-","-")))),"-"),"-")</f>
        <v>-</v>
      </c>
      <c r="I19" s="92" t="str">
        <f>IF(I$3='Rent Roll'!$U16,
IF(OR(AND(I$5&gt;='Rent Roll'!$K16,I$5&lt;='Rent Roll'!$L16),AND(I$5&gt;='Rent Roll'!$M42,I$5&lt;='Rent Roll'!$N42)),
IF('Rent Roll'!$S16=NNN,I46,
IF('Rent Roll'!$S16=Stop,I71,
IF('Rent Roll'!$S16=CAM_Fixed,I96,
IF('Rent Roll'!$S16=FSG,"-","-")))),"-"),"-")</f>
        <v>-</v>
      </c>
      <c r="J19" s="92" t="str">
        <f>IF(J$3='Rent Roll'!$U16,
IF(OR(AND(J$5&gt;='Rent Roll'!$K16,J$5&lt;='Rent Roll'!$L16),AND(J$5&gt;='Rent Roll'!$M42,J$5&lt;='Rent Roll'!$N42)),
IF('Rent Roll'!$S16=NNN,J46,
IF('Rent Roll'!$S16=Stop,J71,
IF('Rent Roll'!$S16=CAM_Fixed,J96,
IF('Rent Roll'!$S16=FSG,"-","-")))),"-"),"-")</f>
        <v>-</v>
      </c>
      <c r="K19" s="92" t="str">
        <f>IF(K$3='Rent Roll'!$U16,
IF(OR(AND(K$5&gt;='Rent Roll'!$K16,K$5&lt;='Rent Roll'!$L16),AND(K$5&gt;='Rent Roll'!$M42,K$5&lt;='Rent Roll'!$N42)),
IF('Rent Roll'!$S16=NNN,K46,
IF('Rent Roll'!$S16=Stop,K71,
IF('Rent Roll'!$S16=CAM_Fixed,K96,
IF('Rent Roll'!$S16=FSG,"-","-")))),"-"),"-")</f>
        <v>-</v>
      </c>
      <c r="L19" s="92" t="str">
        <f>IF(L$3='Rent Roll'!$U16,
IF(OR(AND(L$5&gt;='Rent Roll'!$K16,L$5&lt;='Rent Roll'!$L16),AND(L$5&gt;='Rent Roll'!$M42,L$5&lt;='Rent Roll'!$N42)),
IF('Rent Roll'!$S16=NNN,L46,
IF('Rent Roll'!$S16=Stop,L71,
IF('Rent Roll'!$S16=CAM_Fixed,L96,
IF('Rent Roll'!$S16=FSG,"-","-")))),"-"),"-")</f>
        <v>-</v>
      </c>
      <c r="M19" s="92" t="str">
        <f>IF(M$3='Rent Roll'!$U16,
IF(OR(AND(M$5&gt;='Rent Roll'!$K16,M$5&lt;='Rent Roll'!$L16),AND(M$5&gt;='Rent Roll'!$M42,M$5&lt;='Rent Roll'!$N42)),
IF('Rent Roll'!$S16=NNN,M46,
IF('Rent Roll'!$S16=Stop,M71,
IF('Rent Roll'!$S16=CAM_Fixed,M96,
IF('Rent Roll'!$S16=FSG,"-","-")))),"-"),"-")</f>
        <v>-</v>
      </c>
      <c r="N19" s="92" t="str">
        <f>IF(N$3='Rent Roll'!$U16,
IF(OR(AND(N$5&gt;='Rent Roll'!$K16,N$5&lt;='Rent Roll'!$L16),AND(N$5&gt;='Rent Roll'!$M42,N$5&lt;='Rent Roll'!$N42)),
IF('Rent Roll'!$S16=NNN,N46,
IF('Rent Roll'!$S16=Stop,N71,
IF('Rent Roll'!$S16=CAM_Fixed,N96,
IF('Rent Roll'!$S16=FSG,"-","-")))),"-"),"-")</f>
        <v>-</v>
      </c>
      <c r="O19" s="92" t="str">
        <f>IF(O$3='Rent Roll'!$U16,
IF(OR(AND(O$5&gt;='Rent Roll'!$K16,O$5&lt;='Rent Roll'!$L16),AND(O$5&gt;='Rent Roll'!$M42,O$5&lt;='Rent Roll'!$N42)),
IF('Rent Roll'!$S16=NNN,O46,
IF('Rent Roll'!$S16=Stop,O71,
IF('Rent Roll'!$S16=CAM_Fixed,O96,
IF('Rent Roll'!$S16=FSG,"-","-")))),"-"),"-")</f>
        <v>-</v>
      </c>
      <c r="P19" s="92" t="str">
        <f>IF(P$3='Rent Roll'!$U16,
IF(OR(AND(P$5&gt;='Rent Roll'!$K16,P$5&lt;='Rent Roll'!$L16),AND(P$5&gt;='Rent Roll'!$M42,P$5&lt;='Rent Roll'!$N42)),
IF('Rent Roll'!$S16=NNN,P46,
IF('Rent Roll'!$S16=Stop,P71,
IF('Rent Roll'!$S16=CAM_Fixed,P96,
IF('Rent Roll'!$S16=FSG,"-","-")))),"-"),"-")</f>
        <v>-</v>
      </c>
      <c r="Q19" s="92" t="str">
        <f>IF(Q$3='Rent Roll'!$U16,
IF(OR(AND(Q$5&gt;='Rent Roll'!$K16,Q$5&lt;='Rent Roll'!$L16),AND(Q$5&gt;='Rent Roll'!$M42,Q$5&lt;='Rent Roll'!$N42)),
IF('Rent Roll'!$S16=NNN,Q46,
IF('Rent Roll'!$S16=Stop,Q71,
IF('Rent Roll'!$S16=CAM_Fixed,Q96,
IF('Rent Roll'!$S16=FSG,"-","-")))),"-"),"-")</f>
        <v>-</v>
      </c>
      <c r="R19" s="92" t="str">
        <f>IF(R$3='Rent Roll'!$U16,
IF(OR(AND(R$5&gt;='Rent Roll'!$K16,R$5&lt;='Rent Roll'!$L16),AND(R$5&gt;='Rent Roll'!$M42,R$5&lt;='Rent Roll'!$N42)),
IF('Rent Roll'!$S16=NNN,R46,
IF('Rent Roll'!$S16=Stop,R71,
IF('Rent Roll'!$S16=CAM_Fixed,R96,
IF('Rent Roll'!$S16=FSG,"-","-")))),"-"),"-")</f>
        <v>-</v>
      </c>
      <c r="S19" s="92" t="str">
        <f>IF(S$3='Rent Roll'!$U16,
IF(OR(AND(S$5&gt;='Rent Roll'!$K16,S$5&lt;='Rent Roll'!$L16),AND(S$5&gt;='Rent Roll'!$M42,S$5&lt;='Rent Roll'!$N42)),
IF('Rent Roll'!$S16=NNN,S46,
IF('Rent Roll'!$S16=Stop,S71,
IF('Rent Roll'!$S16=CAM_Fixed,S96,
IF('Rent Roll'!$S16=FSG,"-","-")))),"-"),"-")</f>
        <v>-</v>
      </c>
      <c r="T19" s="92" t="str">
        <f>IF(T$3='Rent Roll'!$U16,
IF(OR(AND(T$5&gt;='Rent Roll'!$K16,T$5&lt;='Rent Roll'!$L16),AND(T$5&gt;='Rent Roll'!$M42,T$5&lt;='Rent Roll'!$N42)),
IF('Rent Roll'!$S16=NNN,T46,
IF('Rent Roll'!$S16=Stop,T71,
IF('Rent Roll'!$S16=CAM_Fixed,T96,
IF('Rent Roll'!$S16=FSG,"-","-")))),"-"),"-")</f>
        <v>-</v>
      </c>
      <c r="U19" s="92" t="str">
        <f>IF(U$3='Rent Roll'!$U16,
IF(OR(AND(U$5&gt;='Rent Roll'!$K16,U$5&lt;='Rent Roll'!$L16),AND(U$5&gt;='Rent Roll'!$M42,U$5&lt;='Rent Roll'!$N42)),
IF('Rent Roll'!$S16=NNN,U46,
IF('Rent Roll'!$S16=Stop,U71,
IF('Rent Roll'!$S16=CAM_Fixed,U96,
IF('Rent Roll'!$S16=FSG,"-","-")))),"-"),"-")</f>
        <v>-</v>
      </c>
      <c r="V19" s="92" t="str">
        <f>IF(V$3='Rent Roll'!$U16,
IF(OR(AND(V$5&gt;='Rent Roll'!$K16,V$5&lt;='Rent Roll'!$L16),AND(V$5&gt;='Rent Roll'!$M42,V$5&lt;='Rent Roll'!$N42)),
IF('Rent Roll'!$S16=NNN,V46,
IF('Rent Roll'!$S16=Stop,V71,
IF('Rent Roll'!$S16=CAM_Fixed,V96,
IF('Rent Roll'!$S16=FSG,"-","-")))),"-"),"-")</f>
        <v>-</v>
      </c>
      <c r="W19" s="92" t="str">
        <f>IF(W$3='Rent Roll'!$U16,
IF(OR(AND(W$5&gt;='Rent Roll'!$K16,W$5&lt;='Rent Roll'!$L16),AND(W$5&gt;='Rent Roll'!$M42,W$5&lt;='Rent Roll'!$N42)),
IF('Rent Roll'!$S16=NNN,W46,
IF('Rent Roll'!$S16=Stop,W71,
IF('Rent Roll'!$S16=CAM_Fixed,W96,
IF('Rent Roll'!$S16=FSG,"-","-")))),"-"),"-")</f>
        <v>-</v>
      </c>
      <c r="X19" s="92" t="str">
        <f>IF(X$3='Rent Roll'!$U16,
IF(OR(AND(X$5&gt;='Rent Roll'!$K16,X$5&lt;='Rent Roll'!$L16),AND(X$5&gt;='Rent Roll'!$M42,X$5&lt;='Rent Roll'!$N42)),
IF('Rent Roll'!$S16=NNN,X46,
IF('Rent Roll'!$S16=Stop,X71,
IF('Rent Roll'!$S16=CAM_Fixed,X96,
IF('Rent Roll'!$S16=FSG,"-","-")))),"-"),"-")</f>
        <v>-</v>
      </c>
      <c r="Y19" s="92" t="str">
        <f>IF(Y$3='Rent Roll'!$U16,
IF(OR(AND(Y$5&gt;='Rent Roll'!$K16,Y$5&lt;='Rent Roll'!$L16),AND(Y$5&gt;='Rent Roll'!$M42,Y$5&lt;='Rent Roll'!$N42)),
IF('Rent Roll'!$S16=NNN,Y46,
IF('Rent Roll'!$S16=Stop,Y71,
IF('Rent Roll'!$S16=CAM_Fixed,Y96,
IF('Rent Roll'!$S16=FSG,"-","-")))),"-"),"-")</f>
        <v>-</v>
      </c>
      <c r="Z19" s="92" t="str">
        <f>IF(Z$3='Rent Roll'!$U16,
IF(OR(AND(Z$5&gt;='Rent Roll'!$K16,Z$5&lt;='Rent Roll'!$L16),AND(Z$5&gt;='Rent Roll'!$M42,Z$5&lt;='Rent Roll'!$N42)),
IF('Rent Roll'!$S16=NNN,Z46,
IF('Rent Roll'!$S16=Stop,Z71,
IF('Rent Roll'!$S16=CAM_Fixed,Z96,
IF('Rent Roll'!$S16=FSG,"-","-")))),"-"),"-")</f>
        <v>-</v>
      </c>
      <c r="AA19" s="92" t="str">
        <f>IF(AA$3='Rent Roll'!$U16,
IF(OR(AND(AA$5&gt;='Rent Roll'!$K16,AA$5&lt;='Rent Roll'!$L16),AND(AA$5&gt;='Rent Roll'!$M42,AA$5&lt;='Rent Roll'!$N42)),
IF('Rent Roll'!$S16=NNN,AA46,
IF('Rent Roll'!$S16=Stop,AA71,
IF('Rent Roll'!$S16=CAM_Fixed,AA96,
IF('Rent Roll'!$S16=FSG,"-","-")))),"-"),"-")</f>
        <v>-</v>
      </c>
      <c r="AB19" s="92" t="str">
        <f>IF(AB$3='Rent Roll'!$U16,
IF(OR(AND(AB$5&gt;='Rent Roll'!$K16,AB$5&lt;='Rent Roll'!$L16),AND(AB$5&gt;='Rent Roll'!$M42,AB$5&lt;='Rent Roll'!$N42)),
IF('Rent Roll'!$S16=NNN,AB46,
IF('Rent Roll'!$S16=Stop,AB71,
IF('Rent Roll'!$S16=CAM_Fixed,AB96,
IF('Rent Roll'!$S16=FSG,"-","-")))),"-"),"-")</f>
        <v>-</v>
      </c>
      <c r="AC19" s="92" t="str">
        <f>IF(AC$3='Rent Roll'!$U16,
IF(OR(AND(AC$5&gt;='Rent Roll'!$K16,AC$5&lt;='Rent Roll'!$L16),AND(AC$5&gt;='Rent Roll'!$M42,AC$5&lt;='Rent Roll'!$N42)),
IF('Rent Roll'!$S16=NNN,AC46,
IF('Rent Roll'!$S16=Stop,AC71,
IF('Rent Roll'!$S16=CAM_Fixed,AC96,
IF('Rent Roll'!$S16=FSG,"-","-")))),"-"),"-")</f>
        <v>-</v>
      </c>
      <c r="AD19" s="92" t="str">
        <f>IF(AD$3='Rent Roll'!$U16,
IF(OR(AND(AD$5&gt;='Rent Roll'!$K16,AD$5&lt;='Rent Roll'!$L16),AND(AD$5&gt;='Rent Roll'!$M42,AD$5&lt;='Rent Roll'!$N42)),
IF('Rent Roll'!$S16=NNN,AD46,
IF('Rent Roll'!$S16=Stop,AD71,
IF('Rent Roll'!$S16=CAM_Fixed,AD96,
IF('Rent Roll'!$S16=FSG,"-","-")))),"-"),"-")</f>
        <v>-</v>
      </c>
      <c r="AE19" s="92" t="str">
        <f>IF(AE$3='Rent Roll'!$U16,
IF(OR(AND(AE$5&gt;='Rent Roll'!$K16,AE$5&lt;='Rent Roll'!$L16),AND(AE$5&gt;='Rent Roll'!$M42,AE$5&lt;='Rent Roll'!$N42)),
IF('Rent Roll'!$S16=NNN,AE46,
IF('Rent Roll'!$S16=Stop,AE71,
IF('Rent Roll'!$S16=CAM_Fixed,AE96,
IF('Rent Roll'!$S16=FSG,"-","-")))),"-"),"-")</f>
        <v>-</v>
      </c>
      <c r="AF19" s="92" t="str">
        <f>IF(AF$3='Rent Roll'!$U16,
IF(OR(AND(AF$5&gt;='Rent Roll'!$K16,AF$5&lt;='Rent Roll'!$L16),AND(AF$5&gt;='Rent Roll'!$M42,AF$5&lt;='Rent Roll'!$N42)),
IF('Rent Roll'!$S16=NNN,AF46,
IF('Rent Roll'!$S16=Stop,AF71,
IF('Rent Roll'!$S16=CAM_Fixed,AF96,
IF('Rent Roll'!$S16=FSG,"-","-")))),"-"),"-")</f>
        <v>-</v>
      </c>
      <c r="AG19" s="92" t="str">
        <f>IF(AG$3='Rent Roll'!$U16,
IF(OR(AND(AG$5&gt;='Rent Roll'!$K16,AG$5&lt;='Rent Roll'!$L16),AND(AG$5&gt;='Rent Roll'!$M42,AG$5&lt;='Rent Roll'!$N42)),
IF('Rent Roll'!$S16=NNN,AG46,
IF('Rent Roll'!$S16=Stop,AG71,
IF('Rent Roll'!$S16=CAM_Fixed,AG96,
IF('Rent Roll'!$S16=FSG,"-","-")))),"-"),"-")</f>
        <v>-</v>
      </c>
      <c r="AH19" s="92" t="str">
        <f>IF(AH$3='Rent Roll'!$U16,
IF(OR(AND(AH$5&gt;='Rent Roll'!$K16,AH$5&lt;='Rent Roll'!$L16),AND(AH$5&gt;='Rent Roll'!$M42,AH$5&lt;='Rent Roll'!$N42)),
IF('Rent Roll'!$S16=NNN,AH46,
IF('Rent Roll'!$S16=Stop,AH71,
IF('Rent Roll'!$S16=CAM_Fixed,AH96,
IF('Rent Roll'!$S16=FSG,"-","-")))),"-"),"-")</f>
        <v>-</v>
      </c>
      <c r="AI19" s="92" t="str">
        <f>IF(AI$3='Rent Roll'!$U16,
IF(OR(AND(AI$5&gt;='Rent Roll'!$K16,AI$5&lt;='Rent Roll'!$L16),AND(AI$5&gt;='Rent Roll'!$M42,AI$5&lt;='Rent Roll'!$N42)),
IF('Rent Roll'!$S16=NNN,AI46,
IF('Rent Roll'!$S16=Stop,AI71,
IF('Rent Roll'!$S16=CAM_Fixed,AI96,
IF('Rent Roll'!$S16=FSG,"-","-")))),"-"),"-")</f>
        <v>-</v>
      </c>
      <c r="AJ19" s="92" t="str">
        <f>IF(AJ$3='Rent Roll'!$U16,
IF(OR(AND(AJ$5&gt;='Rent Roll'!$K16,AJ$5&lt;='Rent Roll'!$L16),AND(AJ$5&gt;='Rent Roll'!$M42,AJ$5&lt;='Rent Roll'!$N42)),
IF('Rent Roll'!$S16=NNN,AJ46,
IF('Rent Roll'!$S16=Stop,AJ71,
IF('Rent Roll'!$S16=CAM_Fixed,AJ96,
IF('Rent Roll'!$S16=FSG,"-","-")))),"-"),"-")</f>
        <v>-</v>
      </c>
      <c r="AK19" s="92" t="str">
        <f>IF(AK$3='Rent Roll'!$U16,
IF(OR(AND(AK$5&gt;='Rent Roll'!$K16,AK$5&lt;='Rent Roll'!$L16),AND(AK$5&gt;='Rent Roll'!$M42,AK$5&lt;='Rent Roll'!$N42)),
IF('Rent Roll'!$S16=NNN,AK46,
IF('Rent Roll'!$S16=Stop,AK71,
IF('Rent Roll'!$S16=CAM_Fixed,AK96,
IF('Rent Roll'!$S16=FSG,"-","-")))),"-"),"-")</f>
        <v>-</v>
      </c>
      <c r="AL19" s="92" t="str">
        <f>IF(AL$3='Rent Roll'!$U16,
IF(OR(AND(AL$5&gt;='Rent Roll'!$K16,AL$5&lt;='Rent Roll'!$L16),AND(AL$5&gt;='Rent Roll'!$M42,AL$5&lt;='Rent Roll'!$N42)),
IF('Rent Roll'!$S16=NNN,AL46,
IF('Rent Roll'!$S16=Stop,AL71,
IF('Rent Roll'!$S16=CAM_Fixed,AL96,
IF('Rent Roll'!$S16=FSG,"-","-")))),"-"),"-")</f>
        <v>-</v>
      </c>
      <c r="AM19" s="92" t="str">
        <f>IF(AM$3='Rent Roll'!$U16,
IF(OR(AND(AM$5&gt;='Rent Roll'!$K16,AM$5&lt;='Rent Roll'!$L16),AND(AM$5&gt;='Rent Roll'!$M42,AM$5&lt;='Rent Roll'!$N42)),
IF('Rent Roll'!$S16=NNN,AM46,
IF('Rent Roll'!$S16=Stop,AM71,
IF('Rent Roll'!$S16=CAM_Fixed,AM96,
IF('Rent Roll'!$S16=FSG,"-","-")))),"-"),"-")</f>
        <v>-</v>
      </c>
      <c r="AN19" s="92" t="str">
        <f>IF(AN$3='Rent Roll'!$U16,
IF(OR(AND(AN$5&gt;='Rent Roll'!$K16,AN$5&lt;='Rent Roll'!$L16),AND(AN$5&gt;='Rent Roll'!$M42,AN$5&lt;='Rent Roll'!$N42)),
IF('Rent Roll'!$S16=NNN,AN46,
IF('Rent Roll'!$S16=Stop,AN71,
IF('Rent Roll'!$S16=CAM_Fixed,AN96,
IF('Rent Roll'!$S16=FSG,"-","-")))),"-"),"-")</f>
        <v>-</v>
      </c>
      <c r="AO19" s="92" t="str">
        <f>IF(AO$3='Rent Roll'!$U16,
IF(OR(AND(AO$5&gt;='Rent Roll'!$K16,AO$5&lt;='Rent Roll'!$L16),AND(AO$5&gt;='Rent Roll'!$M42,AO$5&lt;='Rent Roll'!$N42)),
IF('Rent Roll'!$S16=NNN,AO46,
IF('Rent Roll'!$S16=Stop,AO71,
IF('Rent Roll'!$S16=CAM_Fixed,AO96,
IF('Rent Roll'!$S16=FSG,"-","-")))),"-"),"-")</f>
        <v>-</v>
      </c>
      <c r="AP19" s="92" t="str">
        <f>IF(AP$3='Rent Roll'!$U16,
IF(OR(AND(AP$5&gt;='Rent Roll'!$K16,AP$5&lt;='Rent Roll'!$L16),AND(AP$5&gt;='Rent Roll'!$M42,AP$5&lt;='Rent Roll'!$N42)),
IF('Rent Roll'!$S16=NNN,AP46,
IF('Rent Roll'!$S16=Stop,AP71,
IF('Rent Roll'!$S16=CAM_Fixed,AP96,
IF('Rent Roll'!$S16=FSG,"-","-")))),"-"),"-")</f>
        <v>-</v>
      </c>
      <c r="AQ19" s="92" t="str">
        <f>IF(AQ$3='Rent Roll'!$U16,
IF(OR(AND(AQ$5&gt;='Rent Roll'!$K16,AQ$5&lt;='Rent Roll'!$L16),AND(AQ$5&gt;='Rent Roll'!$M42,AQ$5&lt;='Rent Roll'!$N42)),
IF('Rent Roll'!$S16=NNN,AQ46,
IF('Rent Roll'!$S16=Stop,AQ71,
IF('Rent Roll'!$S16=CAM_Fixed,AQ96,
IF('Rent Roll'!$S16=FSG,"-","-")))),"-"),"-")</f>
        <v>-</v>
      </c>
      <c r="AR19" s="92" t="str">
        <f>IF(AR$3='Rent Roll'!$U16,
IF(OR(AND(AR$5&gt;='Rent Roll'!$K16,AR$5&lt;='Rent Roll'!$L16),AND(AR$5&gt;='Rent Roll'!$M42,AR$5&lt;='Rent Roll'!$N42)),
IF('Rent Roll'!$S16=NNN,AR46,
IF('Rent Roll'!$S16=Stop,AR71,
IF('Rent Roll'!$S16=CAM_Fixed,AR96,
IF('Rent Roll'!$S16=FSG,"-","-")))),"-"),"-")</f>
        <v>-</v>
      </c>
      <c r="AS19" s="92" t="str">
        <f>IF(AS$3='Rent Roll'!$U16,
IF(OR(AND(AS$5&gt;='Rent Roll'!$K16,AS$5&lt;='Rent Roll'!$L16),AND(AS$5&gt;='Rent Roll'!$M42,AS$5&lt;='Rent Roll'!$N42)),
IF('Rent Roll'!$S16=NNN,AS46,
IF('Rent Roll'!$S16=Stop,AS71,
IF('Rent Roll'!$S16=CAM_Fixed,AS96,
IF('Rent Roll'!$S16=FSG,"-","-")))),"-"),"-")</f>
        <v>-</v>
      </c>
      <c r="AT19" s="92" t="str">
        <f>IF(AT$3='Rent Roll'!$U16,
IF(OR(AND(AT$5&gt;='Rent Roll'!$K16,AT$5&lt;='Rent Roll'!$L16),AND(AT$5&gt;='Rent Roll'!$M42,AT$5&lt;='Rent Roll'!$N42)),
IF('Rent Roll'!$S16=NNN,AT46,
IF('Rent Roll'!$S16=Stop,AT71,
IF('Rent Roll'!$S16=CAM_Fixed,AT96,
IF('Rent Roll'!$S16=FSG,"-","-")))),"-"),"-")</f>
        <v>-</v>
      </c>
      <c r="AU19" s="92" t="str">
        <f>IF(AU$3='Rent Roll'!$U16,
IF(OR(AND(AU$5&gt;='Rent Roll'!$K16,AU$5&lt;='Rent Roll'!$L16),AND(AU$5&gt;='Rent Roll'!$M42,AU$5&lt;='Rent Roll'!$N42)),
IF('Rent Roll'!$S16=NNN,AU46,
IF('Rent Roll'!$S16=Stop,AU71,
IF('Rent Roll'!$S16=CAM_Fixed,AU96,
IF('Rent Roll'!$S16=FSG,"-","-")))),"-"),"-")</f>
        <v>-</v>
      </c>
      <c r="AV19" s="92" t="str">
        <f>IF(AV$3='Rent Roll'!$U16,
IF(OR(AND(AV$5&gt;='Rent Roll'!$K16,AV$5&lt;='Rent Roll'!$L16),AND(AV$5&gt;='Rent Roll'!$M42,AV$5&lt;='Rent Roll'!$N42)),
IF('Rent Roll'!$S16=NNN,AV46,
IF('Rent Roll'!$S16=Stop,AV71,
IF('Rent Roll'!$S16=CAM_Fixed,AV96,
IF('Rent Roll'!$S16=FSG,"-","-")))),"-"),"-")</f>
        <v>-</v>
      </c>
      <c r="AW19" s="92" t="str">
        <f>IF(AW$3='Rent Roll'!$U16,
IF(OR(AND(AW$5&gt;='Rent Roll'!$K16,AW$5&lt;='Rent Roll'!$L16),AND(AW$5&gt;='Rent Roll'!$M42,AW$5&lt;='Rent Roll'!$N42)),
IF('Rent Roll'!$S16=NNN,AW46,
IF('Rent Roll'!$S16=Stop,AW71,
IF('Rent Roll'!$S16=CAM_Fixed,AW96,
IF('Rent Roll'!$S16=FSG,"-","-")))),"-"),"-")</f>
        <v>-</v>
      </c>
      <c r="AX19" s="92" t="str">
        <f>IF(AX$3='Rent Roll'!$U16,
IF(OR(AND(AX$5&gt;='Rent Roll'!$K16,AX$5&lt;='Rent Roll'!$L16),AND(AX$5&gt;='Rent Roll'!$M42,AX$5&lt;='Rent Roll'!$N42)),
IF('Rent Roll'!$S16=NNN,AX46,
IF('Rent Roll'!$S16=Stop,AX71,
IF('Rent Roll'!$S16=CAM_Fixed,AX96,
IF('Rent Roll'!$S16=FSG,"-","-")))),"-"),"-")</f>
        <v>-</v>
      </c>
      <c r="AY19" s="92" t="str">
        <f>IF(AY$3='Rent Roll'!$U16,
IF(OR(AND(AY$5&gt;='Rent Roll'!$K16,AY$5&lt;='Rent Roll'!$L16),AND(AY$5&gt;='Rent Roll'!$M42,AY$5&lt;='Rent Roll'!$N42)),
IF('Rent Roll'!$S16=NNN,AY46,
IF('Rent Roll'!$S16=Stop,AY71,
IF('Rent Roll'!$S16=CAM_Fixed,AY96,
IF('Rent Roll'!$S16=FSG,"-","-")))),"-"),"-")</f>
        <v>-</v>
      </c>
      <c r="AZ19" s="92" t="str">
        <f>IF(AZ$3='Rent Roll'!$U16,
IF(OR(AND(AZ$5&gt;='Rent Roll'!$K16,AZ$5&lt;='Rent Roll'!$L16),AND(AZ$5&gt;='Rent Roll'!$M42,AZ$5&lt;='Rent Roll'!$N42)),
IF('Rent Roll'!$S16=NNN,AZ46,
IF('Rent Roll'!$S16=Stop,AZ71,
IF('Rent Roll'!$S16=CAM_Fixed,AZ96,
IF('Rent Roll'!$S16=FSG,"-","-")))),"-"),"-")</f>
        <v>-</v>
      </c>
      <c r="BA19" s="92" t="str">
        <f>IF(BA$3='Rent Roll'!$U16,
IF(OR(AND(BA$5&gt;='Rent Roll'!$K16,BA$5&lt;='Rent Roll'!$L16),AND(BA$5&gt;='Rent Roll'!$M42,BA$5&lt;='Rent Roll'!$N42)),
IF('Rent Roll'!$S16=NNN,BA46,
IF('Rent Roll'!$S16=Stop,BA71,
IF('Rent Roll'!$S16=CAM_Fixed,BA96,
IF('Rent Roll'!$S16=FSG,"-","-")))),"-"),"-")</f>
        <v>-</v>
      </c>
      <c r="BB19" s="92" t="str">
        <f>IF(BB$3='Rent Roll'!$U16,
IF(OR(AND(BB$5&gt;='Rent Roll'!$K16,BB$5&lt;='Rent Roll'!$L16),AND(BB$5&gt;='Rent Roll'!$M42,BB$5&lt;='Rent Roll'!$N42)),
IF('Rent Roll'!$S16=NNN,BB46,
IF('Rent Roll'!$S16=Stop,BB71,
IF('Rent Roll'!$S16=CAM_Fixed,BB96,
IF('Rent Roll'!$S16=FSG,"-","-")))),"-"),"-")</f>
        <v>-</v>
      </c>
      <c r="BC19" s="92" t="str">
        <f>IF(BC$3='Rent Roll'!$U16,
IF(OR(AND(BC$5&gt;='Rent Roll'!$K16,BC$5&lt;='Rent Roll'!$L16),AND(BC$5&gt;='Rent Roll'!$M42,BC$5&lt;='Rent Roll'!$N42)),
IF('Rent Roll'!$S16=NNN,BC46,
IF('Rent Roll'!$S16=Stop,BC71,
IF('Rent Roll'!$S16=CAM_Fixed,BC96,
IF('Rent Roll'!$S16=FSG,"-","-")))),"-"),"-")</f>
        <v>-</v>
      </c>
      <c r="BD19" s="92" t="str">
        <f>IF(BD$3='Rent Roll'!$U16,
IF(OR(AND(BD$5&gt;='Rent Roll'!$K16,BD$5&lt;='Rent Roll'!$L16),AND(BD$5&gt;='Rent Roll'!$M42,BD$5&lt;='Rent Roll'!$N42)),
IF('Rent Roll'!$S16=NNN,BD46,
IF('Rent Roll'!$S16=Stop,BD71,
IF('Rent Roll'!$S16=CAM_Fixed,BD96,
IF('Rent Roll'!$S16=FSG,"-","-")))),"-"),"-")</f>
        <v>-</v>
      </c>
      <c r="BE19" s="92" t="str">
        <f>IF(BE$3='Rent Roll'!$U16,
IF(OR(AND(BE$5&gt;='Rent Roll'!$K16,BE$5&lt;='Rent Roll'!$L16),AND(BE$5&gt;='Rent Roll'!$M42,BE$5&lt;='Rent Roll'!$N42)),
IF('Rent Roll'!$S16=NNN,BE46,
IF('Rent Roll'!$S16=Stop,BE71,
IF('Rent Roll'!$S16=CAM_Fixed,BE96,
IF('Rent Roll'!$S16=FSG,"-","-")))),"-"),"-")</f>
        <v>-</v>
      </c>
      <c r="BF19" s="92" t="str">
        <f>IF(BF$3='Rent Roll'!$U16,
IF(OR(AND(BF$5&gt;='Rent Roll'!$K16,BF$5&lt;='Rent Roll'!$L16),AND(BF$5&gt;='Rent Roll'!$M42,BF$5&lt;='Rent Roll'!$N42)),
IF('Rent Roll'!$S16=NNN,BF46,
IF('Rent Roll'!$S16=Stop,BF71,
IF('Rent Roll'!$S16=CAM_Fixed,BF96,
IF('Rent Roll'!$S16=FSG,"-","-")))),"-"),"-")</f>
        <v>-</v>
      </c>
      <c r="BG19" s="92" t="str">
        <f>IF(BG$3='Rent Roll'!$U16,
IF(OR(AND(BG$5&gt;='Rent Roll'!$K16,BG$5&lt;='Rent Roll'!$L16),AND(BG$5&gt;='Rent Roll'!$M42,BG$5&lt;='Rent Roll'!$N42)),
IF('Rent Roll'!$S16=NNN,BG46,
IF('Rent Roll'!$S16=Stop,BG71,
IF('Rent Roll'!$S16=CAM_Fixed,BG96,
IF('Rent Roll'!$S16=FSG,"-","-")))),"-"),"-")</f>
        <v>-</v>
      </c>
      <c r="BH19" s="92" t="str">
        <f>IF(BH$3='Rent Roll'!$U16,
IF(OR(AND(BH$5&gt;='Rent Roll'!$K16,BH$5&lt;='Rent Roll'!$L16),AND(BH$5&gt;='Rent Roll'!$M42,BH$5&lt;='Rent Roll'!$N42)),
IF('Rent Roll'!$S16=NNN,BH46,
IF('Rent Roll'!$S16=Stop,BH71,
IF('Rent Roll'!$S16=CAM_Fixed,BH96,
IF('Rent Roll'!$S16=FSG,"-","-")))),"-"),"-")</f>
        <v>-</v>
      </c>
      <c r="BI19" s="92" t="str">
        <f>IF(BI$3='Rent Roll'!$U16,
IF(OR(AND(BI$5&gt;='Rent Roll'!$K16,BI$5&lt;='Rent Roll'!$L16),AND(BI$5&gt;='Rent Roll'!$M42,BI$5&lt;='Rent Roll'!$N42)),
IF('Rent Roll'!$S16=NNN,BI46,
IF('Rent Roll'!$S16=Stop,BI71,
IF('Rent Roll'!$S16=CAM_Fixed,BI96,
IF('Rent Roll'!$S16=FSG,"-","-")))),"-"),"-")</f>
        <v>-</v>
      </c>
      <c r="BJ19" s="92" t="str">
        <f>IF(BJ$3='Rent Roll'!$U16,
IF(OR(AND(BJ$5&gt;='Rent Roll'!$K16,BJ$5&lt;='Rent Roll'!$L16),AND(BJ$5&gt;='Rent Roll'!$M42,BJ$5&lt;='Rent Roll'!$N42)),
IF('Rent Roll'!$S16=NNN,BJ46,
IF('Rent Roll'!$S16=Stop,BJ71,
IF('Rent Roll'!$S16=CAM_Fixed,BJ96,
IF('Rent Roll'!$S16=FSG,"-","-")))),"-"),"-")</f>
        <v>-</v>
      </c>
      <c r="BK19" s="92" t="str">
        <f>IF(BK$3='Rent Roll'!$U16,
IF(OR(AND(BK$5&gt;='Rent Roll'!$K16,BK$5&lt;='Rent Roll'!$L16),AND(BK$5&gt;='Rent Roll'!$M42,BK$5&lt;='Rent Roll'!$N42)),
IF('Rent Roll'!$S16=NNN,BK46,
IF('Rent Roll'!$S16=Stop,BK71,
IF('Rent Roll'!$S16=CAM_Fixed,BK96,
IF('Rent Roll'!$S16=FSG,"-","-")))),"-"),"-")</f>
        <v>-</v>
      </c>
      <c r="BL19" s="92" t="str">
        <f>IF(BL$3='Rent Roll'!$U16,
IF(OR(AND(BL$5&gt;='Rent Roll'!$K16,BL$5&lt;='Rent Roll'!$L16),AND(BL$5&gt;='Rent Roll'!$M42,BL$5&lt;='Rent Roll'!$N42)),
IF('Rent Roll'!$S16=NNN,BL46,
IF('Rent Roll'!$S16=Stop,BL71,
IF('Rent Roll'!$S16=CAM_Fixed,BL96,
IF('Rent Roll'!$S16=FSG,"-","-")))),"-"),"-")</f>
        <v>-</v>
      </c>
      <c r="BM19" s="92" t="str">
        <f>IF(BM$3='Rent Roll'!$U16,
IF(OR(AND(BM$5&gt;='Rent Roll'!$K16,BM$5&lt;='Rent Roll'!$L16),AND(BM$5&gt;='Rent Roll'!$M42,BM$5&lt;='Rent Roll'!$N42)),
IF('Rent Roll'!$S16=NNN,BM46,
IF('Rent Roll'!$S16=Stop,BM71,
IF('Rent Roll'!$S16=CAM_Fixed,BM96,
IF('Rent Roll'!$S16=FSG,"-","-")))),"-"),"-")</f>
        <v>-</v>
      </c>
      <c r="BN19" s="92" t="str">
        <f>IF(BN$3='Rent Roll'!$U16,
IF(OR(AND(BN$5&gt;='Rent Roll'!$K16,BN$5&lt;='Rent Roll'!$L16),AND(BN$5&gt;='Rent Roll'!$M42,BN$5&lt;='Rent Roll'!$N42)),
IF('Rent Roll'!$S16=NNN,BN46,
IF('Rent Roll'!$S16=Stop,BN71,
IF('Rent Roll'!$S16=CAM_Fixed,BN96,
IF('Rent Roll'!$S16=FSG,"-","-")))),"-"),"-")</f>
        <v>-</v>
      </c>
      <c r="BO19" s="92" t="str">
        <f>IF(BO$3='Rent Roll'!$U16,
IF(OR(AND(BO$5&gt;='Rent Roll'!$K16,BO$5&lt;='Rent Roll'!$L16),AND(BO$5&gt;='Rent Roll'!$M42,BO$5&lt;='Rent Roll'!$N42)),
IF('Rent Roll'!$S16=NNN,BO46,
IF('Rent Roll'!$S16=Stop,BO71,
IF('Rent Roll'!$S16=CAM_Fixed,BO96,
IF('Rent Roll'!$S16=FSG,"-","-")))),"-"),"-")</f>
        <v>-</v>
      </c>
      <c r="BP19" s="92" t="str">
        <f>IF(BP$3='Rent Roll'!$U16,
IF(OR(AND(BP$5&gt;='Rent Roll'!$K16,BP$5&lt;='Rent Roll'!$L16),AND(BP$5&gt;='Rent Roll'!$M42,BP$5&lt;='Rent Roll'!$N42)),
IF('Rent Roll'!$S16=NNN,BP46,
IF('Rent Roll'!$S16=Stop,BP71,
IF('Rent Roll'!$S16=CAM_Fixed,BP96,
IF('Rent Roll'!$S16=FSG,"-","-")))),"-"),"-")</f>
        <v>-</v>
      </c>
      <c r="BQ19" s="92" t="str">
        <f>IF(BQ$3='Rent Roll'!$U16,
IF(OR(AND(BQ$5&gt;='Rent Roll'!$K16,BQ$5&lt;='Rent Roll'!$L16),AND(BQ$5&gt;='Rent Roll'!$M42,BQ$5&lt;='Rent Roll'!$N42)),
IF('Rent Roll'!$S16=NNN,BQ46,
IF('Rent Roll'!$S16=Stop,BQ71,
IF('Rent Roll'!$S16=CAM_Fixed,BQ96,
IF('Rent Roll'!$S16=FSG,"-","-")))),"-"),"-")</f>
        <v>-</v>
      </c>
      <c r="BR19" s="92" t="str">
        <f>IF(BR$3='Rent Roll'!$U16,
IF(OR(AND(BR$5&gt;='Rent Roll'!$K16,BR$5&lt;='Rent Roll'!$L16),AND(BR$5&gt;='Rent Roll'!$M42,BR$5&lt;='Rent Roll'!$N42)),
IF('Rent Roll'!$S16=NNN,BR46,
IF('Rent Roll'!$S16=Stop,BR71,
IF('Rent Roll'!$S16=CAM_Fixed,BR96,
IF('Rent Roll'!$S16=FSG,"-","-")))),"-"),"-")</f>
        <v>-</v>
      </c>
      <c r="BS19" s="92" t="str">
        <f>IF(BS$3='Rent Roll'!$U16,
IF(OR(AND(BS$5&gt;='Rent Roll'!$K16,BS$5&lt;='Rent Roll'!$L16),AND(BS$5&gt;='Rent Roll'!$M42,BS$5&lt;='Rent Roll'!$N42)),
IF('Rent Roll'!$S16=NNN,BS46,
IF('Rent Roll'!$S16=Stop,BS71,
IF('Rent Roll'!$S16=CAM_Fixed,BS96,
IF('Rent Roll'!$S16=FSG,"-","-")))),"-"),"-")</f>
        <v>-</v>
      </c>
      <c r="BT19" s="92" t="str">
        <f>IF(BT$3='Rent Roll'!$U16,
IF(OR(AND(BT$5&gt;='Rent Roll'!$K16,BT$5&lt;='Rent Roll'!$L16),AND(BT$5&gt;='Rent Roll'!$M42,BT$5&lt;='Rent Roll'!$N42)),
IF('Rent Roll'!$S16=NNN,BT46,
IF('Rent Roll'!$S16=Stop,BT71,
IF('Rent Roll'!$S16=CAM_Fixed,BT96,
IF('Rent Roll'!$S16=FSG,"-","-")))),"-"),"-")</f>
        <v>-</v>
      </c>
      <c r="BU19" s="92" t="str">
        <f>IF(BU$3='Rent Roll'!$U16,
IF(OR(AND(BU$5&gt;='Rent Roll'!$K16,BU$5&lt;='Rent Roll'!$L16),AND(BU$5&gt;='Rent Roll'!$M42,BU$5&lt;='Rent Roll'!$N42)),
IF('Rent Roll'!$S16=NNN,BU46,
IF('Rent Roll'!$S16=Stop,BU71,
IF('Rent Roll'!$S16=CAM_Fixed,BU96,
IF('Rent Roll'!$S16=FSG,"-","-")))),"-"),"-")</f>
        <v>-</v>
      </c>
      <c r="BV19" s="92" t="str">
        <f>IF(BV$3='Rent Roll'!$U16,
IF(OR(AND(BV$5&gt;='Rent Roll'!$K16,BV$5&lt;='Rent Roll'!$L16),AND(BV$5&gt;='Rent Roll'!$M42,BV$5&lt;='Rent Roll'!$N42)),
IF('Rent Roll'!$S16=NNN,BV46,
IF('Rent Roll'!$S16=Stop,BV71,
IF('Rent Roll'!$S16=CAM_Fixed,BV96,
IF('Rent Roll'!$S16=FSG,"-","-")))),"-"),"-")</f>
        <v>-</v>
      </c>
      <c r="BW19" s="92" t="str">
        <f>IF(BW$3='Rent Roll'!$U16,
IF(OR(AND(BW$5&gt;='Rent Roll'!$K16,BW$5&lt;='Rent Roll'!$L16),AND(BW$5&gt;='Rent Roll'!$M42,BW$5&lt;='Rent Roll'!$N42)),
IF('Rent Roll'!$S16=NNN,BW46,
IF('Rent Roll'!$S16=Stop,BW71,
IF('Rent Roll'!$S16=CAM_Fixed,BW96,
IF('Rent Roll'!$S16=FSG,"-","-")))),"-"),"-")</f>
        <v>-</v>
      </c>
      <c r="BX19" s="92" t="str">
        <f>IF(BX$3='Rent Roll'!$U16,
IF(OR(AND(BX$5&gt;='Rent Roll'!$K16,BX$5&lt;='Rent Roll'!$L16),AND(BX$5&gt;='Rent Roll'!$M42,BX$5&lt;='Rent Roll'!$N42)),
IF('Rent Roll'!$S16=NNN,BX46,
IF('Rent Roll'!$S16=Stop,BX71,
IF('Rent Roll'!$S16=CAM_Fixed,BX96,
IF('Rent Roll'!$S16=FSG,"-","-")))),"-"),"-")</f>
        <v>-</v>
      </c>
      <c r="BY19" s="92" t="str">
        <f>IF(BY$3='Rent Roll'!$U16,
IF(OR(AND(BY$5&gt;='Rent Roll'!$K16,BY$5&lt;='Rent Roll'!$L16),AND(BY$5&gt;='Rent Roll'!$M42,BY$5&lt;='Rent Roll'!$N42)),
IF('Rent Roll'!$S16=NNN,BY46,
IF('Rent Roll'!$S16=Stop,BY71,
IF('Rent Roll'!$S16=CAM_Fixed,BY96,
IF('Rent Roll'!$S16=FSG,"-","-")))),"-"),"-")</f>
        <v>-</v>
      </c>
      <c r="BZ19" s="92" t="str">
        <f>IF(BZ$3='Rent Roll'!$U16,
IF(OR(AND(BZ$5&gt;='Rent Roll'!$K16,BZ$5&lt;='Rent Roll'!$L16),AND(BZ$5&gt;='Rent Roll'!$M42,BZ$5&lt;='Rent Roll'!$N42)),
IF('Rent Roll'!$S16=NNN,BZ46,
IF('Rent Roll'!$S16=Stop,BZ71,
IF('Rent Roll'!$S16=CAM_Fixed,BZ96,
IF('Rent Roll'!$S16=FSG,"-","-")))),"-"),"-")</f>
        <v>-</v>
      </c>
      <c r="CA19" s="92" t="str">
        <f>IF(CA$3='Rent Roll'!$U16,
IF(OR(AND(CA$5&gt;='Rent Roll'!$K16,CA$5&lt;='Rent Roll'!$L16),AND(CA$5&gt;='Rent Roll'!$M42,CA$5&lt;='Rent Roll'!$N42)),
IF('Rent Roll'!$S16=NNN,CA46,
IF('Rent Roll'!$S16=Stop,CA71,
IF('Rent Roll'!$S16=CAM_Fixed,CA96,
IF('Rent Roll'!$S16=FSG,"-","-")))),"-"),"-")</f>
        <v>-</v>
      </c>
      <c r="CB19" s="92" t="str">
        <f>IF(CB$3='Rent Roll'!$U16,
IF(OR(AND(CB$5&gt;='Rent Roll'!$K16,CB$5&lt;='Rent Roll'!$L16),AND(CB$5&gt;='Rent Roll'!$M42,CB$5&lt;='Rent Roll'!$N42)),
IF('Rent Roll'!$S16=NNN,CB46,
IF('Rent Roll'!$S16=Stop,CB71,
IF('Rent Roll'!$S16=CAM_Fixed,CB96,
IF('Rent Roll'!$S16=FSG,"-","-")))),"-"),"-")</f>
        <v>-</v>
      </c>
      <c r="CC19" s="92" t="str">
        <f>IF(CC$3='Rent Roll'!$U16,
IF(OR(AND(CC$5&gt;='Rent Roll'!$K16,CC$5&lt;='Rent Roll'!$L16),AND(CC$5&gt;='Rent Roll'!$M42,CC$5&lt;='Rent Roll'!$N42)),
IF('Rent Roll'!$S16=NNN,CC46,
IF('Rent Roll'!$S16=Stop,CC71,
IF('Rent Roll'!$S16=CAM_Fixed,CC96,
IF('Rent Roll'!$S16=FSG,"-","-")))),"-"),"-")</f>
        <v>-</v>
      </c>
      <c r="CD19" s="92" t="str">
        <f>IF(CD$3='Rent Roll'!$U16,
IF(OR(AND(CD$5&gt;='Rent Roll'!$K16,CD$5&lt;='Rent Roll'!$L16),AND(CD$5&gt;='Rent Roll'!$M42,CD$5&lt;='Rent Roll'!$N42)),
IF('Rent Roll'!$S16=NNN,CD46,
IF('Rent Roll'!$S16=Stop,CD71,
IF('Rent Roll'!$S16=CAM_Fixed,CD96,
IF('Rent Roll'!$S16=FSG,"-","-")))),"-"),"-")</f>
        <v>-</v>
      </c>
      <c r="CE19" s="92" t="str">
        <f>IF(CE$3='Rent Roll'!$U16,
IF(OR(AND(CE$5&gt;='Rent Roll'!$K16,CE$5&lt;='Rent Roll'!$L16),AND(CE$5&gt;='Rent Roll'!$M42,CE$5&lt;='Rent Roll'!$N42)),
IF('Rent Roll'!$S16=NNN,CE46,
IF('Rent Roll'!$S16=Stop,CE71,
IF('Rent Roll'!$S16=CAM_Fixed,CE96,
IF('Rent Roll'!$S16=FSG,"-","-")))),"-"),"-")</f>
        <v>-</v>
      </c>
      <c r="CF19" s="92" t="str">
        <f>IF(CF$3='Rent Roll'!$U16,
IF(OR(AND(CF$5&gt;='Rent Roll'!$K16,CF$5&lt;='Rent Roll'!$L16),AND(CF$5&gt;='Rent Roll'!$M42,CF$5&lt;='Rent Roll'!$N42)),
IF('Rent Roll'!$S16=NNN,CF46,
IF('Rent Roll'!$S16=Stop,CF71,
IF('Rent Roll'!$S16=CAM_Fixed,CF96,
IF('Rent Roll'!$S16=FSG,"-","-")))),"-"),"-")</f>
        <v>-</v>
      </c>
      <c r="CG19" s="92" t="str">
        <f>IF(CG$3='Rent Roll'!$U16,
IF(OR(AND(CG$5&gt;='Rent Roll'!$K16,CG$5&lt;='Rent Roll'!$L16),AND(CG$5&gt;='Rent Roll'!$M42,CG$5&lt;='Rent Roll'!$N42)),
IF('Rent Roll'!$S16=NNN,CG46,
IF('Rent Roll'!$S16=Stop,CG71,
IF('Rent Roll'!$S16=CAM_Fixed,CG96,
IF('Rent Roll'!$S16=FSG,"-","-")))),"-"),"-")</f>
        <v>-</v>
      </c>
      <c r="CH19" s="92" t="str">
        <f>IF(CH$3='Rent Roll'!$U16,
IF(OR(AND(CH$5&gt;='Rent Roll'!$K16,CH$5&lt;='Rent Roll'!$L16),AND(CH$5&gt;='Rent Roll'!$M42,CH$5&lt;='Rent Roll'!$N42)),
IF('Rent Roll'!$S16=NNN,CH46,
IF('Rent Roll'!$S16=Stop,CH71,
IF('Rent Roll'!$S16=CAM_Fixed,CH96,
IF('Rent Roll'!$S16=FSG,"-","-")))),"-"),"-")</f>
        <v>-</v>
      </c>
      <c r="CI19" s="92" t="str">
        <f>IF(CI$3='Rent Roll'!$U16,
IF(OR(AND(CI$5&gt;='Rent Roll'!$K16,CI$5&lt;='Rent Roll'!$L16),AND(CI$5&gt;='Rent Roll'!$M42,CI$5&lt;='Rent Roll'!$N42)),
IF('Rent Roll'!$S16=NNN,CI46,
IF('Rent Roll'!$S16=Stop,CI71,
IF('Rent Roll'!$S16=CAM_Fixed,CI96,
IF('Rent Roll'!$S16=FSG,"-","-")))),"-"),"-")</f>
        <v>-</v>
      </c>
      <c r="CJ19" s="92" t="str">
        <f>IF(CJ$3='Rent Roll'!$U16,
IF(OR(AND(CJ$5&gt;='Rent Roll'!$K16,CJ$5&lt;='Rent Roll'!$L16),AND(CJ$5&gt;='Rent Roll'!$M42,CJ$5&lt;='Rent Roll'!$N42)),
IF('Rent Roll'!$S16=NNN,CJ46,
IF('Rent Roll'!$S16=Stop,CJ71,
IF('Rent Roll'!$S16=CAM_Fixed,CJ96,
IF('Rent Roll'!$S16=FSG,"-","-")))),"-"),"-")</f>
        <v>-</v>
      </c>
      <c r="CK19" s="92" t="str">
        <f>IF(CK$3='Rent Roll'!$U16,
IF(OR(AND(CK$5&gt;='Rent Roll'!$K16,CK$5&lt;='Rent Roll'!$L16),AND(CK$5&gt;='Rent Roll'!$M42,CK$5&lt;='Rent Roll'!$N42)),
IF('Rent Roll'!$S16=NNN,CK46,
IF('Rent Roll'!$S16=Stop,CK71,
IF('Rent Roll'!$S16=CAM_Fixed,CK96,
IF('Rent Roll'!$S16=FSG,"-","-")))),"-"),"-")</f>
        <v>-</v>
      </c>
      <c r="CL19" s="92" t="str">
        <f>IF(CL$3='Rent Roll'!$U16,
IF(OR(AND(CL$5&gt;='Rent Roll'!$K16,CL$5&lt;='Rent Roll'!$L16),AND(CL$5&gt;='Rent Roll'!$M42,CL$5&lt;='Rent Roll'!$N42)),
IF('Rent Roll'!$S16=NNN,CL46,
IF('Rent Roll'!$S16=Stop,CL71,
IF('Rent Roll'!$S16=CAM_Fixed,CL96,
IF('Rent Roll'!$S16=FSG,"-","-")))),"-"),"-")</f>
        <v>-</v>
      </c>
      <c r="CM19" s="92" t="str">
        <f>IF(CM$3='Rent Roll'!$U16,
IF(OR(AND(CM$5&gt;='Rent Roll'!$K16,CM$5&lt;='Rent Roll'!$L16),AND(CM$5&gt;='Rent Roll'!$M42,CM$5&lt;='Rent Roll'!$N42)),
IF('Rent Roll'!$S16=NNN,CM46,
IF('Rent Roll'!$S16=Stop,CM71,
IF('Rent Roll'!$S16=CAM_Fixed,CM96,
IF('Rent Roll'!$S16=FSG,"-","-")))),"-"),"-")</f>
        <v>-</v>
      </c>
      <c r="CN19" s="92" t="str">
        <f>IF(CN$3='Rent Roll'!$U16,
IF(OR(AND(CN$5&gt;='Rent Roll'!$K16,CN$5&lt;='Rent Roll'!$L16),AND(CN$5&gt;='Rent Roll'!$M42,CN$5&lt;='Rent Roll'!$N42)),
IF('Rent Roll'!$S16=NNN,CN46,
IF('Rent Roll'!$S16=Stop,CN71,
IF('Rent Roll'!$S16=CAM_Fixed,CN96,
IF('Rent Roll'!$S16=FSG,"-","-")))),"-"),"-")</f>
        <v>-</v>
      </c>
      <c r="CO19" s="92" t="str">
        <f>IF(CO$3='Rent Roll'!$U16,
IF(OR(AND(CO$5&gt;='Rent Roll'!$K16,CO$5&lt;='Rent Roll'!$L16),AND(CO$5&gt;='Rent Roll'!$M42,CO$5&lt;='Rent Roll'!$N42)),
IF('Rent Roll'!$S16=NNN,CO46,
IF('Rent Roll'!$S16=Stop,CO71,
IF('Rent Roll'!$S16=CAM_Fixed,CO96,
IF('Rent Roll'!$S16=FSG,"-","-")))),"-"),"-")</f>
        <v>-</v>
      </c>
      <c r="CP19" s="92" t="str">
        <f>IF(CP$3='Rent Roll'!$U16,
IF(OR(AND(CP$5&gt;='Rent Roll'!$K16,CP$5&lt;='Rent Roll'!$L16),AND(CP$5&gt;='Rent Roll'!$M42,CP$5&lt;='Rent Roll'!$N42)),
IF('Rent Roll'!$S16=NNN,CP46,
IF('Rent Roll'!$S16=Stop,CP71,
IF('Rent Roll'!$S16=CAM_Fixed,CP96,
IF('Rent Roll'!$S16=FSG,"-","-")))),"-"),"-")</f>
        <v>-</v>
      </c>
      <c r="CQ19" s="92" t="str">
        <f>IF(CQ$3='Rent Roll'!$U16,
IF(OR(AND(CQ$5&gt;='Rent Roll'!$K16,CQ$5&lt;='Rent Roll'!$L16),AND(CQ$5&gt;='Rent Roll'!$M42,CQ$5&lt;='Rent Roll'!$N42)),
IF('Rent Roll'!$S16=NNN,CQ46,
IF('Rent Roll'!$S16=Stop,CQ71,
IF('Rent Roll'!$S16=CAM_Fixed,CQ96,
IF('Rent Roll'!$S16=FSG,"-","-")))),"-"),"-")</f>
        <v>-</v>
      </c>
      <c r="CR19" s="92" t="str">
        <f>IF(CR$3='Rent Roll'!$U16,
IF(OR(AND(CR$5&gt;='Rent Roll'!$K16,CR$5&lt;='Rent Roll'!$L16),AND(CR$5&gt;='Rent Roll'!$M42,CR$5&lt;='Rent Roll'!$N42)),
IF('Rent Roll'!$S16=NNN,CR46,
IF('Rent Roll'!$S16=Stop,CR71,
IF('Rent Roll'!$S16=CAM_Fixed,CR96,
IF('Rent Roll'!$S16=FSG,"-","-")))),"-"),"-")</f>
        <v>-</v>
      </c>
      <c r="CS19" s="92" t="str">
        <f>IF(CS$3='Rent Roll'!$U16,
IF(OR(AND(CS$5&gt;='Rent Roll'!$K16,CS$5&lt;='Rent Roll'!$L16),AND(CS$5&gt;='Rent Roll'!$M42,CS$5&lt;='Rent Roll'!$N42)),
IF('Rent Roll'!$S16=NNN,CS46,
IF('Rent Roll'!$S16=Stop,CS71,
IF('Rent Roll'!$S16=CAM_Fixed,CS96,
IF('Rent Roll'!$S16=FSG,"-","-")))),"-"),"-")</f>
        <v>-</v>
      </c>
      <c r="CT19" s="92" t="str">
        <f>IF(CT$3='Rent Roll'!$U16,
IF(OR(AND(CT$5&gt;='Rent Roll'!$K16,CT$5&lt;='Rent Roll'!$L16),AND(CT$5&gt;='Rent Roll'!$M42,CT$5&lt;='Rent Roll'!$N42)),
IF('Rent Roll'!$S16=NNN,CT46,
IF('Rent Roll'!$S16=Stop,CT71,
IF('Rent Roll'!$S16=CAM_Fixed,CT96,
IF('Rent Roll'!$S16=FSG,"-","-")))),"-"),"-")</f>
        <v>-</v>
      </c>
      <c r="CU19" s="92" t="str">
        <f>IF(CU$3='Rent Roll'!$U16,
IF(OR(AND(CU$5&gt;='Rent Roll'!$K16,CU$5&lt;='Rent Roll'!$L16),AND(CU$5&gt;='Rent Roll'!$M42,CU$5&lt;='Rent Roll'!$N42)),
IF('Rent Roll'!$S16=NNN,CU46,
IF('Rent Roll'!$S16=Stop,CU71,
IF('Rent Roll'!$S16=CAM_Fixed,CU96,
IF('Rent Roll'!$S16=FSG,"-","-")))),"-"),"-")</f>
        <v>-</v>
      </c>
      <c r="CV19" s="92" t="str">
        <f>IF(CV$3='Rent Roll'!$U16,
IF(OR(AND(CV$5&gt;='Rent Roll'!$K16,CV$5&lt;='Rent Roll'!$L16),AND(CV$5&gt;='Rent Roll'!$M42,CV$5&lt;='Rent Roll'!$N42)),
IF('Rent Roll'!$S16=NNN,CV46,
IF('Rent Roll'!$S16=Stop,CV71,
IF('Rent Roll'!$S16=CAM_Fixed,CV96,
IF('Rent Roll'!$S16=FSG,"-","-")))),"-"),"-")</f>
        <v>-</v>
      </c>
      <c r="CW19" s="92" t="str">
        <f>IF(CW$3='Rent Roll'!$U16,
IF(OR(AND(CW$5&gt;='Rent Roll'!$K16,CW$5&lt;='Rent Roll'!$L16),AND(CW$5&gt;='Rent Roll'!$M42,CW$5&lt;='Rent Roll'!$N42)),
IF('Rent Roll'!$S16=NNN,CW46,
IF('Rent Roll'!$S16=Stop,CW71,
IF('Rent Roll'!$S16=CAM_Fixed,CW96,
IF('Rent Roll'!$S16=FSG,"-","-")))),"-"),"-")</f>
        <v>-</v>
      </c>
      <c r="CX19" s="92" t="str">
        <f>IF(CX$3='Rent Roll'!$U16,
IF(OR(AND(CX$5&gt;='Rent Roll'!$K16,CX$5&lt;='Rent Roll'!$L16),AND(CX$5&gt;='Rent Roll'!$M42,CX$5&lt;='Rent Roll'!$N42)),
IF('Rent Roll'!$S16=NNN,CX46,
IF('Rent Roll'!$S16=Stop,CX71,
IF('Rent Roll'!$S16=CAM_Fixed,CX96,
IF('Rent Roll'!$S16=FSG,"-","-")))),"-"),"-")</f>
        <v>-</v>
      </c>
      <c r="CY19" s="92" t="str">
        <f>IF(CY$3='Rent Roll'!$U16,
IF(OR(AND(CY$5&gt;='Rent Roll'!$K16,CY$5&lt;='Rent Roll'!$L16),AND(CY$5&gt;='Rent Roll'!$M42,CY$5&lt;='Rent Roll'!$N42)),
IF('Rent Roll'!$S16=NNN,CY46,
IF('Rent Roll'!$S16=Stop,CY71,
IF('Rent Roll'!$S16=CAM_Fixed,CY96,
IF('Rent Roll'!$S16=FSG,"-","-")))),"-"),"-")</f>
        <v>-</v>
      </c>
      <c r="CZ19" s="92" t="str">
        <f>IF(CZ$3='Rent Roll'!$U16,
IF(OR(AND(CZ$5&gt;='Rent Roll'!$K16,CZ$5&lt;='Rent Roll'!$L16),AND(CZ$5&gt;='Rent Roll'!$M42,CZ$5&lt;='Rent Roll'!$N42)),
IF('Rent Roll'!$S16=NNN,CZ46,
IF('Rent Roll'!$S16=Stop,CZ71,
IF('Rent Roll'!$S16=CAM_Fixed,CZ96,
IF('Rent Roll'!$S16=FSG,"-","-")))),"-"),"-")</f>
        <v>-</v>
      </c>
      <c r="DA19" s="92" t="str">
        <f>IF(DA$3='Rent Roll'!$U16,
IF(OR(AND(DA$5&gt;='Rent Roll'!$K16,DA$5&lt;='Rent Roll'!$L16),AND(DA$5&gt;='Rent Roll'!$M42,DA$5&lt;='Rent Roll'!$N42)),
IF('Rent Roll'!$S16=NNN,DA46,
IF('Rent Roll'!$S16=Stop,DA71,
IF('Rent Roll'!$S16=CAM_Fixed,DA96,
IF('Rent Roll'!$S16=FSG,"-","-")))),"-"),"-")</f>
        <v>-</v>
      </c>
      <c r="DB19" s="92" t="str">
        <f>IF(DB$3='Rent Roll'!$U16,
IF(OR(AND(DB$5&gt;='Rent Roll'!$K16,DB$5&lt;='Rent Roll'!$L16),AND(DB$5&gt;='Rent Roll'!$M42,DB$5&lt;='Rent Roll'!$N42)),
IF('Rent Roll'!$S16=NNN,DB46,
IF('Rent Roll'!$S16=Stop,DB71,
IF('Rent Roll'!$S16=CAM_Fixed,DB96,
IF('Rent Roll'!$S16=FSG,"-","-")))),"-"),"-")</f>
        <v>-</v>
      </c>
      <c r="DC19" s="92" t="str">
        <f>IF(DC$3='Rent Roll'!$U16,
IF(OR(AND(DC$5&gt;='Rent Roll'!$K16,DC$5&lt;='Rent Roll'!$L16),AND(DC$5&gt;='Rent Roll'!$M42,DC$5&lt;='Rent Roll'!$N42)),
IF('Rent Roll'!$S16=NNN,DC46,
IF('Rent Roll'!$S16=Stop,DC71,
IF('Rent Roll'!$S16=CAM_Fixed,DC96,
IF('Rent Roll'!$S16=FSG,"-","-")))),"-"),"-")</f>
        <v>-</v>
      </c>
      <c r="DD19" s="92" t="str">
        <f>IF(DD$3='Rent Roll'!$U16,
IF(OR(AND(DD$5&gt;='Rent Roll'!$K16,DD$5&lt;='Rent Roll'!$L16),AND(DD$5&gt;='Rent Roll'!$M42,DD$5&lt;='Rent Roll'!$N42)),
IF('Rent Roll'!$S16=NNN,DD46,
IF('Rent Roll'!$S16=Stop,DD71,
IF('Rent Roll'!$S16=CAM_Fixed,DD96,
IF('Rent Roll'!$S16=FSG,"-","-")))),"-"),"-")</f>
        <v>-</v>
      </c>
      <c r="DE19" s="92" t="str">
        <f>IF(DE$3='Rent Roll'!$U16,
IF(OR(AND(DE$5&gt;='Rent Roll'!$K16,DE$5&lt;='Rent Roll'!$L16),AND(DE$5&gt;='Rent Roll'!$M42,DE$5&lt;='Rent Roll'!$N42)),
IF('Rent Roll'!$S16=NNN,DE46,
IF('Rent Roll'!$S16=Stop,DE71,
IF('Rent Roll'!$S16=CAM_Fixed,DE96,
IF('Rent Roll'!$S16=FSG,"-","-")))),"-"),"-")</f>
        <v>-</v>
      </c>
      <c r="DF19" s="92" t="str">
        <f>IF(DF$3='Rent Roll'!$U16,
IF(OR(AND(DF$5&gt;='Rent Roll'!$K16,DF$5&lt;='Rent Roll'!$L16),AND(DF$5&gt;='Rent Roll'!$M42,DF$5&lt;='Rent Roll'!$N42)),
IF('Rent Roll'!$S16=NNN,DF46,
IF('Rent Roll'!$S16=Stop,DF71,
IF('Rent Roll'!$S16=CAM_Fixed,DF96,
IF('Rent Roll'!$S16=FSG,"-","-")))),"-"),"-")</f>
        <v>-</v>
      </c>
      <c r="DG19" s="92" t="str">
        <f>IF(DG$3='Rent Roll'!$U16,
IF(OR(AND(DG$5&gt;='Rent Roll'!$K16,DG$5&lt;='Rent Roll'!$L16),AND(DG$5&gt;='Rent Roll'!$M42,DG$5&lt;='Rent Roll'!$N42)),
IF('Rent Roll'!$S16=NNN,DG46,
IF('Rent Roll'!$S16=Stop,DG71,
IF('Rent Roll'!$S16=CAM_Fixed,DG96,
IF('Rent Roll'!$S16=FSG,"-","-")))),"-"),"-")</f>
        <v>-</v>
      </c>
      <c r="DH19" s="92" t="str">
        <f>IF(DH$3='Rent Roll'!$U16,
IF(OR(AND(DH$5&gt;='Rent Roll'!$K16,DH$5&lt;='Rent Roll'!$L16),AND(DH$5&gt;='Rent Roll'!$M42,DH$5&lt;='Rent Roll'!$N42)),
IF('Rent Roll'!$S16=NNN,DH46,
IF('Rent Roll'!$S16=Stop,DH71,
IF('Rent Roll'!$S16=CAM_Fixed,DH96,
IF('Rent Roll'!$S16=FSG,"-","-")))),"-"),"-")</f>
        <v>-</v>
      </c>
      <c r="DI19" s="92" t="str">
        <f>IF(DI$3='Rent Roll'!$U16,
IF(OR(AND(DI$5&gt;='Rent Roll'!$K16,DI$5&lt;='Rent Roll'!$L16),AND(DI$5&gt;='Rent Roll'!$M42,DI$5&lt;='Rent Roll'!$N42)),
IF('Rent Roll'!$S16=NNN,DI46,
IF('Rent Roll'!$S16=Stop,DI71,
IF('Rent Roll'!$S16=CAM_Fixed,DI96,
IF('Rent Roll'!$S16=FSG,"-","-")))),"-"),"-")</f>
        <v>-</v>
      </c>
      <c r="DJ19" s="92" t="str">
        <f>IF(DJ$3='Rent Roll'!$U16,
IF(OR(AND(DJ$5&gt;='Rent Roll'!$K16,DJ$5&lt;='Rent Roll'!$L16),AND(DJ$5&gt;='Rent Roll'!$M42,DJ$5&lt;='Rent Roll'!$N42)),
IF('Rent Roll'!$S16=NNN,DJ46,
IF('Rent Roll'!$S16=Stop,DJ71,
IF('Rent Roll'!$S16=CAM_Fixed,DJ96,
IF('Rent Roll'!$S16=FSG,"-","-")))),"-"),"-")</f>
        <v>-</v>
      </c>
      <c r="DK19" s="92" t="str">
        <f>IF(DK$3='Rent Roll'!$U16,
IF(OR(AND(DK$5&gt;='Rent Roll'!$K16,DK$5&lt;='Rent Roll'!$L16),AND(DK$5&gt;='Rent Roll'!$M42,DK$5&lt;='Rent Roll'!$N42)),
IF('Rent Roll'!$S16=NNN,DK46,
IF('Rent Roll'!$S16=Stop,DK71,
IF('Rent Roll'!$S16=CAM_Fixed,DK96,
IF('Rent Roll'!$S16=FSG,"-","-")))),"-"),"-")</f>
        <v>-</v>
      </c>
      <c r="DL19" s="92" t="str">
        <f>IF(DL$3='Rent Roll'!$U16,
IF(OR(AND(DL$5&gt;='Rent Roll'!$K16,DL$5&lt;='Rent Roll'!$L16),AND(DL$5&gt;='Rent Roll'!$M42,DL$5&lt;='Rent Roll'!$N42)),
IF('Rent Roll'!$S16=NNN,DL46,
IF('Rent Roll'!$S16=Stop,DL71,
IF('Rent Roll'!$S16=CAM_Fixed,DL96,
IF('Rent Roll'!$S16=FSG,"-","-")))),"-"),"-")</f>
        <v>-</v>
      </c>
      <c r="DM19" s="92" t="str">
        <f>IF(DM$3='Rent Roll'!$U16,
IF(OR(AND(DM$5&gt;='Rent Roll'!$K16,DM$5&lt;='Rent Roll'!$L16),AND(DM$5&gt;='Rent Roll'!$M42,DM$5&lt;='Rent Roll'!$N42)),
IF('Rent Roll'!$S16=NNN,DM46,
IF('Rent Roll'!$S16=Stop,DM71,
IF('Rent Roll'!$S16=CAM_Fixed,DM96,
IF('Rent Roll'!$S16=FSG,"-","-")))),"-"),"-")</f>
        <v>-</v>
      </c>
      <c r="DN19" s="92" t="str">
        <f>IF(DN$3='Rent Roll'!$U16,
IF(OR(AND(DN$5&gt;='Rent Roll'!$K16,DN$5&lt;='Rent Roll'!$L16),AND(DN$5&gt;='Rent Roll'!$M42,DN$5&lt;='Rent Roll'!$N42)),
IF('Rent Roll'!$S16=NNN,DN46,
IF('Rent Roll'!$S16=Stop,DN71,
IF('Rent Roll'!$S16=CAM_Fixed,DN96,
IF('Rent Roll'!$S16=FSG,"-","-")))),"-"),"-")</f>
        <v>-</v>
      </c>
      <c r="DO19" s="92" t="str">
        <f>IF(DO$3='Rent Roll'!$U16,
IF(OR(AND(DO$5&gt;='Rent Roll'!$K16,DO$5&lt;='Rent Roll'!$L16),AND(DO$5&gt;='Rent Roll'!$M42,DO$5&lt;='Rent Roll'!$N42)),
IF('Rent Roll'!$S16=NNN,DO46,
IF('Rent Roll'!$S16=Stop,DO71,
IF('Rent Roll'!$S16=CAM_Fixed,DO96,
IF('Rent Roll'!$S16=FSG,"-","-")))),"-"),"-")</f>
        <v>-</v>
      </c>
      <c r="DP19" s="92" t="str">
        <f>IF(DP$3='Rent Roll'!$U16,
IF(OR(AND(DP$5&gt;='Rent Roll'!$K16,DP$5&lt;='Rent Roll'!$L16),AND(DP$5&gt;='Rent Roll'!$M42,DP$5&lt;='Rent Roll'!$N42)),
IF('Rent Roll'!$S16=NNN,DP46,
IF('Rent Roll'!$S16=Stop,DP71,
IF('Rent Roll'!$S16=CAM_Fixed,DP96,
IF('Rent Roll'!$S16=FSG,"-","-")))),"-"),"-")</f>
        <v>-</v>
      </c>
      <c r="DQ19" s="92" t="str">
        <f>IF(DQ$3='Rent Roll'!$U16,
IF(OR(AND(DQ$5&gt;='Rent Roll'!$K16,DQ$5&lt;='Rent Roll'!$L16),AND(DQ$5&gt;='Rent Roll'!$M42,DQ$5&lt;='Rent Roll'!$N42)),
IF('Rent Roll'!$S16=NNN,DQ46,
IF('Rent Roll'!$S16=Stop,DQ71,
IF('Rent Roll'!$S16=CAM_Fixed,DQ96,
IF('Rent Roll'!$S16=FSG,"-","-")))),"-"),"-")</f>
        <v>-</v>
      </c>
      <c r="DR19" s="92" t="str">
        <f>IF(DR$3='Rent Roll'!$U16,
IF(OR(AND(DR$5&gt;='Rent Roll'!$K16,DR$5&lt;='Rent Roll'!$L16),AND(DR$5&gt;='Rent Roll'!$M42,DR$5&lt;='Rent Roll'!$N42)),
IF('Rent Roll'!$S16=NNN,DR46,
IF('Rent Roll'!$S16=Stop,DR71,
IF('Rent Roll'!$S16=CAM_Fixed,DR96,
IF('Rent Roll'!$S16=FSG,"-","-")))),"-"),"-")</f>
        <v>-</v>
      </c>
      <c r="DS19" s="92" t="str">
        <f>IF(DS$3='Rent Roll'!$U16,
IF(OR(AND(DS$5&gt;='Rent Roll'!$K16,DS$5&lt;='Rent Roll'!$L16),AND(DS$5&gt;='Rent Roll'!$M42,DS$5&lt;='Rent Roll'!$N42)),
IF('Rent Roll'!$S16=NNN,DS46,
IF('Rent Roll'!$S16=Stop,DS71,
IF('Rent Roll'!$S16=CAM_Fixed,DS96,
IF('Rent Roll'!$S16=FSG,"-","-")))),"-"),"-")</f>
        <v>-</v>
      </c>
      <c r="DT19" s="92" t="str">
        <f>IF(DT$3='Rent Roll'!$U16,
IF(OR(AND(DT$5&gt;='Rent Roll'!$K16,DT$5&lt;='Rent Roll'!$L16),AND(DT$5&gt;='Rent Roll'!$M42,DT$5&lt;='Rent Roll'!$N42)),
IF('Rent Roll'!$S16=NNN,DT46,
IF('Rent Roll'!$S16=Stop,DT71,
IF('Rent Roll'!$S16=CAM_Fixed,DT96,
IF('Rent Roll'!$S16=FSG,"-","-")))),"-"),"-")</f>
        <v>-</v>
      </c>
      <c r="DU19" s="92" t="str">
        <f>IF(DU$3='Rent Roll'!$U16,
IF(OR(AND(DU$5&gt;='Rent Roll'!$K16,DU$5&lt;='Rent Roll'!$L16),AND(DU$5&gt;='Rent Roll'!$M42,DU$5&lt;='Rent Roll'!$N42)),
IF('Rent Roll'!$S16=NNN,DU46,
IF('Rent Roll'!$S16=Stop,DU71,
IF('Rent Roll'!$S16=CAM_Fixed,DU96,
IF('Rent Roll'!$S16=FSG,"-","-")))),"-"),"-")</f>
        <v>-</v>
      </c>
      <c r="DV19" s="92" t="str">
        <f>IF(DV$3='Rent Roll'!$U16,
IF(OR(AND(DV$5&gt;='Rent Roll'!$K16,DV$5&lt;='Rent Roll'!$L16),AND(DV$5&gt;='Rent Roll'!$M42,DV$5&lt;='Rent Roll'!$N42)),
IF('Rent Roll'!$S16=NNN,DV46,
IF('Rent Roll'!$S16=Stop,DV71,
IF('Rent Roll'!$S16=CAM_Fixed,DV96,
IF('Rent Roll'!$S16=FSG,"-","-")))),"-"),"-")</f>
        <v>-</v>
      </c>
      <c r="DW19" s="92" t="str">
        <f>IF(DW$3='Rent Roll'!$U16,
IF(OR(AND(DW$5&gt;='Rent Roll'!$K16,DW$5&lt;='Rent Roll'!$L16),AND(DW$5&gt;='Rent Roll'!$M42,DW$5&lt;='Rent Roll'!$N42)),
IF('Rent Roll'!$S16=NNN,DW46,
IF('Rent Roll'!$S16=Stop,DW71,
IF('Rent Roll'!$S16=CAM_Fixed,DW96,
IF('Rent Roll'!$S16=FSG,"-","-")))),"-"),"-")</f>
        <v>-</v>
      </c>
      <c r="DX19" s="92" t="str">
        <f>IF(DX$3='Rent Roll'!$U16,
IF(OR(AND(DX$5&gt;='Rent Roll'!$K16,DX$5&lt;='Rent Roll'!$L16),AND(DX$5&gt;='Rent Roll'!$M42,DX$5&lt;='Rent Roll'!$N42)),
IF('Rent Roll'!$S16=NNN,DX46,
IF('Rent Roll'!$S16=Stop,DX71,
IF('Rent Roll'!$S16=CAM_Fixed,DX96,
IF('Rent Roll'!$S16=FSG,"-","-")))),"-"),"-")</f>
        <v>-</v>
      </c>
      <c r="DY19" s="92" t="str">
        <f>IF(DY$3='Rent Roll'!$U16,
IF(OR(AND(DY$5&gt;='Rent Roll'!$K16,DY$5&lt;='Rent Roll'!$L16),AND(DY$5&gt;='Rent Roll'!$M42,DY$5&lt;='Rent Roll'!$N42)),
IF('Rent Roll'!$S16=NNN,DY46,
IF('Rent Roll'!$S16=Stop,DY71,
IF('Rent Roll'!$S16=CAM_Fixed,DY96,
IF('Rent Roll'!$S16=FSG,"-","-")))),"-"),"-")</f>
        <v>-</v>
      </c>
      <c r="DZ19" s="92" t="str">
        <f>IF(DZ$3='Rent Roll'!$U16,
IF(OR(AND(DZ$5&gt;='Rent Roll'!$K16,DZ$5&lt;='Rent Roll'!$L16),AND(DZ$5&gt;='Rent Roll'!$M42,DZ$5&lt;='Rent Roll'!$N42)),
IF('Rent Roll'!$S16=NNN,DZ46,
IF('Rent Roll'!$S16=Stop,DZ71,
IF('Rent Roll'!$S16=CAM_Fixed,DZ96,
IF('Rent Roll'!$S16=FSG,"-","-")))),"-"),"-")</f>
        <v>-</v>
      </c>
      <c r="EA19" s="92" t="str">
        <f>IF(EA$3='Rent Roll'!$U16,
IF(OR(AND(EA$5&gt;='Rent Roll'!$K16,EA$5&lt;='Rent Roll'!$L16),AND(EA$5&gt;='Rent Roll'!$M42,EA$5&lt;='Rent Roll'!$N42)),
IF('Rent Roll'!$S16=NNN,EA46,
IF('Rent Roll'!$S16=Stop,EA71,
IF('Rent Roll'!$S16=CAM_Fixed,EA96,
IF('Rent Roll'!$S16=FSG,"-","-")))),"-"),"-")</f>
        <v>-</v>
      </c>
      <c r="EB19" s="92" t="str">
        <f>IF(EB$3='Rent Roll'!$U16,
IF(OR(AND(EB$5&gt;='Rent Roll'!$K16,EB$5&lt;='Rent Roll'!$L16),AND(EB$5&gt;='Rent Roll'!$M42,EB$5&lt;='Rent Roll'!$N42)),
IF('Rent Roll'!$S16=NNN,EB46,
IF('Rent Roll'!$S16=Stop,EB71,
IF('Rent Roll'!$S16=CAM_Fixed,EB96,
IF('Rent Roll'!$S16=FSG,"-","-")))),"-"),"-")</f>
        <v>-</v>
      </c>
      <c r="EC19" s="92" t="str">
        <f>IF(EC$3='Rent Roll'!$U16,
IF(OR(AND(EC$5&gt;='Rent Roll'!$K16,EC$5&lt;='Rent Roll'!$L16),AND(EC$5&gt;='Rent Roll'!$M42,EC$5&lt;='Rent Roll'!$N42)),
IF('Rent Roll'!$S16=NNN,EC46,
IF('Rent Roll'!$S16=Stop,EC71,
IF('Rent Roll'!$S16=CAM_Fixed,EC96,
IF('Rent Roll'!$S16=FSG,"-","-")))),"-"),"-")</f>
        <v>-</v>
      </c>
      <c r="ED19" s="92" t="str">
        <f>IF(ED$3='Rent Roll'!$U16,
IF(OR(AND(ED$5&gt;='Rent Roll'!$K16,ED$5&lt;='Rent Roll'!$L16),AND(ED$5&gt;='Rent Roll'!$M42,ED$5&lt;='Rent Roll'!$N42)),
IF('Rent Roll'!$S16=NNN,ED46,
IF('Rent Roll'!$S16=Stop,ED71,
IF('Rent Roll'!$S16=CAM_Fixed,ED96,
IF('Rent Roll'!$S16=FSG,"-","-")))),"-"),"-")</f>
        <v>-</v>
      </c>
      <c r="EE19" s="92" t="str">
        <f>IF(EE$3='Rent Roll'!$U16,
IF(OR(AND(EE$5&gt;='Rent Roll'!$K16,EE$5&lt;='Rent Roll'!$L16),AND(EE$5&gt;='Rent Roll'!$M42,EE$5&lt;='Rent Roll'!$N42)),
IF('Rent Roll'!$S16=NNN,EE46,
IF('Rent Roll'!$S16=Stop,EE71,
IF('Rent Roll'!$S16=CAM_Fixed,EE96,
IF('Rent Roll'!$S16=FSG,"-","-")))),"-"),"-")</f>
        <v>-</v>
      </c>
      <c r="EF19" s="214" t="str">
        <f>IF(EF$3='Rent Roll'!$U16,
IF(OR(AND(EF$5&gt;='Rent Roll'!$K16,EF$5&lt;='Rent Roll'!$L16),AND(EF$5&gt;='Rent Roll'!$M42,EF$5&lt;='Rent Roll'!$N42)),
IF('Rent Roll'!$S16=NNN,EF46,
IF('Rent Roll'!$S16=Stop,EF71,
IF('Rent Roll'!$S16=CAM_Fixed,EF96,
IF('Rent Roll'!$S16=FSG,"-","-")))),"-"),"-")</f>
        <v>-</v>
      </c>
      <c r="EG19" s="251" t="s">
        <v>109</v>
      </c>
    </row>
    <row r="20" spans="2:137" x14ac:dyDescent="0.25">
      <c r="B20" s="288" t="str">
        <f>IF('Rent Roll'!S17&gt;0,'Rent Roll'!S17,"")</f>
        <v/>
      </c>
      <c r="C20" s="287" t="str">
        <f>CONCATENATE('Rent Roll'!B17&amp;" - "&amp;'Rent Roll'!C17)</f>
        <v xml:space="preserve"> - </v>
      </c>
      <c r="D20" s="214">
        <f t="shared" si="11"/>
        <v>0</v>
      </c>
      <c r="E20" s="92" t="str">
        <f>IF(E$3='Rent Roll'!$U17,
IF(OR(AND(E$5&gt;='Rent Roll'!$K17,E$5&lt;='Rent Roll'!$L17),AND(E$5&gt;='Rent Roll'!$M43,E$5&lt;='Rent Roll'!$N43)),
IF('Rent Roll'!$S17=NNN,E47,
IF('Rent Roll'!$S17=Stop,E72,
IF('Rent Roll'!$S17=CAM_Fixed,E97,
IF('Rent Roll'!$S17=FSG,"-","-")))),"-"),"-")</f>
        <v>-</v>
      </c>
      <c r="F20" s="92" t="str">
        <f>IF(F$3='Rent Roll'!$U17,
IF(OR(AND(F$5&gt;='Rent Roll'!$K17,F$5&lt;='Rent Roll'!$L17),AND(F$5&gt;='Rent Roll'!$M43,F$5&lt;='Rent Roll'!$N43)),
IF('Rent Roll'!$S17=NNN,F47,
IF('Rent Roll'!$S17=Stop,F72,
IF('Rent Roll'!$S17=CAM_Fixed,F97,
IF('Rent Roll'!$S17=FSG,"-","-")))),"-"),"-")</f>
        <v>-</v>
      </c>
      <c r="G20" s="92" t="str">
        <f>IF(G$3='Rent Roll'!$U17,
IF(OR(AND(G$5&gt;='Rent Roll'!$K17,G$5&lt;='Rent Roll'!$L17),AND(G$5&gt;='Rent Roll'!$M43,G$5&lt;='Rent Roll'!$N43)),
IF('Rent Roll'!$S17=NNN,G47,
IF('Rent Roll'!$S17=Stop,G72,
IF('Rent Roll'!$S17=CAM_Fixed,G97,
IF('Rent Roll'!$S17=FSG,"-","-")))),"-"),"-")</f>
        <v>-</v>
      </c>
      <c r="H20" s="92" t="str">
        <f>IF(H$3='Rent Roll'!$U17,
IF(OR(AND(H$5&gt;='Rent Roll'!$K17,H$5&lt;='Rent Roll'!$L17),AND(H$5&gt;='Rent Roll'!$M43,H$5&lt;='Rent Roll'!$N43)),
IF('Rent Roll'!$S17=NNN,H47,
IF('Rent Roll'!$S17=Stop,H72,
IF('Rent Roll'!$S17=CAM_Fixed,H97,
IF('Rent Roll'!$S17=FSG,"-","-")))),"-"),"-")</f>
        <v>-</v>
      </c>
      <c r="I20" s="92" t="str">
        <f>IF(I$3='Rent Roll'!$U17,
IF(OR(AND(I$5&gt;='Rent Roll'!$K17,I$5&lt;='Rent Roll'!$L17),AND(I$5&gt;='Rent Roll'!$M43,I$5&lt;='Rent Roll'!$N43)),
IF('Rent Roll'!$S17=NNN,I47,
IF('Rent Roll'!$S17=Stop,I72,
IF('Rent Roll'!$S17=CAM_Fixed,I97,
IF('Rent Roll'!$S17=FSG,"-","-")))),"-"),"-")</f>
        <v>-</v>
      </c>
      <c r="J20" s="92" t="str">
        <f>IF(J$3='Rent Roll'!$U17,
IF(OR(AND(J$5&gt;='Rent Roll'!$K17,J$5&lt;='Rent Roll'!$L17),AND(J$5&gt;='Rent Roll'!$M43,J$5&lt;='Rent Roll'!$N43)),
IF('Rent Roll'!$S17=NNN,J47,
IF('Rent Roll'!$S17=Stop,J72,
IF('Rent Roll'!$S17=CAM_Fixed,J97,
IF('Rent Roll'!$S17=FSG,"-","-")))),"-"),"-")</f>
        <v>-</v>
      </c>
      <c r="K20" s="92" t="str">
        <f>IF(K$3='Rent Roll'!$U17,
IF(OR(AND(K$5&gt;='Rent Roll'!$K17,K$5&lt;='Rent Roll'!$L17),AND(K$5&gt;='Rent Roll'!$M43,K$5&lt;='Rent Roll'!$N43)),
IF('Rent Roll'!$S17=NNN,K47,
IF('Rent Roll'!$S17=Stop,K72,
IF('Rent Roll'!$S17=CAM_Fixed,K97,
IF('Rent Roll'!$S17=FSG,"-","-")))),"-"),"-")</f>
        <v>-</v>
      </c>
      <c r="L20" s="92" t="str">
        <f>IF(L$3='Rent Roll'!$U17,
IF(OR(AND(L$5&gt;='Rent Roll'!$K17,L$5&lt;='Rent Roll'!$L17),AND(L$5&gt;='Rent Roll'!$M43,L$5&lt;='Rent Roll'!$N43)),
IF('Rent Roll'!$S17=NNN,L47,
IF('Rent Roll'!$S17=Stop,L72,
IF('Rent Roll'!$S17=CAM_Fixed,L97,
IF('Rent Roll'!$S17=FSG,"-","-")))),"-"),"-")</f>
        <v>-</v>
      </c>
      <c r="M20" s="92" t="str">
        <f>IF(M$3='Rent Roll'!$U17,
IF(OR(AND(M$5&gt;='Rent Roll'!$K17,M$5&lt;='Rent Roll'!$L17),AND(M$5&gt;='Rent Roll'!$M43,M$5&lt;='Rent Roll'!$N43)),
IF('Rent Roll'!$S17=NNN,M47,
IF('Rent Roll'!$S17=Stop,M72,
IF('Rent Roll'!$S17=CAM_Fixed,M97,
IF('Rent Roll'!$S17=FSG,"-","-")))),"-"),"-")</f>
        <v>-</v>
      </c>
      <c r="N20" s="92" t="str">
        <f>IF(N$3='Rent Roll'!$U17,
IF(OR(AND(N$5&gt;='Rent Roll'!$K17,N$5&lt;='Rent Roll'!$L17),AND(N$5&gt;='Rent Roll'!$M43,N$5&lt;='Rent Roll'!$N43)),
IF('Rent Roll'!$S17=NNN,N47,
IF('Rent Roll'!$S17=Stop,N72,
IF('Rent Roll'!$S17=CAM_Fixed,N97,
IF('Rent Roll'!$S17=FSG,"-","-")))),"-"),"-")</f>
        <v>-</v>
      </c>
      <c r="O20" s="92" t="str">
        <f>IF(O$3='Rent Roll'!$U17,
IF(OR(AND(O$5&gt;='Rent Roll'!$K17,O$5&lt;='Rent Roll'!$L17),AND(O$5&gt;='Rent Roll'!$M43,O$5&lt;='Rent Roll'!$N43)),
IF('Rent Roll'!$S17=NNN,O47,
IF('Rent Roll'!$S17=Stop,O72,
IF('Rent Roll'!$S17=CAM_Fixed,O97,
IF('Rent Roll'!$S17=FSG,"-","-")))),"-"),"-")</f>
        <v>-</v>
      </c>
      <c r="P20" s="92" t="str">
        <f>IF(P$3='Rent Roll'!$U17,
IF(OR(AND(P$5&gt;='Rent Roll'!$K17,P$5&lt;='Rent Roll'!$L17),AND(P$5&gt;='Rent Roll'!$M43,P$5&lt;='Rent Roll'!$N43)),
IF('Rent Roll'!$S17=NNN,P47,
IF('Rent Roll'!$S17=Stop,P72,
IF('Rent Roll'!$S17=CAM_Fixed,P97,
IF('Rent Roll'!$S17=FSG,"-","-")))),"-"),"-")</f>
        <v>-</v>
      </c>
      <c r="Q20" s="92" t="str">
        <f>IF(Q$3='Rent Roll'!$U17,
IF(OR(AND(Q$5&gt;='Rent Roll'!$K17,Q$5&lt;='Rent Roll'!$L17),AND(Q$5&gt;='Rent Roll'!$M43,Q$5&lt;='Rent Roll'!$N43)),
IF('Rent Roll'!$S17=NNN,Q47,
IF('Rent Roll'!$S17=Stop,Q72,
IF('Rent Roll'!$S17=CAM_Fixed,Q97,
IF('Rent Roll'!$S17=FSG,"-","-")))),"-"),"-")</f>
        <v>-</v>
      </c>
      <c r="R20" s="92" t="str">
        <f>IF(R$3='Rent Roll'!$U17,
IF(OR(AND(R$5&gt;='Rent Roll'!$K17,R$5&lt;='Rent Roll'!$L17),AND(R$5&gt;='Rent Roll'!$M43,R$5&lt;='Rent Roll'!$N43)),
IF('Rent Roll'!$S17=NNN,R47,
IF('Rent Roll'!$S17=Stop,R72,
IF('Rent Roll'!$S17=CAM_Fixed,R97,
IF('Rent Roll'!$S17=FSG,"-","-")))),"-"),"-")</f>
        <v>-</v>
      </c>
      <c r="S20" s="92" t="str">
        <f>IF(S$3='Rent Roll'!$U17,
IF(OR(AND(S$5&gt;='Rent Roll'!$K17,S$5&lt;='Rent Roll'!$L17),AND(S$5&gt;='Rent Roll'!$M43,S$5&lt;='Rent Roll'!$N43)),
IF('Rent Roll'!$S17=NNN,S47,
IF('Rent Roll'!$S17=Stop,S72,
IF('Rent Roll'!$S17=CAM_Fixed,S97,
IF('Rent Roll'!$S17=FSG,"-","-")))),"-"),"-")</f>
        <v>-</v>
      </c>
      <c r="T20" s="92" t="str">
        <f>IF(T$3='Rent Roll'!$U17,
IF(OR(AND(T$5&gt;='Rent Roll'!$K17,T$5&lt;='Rent Roll'!$L17),AND(T$5&gt;='Rent Roll'!$M43,T$5&lt;='Rent Roll'!$N43)),
IF('Rent Roll'!$S17=NNN,T47,
IF('Rent Roll'!$S17=Stop,T72,
IF('Rent Roll'!$S17=CAM_Fixed,T97,
IF('Rent Roll'!$S17=FSG,"-","-")))),"-"),"-")</f>
        <v>-</v>
      </c>
      <c r="U20" s="92" t="str">
        <f>IF(U$3='Rent Roll'!$U17,
IF(OR(AND(U$5&gt;='Rent Roll'!$K17,U$5&lt;='Rent Roll'!$L17),AND(U$5&gt;='Rent Roll'!$M43,U$5&lt;='Rent Roll'!$N43)),
IF('Rent Roll'!$S17=NNN,U47,
IF('Rent Roll'!$S17=Stop,U72,
IF('Rent Roll'!$S17=CAM_Fixed,U97,
IF('Rent Roll'!$S17=FSG,"-","-")))),"-"),"-")</f>
        <v>-</v>
      </c>
      <c r="V20" s="92" t="str">
        <f>IF(V$3='Rent Roll'!$U17,
IF(OR(AND(V$5&gt;='Rent Roll'!$K17,V$5&lt;='Rent Roll'!$L17),AND(V$5&gt;='Rent Roll'!$M43,V$5&lt;='Rent Roll'!$N43)),
IF('Rent Roll'!$S17=NNN,V47,
IF('Rent Roll'!$S17=Stop,V72,
IF('Rent Roll'!$S17=CAM_Fixed,V97,
IF('Rent Roll'!$S17=FSG,"-","-")))),"-"),"-")</f>
        <v>-</v>
      </c>
      <c r="W20" s="92" t="str">
        <f>IF(W$3='Rent Roll'!$U17,
IF(OR(AND(W$5&gt;='Rent Roll'!$K17,W$5&lt;='Rent Roll'!$L17),AND(W$5&gt;='Rent Roll'!$M43,W$5&lt;='Rent Roll'!$N43)),
IF('Rent Roll'!$S17=NNN,W47,
IF('Rent Roll'!$S17=Stop,W72,
IF('Rent Roll'!$S17=CAM_Fixed,W97,
IF('Rent Roll'!$S17=FSG,"-","-")))),"-"),"-")</f>
        <v>-</v>
      </c>
      <c r="X20" s="92" t="str">
        <f>IF(X$3='Rent Roll'!$U17,
IF(OR(AND(X$5&gt;='Rent Roll'!$K17,X$5&lt;='Rent Roll'!$L17),AND(X$5&gt;='Rent Roll'!$M43,X$5&lt;='Rent Roll'!$N43)),
IF('Rent Roll'!$S17=NNN,X47,
IF('Rent Roll'!$S17=Stop,X72,
IF('Rent Roll'!$S17=CAM_Fixed,X97,
IF('Rent Roll'!$S17=FSG,"-","-")))),"-"),"-")</f>
        <v>-</v>
      </c>
      <c r="Y20" s="92" t="str">
        <f>IF(Y$3='Rent Roll'!$U17,
IF(OR(AND(Y$5&gt;='Rent Roll'!$K17,Y$5&lt;='Rent Roll'!$L17),AND(Y$5&gt;='Rent Roll'!$M43,Y$5&lt;='Rent Roll'!$N43)),
IF('Rent Roll'!$S17=NNN,Y47,
IF('Rent Roll'!$S17=Stop,Y72,
IF('Rent Roll'!$S17=CAM_Fixed,Y97,
IF('Rent Roll'!$S17=FSG,"-","-")))),"-"),"-")</f>
        <v>-</v>
      </c>
      <c r="Z20" s="92" t="str">
        <f>IF(Z$3='Rent Roll'!$U17,
IF(OR(AND(Z$5&gt;='Rent Roll'!$K17,Z$5&lt;='Rent Roll'!$L17),AND(Z$5&gt;='Rent Roll'!$M43,Z$5&lt;='Rent Roll'!$N43)),
IF('Rent Roll'!$S17=NNN,Z47,
IF('Rent Roll'!$S17=Stop,Z72,
IF('Rent Roll'!$S17=CAM_Fixed,Z97,
IF('Rent Roll'!$S17=FSG,"-","-")))),"-"),"-")</f>
        <v>-</v>
      </c>
      <c r="AA20" s="92" t="str">
        <f>IF(AA$3='Rent Roll'!$U17,
IF(OR(AND(AA$5&gt;='Rent Roll'!$K17,AA$5&lt;='Rent Roll'!$L17),AND(AA$5&gt;='Rent Roll'!$M43,AA$5&lt;='Rent Roll'!$N43)),
IF('Rent Roll'!$S17=NNN,AA47,
IF('Rent Roll'!$S17=Stop,AA72,
IF('Rent Roll'!$S17=CAM_Fixed,AA97,
IF('Rent Roll'!$S17=FSG,"-","-")))),"-"),"-")</f>
        <v>-</v>
      </c>
      <c r="AB20" s="92" t="str">
        <f>IF(AB$3='Rent Roll'!$U17,
IF(OR(AND(AB$5&gt;='Rent Roll'!$K17,AB$5&lt;='Rent Roll'!$L17),AND(AB$5&gt;='Rent Roll'!$M43,AB$5&lt;='Rent Roll'!$N43)),
IF('Rent Roll'!$S17=NNN,AB47,
IF('Rent Roll'!$S17=Stop,AB72,
IF('Rent Roll'!$S17=CAM_Fixed,AB97,
IF('Rent Roll'!$S17=FSG,"-","-")))),"-"),"-")</f>
        <v>-</v>
      </c>
      <c r="AC20" s="92" t="str">
        <f>IF(AC$3='Rent Roll'!$U17,
IF(OR(AND(AC$5&gt;='Rent Roll'!$K17,AC$5&lt;='Rent Roll'!$L17),AND(AC$5&gt;='Rent Roll'!$M43,AC$5&lt;='Rent Roll'!$N43)),
IF('Rent Roll'!$S17=NNN,AC47,
IF('Rent Roll'!$S17=Stop,AC72,
IF('Rent Roll'!$S17=CAM_Fixed,AC97,
IF('Rent Roll'!$S17=FSG,"-","-")))),"-"),"-")</f>
        <v>-</v>
      </c>
      <c r="AD20" s="92" t="str">
        <f>IF(AD$3='Rent Roll'!$U17,
IF(OR(AND(AD$5&gt;='Rent Roll'!$K17,AD$5&lt;='Rent Roll'!$L17),AND(AD$5&gt;='Rent Roll'!$M43,AD$5&lt;='Rent Roll'!$N43)),
IF('Rent Roll'!$S17=NNN,AD47,
IF('Rent Roll'!$S17=Stop,AD72,
IF('Rent Roll'!$S17=CAM_Fixed,AD97,
IF('Rent Roll'!$S17=FSG,"-","-")))),"-"),"-")</f>
        <v>-</v>
      </c>
      <c r="AE20" s="92" t="str">
        <f>IF(AE$3='Rent Roll'!$U17,
IF(OR(AND(AE$5&gt;='Rent Roll'!$K17,AE$5&lt;='Rent Roll'!$L17),AND(AE$5&gt;='Rent Roll'!$M43,AE$5&lt;='Rent Roll'!$N43)),
IF('Rent Roll'!$S17=NNN,AE47,
IF('Rent Roll'!$S17=Stop,AE72,
IF('Rent Roll'!$S17=CAM_Fixed,AE97,
IF('Rent Roll'!$S17=FSG,"-","-")))),"-"),"-")</f>
        <v>-</v>
      </c>
      <c r="AF20" s="92" t="str">
        <f>IF(AF$3='Rent Roll'!$U17,
IF(OR(AND(AF$5&gt;='Rent Roll'!$K17,AF$5&lt;='Rent Roll'!$L17),AND(AF$5&gt;='Rent Roll'!$M43,AF$5&lt;='Rent Roll'!$N43)),
IF('Rent Roll'!$S17=NNN,AF47,
IF('Rent Roll'!$S17=Stop,AF72,
IF('Rent Roll'!$S17=CAM_Fixed,AF97,
IF('Rent Roll'!$S17=FSG,"-","-")))),"-"),"-")</f>
        <v>-</v>
      </c>
      <c r="AG20" s="92" t="str">
        <f>IF(AG$3='Rent Roll'!$U17,
IF(OR(AND(AG$5&gt;='Rent Roll'!$K17,AG$5&lt;='Rent Roll'!$L17),AND(AG$5&gt;='Rent Roll'!$M43,AG$5&lt;='Rent Roll'!$N43)),
IF('Rent Roll'!$S17=NNN,AG47,
IF('Rent Roll'!$S17=Stop,AG72,
IF('Rent Roll'!$S17=CAM_Fixed,AG97,
IF('Rent Roll'!$S17=FSG,"-","-")))),"-"),"-")</f>
        <v>-</v>
      </c>
      <c r="AH20" s="92" t="str">
        <f>IF(AH$3='Rent Roll'!$U17,
IF(OR(AND(AH$5&gt;='Rent Roll'!$K17,AH$5&lt;='Rent Roll'!$L17),AND(AH$5&gt;='Rent Roll'!$M43,AH$5&lt;='Rent Roll'!$N43)),
IF('Rent Roll'!$S17=NNN,AH47,
IF('Rent Roll'!$S17=Stop,AH72,
IF('Rent Roll'!$S17=CAM_Fixed,AH97,
IF('Rent Roll'!$S17=FSG,"-","-")))),"-"),"-")</f>
        <v>-</v>
      </c>
      <c r="AI20" s="92" t="str">
        <f>IF(AI$3='Rent Roll'!$U17,
IF(OR(AND(AI$5&gt;='Rent Roll'!$K17,AI$5&lt;='Rent Roll'!$L17),AND(AI$5&gt;='Rent Roll'!$M43,AI$5&lt;='Rent Roll'!$N43)),
IF('Rent Roll'!$S17=NNN,AI47,
IF('Rent Roll'!$S17=Stop,AI72,
IF('Rent Roll'!$S17=CAM_Fixed,AI97,
IF('Rent Roll'!$S17=FSG,"-","-")))),"-"),"-")</f>
        <v>-</v>
      </c>
      <c r="AJ20" s="92" t="str">
        <f>IF(AJ$3='Rent Roll'!$U17,
IF(OR(AND(AJ$5&gt;='Rent Roll'!$K17,AJ$5&lt;='Rent Roll'!$L17),AND(AJ$5&gt;='Rent Roll'!$M43,AJ$5&lt;='Rent Roll'!$N43)),
IF('Rent Roll'!$S17=NNN,AJ47,
IF('Rent Roll'!$S17=Stop,AJ72,
IF('Rent Roll'!$S17=CAM_Fixed,AJ97,
IF('Rent Roll'!$S17=FSG,"-","-")))),"-"),"-")</f>
        <v>-</v>
      </c>
      <c r="AK20" s="92" t="str">
        <f>IF(AK$3='Rent Roll'!$U17,
IF(OR(AND(AK$5&gt;='Rent Roll'!$K17,AK$5&lt;='Rent Roll'!$L17),AND(AK$5&gt;='Rent Roll'!$M43,AK$5&lt;='Rent Roll'!$N43)),
IF('Rent Roll'!$S17=NNN,AK47,
IF('Rent Roll'!$S17=Stop,AK72,
IF('Rent Roll'!$S17=CAM_Fixed,AK97,
IF('Rent Roll'!$S17=FSG,"-","-")))),"-"),"-")</f>
        <v>-</v>
      </c>
      <c r="AL20" s="92" t="str">
        <f>IF(AL$3='Rent Roll'!$U17,
IF(OR(AND(AL$5&gt;='Rent Roll'!$K17,AL$5&lt;='Rent Roll'!$L17),AND(AL$5&gt;='Rent Roll'!$M43,AL$5&lt;='Rent Roll'!$N43)),
IF('Rent Roll'!$S17=NNN,AL47,
IF('Rent Roll'!$S17=Stop,AL72,
IF('Rent Roll'!$S17=CAM_Fixed,AL97,
IF('Rent Roll'!$S17=FSG,"-","-")))),"-"),"-")</f>
        <v>-</v>
      </c>
      <c r="AM20" s="92" t="str">
        <f>IF(AM$3='Rent Roll'!$U17,
IF(OR(AND(AM$5&gt;='Rent Roll'!$K17,AM$5&lt;='Rent Roll'!$L17),AND(AM$5&gt;='Rent Roll'!$M43,AM$5&lt;='Rent Roll'!$N43)),
IF('Rent Roll'!$S17=NNN,AM47,
IF('Rent Roll'!$S17=Stop,AM72,
IF('Rent Roll'!$S17=CAM_Fixed,AM97,
IF('Rent Roll'!$S17=FSG,"-","-")))),"-"),"-")</f>
        <v>-</v>
      </c>
      <c r="AN20" s="92" t="str">
        <f>IF(AN$3='Rent Roll'!$U17,
IF(OR(AND(AN$5&gt;='Rent Roll'!$K17,AN$5&lt;='Rent Roll'!$L17),AND(AN$5&gt;='Rent Roll'!$M43,AN$5&lt;='Rent Roll'!$N43)),
IF('Rent Roll'!$S17=NNN,AN47,
IF('Rent Roll'!$S17=Stop,AN72,
IF('Rent Roll'!$S17=CAM_Fixed,AN97,
IF('Rent Roll'!$S17=FSG,"-","-")))),"-"),"-")</f>
        <v>-</v>
      </c>
      <c r="AO20" s="92" t="str">
        <f>IF(AO$3='Rent Roll'!$U17,
IF(OR(AND(AO$5&gt;='Rent Roll'!$K17,AO$5&lt;='Rent Roll'!$L17),AND(AO$5&gt;='Rent Roll'!$M43,AO$5&lt;='Rent Roll'!$N43)),
IF('Rent Roll'!$S17=NNN,AO47,
IF('Rent Roll'!$S17=Stop,AO72,
IF('Rent Roll'!$S17=CAM_Fixed,AO97,
IF('Rent Roll'!$S17=FSG,"-","-")))),"-"),"-")</f>
        <v>-</v>
      </c>
      <c r="AP20" s="92" t="str">
        <f>IF(AP$3='Rent Roll'!$U17,
IF(OR(AND(AP$5&gt;='Rent Roll'!$K17,AP$5&lt;='Rent Roll'!$L17),AND(AP$5&gt;='Rent Roll'!$M43,AP$5&lt;='Rent Roll'!$N43)),
IF('Rent Roll'!$S17=NNN,AP47,
IF('Rent Roll'!$S17=Stop,AP72,
IF('Rent Roll'!$S17=CAM_Fixed,AP97,
IF('Rent Roll'!$S17=FSG,"-","-")))),"-"),"-")</f>
        <v>-</v>
      </c>
      <c r="AQ20" s="92" t="str">
        <f>IF(AQ$3='Rent Roll'!$U17,
IF(OR(AND(AQ$5&gt;='Rent Roll'!$K17,AQ$5&lt;='Rent Roll'!$L17),AND(AQ$5&gt;='Rent Roll'!$M43,AQ$5&lt;='Rent Roll'!$N43)),
IF('Rent Roll'!$S17=NNN,AQ47,
IF('Rent Roll'!$S17=Stop,AQ72,
IF('Rent Roll'!$S17=CAM_Fixed,AQ97,
IF('Rent Roll'!$S17=FSG,"-","-")))),"-"),"-")</f>
        <v>-</v>
      </c>
      <c r="AR20" s="92" t="str">
        <f>IF(AR$3='Rent Roll'!$U17,
IF(OR(AND(AR$5&gt;='Rent Roll'!$K17,AR$5&lt;='Rent Roll'!$L17),AND(AR$5&gt;='Rent Roll'!$M43,AR$5&lt;='Rent Roll'!$N43)),
IF('Rent Roll'!$S17=NNN,AR47,
IF('Rent Roll'!$S17=Stop,AR72,
IF('Rent Roll'!$S17=CAM_Fixed,AR97,
IF('Rent Roll'!$S17=FSG,"-","-")))),"-"),"-")</f>
        <v>-</v>
      </c>
      <c r="AS20" s="92" t="str">
        <f>IF(AS$3='Rent Roll'!$U17,
IF(OR(AND(AS$5&gt;='Rent Roll'!$K17,AS$5&lt;='Rent Roll'!$L17),AND(AS$5&gt;='Rent Roll'!$M43,AS$5&lt;='Rent Roll'!$N43)),
IF('Rent Roll'!$S17=NNN,AS47,
IF('Rent Roll'!$S17=Stop,AS72,
IF('Rent Roll'!$S17=CAM_Fixed,AS97,
IF('Rent Roll'!$S17=FSG,"-","-")))),"-"),"-")</f>
        <v>-</v>
      </c>
      <c r="AT20" s="92" t="str">
        <f>IF(AT$3='Rent Roll'!$U17,
IF(OR(AND(AT$5&gt;='Rent Roll'!$K17,AT$5&lt;='Rent Roll'!$L17),AND(AT$5&gt;='Rent Roll'!$M43,AT$5&lt;='Rent Roll'!$N43)),
IF('Rent Roll'!$S17=NNN,AT47,
IF('Rent Roll'!$S17=Stop,AT72,
IF('Rent Roll'!$S17=CAM_Fixed,AT97,
IF('Rent Roll'!$S17=FSG,"-","-")))),"-"),"-")</f>
        <v>-</v>
      </c>
      <c r="AU20" s="92" t="str">
        <f>IF(AU$3='Rent Roll'!$U17,
IF(OR(AND(AU$5&gt;='Rent Roll'!$K17,AU$5&lt;='Rent Roll'!$L17),AND(AU$5&gt;='Rent Roll'!$M43,AU$5&lt;='Rent Roll'!$N43)),
IF('Rent Roll'!$S17=NNN,AU47,
IF('Rent Roll'!$S17=Stop,AU72,
IF('Rent Roll'!$S17=CAM_Fixed,AU97,
IF('Rent Roll'!$S17=FSG,"-","-")))),"-"),"-")</f>
        <v>-</v>
      </c>
      <c r="AV20" s="92" t="str">
        <f>IF(AV$3='Rent Roll'!$U17,
IF(OR(AND(AV$5&gt;='Rent Roll'!$K17,AV$5&lt;='Rent Roll'!$L17),AND(AV$5&gt;='Rent Roll'!$M43,AV$5&lt;='Rent Roll'!$N43)),
IF('Rent Roll'!$S17=NNN,AV47,
IF('Rent Roll'!$S17=Stop,AV72,
IF('Rent Roll'!$S17=CAM_Fixed,AV97,
IF('Rent Roll'!$S17=FSG,"-","-")))),"-"),"-")</f>
        <v>-</v>
      </c>
      <c r="AW20" s="92" t="str">
        <f>IF(AW$3='Rent Roll'!$U17,
IF(OR(AND(AW$5&gt;='Rent Roll'!$K17,AW$5&lt;='Rent Roll'!$L17),AND(AW$5&gt;='Rent Roll'!$M43,AW$5&lt;='Rent Roll'!$N43)),
IF('Rent Roll'!$S17=NNN,AW47,
IF('Rent Roll'!$S17=Stop,AW72,
IF('Rent Roll'!$S17=CAM_Fixed,AW97,
IF('Rent Roll'!$S17=FSG,"-","-")))),"-"),"-")</f>
        <v>-</v>
      </c>
      <c r="AX20" s="92" t="str">
        <f>IF(AX$3='Rent Roll'!$U17,
IF(OR(AND(AX$5&gt;='Rent Roll'!$K17,AX$5&lt;='Rent Roll'!$L17),AND(AX$5&gt;='Rent Roll'!$M43,AX$5&lt;='Rent Roll'!$N43)),
IF('Rent Roll'!$S17=NNN,AX47,
IF('Rent Roll'!$S17=Stop,AX72,
IF('Rent Roll'!$S17=CAM_Fixed,AX97,
IF('Rent Roll'!$S17=FSG,"-","-")))),"-"),"-")</f>
        <v>-</v>
      </c>
      <c r="AY20" s="92" t="str">
        <f>IF(AY$3='Rent Roll'!$U17,
IF(OR(AND(AY$5&gt;='Rent Roll'!$K17,AY$5&lt;='Rent Roll'!$L17),AND(AY$5&gt;='Rent Roll'!$M43,AY$5&lt;='Rent Roll'!$N43)),
IF('Rent Roll'!$S17=NNN,AY47,
IF('Rent Roll'!$S17=Stop,AY72,
IF('Rent Roll'!$S17=CAM_Fixed,AY97,
IF('Rent Roll'!$S17=FSG,"-","-")))),"-"),"-")</f>
        <v>-</v>
      </c>
      <c r="AZ20" s="92" t="str">
        <f>IF(AZ$3='Rent Roll'!$U17,
IF(OR(AND(AZ$5&gt;='Rent Roll'!$K17,AZ$5&lt;='Rent Roll'!$L17),AND(AZ$5&gt;='Rent Roll'!$M43,AZ$5&lt;='Rent Roll'!$N43)),
IF('Rent Roll'!$S17=NNN,AZ47,
IF('Rent Roll'!$S17=Stop,AZ72,
IF('Rent Roll'!$S17=CAM_Fixed,AZ97,
IF('Rent Roll'!$S17=FSG,"-","-")))),"-"),"-")</f>
        <v>-</v>
      </c>
      <c r="BA20" s="92" t="str">
        <f>IF(BA$3='Rent Roll'!$U17,
IF(OR(AND(BA$5&gt;='Rent Roll'!$K17,BA$5&lt;='Rent Roll'!$L17),AND(BA$5&gt;='Rent Roll'!$M43,BA$5&lt;='Rent Roll'!$N43)),
IF('Rent Roll'!$S17=NNN,BA47,
IF('Rent Roll'!$S17=Stop,BA72,
IF('Rent Roll'!$S17=CAM_Fixed,BA97,
IF('Rent Roll'!$S17=FSG,"-","-")))),"-"),"-")</f>
        <v>-</v>
      </c>
      <c r="BB20" s="92" t="str">
        <f>IF(BB$3='Rent Roll'!$U17,
IF(OR(AND(BB$5&gt;='Rent Roll'!$K17,BB$5&lt;='Rent Roll'!$L17),AND(BB$5&gt;='Rent Roll'!$M43,BB$5&lt;='Rent Roll'!$N43)),
IF('Rent Roll'!$S17=NNN,BB47,
IF('Rent Roll'!$S17=Stop,BB72,
IF('Rent Roll'!$S17=CAM_Fixed,BB97,
IF('Rent Roll'!$S17=FSG,"-","-")))),"-"),"-")</f>
        <v>-</v>
      </c>
      <c r="BC20" s="92" t="str">
        <f>IF(BC$3='Rent Roll'!$U17,
IF(OR(AND(BC$5&gt;='Rent Roll'!$K17,BC$5&lt;='Rent Roll'!$L17),AND(BC$5&gt;='Rent Roll'!$M43,BC$5&lt;='Rent Roll'!$N43)),
IF('Rent Roll'!$S17=NNN,BC47,
IF('Rent Roll'!$S17=Stop,BC72,
IF('Rent Roll'!$S17=CAM_Fixed,BC97,
IF('Rent Roll'!$S17=FSG,"-","-")))),"-"),"-")</f>
        <v>-</v>
      </c>
      <c r="BD20" s="92" t="str">
        <f>IF(BD$3='Rent Roll'!$U17,
IF(OR(AND(BD$5&gt;='Rent Roll'!$K17,BD$5&lt;='Rent Roll'!$L17),AND(BD$5&gt;='Rent Roll'!$M43,BD$5&lt;='Rent Roll'!$N43)),
IF('Rent Roll'!$S17=NNN,BD47,
IF('Rent Roll'!$S17=Stop,BD72,
IF('Rent Roll'!$S17=CAM_Fixed,BD97,
IF('Rent Roll'!$S17=FSG,"-","-")))),"-"),"-")</f>
        <v>-</v>
      </c>
      <c r="BE20" s="92" t="str">
        <f>IF(BE$3='Rent Roll'!$U17,
IF(OR(AND(BE$5&gt;='Rent Roll'!$K17,BE$5&lt;='Rent Roll'!$L17),AND(BE$5&gt;='Rent Roll'!$M43,BE$5&lt;='Rent Roll'!$N43)),
IF('Rent Roll'!$S17=NNN,BE47,
IF('Rent Roll'!$S17=Stop,BE72,
IF('Rent Roll'!$S17=CAM_Fixed,BE97,
IF('Rent Roll'!$S17=FSG,"-","-")))),"-"),"-")</f>
        <v>-</v>
      </c>
      <c r="BF20" s="92" t="str">
        <f>IF(BF$3='Rent Roll'!$U17,
IF(OR(AND(BF$5&gt;='Rent Roll'!$K17,BF$5&lt;='Rent Roll'!$L17),AND(BF$5&gt;='Rent Roll'!$M43,BF$5&lt;='Rent Roll'!$N43)),
IF('Rent Roll'!$S17=NNN,BF47,
IF('Rent Roll'!$S17=Stop,BF72,
IF('Rent Roll'!$S17=CAM_Fixed,BF97,
IF('Rent Roll'!$S17=FSG,"-","-")))),"-"),"-")</f>
        <v>-</v>
      </c>
      <c r="BG20" s="92" t="str">
        <f>IF(BG$3='Rent Roll'!$U17,
IF(OR(AND(BG$5&gt;='Rent Roll'!$K17,BG$5&lt;='Rent Roll'!$L17),AND(BG$5&gt;='Rent Roll'!$M43,BG$5&lt;='Rent Roll'!$N43)),
IF('Rent Roll'!$S17=NNN,BG47,
IF('Rent Roll'!$S17=Stop,BG72,
IF('Rent Roll'!$S17=CAM_Fixed,BG97,
IF('Rent Roll'!$S17=FSG,"-","-")))),"-"),"-")</f>
        <v>-</v>
      </c>
      <c r="BH20" s="92" t="str">
        <f>IF(BH$3='Rent Roll'!$U17,
IF(OR(AND(BH$5&gt;='Rent Roll'!$K17,BH$5&lt;='Rent Roll'!$L17),AND(BH$5&gt;='Rent Roll'!$M43,BH$5&lt;='Rent Roll'!$N43)),
IF('Rent Roll'!$S17=NNN,BH47,
IF('Rent Roll'!$S17=Stop,BH72,
IF('Rent Roll'!$S17=CAM_Fixed,BH97,
IF('Rent Roll'!$S17=FSG,"-","-")))),"-"),"-")</f>
        <v>-</v>
      </c>
      <c r="BI20" s="92" t="str">
        <f>IF(BI$3='Rent Roll'!$U17,
IF(OR(AND(BI$5&gt;='Rent Roll'!$K17,BI$5&lt;='Rent Roll'!$L17),AND(BI$5&gt;='Rent Roll'!$M43,BI$5&lt;='Rent Roll'!$N43)),
IF('Rent Roll'!$S17=NNN,BI47,
IF('Rent Roll'!$S17=Stop,BI72,
IF('Rent Roll'!$S17=CAM_Fixed,BI97,
IF('Rent Roll'!$S17=FSG,"-","-")))),"-"),"-")</f>
        <v>-</v>
      </c>
      <c r="BJ20" s="92" t="str">
        <f>IF(BJ$3='Rent Roll'!$U17,
IF(OR(AND(BJ$5&gt;='Rent Roll'!$K17,BJ$5&lt;='Rent Roll'!$L17),AND(BJ$5&gt;='Rent Roll'!$M43,BJ$5&lt;='Rent Roll'!$N43)),
IF('Rent Roll'!$S17=NNN,BJ47,
IF('Rent Roll'!$S17=Stop,BJ72,
IF('Rent Roll'!$S17=CAM_Fixed,BJ97,
IF('Rent Roll'!$S17=FSG,"-","-")))),"-"),"-")</f>
        <v>-</v>
      </c>
      <c r="BK20" s="92" t="str">
        <f>IF(BK$3='Rent Roll'!$U17,
IF(OR(AND(BK$5&gt;='Rent Roll'!$K17,BK$5&lt;='Rent Roll'!$L17),AND(BK$5&gt;='Rent Roll'!$M43,BK$5&lt;='Rent Roll'!$N43)),
IF('Rent Roll'!$S17=NNN,BK47,
IF('Rent Roll'!$S17=Stop,BK72,
IF('Rent Roll'!$S17=CAM_Fixed,BK97,
IF('Rent Roll'!$S17=FSG,"-","-")))),"-"),"-")</f>
        <v>-</v>
      </c>
      <c r="BL20" s="92" t="str">
        <f>IF(BL$3='Rent Roll'!$U17,
IF(OR(AND(BL$5&gt;='Rent Roll'!$K17,BL$5&lt;='Rent Roll'!$L17),AND(BL$5&gt;='Rent Roll'!$M43,BL$5&lt;='Rent Roll'!$N43)),
IF('Rent Roll'!$S17=NNN,BL47,
IF('Rent Roll'!$S17=Stop,BL72,
IF('Rent Roll'!$S17=CAM_Fixed,BL97,
IF('Rent Roll'!$S17=FSG,"-","-")))),"-"),"-")</f>
        <v>-</v>
      </c>
      <c r="BM20" s="92" t="str">
        <f>IF(BM$3='Rent Roll'!$U17,
IF(OR(AND(BM$5&gt;='Rent Roll'!$K17,BM$5&lt;='Rent Roll'!$L17),AND(BM$5&gt;='Rent Roll'!$M43,BM$5&lt;='Rent Roll'!$N43)),
IF('Rent Roll'!$S17=NNN,BM47,
IF('Rent Roll'!$S17=Stop,BM72,
IF('Rent Roll'!$S17=CAM_Fixed,BM97,
IF('Rent Roll'!$S17=FSG,"-","-")))),"-"),"-")</f>
        <v>-</v>
      </c>
      <c r="BN20" s="92" t="str">
        <f>IF(BN$3='Rent Roll'!$U17,
IF(OR(AND(BN$5&gt;='Rent Roll'!$K17,BN$5&lt;='Rent Roll'!$L17),AND(BN$5&gt;='Rent Roll'!$M43,BN$5&lt;='Rent Roll'!$N43)),
IF('Rent Roll'!$S17=NNN,BN47,
IF('Rent Roll'!$S17=Stop,BN72,
IF('Rent Roll'!$S17=CAM_Fixed,BN97,
IF('Rent Roll'!$S17=FSG,"-","-")))),"-"),"-")</f>
        <v>-</v>
      </c>
      <c r="BO20" s="92" t="str">
        <f>IF(BO$3='Rent Roll'!$U17,
IF(OR(AND(BO$5&gt;='Rent Roll'!$K17,BO$5&lt;='Rent Roll'!$L17),AND(BO$5&gt;='Rent Roll'!$M43,BO$5&lt;='Rent Roll'!$N43)),
IF('Rent Roll'!$S17=NNN,BO47,
IF('Rent Roll'!$S17=Stop,BO72,
IF('Rent Roll'!$S17=CAM_Fixed,BO97,
IF('Rent Roll'!$S17=FSG,"-","-")))),"-"),"-")</f>
        <v>-</v>
      </c>
      <c r="BP20" s="92" t="str">
        <f>IF(BP$3='Rent Roll'!$U17,
IF(OR(AND(BP$5&gt;='Rent Roll'!$K17,BP$5&lt;='Rent Roll'!$L17),AND(BP$5&gt;='Rent Roll'!$M43,BP$5&lt;='Rent Roll'!$N43)),
IF('Rent Roll'!$S17=NNN,BP47,
IF('Rent Roll'!$S17=Stop,BP72,
IF('Rent Roll'!$S17=CAM_Fixed,BP97,
IF('Rent Roll'!$S17=FSG,"-","-")))),"-"),"-")</f>
        <v>-</v>
      </c>
      <c r="BQ20" s="92" t="str">
        <f>IF(BQ$3='Rent Roll'!$U17,
IF(OR(AND(BQ$5&gt;='Rent Roll'!$K17,BQ$5&lt;='Rent Roll'!$L17),AND(BQ$5&gt;='Rent Roll'!$M43,BQ$5&lt;='Rent Roll'!$N43)),
IF('Rent Roll'!$S17=NNN,BQ47,
IF('Rent Roll'!$S17=Stop,BQ72,
IF('Rent Roll'!$S17=CAM_Fixed,BQ97,
IF('Rent Roll'!$S17=FSG,"-","-")))),"-"),"-")</f>
        <v>-</v>
      </c>
      <c r="BR20" s="92" t="str">
        <f>IF(BR$3='Rent Roll'!$U17,
IF(OR(AND(BR$5&gt;='Rent Roll'!$K17,BR$5&lt;='Rent Roll'!$L17),AND(BR$5&gt;='Rent Roll'!$M43,BR$5&lt;='Rent Roll'!$N43)),
IF('Rent Roll'!$S17=NNN,BR47,
IF('Rent Roll'!$S17=Stop,BR72,
IF('Rent Roll'!$S17=CAM_Fixed,BR97,
IF('Rent Roll'!$S17=FSG,"-","-")))),"-"),"-")</f>
        <v>-</v>
      </c>
      <c r="BS20" s="92" t="str">
        <f>IF(BS$3='Rent Roll'!$U17,
IF(OR(AND(BS$5&gt;='Rent Roll'!$K17,BS$5&lt;='Rent Roll'!$L17),AND(BS$5&gt;='Rent Roll'!$M43,BS$5&lt;='Rent Roll'!$N43)),
IF('Rent Roll'!$S17=NNN,BS47,
IF('Rent Roll'!$S17=Stop,BS72,
IF('Rent Roll'!$S17=CAM_Fixed,BS97,
IF('Rent Roll'!$S17=FSG,"-","-")))),"-"),"-")</f>
        <v>-</v>
      </c>
      <c r="BT20" s="92" t="str">
        <f>IF(BT$3='Rent Roll'!$U17,
IF(OR(AND(BT$5&gt;='Rent Roll'!$K17,BT$5&lt;='Rent Roll'!$L17),AND(BT$5&gt;='Rent Roll'!$M43,BT$5&lt;='Rent Roll'!$N43)),
IF('Rent Roll'!$S17=NNN,BT47,
IF('Rent Roll'!$S17=Stop,BT72,
IF('Rent Roll'!$S17=CAM_Fixed,BT97,
IF('Rent Roll'!$S17=FSG,"-","-")))),"-"),"-")</f>
        <v>-</v>
      </c>
      <c r="BU20" s="92" t="str">
        <f>IF(BU$3='Rent Roll'!$U17,
IF(OR(AND(BU$5&gt;='Rent Roll'!$K17,BU$5&lt;='Rent Roll'!$L17),AND(BU$5&gt;='Rent Roll'!$M43,BU$5&lt;='Rent Roll'!$N43)),
IF('Rent Roll'!$S17=NNN,BU47,
IF('Rent Roll'!$S17=Stop,BU72,
IF('Rent Roll'!$S17=CAM_Fixed,BU97,
IF('Rent Roll'!$S17=FSG,"-","-")))),"-"),"-")</f>
        <v>-</v>
      </c>
      <c r="BV20" s="92" t="str">
        <f>IF(BV$3='Rent Roll'!$U17,
IF(OR(AND(BV$5&gt;='Rent Roll'!$K17,BV$5&lt;='Rent Roll'!$L17),AND(BV$5&gt;='Rent Roll'!$M43,BV$5&lt;='Rent Roll'!$N43)),
IF('Rent Roll'!$S17=NNN,BV47,
IF('Rent Roll'!$S17=Stop,BV72,
IF('Rent Roll'!$S17=CAM_Fixed,BV97,
IF('Rent Roll'!$S17=FSG,"-","-")))),"-"),"-")</f>
        <v>-</v>
      </c>
      <c r="BW20" s="92" t="str">
        <f>IF(BW$3='Rent Roll'!$U17,
IF(OR(AND(BW$5&gt;='Rent Roll'!$K17,BW$5&lt;='Rent Roll'!$L17),AND(BW$5&gt;='Rent Roll'!$M43,BW$5&lt;='Rent Roll'!$N43)),
IF('Rent Roll'!$S17=NNN,BW47,
IF('Rent Roll'!$S17=Stop,BW72,
IF('Rent Roll'!$S17=CAM_Fixed,BW97,
IF('Rent Roll'!$S17=FSG,"-","-")))),"-"),"-")</f>
        <v>-</v>
      </c>
      <c r="BX20" s="92" t="str">
        <f>IF(BX$3='Rent Roll'!$U17,
IF(OR(AND(BX$5&gt;='Rent Roll'!$K17,BX$5&lt;='Rent Roll'!$L17),AND(BX$5&gt;='Rent Roll'!$M43,BX$5&lt;='Rent Roll'!$N43)),
IF('Rent Roll'!$S17=NNN,BX47,
IF('Rent Roll'!$S17=Stop,BX72,
IF('Rent Roll'!$S17=CAM_Fixed,BX97,
IF('Rent Roll'!$S17=FSG,"-","-")))),"-"),"-")</f>
        <v>-</v>
      </c>
      <c r="BY20" s="92" t="str">
        <f>IF(BY$3='Rent Roll'!$U17,
IF(OR(AND(BY$5&gt;='Rent Roll'!$K17,BY$5&lt;='Rent Roll'!$L17),AND(BY$5&gt;='Rent Roll'!$M43,BY$5&lt;='Rent Roll'!$N43)),
IF('Rent Roll'!$S17=NNN,BY47,
IF('Rent Roll'!$S17=Stop,BY72,
IF('Rent Roll'!$S17=CAM_Fixed,BY97,
IF('Rent Roll'!$S17=FSG,"-","-")))),"-"),"-")</f>
        <v>-</v>
      </c>
      <c r="BZ20" s="92" t="str">
        <f>IF(BZ$3='Rent Roll'!$U17,
IF(OR(AND(BZ$5&gt;='Rent Roll'!$K17,BZ$5&lt;='Rent Roll'!$L17),AND(BZ$5&gt;='Rent Roll'!$M43,BZ$5&lt;='Rent Roll'!$N43)),
IF('Rent Roll'!$S17=NNN,BZ47,
IF('Rent Roll'!$S17=Stop,BZ72,
IF('Rent Roll'!$S17=CAM_Fixed,BZ97,
IF('Rent Roll'!$S17=FSG,"-","-")))),"-"),"-")</f>
        <v>-</v>
      </c>
      <c r="CA20" s="92" t="str">
        <f>IF(CA$3='Rent Roll'!$U17,
IF(OR(AND(CA$5&gt;='Rent Roll'!$K17,CA$5&lt;='Rent Roll'!$L17),AND(CA$5&gt;='Rent Roll'!$M43,CA$5&lt;='Rent Roll'!$N43)),
IF('Rent Roll'!$S17=NNN,CA47,
IF('Rent Roll'!$S17=Stop,CA72,
IF('Rent Roll'!$S17=CAM_Fixed,CA97,
IF('Rent Roll'!$S17=FSG,"-","-")))),"-"),"-")</f>
        <v>-</v>
      </c>
      <c r="CB20" s="92" t="str">
        <f>IF(CB$3='Rent Roll'!$U17,
IF(OR(AND(CB$5&gt;='Rent Roll'!$K17,CB$5&lt;='Rent Roll'!$L17),AND(CB$5&gt;='Rent Roll'!$M43,CB$5&lt;='Rent Roll'!$N43)),
IF('Rent Roll'!$S17=NNN,CB47,
IF('Rent Roll'!$S17=Stop,CB72,
IF('Rent Roll'!$S17=CAM_Fixed,CB97,
IF('Rent Roll'!$S17=FSG,"-","-")))),"-"),"-")</f>
        <v>-</v>
      </c>
      <c r="CC20" s="92" t="str">
        <f>IF(CC$3='Rent Roll'!$U17,
IF(OR(AND(CC$5&gt;='Rent Roll'!$K17,CC$5&lt;='Rent Roll'!$L17),AND(CC$5&gt;='Rent Roll'!$M43,CC$5&lt;='Rent Roll'!$N43)),
IF('Rent Roll'!$S17=NNN,CC47,
IF('Rent Roll'!$S17=Stop,CC72,
IF('Rent Roll'!$S17=CAM_Fixed,CC97,
IF('Rent Roll'!$S17=FSG,"-","-")))),"-"),"-")</f>
        <v>-</v>
      </c>
      <c r="CD20" s="92" t="str">
        <f>IF(CD$3='Rent Roll'!$U17,
IF(OR(AND(CD$5&gt;='Rent Roll'!$K17,CD$5&lt;='Rent Roll'!$L17),AND(CD$5&gt;='Rent Roll'!$M43,CD$5&lt;='Rent Roll'!$N43)),
IF('Rent Roll'!$S17=NNN,CD47,
IF('Rent Roll'!$S17=Stop,CD72,
IF('Rent Roll'!$S17=CAM_Fixed,CD97,
IF('Rent Roll'!$S17=FSG,"-","-")))),"-"),"-")</f>
        <v>-</v>
      </c>
      <c r="CE20" s="92" t="str">
        <f>IF(CE$3='Rent Roll'!$U17,
IF(OR(AND(CE$5&gt;='Rent Roll'!$K17,CE$5&lt;='Rent Roll'!$L17),AND(CE$5&gt;='Rent Roll'!$M43,CE$5&lt;='Rent Roll'!$N43)),
IF('Rent Roll'!$S17=NNN,CE47,
IF('Rent Roll'!$S17=Stop,CE72,
IF('Rent Roll'!$S17=CAM_Fixed,CE97,
IF('Rent Roll'!$S17=FSG,"-","-")))),"-"),"-")</f>
        <v>-</v>
      </c>
      <c r="CF20" s="92" t="str">
        <f>IF(CF$3='Rent Roll'!$U17,
IF(OR(AND(CF$5&gt;='Rent Roll'!$K17,CF$5&lt;='Rent Roll'!$L17),AND(CF$5&gt;='Rent Roll'!$M43,CF$5&lt;='Rent Roll'!$N43)),
IF('Rent Roll'!$S17=NNN,CF47,
IF('Rent Roll'!$S17=Stop,CF72,
IF('Rent Roll'!$S17=CAM_Fixed,CF97,
IF('Rent Roll'!$S17=FSG,"-","-")))),"-"),"-")</f>
        <v>-</v>
      </c>
      <c r="CG20" s="92" t="str">
        <f>IF(CG$3='Rent Roll'!$U17,
IF(OR(AND(CG$5&gt;='Rent Roll'!$K17,CG$5&lt;='Rent Roll'!$L17),AND(CG$5&gt;='Rent Roll'!$M43,CG$5&lt;='Rent Roll'!$N43)),
IF('Rent Roll'!$S17=NNN,CG47,
IF('Rent Roll'!$S17=Stop,CG72,
IF('Rent Roll'!$S17=CAM_Fixed,CG97,
IF('Rent Roll'!$S17=FSG,"-","-")))),"-"),"-")</f>
        <v>-</v>
      </c>
      <c r="CH20" s="92" t="str">
        <f>IF(CH$3='Rent Roll'!$U17,
IF(OR(AND(CH$5&gt;='Rent Roll'!$K17,CH$5&lt;='Rent Roll'!$L17),AND(CH$5&gt;='Rent Roll'!$M43,CH$5&lt;='Rent Roll'!$N43)),
IF('Rent Roll'!$S17=NNN,CH47,
IF('Rent Roll'!$S17=Stop,CH72,
IF('Rent Roll'!$S17=CAM_Fixed,CH97,
IF('Rent Roll'!$S17=FSG,"-","-")))),"-"),"-")</f>
        <v>-</v>
      </c>
      <c r="CI20" s="92" t="str">
        <f>IF(CI$3='Rent Roll'!$U17,
IF(OR(AND(CI$5&gt;='Rent Roll'!$K17,CI$5&lt;='Rent Roll'!$L17),AND(CI$5&gt;='Rent Roll'!$M43,CI$5&lt;='Rent Roll'!$N43)),
IF('Rent Roll'!$S17=NNN,CI47,
IF('Rent Roll'!$S17=Stop,CI72,
IF('Rent Roll'!$S17=CAM_Fixed,CI97,
IF('Rent Roll'!$S17=FSG,"-","-")))),"-"),"-")</f>
        <v>-</v>
      </c>
      <c r="CJ20" s="92" t="str">
        <f>IF(CJ$3='Rent Roll'!$U17,
IF(OR(AND(CJ$5&gt;='Rent Roll'!$K17,CJ$5&lt;='Rent Roll'!$L17),AND(CJ$5&gt;='Rent Roll'!$M43,CJ$5&lt;='Rent Roll'!$N43)),
IF('Rent Roll'!$S17=NNN,CJ47,
IF('Rent Roll'!$S17=Stop,CJ72,
IF('Rent Roll'!$S17=CAM_Fixed,CJ97,
IF('Rent Roll'!$S17=FSG,"-","-")))),"-"),"-")</f>
        <v>-</v>
      </c>
      <c r="CK20" s="92" t="str">
        <f>IF(CK$3='Rent Roll'!$U17,
IF(OR(AND(CK$5&gt;='Rent Roll'!$K17,CK$5&lt;='Rent Roll'!$L17),AND(CK$5&gt;='Rent Roll'!$M43,CK$5&lt;='Rent Roll'!$N43)),
IF('Rent Roll'!$S17=NNN,CK47,
IF('Rent Roll'!$S17=Stop,CK72,
IF('Rent Roll'!$S17=CAM_Fixed,CK97,
IF('Rent Roll'!$S17=FSG,"-","-")))),"-"),"-")</f>
        <v>-</v>
      </c>
      <c r="CL20" s="92" t="str">
        <f>IF(CL$3='Rent Roll'!$U17,
IF(OR(AND(CL$5&gt;='Rent Roll'!$K17,CL$5&lt;='Rent Roll'!$L17),AND(CL$5&gt;='Rent Roll'!$M43,CL$5&lt;='Rent Roll'!$N43)),
IF('Rent Roll'!$S17=NNN,CL47,
IF('Rent Roll'!$S17=Stop,CL72,
IF('Rent Roll'!$S17=CAM_Fixed,CL97,
IF('Rent Roll'!$S17=FSG,"-","-")))),"-"),"-")</f>
        <v>-</v>
      </c>
      <c r="CM20" s="92" t="str">
        <f>IF(CM$3='Rent Roll'!$U17,
IF(OR(AND(CM$5&gt;='Rent Roll'!$K17,CM$5&lt;='Rent Roll'!$L17),AND(CM$5&gt;='Rent Roll'!$M43,CM$5&lt;='Rent Roll'!$N43)),
IF('Rent Roll'!$S17=NNN,CM47,
IF('Rent Roll'!$S17=Stop,CM72,
IF('Rent Roll'!$S17=CAM_Fixed,CM97,
IF('Rent Roll'!$S17=FSG,"-","-")))),"-"),"-")</f>
        <v>-</v>
      </c>
      <c r="CN20" s="92" t="str">
        <f>IF(CN$3='Rent Roll'!$U17,
IF(OR(AND(CN$5&gt;='Rent Roll'!$K17,CN$5&lt;='Rent Roll'!$L17),AND(CN$5&gt;='Rent Roll'!$M43,CN$5&lt;='Rent Roll'!$N43)),
IF('Rent Roll'!$S17=NNN,CN47,
IF('Rent Roll'!$S17=Stop,CN72,
IF('Rent Roll'!$S17=CAM_Fixed,CN97,
IF('Rent Roll'!$S17=FSG,"-","-")))),"-"),"-")</f>
        <v>-</v>
      </c>
      <c r="CO20" s="92" t="str">
        <f>IF(CO$3='Rent Roll'!$U17,
IF(OR(AND(CO$5&gt;='Rent Roll'!$K17,CO$5&lt;='Rent Roll'!$L17),AND(CO$5&gt;='Rent Roll'!$M43,CO$5&lt;='Rent Roll'!$N43)),
IF('Rent Roll'!$S17=NNN,CO47,
IF('Rent Roll'!$S17=Stop,CO72,
IF('Rent Roll'!$S17=CAM_Fixed,CO97,
IF('Rent Roll'!$S17=FSG,"-","-")))),"-"),"-")</f>
        <v>-</v>
      </c>
      <c r="CP20" s="92" t="str">
        <f>IF(CP$3='Rent Roll'!$U17,
IF(OR(AND(CP$5&gt;='Rent Roll'!$K17,CP$5&lt;='Rent Roll'!$L17),AND(CP$5&gt;='Rent Roll'!$M43,CP$5&lt;='Rent Roll'!$N43)),
IF('Rent Roll'!$S17=NNN,CP47,
IF('Rent Roll'!$S17=Stop,CP72,
IF('Rent Roll'!$S17=CAM_Fixed,CP97,
IF('Rent Roll'!$S17=FSG,"-","-")))),"-"),"-")</f>
        <v>-</v>
      </c>
      <c r="CQ20" s="92" t="str">
        <f>IF(CQ$3='Rent Roll'!$U17,
IF(OR(AND(CQ$5&gt;='Rent Roll'!$K17,CQ$5&lt;='Rent Roll'!$L17),AND(CQ$5&gt;='Rent Roll'!$M43,CQ$5&lt;='Rent Roll'!$N43)),
IF('Rent Roll'!$S17=NNN,CQ47,
IF('Rent Roll'!$S17=Stop,CQ72,
IF('Rent Roll'!$S17=CAM_Fixed,CQ97,
IF('Rent Roll'!$S17=FSG,"-","-")))),"-"),"-")</f>
        <v>-</v>
      </c>
      <c r="CR20" s="92" t="str">
        <f>IF(CR$3='Rent Roll'!$U17,
IF(OR(AND(CR$5&gt;='Rent Roll'!$K17,CR$5&lt;='Rent Roll'!$L17),AND(CR$5&gt;='Rent Roll'!$M43,CR$5&lt;='Rent Roll'!$N43)),
IF('Rent Roll'!$S17=NNN,CR47,
IF('Rent Roll'!$S17=Stop,CR72,
IF('Rent Roll'!$S17=CAM_Fixed,CR97,
IF('Rent Roll'!$S17=FSG,"-","-")))),"-"),"-")</f>
        <v>-</v>
      </c>
      <c r="CS20" s="92" t="str">
        <f>IF(CS$3='Rent Roll'!$U17,
IF(OR(AND(CS$5&gt;='Rent Roll'!$K17,CS$5&lt;='Rent Roll'!$L17),AND(CS$5&gt;='Rent Roll'!$M43,CS$5&lt;='Rent Roll'!$N43)),
IF('Rent Roll'!$S17=NNN,CS47,
IF('Rent Roll'!$S17=Stop,CS72,
IF('Rent Roll'!$S17=CAM_Fixed,CS97,
IF('Rent Roll'!$S17=FSG,"-","-")))),"-"),"-")</f>
        <v>-</v>
      </c>
      <c r="CT20" s="92" t="str">
        <f>IF(CT$3='Rent Roll'!$U17,
IF(OR(AND(CT$5&gt;='Rent Roll'!$K17,CT$5&lt;='Rent Roll'!$L17),AND(CT$5&gt;='Rent Roll'!$M43,CT$5&lt;='Rent Roll'!$N43)),
IF('Rent Roll'!$S17=NNN,CT47,
IF('Rent Roll'!$S17=Stop,CT72,
IF('Rent Roll'!$S17=CAM_Fixed,CT97,
IF('Rent Roll'!$S17=FSG,"-","-")))),"-"),"-")</f>
        <v>-</v>
      </c>
      <c r="CU20" s="92" t="str">
        <f>IF(CU$3='Rent Roll'!$U17,
IF(OR(AND(CU$5&gt;='Rent Roll'!$K17,CU$5&lt;='Rent Roll'!$L17),AND(CU$5&gt;='Rent Roll'!$M43,CU$5&lt;='Rent Roll'!$N43)),
IF('Rent Roll'!$S17=NNN,CU47,
IF('Rent Roll'!$S17=Stop,CU72,
IF('Rent Roll'!$S17=CAM_Fixed,CU97,
IF('Rent Roll'!$S17=FSG,"-","-")))),"-"),"-")</f>
        <v>-</v>
      </c>
      <c r="CV20" s="92" t="str">
        <f>IF(CV$3='Rent Roll'!$U17,
IF(OR(AND(CV$5&gt;='Rent Roll'!$K17,CV$5&lt;='Rent Roll'!$L17),AND(CV$5&gt;='Rent Roll'!$M43,CV$5&lt;='Rent Roll'!$N43)),
IF('Rent Roll'!$S17=NNN,CV47,
IF('Rent Roll'!$S17=Stop,CV72,
IF('Rent Roll'!$S17=CAM_Fixed,CV97,
IF('Rent Roll'!$S17=FSG,"-","-")))),"-"),"-")</f>
        <v>-</v>
      </c>
      <c r="CW20" s="92" t="str">
        <f>IF(CW$3='Rent Roll'!$U17,
IF(OR(AND(CW$5&gt;='Rent Roll'!$K17,CW$5&lt;='Rent Roll'!$L17),AND(CW$5&gt;='Rent Roll'!$M43,CW$5&lt;='Rent Roll'!$N43)),
IF('Rent Roll'!$S17=NNN,CW47,
IF('Rent Roll'!$S17=Stop,CW72,
IF('Rent Roll'!$S17=CAM_Fixed,CW97,
IF('Rent Roll'!$S17=FSG,"-","-")))),"-"),"-")</f>
        <v>-</v>
      </c>
      <c r="CX20" s="92" t="str">
        <f>IF(CX$3='Rent Roll'!$U17,
IF(OR(AND(CX$5&gt;='Rent Roll'!$K17,CX$5&lt;='Rent Roll'!$L17),AND(CX$5&gt;='Rent Roll'!$M43,CX$5&lt;='Rent Roll'!$N43)),
IF('Rent Roll'!$S17=NNN,CX47,
IF('Rent Roll'!$S17=Stop,CX72,
IF('Rent Roll'!$S17=CAM_Fixed,CX97,
IF('Rent Roll'!$S17=FSG,"-","-")))),"-"),"-")</f>
        <v>-</v>
      </c>
      <c r="CY20" s="92" t="str">
        <f>IF(CY$3='Rent Roll'!$U17,
IF(OR(AND(CY$5&gt;='Rent Roll'!$K17,CY$5&lt;='Rent Roll'!$L17),AND(CY$5&gt;='Rent Roll'!$M43,CY$5&lt;='Rent Roll'!$N43)),
IF('Rent Roll'!$S17=NNN,CY47,
IF('Rent Roll'!$S17=Stop,CY72,
IF('Rent Roll'!$S17=CAM_Fixed,CY97,
IF('Rent Roll'!$S17=FSG,"-","-")))),"-"),"-")</f>
        <v>-</v>
      </c>
      <c r="CZ20" s="92" t="str">
        <f>IF(CZ$3='Rent Roll'!$U17,
IF(OR(AND(CZ$5&gt;='Rent Roll'!$K17,CZ$5&lt;='Rent Roll'!$L17),AND(CZ$5&gt;='Rent Roll'!$M43,CZ$5&lt;='Rent Roll'!$N43)),
IF('Rent Roll'!$S17=NNN,CZ47,
IF('Rent Roll'!$S17=Stop,CZ72,
IF('Rent Roll'!$S17=CAM_Fixed,CZ97,
IF('Rent Roll'!$S17=FSG,"-","-")))),"-"),"-")</f>
        <v>-</v>
      </c>
      <c r="DA20" s="92" t="str">
        <f>IF(DA$3='Rent Roll'!$U17,
IF(OR(AND(DA$5&gt;='Rent Roll'!$K17,DA$5&lt;='Rent Roll'!$L17),AND(DA$5&gt;='Rent Roll'!$M43,DA$5&lt;='Rent Roll'!$N43)),
IF('Rent Roll'!$S17=NNN,DA47,
IF('Rent Roll'!$S17=Stop,DA72,
IF('Rent Roll'!$S17=CAM_Fixed,DA97,
IF('Rent Roll'!$S17=FSG,"-","-")))),"-"),"-")</f>
        <v>-</v>
      </c>
      <c r="DB20" s="92" t="str">
        <f>IF(DB$3='Rent Roll'!$U17,
IF(OR(AND(DB$5&gt;='Rent Roll'!$K17,DB$5&lt;='Rent Roll'!$L17),AND(DB$5&gt;='Rent Roll'!$M43,DB$5&lt;='Rent Roll'!$N43)),
IF('Rent Roll'!$S17=NNN,DB47,
IF('Rent Roll'!$S17=Stop,DB72,
IF('Rent Roll'!$S17=CAM_Fixed,DB97,
IF('Rent Roll'!$S17=FSG,"-","-")))),"-"),"-")</f>
        <v>-</v>
      </c>
      <c r="DC20" s="92" t="str">
        <f>IF(DC$3='Rent Roll'!$U17,
IF(OR(AND(DC$5&gt;='Rent Roll'!$K17,DC$5&lt;='Rent Roll'!$L17),AND(DC$5&gt;='Rent Roll'!$M43,DC$5&lt;='Rent Roll'!$N43)),
IF('Rent Roll'!$S17=NNN,DC47,
IF('Rent Roll'!$S17=Stop,DC72,
IF('Rent Roll'!$S17=CAM_Fixed,DC97,
IF('Rent Roll'!$S17=FSG,"-","-")))),"-"),"-")</f>
        <v>-</v>
      </c>
      <c r="DD20" s="92" t="str">
        <f>IF(DD$3='Rent Roll'!$U17,
IF(OR(AND(DD$5&gt;='Rent Roll'!$K17,DD$5&lt;='Rent Roll'!$L17),AND(DD$5&gt;='Rent Roll'!$M43,DD$5&lt;='Rent Roll'!$N43)),
IF('Rent Roll'!$S17=NNN,DD47,
IF('Rent Roll'!$S17=Stop,DD72,
IF('Rent Roll'!$S17=CAM_Fixed,DD97,
IF('Rent Roll'!$S17=FSG,"-","-")))),"-"),"-")</f>
        <v>-</v>
      </c>
      <c r="DE20" s="92" t="str">
        <f>IF(DE$3='Rent Roll'!$U17,
IF(OR(AND(DE$5&gt;='Rent Roll'!$K17,DE$5&lt;='Rent Roll'!$L17),AND(DE$5&gt;='Rent Roll'!$M43,DE$5&lt;='Rent Roll'!$N43)),
IF('Rent Roll'!$S17=NNN,DE47,
IF('Rent Roll'!$S17=Stop,DE72,
IF('Rent Roll'!$S17=CAM_Fixed,DE97,
IF('Rent Roll'!$S17=FSG,"-","-")))),"-"),"-")</f>
        <v>-</v>
      </c>
      <c r="DF20" s="92" t="str">
        <f>IF(DF$3='Rent Roll'!$U17,
IF(OR(AND(DF$5&gt;='Rent Roll'!$K17,DF$5&lt;='Rent Roll'!$L17),AND(DF$5&gt;='Rent Roll'!$M43,DF$5&lt;='Rent Roll'!$N43)),
IF('Rent Roll'!$S17=NNN,DF47,
IF('Rent Roll'!$S17=Stop,DF72,
IF('Rent Roll'!$S17=CAM_Fixed,DF97,
IF('Rent Roll'!$S17=FSG,"-","-")))),"-"),"-")</f>
        <v>-</v>
      </c>
      <c r="DG20" s="92" t="str">
        <f>IF(DG$3='Rent Roll'!$U17,
IF(OR(AND(DG$5&gt;='Rent Roll'!$K17,DG$5&lt;='Rent Roll'!$L17),AND(DG$5&gt;='Rent Roll'!$M43,DG$5&lt;='Rent Roll'!$N43)),
IF('Rent Roll'!$S17=NNN,DG47,
IF('Rent Roll'!$S17=Stop,DG72,
IF('Rent Roll'!$S17=CAM_Fixed,DG97,
IF('Rent Roll'!$S17=FSG,"-","-")))),"-"),"-")</f>
        <v>-</v>
      </c>
      <c r="DH20" s="92" t="str">
        <f>IF(DH$3='Rent Roll'!$U17,
IF(OR(AND(DH$5&gt;='Rent Roll'!$K17,DH$5&lt;='Rent Roll'!$L17),AND(DH$5&gt;='Rent Roll'!$M43,DH$5&lt;='Rent Roll'!$N43)),
IF('Rent Roll'!$S17=NNN,DH47,
IF('Rent Roll'!$S17=Stop,DH72,
IF('Rent Roll'!$S17=CAM_Fixed,DH97,
IF('Rent Roll'!$S17=FSG,"-","-")))),"-"),"-")</f>
        <v>-</v>
      </c>
      <c r="DI20" s="92" t="str">
        <f>IF(DI$3='Rent Roll'!$U17,
IF(OR(AND(DI$5&gt;='Rent Roll'!$K17,DI$5&lt;='Rent Roll'!$L17),AND(DI$5&gt;='Rent Roll'!$M43,DI$5&lt;='Rent Roll'!$N43)),
IF('Rent Roll'!$S17=NNN,DI47,
IF('Rent Roll'!$S17=Stop,DI72,
IF('Rent Roll'!$S17=CAM_Fixed,DI97,
IF('Rent Roll'!$S17=FSG,"-","-")))),"-"),"-")</f>
        <v>-</v>
      </c>
      <c r="DJ20" s="92" t="str">
        <f>IF(DJ$3='Rent Roll'!$U17,
IF(OR(AND(DJ$5&gt;='Rent Roll'!$K17,DJ$5&lt;='Rent Roll'!$L17),AND(DJ$5&gt;='Rent Roll'!$M43,DJ$5&lt;='Rent Roll'!$N43)),
IF('Rent Roll'!$S17=NNN,DJ47,
IF('Rent Roll'!$S17=Stop,DJ72,
IF('Rent Roll'!$S17=CAM_Fixed,DJ97,
IF('Rent Roll'!$S17=FSG,"-","-")))),"-"),"-")</f>
        <v>-</v>
      </c>
      <c r="DK20" s="92" t="str">
        <f>IF(DK$3='Rent Roll'!$U17,
IF(OR(AND(DK$5&gt;='Rent Roll'!$K17,DK$5&lt;='Rent Roll'!$L17),AND(DK$5&gt;='Rent Roll'!$M43,DK$5&lt;='Rent Roll'!$N43)),
IF('Rent Roll'!$S17=NNN,DK47,
IF('Rent Roll'!$S17=Stop,DK72,
IF('Rent Roll'!$S17=CAM_Fixed,DK97,
IF('Rent Roll'!$S17=FSG,"-","-")))),"-"),"-")</f>
        <v>-</v>
      </c>
      <c r="DL20" s="92" t="str">
        <f>IF(DL$3='Rent Roll'!$U17,
IF(OR(AND(DL$5&gt;='Rent Roll'!$K17,DL$5&lt;='Rent Roll'!$L17),AND(DL$5&gt;='Rent Roll'!$M43,DL$5&lt;='Rent Roll'!$N43)),
IF('Rent Roll'!$S17=NNN,DL47,
IF('Rent Roll'!$S17=Stop,DL72,
IF('Rent Roll'!$S17=CAM_Fixed,DL97,
IF('Rent Roll'!$S17=FSG,"-","-")))),"-"),"-")</f>
        <v>-</v>
      </c>
      <c r="DM20" s="92" t="str">
        <f>IF(DM$3='Rent Roll'!$U17,
IF(OR(AND(DM$5&gt;='Rent Roll'!$K17,DM$5&lt;='Rent Roll'!$L17),AND(DM$5&gt;='Rent Roll'!$M43,DM$5&lt;='Rent Roll'!$N43)),
IF('Rent Roll'!$S17=NNN,DM47,
IF('Rent Roll'!$S17=Stop,DM72,
IF('Rent Roll'!$S17=CAM_Fixed,DM97,
IF('Rent Roll'!$S17=FSG,"-","-")))),"-"),"-")</f>
        <v>-</v>
      </c>
      <c r="DN20" s="92" t="str">
        <f>IF(DN$3='Rent Roll'!$U17,
IF(OR(AND(DN$5&gt;='Rent Roll'!$K17,DN$5&lt;='Rent Roll'!$L17),AND(DN$5&gt;='Rent Roll'!$M43,DN$5&lt;='Rent Roll'!$N43)),
IF('Rent Roll'!$S17=NNN,DN47,
IF('Rent Roll'!$S17=Stop,DN72,
IF('Rent Roll'!$S17=CAM_Fixed,DN97,
IF('Rent Roll'!$S17=FSG,"-","-")))),"-"),"-")</f>
        <v>-</v>
      </c>
      <c r="DO20" s="92" t="str">
        <f>IF(DO$3='Rent Roll'!$U17,
IF(OR(AND(DO$5&gt;='Rent Roll'!$K17,DO$5&lt;='Rent Roll'!$L17),AND(DO$5&gt;='Rent Roll'!$M43,DO$5&lt;='Rent Roll'!$N43)),
IF('Rent Roll'!$S17=NNN,DO47,
IF('Rent Roll'!$S17=Stop,DO72,
IF('Rent Roll'!$S17=CAM_Fixed,DO97,
IF('Rent Roll'!$S17=FSG,"-","-")))),"-"),"-")</f>
        <v>-</v>
      </c>
      <c r="DP20" s="92" t="str">
        <f>IF(DP$3='Rent Roll'!$U17,
IF(OR(AND(DP$5&gt;='Rent Roll'!$K17,DP$5&lt;='Rent Roll'!$L17),AND(DP$5&gt;='Rent Roll'!$M43,DP$5&lt;='Rent Roll'!$N43)),
IF('Rent Roll'!$S17=NNN,DP47,
IF('Rent Roll'!$S17=Stop,DP72,
IF('Rent Roll'!$S17=CAM_Fixed,DP97,
IF('Rent Roll'!$S17=FSG,"-","-")))),"-"),"-")</f>
        <v>-</v>
      </c>
      <c r="DQ20" s="92" t="str">
        <f>IF(DQ$3='Rent Roll'!$U17,
IF(OR(AND(DQ$5&gt;='Rent Roll'!$K17,DQ$5&lt;='Rent Roll'!$L17),AND(DQ$5&gt;='Rent Roll'!$M43,DQ$5&lt;='Rent Roll'!$N43)),
IF('Rent Roll'!$S17=NNN,DQ47,
IF('Rent Roll'!$S17=Stop,DQ72,
IF('Rent Roll'!$S17=CAM_Fixed,DQ97,
IF('Rent Roll'!$S17=FSG,"-","-")))),"-"),"-")</f>
        <v>-</v>
      </c>
      <c r="DR20" s="92" t="str">
        <f>IF(DR$3='Rent Roll'!$U17,
IF(OR(AND(DR$5&gt;='Rent Roll'!$K17,DR$5&lt;='Rent Roll'!$L17),AND(DR$5&gt;='Rent Roll'!$M43,DR$5&lt;='Rent Roll'!$N43)),
IF('Rent Roll'!$S17=NNN,DR47,
IF('Rent Roll'!$S17=Stop,DR72,
IF('Rent Roll'!$S17=CAM_Fixed,DR97,
IF('Rent Roll'!$S17=FSG,"-","-")))),"-"),"-")</f>
        <v>-</v>
      </c>
      <c r="DS20" s="92" t="str">
        <f>IF(DS$3='Rent Roll'!$U17,
IF(OR(AND(DS$5&gt;='Rent Roll'!$K17,DS$5&lt;='Rent Roll'!$L17),AND(DS$5&gt;='Rent Roll'!$M43,DS$5&lt;='Rent Roll'!$N43)),
IF('Rent Roll'!$S17=NNN,DS47,
IF('Rent Roll'!$S17=Stop,DS72,
IF('Rent Roll'!$S17=CAM_Fixed,DS97,
IF('Rent Roll'!$S17=FSG,"-","-")))),"-"),"-")</f>
        <v>-</v>
      </c>
      <c r="DT20" s="92" t="str">
        <f>IF(DT$3='Rent Roll'!$U17,
IF(OR(AND(DT$5&gt;='Rent Roll'!$K17,DT$5&lt;='Rent Roll'!$L17),AND(DT$5&gt;='Rent Roll'!$M43,DT$5&lt;='Rent Roll'!$N43)),
IF('Rent Roll'!$S17=NNN,DT47,
IF('Rent Roll'!$S17=Stop,DT72,
IF('Rent Roll'!$S17=CAM_Fixed,DT97,
IF('Rent Roll'!$S17=FSG,"-","-")))),"-"),"-")</f>
        <v>-</v>
      </c>
      <c r="DU20" s="92" t="str">
        <f>IF(DU$3='Rent Roll'!$U17,
IF(OR(AND(DU$5&gt;='Rent Roll'!$K17,DU$5&lt;='Rent Roll'!$L17),AND(DU$5&gt;='Rent Roll'!$M43,DU$5&lt;='Rent Roll'!$N43)),
IF('Rent Roll'!$S17=NNN,DU47,
IF('Rent Roll'!$S17=Stop,DU72,
IF('Rent Roll'!$S17=CAM_Fixed,DU97,
IF('Rent Roll'!$S17=FSG,"-","-")))),"-"),"-")</f>
        <v>-</v>
      </c>
      <c r="DV20" s="92" t="str">
        <f>IF(DV$3='Rent Roll'!$U17,
IF(OR(AND(DV$5&gt;='Rent Roll'!$K17,DV$5&lt;='Rent Roll'!$L17),AND(DV$5&gt;='Rent Roll'!$M43,DV$5&lt;='Rent Roll'!$N43)),
IF('Rent Roll'!$S17=NNN,DV47,
IF('Rent Roll'!$S17=Stop,DV72,
IF('Rent Roll'!$S17=CAM_Fixed,DV97,
IF('Rent Roll'!$S17=FSG,"-","-")))),"-"),"-")</f>
        <v>-</v>
      </c>
      <c r="DW20" s="92" t="str">
        <f>IF(DW$3='Rent Roll'!$U17,
IF(OR(AND(DW$5&gt;='Rent Roll'!$K17,DW$5&lt;='Rent Roll'!$L17),AND(DW$5&gt;='Rent Roll'!$M43,DW$5&lt;='Rent Roll'!$N43)),
IF('Rent Roll'!$S17=NNN,DW47,
IF('Rent Roll'!$S17=Stop,DW72,
IF('Rent Roll'!$S17=CAM_Fixed,DW97,
IF('Rent Roll'!$S17=FSG,"-","-")))),"-"),"-")</f>
        <v>-</v>
      </c>
      <c r="DX20" s="92" t="str">
        <f>IF(DX$3='Rent Roll'!$U17,
IF(OR(AND(DX$5&gt;='Rent Roll'!$K17,DX$5&lt;='Rent Roll'!$L17),AND(DX$5&gt;='Rent Roll'!$M43,DX$5&lt;='Rent Roll'!$N43)),
IF('Rent Roll'!$S17=NNN,DX47,
IF('Rent Roll'!$S17=Stop,DX72,
IF('Rent Roll'!$S17=CAM_Fixed,DX97,
IF('Rent Roll'!$S17=FSG,"-","-")))),"-"),"-")</f>
        <v>-</v>
      </c>
      <c r="DY20" s="92" t="str">
        <f>IF(DY$3='Rent Roll'!$U17,
IF(OR(AND(DY$5&gt;='Rent Roll'!$K17,DY$5&lt;='Rent Roll'!$L17),AND(DY$5&gt;='Rent Roll'!$M43,DY$5&lt;='Rent Roll'!$N43)),
IF('Rent Roll'!$S17=NNN,DY47,
IF('Rent Roll'!$S17=Stop,DY72,
IF('Rent Roll'!$S17=CAM_Fixed,DY97,
IF('Rent Roll'!$S17=FSG,"-","-")))),"-"),"-")</f>
        <v>-</v>
      </c>
      <c r="DZ20" s="92" t="str">
        <f>IF(DZ$3='Rent Roll'!$U17,
IF(OR(AND(DZ$5&gt;='Rent Roll'!$K17,DZ$5&lt;='Rent Roll'!$L17),AND(DZ$5&gt;='Rent Roll'!$M43,DZ$5&lt;='Rent Roll'!$N43)),
IF('Rent Roll'!$S17=NNN,DZ47,
IF('Rent Roll'!$S17=Stop,DZ72,
IF('Rent Roll'!$S17=CAM_Fixed,DZ97,
IF('Rent Roll'!$S17=FSG,"-","-")))),"-"),"-")</f>
        <v>-</v>
      </c>
      <c r="EA20" s="92" t="str">
        <f>IF(EA$3='Rent Roll'!$U17,
IF(OR(AND(EA$5&gt;='Rent Roll'!$K17,EA$5&lt;='Rent Roll'!$L17),AND(EA$5&gt;='Rent Roll'!$M43,EA$5&lt;='Rent Roll'!$N43)),
IF('Rent Roll'!$S17=NNN,EA47,
IF('Rent Roll'!$S17=Stop,EA72,
IF('Rent Roll'!$S17=CAM_Fixed,EA97,
IF('Rent Roll'!$S17=FSG,"-","-")))),"-"),"-")</f>
        <v>-</v>
      </c>
      <c r="EB20" s="92" t="str">
        <f>IF(EB$3='Rent Roll'!$U17,
IF(OR(AND(EB$5&gt;='Rent Roll'!$K17,EB$5&lt;='Rent Roll'!$L17),AND(EB$5&gt;='Rent Roll'!$M43,EB$5&lt;='Rent Roll'!$N43)),
IF('Rent Roll'!$S17=NNN,EB47,
IF('Rent Roll'!$S17=Stop,EB72,
IF('Rent Roll'!$S17=CAM_Fixed,EB97,
IF('Rent Roll'!$S17=FSG,"-","-")))),"-"),"-")</f>
        <v>-</v>
      </c>
      <c r="EC20" s="92" t="str">
        <f>IF(EC$3='Rent Roll'!$U17,
IF(OR(AND(EC$5&gt;='Rent Roll'!$K17,EC$5&lt;='Rent Roll'!$L17),AND(EC$5&gt;='Rent Roll'!$M43,EC$5&lt;='Rent Roll'!$N43)),
IF('Rent Roll'!$S17=NNN,EC47,
IF('Rent Roll'!$S17=Stop,EC72,
IF('Rent Roll'!$S17=CAM_Fixed,EC97,
IF('Rent Roll'!$S17=FSG,"-","-")))),"-"),"-")</f>
        <v>-</v>
      </c>
      <c r="ED20" s="92" t="str">
        <f>IF(ED$3='Rent Roll'!$U17,
IF(OR(AND(ED$5&gt;='Rent Roll'!$K17,ED$5&lt;='Rent Roll'!$L17),AND(ED$5&gt;='Rent Roll'!$M43,ED$5&lt;='Rent Roll'!$N43)),
IF('Rent Roll'!$S17=NNN,ED47,
IF('Rent Roll'!$S17=Stop,ED72,
IF('Rent Roll'!$S17=CAM_Fixed,ED97,
IF('Rent Roll'!$S17=FSG,"-","-")))),"-"),"-")</f>
        <v>-</v>
      </c>
      <c r="EE20" s="92" t="str">
        <f>IF(EE$3='Rent Roll'!$U17,
IF(OR(AND(EE$5&gt;='Rent Roll'!$K17,EE$5&lt;='Rent Roll'!$L17),AND(EE$5&gt;='Rent Roll'!$M43,EE$5&lt;='Rent Roll'!$N43)),
IF('Rent Roll'!$S17=NNN,EE47,
IF('Rent Roll'!$S17=Stop,EE72,
IF('Rent Roll'!$S17=CAM_Fixed,EE97,
IF('Rent Roll'!$S17=FSG,"-","-")))),"-"),"-")</f>
        <v>-</v>
      </c>
      <c r="EF20" s="214" t="str">
        <f>IF(EF$3='Rent Roll'!$U17,
IF(OR(AND(EF$5&gt;='Rent Roll'!$K17,EF$5&lt;='Rent Roll'!$L17),AND(EF$5&gt;='Rent Roll'!$M43,EF$5&lt;='Rent Roll'!$N43)),
IF('Rent Roll'!$S17=NNN,EF47,
IF('Rent Roll'!$S17=Stop,EF72,
IF('Rent Roll'!$S17=CAM_Fixed,EF97,
IF('Rent Roll'!$S17=FSG,"-","-")))),"-"),"-")</f>
        <v>-</v>
      </c>
      <c r="EG20" s="251" t="s">
        <v>109</v>
      </c>
    </row>
    <row r="21" spans="2:137" x14ac:dyDescent="0.25">
      <c r="B21" s="288" t="str">
        <f>IF('Rent Roll'!S18&gt;0,'Rent Roll'!S18,"")</f>
        <v/>
      </c>
      <c r="C21" s="287" t="str">
        <f>CONCATENATE('Rent Roll'!B18&amp;" - "&amp;'Rent Roll'!C18)</f>
        <v xml:space="preserve"> - </v>
      </c>
      <c r="D21" s="214">
        <f t="shared" si="11"/>
        <v>0</v>
      </c>
      <c r="E21" s="92" t="str">
        <f>IF(E$3='Rent Roll'!$U18,
IF(OR(AND(E$5&gt;='Rent Roll'!$K18,E$5&lt;='Rent Roll'!$L18),AND(E$5&gt;='Rent Roll'!$M44,E$5&lt;='Rent Roll'!$N44)),
IF('Rent Roll'!$S18=NNN,E48,
IF('Rent Roll'!$S18=Stop,E73,
IF('Rent Roll'!$S18=CAM_Fixed,E98,
IF('Rent Roll'!$S18=FSG,"-","-")))),"-"),"-")</f>
        <v>-</v>
      </c>
      <c r="F21" s="92" t="str">
        <f>IF(F$3='Rent Roll'!$U18,
IF(OR(AND(F$5&gt;='Rent Roll'!$K18,F$5&lt;='Rent Roll'!$L18),AND(F$5&gt;='Rent Roll'!$M44,F$5&lt;='Rent Roll'!$N44)),
IF('Rent Roll'!$S18=NNN,F48,
IF('Rent Roll'!$S18=Stop,F73,
IF('Rent Roll'!$S18=CAM_Fixed,F98,
IF('Rent Roll'!$S18=FSG,"-","-")))),"-"),"-")</f>
        <v>-</v>
      </c>
      <c r="G21" s="92" t="str">
        <f>IF(G$3='Rent Roll'!$U18,
IF(OR(AND(G$5&gt;='Rent Roll'!$K18,G$5&lt;='Rent Roll'!$L18),AND(G$5&gt;='Rent Roll'!$M44,G$5&lt;='Rent Roll'!$N44)),
IF('Rent Roll'!$S18=NNN,G48,
IF('Rent Roll'!$S18=Stop,G73,
IF('Rent Roll'!$S18=CAM_Fixed,G98,
IF('Rent Roll'!$S18=FSG,"-","-")))),"-"),"-")</f>
        <v>-</v>
      </c>
      <c r="H21" s="92" t="str">
        <f>IF(H$3='Rent Roll'!$U18,
IF(OR(AND(H$5&gt;='Rent Roll'!$K18,H$5&lt;='Rent Roll'!$L18),AND(H$5&gt;='Rent Roll'!$M44,H$5&lt;='Rent Roll'!$N44)),
IF('Rent Roll'!$S18=NNN,H48,
IF('Rent Roll'!$S18=Stop,H73,
IF('Rent Roll'!$S18=CAM_Fixed,H98,
IF('Rent Roll'!$S18=FSG,"-","-")))),"-"),"-")</f>
        <v>-</v>
      </c>
      <c r="I21" s="92" t="str">
        <f>IF(I$3='Rent Roll'!$U18,
IF(OR(AND(I$5&gt;='Rent Roll'!$K18,I$5&lt;='Rent Roll'!$L18),AND(I$5&gt;='Rent Roll'!$M44,I$5&lt;='Rent Roll'!$N44)),
IF('Rent Roll'!$S18=NNN,I48,
IF('Rent Roll'!$S18=Stop,I73,
IF('Rent Roll'!$S18=CAM_Fixed,I98,
IF('Rent Roll'!$S18=FSG,"-","-")))),"-"),"-")</f>
        <v>-</v>
      </c>
      <c r="J21" s="92" t="str">
        <f>IF(J$3='Rent Roll'!$U18,
IF(OR(AND(J$5&gt;='Rent Roll'!$K18,J$5&lt;='Rent Roll'!$L18),AND(J$5&gt;='Rent Roll'!$M44,J$5&lt;='Rent Roll'!$N44)),
IF('Rent Roll'!$S18=NNN,J48,
IF('Rent Roll'!$S18=Stop,J73,
IF('Rent Roll'!$S18=CAM_Fixed,J98,
IF('Rent Roll'!$S18=FSG,"-","-")))),"-"),"-")</f>
        <v>-</v>
      </c>
      <c r="K21" s="92" t="str">
        <f>IF(K$3='Rent Roll'!$U18,
IF(OR(AND(K$5&gt;='Rent Roll'!$K18,K$5&lt;='Rent Roll'!$L18),AND(K$5&gt;='Rent Roll'!$M44,K$5&lt;='Rent Roll'!$N44)),
IF('Rent Roll'!$S18=NNN,K48,
IF('Rent Roll'!$S18=Stop,K73,
IF('Rent Roll'!$S18=CAM_Fixed,K98,
IF('Rent Roll'!$S18=FSG,"-","-")))),"-"),"-")</f>
        <v>-</v>
      </c>
      <c r="L21" s="92" t="str">
        <f>IF(L$3='Rent Roll'!$U18,
IF(OR(AND(L$5&gt;='Rent Roll'!$K18,L$5&lt;='Rent Roll'!$L18),AND(L$5&gt;='Rent Roll'!$M44,L$5&lt;='Rent Roll'!$N44)),
IF('Rent Roll'!$S18=NNN,L48,
IF('Rent Roll'!$S18=Stop,L73,
IF('Rent Roll'!$S18=CAM_Fixed,L98,
IF('Rent Roll'!$S18=FSG,"-","-")))),"-"),"-")</f>
        <v>-</v>
      </c>
      <c r="M21" s="92" t="str">
        <f>IF(M$3='Rent Roll'!$U18,
IF(OR(AND(M$5&gt;='Rent Roll'!$K18,M$5&lt;='Rent Roll'!$L18),AND(M$5&gt;='Rent Roll'!$M44,M$5&lt;='Rent Roll'!$N44)),
IF('Rent Roll'!$S18=NNN,M48,
IF('Rent Roll'!$S18=Stop,M73,
IF('Rent Roll'!$S18=CAM_Fixed,M98,
IF('Rent Roll'!$S18=FSG,"-","-")))),"-"),"-")</f>
        <v>-</v>
      </c>
      <c r="N21" s="92" t="str">
        <f>IF(N$3='Rent Roll'!$U18,
IF(OR(AND(N$5&gt;='Rent Roll'!$K18,N$5&lt;='Rent Roll'!$L18),AND(N$5&gt;='Rent Roll'!$M44,N$5&lt;='Rent Roll'!$N44)),
IF('Rent Roll'!$S18=NNN,N48,
IF('Rent Roll'!$S18=Stop,N73,
IF('Rent Roll'!$S18=CAM_Fixed,N98,
IF('Rent Roll'!$S18=FSG,"-","-")))),"-"),"-")</f>
        <v>-</v>
      </c>
      <c r="O21" s="92" t="str">
        <f>IF(O$3='Rent Roll'!$U18,
IF(OR(AND(O$5&gt;='Rent Roll'!$K18,O$5&lt;='Rent Roll'!$L18),AND(O$5&gt;='Rent Roll'!$M44,O$5&lt;='Rent Roll'!$N44)),
IF('Rent Roll'!$S18=NNN,O48,
IF('Rent Roll'!$S18=Stop,O73,
IF('Rent Roll'!$S18=CAM_Fixed,O98,
IF('Rent Roll'!$S18=FSG,"-","-")))),"-"),"-")</f>
        <v>-</v>
      </c>
      <c r="P21" s="92" t="str">
        <f>IF(P$3='Rent Roll'!$U18,
IF(OR(AND(P$5&gt;='Rent Roll'!$K18,P$5&lt;='Rent Roll'!$L18),AND(P$5&gt;='Rent Roll'!$M44,P$5&lt;='Rent Roll'!$N44)),
IF('Rent Roll'!$S18=NNN,P48,
IF('Rent Roll'!$S18=Stop,P73,
IF('Rent Roll'!$S18=CAM_Fixed,P98,
IF('Rent Roll'!$S18=FSG,"-","-")))),"-"),"-")</f>
        <v>-</v>
      </c>
      <c r="Q21" s="92" t="str">
        <f>IF(Q$3='Rent Roll'!$U18,
IF(OR(AND(Q$5&gt;='Rent Roll'!$K18,Q$5&lt;='Rent Roll'!$L18),AND(Q$5&gt;='Rent Roll'!$M44,Q$5&lt;='Rent Roll'!$N44)),
IF('Rent Roll'!$S18=NNN,Q48,
IF('Rent Roll'!$S18=Stop,Q73,
IF('Rent Roll'!$S18=CAM_Fixed,Q98,
IF('Rent Roll'!$S18=FSG,"-","-")))),"-"),"-")</f>
        <v>-</v>
      </c>
      <c r="R21" s="92" t="str">
        <f>IF(R$3='Rent Roll'!$U18,
IF(OR(AND(R$5&gt;='Rent Roll'!$K18,R$5&lt;='Rent Roll'!$L18),AND(R$5&gt;='Rent Roll'!$M44,R$5&lt;='Rent Roll'!$N44)),
IF('Rent Roll'!$S18=NNN,R48,
IF('Rent Roll'!$S18=Stop,R73,
IF('Rent Roll'!$S18=CAM_Fixed,R98,
IF('Rent Roll'!$S18=FSG,"-","-")))),"-"),"-")</f>
        <v>-</v>
      </c>
      <c r="S21" s="92" t="str">
        <f>IF(S$3='Rent Roll'!$U18,
IF(OR(AND(S$5&gt;='Rent Roll'!$K18,S$5&lt;='Rent Roll'!$L18),AND(S$5&gt;='Rent Roll'!$M44,S$5&lt;='Rent Roll'!$N44)),
IF('Rent Roll'!$S18=NNN,S48,
IF('Rent Roll'!$S18=Stop,S73,
IF('Rent Roll'!$S18=CAM_Fixed,S98,
IF('Rent Roll'!$S18=FSG,"-","-")))),"-"),"-")</f>
        <v>-</v>
      </c>
      <c r="T21" s="92" t="str">
        <f>IF(T$3='Rent Roll'!$U18,
IF(OR(AND(T$5&gt;='Rent Roll'!$K18,T$5&lt;='Rent Roll'!$L18),AND(T$5&gt;='Rent Roll'!$M44,T$5&lt;='Rent Roll'!$N44)),
IF('Rent Roll'!$S18=NNN,T48,
IF('Rent Roll'!$S18=Stop,T73,
IF('Rent Roll'!$S18=CAM_Fixed,T98,
IF('Rent Roll'!$S18=FSG,"-","-")))),"-"),"-")</f>
        <v>-</v>
      </c>
      <c r="U21" s="92" t="str">
        <f>IF(U$3='Rent Roll'!$U18,
IF(OR(AND(U$5&gt;='Rent Roll'!$K18,U$5&lt;='Rent Roll'!$L18),AND(U$5&gt;='Rent Roll'!$M44,U$5&lt;='Rent Roll'!$N44)),
IF('Rent Roll'!$S18=NNN,U48,
IF('Rent Roll'!$S18=Stop,U73,
IF('Rent Roll'!$S18=CAM_Fixed,U98,
IF('Rent Roll'!$S18=FSG,"-","-")))),"-"),"-")</f>
        <v>-</v>
      </c>
      <c r="V21" s="92" t="str">
        <f>IF(V$3='Rent Roll'!$U18,
IF(OR(AND(V$5&gt;='Rent Roll'!$K18,V$5&lt;='Rent Roll'!$L18),AND(V$5&gt;='Rent Roll'!$M44,V$5&lt;='Rent Roll'!$N44)),
IF('Rent Roll'!$S18=NNN,V48,
IF('Rent Roll'!$S18=Stop,V73,
IF('Rent Roll'!$S18=CAM_Fixed,V98,
IF('Rent Roll'!$S18=FSG,"-","-")))),"-"),"-")</f>
        <v>-</v>
      </c>
      <c r="W21" s="92" t="str">
        <f>IF(W$3='Rent Roll'!$U18,
IF(OR(AND(W$5&gt;='Rent Roll'!$K18,W$5&lt;='Rent Roll'!$L18),AND(W$5&gt;='Rent Roll'!$M44,W$5&lt;='Rent Roll'!$N44)),
IF('Rent Roll'!$S18=NNN,W48,
IF('Rent Roll'!$S18=Stop,W73,
IF('Rent Roll'!$S18=CAM_Fixed,W98,
IF('Rent Roll'!$S18=FSG,"-","-")))),"-"),"-")</f>
        <v>-</v>
      </c>
      <c r="X21" s="92" t="str">
        <f>IF(X$3='Rent Roll'!$U18,
IF(OR(AND(X$5&gt;='Rent Roll'!$K18,X$5&lt;='Rent Roll'!$L18),AND(X$5&gt;='Rent Roll'!$M44,X$5&lt;='Rent Roll'!$N44)),
IF('Rent Roll'!$S18=NNN,X48,
IF('Rent Roll'!$S18=Stop,X73,
IF('Rent Roll'!$S18=CAM_Fixed,X98,
IF('Rent Roll'!$S18=FSG,"-","-")))),"-"),"-")</f>
        <v>-</v>
      </c>
      <c r="Y21" s="92" t="str">
        <f>IF(Y$3='Rent Roll'!$U18,
IF(OR(AND(Y$5&gt;='Rent Roll'!$K18,Y$5&lt;='Rent Roll'!$L18),AND(Y$5&gt;='Rent Roll'!$M44,Y$5&lt;='Rent Roll'!$N44)),
IF('Rent Roll'!$S18=NNN,Y48,
IF('Rent Roll'!$S18=Stop,Y73,
IF('Rent Roll'!$S18=CAM_Fixed,Y98,
IF('Rent Roll'!$S18=FSG,"-","-")))),"-"),"-")</f>
        <v>-</v>
      </c>
      <c r="Z21" s="92" t="str">
        <f>IF(Z$3='Rent Roll'!$U18,
IF(OR(AND(Z$5&gt;='Rent Roll'!$K18,Z$5&lt;='Rent Roll'!$L18),AND(Z$5&gt;='Rent Roll'!$M44,Z$5&lt;='Rent Roll'!$N44)),
IF('Rent Roll'!$S18=NNN,Z48,
IF('Rent Roll'!$S18=Stop,Z73,
IF('Rent Roll'!$S18=CAM_Fixed,Z98,
IF('Rent Roll'!$S18=FSG,"-","-")))),"-"),"-")</f>
        <v>-</v>
      </c>
      <c r="AA21" s="92" t="str">
        <f>IF(AA$3='Rent Roll'!$U18,
IF(OR(AND(AA$5&gt;='Rent Roll'!$K18,AA$5&lt;='Rent Roll'!$L18),AND(AA$5&gt;='Rent Roll'!$M44,AA$5&lt;='Rent Roll'!$N44)),
IF('Rent Roll'!$S18=NNN,AA48,
IF('Rent Roll'!$S18=Stop,AA73,
IF('Rent Roll'!$S18=CAM_Fixed,AA98,
IF('Rent Roll'!$S18=FSG,"-","-")))),"-"),"-")</f>
        <v>-</v>
      </c>
      <c r="AB21" s="92" t="str">
        <f>IF(AB$3='Rent Roll'!$U18,
IF(OR(AND(AB$5&gt;='Rent Roll'!$K18,AB$5&lt;='Rent Roll'!$L18),AND(AB$5&gt;='Rent Roll'!$M44,AB$5&lt;='Rent Roll'!$N44)),
IF('Rent Roll'!$S18=NNN,AB48,
IF('Rent Roll'!$S18=Stop,AB73,
IF('Rent Roll'!$S18=CAM_Fixed,AB98,
IF('Rent Roll'!$S18=FSG,"-","-")))),"-"),"-")</f>
        <v>-</v>
      </c>
      <c r="AC21" s="92" t="str">
        <f>IF(AC$3='Rent Roll'!$U18,
IF(OR(AND(AC$5&gt;='Rent Roll'!$K18,AC$5&lt;='Rent Roll'!$L18),AND(AC$5&gt;='Rent Roll'!$M44,AC$5&lt;='Rent Roll'!$N44)),
IF('Rent Roll'!$S18=NNN,AC48,
IF('Rent Roll'!$S18=Stop,AC73,
IF('Rent Roll'!$S18=CAM_Fixed,AC98,
IF('Rent Roll'!$S18=FSG,"-","-")))),"-"),"-")</f>
        <v>-</v>
      </c>
      <c r="AD21" s="92" t="str">
        <f>IF(AD$3='Rent Roll'!$U18,
IF(OR(AND(AD$5&gt;='Rent Roll'!$K18,AD$5&lt;='Rent Roll'!$L18),AND(AD$5&gt;='Rent Roll'!$M44,AD$5&lt;='Rent Roll'!$N44)),
IF('Rent Roll'!$S18=NNN,AD48,
IF('Rent Roll'!$S18=Stop,AD73,
IF('Rent Roll'!$S18=CAM_Fixed,AD98,
IF('Rent Roll'!$S18=FSG,"-","-")))),"-"),"-")</f>
        <v>-</v>
      </c>
      <c r="AE21" s="92" t="str">
        <f>IF(AE$3='Rent Roll'!$U18,
IF(OR(AND(AE$5&gt;='Rent Roll'!$K18,AE$5&lt;='Rent Roll'!$L18),AND(AE$5&gt;='Rent Roll'!$M44,AE$5&lt;='Rent Roll'!$N44)),
IF('Rent Roll'!$S18=NNN,AE48,
IF('Rent Roll'!$S18=Stop,AE73,
IF('Rent Roll'!$S18=CAM_Fixed,AE98,
IF('Rent Roll'!$S18=FSG,"-","-")))),"-"),"-")</f>
        <v>-</v>
      </c>
      <c r="AF21" s="92" t="str">
        <f>IF(AF$3='Rent Roll'!$U18,
IF(OR(AND(AF$5&gt;='Rent Roll'!$K18,AF$5&lt;='Rent Roll'!$L18),AND(AF$5&gt;='Rent Roll'!$M44,AF$5&lt;='Rent Roll'!$N44)),
IF('Rent Roll'!$S18=NNN,AF48,
IF('Rent Roll'!$S18=Stop,AF73,
IF('Rent Roll'!$S18=CAM_Fixed,AF98,
IF('Rent Roll'!$S18=FSG,"-","-")))),"-"),"-")</f>
        <v>-</v>
      </c>
      <c r="AG21" s="92" t="str">
        <f>IF(AG$3='Rent Roll'!$U18,
IF(OR(AND(AG$5&gt;='Rent Roll'!$K18,AG$5&lt;='Rent Roll'!$L18),AND(AG$5&gt;='Rent Roll'!$M44,AG$5&lt;='Rent Roll'!$N44)),
IF('Rent Roll'!$S18=NNN,AG48,
IF('Rent Roll'!$S18=Stop,AG73,
IF('Rent Roll'!$S18=CAM_Fixed,AG98,
IF('Rent Roll'!$S18=FSG,"-","-")))),"-"),"-")</f>
        <v>-</v>
      </c>
      <c r="AH21" s="92" t="str">
        <f>IF(AH$3='Rent Roll'!$U18,
IF(OR(AND(AH$5&gt;='Rent Roll'!$K18,AH$5&lt;='Rent Roll'!$L18),AND(AH$5&gt;='Rent Roll'!$M44,AH$5&lt;='Rent Roll'!$N44)),
IF('Rent Roll'!$S18=NNN,AH48,
IF('Rent Roll'!$S18=Stop,AH73,
IF('Rent Roll'!$S18=CAM_Fixed,AH98,
IF('Rent Roll'!$S18=FSG,"-","-")))),"-"),"-")</f>
        <v>-</v>
      </c>
      <c r="AI21" s="92" t="str">
        <f>IF(AI$3='Rent Roll'!$U18,
IF(OR(AND(AI$5&gt;='Rent Roll'!$K18,AI$5&lt;='Rent Roll'!$L18),AND(AI$5&gt;='Rent Roll'!$M44,AI$5&lt;='Rent Roll'!$N44)),
IF('Rent Roll'!$S18=NNN,AI48,
IF('Rent Roll'!$S18=Stop,AI73,
IF('Rent Roll'!$S18=CAM_Fixed,AI98,
IF('Rent Roll'!$S18=FSG,"-","-")))),"-"),"-")</f>
        <v>-</v>
      </c>
      <c r="AJ21" s="92" t="str">
        <f>IF(AJ$3='Rent Roll'!$U18,
IF(OR(AND(AJ$5&gt;='Rent Roll'!$K18,AJ$5&lt;='Rent Roll'!$L18),AND(AJ$5&gt;='Rent Roll'!$M44,AJ$5&lt;='Rent Roll'!$N44)),
IF('Rent Roll'!$S18=NNN,AJ48,
IF('Rent Roll'!$S18=Stop,AJ73,
IF('Rent Roll'!$S18=CAM_Fixed,AJ98,
IF('Rent Roll'!$S18=FSG,"-","-")))),"-"),"-")</f>
        <v>-</v>
      </c>
      <c r="AK21" s="92" t="str">
        <f>IF(AK$3='Rent Roll'!$U18,
IF(OR(AND(AK$5&gt;='Rent Roll'!$K18,AK$5&lt;='Rent Roll'!$L18),AND(AK$5&gt;='Rent Roll'!$M44,AK$5&lt;='Rent Roll'!$N44)),
IF('Rent Roll'!$S18=NNN,AK48,
IF('Rent Roll'!$S18=Stop,AK73,
IF('Rent Roll'!$S18=CAM_Fixed,AK98,
IF('Rent Roll'!$S18=FSG,"-","-")))),"-"),"-")</f>
        <v>-</v>
      </c>
      <c r="AL21" s="92" t="str">
        <f>IF(AL$3='Rent Roll'!$U18,
IF(OR(AND(AL$5&gt;='Rent Roll'!$K18,AL$5&lt;='Rent Roll'!$L18),AND(AL$5&gt;='Rent Roll'!$M44,AL$5&lt;='Rent Roll'!$N44)),
IF('Rent Roll'!$S18=NNN,AL48,
IF('Rent Roll'!$S18=Stop,AL73,
IF('Rent Roll'!$S18=CAM_Fixed,AL98,
IF('Rent Roll'!$S18=FSG,"-","-")))),"-"),"-")</f>
        <v>-</v>
      </c>
      <c r="AM21" s="92" t="str">
        <f>IF(AM$3='Rent Roll'!$U18,
IF(OR(AND(AM$5&gt;='Rent Roll'!$K18,AM$5&lt;='Rent Roll'!$L18),AND(AM$5&gt;='Rent Roll'!$M44,AM$5&lt;='Rent Roll'!$N44)),
IF('Rent Roll'!$S18=NNN,AM48,
IF('Rent Roll'!$S18=Stop,AM73,
IF('Rent Roll'!$S18=CAM_Fixed,AM98,
IF('Rent Roll'!$S18=FSG,"-","-")))),"-"),"-")</f>
        <v>-</v>
      </c>
      <c r="AN21" s="92" t="str">
        <f>IF(AN$3='Rent Roll'!$U18,
IF(OR(AND(AN$5&gt;='Rent Roll'!$K18,AN$5&lt;='Rent Roll'!$L18),AND(AN$5&gt;='Rent Roll'!$M44,AN$5&lt;='Rent Roll'!$N44)),
IF('Rent Roll'!$S18=NNN,AN48,
IF('Rent Roll'!$S18=Stop,AN73,
IF('Rent Roll'!$S18=CAM_Fixed,AN98,
IF('Rent Roll'!$S18=FSG,"-","-")))),"-"),"-")</f>
        <v>-</v>
      </c>
      <c r="AO21" s="92" t="str">
        <f>IF(AO$3='Rent Roll'!$U18,
IF(OR(AND(AO$5&gt;='Rent Roll'!$K18,AO$5&lt;='Rent Roll'!$L18),AND(AO$5&gt;='Rent Roll'!$M44,AO$5&lt;='Rent Roll'!$N44)),
IF('Rent Roll'!$S18=NNN,AO48,
IF('Rent Roll'!$S18=Stop,AO73,
IF('Rent Roll'!$S18=CAM_Fixed,AO98,
IF('Rent Roll'!$S18=FSG,"-","-")))),"-"),"-")</f>
        <v>-</v>
      </c>
      <c r="AP21" s="92" t="str">
        <f>IF(AP$3='Rent Roll'!$U18,
IF(OR(AND(AP$5&gt;='Rent Roll'!$K18,AP$5&lt;='Rent Roll'!$L18),AND(AP$5&gt;='Rent Roll'!$M44,AP$5&lt;='Rent Roll'!$N44)),
IF('Rent Roll'!$S18=NNN,AP48,
IF('Rent Roll'!$S18=Stop,AP73,
IF('Rent Roll'!$S18=CAM_Fixed,AP98,
IF('Rent Roll'!$S18=FSG,"-","-")))),"-"),"-")</f>
        <v>-</v>
      </c>
      <c r="AQ21" s="92" t="str">
        <f>IF(AQ$3='Rent Roll'!$U18,
IF(OR(AND(AQ$5&gt;='Rent Roll'!$K18,AQ$5&lt;='Rent Roll'!$L18),AND(AQ$5&gt;='Rent Roll'!$M44,AQ$5&lt;='Rent Roll'!$N44)),
IF('Rent Roll'!$S18=NNN,AQ48,
IF('Rent Roll'!$S18=Stop,AQ73,
IF('Rent Roll'!$S18=CAM_Fixed,AQ98,
IF('Rent Roll'!$S18=FSG,"-","-")))),"-"),"-")</f>
        <v>-</v>
      </c>
      <c r="AR21" s="92" t="str">
        <f>IF(AR$3='Rent Roll'!$U18,
IF(OR(AND(AR$5&gt;='Rent Roll'!$K18,AR$5&lt;='Rent Roll'!$L18),AND(AR$5&gt;='Rent Roll'!$M44,AR$5&lt;='Rent Roll'!$N44)),
IF('Rent Roll'!$S18=NNN,AR48,
IF('Rent Roll'!$S18=Stop,AR73,
IF('Rent Roll'!$S18=CAM_Fixed,AR98,
IF('Rent Roll'!$S18=FSG,"-","-")))),"-"),"-")</f>
        <v>-</v>
      </c>
      <c r="AS21" s="92" t="str">
        <f>IF(AS$3='Rent Roll'!$U18,
IF(OR(AND(AS$5&gt;='Rent Roll'!$K18,AS$5&lt;='Rent Roll'!$L18),AND(AS$5&gt;='Rent Roll'!$M44,AS$5&lt;='Rent Roll'!$N44)),
IF('Rent Roll'!$S18=NNN,AS48,
IF('Rent Roll'!$S18=Stop,AS73,
IF('Rent Roll'!$S18=CAM_Fixed,AS98,
IF('Rent Roll'!$S18=FSG,"-","-")))),"-"),"-")</f>
        <v>-</v>
      </c>
      <c r="AT21" s="92" t="str">
        <f>IF(AT$3='Rent Roll'!$U18,
IF(OR(AND(AT$5&gt;='Rent Roll'!$K18,AT$5&lt;='Rent Roll'!$L18),AND(AT$5&gt;='Rent Roll'!$M44,AT$5&lt;='Rent Roll'!$N44)),
IF('Rent Roll'!$S18=NNN,AT48,
IF('Rent Roll'!$S18=Stop,AT73,
IF('Rent Roll'!$S18=CAM_Fixed,AT98,
IF('Rent Roll'!$S18=FSG,"-","-")))),"-"),"-")</f>
        <v>-</v>
      </c>
      <c r="AU21" s="92" t="str">
        <f>IF(AU$3='Rent Roll'!$U18,
IF(OR(AND(AU$5&gt;='Rent Roll'!$K18,AU$5&lt;='Rent Roll'!$L18),AND(AU$5&gt;='Rent Roll'!$M44,AU$5&lt;='Rent Roll'!$N44)),
IF('Rent Roll'!$S18=NNN,AU48,
IF('Rent Roll'!$S18=Stop,AU73,
IF('Rent Roll'!$S18=CAM_Fixed,AU98,
IF('Rent Roll'!$S18=FSG,"-","-")))),"-"),"-")</f>
        <v>-</v>
      </c>
      <c r="AV21" s="92" t="str">
        <f>IF(AV$3='Rent Roll'!$U18,
IF(OR(AND(AV$5&gt;='Rent Roll'!$K18,AV$5&lt;='Rent Roll'!$L18),AND(AV$5&gt;='Rent Roll'!$M44,AV$5&lt;='Rent Roll'!$N44)),
IF('Rent Roll'!$S18=NNN,AV48,
IF('Rent Roll'!$S18=Stop,AV73,
IF('Rent Roll'!$S18=CAM_Fixed,AV98,
IF('Rent Roll'!$S18=FSG,"-","-")))),"-"),"-")</f>
        <v>-</v>
      </c>
      <c r="AW21" s="92" t="str">
        <f>IF(AW$3='Rent Roll'!$U18,
IF(OR(AND(AW$5&gt;='Rent Roll'!$K18,AW$5&lt;='Rent Roll'!$L18),AND(AW$5&gt;='Rent Roll'!$M44,AW$5&lt;='Rent Roll'!$N44)),
IF('Rent Roll'!$S18=NNN,AW48,
IF('Rent Roll'!$S18=Stop,AW73,
IF('Rent Roll'!$S18=CAM_Fixed,AW98,
IF('Rent Roll'!$S18=FSG,"-","-")))),"-"),"-")</f>
        <v>-</v>
      </c>
      <c r="AX21" s="92" t="str">
        <f>IF(AX$3='Rent Roll'!$U18,
IF(OR(AND(AX$5&gt;='Rent Roll'!$K18,AX$5&lt;='Rent Roll'!$L18),AND(AX$5&gt;='Rent Roll'!$M44,AX$5&lt;='Rent Roll'!$N44)),
IF('Rent Roll'!$S18=NNN,AX48,
IF('Rent Roll'!$S18=Stop,AX73,
IF('Rent Roll'!$S18=CAM_Fixed,AX98,
IF('Rent Roll'!$S18=FSG,"-","-")))),"-"),"-")</f>
        <v>-</v>
      </c>
      <c r="AY21" s="92" t="str">
        <f>IF(AY$3='Rent Roll'!$U18,
IF(OR(AND(AY$5&gt;='Rent Roll'!$K18,AY$5&lt;='Rent Roll'!$L18),AND(AY$5&gt;='Rent Roll'!$M44,AY$5&lt;='Rent Roll'!$N44)),
IF('Rent Roll'!$S18=NNN,AY48,
IF('Rent Roll'!$S18=Stop,AY73,
IF('Rent Roll'!$S18=CAM_Fixed,AY98,
IF('Rent Roll'!$S18=FSG,"-","-")))),"-"),"-")</f>
        <v>-</v>
      </c>
      <c r="AZ21" s="92" t="str">
        <f>IF(AZ$3='Rent Roll'!$U18,
IF(OR(AND(AZ$5&gt;='Rent Roll'!$K18,AZ$5&lt;='Rent Roll'!$L18),AND(AZ$5&gt;='Rent Roll'!$M44,AZ$5&lt;='Rent Roll'!$N44)),
IF('Rent Roll'!$S18=NNN,AZ48,
IF('Rent Roll'!$S18=Stop,AZ73,
IF('Rent Roll'!$S18=CAM_Fixed,AZ98,
IF('Rent Roll'!$S18=FSG,"-","-")))),"-"),"-")</f>
        <v>-</v>
      </c>
      <c r="BA21" s="92" t="str">
        <f>IF(BA$3='Rent Roll'!$U18,
IF(OR(AND(BA$5&gt;='Rent Roll'!$K18,BA$5&lt;='Rent Roll'!$L18),AND(BA$5&gt;='Rent Roll'!$M44,BA$5&lt;='Rent Roll'!$N44)),
IF('Rent Roll'!$S18=NNN,BA48,
IF('Rent Roll'!$S18=Stop,BA73,
IF('Rent Roll'!$S18=CAM_Fixed,BA98,
IF('Rent Roll'!$S18=FSG,"-","-")))),"-"),"-")</f>
        <v>-</v>
      </c>
      <c r="BB21" s="92" t="str">
        <f>IF(BB$3='Rent Roll'!$U18,
IF(OR(AND(BB$5&gt;='Rent Roll'!$K18,BB$5&lt;='Rent Roll'!$L18),AND(BB$5&gt;='Rent Roll'!$M44,BB$5&lt;='Rent Roll'!$N44)),
IF('Rent Roll'!$S18=NNN,BB48,
IF('Rent Roll'!$S18=Stop,BB73,
IF('Rent Roll'!$S18=CAM_Fixed,BB98,
IF('Rent Roll'!$S18=FSG,"-","-")))),"-"),"-")</f>
        <v>-</v>
      </c>
      <c r="BC21" s="92" t="str">
        <f>IF(BC$3='Rent Roll'!$U18,
IF(OR(AND(BC$5&gt;='Rent Roll'!$K18,BC$5&lt;='Rent Roll'!$L18),AND(BC$5&gt;='Rent Roll'!$M44,BC$5&lt;='Rent Roll'!$N44)),
IF('Rent Roll'!$S18=NNN,BC48,
IF('Rent Roll'!$S18=Stop,BC73,
IF('Rent Roll'!$S18=CAM_Fixed,BC98,
IF('Rent Roll'!$S18=FSG,"-","-")))),"-"),"-")</f>
        <v>-</v>
      </c>
      <c r="BD21" s="92" t="str">
        <f>IF(BD$3='Rent Roll'!$U18,
IF(OR(AND(BD$5&gt;='Rent Roll'!$K18,BD$5&lt;='Rent Roll'!$L18),AND(BD$5&gt;='Rent Roll'!$M44,BD$5&lt;='Rent Roll'!$N44)),
IF('Rent Roll'!$S18=NNN,BD48,
IF('Rent Roll'!$S18=Stop,BD73,
IF('Rent Roll'!$S18=CAM_Fixed,BD98,
IF('Rent Roll'!$S18=FSG,"-","-")))),"-"),"-")</f>
        <v>-</v>
      </c>
      <c r="BE21" s="92" t="str">
        <f>IF(BE$3='Rent Roll'!$U18,
IF(OR(AND(BE$5&gt;='Rent Roll'!$K18,BE$5&lt;='Rent Roll'!$L18),AND(BE$5&gt;='Rent Roll'!$M44,BE$5&lt;='Rent Roll'!$N44)),
IF('Rent Roll'!$S18=NNN,BE48,
IF('Rent Roll'!$S18=Stop,BE73,
IF('Rent Roll'!$S18=CAM_Fixed,BE98,
IF('Rent Roll'!$S18=FSG,"-","-")))),"-"),"-")</f>
        <v>-</v>
      </c>
      <c r="BF21" s="92" t="str">
        <f>IF(BF$3='Rent Roll'!$U18,
IF(OR(AND(BF$5&gt;='Rent Roll'!$K18,BF$5&lt;='Rent Roll'!$L18),AND(BF$5&gt;='Rent Roll'!$M44,BF$5&lt;='Rent Roll'!$N44)),
IF('Rent Roll'!$S18=NNN,BF48,
IF('Rent Roll'!$S18=Stop,BF73,
IF('Rent Roll'!$S18=CAM_Fixed,BF98,
IF('Rent Roll'!$S18=FSG,"-","-")))),"-"),"-")</f>
        <v>-</v>
      </c>
      <c r="BG21" s="92" t="str">
        <f>IF(BG$3='Rent Roll'!$U18,
IF(OR(AND(BG$5&gt;='Rent Roll'!$K18,BG$5&lt;='Rent Roll'!$L18),AND(BG$5&gt;='Rent Roll'!$M44,BG$5&lt;='Rent Roll'!$N44)),
IF('Rent Roll'!$S18=NNN,BG48,
IF('Rent Roll'!$S18=Stop,BG73,
IF('Rent Roll'!$S18=CAM_Fixed,BG98,
IF('Rent Roll'!$S18=FSG,"-","-")))),"-"),"-")</f>
        <v>-</v>
      </c>
      <c r="BH21" s="92" t="str">
        <f>IF(BH$3='Rent Roll'!$U18,
IF(OR(AND(BH$5&gt;='Rent Roll'!$K18,BH$5&lt;='Rent Roll'!$L18),AND(BH$5&gt;='Rent Roll'!$M44,BH$5&lt;='Rent Roll'!$N44)),
IF('Rent Roll'!$S18=NNN,BH48,
IF('Rent Roll'!$S18=Stop,BH73,
IF('Rent Roll'!$S18=CAM_Fixed,BH98,
IF('Rent Roll'!$S18=FSG,"-","-")))),"-"),"-")</f>
        <v>-</v>
      </c>
      <c r="BI21" s="92" t="str">
        <f>IF(BI$3='Rent Roll'!$U18,
IF(OR(AND(BI$5&gt;='Rent Roll'!$K18,BI$5&lt;='Rent Roll'!$L18),AND(BI$5&gt;='Rent Roll'!$M44,BI$5&lt;='Rent Roll'!$N44)),
IF('Rent Roll'!$S18=NNN,BI48,
IF('Rent Roll'!$S18=Stop,BI73,
IF('Rent Roll'!$S18=CAM_Fixed,BI98,
IF('Rent Roll'!$S18=FSG,"-","-")))),"-"),"-")</f>
        <v>-</v>
      </c>
      <c r="BJ21" s="92" t="str">
        <f>IF(BJ$3='Rent Roll'!$U18,
IF(OR(AND(BJ$5&gt;='Rent Roll'!$K18,BJ$5&lt;='Rent Roll'!$L18),AND(BJ$5&gt;='Rent Roll'!$M44,BJ$5&lt;='Rent Roll'!$N44)),
IF('Rent Roll'!$S18=NNN,BJ48,
IF('Rent Roll'!$S18=Stop,BJ73,
IF('Rent Roll'!$S18=CAM_Fixed,BJ98,
IF('Rent Roll'!$S18=FSG,"-","-")))),"-"),"-")</f>
        <v>-</v>
      </c>
      <c r="BK21" s="92" t="str">
        <f>IF(BK$3='Rent Roll'!$U18,
IF(OR(AND(BK$5&gt;='Rent Roll'!$K18,BK$5&lt;='Rent Roll'!$L18),AND(BK$5&gt;='Rent Roll'!$M44,BK$5&lt;='Rent Roll'!$N44)),
IF('Rent Roll'!$S18=NNN,BK48,
IF('Rent Roll'!$S18=Stop,BK73,
IF('Rent Roll'!$S18=CAM_Fixed,BK98,
IF('Rent Roll'!$S18=FSG,"-","-")))),"-"),"-")</f>
        <v>-</v>
      </c>
      <c r="BL21" s="92" t="str">
        <f>IF(BL$3='Rent Roll'!$U18,
IF(OR(AND(BL$5&gt;='Rent Roll'!$K18,BL$5&lt;='Rent Roll'!$L18),AND(BL$5&gt;='Rent Roll'!$M44,BL$5&lt;='Rent Roll'!$N44)),
IF('Rent Roll'!$S18=NNN,BL48,
IF('Rent Roll'!$S18=Stop,BL73,
IF('Rent Roll'!$S18=CAM_Fixed,BL98,
IF('Rent Roll'!$S18=FSG,"-","-")))),"-"),"-")</f>
        <v>-</v>
      </c>
      <c r="BM21" s="92" t="str">
        <f>IF(BM$3='Rent Roll'!$U18,
IF(OR(AND(BM$5&gt;='Rent Roll'!$K18,BM$5&lt;='Rent Roll'!$L18),AND(BM$5&gt;='Rent Roll'!$M44,BM$5&lt;='Rent Roll'!$N44)),
IF('Rent Roll'!$S18=NNN,BM48,
IF('Rent Roll'!$S18=Stop,BM73,
IF('Rent Roll'!$S18=CAM_Fixed,BM98,
IF('Rent Roll'!$S18=FSG,"-","-")))),"-"),"-")</f>
        <v>-</v>
      </c>
      <c r="BN21" s="92" t="str">
        <f>IF(BN$3='Rent Roll'!$U18,
IF(OR(AND(BN$5&gt;='Rent Roll'!$K18,BN$5&lt;='Rent Roll'!$L18),AND(BN$5&gt;='Rent Roll'!$M44,BN$5&lt;='Rent Roll'!$N44)),
IF('Rent Roll'!$S18=NNN,BN48,
IF('Rent Roll'!$S18=Stop,BN73,
IF('Rent Roll'!$S18=CAM_Fixed,BN98,
IF('Rent Roll'!$S18=FSG,"-","-")))),"-"),"-")</f>
        <v>-</v>
      </c>
      <c r="BO21" s="92" t="str">
        <f>IF(BO$3='Rent Roll'!$U18,
IF(OR(AND(BO$5&gt;='Rent Roll'!$K18,BO$5&lt;='Rent Roll'!$L18),AND(BO$5&gt;='Rent Roll'!$M44,BO$5&lt;='Rent Roll'!$N44)),
IF('Rent Roll'!$S18=NNN,BO48,
IF('Rent Roll'!$S18=Stop,BO73,
IF('Rent Roll'!$S18=CAM_Fixed,BO98,
IF('Rent Roll'!$S18=FSG,"-","-")))),"-"),"-")</f>
        <v>-</v>
      </c>
      <c r="BP21" s="92" t="str">
        <f>IF(BP$3='Rent Roll'!$U18,
IF(OR(AND(BP$5&gt;='Rent Roll'!$K18,BP$5&lt;='Rent Roll'!$L18),AND(BP$5&gt;='Rent Roll'!$M44,BP$5&lt;='Rent Roll'!$N44)),
IF('Rent Roll'!$S18=NNN,BP48,
IF('Rent Roll'!$S18=Stop,BP73,
IF('Rent Roll'!$S18=CAM_Fixed,BP98,
IF('Rent Roll'!$S18=FSG,"-","-")))),"-"),"-")</f>
        <v>-</v>
      </c>
      <c r="BQ21" s="92" t="str">
        <f>IF(BQ$3='Rent Roll'!$U18,
IF(OR(AND(BQ$5&gt;='Rent Roll'!$K18,BQ$5&lt;='Rent Roll'!$L18),AND(BQ$5&gt;='Rent Roll'!$M44,BQ$5&lt;='Rent Roll'!$N44)),
IF('Rent Roll'!$S18=NNN,BQ48,
IF('Rent Roll'!$S18=Stop,BQ73,
IF('Rent Roll'!$S18=CAM_Fixed,BQ98,
IF('Rent Roll'!$S18=FSG,"-","-")))),"-"),"-")</f>
        <v>-</v>
      </c>
      <c r="BR21" s="92" t="str">
        <f>IF(BR$3='Rent Roll'!$U18,
IF(OR(AND(BR$5&gt;='Rent Roll'!$K18,BR$5&lt;='Rent Roll'!$L18),AND(BR$5&gt;='Rent Roll'!$M44,BR$5&lt;='Rent Roll'!$N44)),
IF('Rent Roll'!$S18=NNN,BR48,
IF('Rent Roll'!$S18=Stop,BR73,
IF('Rent Roll'!$S18=CAM_Fixed,BR98,
IF('Rent Roll'!$S18=FSG,"-","-")))),"-"),"-")</f>
        <v>-</v>
      </c>
      <c r="BS21" s="92" t="str">
        <f>IF(BS$3='Rent Roll'!$U18,
IF(OR(AND(BS$5&gt;='Rent Roll'!$K18,BS$5&lt;='Rent Roll'!$L18),AND(BS$5&gt;='Rent Roll'!$M44,BS$5&lt;='Rent Roll'!$N44)),
IF('Rent Roll'!$S18=NNN,BS48,
IF('Rent Roll'!$S18=Stop,BS73,
IF('Rent Roll'!$S18=CAM_Fixed,BS98,
IF('Rent Roll'!$S18=FSG,"-","-")))),"-"),"-")</f>
        <v>-</v>
      </c>
      <c r="BT21" s="92" t="str">
        <f>IF(BT$3='Rent Roll'!$U18,
IF(OR(AND(BT$5&gt;='Rent Roll'!$K18,BT$5&lt;='Rent Roll'!$L18),AND(BT$5&gt;='Rent Roll'!$M44,BT$5&lt;='Rent Roll'!$N44)),
IF('Rent Roll'!$S18=NNN,BT48,
IF('Rent Roll'!$S18=Stop,BT73,
IF('Rent Roll'!$S18=CAM_Fixed,BT98,
IF('Rent Roll'!$S18=FSG,"-","-")))),"-"),"-")</f>
        <v>-</v>
      </c>
      <c r="BU21" s="92" t="str">
        <f>IF(BU$3='Rent Roll'!$U18,
IF(OR(AND(BU$5&gt;='Rent Roll'!$K18,BU$5&lt;='Rent Roll'!$L18),AND(BU$5&gt;='Rent Roll'!$M44,BU$5&lt;='Rent Roll'!$N44)),
IF('Rent Roll'!$S18=NNN,BU48,
IF('Rent Roll'!$S18=Stop,BU73,
IF('Rent Roll'!$S18=CAM_Fixed,BU98,
IF('Rent Roll'!$S18=FSG,"-","-")))),"-"),"-")</f>
        <v>-</v>
      </c>
      <c r="BV21" s="92" t="str">
        <f>IF(BV$3='Rent Roll'!$U18,
IF(OR(AND(BV$5&gt;='Rent Roll'!$K18,BV$5&lt;='Rent Roll'!$L18),AND(BV$5&gt;='Rent Roll'!$M44,BV$5&lt;='Rent Roll'!$N44)),
IF('Rent Roll'!$S18=NNN,BV48,
IF('Rent Roll'!$S18=Stop,BV73,
IF('Rent Roll'!$S18=CAM_Fixed,BV98,
IF('Rent Roll'!$S18=FSG,"-","-")))),"-"),"-")</f>
        <v>-</v>
      </c>
      <c r="BW21" s="92" t="str">
        <f>IF(BW$3='Rent Roll'!$U18,
IF(OR(AND(BW$5&gt;='Rent Roll'!$K18,BW$5&lt;='Rent Roll'!$L18),AND(BW$5&gt;='Rent Roll'!$M44,BW$5&lt;='Rent Roll'!$N44)),
IF('Rent Roll'!$S18=NNN,BW48,
IF('Rent Roll'!$S18=Stop,BW73,
IF('Rent Roll'!$S18=CAM_Fixed,BW98,
IF('Rent Roll'!$S18=FSG,"-","-")))),"-"),"-")</f>
        <v>-</v>
      </c>
      <c r="BX21" s="92" t="str">
        <f>IF(BX$3='Rent Roll'!$U18,
IF(OR(AND(BX$5&gt;='Rent Roll'!$K18,BX$5&lt;='Rent Roll'!$L18),AND(BX$5&gt;='Rent Roll'!$M44,BX$5&lt;='Rent Roll'!$N44)),
IF('Rent Roll'!$S18=NNN,BX48,
IF('Rent Roll'!$S18=Stop,BX73,
IF('Rent Roll'!$S18=CAM_Fixed,BX98,
IF('Rent Roll'!$S18=FSG,"-","-")))),"-"),"-")</f>
        <v>-</v>
      </c>
      <c r="BY21" s="92" t="str">
        <f>IF(BY$3='Rent Roll'!$U18,
IF(OR(AND(BY$5&gt;='Rent Roll'!$K18,BY$5&lt;='Rent Roll'!$L18),AND(BY$5&gt;='Rent Roll'!$M44,BY$5&lt;='Rent Roll'!$N44)),
IF('Rent Roll'!$S18=NNN,BY48,
IF('Rent Roll'!$S18=Stop,BY73,
IF('Rent Roll'!$S18=CAM_Fixed,BY98,
IF('Rent Roll'!$S18=FSG,"-","-")))),"-"),"-")</f>
        <v>-</v>
      </c>
      <c r="BZ21" s="92" t="str">
        <f>IF(BZ$3='Rent Roll'!$U18,
IF(OR(AND(BZ$5&gt;='Rent Roll'!$K18,BZ$5&lt;='Rent Roll'!$L18),AND(BZ$5&gt;='Rent Roll'!$M44,BZ$5&lt;='Rent Roll'!$N44)),
IF('Rent Roll'!$S18=NNN,BZ48,
IF('Rent Roll'!$S18=Stop,BZ73,
IF('Rent Roll'!$S18=CAM_Fixed,BZ98,
IF('Rent Roll'!$S18=FSG,"-","-")))),"-"),"-")</f>
        <v>-</v>
      </c>
      <c r="CA21" s="92" t="str">
        <f>IF(CA$3='Rent Roll'!$U18,
IF(OR(AND(CA$5&gt;='Rent Roll'!$K18,CA$5&lt;='Rent Roll'!$L18),AND(CA$5&gt;='Rent Roll'!$M44,CA$5&lt;='Rent Roll'!$N44)),
IF('Rent Roll'!$S18=NNN,CA48,
IF('Rent Roll'!$S18=Stop,CA73,
IF('Rent Roll'!$S18=CAM_Fixed,CA98,
IF('Rent Roll'!$S18=FSG,"-","-")))),"-"),"-")</f>
        <v>-</v>
      </c>
      <c r="CB21" s="92" t="str">
        <f>IF(CB$3='Rent Roll'!$U18,
IF(OR(AND(CB$5&gt;='Rent Roll'!$K18,CB$5&lt;='Rent Roll'!$L18),AND(CB$5&gt;='Rent Roll'!$M44,CB$5&lt;='Rent Roll'!$N44)),
IF('Rent Roll'!$S18=NNN,CB48,
IF('Rent Roll'!$S18=Stop,CB73,
IF('Rent Roll'!$S18=CAM_Fixed,CB98,
IF('Rent Roll'!$S18=FSG,"-","-")))),"-"),"-")</f>
        <v>-</v>
      </c>
      <c r="CC21" s="92" t="str">
        <f>IF(CC$3='Rent Roll'!$U18,
IF(OR(AND(CC$5&gt;='Rent Roll'!$K18,CC$5&lt;='Rent Roll'!$L18),AND(CC$5&gt;='Rent Roll'!$M44,CC$5&lt;='Rent Roll'!$N44)),
IF('Rent Roll'!$S18=NNN,CC48,
IF('Rent Roll'!$S18=Stop,CC73,
IF('Rent Roll'!$S18=CAM_Fixed,CC98,
IF('Rent Roll'!$S18=FSG,"-","-")))),"-"),"-")</f>
        <v>-</v>
      </c>
      <c r="CD21" s="92" t="str">
        <f>IF(CD$3='Rent Roll'!$U18,
IF(OR(AND(CD$5&gt;='Rent Roll'!$K18,CD$5&lt;='Rent Roll'!$L18),AND(CD$5&gt;='Rent Roll'!$M44,CD$5&lt;='Rent Roll'!$N44)),
IF('Rent Roll'!$S18=NNN,CD48,
IF('Rent Roll'!$S18=Stop,CD73,
IF('Rent Roll'!$S18=CAM_Fixed,CD98,
IF('Rent Roll'!$S18=FSG,"-","-")))),"-"),"-")</f>
        <v>-</v>
      </c>
      <c r="CE21" s="92" t="str">
        <f>IF(CE$3='Rent Roll'!$U18,
IF(OR(AND(CE$5&gt;='Rent Roll'!$K18,CE$5&lt;='Rent Roll'!$L18),AND(CE$5&gt;='Rent Roll'!$M44,CE$5&lt;='Rent Roll'!$N44)),
IF('Rent Roll'!$S18=NNN,CE48,
IF('Rent Roll'!$S18=Stop,CE73,
IF('Rent Roll'!$S18=CAM_Fixed,CE98,
IF('Rent Roll'!$S18=FSG,"-","-")))),"-"),"-")</f>
        <v>-</v>
      </c>
      <c r="CF21" s="92" t="str">
        <f>IF(CF$3='Rent Roll'!$U18,
IF(OR(AND(CF$5&gt;='Rent Roll'!$K18,CF$5&lt;='Rent Roll'!$L18),AND(CF$5&gt;='Rent Roll'!$M44,CF$5&lt;='Rent Roll'!$N44)),
IF('Rent Roll'!$S18=NNN,CF48,
IF('Rent Roll'!$S18=Stop,CF73,
IF('Rent Roll'!$S18=CAM_Fixed,CF98,
IF('Rent Roll'!$S18=FSG,"-","-")))),"-"),"-")</f>
        <v>-</v>
      </c>
      <c r="CG21" s="92" t="str">
        <f>IF(CG$3='Rent Roll'!$U18,
IF(OR(AND(CG$5&gt;='Rent Roll'!$K18,CG$5&lt;='Rent Roll'!$L18),AND(CG$5&gt;='Rent Roll'!$M44,CG$5&lt;='Rent Roll'!$N44)),
IF('Rent Roll'!$S18=NNN,CG48,
IF('Rent Roll'!$S18=Stop,CG73,
IF('Rent Roll'!$S18=CAM_Fixed,CG98,
IF('Rent Roll'!$S18=FSG,"-","-")))),"-"),"-")</f>
        <v>-</v>
      </c>
      <c r="CH21" s="92" t="str">
        <f>IF(CH$3='Rent Roll'!$U18,
IF(OR(AND(CH$5&gt;='Rent Roll'!$K18,CH$5&lt;='Rent Roll'!$L18),AND(CH$5&gt;='Rent Roll'!$M44,CH$5&lt;='Rent Roll'!$N44)),
IF('Rent Roll'!$S18=NNN,CH48,
IF('Rent Roll'!$S18=Stop,CH73,
IF('Rent Roll'!$S18=CAM_Fixed,CH98,
IF('Rent Roll'!$S18=FSG,"-","-")))),"-"),"-")</f>
        <v>-</v>
      </c>
      <c r="CI21" s="92" t="str">
        <f>IF(CI$3='Rent Roll'!$U18,
IF(OR(AND(CI$5&gt;='Rent Roll'!$K18,CI$5&lt;='Rent Roll'!$L18),AND(CI$5&gt;='Rent Roll'!$M44,CI$5&lt;='Rent Roll'!$N44)),
IF('Rent Roll'!$S18=NNN,CI48,
IF('Rent Roll'!$S18=Stop,CI73,
IF('Rent Roll'!$S18=CAM_Fixed,CI98,
IF('Rent Roll'!$S18=FSG,"-","-")))),"-"),"-")</f>
        <v>-</v>
      </c>
      <c r="CJ21" s="92" t="str">
        <f>IF(CJ$3='Rent Roll'!$U18,
IF(OR(AND(CJ$5&gt;='Rent Roll'!$K18,CJ$5&lt;='Rent Roll'!$L18),AND(CJ$5&gt;='Rent Roll'!$M44,CJ$5&lt;='Rent Roll'!$N44)),
IF('Rent Roll'!$S18=NNN,CJ48,
IF('Rent Roll'!$S18=Stop,CJ73,
IF('Rent Roll'!$S18=CAM_Fixed,CJ98,
IF('Rent Roll'!$S18=FSG,"-","-")))),"-"),"-")</f>
        <v>-</v>
      </c>
      <c r="CK21" s="92" t="str">
        <f>IF(CK$3='Rent Roll'!$U18,
IF(OR(AND(CK$5&gt;='Rent Roll'!$K18,CK$5&lt;='Rent Roll'!$L18),AND(CK$5&gt;='Rent Roll'!$M44,CK$5&lt;='Rent Roll'!$N44)),
IF('Rent Roll'!$S18=NNN,CK48,
IF('Rent Roll'!$S18=Stop,CK73,
IF('Rent Roll'!$S18=CAM_Fixed,CK98,
IF('Rent Roll'!$S18=FSG,"-","-")))),"-"),"-")</f>
        <v>-</v>
      </c>
      <c r="CL21" s="92" t="str">
        <f>IF(CL$3='Rent Roll'!$U18,
IF(OR(AND(CL$5&gt;='Rent Roll'!$K18,CL$5&lt;='Rent Roll'!$L18),AND(CL$5&gt;='Rent Roll'!$M44,CL$5&lt;='Rent Roll'!$N44)),
IF('Rent Roll'!$S18=NNN,CL48,
IF('Rent Roll'!$S18=Stop,CL73,
IF('Rent Roll'!$S18=CAM_Fixed,CL98,
IF('Rent Roll'!$S18=FSG,"-","-")))),"-"),"-")</f>
        <v>-</v>
      </c>
      <c r="CM21" s="92" t="str">
        <f>IF(CM$3='Rent Roll'!$U18,
IF(OR(AND(CM$5&gt;='Rent Roll'!$K18,CM$5&lt;='Rent Roll'!$L18),AND(CM$5&gt;='Rent Roll'!$M44,CM$5&lt;='Rent Roll'!$N44)),
IF('Rent Roll'!$S18=NNN,CM48,
IF('Rent Roll'!$S18=Stop,CM73,
IF('Rent Roll'!$S18=CAM_Fixed,CM98,
IF('Rent Roll'!$S18=FSG,"-","-")))),"-"),"-")</f>
        <v>-</v>
      </c>
      <c r="CN21" s="92" t="str">
        <f>IF(CN$3='Rent Roll'!$U18,
IF(OR(AND(CN$5&gt;='Rent Roll'!$K18,CN$5&lt;='Rent Roll'!$L18),AND(CN$5&gt;='Rent Roll'!$M44,CN$5&lt;='Rent Roll'!$N44)),
IF('Rent Roll'!$S18=NNN,CN48,
IF('Rent Roll'!$S18=Stop,CN73,
IF('Rent Roll'!$S18=CAM_Fixed,CN98,
IF('Rent Roll'!$S18=FSG,"-","-")))),"-"),"-")</f>
        <v>-</v>
      </c>
      <c r="CO21" s="92" t="str">
        <f>IF(CO$3='Rent Roll'!$U18,
IF(OR(AND(CO$5&gt;='Rent Roll'!$K18,CO$5&lt;='Rent Roll'!$L18),AND(CO$5&gt;='Rent Roll'!$M44,CO$5&lt;='Rent Roll'!$N44)),
IF('Rent Roll'!$S18=NNN,CO48,
IF('Rent Roll'!$S18=Stop,CO73,
IF('Rent Roll'!$S18=CAM_Fixed,CO98,
IF('Rent Roll'!$S18=FSG,"-","-")))),"-"),"-")</f>
        <v>-</v>
      </c>
      <c r="CP21" s="92" t="str">
        <f>IF(CP$3='Rent Roll'!$U18,
IF(OR(AND(CP$5&gt;='Rent Roll'!$K18,CP$5&lt;='Rent Roll'!$L18),AND(CP$5&gt;='Rent Roll'!$M44,CP$5&lt;='Rent Roll'!$N44)),
IF('Rent Roll'!$S18=NNN,CP48,
IF('Rent Roll'!$S18=Stop,CP73,
IF('Rent Roll'!$S18=CAM_Fixed,CP98,
IF('Rent Roll'!$S18=FSG,"-","-")))),"-"),"-")</f>
        <v>-</v>
      </c>
      <c r="CQ21" s="92" t="str">
        <f>IF(CQ$3='Rent Roll'!$U18,
IF(OR(AND(CQ$5&gt;='Rent Roll'!$K18,CQ$5&lt;='Rent Roll'!$L18),AND(CQ$5&gt;='Rent Roll'!$M44,CQ$5&lt;='Rent Roll'!$N44)),
IF('Rent Roll'!$S18=NNN,CQ48,
IF('Rent Roll'!$S18=Stop,CQ73,
IF('Rent Roll'!$S18=CAM_Fixed,CQ98,
IF('Rent Roll'!$S18=FSG,"-","-")))),"-"),"-")</f>
        <v>-</v>
      </c>
      <c r="CR21" s="92" t="str">
        <f>IF(CR$3='Rent Roll'!$U18,
IF(OR(AND(CR$5&gt;='Rent Roll'!$K18,CR$5&lt;='Rent Roll'!$L18),AND(CR$5&gt;='Rent Roll'!$M44,CR$5&lt;='Rent Roll'!$N44)),
IF('Rent Roll'!$S18=NNN,CR48,
IF('Rent Roll'!$S18=Stop,CR73,
IF('Rent Roll'!$S18=CAM_Fixed,CR98,
IF('Rent Roll'!$S18=FSG,"-","-")))),"-"),"-")</f>
        <v>-</v>
      </c>
      <c r="CS21" s="92" t="str">
        <f>IF(CS$3='Rent Roll'!$U18,
IF(OR(AND(CS$5&gt;='Rent Roll'!$K18,CS$5&lt;='Rent Roll'!$L18),AND(CS$5&gt;='Rent Roll'!$M44,CS$5&lt;='Rent Roll'!$N44)),
IF('Rent Roll'!$S18=NNN,CS48,
IF('Rent Roll'!$S18=Stop,CS73,
IF('Rent Roll'!$S18=CAM_Fixed,CS98,
IF('Rent Roll'!$S18=FSG,"-","-")))),"-"),"-")</f>
        <v>-</v>
      </c>
      <c r="CT21" s="92" t="str">
        <f>IF(CT$3='Rent Roll'!$U18,
IF(OR(AND(CT$5&gt;='Rent Roll'!$K18,CT$5&lt;='Rent Roll'!$L18),AND(CT$5&gt;='Rent Roll'!$M44,CT$5&lt;='Rent Roll'!$N44)),
IF('Rent Roll'!$S18=NNN,CT48,
IF('Rent Roll'!$S18=Stop,CT73,
IF('Rent Roll'!$S18=CAM_Fixed,CT98,
IF('Rent Roll'!$S18=FSG,"-","-")))),"-"),"-")</f>
        <v>-</v>
      </c>
      <c r="CU21" s="92" t="str">
        <f>IF(CU$3='Rent Roll'!$U18,
IF(OR(AND(CU$5&gt;='Rent Roll'!$K18,CU$5&lt;='Rent Roll'!$L18),AND(CU$5&gt;='Rent Roll'!$M44,CU$5&lt;='Rent Roll'!$N44)),
IF('Rent Roll'!$S18=NNN,CU48,
IF('Rent Roll'!$S18=Stop,CU73,
IF('Rent Roll'!$S18=CAM_Fixed,CU98,
IF('Rent Roll'!$S18=FSG,"-","-")))),"-"),"-")</f>
        <v>-</v>
      </c>
      <c r="CV21" s="92" t="str">
        <f>IF(CV$3='Rent Roll'!$U18,
IF(OR(AND(CV$5&gt;='Rent Roll'!$K18,CV$5&lt;='Rent Roll'!$L18),AND(CV$5&gt;='Rent Roll'!$M44,CV$5&lt;='Rent Roll'!$N44)),
IF('Rent Roll'!$S18=NNN,CV48,
IF('Rent Roll'!$S18=Stop,CV73,
IF('Rent Roll'!$S18=CAM_Fixed,CV98,
IF('Rent Roll'!$S18=FSG,"-","-")))),"-"),"-")</f>
        <v>-</v>
      </c>
      <c r="CW21" s="92" t="str">
        <f>IF(CW$3='Rent Roll'!$U18,
IF(OR(AND(CW$5&gt;='Rent Roll'!$K18,CW$5&lt;='Rent Roll'!$L18),AND(CW$5&gt;='Rent Roll'!$M44,CW$5&lt;='Rent Roll'!$N44)),
IF('Rent Roll'!$S18=NNN,CW48,
IF('Rent Roll'!$S18=Stop,CW73,
IF('Rent Roll'!$S18=CAM_Fixed,CW98,
IF('Rent Roll'!$S18=FSG,"-","-")))),"-"),"-")</f>
        <v>-</v>
      </c>
      <c r="CX21" s="92" t="str">
        <f>IF(CX$3='Rent Roll'!$U18,
IF(OR(AND(CX$5&gt;='Rent Roll'!$K18,CX$5&lt;='Rent Roll'!$L18),AND(CX$5&gt;='Rent Roll'!$M44,CX$5&lt;='Rent Roll'!$N44)),
IF('Rent Roll'!$S18=NNN,CX48,
IF('Rent Roll'!$S18=Stop,CX73,
IF('Rent Roll'!$S18=CAM_Fixed,CX98,
IF('Rent Roll'!$S18=FSG,"-","-")))),"-"),"-")</f>
        <v>-</v>
      </c>
      <c r="CY21" s="92" t="str">
        <f>IF(CY$3='Rent Roll'!$U18,
IF(OR(AND(CY$5&gt;='Rent Roll'!$K18,CY$5&lt;='Rent Roll'!$L18),AND(CY$5&gt;='Rent Roll'!$M44,CY$5&lt;='Rent Roll'!$N44)),
IF('Rent Roll'!$S18=NNN,CY48,
IF('Rent Roll'!$S18=Stop,CY73,
IF('Rent Roll'!$S18=CAM_Fixed,CY98,
IF('Rent Roll'!$S18=FSG,"-","-")))),"-"),"-")</f>
        <v>-</v>
      </c>
      <c r="CZ21" s="92" t="str">
        <f>IF(CZ$3='Rent Roll'!$U18,
IF(OR(AND(CZ$5&gt;='Rent Roll'!$K18,CZ$5&lt;='Rent Roll'!$L18),AND(CZ$5&gt;='Rent Roll'!$M44,CZ$5&lt;='Rent Roll'!$N44)),
IF('Rent Roll'!$S18=NNN,CZ48,
IF('Rent Roll'!$S18=Stop,CZ73,
IF('Rent Roll'!$S18=CAM_Fixed,CZ98,
IF('Rent Roll'!$S18=FSG,"-","-")))),"-"),"-")</f>
        <v>-</v>
      </c>
      <c r="DA21" s="92" t="str">
        <f>IF(DA$3='Rent Roll'!$U18,
IF(OR(AND(DA$5&gt;='Rent Roll'!$K18,DA$5&lt;='Rent Roll'!$L18),AND(DA$5&gt;='Rent Roll'!$M44,DA$5&lt;='Rent Roll'!$N44)),
IF('Rent Roll'!$S18=NNN,DA48,
IF('Rent Roll'!$S18=Stop,DA73,
IF('Rent Roll'!$S18=CAM_Fixed,DA98,
IF('Rent Roll'!$S18=FSG,"-","-")))),"-"),"-")</f>
        <v>-</v>
      </c>
      <c r="DB21" s="92" t="str">
        <f>IF(DB$3='Rent Roll'!$U18,
IF(OR(AND(DB$5&gt;='Rent Roll'!$K18,DB$5&lt;='Rent Roll'!$L18),AND(DB$5&gt;='Rent Roll'!$M44,DB$5&lt;='Rent Roll'!$N44)),
IF('Rent Roll'!$S18=NNN,DB48,
IF('Rent Roll'!$S18=Stop,DB73,
IF('Rent Roll'!$S18=CAM_Fixed,DB98,
IF('Rent Roll'!$S18=FSG,"-","-")))),"-"),"-")</f>
        <v>-</v>
      </c>
      <c r="DC21" s="92" t="str">
        <f>IF(DC$3='Rent Roll'!$U18,
IF(OR(AND(DC$5&gt;='Rent Roll'!$K18,DC$5&lt;='Rent Roll'!$L18),AND(DC$5&gt;='Rent Roll'!$M44,DC$5&lt;='Rent Roll'!$N44)),
IF('Rent Roll'!$S18=NNN,DC48,
IF('Rent Roll'!$S18=Stop,DC73,
IF('Rent Roll'!$S18=CAM_Fixed,DC98,
IF('Rent Roll'!$S18=FSG,"-","-")))),"-"),"-")</f>
        <v>-</v>
      </c>
      <c r="DD21" s="92" t="str">
        <f>IF(DD$3='Rent Roll'!$U18,
IF(OR(AND(DD$5&gt;='Rent Roll'!$K18,DD$5&lt;='Rent Roll'!$L18),AND(DD$5&gt;='Rent Roll'!$M44,DD$5&lt;='Rent Roll'!$N44)),
IF('Rent Roll'!$S18=NNN,DD48,
IF('Rent Roll'!$S18=Stop,DD73,
IF('Rent Roll'!$S18=CAM_Fixed,DD98,
IF('Rent Roll'!$S18=FSG,"-","-")))),"-"),"-")</f>
        <v>-</v>
      </c>
      <c r="DE21" s="92" t="str">
        <f>IF(DE$3='Rent Roll'!$U18,
IF(OR(AND(DE$5&gt;='Rent Roll'!$K18,DE$5&lt;='Rent Roll'!$L18),AND(DE$5&gt;='Rent Roll'!$M44,DE$5&lt;='Rent Roll'!$N44)),
IF('Rent Roll'!$S18=NNN,DE48,
IF('Rent Roll'!$S18=Stop,DE73,
IF('Rent Roll'!$S18=CAM_Fixed,DE98,
IF('Rent Roll'!$S18=FSG,"-","-")))),"-"),"-")</f>
        <v>-</v>
      </c>
      <c r="DF21" s="92" t="str">
        <f>IF(DF$3='Rent Roll'!$U18,
IF(OR(AND(DF$5&gt;='Rent Roll'!$K18,DF$5&lt;='Rent Roll'!$L18),AND(DF$5&gt;='Rent Roll'!$M44,DF$5&lt;='Rent Roll'!$N44)),
IF('Rent Roll'!$S18=NNN,DF48,
IF('Rent Roll'!$S18=Stop,DF73,
IF('Rent Roll'!$S18=CAM_Fixed,DF98,
IF('Rent Roll'!$S18=FSG,"-","-")))),"-"),"-")</f>
        <v>-</v>
      </c>
      <c r="DG21" s="92" t="str">
        <f>IF(DG$3='Rent Roll'!$U18,
IF(OR(AND(DG$5&gt;='Rent Roll'!$K18,DG$5&lt;='Rent Roll'!$L18),AND(DG$5&gt;='Rent Roll'!$M44,DG$5&lt;='Rent Roll'!$N44)),
IF('Rent Roll'!$S18=NNN,DG48,
IF('Rent Roll'!$S18=Stop,DG73,
IF('Rent Roll'!$S18=CAM_Fixed,DG98,
IF('Rent Roll'!$S18=FSG,"-","-")))),"-"),"-")</f>
        <v>-</v>
      </c>
      <c r="DH21" s="92" t="str">
        <f>IF(DH$3='Rent Roll'!$U18,
IF(OR(AND(DH$5&gt;='Rent Roll'!$K18,DH$5&lt;='Rent Roll'!$L18),AND(DH$5&gt;='Rent Roll'!$M44,DH$5&lt;='Rent Roll'!$N44)),
IF('Rent Roll'!$S18=NNN,DH48,
IF('Rent Roll'!$S18=Stop,DH73,
IF('Rent Roll'!$S18=CAM_Fixed,DH98,
IF('Rent Roll'!$S18=FSG,"-","-")))),"-"),"-")</f>
        <v>-</v>
      </c>
      <c r="DI21" s="92" t="str">
        <f>IF(DI$3='Rent Roll'!$U18,
IF(OR(AND(DI$5&gt;='Rent Roll'!$K18,DI$5&lt;='Rent Roll'!$L18),AND(DI$5&gt;='Rent Roll'!$M44,DI$5&lt;='Rent Roll'!$N44)),
IF('Rent Roll'!$S18=NNN,DI48,
IF('Rent Roll'!$S18=Stop,DI73,
IF('Rent Roll'!$S18=CAM_Fixed,DI98,
IF('Rent Roll'!$S18=FSG,"-","-")))),"-"),"-")</f>
        <v>-</v>
      </c>
      <c r="DJ21" s="92" t="str">
        <f>IF(DJ$3='Rent Roll'!$U18,
IF(OR(AND(DJ$5&gt;='Rent Roll'!$K18,DJ$5&lt;='Rent Roll'!$L18),AND(DJ$5&gt;='Rent Roll'!$M44,DJ$5&lt;='Rent Roll'!$N44)),
IF('Rent Roll'!$S18=NNN,DJ48,
IF('Rent Roll'!$S18=Stop,DJ73,
IF('Rent Roll'!$S18=CAM_Fixed,DJ98,
IF('Rent Roll'!$S18=FSG,"-","-")))),"-"),"-")</f>
        <v>-</v>
      </c>
      <c r="DK21" s="92" t="str">
        <f>IF(DK$3='Rent Roll'!$U18,
IF(OR(AND(DK$5&gt;='Rent Roll'!$K18,DK$5&lt;='Rent Roll'!$L18),AND(DK$5&gt;='Rent Roll'!$M44,DK$5&lt;='Rent Roll'!$N44)),
IF('Rent Roll'!$S18=NNN,DK48,
IF('Rent Roll'!$S18=Stop,DK73,
IF('Rent Roll'!$S18=CAM_Fixed,DK98,
IF('Rent Roll'!$S18=FSG,"-","-")))),"-"),"-")</f>
        <v>-</v>
      </c>
      <c r="DL21" s="92" t="str">
        <f>IF(DL$3='Rent Roll'!$U18,
IF(OR(AND(DL$5&gt;='Rent Roll'!$K18,DL$5&lt;='Rent Roll'!$L18),AND(DL$5&gt;='Rent Roll'!$M44,DL$5&lt;='Rent Roll'!$N44)),
IF('Rent Roll'!$S18=NNN,DL48,
IF('Rent Roll'!$S18=Stop,DL73,
IF('Rent Roll'!$S18=CAM_Fixed,DL98,
IF('Rent Roll'!$S18=FSG,"-","-")))),"-"),"-")</f>
        <v>-</v>
      </c>
      <c r="DM21" s="92" t="str">
        <f>IF(DM$3='Rent Roll'!$U18,
IF(OR(AND(DM$5&gt;='Rent Roll'!$K18,DM$5&lt;='Rent Roll'!$L18),AND(DM$5&gt;='Rent Roll'!$M44,DM$5&lt;='Rent Roll'!$N44)),
IF('Rent Roll'!$S18=NNN,DM48,
IF('Rent Roll'!$S18=Stop,DM73,
IF('Rent Roll'!$S18=CAM_Fixed,DM98,
IF('Rent Roll'!$S18=FSG,"-","-")))),"-"),"-")</f>
        <v>-</v>
      </c>
      <c r="DN21" s="92" t="str">
        <f>IF(DN$3='Rent Roll'!$U18,
IF(OR(AND(DN$5&gt;='Rent Roll'!$K18,DN$5&lt;='Rent Roll'!$L18),AND(DN$5&gt;='Rent Roll'!$M44,DN$5&lt;='Rent Roll'!$N44)),
IF('Rent Roll'!$S18=NNN,DN48,
IF('Rent Roll'!$S18=Stop,DN73,
IF('Rent Roll'!$S18=CAM_Fixed,DN98,
IF('Rent Roll'!$S18=FSG,"-","-")))),"-"),"-")</f>
        <v>-</v>
      </c>
      <c r="DO21" s="92" t="str">
        <f>IF(DO$3='Rent Roll'!$U18,
IF(OR(AND(DO$5&gt;='Rent Roll'!$K18,DO$5&lt;='Rent Roll'!$L18),AND(DO$5&gt;='Rent Roll'!$M44,DO$5&lt;='Rent Roll'!$N44)),
IF('Rent Roll'!$S18=NNN,DO48,
IF('Rent Roll'!$S18=Stop,DO73,
IF('Rent Roll'!$S18=CAM_Fixed,DO98,
IF('Rent Roll'!$S18=FSG,"-","-")))),"-"),"-")</f>
        <v>-</v>
      </c>
      <c r="DP21" s="92" t="str">
        <f>IF(DP$3='Rent Roll'!$U18,
IF(OR(AND(DP$5&gt;='Rent Roll'!$K18,DP$5&lt;='Rent Roll'!$L18),AND(DP$5&gt;='Rent Roll'!$M44,DP$5&lt;='Rent Roll'!$N44)),
IF('Rent Roll'!$S18=NNN,DP48,
IF('Rent Roll'!$S18=Stop,DP73,
IF('Rent Roll'!$S18=CAM_Fixed,DP98,
IF('Rent Roll'!$S18=FSG,"-","-")))),"-"),"-")</f>
        <v>-</v>
      </c>
      <c r="DQ21" s="92" t="str">
        <f>IF(DQ$3='Rent Roll'!$U18,
IF(OR(AND(DQ$5&gt;='Rent Roll'!$K18,DQ$5&lt;='Rent Roll'!$L18),AND(DQ$5&gt;='Rent Roll'!$M44,DQ$5&lt;='Rent Roll'!$N44)),
IF('Rent Roll'!$S18=NNN,DQ48,
IF('Rent Roll'!$S18=Stop,DQ73,
IF('Rent Roll'!$S18=CAM_Fixed,DQ98,
IF('Rent Roll'!$S18=FSG,"-","-")))),"-"),"-")</f>
        <v>-</v>
      </c>
      <c r="DR21" s="92" t="str">
        <f>IF(DR$3='Rent Roll'!$U18,
IF(OR(AND(DR$5&gt;='Rent Roll'!$K18,DR$5&lt;='Rent Roll'!$L18),AND(DR$5&gt;='Rent Roll'!$M44,DR$5&lt;='Rent Roll'!$N44)),
IF('Rent Roll'!$S18=NNN,DR48,
IF('Rent Roll'!$S18=Stop,DR73,
IF('Rent Roll'!$S18=CAM_Fixed,DR98,
IF('Rent Roll'!$S18=FSG,"-","-")))),"-"),"-")</f>
        <v>-</v>
      </c>
      <c r="DS21" s="92" t="str">
        <f>IF(DS$3='Rent Roll'!$U18,
IF(OR(AND(DS$5&gt;='Rent Roll'!$K18,DS$5&lt;='Rent Roll'!$L18),AND(DS$5&gt;='Rent Roll'!$M44,DS$5&lt;='Rent Roll'!$N44)),
IF('Rent Roll'!$S18=NNN,DS48,
IF('Rent Roll'!$S18=Stop,DS73,
IF('Rent Roll'!$S18=CAM_Fixed,DS98,
IF('Rent Roll'!$S18=FSG,"-","-")))),"-"),"-")</f>
        <v>-</v>
      </c>
      <c r="DT21" s="92" t="str">
        <f>IF(DT$3='Rent Roll'!$U18,
IF(OR(AND(DT$5&gt;='Rent Roll'!$K18,DT$5&lt;='Rent Roll'!$L18),AND(DT$5&gt;='Rent Roll'!$M44,DT$5&lt;='Rent Roll'!$N44)),
IF('Rent Roll'!$S18=NNN,DT48,
IF('Rent Roll'!$S18=Stop,DT73,
IF('Rent Roll'!$S18=CAM_Fixed,DT98,
IF('Rent Roll'!$S18=FSG,"-","-")))),"-"),"-")</f>
        <v>-</v>
      </c>
      <c r="DU21" s="92" t="str">
        <f>IF(DU$3='Rent Roll'!$U18,
IF(OR(AND(DU$5&gt;='Rent Roll'!$K18,DU$5&lt;='Rent Roll'!$L18),AND(DU$5&gt;='Rent Roll'!$M44,DU$5&lt;='Rent Roll'!$N44)),
IF('Rent Roll'!$S18=NNN,DU48,
IF('Rent Roll'!$S18=Stop,DU73,
IF('Rent Roll'!$S18=CAM_Fixed,DU98,
IF('Rent Roll'!$S18=FSG,"-","-")))),"-"),"-")</f>
        <v>-</v>
      </c>
      <c r="DV21" s="92" t="str">
        <f>IF(DV$3='Rent Roll'!$U18,
IF(OR(AND(DV$5&gt;='Rent Roll'!$K18,DV$5&lt;='Rent Roll'!$L18),AND(DV$5&gt;='Rent Roll'!$M44,DV$5&lt;='Rent Roll'!$N44)),
IF('Rent Roll'!$S18=NNN,DV48,
IF('Rent Roll'!$S18=Stop,DV73,
IF('Rent Roll'!$S18=CAM_Fixed,DV98,
IF('Rent Roll'!$S18=FSG,"-","-")))),"-"),"-")</f>
        <v>-</v>
      </c>
      <c r="DW21" s="92" t="str">
        <f>IF(DW$3='Rent Roll'!$U18,
IF(OR(AND(DW$5&gt;='Rent Roll'!$K18,DW$5&lt;='Rent Roll'!$L18),AND(DW$5&gt;='Rent Roll'!$M44,DW$5&lt;='Rent Roll'!$N44)),
IF('Rent Roll'!$S18=NNN,DW48,
IF('Rent Roll'!$S18=Stop,DW73,
IF('Rent Roll'!$S18=CAM_Fixed,DW98,
IF('Rent Roll'!$S18=FSG,"-","-")))),"-"),"-")</f>
        <v>-</v>
      </c>
      <c r="DX21" s="92" t="str">
        <f>IF(DX$3='Rent Roll'!$U18,
IF(OR(AND(DX$5&gt;='Rent Roll'!$K18,DX$5&lt;='Rent Roll'!$L18),AND(DX$5&gt;='Rent Roll'!$M44,DX$5&lt;='Rent Roll'!$N44)),
IF('Rent Roll'!$S18=NNN,DX48,
IF('Rent Roll'!$S18=Stop,DX73,
IF('Rent Roll'!$S18=CAM_Fixed,DX98,
IF('Rent Roll'!$S18=FSG,"-","-")))),"-"),"-")</f>
        <v>-</v>
      </c>
      <c r="DY21" s="92" t="str">
        <f>IF(DY$3='Rent Roll'!$U18,
IF(OR(AND(DY$5&gt;='Rent Roll'!$K18,DY$5&lt;='Rent Roll'!$L18),AND(DY$5&gt;='Rent Roll'!$M44,DY$5&lt;='Rent Roll'!$N44)),
IF('Rent Roll'!$S18=NNN,DY48,
IF('Rent Roll'!$S18=Stop,DY73,
IF('Rent Roll'!$S18=CAM_Fixed,DY98,
IF('Rent Roll'!$S18=FSG,"-","-")))),"-"),"-")</f>
        <v>-</v>
      </c>
      <c r="DZ21" s="92" t="str">
        <f>IF(DZ$3='Rent Roll'!$U18,
IF(OR(AND(DZ$5&gt;='Rent Roll'!$K18,DZ$5&lt;='Rent Roll'!$L18),AND(DZ$5&gt;='Rent Roll'!$M44,DZ$5&lt;='Rent Roll'!$N44)),
IF('Rent Roll'!$S18=NNN,DZ48,
IF('Rent Roll'!$S18=Stop,DZ73,
IF('Rent Roll'!$S18=CAM_Fixed,DZ98,
IF('Rent Roll'!$S18=FSG,"-","-")))),"-"),"-")</f>
        <v>-</v>
      </c>
      <c r="EA21" s="92" t="str">
        <f>IF(EA$3='Rent Roll'!$U18,
IF(OR(AND(EA$5&gt;='Rent Roll'!$K18,EA$5&lt;='Rent Roll'!$L18),AND(EA$5&gt;='Rent Roll'!$M44,EA$5&lt;='Rent Roll'!$N44)),
IF('Rent Roll'!$S18=NNN,EA48,
IF('Rent Roll'!$S18=Stop,EA73,
IF('Rent Roll'!$S18=CAM_Fixed,EA98,
IF('Rent Roll'!$S18=FSG,"-","-")))),"-"),"-")</f>
        <v>-</v>
      </c>
      <c r="EB21" s="92" t="str">
        <f>IF(EB$3='Rent Roll'!$U18,
IF(OR(AND(EB$5&gt;='Rent Roll'!$K18,EB$5&lt;='Rent Roll'!$L18),AND(EB$5&gt;='Rent Roll'!$M44,EB$5&lt;='Rent Roll'!$N44)),
IF('Rent Roll'!$S18=NNN,EB48,
IF('Rent Roll'!$S18=Stop,EB73,
IF('Rent Roll'!$S18=CAM_Fixed,EB98,
IF('Rent Roll'!$S18=FSG,"-","-")))),"-"),"-")</f>
        <v>-</v>
      </c>
      <c r="EC21" s="92" t="str">
        <f>IF(EC$3='Rent Roll'!$U18,
IF(OR(AND(EC$5&gt;='Rent Roll'!$K18,EC$5&lt;='Rent Roll'!$L18),AND(EC$5&gt;='Rent Roll'!$M44,EC$5&lt;='Rent Roll'!$N44)),
IF('Rent Roll'!$S18=NNN,EC48,
IF('Rent Roll'!$S18=Stop,EC73,
IF('Rent Roll'!$S18=CAM_Fixed,EC98,
IF('Rent Roll'!$S18=FSG,"-","-")))),"-"),"-")</f>
        <v>-</v>
      </c>
      <c r="ED21" s="92" t="str">
        <f>IF(ED$3='Rent Roll'!$U18,
IF(OR(AND(ED$5&gt;='Rent Roll'!$K18,ED$5&lt;='Rent Roll'!$L18),AND(ED$5&gt;='Rent Roll'!$M44,ED$5&lt;='Rent Roll'!$N44)),
IF('Rent Roll'!$S18=NNN,ED48,
IF('Rent Roll'!$S18=Stop,ED73,
IF('Rent Roll'!$S18=CAM_Fixed,ED98,
IF('Rent Roll'!$S18=FSG,"-","-")))),"-"),"-")</f>
        <v>-</v>
      </c>
      <c r="EE21" s="92" t="str">
        <f>IF(EE$3='Rent Roll'!$U18,
IF(OR(AND(EE$5&gt;='Rent Roll'!$K18,EE$5&lt;='Rent Roll'!$L18),AND(EE$5&gt;='Rent Roll'!$M44,EE$5&lt;='Rent Roll'!$N44)),
IF('Rent Roll'!$S18=NNN,EE48,
IF('Rent Roll'!$S18=Stop,EE73,
IF('Rent Roll'!$S18=CAM_Fixed,EE98,
IF('Rent Roll'!$S18=FSG,"-","-")))),"-"),"-")</f>
        <v>-</v>
      </c>
      <c r="EF21" s="214" t="str">
        <f>IF(EF$3='Rent Roll'!$U18,
IF(OR(AND(EF$5&gt;='Rent Roll'!$K18,EF$5&lt;='Rent Roll'!$L18),AND(EF$5&gt;='Rent Roll'!$M44,EF$5&lt;='Rent Roll'!$N44)),
IF('Rent Roll'!$S18=NNN,EF48,
IF('Rent Roll'!$S18=Stop,EF73,
IF('Rent Roll'!$S18=CAM_Fixed,EF98,
IF('Rent Roll'!$S18=FSG,"-","-")))),"-"),"-")</f>
        <v>-</v>
      </c>
      <c r="EG21" s="251" t="s">
        <v>109</v>
      </c>
    </row>
    <row r="22" spans="2:137" x14ac:dyDescent="0.25">
      <c r="B22" s="288" t="str">
        <f>IF('Rent Roll'!S19&gt;0,'Rent Roll'!S19,"")</f>
        <v/>
      </c>
      <c r="C22" s="287" t="str">
        <f>CONCATENATE('Rent Roll'!B19&amp;" - "&amp;'Rent Roll'!C19)</f>
        <v xml:space="preserve"> - </v>
      </c>
      <c r="D22" s="214">
        <f t="shared" si="11"/>
        <v>0</v>
      </c>
      <c r="E22" s="92" t="str">
        <f>IF(E$3='Rent Roll'!$U19,
IF(OR(AND(E$5&gt;='Rent Roll'!$K19,E$5&lt;='Rent Roll'!$L19),AND(E$5&gt;='Rent Roll'!$M45,E$5&lt;='Rent Roll'!$N45)),
IF('Rent Roll'!$S19=NNN,E49,
IF('Rent Roll'!$S19=Stop,E74,
IF('Rent Roll'!$S19=CAM_Fixed,E99,
IF('Rent Roll'!$S19=FSG,"-","-")))),"-"),"-")</f>
        <v>-</v>
      </c>
      <c r="F22" s="92" t="str">
        <f>IF(F$3='Rent Roll'!$U19,
IF(OR(AND(F$5&gt;='Rent Roll'!$K19,F$5&lt;='Rent Roll'!$L19),AND(F$5&gt;='Rent Roll'!$M45,F$5&lt;='Rent Roll'!$N45)),
IF('Rent Roll'!$S19=NNN,F49,
IF('Rent Roll'!$S19=Stop,F74,
IF('Rent Roll'!$S19=CAM_Fixed,F99,
IF('Rent Roll'!$S19=FSG,"-","-")))),"-"),"-")</f>
        <v>-</v>
      </c>
      <c r="G22" s="92" t="str">
        <f>IF(G$3='Rent Roll'!$U19,
IF(OR(AND(G$5&gt;='Rent Roll'!$K19,G$5&lt;='Rent Roll'!$L19),AND(G$5&gt;='Rent Roll'!$M45,G$5&lt;='Rent Roll'!$N45)),
IF('Rent Roll'!$S19=NNN,G49,
IF('Rent Roll'!$S19=Stop,G74,
IF('Rent Roll'!$S19=CAM_Fixed,G99,
IF('Rent Roll'!$S19=FSG,"-","-")))),"-"),"-")</f>
        <v>-</v>
      </c>
      <c r="H22" s="92" t="str">
        <f>IF(H$3='Rent Roll'!$U19,
IF(OR(AND(H$5&gt;='Rent Roll'!$K19,H$5&lt;='Rent Roll'!$L19),AND(H$5&gt;='Rent Roll'!$M45,H$5&lt;='Rent Roll'!$N45)),
IF('Rent Roll'!$S19=NNN,H49,
IF('Rent Roll'!$S19=Stop,H74,
IF('Rent Roll'!$S19=CAM_Fixed,H99,
IF('Rent Roll'!$S19=FSG,"-","-")))),"-"),"-")</f>
        <v>-</v>
      </c>
      <c r="I22" s="92" t="str">
        <f>IF(I$3='Rent Roll'!$U19,
IF(OR(AND(I$5&gt;='Rent Roll'!$K19,I$5&lt;='Rent Roll'!$L19),AND(I$5&gt;='Rent Roll'!$M45,I$5&lt;='Rent Roll'!$N45)),
IF('Rent Roll'!$S19=NNN,I49,
IF('Rent Roll'!$S19=Stop,I74,
IF('Rent Roll'!$S19=CAM_Fixed,I99,
IF('Rent Roll'!$S19=FSG,"-","-")))),"-"),"-")</f>
        <v>-</v>
      </c>
      <c r="J22" s="92" t="str">
        <f>IF(J$3='Rent Roll'!$U19,
IF(OR(AND(J$5&gt;='Rent Roll'!$K19,J$5&lt;='Rent Roll'!$L19),AND(J$5&gt;='Rent Roll'!$M45,J$5&lt;='Rent Roll'!$N45)),
IF('Rent Roll'!$S19=NNN,J49,
IF('Rent Roll'!$S19=Stop,J74,
IF('Rent Roll'!$S19=CAM_Fixed,J99,
IF('Rent Roll'!$S19=FSG,"-","-")))),"-"),"-")</f>
        <v>-</v>
      </c>
      <c r="K22" s="92" t="str">
        <f>IF(K$3='Rent Roll'!$U19,
IF(OR(AND(K$5&gt;='Rent Roll'!$K19,K$5&lt;='Rent Roll'!$L19),AND(K$5&gt;='Rent Roll'!$M45,K$5&lt;='Rent Roll'!$N45)),
IF('Rent Roll'!$S19=NNN,K49,
IF('Rent Roll'!$S19=Stop,K74,
IF('Rent Roll'!$S19=CAM_Fixed,K99,
IF('Rent Roll'!$S19=FSG,"-","-")))),"-"),"-")</f>
        <v>-</v>
      </c>
      <c r="L22" s="92" t="str">
        <f>IF(L$3='Rent Roll'!$U19,
IF(OR(AND(L$5&gt;='Rent Roll'!$K19,L$5&lt;='Rent Roll'!$L19),AND(L$5&gt;='Rent Roll'!$M45,L$5&lt;='Rent Roll'!$N45)),
IF('Rent Roll'!$S19=NNN,L49,
IF('Rent Roll'!$S19=Stop,L74,
IF('Rent Roll'!$S19=CAM_Fixed,L99,
IF('Rent Roll'!$S19=FSG,"-","-")))),"-"),"-")</f>
        <v>-</v>
      </c>
      <c r="M22" s="92" t="str">
        <f>IF(M$3='Rent Roll'!$U19,
IF(OR(AND(M$5&gt;='Rent Roll'!$K19,M$5&lt;='Rent Roll'!$L19),AND(M$5&gt;='Rent Roll'!$M45,M$5&lt;='Rent Roll'!$N45)),
IF('Rent Roll'!$S19=NNN,M49,
IF('Rent Roll'!$S19=Stop,M74,
IF('Rent Roll'!$S19=CAM_Fixed,M99,
IF('Rent Roll'!$S19=FSG,"-","-")))),"-"),"-")</f>
        <v>-</v>
      </c>
      <c r="N22" s="92" t="str">
        <f>IF(N$3='Rent Roll'!$U19,
IF(OR(AND(N$5&gt;='Rent Roll'!$K19,N$5&lt;='Rent Roll'!$L19),AND(N$5&gt;='Rent Roll'!$M45,N$5&lt;='Rent Roll'!$N45)),
IF('Rent Roll'!$S19=NNN,N49,
IF('Rent Roll'!$S19=Stop,N74,
IF('Rent Roll'!$S19=CAM_Fixed,N99,
IF('Rent Roll'!$S19=FSG,"-","-")))),"-"),"-")</f>
        <v>-</v>
      </c>
      <c r="O22" s="92" t="str">
        <f>IF(O$3='Rent Roll'!$U19,
IF(OR(AND(O$5&gt;='Rent Roll'!$K19,O$5&lt;='Rent Roll'!$L19),AND(O$5&gt;='Rent Roll'!$M45,O$5&lt;='Rent Roll'!$N45)),
IF('Rent Roll'!$S19=NNN,O49,
IF('Rent Roll'!$S19=Stop,O74,
IF('Rent Roll'!$S19=CAM_Fixed,O99,
IF('Rent Roll'!$S19=FSG,"-","-")))),"-"),"-")</f>
        <v>-</v>
      </c>
      <c r="P22" s="92" t="str">
        <f>IF(P$3='Rent Roll'!$U19,
IF(OR(AND(P$5&gt;='Rent Roll'!$K19,P$5&lt;='Rent Roll'!$L19),AND(P$5&gt;='Rent Roll'!$M45,P$5&lt;='Rent Roll'!$N45)),
IF('Rent Roll'!$S19=NNN,P49,
IF('Rent Roll'!$S19=Stop,P74,
IF('Rent Roll'!$S19=CAM_Fixed,P99,
IF('Rent Roll'!$S19=FSG,"-","-")))),"-"),"-")</f>
        <v>-</v>
      </c>
      <c r="Q22" s="92" t="str">
        <f>IF(Q$3='Rent Roll'!$U19,
IF(OR(AND(Q$5&gt;='Rent Roll'!$K19,Q$5&lt;='Rent Roll'!$L19),AND(Q$5&gt;='Rent Roll'!$M45,Q$5&lt;='Rent Roll'!$N45)),
IF('Rent Roll'!$S19=NNN,Q49,
IF('Rent Roll'!$S19=Stop,Q74,
IF('Rent Roll'!$S19=CAM_Fixed,Q99,
IF('Rent Roll'!$S19=FSG,"-","-")))),"-"),"-")</f>
        <v>-</v>
      </c>
      <c r="R22" s="92" t="str">
        <f>IF(R$3='Rent Roll'!$U19,
IF(OR(AND(R$5&gt;='Rent Roll'!$K19,R$5&lt;='Rent Roll'!$L19),AND(R$5&gt;='Rent Roll'!$M45,R$5&lt;='Rent Roll'!$N45)),
IF('Rent Roll'!$S19=NNN,R49,
IF('Rent Roll'!$S19=Stop,R74,
IF('Rent Roll'!$S19=CAM_Fixed,R99,
IF('Rent Roll'!$S19=FSG,"-","-")))),"-"),"-")</f>
        <v>-</v>
      </c>
      <c r="S22" s="92" t="str">
        <f>IF(S$3='Rent Roll'!$U19,
IF(OR(AND(S$5&gt;='Rent Roll'!$K19,S$5&lt;='Rent Roll'!$L19),AND(S$5&gt;='Rent Roll'!$M45,S$5&lt;='Rent Roll'!$N45)),
IF('Rent Roll'!$S19=NNN,S49,
IF('Rent Roll'!$S19=Stop,S74,
IF('Rent Roll'!$S19=CAM_Fixed,S99,
IF('Rent Roll'!$S19=FSG,"-","-")))),"-"),"-")</f>
        <v>-</v>
      </c>
      <c r="T22" s="92" t="str">
        <f>IF(T$3='Rent Roll'!$U19,
IF(OR(AND(T$5&gt;='Rent Roll'!$K19,T$5&lt;='Rent Roll'!$L19),AND(T$5&gt;='Rent Roll'!$M45,T$5&lt;='Rent Roll'!$N45)),
IF('Rent Roll'!$S19=NNN,T49,
IF('Rent Roll'!$S19=Stop,T74,
IF('Rent Roll'!$S19=CAM_Fixed,T99,
IF('Rent Roll'!$S19=FSG,"-","-")))),"-"),"-")</f>
        <v>-</v>
      </c>
      <c r="U22" s="92" t="str">
        <f>IF(U$3='Rent Roll'!$U19,
IF(OR(AND(U$5&gt;='Rent Roll'!$K19,U$5&lt;='Rent Roll'!$L19),AND(U$5&gt;='Rent Roll'!$M45,U$5&lt;='Rent Roll'!$N45)),
IF('Rent Roll'!$S19=NNN,U49,
IF('Rent Roll'!$S19=Stop,U74,
IF('Rent Roll'!$S19=CAM_Fixed,U99,
IF('Rent Roll'!$S19=FSG,"-","-")))),"-"),"-")</f>
        <v>-</v>
      </c>
      <c r="V22" s="92" t="str">
        <f>IF(V$3='Rent Roll'!$U19,
IF(OR(AND(V$5&gt;='Rent Roll'!$K19,V$5&lt;='Rent Roll'!$L19),AND(V$5&gt;='Rent Roll'!$M45,V$5&lt;='Rent Roll'!$N45)),
IF('Rent Roll'!$S19=NNN,V49,
IF('Rent Roll'!$S19=Stop,V74,
IF('Rent Roll'!$S19=CAM_Fixed,V99,
IF('Rent Roll'!$S19=FSG,"-","-")))),"-"),"-")</f>
        <v>-</v>
      </c>
      <c r="W22" s="92" t="str">
        <f>IF(W$3='Rent Roll'!$U19,
IF(OR(AND(W$5&gt;='Rent Roll'!$K19,W$5&lt;='Rent Roll'!$L19),AND(W$5&gt;='Rent Roll'!$M45,W$5&lt;='Rent Roll'!$N45)),
IF('Rent Roll'!$S19=NNN,W49,
IF('Rent Roll'!$S19=Stop,W74,
IF('Rent Roll'!$S19=CAM_Fixed,W99,
IF('Rent Roll'!$S19=FSG,"-","-")))),"-"),"-")</f>
        <v>-</v>
      </c>
      <c r="X22" s="92" t="str">
        <f>IF(X$3='Rent Roll'!$U19,
IF(OR(AND(X$5&gt;='Rent Roll'!$K19,X$5&lt;='Rent Roll'!$L19),AND(X$5&gt;='Rent Roll'!$M45,X$5&lt;='Rent Roll'!$N45)),
IF('Rent Roll'!$S19=NNN,X49,
IF('Rent Roll'!$S19=Stop,X74,
IF('Rent Roll'!$S19=CAM_Fixed,X99,
IF('Rent Roll'!$S19=FSG,"-","-")))),"-"),"-")</f>
        <v>-</v>
      </c>
      <c r="Y22" s="92" t="str">
        <f>IF(Y$3='Rent Roll'!$U19,
IF(OR(AND(Y$5&gt;='Rent Roll'!$K19,Y$5&lt;='Rent Roll'!$L19),AND(Y$5&gt;='Rent Roll'!$M45,Y$5&lt;='Rent Roll'!$N45)),
IF('Rent Roll'!$S19=NNN,Y49,
IF('Rent Roll'!$S19=Stop,Y74,
IF('Rent Roll'!$S19=CAM_Fixed,Y99,
IF('Rent Roll'!$S19=FSG,"-","-")))),"-"),"-")</f>
        <v>-</v>
      </c>
      <c r="Z22" s="92" t="str">
        <f>IF(Z$3='Rent Roll'!$U19,
IF(OR(AND(Z$5&gt;='Rent Roll'!$K19,Z$5&lt;='Rent Roll'!$L19),AND(Z$5&gt;='Rent Roll'!$M45,Z$5&lt;='Rent Roll'!$N45)),
IF('Rent Roll'!$S19=NNN,Z49,
IF('Rent Roll'!$S19=Stop,Z74,
IF('Rent Roll'!$S19=CAM_Fixed,Z99,
IF('Rent Roll'!$S19=FSG,"-","-")))),"-"),"-")</f>
        <v>-</v>
      </c>
      <c r="AA22" s="92" t="str">
        <f>IF(AA$3='Rent Roll'!$U19,
IF(OR(AND(AA$5&gt;='Rent Roll'!$K19,AA$5&lt;='Rent Roll'!$L19),AND(AA$5&gt;='Rent Roll'!$M45,AA$5&lt;='Rent Roll'!$N45)),
IF('Rent Roll'!$S19=NNN,AA49,
IF('Rent Roll'!$S19=Stop,AA74,
IF('Rent Roll'!$S19=CAM_Fixed,AA99,
IF('Rent Roll'!$S19=FSG,"-","-")))),"-"),"-")</f>
        <v>-</v>
      </c>
      <c r="AB22" s="92" t="str">
        <f>IF(AB$3='Rent Roll'!$U19,
IF(OR(AND(AB$5&gt;='Rent Roll'!$K19,AB$5&lt;='Rent Roll'!$L19),AND(AB$5&gt;='Rent Roll'!$M45,AB$5&lt;='Rent Roll'!$N45)),
IF('Rent Roll'!$S19=NNN,AB49,
IF('Rent Roll'!$S19=Stop,AB74,
IF('Rent Roll'!$S19=CAM_Fixed,AB99,
IF('Rent Roll'!$S19=FSG,"-","-")))),"-"),"-")</f>
        <v>-</v>
      </c>
      <c r="AC22" s="92" t="str">
        <f>IF(AC$3='Rent Roll'!$U19,
IF(OR(AND(AC$5&gt;='Rent Roll'!$K19,AC$5&lt;='Rent Roll'!$L19),AND(AC$5&gt;='Rent Roll'!$M45,AC$5&lt;='Rent Roll'!$N45)),
IF('Rent Roll'!$S19=NNN,AC49,
IF('Rent Roll'!$S19=Stop,AC74,
IF('Rent Roll'!$S19=CAM_Fixed,AC99,
IF('Rent Roll'!$S19=FSG,"-","-")))),"-"),"-")</f>
        <v>-</v>
      </c>
      <c r="AD22" s="92" t="str">
        <f>IF(AD$3='Rent Roll'!$U19,
IF(OR(AND(AD$5&gt;='Rent Roll'!$K19,AD$5&lt;='Rent Roll'!$L19),AND(AD$5&gt;='Rent Roll'!$M45,AD$5&lt;='Rent Roll'!$N45)),
IF('Rent Roll'!$S19=NNN,AD49,
IF('Rent Roll'!$S19=Stop,AD74,
IF('Rent Roll'!$S19=CAM_Fixed,AD99,
IF('Rent Roll'!$S19=FSG,"-","-")))),"-"),"-")</f>
        <v>-</v>
      </c>
      <c r="AE22" s="92" t="str">
        <f>IF(AE$3='Rent Roll'!$U19,
IF(OR(AND(AE$5&gt;='Rent Roll'!$K19,AE$5&lt;='Rent Roll'!$L19),AND(AE$5&gt;='Rent Roll'!$M45,AE$5&lt;='Rent Roll'!$N45)),
IF('Rent Roll'!$S19=NNN,AE49,
IF('Rent Roll'!$S19=Stop,AE74,
IF('Rent Roll'!$S19=CAM_Fixed,AE99,
IF('Rent Roll'!$S19=FSG,"-","-")))),"-"),"-")</f>
        <v>-</v>
      </c>
      <c r="AF22" s="92" t="str">
        <f>IF(AF$3='Rent Roll'!$U19,
IF(OR(AND(AF$5&gt;='Rent Roll'!$K19,AF$5&lt;='Rent Roll'!$L19),AND(AF$5&gt;='Rent Roll'!$M45,AF$5&lt;='Rent Roll'!$N45)),
IF('Rent Roll'!$S19=NNN,AF49,
IF('Rent Roll'!$S19=Stop,AF74,
IF('Rent Roll'!$S19=CAM_Fixed,AF99,
IF('Rent Roll'!$S19=FSG,"-","-")))),"-"),"-")</f>
        <v>-</v>
      </c>
      <c r="AG22" s="92" t="str">
        <f>IF(AG$3='Rent Roll'!$U19,
IF(OR(AND(AG$5&gt;='Rent Roll'!$K19,AG$5&lt;='Rent Roll'!$L19),AND(AG$5&gt;='Rent Roll'!$M45,AG$5&lt;='Rent Roll'!$N45)),
IF('Rent Roll'!$S19=NNN,AG49,
IF('Rent Roll'!$S19=Stop,AG74,
IF('Rent Roll'!$S19=CAM_Fixed,AG99,
IF('Rent Roll'!$S19=FSG,"-","-")))),"-"),"-")</f>
        <v>-</v>
      </c>
      <c r="AH22" s="92" t="str">
        <f>IF(AH$3='Rent Roll'!$U19,
IF(OR(AND(AH$5&gt;='Rent Roll'!$K19,AH$5&lt;='Rent Roll'!$L19),AND(AH$5&gt;='Rent Roll'!$M45,AH$5&lt;='Rent Roll'!$N45)),
IF('Rent Roll'!$S19=NNN,AH49,
IF('Rent Roll'!$S19=Stop,AH74,
IF('Rent Roll'!$S19=CAM_Fixed,AH99,
IF('Rent Roll'!$S19=FSG,"-","-")))),"-"),"-")</f>
        <v>-</v>
      </c>
      <c r="AI22" s="92" t="str">
        <f>IF(AI$3='Rent Roll'!$U19,
IF(OR(AND(AI$5&gt;='Rent Roll'!$K19,AI$5&lt;='Rent Roll'!$L19),AND(AI$5&gt;='Rent Roll'!$M45,AI$5&lt;='Rent Roll'!$N45)),
IF('Rent Roll'!$S19=NNN,AI49,
IF('Rent Roll'!$S19=Stop,AI74,
IF('Rent Roll'!$S19=CAM_Fixed,AI99,
IF('Rent Roll'!$S19=FSG,"-","-")))),"-"),"-")</f>
        <v>-</v>
      </c>
      <c r="AJ22" s="92" t="str">
        <f>IF(AJ$3='Rent Roll'!$U19,
IF(OR(AND(AJ$5&gt;='Rent Roll'!$K19,AJ$5&lt;='Rent Roll'!$L19),AND(AJ$5&gt;='Rent Roll'!$M45,AJ$5&lt;='Rent Roll'!$N45)),
IF('Rent Roll'!$S19=NNN,AJ49,
IF('Rent Roll'!$S19=Stop,AJ74,
IF('Rent Roll'!$S19=CAM_Fixed,AJ99,
IF('Rent Roll'!$S19=FSG,"-","-")))),"-"),"-")</f>
        <v>-</v>
      </c>
      <c r="AK22" s="92" t="str">
        <f>IF(AK$3='Rent Roll'!$U19,
IF(OR(AND(AK$5&gt;='Rent Roll'!$K19,AK$5&lt;='Rent Roll'!$L19),AND(AK$5&gt;='Rent Roll'!$M45,AK$5&lt;='Rent Roll'!$N45)),
IF('Rent Roll'!$S19=NNN,AK49,
IF('Rent Roll'!$S19=Stop,AK74,
IF('Rent Roll'!$S19=CAM_Fixed,AK99,
IF('Rent Roll'!$S19=FSG,"-","-")))),"-"),"-")</f>
        <v>-</v>
      </c>
      <c r="AL22" s="92" t="str">
        <f>IF(AL$3='Rent Roll'!$U19,
IF(OR(AND(AL$5&gt;='Rent Roll'!$K19,AL$5&lt;='Rent Roll'!$L19),AND(AL$5&gt;='Rent Roll'!$M45,AL$5&lt;='Rent Roll'!$N45)),
IF('Rent Roll'!$S19=NNN,AL49,
IF('Rent Roll'!$S19=Stop,AL74,
IF('Rent Roll'!$S19=CAM_Fixed,AL99,
IF('Rent Roll'!$S19=FSG,"-","-")))),"-"),"-")</f>
        <v>-</v>
      </c>
      <c r="AM22" s="92" t="str">
        <f>IF(AM$3='Rent Roll'!$U19,
IF(OR(AND(AM$5&gt;='Rent Roll'!$K19,AM$5&lt;='Rent Roll'!$L19),AND(AM$5&gt;='Rent Roll'!$M45,AM$5&lt;='Rent Roll'!$N45)),
IF('Rent Roll'!$S19=NNN,AM49,
IF('Rent Roll'!$S19=Stop,AM74,
IF('Rent Roll'!$S19=CAM_Fixed,AM99,
IF('Rent Roll'!$S19=FSG,"-","-")))),"-"),"-")</f>
        <v>-</v>
      </c>
      <c r="AN22" s="92" t="str">
        <f>IF(AN$3='Rent Roll'!$U19,
IF(OR(AND(AN$5&gt;='Rent Roll'!$K19,AN$5&lt;='Rent Roll'!$L19),AND(AN$5&gt;='Rent Roll'!$M45,AN$5&lt;='Rent Roll'!$N45)),
IF('Rent Roll'!$S19=NNN,AN49,
IF('Rent Roll'!$S19=Stop,AN74,
IF('Rent Roll'!$S19=CAM_Fixed,AN99,
IF('Rent Roll'!$S19=FSG,"-","-")))),"-"),"-")</f>
        <v>-</v>
      </c>
      <c r="AO22" s="92" t="str">
        <f>IF(AO$3='Rent Roll'!$U19,
IF(OR(AND(AO$5&gt;='Rent Roll'!$K19,AO$5&lt;='Rent Roll'!$L19),AND(AO$5&gt;='Rent Roll'!$M45,AO$5&lt;='Rent Roll'!$N45)),
IF('Rent Roll'!$S19=NNN,AO49,
IF('Rent Roll'!$S19=Stop,AO74,
IF('Rent Roll'!$S19=CAM_Fixed,AO99,
IF('Rent Roll'!$S19=FSG,"-","-")))),"-"),"-")</f>
        <v>-</v>
      </c>
      <c r="AP22" s="92" t="str">
        <f>IF(AP$3='Rent Roll'!$U19,
IF(OR(AND(AP$5&gt;='Rent Roll'!$K19,AP$5&lt;='Rent Roll'!$L19),AND(AP$5&gt;='Rent Roll'!$M45,AP$5&lt;='Rent Roll'!$N45)),
IF('Rent Roll'!$S19=NNN,AP49,
IF('Rent Roll'!$S19=Stop,AP74,
IF('Rent Roll'!$S19=CAM_Fixed,AP99,
IF('Rent Roll'!$S19=FSG,"-","-")))),"-"),"-")</f>
        <v>-</v>
      </c>
      <c r="AQ22" s="92" t="str">
        <f>IF(AQ$3='Rent Roll'!$U19,
IF(OR(AND(AQ$5&gt;='Rent Roll'!$K19,AQ$5&lt;='Rent Roll'!$L19),AND(AQ$5&gt;='Rent Roll'!$M45,AQ$5&lt;='Rent Roll'!$N45)),
IF('Rent Roll'!$S19=NNN,AQ49,
IF('Rent Roll'!$S19=Stop,AQ74,
IF('Rent Roll'!$S19=CAM_Fixed,AQ99,
IF('Rent Roll'!$S19=FSG,"-","-")))),"-"),"-")</f>
        <v>-</v>
      </c>
      <c r="AR22" s="92" t="str">
        <f>IF(AR$3='Rent Roll'!$U19,
IF(OR(AND(AR$5&gt;='Rent Roll'!$K19,AR$5&lt;='Rent Roll'!$L19),AND(AR$5&gt;='Rent Roll'!$M45,AR$5&lt;='Rent Roll'!$N45)),
IF('Rent Roll'!$S19=NNN,AR49,
IF('Rent Roll'!$S19=Stop,AR74,
IF('Rent Roll'!$S19=CAM_Fixed,AR99,
IF('Rent Roll'!$S19=FSG,"-","-")))),"-"),"-")</f>
        <v>-</v>
      </c>
      <c r="AS22" s="92" t="str">
        <f>IF(AS$3='Rent Roll'!$U19,
IF(OR(AND(AS$5&gt;='Rent Roll'!$K19,AS$5&lt;='Rent Roll'!$L19),AND(AS$5&gt;='Rent Roll'!$M45,AS$5&lt;='Rent Roll'!$N45)),
IF('Rent Roll'!$S19=NNN,AS49,
IF('Rent Roll'!$S19=Stop,AS74,
IF('Rent Roll'!$S19=CAM_Fixed,AS99,
IF('Rent Roll'!$S19=FSG,"-","-")))),"-"),"-")</f>
        <v>-</v>
      </c>
      <c r="AT22" s="92" t="str">
        <f>IF(AT$3='Rent Roll'!$U19,
IF(OR(AND(AT$5&gt;='Rent Roll'!$K19,AT$5&lt;='Rent Roll'!$L19),AND(AT$5&gt;='Rent Roll'!$M45,AT$5&lt;='Rent Roll'!$N45)),
IF('Rent Roll'!$S19=NNN,AT49,
IF('Rent Roll'!$S19=Stop,AT74,
IF('Rent Roll'!$S19=CAM_Fixed,AT99,
IF('Rent Roll'!$S19=FSG,"-","-")))),"-"),"-")</f>
        <v>-</v>
      </c>
      <c r="AU22" s="92" t="str">
        <f>IF(AU$3='Rent Roll'!$U19,
IF(OR(AND(AU$5&gt;='Rent Roll'!$K19,AU$5&lt;='Rent Roll'!$L19),AND(AU$5&gt;='Rent Roll'!$M45,AU$5&lt;='Rent Roll'!$N45)),
IF('Rent Roll'!$S19=NNN,AU49,
IF('Rent Roll'!$S19=Stop,AU74,
IF('Rent Roll'!$S19=CAM_Fixed,AU99,
IF('Rent Roll'!$S19=FSG,"-","-")))),"-"),"-")</f>
        <v>-</v>
      </c>
      <c r="AV22" s="92" t="str">
        <f>IF(AV$3='Rent Roll'!$U19,
IF(OR(AND(AV$5&gt;='Rent Roll'!$K19,AV$5&lt;='Rent Roll'!$L19),AND(AV$5&gt;='Rent Roll'!$M45,AV$5&lt;='Rent Roll'!$N45)),
IF('Rent Roll'!$S19=NNN,AV49,
IF('Rent Roll'!$S19=Stop,AV74,
IF('Rent Roll'!$S19=CAM_Fixed,AV99,
IF('Rent Roll'!$S19=FSG,"-","-")))),"-"),"-")</f>
        <v>-</v>
      </c>
      <c r="AW22" s="92" t="str">
        <f>IF(AW$3='Rent Roll'!$U19,
IF(OR(AND(AW$5&gt;='Rent Roll'!$K19,AW$5&lt;='Rent Roll'!$L19),AND(AW$5&gt;='Rent Roll'!$M45,AW$5&lt;='Rent Roll'!$N45)),
IF('Rent Roll'!$S19=NNN,AW49,
IF('Rent Roll'!$S19=Stop,AW74,
IF('Rent Roll'!$S19=CAM_Fixed,AW99,
IF('Rent Roll'!$S19=FSG,"-","-")))),"-"),"-")</f>
        <v>-</v>
      </c>
      <c r="AX22" s="92" t="str">
        <f>IF(AX$3='Rent Roll'!$U19,
IF(OR(AND(AX$5&gt;='Rent Roll'!$K19,AX$5&lt;='Rent Roll'!$L19),AND(AX$5&gt;='Rent Roll'!$M45,AX$5&lt;='Rent Roll'!$N45)),
IF('Rent Roll'!$S19=NNN,AX49,
IF('Rent Roll'!$S19=Stop,AX74,
IF('Rent Roll'!$S19=CAM_Fixed,AX99,
IF('Rent Roll'!$S19=FSG,"-","-")))),"-"),"-")</f>
        <v>-</v>
      </c>
      <c r="AY22" s="92" t="str">
        <f>IF(AY$3='Rent Roll'!$U19,
IF(OR(AND(AY$5&gt;='Rent Roll'!$K19,AY$5&lt;='Rent Roll'!$L19),AND(AY$5&gt;='Rent Roll'!$M45,AY$5&lt;='Rent Roll'!$N45)),
IF('Rent Roll'!$S19=NNN,AY49,
IF('Rent Roll'!$S19=Stop,AY74,
IF('Rent Roll'!$S19=CAM_Fixed,AY99,
IF('Rent Roll'!$S19=FSG,"-","-")))),"-"),"-")</f>
        <v>-</v>
      </c>
      <c r="AZ22" s="92" t="str">
        <f>IF(AZ$3='Rent Roll'!$U19,
IF(OR(AND(AZ$5&gt;='Rent Roll'!$K19,AZ$5&lt;='Rent Roll'!$L19),AND(AZ$5&gt;='Rent Roll'!$M45,AZ$5&lt;='Rent Roll'!$N45)),
IF('Rent Roll'!$S19=NNN,AZ49,
IF('Rent Roll'!$S19=Stop,AZ74,
IF('Rent Roll'!$S19=CAM_Fixed,AZ99,
IF('Rent Roll'!$S19=FSG,"-","-")))),"-"),"-")</f>
        <v>-</v>
      </c>
      <c r="BA22" s="92" t="str">
        <f>IF(BA$3='Rent Roll'!$U19,
IF(OR(AND(BA$5&gt;='Rent Roll'!$K19,BA$5&lt;='Rent Roll'!$L19),AND(BA$5&gt;='Rent Roll'!$M45,BA$5&lt;='Rent Roll'!$N45)),
IF('Rent Roll'!$S19=NNN,BA49,
IF('Rent Roll'!$S19=Stop,BA74,
IF('Rent Roll'!$S19=CAM_Fixed,BA99,
IF('Rent Roll'!$S19=FSG,"-","-")))),"-"),"-")</f>
        <v>-</v>
      </c>
      <c r="BB22" s="92" t="str">
        <f>IF(BB$3='Rent Roll'!$U19,
IF(OR(AND(BB$5&gt;='Rent Roll'!$K19,BB$5&lt;='Rent Roll'!$L19),AND(BB$5&gt;='Rent Roll'!$M45,BB$5&lt;='Rent Roll'!$N45)),
IF('Rent Roll'!$S19=NNN,BB49,
IF('Rent Roll'!$S19=Stop,BB74,
IF('Rent Roll'!$S19=CAM_Fixed,BB99,
IF('Rent Roll'!$S19=FSG,"-","-")))),"-"),"-")</f>
        <v>-</v>
      </c>
      <c r="BC22" s="92" t="str">
        <f>IF(BC$3='Rent Roll'!$U19,
IF(OR(AND(BC$5&gt;='Rent Roll'!$K19,BC$5&lt;='Rent Roll'!$L19),AND(BC$5&gt;='Rent Roll'!$M45,BC$5&lt;='Rent Roll'!$N45)),
IF('Rent Roll'!$S19=NNN,BC49,
IF('Rent Roll'!$S19=Stop,BC74,
IF('Rent Roll'!$S19=CAM_Fixed,BC99,
IF('Rent Roll'!$S19=FSG,"-","-")))),"-"),"-")</f>
        <v>-</v>
      </c>
      <c r="BD22" s="92" t="str">
        <f>IF(BD$3='Rent Roll'!$U19,
IF(OR(AND(BD$5&gt;='Rent Roll'!$K19,BD$5&lt;='Rent Roll'!$L19),AND(BD$5&gt;='Rent Roll'!$M45,BD$5&lt;='Rent Roll'!$N45)),
IF('Rent Roll'!$S19=NNN,BD49,
IF('Rent Roll'!$S19=Stop,BD74,
IF('Rent Roll'!$S19=CAM_Fixed,BD99,
IF('Rent Roll'!$S19=FSG,"-","-")))),"-"),"-")</f>
        <v>-</v>
      </c>
      <c r="BE22" s="92" t="str">
        <f>IF(BE$3='Rent Roll'!$U19,
IF(OR(AND(BE$5&gt;='Rent Roll'!$K19,BE$5&lt;='Rent Roll'!$L19),AND(BE$5&gt;='Rent Roll'!$M45,BE$5&lt;='Rent Roll'!$N45)),
IF('Rent Roll'!$S19=NNN,BE49,
IF('Rent Roll'!$S19=Stop,BE74,
IF('Rent Roll'!$S19=CAM_Fixed,BE99,
IF('Rent Roll'!$S19=FSG,"-","-")))),"-"),"-")</f>
        <v>-</v>
      </c>
      <c r="BF22" s="92" t="str">
        <f>IF(BF$3='Rent Roll'!$U19,
IF(OR(AND(BF$5&gt;='Rent Roll'!$K19,BF$5&lt;='Rent Roll'!$L19),AND(BF$5&gt;='Rent Roll'!$M45,BF$5&lt;='Rent Roll'!$N45)),
IF('Rent Roll'!$S19=NNN,BF49,
IF('Rent Roll'!$S19=Stop,BF74,
IF('Rent Roll'!$S19=CAM_Fixed,BF99,
IF('Rent Roll'!$S19=FSG,"-","-")))),"-"),"-")</f>
        <v>-</v>
      </c>
      <c r="BG22" s="92" t="str">
        <f>IF(BG$3='Rent Roll'!$U19,
IF(OR(AND(BG$5&gt;='Rent Roll'!$K19,BG$5&lt;='Rent Roll'!$L19),AND(BG$5&gt;='Rent Roll'!$M45,BG$5&lt;='Rent Roll'!$N45)),
IF('Rent Roll'!$S19=NNN,BG49,
IF('Rent Roll'!$S19=Stop,BG74,
IF('Rent Roll'!$S19=CAM_Fixed,BG99,
IF('Rent Roll'!$S19=FSG,"-","-")))),"-"),"-")</f>
        <v>-</v>
      </c>
      <c r="BH22" s="92" t="str">
        <f>IF(BH$3='Rent Roll'!$U19,
IF(OR(AND(BH$5&gt;='Rent Roll'!$K19,BH$5&lt;='Rent Roll'!$L19),AND(BH$5&gt;='Rent Roll'!$M45,BH$5&lt;='Rent Roll'!$N45)),
IF('Rent Roll'!$S19=NNN,BH49,
IF('Rent Roll'!$S19=Stop,BH74,
IF('Rent Roll'!$S19=CAM_Fixed,BH99,
IF('Rent Roll'!$S19=FSG,"-","-")))),"-"),"-")</f>
        <v>-</v>
      </c>
      <c r="BI22" s="92" t="str">
        <f>IF(BI$3='Rent Roll'!$U19,
IF(OR(AND(BI$5&gt;='Rent Roll'!$K19,BI$5&lt;='Rent Roll'!$L19),AND(BI$5&gt;='Rent Roll'!$M45,BI$5&lt;='Rent Roll'!$N45)),
IF('Rent Roll'!$S19=NNN,BI49,
IF('Rent Roll'!$S19=Stop,BI74,
IF('Rent Roll'!$S19=CAM_Fixed,BI99,
IF('Rent Roll'!$S19=FSG,"-","-")))),"-"),"-")</f>
        <v>-</v>
      </c>
      <c r="BJ22" s="92" t="str">
        <f>IF(BJ$3='Rent Roll'!$U19,
IF(OR(AND(BJ$5&gt;='Rent Roll'!$K19,BJ$5&lt;='Rent Roll'!$L19),AND(BJ$5&gt;='Rent Roll'!$M45,BJ$5&lt;='Rent Roll'!$N45)),
IF('Rent Roll'!$S19=NNN,BJ49,
IF('Rent Roll'!$S19=Stop,BJ74,
IF('Rent Roll'!$S19=CAM_Fixed,BJ99,
IF('Rent Roll'!$S19=FSG,"-","-")))),"-"),"-")</f>
        <v>-</v>
      </c>
      <c r="BK22" s="92" t="str">
        <f>IF(BK$3='Rent Roll'!$U19,
IF(OR(AND(BK$5&gt;='Rent Roll'!$K19,BK$5&lt;='Rent Roll'!$L19),AND(BK$5&gt;='Rent Roll'!$M45,BK$5&lt;='Rent Roll'!$N45)),
IF('Rent Roll'!$S19=NNN,BK49,
IF('Rent Roll'!$S19=Stop,BK74,
IF('Rent Roll'!$S19=CAM_Fixed,BK99,
IF('Rent Roll'!$S19=FSG,"-","-")))),"-"),"-")</f>
        <v>-</v>
      </c>
      <c r="BL22" s="92" t="str">
        <f>IF(BL$3='Rent Roll'!$U19,
IF(OR(AND(BL$5&gt;='Rent Roll'!$K19,BL$5&lt;='Rent Roll'!$L19),AND(BL$5&gt;='Rent Roll'!$M45,BL$5&lt;='Rent Roll'!$N45)),
IF('Rent Roll'!$S19=NNN,BL49,
IF('Rent Roll'!$S19=Stop,BL74,
IF('Rent Roll'!$S19=CAM_Fixed,BL99,
IF('Rent Roll'!$S19=FSG,"-","-")))),"-"),"-")</f>
        <v>-</v>
      </c>
      <c r="BM22" s="92" t="str">
        <f>IF(BM$3='Rent Roll'!$U19,
IF(OR(AND(BM$5&gt;='Rent Roll'!$K19,BM$5&lt;='Rent Roll'!$L19),AND(BM$5&gt;='Rent Roll'!$M45,BM$5&lt;='Rent Roll'!$N45)),
IF('Rent Roll'!$S19=NNN,BM49,
IF('Rent Roll'!$S19=Stop,BM74,
IF('Rent Roll'!$S19=CAM_Fixed,BM99,
IF('Rent Roll'!$S19=FSG,"-","-")))),"-"),"-")</f>
        <v>-</v>
      </c>
      <c r="BN22" s="92" t="str">
        <f>IF(BN$3='Rent Roll'!$U19,
IF(OR(AND(BN$5&gt;='Rent Roll'!$K19,BN$5&lt;='Rent Roll'!$L19),AND(BN$5&gt;='Rent Roll'!$M45,BN$5&lt;='Rent Roll'!$N45)),
IF('Rent Roll'!$S19=NNN,BN49,
IF('Rent Roll'!$S19=Stop,BN74,
IF('Rent Roll'!$S19=CAM_Fixed,BN99,
IF('Rent Roll'!$S19=FSG,"-","-")))),"-"),"-")</f>
        <v>-</v>
      </c>
      <c r="BO22" s="92" t="str">
        <f>IF(BO$3='Rent Roll'!$U19,
IF(OR(AND(BO$5&gt;='Rent Roll'!$K19,BO$5&lt;='Rent Roll'!$L19),AND(BO$5&gt;='Rent Roll'!$M45,BO$5&lt;='Rent Roll'!$N45)),
IF('Rent Roll'!$S19=NNN,BO49,
IF('Rent Roll'!$S19=Stop,BO74,
IF('Rent Roll'!$S19=CAM_Fixed,BO99,
IF('Rent Roll'!$S19=FSG,"-","-")))),"-"),"-")</f>
        <v>-</v>
      </c>
      <c r="BP22" s="92" t="str">
        <f>IF(BP$3='Rent Roll'!$U19,
IF(OR(AND(BP$5&gt;='Rent Roll'!$K19,BP$5&lt;='Rent Roll'!$L19),AND(BP$5&gt;='Rent Roll'!$M45,BP$5&lt;='Rent Roll'!$N45)),
IF('Rent Roll'!$S19=NNN,BP49,
IF('Rent Roll'!$S19=Stop,BP74,
IF('Rent Roll'!$S19=CAM_Fixed,BP99,
IF('Rent Roll'!$S19=FSG,"-","-")))),"-"),"-")</f>
        <v>-</v>
      </c>
      <c r="BQ22" s="92" t="str">
        <f>IF(BQ$3='Rent Roll'!$U19,
IF(OR(AND(BQ$5&gt;='Rent Roll'!$K19,BQ$5&lt;='Rent Roll'!$L19),AND(BQ$5&gt;='Rent Roll'!$M45,BQ$5&lt;='Rent Roll'!$N45)),
IF('Rent Roll'!$S19=NNN,BQ49,
IF('Rent Roll'!$S19=Stop,BQ74,
IF('Rent Roll'!$S19=CAM_Fixed,BQ99,
IF('Rent Roll'!$S19=FSG,"-","-")))),"-"),"-")</f>
        <v>-</v>
      </c>
      <c r="BR22" s="92" t="str">
        <f>IF(BR$3='Rent Roll'!$U19,
IF(OR(AND(BR$5&gt;='Rent Roll'!$K19,BR$5&lt;='Rent Roll'!$L19),AND(BR$5&gt;='Rent Roll'!$M45,BR$5&lt;='Rent Roll'!$N45)),
IF('Rent Roll'!$S19=NNN,BR49,
IF('Rent Roll'!$S19=Stop,BR74,
IF('Rent Roll'!$S19=CAM_Fixed,BR99,
IF('Rent Roll'!$S19=FSG,"-","-")))),"-"),"-")</f>
        <v>-</v>
      </c>
      <c r="BS22" s="92" t="str">
        <f>IF(BS$3='Rent Roll'!$U19,
IF(OR(AND(BS$5&gt;='Rent Roll'!$K19,BS$5&lt;='Rent Roll'!$L19),AND(BS$5&gt;='Rent Roll'!$M45,BS$5&lt;='Rent Roll'!$N45)),
IF('Rent Roll'!$S19=NNN,BS49,
IF('Rent Roll'!$S19=Stop,BS74,
IF('Rent Roll'!$S19=CAM_Fixed,BS99,
IF('Rent Roll'!$S19=FSG,"-","-")))),"-"),"-")</f>
        <v>-</v>
      </c>
      <c r="BT22" s="92" t="str">
        <f>IF(BT$3='Rent Roll'!$U19,
IF(OR(AND(BT$5&gt;='Rent Roll'!$K19,BT$5&lt;='Rent Roll'!$L19),AND(BT$5&gt;='Rent Roll'!$M45,BT$5&lt;='Rent Roll'!$N45)),
IF('Rent Roll'!$S19=NNN,BT49,
IF('Rent Roll'!$S19=Stop,BT74,
IF('Rent Roll'!$S19=CAM_Fixed,BT99,
IF('Rent Roll'!$S19=FSG,"-","-")))),"-"),"-")</f>
        <v>-</v>
      </c>
      <c r="BU22" s="92" t="str">
        <f>IF(BU$3='Rent Roll'!$U19,
IF(OR(AND(BU$5&gt;='Rent Roll'!$K19,BU$5&lt;='Rent Roll'!$L19),AND(BU$5&gt;='Rent Roll'!$M45,BU$5&lt;='Rent Roll'!$N45)),
IF('Rent Roll'!$S19=NNN,BU49,
IF('Rent Roll'!$S19=Stop,BU74,
IF('Rent Roll'!$S19=CAM_Fixed,BU99,
IF('Rent Roll'!$S19=FSG,"-","-")))),"-"),"-")</f>
        <v>-</v>
      </c>
      <c r="BV22" s="92" t="str">
        <f>IF(BV$3='Rent Roll'!$U19,
IF(OR(AND(BV$5&gt;='Rent Roll'!$K19,BV$5&lt;='Rent Roll'!$L19),AND(BV$5&gt;='Rent Roll'!$M45,BV$5&lt;='Rent Roll'!$N45)),
IF('Rent Roll'!$S19=NNN,BV49,
IF('Rent Roll'!$S19=Stop,BV74,
IF('Rent Roll'!$S19=CAM_Fixed,BV99,
IF('Rent Roll'!$S19=FSG,"-","-")))),"-"),"-")</f>
        <v>-</v>
      </c>
      <c r="BW22" s="92" t="str">
        <f>IF(BW$3='Rent Roll'!$U19,
IF(OR(AND(BW$5&gt;='Rent Roll'!$K19,BW$5&lt;='Rent Roll'!$L19),AND(BW$5&gt;='Rent Roll'!$M45,BW$5&lt;='Rent Roll'!$N45)),
IF('Rent Roll'!$S19=NNN,BW49,
IF('Rent Roll'!$S19=Stop,BW74,
IF('Rent Roll'!$S19=CAM_Fixed,BW99,
IF('Rent Roll'!$S19=FSG,"-","-")))),"-"),"-")</f>
        <v>-</v>
      </c>
      <c r="BX22" s="92" t="str">
        <f>IF(BX$3='Rent Roll'!$U19,
IF(OR(AND(BX$5&gt;='Rent Roll'!$K19,BX$5&lt;='Rent Roll'!$L19),AND(BX$5&gt;='Rent Roll'!$M45,BX$5&lt;='Rent Roll'!$N45)),
IF('Rent Roll'!$S19=NNN,BX49,
IF('Rent Roll'!$S19=Stop,BX74,
IF('Rent Roll'!$S19=CAM_Fixed,BX99,
IF('Rent Roll'!$S19=FSG,"-","-")))),"-"),"-")</f>
        <v>-</v>
      </c>
      <c r="BY22" s="92" t="str">
        <f>IF(BY$3='Rent Roll'!$U19,
IF(OR(AND(BY$5&gt;='Rent Roll'!$K19,BY$5&lt;='Rent Roll'!$L19),AND(BY$5&gt;='Rent Roll'!$M45,BY$5&lt;='Rent Roll'!$N45)),
IF('Rent Roll'!$S19=NNN,BY49,
IF('Rent Roll'!$S19=Stop,BY74,
IF('Rent Roll'!$S19=CAM_Fixed,BY99,
IF('Rent Roll'!$S19=FSG,"-","-")))),"-"),"-")</f>
        <v>-</v>
      </c>
      <c r="BZ22" s="92" t="str">
        <f>IF(BZ$3='Rent Roll'!$U19,
IF(OR(AND(BZ$5&gt;='Rent Roll'!$K19,BZ$5&lt;='Rent Roll'!$L19),AND(BZ$5&gt;='Rent Roll'!$M45,BZ$5&lt;='Rent Roll'!$N45)),
IF('Rent Roll'!$S19=NNN,BZ49,
IF('Rent Roll'!$S19=Stop,BZ74,
IF('Rent Roll'!$S19=CAM_Fixed,BZ99,
IF('Rent Roll'!$S19=FSG,"-","-")))),"-"),"-")</f>
        <v>-</v>
      </c>
      <c r="CA22" s="92" t="str">
        <f>IF(CA$3='Rent Roll'!$U19,
IF(OR(AND(CA$5&gt;='Rent Roll'!$K19,CA$5&lt;='Rent Roll'!$L19),AND(CA$5&gt;='Rent Roll'!$M45,CA$5&lt;='Rent Roll'!$N45)),
IF('Rent Roll'!$S19=NNN,CA49,
IF('Rent Roll'!$S19=Stop,CA74,
IF('Rent Roll'!$S19=CAM_Fixed,CA99,
IF('Rent Roll'!$S19=FSG,"-","-")))),"-"),"-")</f>
        <v>-</v>
      </c>
      <c r="CB22" s="92" t="str">
        <f>IF(CB$3='Rent Roll'!$U19,
IF(OR(AND(CB$5&gt;='Rent Roll'!$K19,CB$5&lt;='Rent Roll'!$L19),AND(CB$5&gt;='Rent Roll'!$M45,CB$5&lt;='Rent Roll'!$N45)),
IF('Rent Roll'!$S19=NNN,CB49,
IF('Rent Roll'!$S19=Stop,CB74,
IF('Rent Roll'!$S19=CAM_Fixed,CB99,
IF('Rent Roll'!$S19=FSG,"-","-")))),"-"),"-")</f>
        <v>-</v>
      </c>
      <c r="CC22" s="92" t="str">
        <f>IF(CC$3='Rent Roll'!$U19,
IF(OR(AND(CC$5&gt;='Rent Roll'!$K19,CC$5&lt;='Rent Roll'!$L19),AND(CC$5&gt;='Rent Roll'!$M45,CC$5&lt;='Rent Roll'!$N45)),
IF('Rent Roll'!$S19=NNN,CC49,
IF('Rent Roll'!$S19=Stop,CC74,
IF('Rent Roll'!$S19=CAM_Fixed,CC99,
IF('Rent Roll'!$S19=FSG,"-","-")))),"-"),"-")</f>
        <v>-</v>
      </c>
      <c r="CD22" s="92" t="str">
        <f>IF(CD$3='Rent Roll'!$U19,
IF(OR(AND(CD$5&gt;='Rent Roll'!$K19,CD$5&lt;='Rent Roll'!$L19),AND(CD$5&gt;='Rent Roll'!$M45,CD$5&lt;='Rent Roll'!$N45)),
IF('Rent Roll'!$S19=NNN,CD49,
IF('Rent Roll'!$S19=Stop,CD74,
IF('Rent Roll'!$S19=CAM_Fixed,CD99,
IF('Rent Roll'!$S19=FSG,"-","-")))),"-"),"-")</f>
        <v>-</v>
      </c>
      <c r="CE22" s="92" t="str">
        <f>IF(CE$3='Rent Roll'!$U19,
IF(OR(AND(CE$5&gt;='Rent Roll'!$K19,CE$5&lt;='Rent Roll'!$L19),AND(CE$5&gt;='Rent Roll'!$M45,CE$5&lt;='Rent Roll'!$N45)),
IF('Rent Roll'!$S19=NNN,CE49,
IF('Rent Roll'!$S19=Stop,CE74,
IF('Rent Roll'!$S19=CAM_Fixed,CE99,
IF('Rent Roll'!$S19=FSG,"-","-")))),"-"),"-")</f>
        <v>-</v>
      </c>
      <c r="CF22" s="92" t="str">
        <f>IF(CF$3='Rent Roll'!$U19,
IF(OR(AND(CF$5&gt;='Rent Roll'!$K19,CF$5&lt;='Rent Roll'!$L19),AND(CF$5&gt;='Rent Roll'!$M45,CF$5&lt;='Rent Roll'!$N45)),
IF('Rent Roll'!$S19=NNN,CF49,
IF('Rent Roll'!$S19=Stop,CF74,
IF('Rent Roll'!$S19=CAM_Fixed,CF99,
IF('Rent Roll'!$S19=FSG,"-","-")))),"-"),"-")</f>
        <v>-</v>
      </c>
      <c r="CG22" s="92" t="str">
        <f>IF(CG$3='Rent Roll'!$U19,
IF(OR(AND(CG$5&gt;='Rent Roll'!$K19,CG$5&lt;='Rent Roll'!$L19),AND(CG$5&gt;='Rent Roll'!$M45,CG$5&lt;='Rent Roll'!$N45)),
IF('Rent Roll'!$S19=NNN,CG49,
IF('Rent Roll'!$S19=Stop,CG74,
IF('Rent Roll'!$S19=CAM_Fixed,CG99,
IF('Rent Roll'!$S19=FSG,"-","-")))),"-"),"-")</f>
        <v>-</v>
      </c>
      <c r="CH22" s="92" t="str">
        <f>IF(CH$3='Rent Roll'!$U19,
IF(OR(AND(CH$5&gt;='Rent Roll'!$K19,CH$5&lt;='Rent Roll'!$L19),AND(CH$5&gt;='Rent Roll'!$M45,CH$5&lt;='Rent Roll'!$N45)),
IF('Rent Roll'!$S19=NNN,CH49,
IF('Rent Roll'!$S19=Stop,CH74,
IF('Rent Roll'!$S19=CAM_Fixed,CH99,
IF('Rent Roll'!$S19=FSG,"-","-")))),"-"),"-")</f>
        <v>-</v>
      </c>
      <c r="CI22" s="92" t="str">
        <f>IF(CI$3='Rent Roll'!$U19,
IF(OR(AND(CI$5&gt;='Rent Roll'!$K19,CI$5&lt;='Rent Roll'!$L19),AND(CI$5&gt;='Rent Roll'!$M45,CI$5&lt;='Rent Roll'!$N45)),
IF('Rent Roll'!$S19=NNN,CI49,
IF('Rent Roll'!$S19=Stop,CI74,
IF('Rent Roll'!$S19=CAM_Fixed,CI99,
IF('Rent Roll'!$S19=FSG,"-","-")))),"-"),"-")</f>
        <v>-</v>
      </c>
      <c r="CJ22" s="92" t="str">
        <f>IF(CJ$3='Rent Roll'!$U19,
IF(OR(AND(CJ$5&gt;='Rent Roll'!$K19,CJ$5&lt;='Rent Roll'!$L19),AND(CJ$5&gt;='Rent Roll'!$M45,CJ$5&lt;='Rent Roll'!$N45)),
IF('Rent Roll'!$S19=NNN,CJ49,
IF('Rent Roll'!$S19=Stop,CJ74,
IF('Rent Roll'!$S19=CAM_Fixed,CJ99,
IF('Rent Roll'!$S19=FSG,"-","-")))),"-"),"-")</f>
        <v>-</v>
      </c>
      <c r="CK22" s="92" t="str">
        <f>IF(CK$3='Rent Roll'!$U19,
IF(OR(AND(CK$5&gt;='Rent Roll'!$K19,CK$5&lt;='Rent Roll'!$L19),AND(CK$5&gt;='Rent Roll'!$M45,CK$5&lt;='Rent Roll'!$N45)),
IF('Rent Roll'!$S19=NNN,CK49,
IF('Rent Roll'!$S19=Stop,CK74,
IF('Rent Roll'!$S19=CAM_Fixed,CK99,
IF('Rent Roll'!$S19=FSG,"-","-")))),"-"),"-")</f>
        <v>-</v>
      </c>
      <c r="CL22" s="92" t="str">
        <f>IF(CL$3='Rent Roll'!$U19,
IF(OR(AND(CL$5&gt;='Rent Roll'!$K19,CL$5&lt;='Rent Roll'!$L19),AND(CL$5&gt;='Rent Roll'!$M45,CL$5&lt;='Rent Roll'!$N45)),
IF('Rent Roll'!$S19=NNN,CL49,
IF('Rent Roll'!$S19=Stop,CL74,
IF('Rent Roll'!$S19=CAM_Fixed,CL99,
IF('Rent Roll'!$S19=FSG,"-","-")))),"-"),"-")</f>
        <v>-</v>
      </c>
      <c r="CM22" s="92" t="str">
        <f>IF(CM$3='Rent Roll'!$U19,
IF(OR(AND(CM$5&gt;='Rent Roll'!$K19,CM$5&lt;='Rent Roll'!$L19),AND(CM$5&gt;='Rent Roll'!$M45,CM$5&lt;='Rent Roll'!$N45)),
IF('Rent Roll'!$S19=NNN,CM49,
IF('Rent Roll'!$S19=Stop,CM74,
IF('Rent Roll'!$S19=CAM_Fixed,CM99,
IF('Rent Roll'!$S19=FSG,"-","-")))),"-"),"-")</f>
        <v>-</v>
      </c>
      <c r="CN22" s="92" t="str">
        <f>IF(CN$3='Rent Roll'!$U19,
IF(OR(AND(CN$5&gt;='Rent Roll'!$K19,CN$5&lt;='Rent Roll'!$L19),AND(CN$5&gt;='Rent Roll'!$M45,CN$5&lt;='Rent Roll'!$N45)),
IF('Rent Roll'!$S19=NNN,CN49,
IF('Rent Roll'!$S19=Stop,CN74,
IF('Rent Roll'!$S19=CAM_Fixed,CN99,
IF('Rent Roll'!$S19=FSG,"-","-")))),"-"),"-")</f>
        <v>-</v>
      </c>
      <c r="CO22" s="92" t="str">
        <f>IF(CO$3='Rent Roll'!$U19,
IF(OR(AND(CO$5&gt;='Rent Roll'!$K19,CO$5&lt;='Rent Roll'!$L19),AND(CO$5&gt;='Rent Roll'!$M45,CO$5&lt;='Rent Roll'!$N45)),
IF('Rent Roll'!$S19=NNN,CO49,
IF('Rent Roll'!$S19=Stop,CO74,
IF('Rent Roll'!$S19=CAM_Fixed,CO99,
IF('Rent Roll'!$S19=FSG,"-","-")))),"-"),"-")</f>
        <v>-</v>
      </c>
      <c r="CP22" s="92" t="str">
        <f>IF(CP$3='Rent Roll'!$U19,
IF(OR(AND(CP$5&gt;='Rent Roll'!$K19,CP$5&lt;='Rent Roll'!$L19),AND(CP$5&gt;='Rent Roll'!$M45,CP$5&lt;='Rent Roll'!$N45)),
IF('Rent Roll'!$S19=NNN,CP49,
IF('Rent Roll'!$S19=Stop,CP74,
IF('Rent Roll'!$S19=CAM_Fixed,CP99,
IF('Rent Roll'!$S19=FSG,"-","-")))),"-"),"-")</f>
        <v>-</v>
      </c>
      <c r="CQ22" s="92" t="str">
        <f>IF(CQ$3='Rent Roll'!$U19,
IF(OR(AND(CQ$5&gt;='Rent Roll'!$K19,CQ$5&lt;='Rent Roll'!$L19),AND(CQ$5&gt;='Rent Roll'!$M45,CQ$5&lt;='Rent Roll'!$N45)),
IF('Rent Roll'!$S19=NNN,CQ49,
IF('Rent Roll'!$S19=Stop,CQ74,
IF('Rent Roll'!$S19=CAM_Fixed,CQ99,
IF('Rent Roll'!$S19=FSG,"-","-")))),"-"),"-")</f>
        <v>-</v>
      </c>
      <c r="CR22" s="92" t="str">
        <f>IF(CR$3='Rent Roll'!$U19,
IF(OR(AND(CR$5&gt;='Rent Roll'!$K19,CR$5&lt;='Rent Roll'!$L19),AND(CR$5&gt;='Rent Roll'!$M45,CR$5&lt;='Rent Roll'!$N45)),
IF('Rent Roll'!$S19=NNN,CR49,
IF('Rent Roll'!$S19=Stop,CR74,
IF('Rent Roll'!$S19=CAM_Fixed,CR99,
IF('Rent Roll'!$S19=FSG,"-","-")))),"-"),"-")</f>
        <v>-</v>
      </c>
      <c r="CS22" s="92" t="str">
        <f>IF(CS$3='Rent Roll'!$U19,
IF(OR(AND(CS$5&gt;='Rent Roll'!$K19,CS$5&lt;='Rent Roll'!$L19),AND(CS$5&gt;='Rent Roll'!$M45,CS$5&lt;='Rent Roll'!$N45)),
IF('Rent Roll'!$S19=NNN,CS49,
IF('Rent Roll'!$S19=Stop,CS74,
IF('Rent Roll'!$S19=CAM_Fixed,CS99,
IF('Rent Roll'!$S19=FSG,"-","-")))),"-"),"-")</f>
        <v>-</v>
      </c>
      <c r="CT22" s="92" t="str">
        <f>IF(CT$3='Rent Roll'!$U19,
IF(OR(AND(CT$5&gt;='Rent Roll'!$K19,CT$5&lt;='Rent Roll'!$L19),AND(CT$5&gt;='Rent Roll'!$M45,CT$5&lt;='Rent Roll'!$N45)),
IF('Rent Roll'!$S19=NNN,CT49,
IF('Rent Roll'!$S19=Stop,CT74,
IF('Rent Roll'!$S19=CAM_Fixed,CT99,
IF('Rent Roll'!$S19=FSG,"-","-")))),"-"),"-")</f>
        <v>-</v>
      </c>
      <c r="CU22" s="92" t="str">
        <f>IF(CU$3='Rent Roll'!$U19,
IF(OR(AND(CU$5&gt;='Rent Roll'!$K19,CU$5&lt;='Rent Roll'!$L19),AND(CU$5&gt;='Rent Roll'!$M45,CU$5&lt;='Rent Roll'!$N45)),
IF('Rent Roll'!$S19=NNN,CU49,
IF('Rent Roll'!$S19=Stop,CU74,
IF('Rent Roll'!$S19=CAM_Fixed,CU99,
IF('Rent Roll'!$S19=FSG,"-","-")))),"-"),"-")</f>
        <v>-</v>
      </c>
      <c r="CV22" s="92" t="str">
        <f>IF(CV$3='Rent Roll'!$U19,
IF(OR(AND(CV$5&gt;='Rent Roll'!$K19,CV$5&lt;='Rent Roll'!$L19),AND(CV$5&gt;='Rent Roll'!$M45,CV$5&lt;='Rent Roll'!$N45)),
IF('Rent Roll'!$S19=NNN,CV49,
IF('Rent Roll'!$S19=Stop,CV74,
IF('Rent Roll'!$S19=CAM_Fixed,CV99,
IF('Rent Roll'!$S19=FSG,"-","-")))),"-"),"-")</f>
        <v>-</v>
      </c>
      <c r="CW22" s="92" t="str">
        <f>IF(CW$3='Rent Roll'!$U19,
IF(OR(AND(CW$5&gt;='Rent Roll'!$K19,CW$5&lt;='Rent Roll'!$L19),AND(CW$5&gt;='Rent Roll'!$M45,CW$5&lt;='Rent Roll'!$N45)),
IF('Rent Roll'!$S19=NNN,CW49,
IF('Rent Roll'!$S19=Stop,CW74,
IF('Rent Roll'!$S19=CAM_Fixed,CW99,
IF('Rent Roll'!$S19=FSG,"-","-")))),"-"),"-")</f>
        <v>-</v>
      </c>
      <c r="CX22" s="92" t="str">
        <f>IF(CX$3='Rent Roll'!$U19,
IF(OR(AND(CX$5&gt;='Rent Roll'!$K19,CX$5&lt;='Rent Roll'!$L19),AND(CX$5&gt;='Rent Roll'!$M45,CX$5&lt;='Rent Roll'!$N45)),
IF('Rent Roll'!$S19=NNN,CX49,
IF('Rent Roll'!$S19=Stop,CX74,
IF('Rent Roll'!$S19=CAM_Fixed,CX99,
IF('Rent Roll'!$S19=FSG,"-","-")))),"-"),"-")</f>
        <v>-</v>
      </c>
      <c r="CY22" s="92" t="str">
        <f>IF(CY$3='Rent Roll'!$U19,
IF(OR(AND(CY$5&gt;='Rent Roll'!$K19,CY$5&lt;='Rent Roll'!$L19),AND(CY$5&gt;='Rent Roll'!$M45,CY$5&lt;='Rent Roll'!$N45)),
IF('Rent Roll'!$S19=NNN,CY49,
IF('Rent Roll'!$S19=Stop,CY74,
IF('Rent Roll'!$S19=CAM_Fixed,CY99,
IF('Rent Roll'!$S19=FSG,"-","-")))),"-"),"-")</f>
        <v>-</v>
      </c>
      <c r="CZ22" s="92" t="str">
        <f>IF(CZ$3='Rent Roll'!$U19,
IF(OR(AND(CZ$5&gt;='Rent Roll'!$K19,CZ$5&lt;='Rent Roll'!$L19),AND(CZ$5&gt;='Rent Roll'!$M45,CZ$5&lt;='Rent Roll'!$N45)),
IF('Rent Roll'!$S19=NNN,CZ49,
IF('Rent Roll'!$S19=Stop,CZ74,
IF('Rent Roll'!$S19=CAM_Fixed,CZ99,
IF('Rent Roll'!$S19=FSG,"-","-")))),"-"),"-")</f>
        <v>-</v>
      </c>
      <c r="DA22" s="92" t="str">
        <f>IF(DA$3='Rent Roll'!$U19,
IF(OR(AND(DA$5&gt;='Rent Roll'!$K19,DA$5&lt;='Rent Roll'!$L19),AND(DA$5&gt;='Rent Roll'!$M45,DA$5&lt;='Rent Roll'!$N45)),
IF('Rent Roll'!$S19=NNN,DA49,
IF('Rent Roll'!$S19=Stop,DA74,
IF('Rent Roll'!$S19=CAM_Fixed,DA99,
IF('Rent Roll'!$S19=FSG,"-","-")))),"-"),"-")</f>
        <v>-</v>
      </c>
      <c r="DB22" s="92" t="str">
        <f>IF(DB$3='Rent Roll'!$U19,
IF(OR(AND(DB$5&gt;='Rent Roll'!$K19,DB$5&lt;='Rent Roll'!$L19),AND(DB$5&gt;='Rent Roll'!$M45,DB$5&lt;='Rent Roll'!$N45)),
IF('Rent Roll'!$S19=NNN,DB49,
IF('Rent Roll'!$S19=Stop,DB74,
IF('Rent Roll'!$S19=CAM_Fixed,DB99,
IF('Rent Roll'!$S19=FSG,"-","-")))),"-"),"-")</f>
        <v>-</v>
      </c>
      <c r="DC22" s="92" t="str">
        <f>IF(DC$3='Rent Roll'!$U19,
IF(OR(AND(DC$5&gt;='Rent Roll'!$K19,DC$5&lt;='Rent Roll'!$L19),AND(DC$5&gt;='Rent Roll'!$M45,DC$5&lt;='Rent Roll'!$N45)),
IF('Rent Roll'!$S19=NNN,DC49,
IF('Rent Roll'!$S19=Stop,DC74,
IF('Rent Roll'!$S19=CAM_Fixed,DC99,
IF('Rent Roll'!$S19=FSG,"-","-")))),"-"),"-")</f>
        <v>-</v>
      </c>
      <c r="DD22" s="92" t="str">
        <f>IF(DD$3='Rent Roll'!$U19,
IF(OR(AND(DD$5&gt;='Rent Roll'!$K19,DD$5&lt;='Rent Roll'!$L19),AND(DD$5&gt;='Rent Roll'!$M45,DD$5&lt;='Rent Roll'!$N45)),
IF('Rent Roll'!$S19=NNN,DD49,
IF('Rent Roll'!$S19=Stop,DD74,
IF('Rent Roll'!$S19=CAM_Fixed,DD99,
IF('Rent Roll'!$S19=FSG,"-","-")))),"-"),"-")</f>
        <v>-</v>
      </c>
      <c r="DE22" s="92" t="str">
        <f>IF(DE$3='Rent Roll'!$U19,
IF(OR(AND(DE$5&gt;='Rent Roll'!$K19,DE$5&lt;='Rent Roll'!$L19),AND(DE$5&gt;='Rent Roll'!$M45,DE$5&lt;='Rent Roll'!$N45)),
IF('Rent Roll'!$S19=NNN,DE49,
IF('Rent Roll'!$S19=Stop,DE74,
IF('Rent Roll'!$S19=CAM_Fixed,DE99,
IF('Rent Roll'!$S19=FSG,"-","-")))),"-"),"-")</f>
        <v>-</v>
      </c>
      <c r="DF22" s="92" t="str">
        <f>IF(DF$3='Rent Roll'!$U19,
IF(OR(AND(DF$5&gt;='Rent Roll'!$K19,DF$5&lt;='Rent Roll'!$L19),AND(DF$5&gt;='Rent Roll'!$M45,DF$5&lt;='Rent Roll'!$N45)),
IF('Rent Roll'!$S19=NNN,DF49,
IF('Rent Roll'!$S19=Stop,DF74,
IF('Rent Roll'!$S19=CAM_Fixed,DF99,
IF('Rent Roll'!$S19=FSG,"-","-")))),"-"),"-")</f>
        <v>-</v>
      </c>
      <c r="DG22" s="92" t="str">
        <f>IF(DG$3='Rent Roll'!$U19,
IF(OR(AND(DG$5&gt;='Rent Roll'!$K19,DG$5&lt;='Rent Roll'!$L19),AND(DG$5&gt;='Rent Roll'!$M45,DG$5&lt;='Rent Roll'!$N45)),
IF('Rent Roll'!$S19=NNN,DG49,
IF('Rent Roll'!$S19=Stop,DG74,
IF('Rent Roll'!$S19=CAM_Fixed,DG99,
IF('Rent Roll'!$S19=FSG,"-","-")))),"-"),"-")</f>
        <v>-</v>
      </c>
      <c r="DH22" s="92" t="str">
        <f>IF(DH$3='Rent Roll'!$U19,
IF(OR(AND(DH$5&gt;='Rent Roll'!$K19,DH$5&lt;='Rent Roll'!$L19),AND(DH$5&gt;='Rent Roll'!$M45,DH$5&lt;='Rent Roll'!$N45)),
IF('Rent Roll'!$S19=NNN,DH49,
IF('Rent Roll'!$S19=Stop,DH74,
IF('Rent Roll'!$S19=CAM_Fixed,DH99,
IF('Rent Roll'!$S19=FSG,"-","-")))),"-"),"-")</f>
        <v>-</v>
      </c>
      <c r="DI22" s="92" t="str">
        <f>IF(DI$3='Rent Roll'!$U19,
IF(OR(AND(DI$5&gt;='Rent Roll'!$K19,DI$5&lt;='Rent Roll'!$L19),AND(DI$5&gt;='Rent Roll'!$M45,DI$5&lt;='Rent Roll'!$N45)),
IF('Rent Roll'!$S19=NNN,DI49,
IF('Rent Roll'!$S19=Stop,DI74,
IF('Rent Roll'!$S19=CAM_Fixed,DI99,
IF('Rent Roll'!$S19=FSG,"-","-")))),"-"),"-")</f>
        <v>-</v>
      </c>
      <c r="DJ22" s="92" t="str">
        <f>IF(DJ$3='Rent Roll'!$U19,
IF(OR(AND(DJ$5&gt;='Rent Roll'!$K19,DJ$5&lt;='Rent Roll'!$L19),AND(DJ$5&gt;='Rent Roll'!$M45,DJ$5&lt;='Rent Roll'!$N45)),
IF('Rent Roll'!$S19=NNN,DJ49,
IF('Rent Roll'!$S19=Stop,DJ74,
IF('Rent Roll'!$S19=CAM_Fixed,DJ99,
IF('Rent Roll'!$S19=FSG,"-","-")))),"-"),"-")</f>
        <v>-</v>
      </c>
      <c r="DK22" s="92" t="str">
        <f>IF(DK$3='Rent Roll'!$U19,
IF(OR(AND(DK$5&gt;='Rent Roll'!$K19,DK$5&lt;='Rent Roll'!$L19),AND(DK$5&gt;='Rent Roll'!$M45,DK$5&lt;='Rent Roll'!$N45)),
IF('Rent Roll'!$S19=NNN,DK49,
IF('Rent Roll'!$S19=Stop,DK74,
IF('Rent Roll'!$S19=CAM_Fixed,DK99,
IF('Rent Roll'!$S19=FSG,"-","-")))),"-"),"-")</f>
        <v>-</v>
      </c>
      <c r="DL22" s="92" t="str">
        <f>IF(DL$3='Rent Roll'!$U19,
IF(OR(AND(DL$5&gt;='Rent Roll'!$K19,DL$5&lt;='Rent Roll'!$L19),AND(DL$5&gt;='Rent Roll'!$M45,DL$5&lt;='Rent Roll'!$N45)),
IF('Rent Roll'!$S19=NNN,DL49,
IF('Rent Roll'!$S19=Stop,DL74,
IF('Rent Roll'!$S19=CAM_Fixed,DL99,
IF('Rent Roll'!$S19=FSG,"-","-")))),"-"),"-")</f>
        <v>-</v>
      </c>
      <c r="DM22" s="92" t="str">
        <f>IF(DM$3='Rent Roll'!$U19,
IF(OR(AND(DM$5&gt;='Rent Roll'!$K19,DM$5&lt;='Rent Roll'!$L19),AND(DM$5&gt;='Rent Roll'!$M45,DM$5&lt;='Rent Roll'!$N45)),
IF('Rent Roll'!$S19=NNN,DM49,
IF('Rent Roll'!$S19=Stop,DM74,
IF('Rent Roll'!$S19=CAM_Fixed,DM99,
IF('Rent Roll'!$S19=FSG,"-","-")))),"-"),"-")</f>
        <v>-</v>
      </c>
      <c r="DN22" s="92" t="str">
        <f>IF(DN$3='Rent Roll'!$U19,
IF(OR(AND(DN$5&gt;='Rent Roll'!$K19,DN$5&lt;='Rent Roll'!$L19),AND(DN$5&gt;='Rent Roll'!$M45,DN$5&lt;='Rent Roll'!$N45)),
IF('Rent Roll'!$S19=NNN,DN49,
IF('Rent Roll'!$S19=Stop,DN74,
IF('Rent Roll'!$S19=CAM_Fixed,DN99,
IF('Rent Roll'!$S19=FSG,"-","-")))),"-"),"-")</f>
        <v>-</v>
      </c>
      <c r="DO22" s="92" t="str">
        <f>IF(DO$3='Rent Roll'!$U19,
IF(OR(AND(DO$5&gt;='Rent Roll'!$K19,DO$5&lt;='Rent Roll'!$L19),AND(DO$5&gt;='Rent Roll'!$M45,DO$5&lt;='Rent Roll'!$N45)),
IF('Rent Roll'!$S19=NNN,DO49,
IF('Rent Roll'!$S19=Stop,DO74,
IF('Rent Roll'!$S19=CAM_Fixed,DO99,
IF('Rent Roll'!$S19=FSG,"-","-")))),"-"),"-")</f>
        <v>-</v>
      </c>
      <c r="DP22" s="92" t="str">
        <f>IF(DP$3='Rent Roll'!$U19,
IF(OR(AND(DP$5&gt;='Rent Roll'!$K19,DP$5&lt;='Rent Roll'!$L19),AND(DP$5&gt;='Rent Roll'!$M45,DP$5&lt;='Rent Roll'!$N45)),
IF('Rent Roll'!$S19=NNN,DP49,
IF('Rent Roll'!$S19=Stop,DP74,
IF('Rent Roll'!$S19=CAM_Fixed,DP99,
IF('Rent Roll'!$S19=FSG,"-","-")))),"-"),"-")</f>
        <v>-</v>
      </c>
      <c r="DQ22" s="92" t="str">
        <f>IF(DQ$3='Rent Roll'!$U19,
IF(OR(AND(DQ$5&gt;='Rent Roll'!$K19,DQ$5&lt;='Rent Roll'!$L19),AND(DQ$5&gt;='Rent Roll'!$M45,DQ$5&lt;='Rent Roll'!$N45)),
IF('Rent Roll'!$S19=NNN,DQ49,
IF('Rent Roll'!$S19=Stop,DQ74,
IF('Rent Roll'!$S19=CAM_Fixed,DQ99,
IF('Rent Roll'!$S19=FSG,"-","-")))),"-"),"-")</f>
        <v>-</v>
      </c>
      <c r="DR22" s="92" t="str">
        <f>IF(DR$3='Rent Roll'!$U19,
IF(OR(AND(DR$5&gt;='Rent Roll'!$K19,DR$5&lt;='Rent Roll'!$L19),AND(DR$5&gt;='Rent Roll'!$M45,DR$5&lt;='Rent Roll'!$N45)),
IF('Rent Roll'!$S19=NNN,DR49,
IF('Rent Roll'!$S19=Stop,DR74,
IF('Rent Roll'!$S19=CAM_Fixed,DR99,
IF('Rent Roll'!$S19=FSG,"-","-")))),"-"),"-")</f>
        <v>-</v>
      </c>
      <c r="DS22" s="92" t="str">
        <f>IF(DS$3='Rent Roll'!$U19,
IF(OR(AND(DS$5&gt;='Rent Roll'!$K19,DS$5&lt;='Rent Roll'!$L19),AND(DS$5&gt;='Rent Roll'!$M45,DS$5&lt;='Rent Roll'!$N45)),
IF('Rent Roll'!$S19=NNN,DS49,
IF('Rent Roll'!$S19=Stop,DS74,
IF('Rent Roll'!$S19=CAM_Fixed,DS99,
IF('Rent Roll'!$S19=FSG,"-","-")))),"-"),"-")</f>
        <v>-</v>
      </c>
      <c r="DT22" s="92" t="str">
        <f>IF(DT$3='Rent Roll'!$U19,
IF(OR(AND(DT$5&gt;='Rent Roll'!$K19,DT$5&lt;='Rent Roll'!$L19),AND(DT$5&gt;='Rent Roll'!$M45,DT$5&lt;='Rent Roll'!$N45)),
IF('Rent Roll'!$S19=NNN,DT49,
IF('Rent Roll'!$S19=Stop,DT74,
IF('Rent Roll'!$S19=CAM_Fixed,DT99,
IF('Rent Roll'!$S19=FSG,"-","-")))),"-"),"-")</f>
        <v>-</v>
      </c>
      <c r="DU22" s="92" t="str">
        <f>IF(DU$3='Rent Roll'!$U19,
IF(OR(AND(DU$5&gt;='Rent Roll'!$K19,DU$5&lt;='Rent Roll'!$L19),AND(DU$5&gt;='Rent Roll'!$M45,DU$5&lt;='Rent Roll'!$N45)),
IF('Rent Roll'!$S19=NNN,DU49,
IF('Rent Roll'!$S19=Stop,DU74,
IF('Rent Roll'!$S19=CAM_Fixed,DU99,
IF('Rent Roll'!$S19=FSG,"-","-")))),"-"),"-")</f>
        <v>-</v>
      </c>
      <c r="DV22" s="92" t="str">
        <f>IF(DV$3='Rent Roll'!$U19,
IF(OR(AND(DV$5&gt;='Rent Roll'!$K19,DV$5&lt;='Rent Roll'!$L19),AND(DV$5&gt;='Rent Roll'!$M45,DV$5&lt;='Rent Roll'!$N45)),
IF('Rent Roll'!$S19=NNN,DV49,
IF('Rent Roll'!$S19=Stop,DV74,
IF('Rent Roll'!$S19=CAM_Fixed,DV99,
IF('Rent Roll'!$S19=FSG,"-","-")))),"-"),"-")</f>
        <v>-</v>
      </c>
      <c r="DW22" s="92" t="str">
        <f>IF(DW$3='Rent Roll'!$U19,
IF(OR(AND(DW$5&gt;='Rent Roll'!$K19,DW$5&lt;='Rent Roll'!$L19),AND(DW$5&gt;='Rent Roll'!$M45,DW$5&lt;='Rent Roll'!$N45)),
IF('Rent Roll'!$S19=NNN,DW49,
IF('Rent Roll'!$S19=Stop,DW74,
IF('Rent Roll'!$S19=CAM_Fixed,DW99,
IF('Rent Roll'!$S19=FSG,"-","-")))),"-"),"-")</f>
        <v>-</v>
      </c>
      <c r="DX22" s="92" t="str">
        <f>IF(DX$3='Rent Roll'!$U19,
IF(OR(AND(DX$5&gt;='Rent Roll'!$K19,DX$5&lt;='Rent Roll'!$L19),AND(DX$5&gt;='Rent Roll'!$M45,DX$5&lt;='Rent Roll'!$N45)),
IF('Rent Roll'!$S19=NNN,DX49,
IF('Rent Roll'!$S19=Stop,DX74,
IF('Rent Roll'!$S19=CAM_Fixed,DX99,
IF('Rent Roll'!$S19=FSG,"-","-")))),"-"),"-")</f>
        <v>-</v>
      </c>
      <c r="DY22" s="92" t="str">
        <f>IF(DY$3='Rent Roll'!$U19,
IF(OR(AND(DY$5&gt;='Rent Roll'!$K19,DY$5&lt;='Rent Roll'!$L19),AND(DY$5&gt;='Rent Roll'!$M45,DY$5&lt;='Rent Roll'!$N45)),
IF('Rent Roll'!$S19=NNN,DY49,
IF('Rent Roll'!$S19=Stop,DY74,
IF('Rent Roll'!$S19=CAM_Fixed,DY99,
IF('Rent Roll'!$S19=FSG,"-","-")))),"-"),"-")</f>
        <v>-</v>
      </c>
      <c r="DZ22" s="92" t="str">
        <f>IF(DZ$3='Rent Roll'!$U19,
IF(OR(AND(DZ$5&gt;='Rent Roll'!$K19,DZ$5&lt;='Rent Roll'!$L19),AND(DZ$5&gt;='Rent Roll'!$M45,DZ$5&lt;='Rent Roll'!$N45)),
IF('Rent Roll'!$S19=NNN,DZ49,
IF('Rent Roll'!$S19=Stop,DZ74,
IF('Rent Roll'!$S19=CAM_Fixed,DZ99,
IF('Rent Roll'!$S19=FSG,"-","-")))),"-"),"-")</f>
        <v>-</v>
      </c>
      <c r="EA22" s="92" t="str">
        <f>IF(EA$3='Rent Roll'!$U19,
IF(OR(AND(EA$5&gt;='Rent Roll'!$K19,EA$5&lt;='Rent Roll'!$L19),AND(EA$5&gt;='Rent Roll'!$M45,EA$5&lt;='Rent Roll'!$N45)),
IF('Rent Roll'!$S19=NNN,EA49,
IF('Rent Roll'!$S19=Stop,EA74,
IF('Rent Roll'!$S19=CAM_Fixed,EA99,
IF('Rent Roll'!$S19=FSG,"-","-")))),"-"),"-")</f>
        <v>-</v>
      </c>
      <c r="EB22" s="92" t="str">
        <f>IF(EB$3='Rent Roll'!$U19,
IF(OR(AND(EB$5&gt;='Rent Roll'!$K19,EB$5&lt;='Rent Roll'!$L19),AND(EB$5&gt;='Rent Roll'!$M45,EB$5&lt;='Rent Roll'!$N45)),
IF('Rent Roll'!$S19=NNN,EB49,
IF('Rent Roll'!$S19=Stop,EB74,
IF('Rent Roll'!$S19=CAM_Fixed,EB99,
IF('Rent Roll'!$S19=FSG,"-","-")))),"-"),"-")</f>
        <v>-</v>
      </c>
      <c r="EC22" s="92" t="str">
        <f>IF(EC$3='Rent Roll'!$U19,
IF(OR(AND(EC$5&gt;='Rent Roll'!$K19,EC$5&lt;='Rent Roll'!$L19),AND(EC$5&gt;='Rent Roll'!$M45,EC$5&lt;='Rent Roll'!$N45)),
IF('Rent Roll'!$S19=NNN,EC49,
IF('Rent Roll'!$S19=Stop,EC74,
IF('Rent Roll'!$S19=CAM_Fixed,EC99,
IF('Rent Roll'!$S19=FSG,"-","-")))),"-"),"-")</f>
        <v>-</v>
      </c>
      <c r="ED22" s="92" t="str">
        <f>IF(ED$3='Rent Roll'!$U19,
IF(OR(AND(ED$5&gt;='Rent Roll'!$K19,ED$5&lt;='Rent Roll'!$L19),AND(ED$5&gt;='Rent Roll'!$M45,ED$5&lt;='Rent Roll'!$N45)),
IF('Rent Roll'!$S19=NNN,ED49,
IF('Rent Roll'!$S19=Stop,ED74,
IF('Rent Roll'!$S19=CAM_Fixed,ED99,
IF('Rent Roll'!$S19=FSG,"-","-")))),"-"),"-")</f>
        <v>-</v>
      </c>
      <c r="EE22" s="92" t="str">
        <f>IF(EE$3='Rent Roll'!$U19,
IF(OR(AND(EE$5&gt;='Rent Roll'!$K19,EE$5&lt;='Rent Roll'!$L19),AND(EE$5&gt;='Rent Roll'!$M45,EE$5&lt;='Rent Roll'!$N45)),
IF('Rent Roll'!$S19=NNN,EE49,
IF('Rent Roll'!$S19=Stop,EE74,
IF('Rent Roll'!$S19=CAM_Fixed,EE99,
IF('Rent Roll'!$S19=FSG,"-","-")))),"-"),"-")</f>
        <v>-</v>
      </c>
      <c r="EF22" s="214" t="str">
        <f>IF(EF$3='Rent Roll'!$U19,
IF(OR(AND(EF$5&gt;='Rent Roll'!$K19,EF$5&lt;='Rent Roll'!$L19),AND(EF$5&gt;='Rent Roll'!$M45,EF$5&lt;='Rent Roll'!$N45)),
IF('Rent Roll'!$S19=NNN,EF49,
IF('Rent Roll'!$S19=Stop,EF74,
IF('Rent Roll'!$S19=CAM_Fixed,EF99,
IF('Rent Roll'!$S19=FSG,"-","-")))),"-"),"-")</f>
        <v>-</v>
      </c>
      <c r="EG22" s="251" t="s">
        <v>109</v>
      </c>
    </row>
    <row r="23" spans="2:137" x14ac:dyDescent="0.25">
      <c r="B23" s="288" t="str">
        <f>IF('Rent Roll'!S20&gt;0,'Rent Roll'!S20,"")</f>
        <v/>
      </c>
      <c r="C23" s="287" t="str">
        <f>CONCATENATE('Rent Roll'!B20&amp;" - "&amp;'Rent Roll'!C20)</f>
        <v xml:space="preserve"> - </v>
      </c>
      <c r="D23" s="214">
        <f t="shared" si="11"/>
        <v>0</v>
      </c>
      <c r="E23" s="92" t="str">
        <f>IF(E$3='Rent Roll'!$U20,
IF(OR(AND(E$5&gt;='Rent Roll'!$K20,E$5&lt;='Rent Roll'!$L20),AND(E$5&gt;='Rent Roll'!$M46,E$5&lt;='Rent Roll'!$N46)),
IF('Rent Roll'!$S20=NNN,E50,
IF('Rent Roll'!$S20=Stop,E75,
IF('Rent Roll'!$S20=CAM_Fixed,E100,
IF('Rent Roll'!$S20=FSG,"-","-")))),"-"),"-")</f>
        <v>-</v>
      </c>
      <c r="F23" s="92" t="str">
        <f>IF(F$3='Rent Roll'!$U20,
IF(OR(AND(F$5&gt;='Rent Roll'!$K20,F$5&lt;='Rent Roll'!$L20),AND(F$5&gt;='Rent Roll'!$M46,F$5&lt;='Rent Roll'!$N46)),
IF('Rent Roll'!$S20=NNN,F50,
IF('Rent Roll'!$S20=Stop,F75,
IF('Rent Roll'!$S20=CAM_Fixed,F100,
IF('Rent Roll'!$S20=FSG,"-","-")))),"-"),"-")</f>
        <v>-</v>
      </c>
      <c r="G23" s="92" t="str">
        <f>IF(G$3='Rent Roll'!$U20,
IF(OR(AND(G$5&gt;='Rent Roll'!$K20,G$5&lt;='Rent Roll'!$L20),AND(G$5&gt;='Rent Roll'!$M46,G$5&lt;='Rent Roll'!$N46)),
IF('Rent Roll'!$S20=NNN,G50,
IF('Rent Roll'!$S20=Stop,G75,
IF('Rent Roll'!$S20=CAM_Fixed,G100,
IF('Rent Roll'!$S20=FSG,"-","-")))),"-"),"-")</f>
        <v>-</v>
      </c>
      <c r="H23" s="92" t="str">
        <f>IF(H$3='Rent Roll'!$U20,
IF(OR(AND(H$5&gt;='Rent Roll'!$K20,H$5&lt;='Rent Roll'!$L20),AND(H$5&gt;='Rent Roll'!$M46,H$5&lt;='Rent Roll'!$N46)),
IF('Rent Roll'!$S20=NNN,H50,
IF('Rent Roll'!$S20=Stop,H75,
IF('Rent Roll'!$S20=CAM_Fixed,H100,
IF('Rent Roll'!$S20=FSG,"-","-")))),"-"),"-")</f>
        <v>-</v>
      </c>
      <c r="I23" s="92" t="str">
        <f>IF(I$3='Rent Roll'!$U20,
IF(OR(AND(I$5&gt;='Rent Roll'!$K20,I$5&lt;='Rent Roll'!$L20),AND(I$5&gt;='Rent Roll'!$M46,I$5&lt;='Rent Roll'!$N46)),
IF('Rent Roll'!$S20=NNN,I50,
IF('Rent Roll'!$S20=Stop,I75,
IF('Rent Roll'!$S20=CAM_Fixed,I100,
IF('Rent Roll'!$S20=FSG,"-","-")))),"-"),"-")</f>
        <v>-</v>
      </c>
      <c r="J23" s="92" t="str">
        <f>IF(J$3='Rent Roll'!$U20,
IF(OR(AND(J$5&gt;='Rent Roll'!$K20,J$5&lt;='Rent Roll'!$L20),AND(J$5&gt;='Rent Roll'!$M46,J$5&lt;='Rent Roll'!$N46)),
IF('Rent Roll'!$S20=NNN,J50,
IF('Rent Roll'!$S20=Stop,J75,
IF('Rent Roll'!$S20=CAM_Fixed,J100,
IF('Rent Roll'!$S20=FSG,"-","-")))),"-"),"-")</f>
        <v>-</v>
      </c>
      <c r="K23" s="92" t="str">
        <f>IF(K$3='Rent Roll'!$U20,
IF(OR(AND(K$5&gt;='Rent Roll'!$K20,K$5&lt;='Rent Roll'!$L20),AND(K$5&gt;='Rent Roll'!$M46,K$5&lt;='Rent Roll'!$N46)),
IF('Rent Roll'!$S20=NNN,K50,
IF('Rent Roll'!$S20=Stop,K75,
IF('Rent Roll'!$S20=CAM_Fixed,K100,
IF('Rent Roll'!$S20=FSG,"-","-")))),"-"),"-")</f>
        <v>-</v>
      </c>
      <c r="L23" s="92" t="str">
        <f>IF(L$3='Rent Roll'!$U20,
IF(OR(AND(L$5&gt;='Rent Roll'!$K20,L$5&lt;='Rent Roll'!$L20),AND(L$5&gt;='Rent Roll'!$M46,L$5&lt;='Rent Roll'!$N46)),
IF('Rent Roll'!$S20=NNN,L50,
IF('Rent Roll'!$S20=Stop,L75,
IF('Rent Roll'!$S20=CAM_Fixed,L100,
IF('Rent Roll'!$S20=FSG,"-","-")))),"-"),"-")</f>
        <v>-</v>
      </c>
      <c r="M23" s="92" t="str">
        <f>IF(M$3='Rent Roll'!$U20,
IF(OR(AND(M$5&gt;='Rent Roll'!$K20,M$5&lt;='Rent Roll'!$L20),AND(M$5&gt;='Rent Roll'!$M46,M$5&lt;='Rent Roll'!$N46)),
IF('Rent Roll'!$S20=NNN,M50,
IF('Rent Roll'!$S20=Stop,M75,
IF('Rent Roll'!$S20=CAM_Fixed,M100,
IF('Rent Roll'!$S20=FSG,"-","-")))),"-"),"-")</f>
        <v>-</v>
      </c>
      <c r="N23" s="92" t="str">
        <f>IF(N$3='Rent Roll'!$U20,
IF(OR(AND(N$5&gt;='Rent Roll'!$K20,N$5&lt;='Rent Roll'!$L20),AND(N$5&gt;='Rent Roll'!$M46,N$5&lt;='Rent Roll'!$N46)),
IF('Rent Roll'!$S20=NNN,N50,
IF('Rent Roll'!$S20=Stop,N75,
IF('Rent Roll'!$S20=CAM_Fixed,N100,
IF('Rent Roll'!$S20=FSG,"-","-")))),"-"),"-")</f>
        <v>-</v>
      </c>
      <c r="O23" s="92" t="str">
        <f>IF(O$3='Rent Roll'!$U20,
IF(OR(AND(O$5&gt;='Rent Roll'!$K20,O$5&lt;='Rent Roll'!$L20),AND(O$5&gt;='Rent Roll'!$M46,O$5&lt;='Rent Roll'!$N46)),
IF('Rent Roll'!$S20=NNN,O50,
IF('Rent Roll'!$S20=Stop,O75,
IF('Rent Roll'!$S20=CAM_Fixed,O100,
IF('Rent Roll'!$S20=FSG,"-","-")))),"-"),"-")</f>
        <v>-</v>
      </c>
      <c r="P23" s="92" t="str">
        <f>IF(P$3='Rent Roll'!$U20,
IF(OR(AND(P$5&gt;='Rent Roll'!$K20,P$5&lt;='Rent Roll'!$L20),AND(P$5&gt;='Rent Roll'!$M46,P$5&lt;='Rent Roll'!$N46)),
IF('Rent Roll'!$S20=NNN,P50,
IF('Rent Roll'!$S20=Stop,P75,
IF('Rent Roll'!$S20=CAM_Fixed,P100,
IF('Rent Roll'!$S20=FSG,"-","-")))),"-"),"-")</f>
        <v>-</v>
      </c>
      <c r="Q23" s="92" t="str">
        <f>IF(Q$3='Rent Roll'!$U20,
IF(OR(AND(Q$5&gt;='Rent Roll'!$K20,Q$5&lt;='Rent Roll'!$L20),AND(Q$5&gt;='Rent Roll'!$M46,Q$5&lt;='Rent Roll'!$N46)),
IF('Rent Roll'!$S20=NNN,Q50,
IF('Rent Roll'!$S20=Stop,Q75,
IF('Rent Roll'!$S20=CAM_Fixed,Q100,
IF('Rent Roll'!$S20=FSG,"-","-")))),"-"),"-")</f>
        <v>-</v>
      </c>
      <c r="R23" s="92" t="str">
        <f>IF(R$3='Rent Roll'!$U20,
IF(OR(AND(R$5&gt;='Rent Roll'!$K20,R$5&lt;='Rent Roll'!$L20),AND(R$5&gt;='Rent Roll'!$M46,R$5&lt;='Rent Roll'!$N46)),
IF('Rent Roll'!$S20=NNN,R50,
IF('Rent Roll'!$S20=Stop,R75,
IF('Rent Roll'!$S20=CAM_Fixed,R100,
IF('Rent Roll'!$S20=FSG,"-","-")))),"-"),"-")</f>
        <v>-</v>
      </c>
      <c r="S23" s="92" t="str">
        <f>IF(S$3='Rent Roll'!$U20,
IF(OR(AND(S$5&gt;='Rent Roll'!$K20,S$5&lt;='Rent Roll'!$L20),AND(S$5&gt;='Rent Roll'!$M46,S$5&lt;='Rent Roll'!$N46)),
IF('Rent Roll'!$S20=NNN,S50,
IF('Rent Roll'!$S20=Stop,S75,
IF('Rent Roll'!$S20=CAM_Fixed,S100,
IF('Rent Roll'!$S20=FSG,"-","-")))),"-"),"-")</f>
        <v>-</v>
      </c>
      <c r="T23" s="92" t="str">
        <f>IF(T$3='Rent Roll'!$U20,
IF(OR(AND(T$5&gt;='Rent Roll'!$K20,T$5&lt;='Rent Roll'!$L20),AND(T$5&gt;='Rent Roll'!$M46,T$5&lt;='Rent Roll'!$N46)),
IF('Rent Roll'!$S20=NNN,T50,
IF('Rent Roll'!$S20=Stop,T75,
IF('Rent Roll'!$S20=CAM_Fixed,T100,
IF('Rent Roll'!$S20=FSG,"-","-")))),"-"),"-")</f>
        <v>-</v>
      </c>
      <c r="U23" s="92" t="str">
        <f>IF(U$3='Rent Roll'!$U20,
IF(OR(AND(U$5&gt;='Rent Roll'!$K20,U$5&lt;='Rent Roll'!$L20),AND(U$5&gt;='Rent Roll'!$M46,U$5&lt;='Rent Roll'!$N46)),
IF('Rent Roll'!$S20=NNN,U50,
IF('Rent Roll'!$S20=Stop,U75,
IF('Rent Roll'!$S20=CAM_Fixed,U100,
IF('Rent Roll'!$S20=FSG,"-","-")))),"-"),"-")</f>
        <v>-</v>
      </c>
      <c r="V23" s="92" t="str">
        <f>IF(V$3='Rent Roll'!$U20,
IF(OR(AND(V$5&gt;='Rent Roll'!$K20,V$5&lt;='Rent Roll'!$L20),AND(V$5&gt;='Rent Roll'!$M46,V$5&lt;='Rent Roll'!$N46)),
IF('Rent Roll'!$S20=NNN,V50,
IF('Rent Roll'!$S20=Stop,V75,
IF('Rent Roll'!$S20=CAM_Fixed,V100,
IF('Rent Roll'!$S20=FSG,"-","-")))),"-"),"-")</f>
        <v>-</v>
      </c>
      <c r="W23" s="92" t="str">
        <f>IF(W$3='Rent Roll'!$U20,
IF(OR(AND(W$5&gt;='Rent Roll'!$K20,W$5&lt;='Rent Roll'!$L20),AND(W$5&gt;='Rent Roll'!$M46,W$5&lt;='Rent Roll'!$N46)),
IF('Rent Roll'!$S20=NNN,W50,
IF('Rent Roll'!$S20=Stop,W75,
IF('Rent Roll'!$S20=CAM_Fixed,W100,
IF('Rent Roll'!$S20=FSG,"-","-")))),"-"),"-")</f>
        <v>-</v>
      </c>
      <c r="X23" s="92" t="str">
        <f>IF(X$3='Rent Roll'!$U20,
IF(OR(AND(X$5&gt;='Rent Roll'!$K20,X$5&lt;='Rent Roll'!$L20),AND(X$5&gt;='Rent Roll'!$M46,X$5&lt;='Rent Roll'!$N46)),
IF('Rent Roll'!$S20=NNN,X50,
IF('Rent Roll'!$S20=Stop,X75,
IF('Rent Roll'!$S20=CAM_Fixed,X100,
IF('Rent Roll'!$S20=FSG,"-","-")))),"-"),"-")</f>
        <v>-</v>
      </c>
      <c r="Y23" s="92" t="str">
        <f>IF(Y$3='Rent Roll'!$U20,
IF(OR(AND(Y$5&gt;='Rent Roll'!$K20,Y$5&lt;='Rent Roll'!$L20),AND(Y$5&gt;='Rent Roll'!$M46,Y$5&lt;='Rent Roll'!$N46)),
IF('Rent Roll'!$S20=NNN,Y50,
IF('Rent Roll'!$S20=Stop,Y75,
IF('Rent Roll'!$S20=CAM_Fixed,Y100,
IF('Rent Roll'!$S20=FSG,"-","-")))),"-"),"-")</f>
        <v>-</v>
      </c>
      <c r="Z23" s="92" t="str">
        <f>IF(Z$3='Rent Roll'!$U20,
IF(OR(AND(Z$5&gt;='Rent Roll'!$K20,Z$5&lt;='Rent Roll'!$L20),AND(Z$5&gt;='Rent Roll'!$M46,Z$5&lt;='Rent Roll'!$N46)),
IF('Rent Roll'!$S20=NNN,Z50,
IF('Rent Roll'!$S20=Stop,Z75,
IF('Rent Roll'!$S20=CAM_Fixed,Z100,
IF('Rent Roll'!$S20=FSG,"-","-")))),"-"),"-")</f>
        <v>-</v>
      </c>
      <c r="AA23" s="92" t="str">
        <f>IF(AA$3='Rent Roll'!$U20,
IF(OR(AND(AA$5&gt;='Rent Roll'!$K20,AA$5&lt;='Rent Roll'!$L20),AND(AA$5&gt;='Rent Roll'!$M46,AA$5&lt;='Rent Roll'!$N46)),
IF('Rent Roll'!$S20=NNN,AA50,
IF('Rent Roll'!$S20=Stop,AA75,
IF('Rent Roll'!$S20=CAM_Fixed,AA100,
IF('Rent Roll'!$S20=FSG,"-","-")))),"-"),"-")</f>
        <v>-</v>
      </c>
      <c r="AB23" s="92" t="str">
        <f>IF(AB$3='Rent Roll'!$U20,
IF(OR(AND(AB$5&gt;='Rent Roll'!$K20,AB$5&lt;='Rent Roll'!$L20),AND(AB$5&gt;='Rent Roll'!$M46,AB$5&lt;='Rent Roll'!$N46)),
IF('Rent Roll'!$S20=NNN,AB50,
IF('Rent Roll'!$S20=Stop,AB75,
IF('Rent Roll'!$S20=CAM_Fixed,AB100,
IF('Rent Roll'!$S20=FSG,"-","-")))),"-"),"-")</f>
        <v>-</v>
      </c>
      <c r="AC23" s="92" t="str">
        <f>IF(AC$3='Rent Roll'!$U20,
IF(OR(AND(AC$5&gt;='Rent Roll'!$K20,AC$5&lt;='Rent Roll'!$L20),AND(AC$5&gt;='Rent Roll'!$M46,AC$5&lt;='Rent Roll'!$N46)),
IF('Rent Roll'!$S20=NNN,AC50,
IF('Rent Roll'!$S20=Stop,AC75,
IF('Rent Roll'!$S20=CAM_Fixed,AC100,
IF('Rent Roll'!$S20=FSG,"-","-")))),"-"),"-")</f>
        <v>-</v>
      </c>
      <c r="AD23" s="92" t="str">
        <f>IF(AD$3='Rent Roll'!$U20,
IF(OR(AND(AD$5&gt;='Rent Roll'!$K20,AD$5&lt;='Rent Roll'!$L20),AND(AD$5&gt;='Rent Roll'!$M46,AD$5&lt;='Rent Roll'!$N46)),
IF('Rent Roll'!$S20=NNN,AD50,
IF('Rent Roll'!$S20=Stop,AD75,
IF('Rent Roll'!$S20=CAM_Fixed,AD100,
IF('Rent Roll'!$S20=FSG,"-","-")))),"-"),"-")</f>
        <v>-</v>
      </c>
      <c r="AE23" s="92" t="str">
        <f>IF(AE$3='Rent Roll'!$U20,
IF(OR(AND(AE$5&gt;='Rent Roll'!$K20,AE$5&lt;='Rent Roll'!$L20),AND(AE$5&gt;='Rent Roll'!$M46,AE$5&lt;='Rent Roll'!$N46)),
IF('Rent Roll'!$S20=NNN,AE50,
IF('Rent Roll'!$S20=Stop,AE75,
IF('Rent Roll'!$S20=CAM_Fixed,AE100,
IF('Rent Roll'!$S20=FSG,"-","-")))),"-"),"-")</f>
        <v>-</v>
      </c>
      <c r="AF23" s="92" t="str">
        <f>IF(AF$3='Rent Roll'!$U20,
IF(OR(AND(AF$5&gt;='Rent Roll'!$K20,AF$5&lt;='Rent Roll'!$L20),AND(AF$5&gt;='Rent Roll'!$M46,AF$5&lt;='Rent Roll'!$N46)),
IF('Rent Roll'!$S20=NNN,AF50,
IF('Rent Roll'!$S20=Stop,AF75,
IF('Rent Roll'!$S20=CAM_Fixed,AF100,
IF('Rent Roll'!$S20=FSG,"-","-")))),"-"),"-")</f>
        <v>-</v>
      </c>
      <c r="AG23" s="92" t="str">
        <f>IF(AG$3='Rent Roll'!$U20,
IF(OR(AND(AG$5&gt;='Rent Roll'!$K20,AG$5&lt;='Rent Roll'!$L20),AND(AG$5&gt;='Rent Roll'!$M46,AG$5&lt;='Rent Roll'!$N46)),
IF('Rent Roll'!$S20=NNN,AG50,
IF('Rent Roll'!$S20=Stop,AG75,
IF('Rent Roll'!$S20=CAM_Fixed,AG100,
IF('Rent Roll'!$S20=FSG,"-","-")))),"-"),"-")</f>
        <v>-</v>
      </c>
      <c r="AH23" s="92" t="str">
        <f>IF(AH$3='Rent Roll'!$U20,
IF(OR(AND(AH$5&gt;='Rent Roll'!$K20,AH$5&lt;='Rent Roll'!$L20),AND(AH$5&gt;='Rent Roll'!$M46,AH$5&lt;='Rent Roll'!$N46)),
IF('Rent Roll'!$S20=NNN,AH50,
IF('Rent Roll'!$S20=Stop,AH75,
IF('Rent Roll'!$S20=CAM_Fixed,AH100,
IF('Rent Roll'!$S20=FSG,"-","-")))),"-"),"-")</f>
        <v>-</v>
      </c>
      <c r="AI23" s="92" t="str">
        <f>IF(AI$3='Rent Roll'!$U20,
IF(OR(AND(AI$5&gt;='Rent Roll'!$K20,AI$5&lt;='Rent Roll'!$L20),AND(AI$5&gt;='Rent Roll'!$M46,AI$5&lt;='Rent Roll'!$N46)),
IF('Rent Roll'!$S20=NNN,AI50,
IF('Rent Roll'!$S20=Stop,AI75,
IF('Rent Roll'!$S20=CAM_Fixed,AI100,
IF('Rent Roll'!$S20=FSG,"-","-")))),"-"),"-")</f>
        <v>-</v>
      </c>
      <c r="AJ23" s="92" t="str">
        <f>IF(AJ$3='Rent Roll'!$U20,
IF(OR(AND(AJ$5&gt;='Rent Roll'!$K20,AJ$5&lt;='Rent Roll'!$L20),AND(AJ$5&gt;='Rent Roll'!$M46,AJ$5&lt;='Rent Roll'!$N46)),
IF('Rent Roll'!$S20=NNN,AJ50,
IF('Rent Roll'!$S20=Stop,AJ75,
IF('Rent Roll'!$S20=CAM_Fixed,AJ100,
IF('Rent Roll'!$S20=FSG,"-","-")))),"-"),"-")</f>
        <v>-</v>
      </c>
      <c r="AK23" s="92" t="str">
        <f>IF(AK$3='Rent Roll'!$U20,
IF(OR(AND(AK$5&gt;='Rent Roll'!$K20,AK$5&lt;='Rent Roll'!$L20),AND(AK$5&gt;='Rent Roll'!$M46,AK$5&lt;='Rent Roll'!$N46)),
IF('Rent Roll'!$S20=NNN,AK50,
IF('Rent Roll'!$S20=Stop,AK75,
IF('Rent Roll'!$S20=CAM_Fixed,AK100,
IF('Rent Roll'!$S20=FSG,"-","-")))),"-"),"-")</f>
        <v>-</v>
      </c>
      <c r="AL23" s="92" t="str">
        <f>IF(AL$3='Rent Roll'!$U20,
IF(OR(AND(AL$5&gt;='Rent Roll'!$K20,AL$5&lt;='Rent Roll'!$L20),AND(AL$5&gt;='Rent Roll'!$M46,AL$5&lt;='Rent Roll'!$N46)),
IF('Rent Roll'!$S20=NNN,AL50,
IF('Rent Roll'!$S20=Stop,AL75,
IF('Rent Roll'!$S20=CAM_Fixed,AL100,
IF('Rent Roll'!$S20=FSG,"-","-")))),"-"),"-")</f>
        <v>-</v>
      </c>
      <c r="AM23" s="92" t="str">
        <f>IF(AM$3='Rent Roll'!$U20,
IF(OR(AND(AM$5&gt;='Rent Roll'!$K20,AM$5&lt;='Rent Roll'!$L20),AND(AM$5&gt;='Rent Roll'!$M46,AM$5&lt;='Rent Roll'!$N46)),
IF('Rent Roll'!$S20=NNN,AM50,
IF('Rent Roll'!$S20=Stop,AM75,
IF('Rent Roll'!$S20=CAM_Fixed,AM100,
IF('Rent Roll'!$S20=FSG,"-","-")))),"-"),"-")</f>
        <v>-</v>
      </c>
      <c r="AN23" s="92" t="str">
        <f>IF(AN$3='Rent Roll'!$U20,
IF(OR(AND(AN$5&gt;='Rent Roll'!$K20,AN$5&lt;='Rent Roll'!$L20),AND(AN$5&gt;='Rent Roll'!$M46,AN$5&lt;='Rent Roll'!$N46)),
IF('Rent Roll'!$S20=NNN,AN50,
IF('Rent Roll'!$S20=Stop,AN75,
IF('Rent Roll'!$S20=CAM_Fixed,AN100,
IF('Rent Roll'!$S20=FSG,"-","-")))),"-"),"-")</f>
        <v>-</v>
      </c>
      <c r="AO23" s="92" t="str">
        <f>IF(AO$3='Rent Roll'!$U20,
IF(OR(AND(AO$5&gt;='Rent Roll'!$K20,AO$5&lt;='Rent Roll'!$L20),AND(AO$5&gt;='Rent Roll'!$M46,AO$5&lt;='Rent Roll'!$N46)),
IF('Rent Roll'!$S20=NNN,AO50,
IF('Rent Roll'!$S20=Stop,AO75,
IF('Rent Roll'!$S20=CAM_Fixed,AO100,
IF('Rent Roll'!$S20=FSG,"-","-")))),"-"),"-")</f>
        <v>-</v>
      </c>
      <c r="AP23" s="92" t="str">
        <f>IF(AP$3='Rent Roll'!$U20,
IF(OR(AND(AP$5&gt;='Rent Roll'!$K20,AP$5&lt;='Rent Roll'!$L20),AND(AP$5&gt;='Rent Roll'!$M46,AP$5&lt;='Rent Roll'!$N46)),
IF('Rent Roll'!$S20=NNN,AP50,
IF('Rent Roll'!$S20=Stop,AP75,
IF('Rent Roll'!$S20=CAM_Fixed,AP100,
IF('Rent Roll'!$S20=FSG,"-","-")))),"-"),"-")</f>
        <v>-</v>
      </c>
      <c r="AQ23" s="92" t="str">
        <f>IF(AQ$3='Rent Roll'!$U20,
IF(OR(AND(AQ$5&gt;='Rent Roll'!$K20,AQ$5&lt;='Rent Roll'!$L20),AND(AQ$5&gt;='Rent Roll'!$M46,AQ$5&lt;='Rent Roll'!$N46)),
IF('Rent Roll'!$S20=NNN,AQ50,
IF('Rent Roll'!$S20=Stop,AQ75,
IF('Rent Roll'!$S20=CAM_Fixed,AQ100,
IF('Rent Roll'!$S20=FSG,"-","-")))),"-"),"-")</f>
        <v>-</v>
      </c>
      <c r="AR23" s="92" t="str">
        <f>IF(AR$3='Rent Roll'!$U20,
IF(OR(AND(AR$5&gt;='Rent Roll'!$K20,AR$5&lt;='Rent Roll'!$L20),AND(AR$5&gt;='Rent Roll'!$M46,AR$5&lt;='Rent Roll'!$N46)),
IF('Rent Roll'!$S20=NNN,AR50,
IF('Rent Roll'!$S20=Stop,AR75,
IF('Rent Roll'!$S20=CAM_Fixed,AR100,
IF('Rent Roll'!$S20=FSG,"-","-")))),"-"),"-")</f>
        <v>-</v>
      </c>
      <c r="AS23" s="92" t="str">
        <f>IF(AS$3='Rent Roll'!$U20,
IF(OR(AND(AS$5&gt;='Rent Roll'!$K20,AS$5&lt;='Rent Roll'!$L20),AND(AS$5&gt;='Rent Roll'!$M46,AS$5&lt;='Rent Roll'!$N46)),
IF('Rent Roll'!$S20=NNN,AS50,
IF('Rent Roll'!$S20=Stop,AS75,
IF('Rent Roll'!$S20=CAM_Fixed,AS100,
IF('Rent Roll'!$S20=FSG,"-","-")))),"-"),"-")</f>
        <v>-</v>
      </c>
      <c r="AT23" s="92" t="str">
        <f>IF(AT$3='Rent Roll'!$U20,
IF(OR(AND(AT$5&gt;='Rent Roll'!$K20,AT$5&lt;='Rent Roll'!$L20),AND(AT$5&gt;='Rent Roll'!$M46,AT$5&lt;='Rent Roll'!$N46)),
IF('Rent Roll'!$S20=NNN,AT50,
IF('Rent Roll'!$S20=Stop,AT75,
IF('Rent Roll'!$S20=CAM_Fixed,AT100,
IF('Rent Roll'!$S20=FSG,"-","-")))),"-"),"-")</f>
        <v>-</v>
      </c>
      <c r="AU23" s="92" t="str">
        <f>IF(AU$3='Rent Roll'!$U20,
IF(OR(AND(AU$5&gt;='Rent Roll'!$K20,AU$5&lt;='Rent Roll'!$L20),AND(AU$5&gt;='Rent Roll'!$M46,AU$5&lt;='Rent Roll'!$N46)),
IF('Rent Roll'!$S20=NNN,AU50,
IF('Rent Roll'!$S20=Stop,AU75,
IF('Rent Roll'!$S20=CAM_Fixed,AU100,
IF('Rent Roll'!$S20=FSG,"-","-")))),"-"),"-")</f>
        <v>-</v>
      </c>
      <c r="AV23" s="92" t="str">
        <f>IF(AV$3='Rent Roll'!$U20,
IF(OR(AND(AV$5&gt;='Rent Roll'!$K20,AV$5&lt;='Rent Roll'!$L20),AND(AV$5&gt;='Rent Roll'!$M46,AV$5&lt;='Rent Roll'!$N46)),
IF('Rent Roll'!$S20=NNN,AV50,
IF('Rent Roll'!$S20=Stop,AV75,
IF('Rent Roll'!$S20=CAM_Fixed,AV100,
IF('Rent Roll'!$S20=FSG,"-","-")))),"-"),"-")</f>
        <v>-</v>
      </c>
      <c r="AW23" s="92" t="str">
        <f>IF(AW$3='Rent Roll'!$U20,
IF(OR(AND(AW$5&gt;='Rent Roll'!$K20,AW$5&lt;='Rent Roll'!$L20),AND(AW$5&gt;='Rent Roll'!$M46,AW$5&lt;='Rent Roll'!$N46)),
IF('Rent Roll'!$S20=NNN,AW50,
IF('Rent Roll'!$S20=Stop,AW75,
IF('Rent Roll'!$S20=CAM_Fixed,AW100,
IF('Rent Roll'!$S20=FSG,"-","-")))),"-"),"-")</f>
        <v>-</v>
      </c>
      <c r="AX23" s="92" t="str">
        <f>IF(AX$3='Rent Roll'!$U20,
IF(OR(AND(AX$5&gt;='Rent Roll'!$K20,AX$5&lt;='Rent Roll'!$L20),AND(AX$5&gt;='Rent Roll'!$M46,AX$5&lt;='Rent Roll'!$N46)),
IF('Rent Roll'!$S20=NNN,AX50,
IF('Rent Roll'!$S20=Stop,AX75,
IF('Rent Roll'!$S20=CAM_Fixed,AX100,
IF('Rent Roll'!$S20=FSG,"-","-")))),"-"),"-")</f>
        <v>-</v>
      </c>
      <c r="AY23" s="92" t="str">
        <f>IF(AY$3='Rent Roll'!$U20,
IF(OR(AND(AY$5&gt;='Rent Roll'!$K20,AY$5&lt;='Rent Roll'!$L20),AND(AY$5&gt;='Rent Roll'!$M46,AY$5&lt;='Rent Roll'!$N46)),
IF('Rent Roll'!$S20=NNN,AY50,
IF('Rent Roll'!$S20=Stop,AY75,
IF('Rent Roll'!$S20=CAM_Fixed,AY100,
IF('Rent Roll'!$S20=FSG,"-","-")))),"-"),"-")</f>
        <v>-</v>
      </c>
      <c r="AZ23" s="92" t="str">
        <f>IF(AZ$3='Rent Roll'!$U20,
IF(OR(AND(AZ$5&gt;='Rent Roll'!$K20,AZ$5&lt;='Rent Roll'!$L20),AND(AZ$5&gt;='Rent Roll'!$M46,AZ$5&lt;='Rent Roll'!$N46)),
IF('Rent Roll'!$S20=NNN,AZ50,
IF('Rent Roll'!$S20=Stop,AZ75,
IF('Rent Roll'!$S20=CAM_Fixed,AZ100,
IF('Rent Roll'!$S20=FSG,"-","-")))),"-"),"-")</f>
        <v>-</v>
      </c>
      <c r="BA23" s="92" t="str">
        <f>IF(BA$3='Rent Roll'!$U20,
IF(OR(AND(BA$5&gt;='Rent Roll'!$K20,BA$5&lt;='Rent Roll'!$L20),AND(BA$5&gt;='Rent Roll'!$M46,BA$5&lt;='Rent Roll'!$N46)),
IF('Rent Roll'!$S20=NNN,BA50,
IF('Rent Roll'!$S20=Stop,BA75,
IF('Rent Roll'!$S20=CAM_Fixed,BA100,
IF('Rent Roll'!$S20=FSG,"-","-")))),"-"),"-")</f>
        <v>-</v>
      </c>
      <c r="BB23" s="92" t="str">
        <f>IF(BB$3='Rent Roll'!$U20,
IF(OR(AND(BB$5&gt;='Rent Roll'!$K20,BB$5&lt;='Rent Roll'!$L20),AND(BB$5&gt;='Rent Roll'!$M46,BB$5&lt;='Rent Roll'!$N46)),
IF('Rent Roll'!$S20=NNN,BB50,
IF('Rent Roll'!$S20=Stop,BB75,
IF('Rent Roll'!$S20=CAM_Fixed,BB100,
IF('Rent Roll'!$S20=FSG,"-","-")))),"-"),"-")</f>
        <v>-</v>
      </c>
      <c r="BC23" s="92" t="str">
        <f>IF(BC$3='Rent Roll'!$U20,
IF(OR(AND(BC$5&gt;='Rent Roll'!$K20,BC$5&lt;='Rent Roll'!$L20),AND(BC$5&gt;='Rent Roll'!$M46,BC$5&lt;='Rent Roll'!$N46)),
IF('Rent Roll'!$S20=NNN,BC50,
IF('Rent Roll'!$S20=Stop,BC75,
IF('Rent Roll'!$S20=CAM_Fixed,BC100,
IF('Rent Roll'!$S20=FSG,"-","-")))),"-"),"-")</f>
        <v>-</v>
      </c>
      <c r="BD23" s="92" t="str">
        <f>IF(BD$3='Rent Roll'!$U20,
IF(OR(AND(BD$5&gt;='Rent Roll'!$K20,BD$5&lt;='Rent Roll'!$L20),AND(BD$5&gt;='Rent Roll'!$M46,BD$5&lt;='Rent Roll'!$N46)),
IF('Rent Roll'!$S20=NNN,BD50,
IF('Rent Roll'!$S20=Stop,BD75,
IF('Rent Roll'!$S20=CAM_Fixed,BD100,
IF('Rent Roll'!$S20=FSG,"-","-")))),"-"),"-")</f>
        <v>-</v>
      </c>
      <c r="BE23" s="92" t="str">
        <f>IF(BE$3='Rent Roll'!$U20,
IF(OR(AND(BE$5&gt;='Rent Roll'!$K20,BE$5&lt;='Rent Roll'!$L20),AND(BE$5&gt;='Rent Roll'!$M46,BE$5&lt;='Rent Roll'!$N46)),
IF('Rent Roll'!$S20=NNN,BE50,
IF('Rent Roll'!$S20=Stop,BE75,
IF('Rent Roll'!$S20=CAM_Fixed,BE100,
IF('Rent Roll'!$S20=FSG,"-","-")))),"-"),"-")</f>
        <v>-</v>
      </c>
      <c r="BF23" s="92" t="str">
        <f>IF(BF$3='Rent Roll'!$U20,
IF(OR(AND(BF$5&gt;='Rent Roll'!$K20,BF$5&lt;='Rent Roll'!$L20),AND(BF$5&gt;='Rent Roll'!$M46,BF$5&lt;='Rent Roll'!$N46)),
IF('Rent Roll'!$S20=NNN,BF50,
IF('Rent Roll'!$S20=Stop,BF75,
IF('Rent Roll'!$S20=CAM_Fixed,BF100,
IF('Rent Roll'!$S20=FSG,"-","-")))),"-"),"-")</f>
        <v>-</v>
      </c>
      <c r="BG23" s="92" t="str">
        <f>IF(BG$3='Rent Roll'!$U20,
IF(OR(AND(BG$5&gt;='Rent Roll'!$K20,BG$5&lt;='Rent Roll'!$L20),AND(BG$5&gt;='Rent Roll'!$M46,BG$5&lt;='Rent Roll'!$N46)),
IF('Rent Roll'!$S20=NNN,BG50,
IF('Rent Roll'!$S20=Stop,BG75,
IF('Rent Roll'!$S20=CAM_Fixed,BG100,
IF('Rent Roll'!$S20=FSG,"-","-")))),"-"),"-")</f>
        <v>-</v>
      </c>
      <c r="BH23" s="92" t="str">
        <f>IF(BH$3='Rent Roll'!$U20,
IF(OR(AND(BH$5&gt;='Rent Roll'!$K20,BH$5&lt;='Rent Roll'!$L20),AND(BH$5&gt;='Rent Roll'!$M46,BH$5&lt;='Rent Roll'!$N46)),
IF('Rent Roll'!$S20=NNN,BH50,
IF('Rent Roll'!$S20=Stop,BH75,
IF('Rent Roll'!$S20=CAM_Fixed,BH100,
IF('Rent Roll'!$S20=FSG,"-","-")))),"-"),"-")</f>
        <v>-</v>
      </c>
      <c r="BI23" s="92" t="str">
        <f>IF(BI$3='Rent Roll'!$U20,
IF(OR(AND(BI$5&gt;='Rent Roll'!$K20,BI$5&lt;='Rent Roll'!$L20),AND(BI$5&gt;='Rent Roll'!$M46,BI$5&lt;='Rent Roll'!$N46)),
IF('Rent Roll'!$S20=NNN,BI50,
IF('Rent Roll'!$S20=Stop,BI75,
IF('Rent Roll'!$S20=CAM_Fixed,BI100,
IF('Rent Roll'!$S20=FSG,"-","-")))),"-"),"-")</f>
        <v>-</v>
      </c>
      <c r="BJ23" s="92" t="str">
        <f>IF(BJ$3='Rent Roll'!$U20,
IF(OR(AND(BJ$5&gt;='Rent Roll'!$K20,BJ$5&lt;='Rent Roll'!$L20),AND(BJ$5&gt;='Rent Roll'!$M46,BJ$5&lt;='Rent Roll'!$N46)),
IF('Rent Roll'!$S20=NNN,BJ50,
IF('Rent Roll'!$S20=Stop,BJ75,
IF('Rent Roll'!$S20=CAM_Fixed,BJ100,
IF('Rent Roll'!$S20=FSG,"-","-")))),"-"),"-")</f>
        <v>-</v>
      </c>
      <c r="BK23" s="92" t="str">
        <f>IF(BK$3='Rent Roll'!$U20,
IF(OR(AND(BK$5&gt;='Rent Roll'!$K20,BK$5&lt;='Rent Roll'!$L20),AND(BK$5&gt;='Rent Roll'!$M46,BK$5&lt;='Rent Roll'!$N46)),
IF('Rent Roll'!$S20=NNN,BK50,
IF('Rent Roll'!$S20=Stop,BK75,
IF('Rent Roll'!$S20=CAM_Fixed,BK100,
IF('Rent Roll'!$S20=FSG,"-","-")))),"-"),"-")</f>
        <v>-</v>
      </c>
      <c r="BL23" s="92" t="str">
        <f>IF(BL$3='Rent Roll'!$U20,
IF(OR(AND(BL$5&gt;='Rent Roll'!$K20,BL$5&lt;='Rent Roll'!$L20),AND(BL$5&gt;='Rent Roll'!$M46,BL$5&lt;='Rent Roll'!$N46)),
IF('Rent Roll'!$S20=NNN,BL50,
IF('Rent Roll'!$S20=Stop,BL75,
IF('Rent Roll'!$S20=CAM_Fixed,BL100,
IF('Rent Roll'!$S20=FSG,"-","-")))),"-"),"-")</f>
        <v>-</v>
      </c>
      <c r="BM23" s="92" t="str">
        <f>IF(BM$3='Rent Roll'!$U20,
IF(OR(AND(BM$5&gt;='Rent Roll'!$K20,BM$5&lt;='Rent Roll'!$L20),AND(BM$5&gt;='Rent Roll'!$M46,BM$5&lt;='Rent Roll'!$N46)),
IF('Rent Roll'!$S20=NNN,BM50,
IF('Rent Roll'!$S20=Stop,BM75,
IF('Rent Roll'!$S20=CAM_Fixed,BM100,
IF('Rent Roll'!$S20=FSG,"-","-")))),"-"),"-")</f>
        <v>-</v>
      </c>
      <c r="BN23" s="92" t="str">
        <f>IF(BN$3='Rent Roll'!$U20,
IF(OR(AND(BN$5&gt;='Rent Roll'!$K20,BN$5&lt;='Rent Roll'!$L20),AND(BN$5&gt;='Rent Roll'!$M46,BN$5&lt;='Rent Roll'!$N46)),
IF('Rent Roll'!$S20=NNN,BN50,
IF('Rent Roll'!$S20=Stop,BN75,
IF('Rent Roll'!$S20=CAM_Fixed,BN100,
IF('Rent Roll'!$S20=FSG,"-","-")))),"-"),"-")</f>
        <v>-</v>
      </c>
      <c r="BO23" s="92" t="str">
        <f>IF(BO$3='Rent Roll'!$U20,
IF(OR(AND(BO$5&gt;='Rent Roll'!$K20,BO$5&lt;='Rent Roll'!$L20),AND(BO$5&gt;='Rent Roll'!$M46,BO$5&lt;='Rent Roll'!$N46)),
IF('Rent Roll'!$S20=NNN,BO50,
IF('Rent Roll'!$S20=Stop,BO75,
IF('Rent Roll'!$S20=CAM_Fixed,BO100,
IF('Rent Roll'!$S20=FSG,"-","-")))),"-"),"-")</f>
        <v>-</v>
      </c>
      <c r="BP23" s="92" t="str">
        <f>IF(BP$3='Rent Roll'!$U20,
IF(OR(AND(BP$5&gt;='Rent Roll'!$K20,BP$5&lt;='Rent Roll'!$L20),AND(BP$5&gt;='Rent Roll'!$M46,BP$5&lt;='Rent Roll'!$N46)),
IF('Rent Roll'!$S20=NNN,BP50,
IF('Rent Roll'!$S20=Stop,BP75,
IF('Rent Roll'!$S20=CAM_Fixed,BP100,
IF('Rent Roll'!$S20=FSG,"-","-")))),"-"),"-")</f>
        <v>-</v>
      </c>
      <c r="BQ23" s="92" t="str">
        <f>IF(BQ$3='Rent Roll'!$U20,
IF(OR(AND(BQ$5&gt;='Rent Roll'!$K20,BQ$5&lt;='Rent Roll'!$L20),AND(BQ$5&gt;='Rent Roll'!$M46,BQ$5&lt;='Rent Roll'!$N46)),
IF('Rent Roll'!$S20=NNN,BQ50,
IF('Rent Roll'!$S20=Stop,BQ75,
IF('Rent Roll'!$S20=CAM_Fixed,BQ100,
IF('Rent Roll'!$S20=FSG,"-","-")))),"-"),"-")</f>
        <v>-</v>
      </c>
      <c r="BR23" s="92" t="str">
        <f>IF(BR$3='Rent Roll'!$U20,
IF(OR(AND(BR$5&gt;='Rent Roll'!$K20,BR$5&lt;='Rent Roll'!$L20),AND(BR$5&gt;='Rent Roll'!$M46,BR$5&lt;='Rent Roll'!$N46)),
IF('Rent Roll'!$S20=NNN,BR50,
IF('Rent Roll'!$S20=Stop,BR75,
IF('Rent Roll'!$S20=CAM_Fixed,BR100,
IF('Rent Roll'!$S20=FSG,"-","-")))),"-"),"-")</f>
        <v>-</v>
      </c>
      <c r="BS23" s="92" t="str">
        <f>IF(BS$3='Rent Roll'!$U20,
IF(OR(AND(BS$5&gt;='Rent Roll'!$K20,BS$5&lt;='Rent Roll'!$L20),AND(BS$5&gt;='Rent Roll'!$M46,BS$5&lt;='Rent Roll'!$N46)),
IF('Rent Roll'!$S20=NNN,BS50,
IF('Rent Roll'!$S20=Stop,BS75,
IF('Rent Roll'!$S20=CAM_Fixed,BS100,
IF('Rent Roll'!$S20=FSG,"-","-")))),"-"),"-")</f>
        <v>-</v>
      </c>
      <c r="BT23" s="92" t="str">
        <f>IF(BT$3='Rent Roll'!$U20,
IF(OR(AND(BT$5&gt;='Rent Roll'!$K20,BT$5&lt;='Rent Roll'!$L20),AND(BT$5&gt;='Rent Roll'!$M46,BT$5&lt;='Rent Roll'!$N46)),
IF('Rent Roll'!$S20=NNN,BT50,
IF('Rent Roll'!$S20=Stop,BT75,
IF('Rent Roll'!$S20=CAM_Fixed,BT100,
IF('Rent Roll'!$S20=FSG,"-","-")))),"-"),"-")</f>
        <v>-</v>
      </c>
      <c r="BU23" s="92" t="str">
        <f>IF(BU$3='Rent Roll'!$U20,
IF(OR(AND(BU$5&gt;='Rent Roll'!$K20,BU$5&lt;='Rent Roll'!$L20),AND(BU$5&gt;='Rent Roll'!$M46,BU$5&lt;='Rent Roll'!$N46)),
IF('Rent Roll'!$S20=NNN,BU50,
IF('Rent Roll'!$S20=Stop,BU75,
IF('Rent Roll'!$S20=CAM_Fixed,BU100,
IF('Rent Roll'!$S20=FSG,"-","-")))),"-"),"-")</f>
        <v>-</v>
      </c>
      <c r="BV23" s="92" t="str">
        <f>IF(BV$3='Rent Roll'!$U20,
IF(OR(AND(BV$5&gt;='Rent Roll'!$K20,BV$5&lt;='Rent Roll'!$L20),AND(BV$5&gt;='Rent Roll'!$M46,BV$5&lt;='Rent Roll'!$N46)),
IF('Rent Roll'!$S20=NNN,BV50,
IF('Rent Roll'!$S20=Stop,BV75,
IF('Rent Roll'!$S20=CAM_Fixed,BV100,
IF('Rent Roll'!$S20=FSG,"-","-")))),"-"),"-")</f>
        <v>-</v>
      </c>
      <c r="BW23" s="92" t="str">
        <f>IF(BW$3='Rent Roll'!$U20,
IF(OR(AND(BW$5&gt;='Rent Roll'!$K20,BW$5&lt;='Rent Roll'!$L20),AND(BW$5&gt;='Rent Roll'!$M46,BW$5&lt;='Rent Roll'!$N46)),
IF('Rent Roll'!$S20=NNN,BW50,
IF('Rent Roll'!$S20=Stop,BW75,
IF('Rent Roll'!$S20=CAM_Fixed,BW100,
IF('Rent Roll'!$S20=FSG,"-","-")))),"-"),"-")</f>
        <v>-</v>
      </c>
      <c r="BX23" s="92" t="str">
        <f>IF(BX$3='Rent Roll'!$U20,
IF(OR(AND(BX$5&gt;='Rent Roll'!$K20,BX$5&lt;='Rent Roll'!$L20),AND(BX$5&gt;='Rent Roll'!$M46,BX$5&lt;='Rent Roll'!$N46)),
IF('Rent Roll'!$S20=NNN,BX50,
IF('Rent Roll'!$S20=Stop,BX75,
IF('Rent Roll'!$S20=CAM_Fixed,BX100,
IF('Rent Roll'!$S20=FSG,"-","-")))),"-"),"-")</f>
        <v>-</v>
      </c>
      <c r="BY23" s="92" t="str">
        <f>IF(BY$3='Rent Roll'!$U20,
IF(OR(AND(BY$5&gt;='Rent Roll'!$K20,BY$5&lt;='Rent Roll'!$L20),AND(BY$5&gt;='Rent Roll'!$M46,BY$5&lt;='Rent Roll'!$N46)),
IF('Rent Roll'!$S20=NNN,BY50,
IF('Rent Roll'!$S20=Stop,BY75,
IF('Rent Roll'!$S20=CAM_Fixed,BY100,
IF('Rent Roll'!$S20=FSG,"-","-")))),"-"),"-")</f>
        <v>-</v>
      </c>
      <c r="BZ23" s="92" t="str">
        <f>IF(BZ$3='Rent Roll'!$U20,
IF(OR(AND(BZ$5&gt;='Rent Roll'!$K20,BZ$5&lt;='Rent Roll'!$L20),AND(BZ$5&gt;='Rent Roll'!$M46,BZ$5&lt;='Rent Roll'!$N46)),
IF('Rent Roll'!$S20=NNN,BZ50,
IF('Rent Roll'!$S20=Stop,BZ75,
IF('Rent Roll'!$S20=CAM_Fixed,BZ100,
IF('Rent Roll'!$S20=FSG,"-","-")))),"-"),"-")</f>
        <v>-</v>
      </c>
      <c r="CA23" s="92" t="str">
        <f>IF(CA$3='Rent Roll'!$U20,
IF(OR(AND(CA$5&gt;='Rent Roll'!$K20,CA$5&lt;='Rent Roll'!$L20),AND(CA$5&gt;='Rent Roll'!$M46,CA$5&lt;='Rent Roll'!$N46)),
IF('Rent Roll'!$S20=NNN,CA50,
IF('Rent Roll'!$S20=Stop,CA75,
IF('Rent Roll'!$S20=CAM_Fixed,CA100,
IF('Rent Roll'!$S20=FSG,"-","-")))),"-"),"-")</f>
        <v>-</v>
      </c>
      <c r="CB23" s="92" t="str">
        <f>IF(CB$3='Rent Roll'!$U20,
IF(OR(AND(CB$5&gt;='Rent Roll'!$K20,CB$5&lt;='Rent Roll'!$L20),AND(CB$5&gt;='Rent Roll'!$M46,CB$5&lt;='Rent Roll'!$N46)),
IF('Rent Roll'!$S20=NNN,CB50,
IF('Rent Roll'!$S20=Stop,CB75,
IF('Rent Roll'!$S20=CAM_Fixed,CB100,
IF('Rent Roll'!$S20=FSG,"-","-")))),"-"),"-")</f>
        <v>-</v>
      </c>
      <c r="CC23" s="92" t="str">
        <f>IF(CC$3='Rent Roll'!$U20,
IF(OR(AND(CC$5&gt;='Rent Roll'!$K20,CC$5&lt;='Rent Roll'!$L20),AND(CC$5&gt;='Rent Roll'!$M46,CC$5&lt;='Rent Roll'!$N46)),
IF('Rent Roll'!$S20=NNN,CC50,
IF('Rent Roll'!$S20=Stop,CC75,
IF('Rent Roll'!$S20=CAM_Fixed,CC100,
IF('Rent Roll'!$S20=FSG,"-","-")))),"-"),"-")</f>
        <v>-</v>
      </c>
      <c r="CD23" s="92" t="str">
        <f>IF(CD$3='Rent Roll'!$U20,
IF(OR(AND(CD$5&gt;='Rent Roll'!$K20,CD$5&lt;='Rent Roll'!$L20),AND(CD$5&gt;='Rent Roll'!$M46,CD$5&lt;='Rent Roll'!$N46)),
IF('Rent Roll'!$S20=NNN,CD50,
IF('Rent Roll'!$S20=Stop,CD75,
IF('Rent Roll'!$S20=CAM_Fixed,CD100,
IF('Rent Roll'!$S20=FSG,"-","-")))),"-"),"-")</f>
        <v>-</v>
      </c>
      <c r="CE23" s="92" t="str">
        <f>IF(CE$3='Rent Roll'!$U20,
IF(OR(AND(CE$5&gt;='Rent Roll'!$K20,CE$5&lt;='Rent Roll'!$L20),AND(CE$5&gt;='Rent Roll'!$M46,CE$5&lt;='Rent Roll'!$N46)),
IF('Rent Roll'!$S20=NNN,CE50,
IF('Rent Roll'!$S20=Stop,CE75,
IF('Rent Roll'!$S20=CAM_Fixed,CE100,
IF('Rent Roll'!$S20=FSG,"-","-")))),"-"),"-")</f>
        <v>-</v>
      </c>
      <c r="CF23" s="92" t="str">
        <f>IF(CF$3='Rent Roll'!$U20,
IF(OR(AND(CF$5&gt;='Rent Roll'!$K20,CF$5&lt;='Rent Roll'!$L20),AND(CF$5&gt;='Rent Roll'!$M46,CF$5&lt;='Rent Roll'!$N46)),
IF('Rent Roll'!$S20=NNN,CF50,
IF('Rent Roll'!$S20=Stop,CF75,
IF('Rent Roll'!$S20=CAM_Fixed,CF100,
IF('Rent Roll'!$S20=FSG,"-","-")))),"-"),"-")</f>
        <v>-</v>
      </c>
      <c r="CG23" s="92" t="str">
        <f>IF(CG$3='Rent Roll'!$U20,
IF(OR(AND(CG$5&gt;='Rent Roll'!$K20,CG$5&lt;='Rent Roll'!$L20),AND(CG$5&gt;='Rent Roll'!$M46,CG$5&lt;='Rent Roll'!$N46)),
IF('Rent Roll'!$S20=NNN,CG50,
IF('Rent Roll'!$S20=Stop,CG75,
IF('Rent Roll'!$S20=CAM_Fixed,CG100,
IF('Rent Roll'!$S20=FSG,"-","-")))),"-"),"-")</f>
        <v>-</v>
      </c>
      <c r="CH23" s="92" t="str">
        <f>IF(CH$3='Rent Roll'!$U20,
IF(OR(AND(CH$5&gt;='Rent Roll'!$K20,CH$5&lt;='Rent Roll'!$L20),AND(CH$5&gt;='Rent Roll'!$M46,CH$5&lt;='Rent Roll'!$N46)),
IF('Rent Roll'!$S20=NNN,CH50,
IF('Rent Roll'!$S20=Stop,CH75,
IF('Rent Roll'!$S20=CAM_Fixed,CH100,
IF('Rent Roll'!$S20=FSG,"-","-")))),"-"),"-")</f>
        <v>-</v>
      </c>
      <c r="CI23" s="92" t="str">
        <f>IF(CI$3='Rent Roll'!$U20,
IF(OR(AND(CI$5&gt;='Rent Roll'!$K20,CI$5&lt;='Rent Roll'!$L20),AND(CI$5&gt;='Rent Roll'!$M46,CI$5&lt;='Rent Roll'!$N46)),
IF('Rent Roll'!$S20=NNN,CI50,
IF('Rent Roll'!$S20=Stop,CI75,
IF('Rent Roll'!$S20=CAM_Fixed,CI100,
IF('Rent Roll'!$S20=FSG,"-","-")))),"-"),"-")</f>
        <v>-</v>
      </c>
      <c r="CJ23" s="92" t="str">
        <f>IF(CJ$3='Rent Roll'!$U20,
IF(OR(AND(CJ$5&gt;='Rent Roll'!$K20,CJ$5&lt;='Rent Roll'!$L20),AND(CJ$5&gt;='Rent Roll'!$M46,CJ$5&lt;='Rent Roll'!$N46)),
IF('Rent Roll'!$S20=NNN,CJ50,
IF('Rent Roll'!$S20=Stop,CJ75,
IF('Rent Roll'!$S20=CAM_Fixed,CJ100,
IF('Rent Roll'!$S20=FSG,"-","-")))),"-"),"-")</f>
        <v>-</v>
      </c>
      <c r="CK23" s="92" t="str">
        <f>IF(CK$3='Rent Roll'!$U20,
IF(OR(AND(CK$5&gt;='Rent Roll'!$K20,CK$5&lt;='Rent Roll'!$L20),AND(CK$5&gt;='Rent Roll'!$M46,CK$5&lt;='Rent Roll'!$N46)),
IF('Rent Roll'!$S20=NNN,CK50,
IF('Rent Roll'!$S20=Stop,CK75,
IF('Rent Roll'!$S20=CAM_Fixed,CK100,
IF('Rent Roll'!$S20=FSG,"-","-")))),"-"),"-")</f>
        <v>-</v>
      </c>
      <c r="CL23" s="92" t="str">
        <f>IF(CL$3='Rent Roll'!$U20,
IF(OR(AND(CL$5&gt;='Rent Roll'!$K20,CL$5&lt;='Rent Roll'!$L20),AND(CL$5&gt;='Rent Roll'!$M46,CL$5&lt;='Rent Roll'!$N46)),
IF('Rent Roll'!$S20=NNN,CL50,
IF('Rent Roll'!$S20=Stop,CL75,
IF('Rent Roll'!$S20=CAM_Fixed,CL100,
IF('Rent Roll'!$S20=FSG,"-","-")))),"-"),"-")</f>
        <v>-</v>
      </c>
      <c r="CM23" s="92" t="str">
        <f>IF(CM$3='Rent Roll'!$U20,
IF(OR(AND(CM$5&gt;='Rent Roll'!$K20,CM$5&lt;='Rent Roll'!$L20),AND(CM$5&gt;='Rent Roll'!$M46,CM$5&lt;='Rent Roll'!$N46)),
IF('Rent Roll'!$S20=NNN,CM50,
IF('Rent Roll'!$S20=Stop,CM75,
IF('Rent Roll'!$S20=CAM_Fixed,CM100,
IF('Rent Roll'!$S20=FSG,"-","-")))),"-"),"-")</f>
        <v>-</v>
      </c>
      <c r="CN23" s="92" t="str">
        <f>IF(CN$3='Rent Roll'!$U20,
IF(OR(AND(CN$5&gt;='Rent Roll'!$K20,CN$5&lt;='Rent Roll'!$L20),AND(CN$5&gt;='Rent Roll'!$M46,CN$5&lt;='Rent Roll'!$N46)),
IF('Rent Roll'!$S20=NNN,CN50,
IF('Rent Roll'!$S20=Stop,CN75,
IF('Rent Roll'!$S20=CAM_Fixed,CN100,
IF('Rent Roll'!$S20=FSG,"-","-")))),"-"),"-")</f>
        <v>-</v>
      </c>
      <c r="CO23" s="92" t="str">
        <f>IF(CO$3='Rent Roll'!$U20,
IF(OR(AND(CO$5&gt;='Rent Roll'!$K20,CO$5&lt;='Rent Roll'!$L20),AND(CO$5&gt;='Rent Roll'!$M46,CO$5&lt;='Rent Roll'!$N46)),
IF('Rent Roll'!$S20=NNN,CO50,
IF('Rent Roll'!$S20=Stop,CO75,
IF('Rent Roll'!$S20=CAM_Fixed,CO100,
IF('Rent Roll'!$S20=FSG,"-","-")))),"-"),"-")</f>
        <v>-</v>
      </c>
      <c r="CP23" s="92" t="str">
        <f>IF(CP$3='Rent Roll'!$U20,
IF(OR(AND(CP$5&gt;='Rent Roll'!$K20,CP$5&lt;='Rent Roll'!$L20),AND(CP$5&gt;='Rent Roll'!$M46,CP$5&lt;='Rent Roll'!$N46)),
IF('Rent Roll'!$S20=NNN,CP50,
IF('Rent Roll'!$S20=Stop,CP75,
IF('Rent Roll'!$S20=CAM_Fixed,CP100,
IF('Rent Roll'!$S20=FSG,"-","-")))),"-"),"-")</f>
        <v>-</v>
      </c>
      <c r="CQ23" s="92" t="str">
        <f>IF(CQ$3='Rent Roll'!$U20,
IF(OR(AND(CQ$5&gt;='Rent Roll'!$K20,CQ$5&lt;='Rent Roll'!$L20),AND(CQ$5&gt;='Rent Roll'!$M46,CQ$5&lt;='Rent Roll'!$N46)),
IF('Rent Roll'!$S20=NNN,CQ50,
IF('Rent Roll'!$S20=Stop,CQ75,
IF('Rent Roll'!$S20=CAM_Fixed,CQ100,
IF('Rent Roll'!$S20=FSG,"-","-")))),"-"),"-")</f>
        <v>-</v>
      </c>
      <c r="CR23" s="92" t="str">
        <f>IF(CR$3='Rent Roll'!$U20,
IF(OR(AND(CR$5&gt;='Rent Roll'!$K20,CR$5&lt;='Rent Roll'!$L20),AND(CR$5&gt;='Rent Roll'!$M46,CR$5&lt;='Rent Roll'!$N46)),
IF('Rent Roll'!$S20=NNN,CR50,
IF('Rent Roll'!$S20=Stop,CR75,
IF('Rent Roll'!$S20=CAM_Fixed,CR100,
IF('Rent Roll'!$S20=FSG,"-","-")))),"-"),"-")</f>
        <v>-</v>
      </c>
      <c r="CS23" s="92" t="str">
        <f>IF(CS$3='Rent Roll'!$U20,
IF(OR(AND(CS$5&gt;='Rent Roll'!$K20,CS$5&lt;='Rent Roll'!$L20),AND(CS$5&gt;='Rent Roll'!$M46,CS$5&lt;='Rent Roll'!$N46)),
IF('Rent Roll'!$S20=NNN,CS50,
IF('Rent Roll'!$S20=Stop,CS75,
IF('Rent Roll'!$S20=CAM_Fixed,CS100,
IF('Rent Roll'!$S20=FSG,"-","-")))),"-"),"-")</f>
        <v>-</v>
      </c>
      <c r="CT23" s="92" t="str">
        <f>IF(CT$3='Rent Roll'!$U20,
IF(OR(AND(CT$5&gt;='Rent Roll'!$K20,CT$5&lt;='Rent Roll'!$L20),AND(CT$5&gt;='Rent Roll'!$M46,CT$5&lt;='Rent Roll'!$N46)),
IF('Rent Roll'!$S20=NNN,CT50,
IF('Rent Roll'!$S20=Stop,CT75,
IF('Rent Roll'!$S20=CAM_Fixed,CT100,
IF('Rent Roll'!$S20=FSG,"-","-")))),"-"),"-")</f>
        <v>-</v>
      </c>
      <c r="CU23" s="92" t="str">
        <f>IF(CU$3='Rent Roll'!$U20,
IF(OR(AND(CU$5&gt;='Rent Roll'!$K20,CU$5&lt;='Rent Roll'!$L20),AND(CU$5&gt;='Rent Roll'!$M46,CU$5&lt;='Rent Roll'!$N46)),
IF('Rent Roll'!$S20=NNN,CU50,
IF('Rent Roll'!$S20=Stop,CU75,
IF('Rent Roll'!$S20=CAM_Fixed,CU100,
IF('Rent Roll'!$S20=FSG,"-","-")))),"-"),"-")</f>
        <v>-</v>
      </c>
      <c r="CV23" s="92" t="str">
        <f>IF(CV$3='Rent Roll'!$U20,
IF(OR(AND(CV$5&gt;='Rent Roll'!$K20,CV$5&lt;='Rent Roll'!$L20),AND(CV$5&gt;='Rent Roll'!$M46,CV$5&lt;='Rent Roll'!$N46)),
IF('Rent Roll'!$S20=NNN,CV50,
IF('Rent Roll'!$S20=Stop,CV75,
IF('Rent Roll'!$S20=CAM_Fixed,CV100,
IF('Rent Roll'!$S20=FSG,"-","-")))),"-"),"-")</f>
        <v>-</v>
      </c>
      <c r="CW23" s="92" t="str">
        <f>IF(CW$3='Rent Roll'!$U20,
IF(OR(AND(CW$5&gt;='Rent Roll'!$K20,CW$5&lt;='Rent Roll'!$L20),AND(CW$5&gt;='Rent Roll'!$M46,CW$5&lt;='Rent Roll'!$N46)),
IF('Rent Roll'!$S20=NNN,CW50,
IF('Rent Roll'!$S20=Stop,CW75,
IF('Rent Roll'!$S20=CAM_Fixed,CW100,
IF('Rent Roll'!$S20=FSG,"-","-")))),"-"),"-")</f>
        <v>-</v>
      </c>
      <c r="CX23" s="92" t="str">
        <f>IF(CX$3='Rent Roll'!$U20,
IF(OR(AND(CX$5&gt;='Rent Roll'!$K20,CX$5&lt;='Rent Roll'!$L20),AND(CX$5&gt;='Rent Roll'!$M46,CX$5&lt;='Rent Roll'!$N46)),
IF('Rent Roll'!$S20=NNN,CX50,
IF('Rent Roll'!$S20=Stop,CX75,
IF('Rent Roll'!$S20=CAM_Fixed,CX100,
IF('Rent Roll'!$S20=FSG,"-","-")))),"-"),"-")</f>
        <v>-</v>
      </c>
      <c r="CY23" s="92" t="str">
        <f>IF(CY$3='Rent Roll'!$U20,
IF(OR(AND(CY$5&gt;='Rent Roll'!$K20,CY$5&lt;='Rent Roll'!$L20),AND(CY$5&gt;='Rent Roll'!$M46,CY$5&lt;='Rent Roll'!$N46)),
IF('Rent Roll'!$S20=NNN,CY50,
IF('Rent Roll'!$S20=Stop,CY75,
IF('Rent Roll'!$S20=CAM_Fixed,CY100,
IF('Rent Roll'!$S20=FSG,"-","-")))),"-"),"-")</f>
        <v>-</v>
      </c>
      <c r="CZ23" s="92" t="str">
        <f>IF(CZ$3='Rent Roll'!$U20,
IF(OR(AND(CZ$5&gt;='Rent Roll'!$K20,CZ$5&lt;='Rent Roll'!$L20),AND(CZ$5&gt;='Rent Roll'!$M46,CZ$5&lt;='Rent Roll'!$N46)),
IF('Rent Roll'!$S20=NNN,CZ50,
IF('Rent Roll'!$S20=Stop,CZ75,
IF('Rent Roll'!$S20=CAM_Fixed,CZ100,
IF('Rent Roll'!$S20=FSG,"-","-")))),"-"),"-")</f>
        <v>-</v>
      </c>
      <c r="DA23" s="92" t="str">
        <f>IF(DA$3='Rent Roll'!$U20,
IF(OR(AND(DA$5&gt;='Rent Roll'!$K20,DA$5&lt;='Rent Roll'!$L20),AND(DA$5&gt;='Rent Roll'!$M46,DA$5&lt;='Rent Roll'!$N46)),
IF('Rent Roll'!$S20=NNN,DA50,
IF('Rent Roll'!$S20=Stop,DA75,
IF('Rent Roll'!$S20=CAM_Fixed,DA100,
IF('Rent Roll'!$S20=FSG,"-","-")))),"-"),"-")</f>
        <v>-</v>
      </c>
      <c r="DB23" s="92" t="str">
        <f>IF(DB$3='Rent Roll'!$U20,
IF(OR(AND(DB$5&gt;='Rent Roll'!$K20,DB$5&lt;='Rent Roll'!$L20),AND(DB$5&gt;='Rent Roll'!$M46,DB$5&lt;='Rent Roll'!$N46)),
IF('Rent Roll'!$S20=NNN,DB50,
IF('Rent Roll'!$S20=Stop,DB75,
IF('Rent Roll'!$S20=CAM_Fixed,DB100,
IF('Rent Roll'!$S20=FSG,"-","-")))),"-"),"-")</f>
        <v>-</v>
      </c>
      <c r="DC23" s="92" t="str">
        <f>IF(DC$3='Rent Roll'!$U20,
IF(OR(AND(DC$5&gt;='Rent Roll'!$K20,DC$5&lt;='Rent Roll'!$L20),AND(DC$5&gt;='Rent Roll'!$M46,DC$5&lt;='Rent Roll'!$N46)),
IF('Rent Roll'!$S20=NNN,DC50,
IF('Rent Roll'!$S20=Stop,DC75,
IF('Rent Roll'!$S20=CAM_Fixed,DC100,
IF('Rent Roll'!$S20=FSG,"-","-")))),"-"),"-")</f>
        <v>-</v>
      </c>
      <c r="DD23" s="92" t="str">
        <f>IF(DD$3='Rent Roll'!$U20,
IF(OR(AND(DD$5&gt;='Rent Roll'!$K20,DD$5&lt;='Rent Roll'!$L20),AND(DD$5&gt;='Rent Roll'!$M46,DD$5&lt;='Rent Roll'!$N46)),
IF('Rent Roll'!$S20=NNN,DD50,
IF('Rent Roll'!$S20=Stop,DD75,
IF('Rent Roll'!$S20=CAM_Fixed,DD100,
IF('Rent Roll'!$S20=FSG,"-","-")))),"-"),"-")</f>
        <v>-</v>
      </c>
      <c r="DE23" s="92" t="str">
        <f>IF(DE$3='Rent Roll'!$U20,
IF(OR(AND(DE$5&gt;='Rent Roll'!$K20,DE$5&lt;='Rent Roll'!$L20),AND(DE$5&gt;='Rent Roll'!$M46,DE$5&lt;='Rent Roll'!$N46)),
IF('Rent Roll'!$S20=NNN,DE50,
IF('Rent Roll'!$S20=Stop,DE75,
IF('Rent Roll'!$S20=CAM_Fixed,DE100,
IF('Rent Roll'!$S20=FSG,"-","-")))),"-"),"-")</f>
        <v>-</v>
      </c>
      <c r="DF23" s="92" t="str">
        <f>IF(DF$3='Rent Roll'!$U20,
IF(OR(AND(DF$5&gt;='Rent Roll'!$K20,DF$5&lt;='Rent Roll'!$L20),AND(DF$5&gt;='Rent Roll'!$M46,DF$5&lt;='Rent Roll'!$N46)),
IF('Rent Roll'!$S20=NNN,DF50,
IF('Rent Roll'!$S20=Stop,DF75,
IF('Rent Roll'!$S20=CAM_Fixed,DF100,
IF('Rent Roll'!$S20=FSG,"-","-")))),"-"),"-")</f>
        <v>-</v>
      </c>
      <c r="DG23" s="92" t="str">
        <f>IF(DG$3='Rent Roll'!$U20,
IF(OR(AND(DG$5&gt;='Rent Roll'!$K20,DG$5&lt;='Rent Roll'!$L20),AND(DG$5&gt;='Rent Roll'!$M46,DG$5&lt;='Rent Roll'!$N46)),
IF('Rent Roll'!$S20=NNN,DG50,
IF('Rent Roll'!$S20=Stop,DG75,
IF('Rent Roll'!$S20=CAM_Fixed,DG100,
IF('Rent Roll'!$S20=FSG,"-","-")))),"-"),"-")</f>
        <v>-</v>
      </c>
      <c r="DH23" s="92" t="str">
        <f>IF(DH$3='Rent Roll'!$U20,
IF(OR(AND(DH$5&gt;='Rent Roll'!$K20,DH$5&lt;='Rent Roll'!$L20),AND(DH$5&gt;='Rent Roll'!$M46,DH$5&lt;='Rent Roll'!$N46)),
IF('Rent Roll'!$S20=NNN,DH50,
IF('Rent Roll'!$S20=Stop,DH75,
IF('Rent Roll'!$S20=CAM_Fixed,DH100,
IF('Rent Roll'!$S20=FSG,"-","-")))),"-"),"-")</f>
        <v>-</v>
      </c>
      <c r="DI23" s="92" t="str">
        <f>IF(DI$3='Rent Roll'!$U20,
IF(OR(AND(DI$5&gt;='Rent Roll'!$K20,DI$5&lt;='Rent Roll'!$L20),AND(DI$5&gt;='Rent Roll'!$M46,DI$5&lt;='Rent Roll'!$N46)),
IF('Rent Roll'!$S20=NNN,DI50,
IF('Rent Roll'!$S20=Stop,DI75,
IF('Rent Roll'!$S20=CAM_Fixed,DI100,
IF('Rent Roll'!$S20=FSG,"-","-")))),"-"),"-")</f>
        <v>-</v>
      </c>
      <c r="DJ23" s="92" t="str">
        <f>IF(DJ$3='Rent Roll'!$U20,
IF(OR(AND(DJ$5&gt;='Rent Roll'!$K20,DJ$5&lt;='Rent Roll'!$L20),AND(DJ$5&gt;='Rent Roll'!$M46,DJ$5&lt;='Rent Roll'!$N46)),
IF('Rent Roll'!$S20=NNN,DJ50,
IF('Rent Roll'!$S20=Stop,DJ75,
IF('Rent Roll'!$S20=CAM_Fixed,DJ100,
IF('Rent Roll'!$S20=FSG,"-","-")))),"-"),"-")</f>
        <v>-</v>
      </c>
      <c r="DK23" s="92" t="str">
        <f>IF(DK$3='Rent Roll'!$U20,
IF(OR(AND(DK$5&gt;='Rent Roll'!$K20,DK$5&lt;='Rent Roll'!$L20),AND(DK$5&gt;='Rent Roll'!$M46,DK$5&lt;='Rent Roll'!$N46)),
IF('Rent Roll'!$S20=NNN,DK50,
IF('Rent Roll'!$S20=Stop,DK75,
IF('Rent Roll'!$S20=CAM_Fixed,DK100,
IF('Rent Roll'!$S20=FSG,"-","-")))),"-"),"-")</f>
        <v>-</v>
      </c>
      <c r="DL23" s="92" t="str">
        <f>IF(DL$3='Rent Roll'!$U20,
IF(OR(AND(DL$5&gt;='Rent Roll'!$K20,DL$5&lt;='Rent Roll'!$L20),AND(DL$5&gt;='Rent Roll'!$M46,DL$5&lt;='Rent Roll'!$N46)),
IF('Rent Roll'!$S20=NNN,DL50,
IF('Rent Roll'!$S20=Stop,DL75,
IF('Rent Roll'!$S20=CAM_Fixed,DL100,
IF('Rent Roll'!$S20=FSG,"-","-")))),"-"),"-")</f>
        <v>-</v>
      </c>
      <c r="DM23" s="92" t="str">
        <f>IF(DM$3='Rent Roll'!$U20,
IF(OR(AND(DM$5&gt;='Rent Roll'!$K20,DM$5&lt;='Rent Roll'!$L20),AND(DM$5&gt;='Rent Roll'!$M46,DM$5&lt;='Rent Roll'!$N46)),
IF('Rent Roll'!$S20=NNN,DM50,
IF('Rent Roll'!$S20=Stop,DM75,
IF('Rent Roll'!$S20=CAM_Fixed,DM100,
IF('Rent Roll'!$S20=FSG,"-","-")))),"-"),"-")</f>
        <v>-</v>
      </c>
      <c r="DN23" s="92" t="str">
        <f>IF(DN$3='Rent Roll'!$U20,
IF(OR(AND(DN$5&gt;='Rent Roll'!$K20,DN$5&lt;='Rent Roll'!$L20),AND(DN$5&gt;='Rent Roll'!$M46,DN$5&lt;='Rent Roll'!$N46)),
IF('Rent Roll'!$S20=NNN,DN50,
IF('Rent Roll'!$S20=Stop,DN75,
IF('Rent Roll'!$S20=CAM_Fixed,DN100,
IF('Rent Roll'!$S20=FSG,"-","-")))),"-"),"-")</f>
        <v>-</v>
      </c>
      <c r="DO23" s="92" t="str">
        <f>IF(DO$3='Rent Roll'!$U20,
IF(OR(AND(DO$5&gt;='Rent Roll'!$K20,DO$5&lt;='Rent Roll'!$L20),AND(DO$5&gt;='Rent Roll'!$M46,DO$5&lt;='Rent Roll'!$N46)),
IF('Rent Roll'!$S20=NNN,DO50,
IF('Rent Roll'!$S20=Stop,DO75,
IF('Rent Roll'!$S20=CAM_Fixed,DO100,
IF('Rent Roll'!$S20=FSG,"-","-")))),"-"),"-")</f>
        <v>-</v>
      </c>
      <c r="DP23" s="92" t="str">
        <f>IF(DP$3='Rent Roll'!$U20,
IF(OR(AND(DP$5&gt;='Rent Roll'!$K20,DP$5&lt;='Rent Roll'!$L20),AND(DP$5&gt;='Rent Roll'!$M46,DP$5&lt;='Rent Roll'!$N46)),
IF('Rent Roll'!$S20=NNN,DP50,
IF('Rent Roll'!$S20=Stop,DP75,
IF('Rent Roll'!$S20=CAM_Fixed,DP100,
IF('Rent Roll'!$S20=FSG,"-","-")))),"-"),"-")</f>
        <v>-</v>
      </c>
      <c r="DQ23" s="92" t="str">
        <f>IF(DQ$3='Rent Roll'!$U20,
IF(OR(AND(DQ$5&gt;='Rent Roll'!$K20,DQ$5&lt;='Rent Roll'!$L20),AND(DQ$5&gt;='Rent Roll'!$M46,DQ$5&lt;='Rent Roll'!$N46)),
IF('Rent Roll'!$S20=NNN,DQ50,
IF('Rent Roll'!$S20=Stop,DQ75,
IF('Rent Roll'!$S20=CAM_Fixed,DQ100,
IF('Rent Roll'!$S20=FSG,"-","-")))),"-"),"-")</f>
        <v>-</v>
      </c>
      <c r="DR23" s="92" t="str">
        <f>IF(DR$3='Rent Roll'!$U20,
IF(OR(AND(DR$5&gt;='Rent Roll'!$K20,DR$5&lt;='Rent Roll'!$L20),AND(DR$5&gt;='Rent Roll'!$M46,DR$5&lt;='Rent Roll'!$N46)),
IF('Rent Roll'!$S20=NNN,DR50,
IF('Rent Roll'!$S20=Stop,DR75,
IF('Rent Roll'!$S20=CAM_Fixed,DR100,
IF('Rent Roll'!$S20=FSG,"-","-")))),"-"),"-")</f>
        <v>-</v>
      </c>
      <c r="DS23" s="92" t="str">
        <f>IF(DS$3='Rent Roll'!$U20,
IF(OR(AND(DS$5&gt;='Rent Roll'!$K20,DS$5&lt;='Rent Roll'!$L20),AND(DS$5&gt;='Rent Roll'!$M46,DS$5&lt;='Rent Roll'!$N46)),
IF('Rent Roll'!$S20=NNN,DS50,
IF('Rent Roll'!$S20=Stop,DS75,
IF('Rent Roll'!$S20=CAM_Fixed,DS100,
IF('Rent Roll'!$S20=FSG,"-","-")))),"-"),"-")</f>
        <v>-</v>
      </c>
      <c r="DT23" s="92" t="str">
        <f>IF(DT$3='Rent Roll'!$U20,
IF(OR(AND(DT$5&gt;='Rent Roll'!$K20,DT$5&lt;='Rent Roll'!$L20),AND(DT$5&gt;='Rent Roll'!$M46,DT$5&lt;='Rent Roll'!$N46)),
IF('Rent Roll'!$S20=NNN,DT50,
IF('Rent Roll'!$S20=Stop,DT75,
IF('Rent Roll'!$S20=CAM_Fixed,DT100,
IF('Rent Roll'!$S20=FSG,"-","-")))),"-"),"-")</f>
        <v>-</v>
      </c>
      <c r="DU23" s="92" t="str">
        <f>IF(DU$3='Rent Roll'!$U20,
IF(OR(AND(DU$5&gt;='Rent Roll'!$K20,DU$5&lt;='Rent Roll'!$L20),AND(DU$5&gt;='Rent Roll'!$M46,DU$5&lt;='Rent Roll'!$N46)),
IF('Rent Roll'!$S20=NNN,DU50,
IF('Rent Roll'!$S20=Stop,DU75,
IF('Rent Roll'!$S20=CAM_Fixed,DU100,
IF('Rent Roll'!$S20=FSG,"-","-")))),"-"),"-")</f>
        <v>-</v>
      </c>
      <c r="DV23" s="92" t="str">
        <f>IF(DV$3='Rent Roll'!$U20,
IF(OR(AND(DV$5&gt;='Rent Roll'!$K20,DV$5&lt;='Rent Roll'!$L20),AND(DV$5&gt;='Rent Roll'!$M46,DV$5&lt;='Rent Roll'!$N46)),
IF('Rent Roll'!$S20=NNN,DV50,
IF('Rent Roll'!$S20=Stop,DV75,
IF('Rent Roll'!$S20=CAM_Fixed,DV100,
IF('Rent Roll'!$S20=FSG,"-","-")))),"-"),"-")</f>
        <v>-</v>
      </c>
      <c r="DW23" s="92" t="str">
        <f>IF(DW$3='Rent Roll'!$U20,
IF(OR(AND(DW$5&gt;='Rent Roll'!$K20,DW$5&lt;='Rent Roll'!$L20),AND(DW$5&gt;='Rent Roll'!$M46,DW$5&lt;='Rent Roll'!$N46)),
IF('Rent Roll'!$S20=NNN,DW50,
IF('Rent Roll'!$S20=Stop,DW75,
IF('Rent Roll'!$S20=CAM_Fixed,DW100,
IF('Rent Roll'!$S20=FSG,"-","-")))),"-"),"-")</f>
        <v>-</v>
      </c>
      <c r="DX23" s="92" t="str">
        <f>IF(DX$3='Rent Roll'!$U20,
IF(OR(AND(DX$5&gt;='Rent Roll'!$K20,DX$5&lt;='Rent Roll'!$L20),AND(DX$5&gt;='Rent Roll'!$M46,DX$5&lt;='Rent Roll'!$N46)),
IF('Rent Roll'!$S20=NNN,DX50,
IF('Rent Roll'!$S20=Stop,DX75,
IF('Rent Roll'!$S20=CAM_Fixed,DX100,
IF('Rent Roll'!$S20=FSG,"-","-")))),"-"),"-")</f>
        <v>-</v>
      </c>
      <c r="DY23" s="92" t="str">
        <f>IF(DY$3='Rent Roll'!$U20,
IF(OR(AND(DY$5&gt;='Rent Roll'!$K20,DY$5&lt;='Rent Roll'!$L20),AND(DY$5&gt;='Rent Roll'!$M46,DY$5&lt;='Rent Roll'!$N46)),
IF('Rent Roll'!$S20=NNN,DY50,
IF('Rent Roll'!$S20=Stop,DY75,
IF('Rent Roll'!$S20=CAM_Fixed,DY100,
IF('Rent Roll'!$S20=FSG,"-","-")))),"-"),"-")</f>
        <v>-</v>
      </c>
      <c r="DZ23" s="92" t="str">
        <f>IF(DZ$3='Rent Roll'!$U20,
IF(OR(AND(DZ$5&gt;='Rent Roll'!$K20,DZ$5&lt;='Rent Roll'!$L20),AND(DZ$5&gt;='Rent Roll'!$M46,DZ$5&lt;='Rent Roll'!$N46)),
IF('Rent Roll'!$S20=NNN,DZ50,
IF('Rent Roll'!$S20=Stop,DZ75,
IF('Rent Roll'!$S20=CAM_Fixed,DZ100,
IF('Rent Roll'!$S20=FSG,"-","-")))),"-"),"-")</f>
        <v>-</v>
      </c>
      <c r="EA23" s="92" t="str">
        <f>IF(EA$3='Rent Roll'!$U20,
IF(OR(AND(EA$5&gt;='Rent Roll'!$K20,EA$5&lt;='Rent Roll'!$L20),AND(EA$5&gt;='Rent Roll'!$M46,EA$5&lt;='Rent Roll'!$N46)),
IF('Rent Roll'!$S20=NNN,EA50,
IF('Rent Roll'!$S20=Stop,EA75,
IF('Rent Roll'!$S20=CAM_Fixed,EA100,
IF('Rent Roll'!$S20=FSG,"-","-")))),"-"),"-")</f>
        <v>-</v>
      </c>
      <c r="EB23" s="92" t="str">
        <f>IF(EB$3='Rent Roll'!$U20,
IF(OR(AND(EB$5&gt;='Rent Roll'!$K20,EB$5&lt;='Rent Roll'!$L20),AND(EB$5&gt;='Rent Roll'!$M46,EB$5&lt;='Rent Roll'!$N46)),
IF('Rent Roll'!$S20=NNN,EB50,
IF('Rent Roll'!$S20=Stop,EB75,
IF('Rent Roll'!$S20=CAM_Fixed,EB100,
IF('Rent Roll'!$S20=FSG,"-","-")))),"-"),"-")</f>
        <v>-</v>
      </c>
      <c r="EC23" s="92" t="str">
        <f>IF(EC$3='Rent Roll'!$U20,
IF(OR(AND(EC$5&gt;='Rent Roll'!$K20,EC$5&lt;='Rent Roll'!$L20),AND(EC$5&gt;='Rent Roll'!$M46,EC$5&lt;='Rent Roll'!$N46)),
IF('Rent Roll'!$S20=NNN,EC50,
IF('Rent Roll'!$S20=Stop,EC75,
IF('Rent Roll'!$S20=CAM_Fixed,EC100,
IF('Rent Roll'!$S20=FSG,"-","-")))),"-"),"-")</f>
        <v>-</v>
      </c>
      <c r="ED23" s="92" t="str">
        <f>IF(ED$3='Rent Roll'!$U20,
IF(OR(AND(ED$5&gt;='Rent Roll'!$K20,ED$5&lt;='Rent Roll'!$L20),AND(ED$5&gt;='Rent Roll'!$M46,ED$5&lt;='Rent Roll'!$N46)),
IF('Rent Roll'!$S20=NNN,ED50,
IF('Rent Roll'!$S20=Stop,ED75,
IF('Rent Roll'!$S20=CAM_Fixed,ED100,
IF('Rent Roll'!$S20=FSG,"-","-")))),"-"),"-")</f>
        <v>-</v>
      </c>
      <c r="EE23" s="92" t="str">
        <f>IF(EE$3='Rent Roll'!$U20,
IF(OR(AND(EE$5&gt;='Rent Roll'!$K20,EE$5&lt;='Rent Roll'!$L20),AND(EE$5&gt;='Rent Roll'!$M46,EE$5&lt;='Rent Roll'!$N46)),
IF('Rent Roll'!$S20=NNN,EE50,
IF('Rent Roll'!$S20=Stop,EE75,
IF('Rent Roll'!$S20=CAM_Fixed,EE100,
IF('Rent Roll'!$S20=FSG,"-","-")))),"-"),"-")</f>
        <v>-</v>
      </c>
      <c r="EF23" s="214" t="str">
        <f>IF(EF$3='Rent Roll'!$U20,
IF(OR(AND(EF$5&gt;='Rent Roll'!$K20,EF$5&lt;='Rent Roll'!$L20),AND(EF$5&gt;='Rent Roll'!$M46,EF$5&lt;='Rent Roll'!$N46)),
IF('Rent Roll'!$S20=NNN,EF50,
IF('Rent Roll'!$S20=Stop,EF75,
IF('Rent Roll'!$S20=CAM_Fixed,EF100,
IF('Rent Roll'!$S20=FSG,"-","-")))),"-"),"-")</f>
        <v>-</v>
      </c>
      <c r="EG23" s="251" t="s">
        <v>109</v>
      </c>
    </row>
    <row r="24" spans="2:137" x14ac:dyDescent="0.25">
      <c r="B24" s="288" t="str">
        <f>IF('Rent Roll'!S21&gt;0,'Rent Roll'!S21,"")</f>
        <v/>
      </c>
      <c r="C24" s="287" t="str">
        <f>CONCATENATE('Rent Roll'!B21&amp;" - "&amp;'Rent Roll'!C21)</f>
        <v xml:space="preserve"> - </v>
      </c>
      <c r="D24" s="214">
        <f t="shared" si="11"/>
        <v>0</v>
      </c>
      <c r="E24" s="92" t="str">
        <f>IF(E$3='Rent Roll'!$U21,
IF(OR(AND(E$5&gt;='Rent Roll'!$K21,E$5&lt;='Rent Roll'!$L21),AND(E$5&gt;='Rent Roll'!$M47,E$5&lt;='Rent Roll'!$N47)),
IF('Rent Roll'!$S21=NNN,E51,
IF('Rent Roll'!$S21=Stop,E76,
IF('Rent Roll'!$S21=CAM_Fixed,E101,
IF('Rent Roll'!$S21=FSG,"-","-")))),"-"),"-")</f>
        <v>-</v>
      </c>
      <c r="F24" s="92" t="str">
        <f>IF(F$3='Rent Roll'!$U21,
IF(OR(AND(F$5&gt;='Rent Roll'!$K21,F$5&lt;='Rent Roll'!$L21),AND(F$5&gt;='Rent Roll'!$M47,F$5&lt;='Rent Roll'!$N47)),
IF('Rent Roll'!$S21=NNN,F51,
IF('Rent Roll'!$S21=Stop,F76,
IF('Rent Roll'!$S21=CAM_Fixed,F101,
IF('Rent Roll'!$S21=FSG,"-","-")))),"-"),"-")</f>
        <v>-</v>
      </c>
      <c r="G24" s="92" t="str">
        <f>IF(G$3='Rent Roll'!$U21,
IF(OR(AND(G$5&gt;='Rent Roll'!$K21,G$5&lt;='Rent Roll'!$L21),AND(G$5&gt;='Rent Roll'!$M47,G$5&lt;='Rent Roll'!$N47)),
IF('Rent Roll'!$S21=NNN,G51,
IF('Rent Roll'!$S21=Stop,G76,
IF('Rent Roll'!$S21=CAM_Fixed,G101,
IF('Rent Roll'!$S21=FSG,"-","-")))),"-"),"-")</f>
        <v>-</v>
      </c>
      <c r="H24" s="92" t="str">
        <f>IF(H$3='Rent Roll'!$U21,
IF(OR(AND(H$5&gt;='Rent Roll'!$K21,H$5&lt;='Rent Roll'!$L21),AND(H$5&gt;='Rent Roll'!$M47,H$5&lt;='Rent Roll'!$N47)),
IF('Rent Roll'!$S21=NNN,H51,
IF('Rent Roll'!$S21=Stop,H76,
IF('Rent Roll'!$S21=CAM_Fixed,H101,
IF('Rent Roll'!$S21=FSG,"-","-")))),"-"),"-")</f>
        <v>-</v>
      </c>
      <c r="I24" s="92" t="str">
        <f>IF(I$3='Rent Roll'!$U21,
IF(OR(AND(I$5&gt;='Rent Roll'!$K21,I$5&lt;='Rent Roll'!$L21),AND(I$5&gt;='Rent Roll'!$M47,I$5&lt;='Rent Roll'!$N47)),
IF('Rent Roll'!$S21=NNN,I51,
IF('Rent Roll'!$S21=Stop,I76,
IF('Rent Roll'!$S21=CAM_Fixed,I101,
IF('Rent Roll'!$S21=FSG,"-","-")))),"-"),"-")</f>
        <v>-</v>
      </c>
      <c r="J24" s="92" t="str">
        <f>IF(J$3='Rent Roll'!$U21,
IF(OR(AND(J$5&gt;='Rent Roll'!$K21,J$5&lt;='Rent Roll'!$L21),AND(J$5&gt;='Rent Roll'!$M47,J$5&lt;='Rent Roll'!$N47)),
IF('Rent Roll'!$S21=NNN,J51,
IF('Rent Roll'!$S21=Stop,J76,
IF('Rent Roll'!$S21=CAM_Fixed,J101,
IF('Rent Roll'!$S21=FSG,"-","-")))),"-"),"-")</f>
        <v>-</v>
      </c>
      <c r="K24" s="92" t="str">
        <f>IF(K$3='Rent Roll'!$U21,
IF(OR(AND(K$5&gt;='Rent Roll'!$K21,K$5&lt;='Rent Roll'!$L21),AND(K$5&gt;='Rent Roll'!$M47,K$5&lt;='Rent Roll'!$N47)),
IF('Rent Roll'!$S21=NNN,K51,
IF('Rent Roll'!$S21=Stop,K76,
IF('Rent Roll'!$S21=CAM_Fixed,K101,
IF('Rent Roll'!$S21=FSG,"-","-")))),"-"),"-")</f>
        <v>-</v>
      </c>
      <c r="L24" s="92" t="str">
        <f>IF(L$3='Rent Roll'!$U21,
IF(OR(AND(L$5&gt;='Rent Roll'!$K21,L$5&lt;='Rent Roll'!$L21),AND(L$5&gt;='Rent Roll'!$M47,L$5&lt;='Rent Roll'!$N47)),
IF('Rent Roll'!$S21=NNN,L51,
IF('Rent Roll'!$S21=Stop,L76,
IF('Rent Roll'!$S21=CAM_Fixed,L101,
IF('Rent Roll'!$S21=FSG,"-","-")))),"-"),"-")</f>
        <v>-</v>
      </c>
      <c r="M24" s="92" t="str">
        <f>IF(M$3='Rent Roll'!$U21,
IF(OR(AND(M$5&gt;='Rent Roll'!$K21,M$5&lt;='Rent Roll'!$L21),AND(M$5&gt;='Rent Roll'!$M47,M$5&lt;='Rent Roll'!$N47)),
IF('Rent Roll'!$S21=NNN,M51,
IF('Rent Roll'!$S21=Stop,M76,
IF('Rent Roll'!$S21=CAM_Fixed,M101,
IF('Rent Roll'!$S21=FSG,"-","-")))),"-"),"-")</f>
        <v>-</v>
      </c>
      <c r="N24" s="92" t="str">
        <f>IF(N$3='Rent Roll'!$U21,
IF(OR(AND(N$5&gt;='Rent Roll'!$K21,N$5&lt;='Rent Roll'!$L21),AND(N$5&gt;='Rent Roll'!$M47,N$5&lt;='Rent Roll'!$N47)),
IF('Rent Roll'!$S21=NNN,N51,
IF('Rent Roll'!$S21=Stop,N76,
IF('Rent Roll'!$S21=CAM_Fixed,N101,
IF('Rent Roll'!$S21=FSG,"-","-")))),"-"),"-")</f>
        <v>-</v>
      </c>
      <c r="O24" s="92" t="str">
        <f>IF(O$3='Rent Roll'!$U21,
IF(OR(AND(O$5&gt;='Rent Roll'!$K21,O$5&lt;='Rent Roll'!$L21),AND(O$5&gt;='Rent Roll'!$M47,O$5&lt;='Rent Roll'!$N47)),
IF('Rent Roll'!$S21=NNN,O51,
IF('Rent Roll'!$S21=Stop,O76,
IF('Rent Roll'!$S21=CAM_Fixed,O101,
IF('Rent Roll'!$S21=FSG,"-","-")))),"-"),"-")</f>
        <v>-</v>
      </c>
      <c r="P24" s="92" t="str">
        <f>IF(P$3='Rent Roll'!$U21,
IF(OR(AND(P$5&gt;='Rent Roll'!$K21,P$5&lt;='Rent Roll'!$L21),AND(P$5&gt;='Rent Roll'!$M47,P$5&lt;='Rent Roll'!$N47)),
IF('Rent Roll'!$S21=NNN,P51,
IF('Rent Roll'!$S21=Stop,P76,
IF('Rent Roll'!$S21=CAM_Fixed,P101,
IF('Rent Roll'!$S21=FSG,"-","-")))),"-"),"-")</f>
        <v>-</v>
      </c>
      <c r="Q24" s="92" t="str">
        <f>IF(Q$3='Rent Roll'!$U21,
IF(OR(AND(Q$5&gt;='Rent Roll'!$K21,Q$5&lt;='Rent Roll'!$L21),AND(Q$5&gt;='Rent Roll'!$M47,Q$5&lt;='Rent Roll'!$N47)),
IF('Rent Roll'!$S21=NNN,Q51,
IF('Rent Roll'!$S21=Stop,Q76,
IF('Rent Roll'!$S21=CAM_Fixed,Q101,
IF('Rent Roll'!$S21=FSG,"-","-")))),"-"),"-")</f>
        <v>-</v>
      </c>
      <c r="R24" s="92" t="str">
        <f>IF(R$3='Rent Roll'!$U21,
IF(OR(AND(R$5&gt;='Rent Roll'!$K21,R$5&lt;='Rent Roll'!$L21),AND(R$5&gt;='Rent Roll'!$M47,R$5&lt;='Rent Roll'!$N47)),
IF('Rent Roll'!$S21=NNN,R51,
IF('Rent Roll'!$S21=Stop,R76,
IF('Rent Roll'!$S21=CAM_Fixed,R101,
IF('Rent Roll'!$S21=FSG,"-","-")))),"-"),"-")</f>
        <v>-</v>
      </c>
      <c r="S24" s="92" t="str">
        <f>IF(S$3='Rent Roll'!$U21,
IF(OR(AND(S$5&gt;='Rent Roll'!$K21,S$5&lt;='Rent Roll'!$L21),AND(S$5&gt;='Rent Roll'!$M47,S$5&lt;='Rent Roll'!$N47)),
IF('Rent Roll'!$S21=NNN,S51,
IF('Rent Roll'!$S21=Stop,S76,
IF('Rent Roll'!$S21=CAM_Fixed,S101,
IF('Rent Roll'!$S21=FSG,"-","-")))),"-"),"-")</f>
        <v>-</v>
      </c>
      <c r="T24" s="92" t="str">
        <f>IF(T$3='Rent Roll'!$U21,
IF(OR(AND(T$5&gt;='Rent Roll'!$K21,T$5&lt;='Rent Roll'!$L21),AND(T$5&gt;='Rent Roll'!$M47,T$5&lt;='Rent Roll'!$N47)),
IF('Rent Roll'!$S21=NNN,T51,
IF('Rent Roll'!$S21=Stop,T76,
IF('Rent Roll'!$S21=CAM_Fixed,T101,
IF('Rent Roll'!$S21=FSG,"-","-")))),"-"),"-")</f>
        <v>-</v>
      </c>
      <c r="U24" s="92" t="str">
        <f>IF(U$3='Rent Roll'!$U21,
IF(OR(AND(U$5&gt;='Rent Roll'!$K21,U$5&lt;='Rent Roll'!$L21),AND(U$5&gt;='Rent Roll'!$M47,U$5&lt;='Rent Roll'!$N47)),
IF('Rent Roll'!$S21=NNN,U51,
IF('Rent Roll'!$S21=Stop,U76,
IF('Rent Roll'!$S21=CAM_Fixed,U101,
IF('Rent Roll'!$S21=FSG,"-","-")))),"-"),"-")</f>
        <v>-</v>
      </c>
      <c r="V24" s="92" t="str">
        <f>IF(V$3='Rent Roll'!$U21,
IF(OR(AND(V$5&gt;='Rent Roll'!$K21,V$5&lt;='Rent Roll'!$L21),AND(V$5&gt;='Rent Roll'!$M47,V$5&lt;='Rent Roll'!$N47)),
IF('Rent Roll'!$S21=NNN,V51,
IF('Rent Roll'!$S21=Stop,V76,
IF('Rent Roll'!$S21=CAM_Fixed,V101,
IF('Rent Roll'!$S21=FSG,"-","-")))),"-"),"-")</f>
        <v>-</v>
      </c>
      <c r="W24" s="92" t="str">
        <f>IF(W$3='Rent Roll'!$U21,
IF(OR(AND(W$5&gt;='Rent Roll'!$K21,W$5&lt;='Rent Roll'!$L21),AND(W$5&gt;='Rent Roll'!$M47,W$5&lt;='Rent Roll'!$N47)),
IF('Rent Roll'!$S21=NNN,W51,
IF('Rent Roll'!$S21=Stop,W76,
IF('Rent Roll'!$S21=CAM_Fixed,W101,
IF('Rent Roll'!$S21=FSG,"-","-")))),"-"),"-")</f>
        <v>-</v>
      </c>
      <c r="X24" s="92" t="str">
        <f>IF(X$3='Rent Roll'!$U21,
IF(OR(AND(X$5&gt;='Rent Roll'!$K21,X$5&lt;='Rent Roll'!$L21),AND(X$5&gt;='Rent Roll'!$M47,X$5&lt;='Rent Roll'!$N47)),
IF('Rent Roll'!$S21=NNN,X51,
IF('Rent Roll'!$S21=Stop,X76,
IF('Rent Roll'!$S21=CAM_Fixed,X101,
IF('Rent Roll'!$S21=FSG,"-","-")))),"-"),"-")</f>
        <v>-</v>
      </c>
      <c r="Y24" s="92" t="str">
        <f>IF(Y$3='Rent Roll'!$U21,
IF(OR(AND(Y$5&gt;='Rent Roll'!$K21,Y$5&lt;='Rent Roll'!$L21),AND(Y$5&gt;='Rent Roll'!$M47,Y$5&lt;='Rent Roll'!$N47)),
IF('Rent Roll'!$S21=NNN,Y51,
IF('Rent Roll'!$S21=Stop,Y76,
IF('Rent Roll'!$S21=CAM_Fixed,Y101,
IF('Rent Roll'!$S21=FSG,"-","-")))),"-"),"-")</f>
        <v>-</v>
      </c>
      <c r="Z24" s="92" t="str">
        <f>IF(Z$3='Rent Roll'!$U21,
IF(OR(AND(Z$5&gt;='Rent Roll'!$K21,Z$5&lt;='Rent Roll'!$L21),AND(Z$5&gt;='Rent Roll'!$M47,Z$5&lt;='Rent Roll'!$N47)),
IF('Rent Roll'!$S21=NNN,Z51,
IF('Rent Roll'!$S21=Stop,Z76,
IF('Rent Roll'!$S21=CAM_Fixed,Z101,
IF('Rent Roll'!$S21=FSG,"-","-")))),"-"),"-")</f>
        <v>-</v>
      </c>
      <c r="AA24" s="92" t="str">
        <f>IF(AA$3='Rent Roll'!$U21,
IF(OR(AND(AA$5&gt;='Rent Roll'!$K21,AA$5&lt;='Rent Roll'!$L21),AND(AA$5&gt;='Rent Roll'!$M47,AA$5&lt;='Rent Roll'!$N47)),
IF('Rent Roll'!$S21=NNN,AA51,
IF('Rent Roll'!$S21=Stop,AA76,
IF('Rent Roll'!$S21=CAM_Fixed,AA101,
IF('Rent Roll'!$S21=FSG,"-","-")))),"-"),"-")</f>
        <v>-</v>
      </c>
      <c r="AB24" s="92" t="str">
        <f>IF(AB$3='Rent Roll'!$U21,
IF(OR(AND(AB$5&gt;='Rent Roll'!$K21,AB$5&lt;='Rent Roll'!$L21),AND(AB$5&gt;='Rent Roll'!$M47,AB$5&lt;='Rent Roll'!$N47)),
IF('Rent Roll'!$S21=NNN,AB51,
IF('Rent Roll'!$S21=Stop,AB76,
IF('Rent Roll'!$S21=CAM_Fixed,AB101,
IF('Rent Roll'!$S21=FSG,"-","-")))),"-"),"-")</f>
        <v>-</v>
      </c>
      <c r="AC24" s="92" t="str">
        <f>IF(AC$3='Rent Roll'!$U21,
IF(OR(AND(AC$5&gt;='Rent Roll'!$K21,AC$5&lt;='Rent Roll'!$L21),AND(AC$5&gt;='Rent Roll'!$M47,AC$5&lt;='Rent Roll'!$N47)),
IF('Rent Roll'!$S21=NNN,AC51,
IF('Rent Roll'!$S21=Stop,AC76,
IF('Rent Roll'!$S21=CAM_Fixed,AC101,
IF('Rent Roll'!$S21=FSG,"-","-")))),"-"),"-")</f>
        <v>-</v>
      </c>
      <c r="AD24" s="92" t="str">
        <f>IF(AD$3='Rent Roll'!$U21,
IF(OR(AND(AD$5&gt;='Rent Roll'!$K21,AD$5&lt;='Rent Roll'!$L21),AND(AD$5&gt;='Rent Roll'!$M47,AD$5&lt;='Rent Roll'!$N47)),
IF('Rent Roll'!$S21=NNN,AD51,
IF('Rent Roll'!$S21=Stop,AD76,
IF('Rent Roll'!$S21=CAM_Fixed,AD101,
IF('Rent Roll'!$S21=FSG,"-","-")))),"-"),"-")</f>
        <v>-</v>
      </c>
      <c r="AE24" s="92" t="str">
        <f>IF(AE$3='Rent Roll'!$U21,
IF(OR(AND(AE$5&gt;='Rent Roll'!$K21,AE$5&lt;='Rent Roll'!$L21),AND(AE$5&gt;='Rent Roll'!$M47,AE$5&lt;='Rent Roll'!$N47)),
IF('Rent Roll'!$S21=NNN,AE51,
IF('Rent Roll'!$S21=Stop,AE76,
IF('Rent Roll'!$S21=CAM_Fixed,AE101,
IF('Rent Roll'!$S21=FSG,"-","-")))),"-"),"-")</f>
        <v>-</v>
      </c>
      <c r="AF24" s="92" t="str">
        <f>IF(AF$3='Rent Roll'!$U21,
IF(OR(AND(AF$5&gt;='Rent Roll'!$K21,AF$5&lt;='Rent Roll'!$L21),AND(AF$5&gt;='Rent Roll'!$M47,AF$5&lt;='Rent Roll'!$N47)),
IF('Rent Roll'!$S21=NNN,AF51,
IF('Rent Roll'!$S21=Stop,AF76,
IF('Rent Roll'!$S21=CAM_Fixed,AF101,
IF('Rent Roll'!$S21=FSG,"-","-")))),"-"),"-")</f>
        <v>-</v>
      </c>
      <c r="AG24" s="92" t="str">
        <f>IF(AG$3='Rent Roll'!$U21,
IF(OR(AND(AG$5&gt;='Rent Roll'!$K21,AG$5&lt;='Rent Roll'!$L21),AND(AG$5&gt;='Rent Roll'!$M47,AG$5&lt;='Rent Roll'!$N47)),
IF('Rent Roll'!$S21=NNN,AG51,
IF('Rent Roll'!$S21=Stop,AG76,
IF('Rent Roll'!$S21=CAM_Fixed,AG101,
IF('Rent Roll'!$S21=FSG,"-","-")))),"-"),"-")</f>
        <v>-</v>
      </c>
      <c r="AH24" s="92" t="str">
        <f>IF(AH$3='Rent Roll'!$U21,
IF(OR(AND(AH$5&gt;='Rent Roll'!$K21,AH$5&lt;='Rent Roll'!$L21),AND(AH$5&gt;='Rent Roll'!$M47,AH$5&lt;='Rent Roll'!$N47)),
IF('Rent Roll'!$S21=NNN,AH51,
IF('Rent Roll'!$S21=Stop,AH76,
IF('Rent Roll'!$S21=CAM_Fixed,AH101,
IF('Rent Roll'!$S21=FSG,"-","-")))),"-"),"-")</f>
        <v>-</v>
      </c>
      <c r="AI24" s="92" t="str">
        <f>IF(AI$3='Rent Roll'!$U21,
IF(OR(AND(AI$5&gt;='Rent Roll'!$K21,AI$5&lt;='Rent Roll'!$L21),AND(AI$5&gt;='Rent Roll'!$M47,AI$5&lt;='Rent Roll'!$N47)),
IF('Rent Roll'!$S21=NNN,AI51,
IF('Rent Roll'!$S21=Stop,AI76,
IF('Rent Roll'!$S21=CAM_Fixed,AI101,
IF('Rent Roll'!$S21=FSG,"-","-")))),"-"),"-")</f>
        <v>-</v>
      </c>
      <c r="AJ24" s="92" t="str">
        <f>IF(AJ$3='Rent Roll'!$U21,
IF(OR(AND(AJ$5&gt;='Rent Roll'!$K21,AJ$5&lt;='Rent Roll'!$L21),AND(AJ$5&gt;='Rent Roll'!$M47,AJ$5&lt;='Rent Roll'!$N47)),
IF('Rent Roll'!$S21=NNN,AJ51,
IF('Rent Roll'!$S21=Stop,AJ76,
IF('Rent Roll'!$S21=CAM_Fixed,AJ101,
IF('Rent Roll'!$S21=FSG,"-","-")))),"-"),"-")</f>
        <v>-</v>
      </c>
      <c r="AK24" s="92" t="str">
        <f>IF(AK$3='Rent Roll'!$U21,
IF(OR(AND(AK$5&gt;='Rent Roll'!$K21,AK$5&lt;='Rent Roll'!$L21),AND(AK$5&gt;='Rent Roll'!$M47,AK$5&lt;='Rent Roll'!$N47)),
IF('Rent Roll'!$S21=NNN,AK51,
IF('Rent Roll'!$S21=Stop,AK76,
IF('Rent Roll'!$S21=CAM_Fixed,AK101,
IF('Rent Roll'!$S21=FSG,"-","-")))),"-"),"-")</f>
        <v>-</v>
      </c>
      <c r="AL24" s="92" t="str">
        <f>IF(AL$3='Rent Roll'!$U21,
IF(OR(AND(AL$5&gt;='Rent Roll'!$K21,AL$5&lt;='Rent Roll'!$L21),AND(AL$5&gt;='Rent Roll'!$M47,AL$5&lt;='Rent Roll'!$N47)),
IF('Rent Roll'!$S21=NNN,AL51,
IF('Rent Roll'!$S21=Stop,AL76,
IF('Rent Roll'!$S21=CAM_Fixed,AL101,
IF('Rent Roll'!$S21=FSG,"-","-")))),"-"),"-")</f>
        <v>-</v>
      </c>
      <c r="AM24" s="92" t="str">
        <f>IF(AM$3='Rent Roll'!$U21,
IF(OR(AND(AM$5&gt;='Rent Roll'!$K21,AM$5&lt;='Rent Roll'!$L21),AND(AM$5&gt;='Rent Roll'!$M47,AM$5&lt;='Rent Roll'!$N47)),
IF('Rent Roll'!$S21=NNN,AM51,
IF('Rent Roll'!$S21=Stop,AM76,
IF('Rent Roll'!$S21=CAM_Fixed,AM101,
IF('Rent Roll'!$S21=FSG,"-","-")))),"-"),"-")</f>
        <v>-</v>
      </c>
      <c r="AN24" s="92" t="str">
        <f>IF(AN$3='Rent Roll'!$U21,
IF(OR(AND(AN$5&gt;='Rent Roll'!$K21,AN$5&lt;='Rent Roll'!$L21),AND(AN$5&gt;='Rent Roll'!$M47,AN$5&lt;='Rent Roll'!$N47)),
IF('Rent Roll'!$S21=NNN,AN51,
IF('Rent Roll'!$S21=Stop,AN76,
IF('Rent Roll'!$S21=CAM_Fixed,AN101,
IF('Rent Roll'!$S21=FSG,"-","-")))),"-"),"-")</f>
        <v>-</v>
      </c>
      <c r="AO24" s="92" t="str">
        <f>IF(AO$3='Rent Roll'!$U21,
IF(OR(AND(AO$5&gt;='Rent Roll'!$K21,AO$5&lt;='Rent Roll'!$L21),AND(AO$5&gt;='Rent Roll'!$M47,AO$5&lt;='Rent Roll'!$N47)),
IF('Rent Roll'!$S21=NNN,AO51,
IF('Rent Roll'!$S21=Stop,AO76,
IF('Rent Roll'!$S21=CAM_Fixed,AO101,
IF('Rent Roll'!$S21=FSG,"-","-")))),"-"),"-")</f>
        <v>-</v>
      </c>
      <c r="AP24" s="92" t="str">
        <f>IF(AP$3='Rent Roll'!$U21,
IF(OR(AND(AP$5&gt;='Rent Roll'!$K21,AP$5&lt;='Rent Roll'!$L21),AND(AP$5&gt;='Rent Roll'!$M47,AP$5&lt;='Rent Roll'!$N47)),
IF('Rent Roll'!$S21=NNN,AP51,
IF('Rent Roll'!$S21=Stop,AP76,
IF('Rent Roll'!$S21=CAM_Fixed,AP101,
IF('Rent Roll'!$S21=FSG,"-","-")))),"-"),"-")</f>
        <v>-</v>
      </c>
      <c r="AQ24" s="92" t="str">
        <f>IF(AQ$3='Rent Roll'!$U21,
IF(OR(AND(AQ$5&gt;='Rent Roll'!$K21,AQ$5&lt;='Rent Roll'!$L21),AND(AQ$5&gt;='Rent Roll'!$M47,AQ$5&lt;='Rent Roll'!$N47)),
IF('Rent Roll'!$S21=NNN,AQ51,
IF('Rent Roll'!$S21=Stop,AQ76,
IF('Rent Roll'!$S21=CAM_Fixed,AQ101,
IF('Rent Roll'!$S21=FSG,"-","-")))),"-"),"-")</f>
        <v>-</v>
      </c>
      <c r="AR24" s="92" t="str">
        <f>IF(AR$3='Rent Roll'!$U21,
IF(OR(AND(AR$5&gt;='Rent Roll'!$K21,AR$5&lt;='Rent Roll'!$L21),AND(AR$5&gt;='Rent Roll'!$M47,AR$5&lt;='Rent Roll'!$N47)),
IF('Rent Roll'!$S21=NNN,AR51,
IF('Rent Roll'!$S21=Stop,AR76,
IF('Rent Roll'!$S21=CAM_Fixed,AR101,
IF('Rent Roll'!$S21=FSG,"-","-")))),"-"),"-")</f>
        <v>-</v>
      </c>
      <c r="AS24" s="92" t="str">
        <f>IF(AS$3='Rent Roll'!$U21,
IF(OR(AND(AS$5&gt;='Rent Roll'!$K21,AS$5&lt;='Rent Roll'!$L21),AND(AS$5&gt;='Rent Roll'!$M47,AS$5&lt;='Rent Roll'!$N47)),
IF('Rent Roll'!$S21=NNN,AS51,
IF('Rent Roll'!$S21=Stop,AS76,
IF('Rent Roll'!$S21=CAM_Fixed,AS101,
IF('Rent Roll'!$S21=FSG,"-","-")))),"-"),"-")</f>
        <v>-</v>
      </c>
      <c r="AT24" s="92" t="str">
        <f>IF(AT$3='Rent Roll'!$U21,
IF(OR(AND(AT$5&gt;='Rent Roll'!$K21,AT$5&lt;='Rent Roll'!$L21),AND(AT$5&gt;='Rent Roll'!$M47,AT$5&lt;='Rent Roll'!$N47)),
IF('Rent Roll'!$S21=NNN,AT51,
IF('Rent Roll'!$S21=Stop,AT76,
IF('Rent Roll'!$S21=CAM_Fixed,AT101,
IF('Rent Roll'!$S21=FSG,"-","-")))),"-"),"-")</f>
        <v>-</v>
      </c>
      <c r="AU24" s="92" t="str">
        <f>IF(AU$3='Rent Roll'!$U21,
IF(OR(AND(AU$5&gt;='Rent Roll'!$K21,AU$5&lt;='Rent Roll'!$L21),AND(AU$5&gt;='Rent Roll'!$M47,AU$5&lt;='Rent Roll'!$N47)),
IF('Rent Roll'!$S21=NNN,AU51,
IF('Rent Roll'!$S21=Stop,AU76,
IF('Rent Roll'!$S21=CAM_Fixed,AU101,
IF('Rent Roll'!$S21=FSG,"-","-")))),"-"),"-")</f>
        <v>-</v>
      </c>
      <c r="AV24" s="92" t="str">
        <f>IF(AV$3='Rent Roll'!$U21,
IF(OR(AND(AV$5&gt;='Rent Roll'!$K21,AV$5&lt;='Rent Roll'!$L21),AND(AV$5&gt;='Rent Roll'!$M47,AV$5&lt;='Rent Roll'!$N47)),
IF('Rent Roll'!$S21=NNN,AV51,
IF('Rent Roll'!$S21=Stop,AV76,
IF('Rent Roll'!$S21=CAM_Fixed,AV101,
IF('Rent Roll'!$S21=FSG,"-","-")))),"-"),"-")</f>
        <v>-</v>
      </c>
      <c r="AW24" s="92" t="str">
        <f>IF(AW$3='Rent Roll'!$U21,
IF(OR(AND(AW$5&gt;='Rent Roll'!$K21,AW$5&lt;='Rent Roll'!$L21),AND(AW$5&gt;='Rent Roll'!$M47,AW$5&lt;='Rent Roll'!$N47)),
IF('Rent Roll'!$S21=NNN,AW51,
IF('Rent Roll'!$S21=Stop,AW76,
IF('Rent Roll'!$S21=CAM_Fixed,AW101,
IF('Rent Roll'!$S21=FSG,"-","-")))),"-"),"-")</f>
        <v>-</v>
      </c>
      <c r="AX24" s="92" t="str">
        <f>IF(AX$3='Rent Roll'!$U21,
IF(OR(AND(AX$5&gt;='Rent Roll'!$K21,AX$5&lt;='Rent Roll'!$L21),AND(AX$5&gt;='Rent Roll'!$M47,AX$5&lt;='Rent Roll'!$N47)),
IF('Rent Roll'!$S21=NNN,AX51,
IF('Rent Roll'!$S21=Stop,AX76,
IF('Rent Roll'!$S21=CAM_Fixed,AX101,
IF('Rent Roll'!$S21=FSG,"-","-")))),"-"),"-")</f>
        <v>-</v>
      </c>
      <c r="AY24" s="92" t="str">
        <f>IF(AY$3='Rent Roll'!$U21,
IF(OR(AND(AY$5&gt;='Rent Roll'!$K21,AY$5&lt;='Rent Roll'!$L21),AND(AY$5&gt;='Rent Roll'!$M47,AY$5&lt;='Rent Roll'!$N47)),
IF('Rent Roll'!$S21=NNN,AY51,
IF('Rent Roll'!$S21=Stop,AY76,
IF('Rent Roll'!$S21=CAM_Fixed,AY101,
IF('Rent Roll'!$S21=FSG,"-","-")))),"-"),"-")</f>
        <v>-</v>
      </c>
      <c r="AZ24" s="92" t="str">
        <f>IF(AZ$3='Rent Roll'!$U21,
IF(OR(AND(AZ$5&gt;='Rent Roll'!$K21,AZ$5&lt;='Rent Roll'!$L21),AND(AZ$5&gt;='Rent Roll'!$M47,AZ$5&lt;='Rent Roll'!$N47)),
IF('Rent Roll'!$S21=NNN,AZ51,
IF('Rent Roll'!$S21=Stop,AZ76,
IF('Rent Roll'!$S21=CAM_Fixed,AZ101,
IF('Rent Roll'!$S21=FSG,"-","-")))),"-"),"-")</f>
        <v>-</v>
      </c>
      <c r="BA24" s="92" t="str">
        <f>IF(BA$3='Rent Roll'!$U21,
IF(OR(AND(BA$5&gt;='Rent Roll'!$K21,BA$5&lt;='Rent Roll'!$L21),AND(BA$5&gt;='Rent Roll'!$M47,BA$5&lt;='Rent Roll'!$N47)),
IF('Rent Roll'!$S21=NNN,BA51,
IF('Rent Roll'!$S21=Stop,BA76,
IF('Rent Roll'!$S21=CAM_Fixed,BA101,
IF('Rent Roll'!$S21=FSG,"-","-")))),"-"),"-")</f>
        <v>-</v>
      </c>
      <c r="BB24" s="92" t="str">
        <f>IF(BB$3='Rent Roll'!$U21,
IF(OR(AND(BB$5&gt;='Rent Roll'!$K21,BB$5&lt;='Rent Roll'!$L21),AND(BB$5&gt;='Rent Roll'!$M47,BB$5&lt;='Rent Roll'!$N47)),
IF('Rent Roll'!$S21=NNN,BB51,
IF('Rent Roll'!$S21=Stop,BB76,
IF('Rent Roll'!$S21=CAM_Fixed,BB101,
IF('Rent Roll'!$S21=FSG,"-","-")))),"-"),"-")</f>
        <v>-</v>
      </c>
      <c r="BC24" s="92" t="str">
        <f>IF(BC$3='Rent Roll'!$U21,
IF(OR(AND(BC$5&gt;='Rent Roll'!$K21,BC$5&lt;='Rent Roll'!$L21),AND(BC$5&gt;='Rent Roll'!$M47,BC$5&lt;='Rent Roll'!$N47)),
IF('Rent Roll'!$S21=NNN,BC51,
IF('Rent Roll'!$S21=Stop,BC76,
IF('Rent Roll'!$S21=CAM_Fixed,BC101,
IF('Rent Roll'!$S21=FSG,"-","-")))),"-"),"-")</f>
        <v>-</v>
      </c>
      <c r="BD24" s="92" t="str">
        <f>IF(BD$3='Rent Roll'!$U21,
IF(OR(AND(BD$5&gt;='Rent Roll'!$K21,BD$5&lt;='Rent Roll'!$L21),AND(BD$5&gt;='Rent Roll'!$M47,BD$5&lt;='Rent Roll'!$N47)),
IF('Rent Roll'!$S21=NNN,BD51,
IF('Rent Roll'!$S21=Stop,BD76,
IF('Rent Roll'!$S21=CAM_Fixed,BD101,
IF('Rent Roll'!$S21=FSG,"-","-")))),"-"),"-")</f>
        <v>-</v>
      </c>
      <c r="BE24" s="92" t="str">
        <f>IF(BE$3='Rent Roll'!$U21,
IF(OR(AND(BE$5&gt;='Rent Roll'!$K21,BE$5&lt;='Rent Roll'!$L21),AND(BE$5&gt;='Rent Roll'!$M47,BE$5&lt;='Rent Roll'!$N47)),
IF('Rent Roll'!$S21=NNN,BE51,
IF('Rent Roll'!$S21=Stop,BE76,
IF('Rent Roll'!$S21=CAM_Fixed,BE101,
IF('Rent Roll'!$S21=FSG,"-","-")))),"-"),"-")</f>
        <v>-</v>
      </c>
      <c r="BF24" s="92" t="str">
        <f>IF(BF$3='Rent Roll'!$U21,
IF(OR(AND(BF$5&gt;='Rent Roll'!$K21,BF$5&lt;='Rent Roll'!$L21),AND(BF$5&gt;='Rent Roll'!$M47,BF$5&lt;='Rent Roll'!$N47)),
IF('Rent Roll'!$S21=NNN,BF51,
IF('Rent Roll'!$S21=Stop,BF76,
IF('Rent Roll'!$S21=CAM_Fixed,BF101,
IF('Rent Roll'!$S21=FSG,"-","-")))),"-"),"-")</f>
        <v>-</v>
      </c>
      <c r="BG24" s="92" t="str">
        <f>IF(BG$3='Rent Roll'!$U21,
IF(OR(AND(BG$5&gt;='Rent Roll'!$K21,BG$5&lt;='Rent Roll'!$L21),AND(BG$5&gt;='Rent Roll'!$M47,BG$5&lt;='Rent Roll'!$N47)),
IF('Rent Roll'!$S21=NNN,BG51,
IF('Rent Roll'!$S21=Stop,BG76,
IF('Rent Roll'!$S21=CAM_Fixed,BG101,
IF('Rent Roll'!$S21=FSG,"-","-")))),"-"),"-")</f>
        <v>-</v>
      </c>
      <c r="BH24" s="92" t="str">
        <f>IF(BH$3='Rent Roll'!$U21,
IF(OR(AND(BH$5&gt;='Rent Roll'!$K21,BH$5&lt;='Rent Roll'!$L21),AND(BH$5&gt;='Rent Roll'!$M47,BH$5&lt;='Rent Roll'!$N47)),
IF('Rent Roll'!$S21=NNN,BH51,
IF('Rent Roll'!$S21=Stop,BH76,
IF('Rent Roll'!$S21=CAM_Fixed,BH101,
IF('Rent Roll'!$S21=FSG,"-","-")))),"-"),"-")</f>
        <v>-</v>
      </c>
      <c r="BI24" s="92" t="str">
        <f>IF(BI$3='Rent Roll'!$U21,
IF(OR(AND(BI$5&gt;='Rent Roll'!$K21,BI$5&lt;='Rent Roll'!$L21),AND(BI$5&gt;='Rent Roll'!$M47,BI$5&lt;='Rent Roll'!$N47)),
IF('Rent Roll'!$S21=NNN,BI51,
IF('Rent Roll'!$S21=Stop,BI76,
IF('Rent Roll'!$S21=CAM_Fixed,BI101,
IF('Rent Roll'!$S21=FSG,"-","-")))),"-"),"-")</f>
        <v>-</v>
      </c>
      <c r="BJ24" s="92" t="str">
        <f>IF(BJ$3='Rent Roll'!$U21,
IF(OR(AND(BJ$5&gt;='Rent Roll'!$K21,BJ$5&lt;='Rent Roll'!$L21),AND(BJ$5&gt;='Rent Roll'!$M47,BJ$5&lt;='Rent Roll'!$N47)),
IF('Rent Roll'!$S21=NNN,BJ51,
IF('Rent Roll'!$S21=Stop,BJ76,
IF('Rent Roll'!$S21=CAM_Fixed,BJ101,
IF('Rent Roll'!$S21=FSG,"-","-")))),"-"),"-")</f>
        <v>-</v>
      </c>
      <c r="BK24" s="92" t="str">
        <f>IF(BK$3='Rent Roll'!$U21,
IF(OR(AND(BK$5&gt;='Rent Roll'!$K21,BK$5&lt;='Rent Roll'!$L21),AND(BK$5&gt;='Rent Roll'!$M47,BK$5&lt;='Rent Roll'!$N47)),
IF('Rent Roll'!$S21=NNN,BK51,
IF('Rent Roll'!$S21=Stop,BK76,
IF('Rent Roll'!$S21=CAM_Fixed,BK101,
IF('Rent Roll'!$S21=FSG,"-","-")))),"-"),"-")</f>
        <v>-</v>
      </c>
      <c r="BL24" s="92" t="str">
        <f>IF(BL$3='Rent Roll'!$U21,
IF(OR(AND(BL$5&gt;='Rent Roll'!$K21,BL$5&lt;='Rent Roll'!$L21),AND(BL$5&gt;='Rent Roll'!$M47,BL$5&lt;='Rent Roll'!$N47)),
IF('Rent Roll'!$S21=NNN,BL51,
IF('Rent Roll'!$S21=Stop,BL76,
IF('Rent Roll'!$S21=CAM_Fixed,BL101,
IF('Rent Roll'!$S21=FSG,"-","-")))),"-"),"-")</f>
        <v>-</v>
      </c>
      <c r="BM24" s="92" t="str">
        <f>IF(BM$3='Rent Roll'!$U21,
IF(OR(AND(BM$5&gt;='Rent Roll'!$K21,BM$5&lt;='Rent Roll'!$L21),AND(BM$5&gt;='Rent Roll'!$M47,BM$5&lt;='Rent Roll'!$N47)),
IF('Rent Roll'!$S21=NNN,BM51,
IF('Rent Roll'!$S21=Stop,BM76,
IF('Rent Roll'!$S21=CAM_Fixed,BM101,
IF('Rent Roll'!$S21=FSG,"-","-")))),"-"),"-")</f>
        <v>-</v>
      </c>
      <c r="BN24" s="92" t="str">
        <f>IF(BN$3='Rent Roll'!$U21,
IF(OR(AND(BN$5&gt;='Rent Roll'!$K21,BN$5&lt;='Rent Roll'!$L21),AND(BN$5&gt;='Rent Roll'!$M47,BN$5&lt;='Rent Roll'!$N47)),
IF('Rent Roll'!$S21=NNN,BN51,
IF('Rent Roll'!$S21=Stop,BN76,
IF('Rent Roll'!$S21=CAM_Fixed,BN101,
IF('Rent Roll'!$S21=FSG,"-","-")))),"-"),"-")</f>
        <v>-</v>
      </c>
      <c r="BO24" s="92" t="str">
        <f>IF(BO$3='Rent Roll'!$U21,
IF(OR(AND(BO$5&gt;='Rent Roll'!$K21,BO$5&lt;='Rent Roll'!$L21),AND(BO$5&gt;='Rent Roll'!$M47,BO$5&lt;='Rent Roll'!$N47)),
IF('Rent Roll'!$S21=NNN,BO51,
IF('Rent Roll'!$S21=Stop,BO76,
IF('Rent Roll'!$S21=CAM_Fixed,BO101,
IF('Rent Roll'!$S21=FSG,"-","-")))),"-"),"-")</f>
        <v>-</v>
      </c>
      <c r="BP24" s="92" t="str">
        <f>IF(BP$3='Rent Roll'!$U21,
IF(OR(AND(BP$5&gt;='Rent Roll'!$K21,BP$5&lt;='Rent Roll'!$L21),AND(BP$5&gt;='Rent Roll'!$M47,BP$5&lt;='Rent Roll'!$N47)),
IF('Rent Roll'!$S21=NNN,BP51,
IF('Rent Roll'!$S21=Stop,BP76,
IF('Rent Roll'!$S21=CAM_Fixed,BP101,
IF('Rent Roll'!$S21=FSG,"-","-")))),"-"),"-")</f>
        <v>-</v>
      </c>
      <c r="BQ24" s="92" t="str">
        <f>IF(BQ$3='Rent Roll'!$U21,
IF(OR(AND(BQ$5&gt;='Rent Roll'!$K21,BQ$5&lt;='Rent Roll'!$L21),AND(BQ$5&gt;='Rent Roll'!$M47,BQ$5&lt;='Rent Roll'!$N47)),
IF('Rent Roll'!$S21=NNN,BQ51,
IF('Rent Roll'!$S21=Stop,BQ76,
IF('Rent Roll'!$S21=CAM_Fixed,BQ101,
IF('Rent Roll'!$S21=FSG,"-","-")))),"-"),"-")</f>
        <v>-</v>
      </c>
      <c r="BR24" s="92" t="str">
        <f>IF(BR$3='Rent Roll'!$U21,
IF(OR(AND(BR$5&gt;='Rent Roll'!$K21,BR$5&lt;='Rent Roll'!$L21),AND(BR$5&gt;='Rent Roll'!$M47,BR$5&lt;='Rent Roll'!$N47)),
IF('Rent Roll'!$S21=NNN,BR51,
IF('Rent Roll'!$S21=Stop,BR76,
IF('Rent Roll'!$S21=CAM_Fixed,BR101,
IF('Rent Roll'!$S21=FSG,"-","-")))),"-"),"-")</f>
        <v>-</v>
      </c>
      <c r="BS24" s="92" t="str">
        <f>IF(BS$3='Rent Roll'!$U21,
IF(OR(AND(BS$5&gt;='Rent Roll'!$K21,BS$5&lt;='Rent Roll'!$L21),AND(BS$5&gt;='Rent Roll'!$M47,BS$5&lt;='Rent Roll'!$N47)),
IF('Rent Roll'!$S21=NNN,BS51,
IF('Rent Roll'!$S21=Stop,BS76,
IF('Rent Roll'!$S21=CAM_Fixed,BS101,
IF('Rent Roll'!$S21=FSG,"-","-")))),"-"),"-")</f>
        <v>-</v>
      </c>
      <c r="BT24" s="92" t="str">
        <f>IF(BT$3='Rent Roll'!$U21,
IF(OR(AND(BT$5&gt;='Rent Roll'!$K21,BT$5&lt;='Rent Roll'!$L21),AND(BT$5&gt;='Rent Roll'!$M47,BT$5&lt;='Rent Roll'!$N47)),
IF('Rent Roll'!$S21=NNN,BT51,
IF('Rent Roll'!$S21=Stop,BT76,
IF('Rent Roll'!$S21=CAM_Fixed,BT101,
IF('Rent Roll'!$S21=FSG,"-","-")))),"-"),"-")</f>
        <v>-</v>
      </c>
      <c r="BU24" s="92" t="str">
        <f>IF(BU$3='Rent Roll'!$U21,
IF(OR(AND(BU$5&gt;='Rent Roll'!$K21,BU$5&lt;='Rent Roll'!$L21),AND(BU$5&gt;='Rent Roll'!$M47,BU$5&lt;='Rent Roll'!$N47)),
IF('Rent Roll'!$S21=NNN,BU51,
IF('Rent Roll'!$S21=Stop,BU76,
IF('Rent Roll'!$S21=CAM_Fixed,BU101,
IF('Rent Roll'!$S21=FSG,"-","-")))),"-"),"-")</f>
        <v>-</v>
      </c>
      <c r="BV24" s="92" t="str">
        <f>IF(BV$3='Rent Roll'!$U21,
IF(OR(AND(BV$5&gt;='Rent Roll'!$K21,BV$5&lt;='Rent Roll'!$L21),AND(BV$5&gt;='Rent Roll'!$M47,BV$5&lt;='Rent Roll'!$N47)),
IF('Rent Roll'!$S21=NNN,BV51,
IF('Rent Roll'!$S21=Stop,BV76,
IF('Rent Roll'!$S21=CAM_Fixed,BV101,
IF('Rent Roll'!$S21=FSG,"-","-")))),"-"),"-")</f>
        <v>-</v>
      </c>
      <c r="BW24" s="92" t="str">
        <f>IF(BW$3='Rent Roll'!$U21,
IF(OR(AND(BW$5&gt;='Rent Roll'!$K21,BW$5&lt;='Rent Roll'!$L21),AND(BW$5&gt;='Rent Roll'!$M47,BW$5&lt;='Rent Roll'!$N47)),
IF('Rent Roll'!$S21=NNN,BW51,
IF('Rent Roll'!$S21=Stop,BW76,
IF('Rent Roll'!$S21=CAM_Fixed,BW101,
IF('Rent Roll'!$S21=FSG,"-","-")))),"-"),"-")</f>
        <v>-</v>
      </c>
      <c r="BX24" s="92" t="str">
        <f>IF(BX$3='Rent Roll'!$U21,
IF(OR(AND(BX$5&gt;='Rent Roll'!$K21,BX$5&lt;='Rent Roll'!$L21),AND(BX$5&gt;='Rent Roll'!$M47,BX$5&lt;='Rent Roll'!$N47)),
IF('Rent Roll'!$S21=NNN,BX51,
IF('Rent Roll'!$S21=Stop,BX76,
IF('Rent Roll'!$S21=CAM_Fixed,BX101,
IF('Rent Roll'!$S21=FSG,"-","-")))),"-"),"-")</f>
        <v>-</v>
      </c>
      <c r="BY24" s="92" t="str">
        <f>IF(BY$3='Rent Roll'!$U21,
IF(OR(AND(BY$5&gt;='Rent Roll'!$K21,BY$5&lt;='Rent Roll'!$L21),AND(BY$5&gt;='Rent Roll'!$M47,BY$5&lt;='Rent Roll'!$N47)),
IF('Rent Roll'!$S21=NNN,BY51,
IF('Rent Roll'!$S21=Stop,BY76,
IF('Rent Roll'!$S21=CAM_Fixed,BY101,
IF('Rent Roll'!$S21=FSG,"-","-")))),"-"),"-")</f>
        <v>-</v>
      </c>
      <c r="BZ24" s="92" t="str">
        <f>IF(BZ$3='Rent Roll'!$U21,
IF(OR(AND(BZ$5&gt;='Rent Roll'!$K21,BZ$5&lt;='Rent Roll'!$L21),AND(BZ$5&gt;='Rent Roll'!$M47,BZ$5&lt;='Rent Roll'!$N47)),
IF('Rent Roll'!$S21=NNN,BZ51,
IF('Rent Roll'!$S21=Stop,BZ76,
IF('Rent Roll'!$S21=CAM_Fixed,BZ101,
IF('Rent Roll'!$S21=FSG,"-","-")))),"-"),"-")</f>
        <v>-</v>
      </c>
      <c r="CA24" s="92" t="str">
        <f>IF(CA$3='Rent Roll'!$U21,
IF(OR(AND(CA$5&gt;='Rent Roll'!$K21,CA$5&lt;='Rent Roll'!$L21),AND(CA$5&gt;='Rent Roll'!$M47,CA$5&lt;='Rent Roll'!$N47)),
IF('Rent Roll'!$S21=NNN,CA51,
IF('Rent Roll'!$S21=Stop,CA76,
IF('Rent Roll'!$S21=CAM_Fixed,CA101,
IF('Rent Roll'!$S21=FSG,"-","-")))),"-"),"-")</f>
        <v>-</v>
      </c>
      <c r="CB24" s="92" t="str">
        <f>IF(CB$3='Rent Roll'!$U21,
IF(OR(AND(CB$5&gt;='Rent Roll'!$K21,CB$5&lt;='Rent Roll'!$L21),AND(CB$5&gt;='Rent Roll'!$M47,CB$5&lt;='Rent Roll'!$N47)),
IF('Rent Roll'!$S21=NNN,CB51,
IF('Rent Roll'!$S21=Stop,CB76,
IF('Rent Roll'!$S21=CAM_Fixed,CB101,
IF('Rent Roll'!$S21=FSG,"-","-")))),"-"),"-")</f>
        <v>-</v>
      </c>
      <c r="CC24" s="92" t="str">
        <f>IF(CC$3='Rent Roll'!$U21,
IF(OR(AND(CC$5&gt;='Rent Roll'!$K21,CC$5&lt;='Rent Roll'!$L21),AND(CC$5&gt;='Rent Roll'!$M47,CC$5&lt;='Rent Roll'!$N47)),
IF('Rent Roll'!$S21=NNN,CC51,
IF('Rent Roll'!$S21=Stop,CC76,
IF('Rent Roll'!$S21=CAM_Fixed,CC101,
IF('Rent Roll'!$S21=FSG,"-","-")))),"-"),"-")</f>
        <v>-</v>
      </c>
      <c r="CD24" s="92" t="str">
        <f>IF(CD$3='Rent Roll'!$U21,
IF(OR(AND(CD$5&gt;='Rent Roll'!$K21,CD$5&lt;='Rent Roll'!$L21),AND(CD$5&gt;='Rent Roll'!$M47,CD$5&lt;='Rent Roll'!$N47)),
IF('Rent Roll'!$S21=NNN,CD51,
IF('Rent Roll'!$S21=Stop,CD76,
IF('Rent Roll'!$S21=CAM_Fixed,CD101,
IF('Rent Roll'!$S21=FSG,"-","-")))),"-"),"-")</f>
        <v>-</v>
      </c>
      <c r="CE24" s="92" t="str">
        <f>IF(CE$3='Rent Roll'!$U21,
IF(OR(AND(CE$5&gt;='Rent Roll'!$K21,CE$5&lt;='Rent Roll'!$L21),AND(CE$5&gt;='Rent Roll'!$M47,CE$5&lt;='Rent Roll'!$N47)),
IF('Rent Roll'!$S21=NNN,CE51,
IF('Rent Roll'!$S21=Stop,CE76,
IF('Rent Roll'!$S21=CAM_Fixed,CE101,
IF('Rent Roll'!$S21=FSG,"-","-")))),"-"),"-")</f>
        <v>-</v>
      </c>
      <c r="CF24" s="92" t="str">
        <f>IF(CF$3='Rent Roll'!$U21,
IF(OR(AND(CF$5&gt;='Rent Roll'!$K21,CF$5&lt;='Rent Roll'!$L21),AND(CF$5&gt;='Rent Roll'!$M47,CF$5&lt;='Rent Roll'!$N47)),
IF('Rent Roll'!$S21=NNN,CF51,
IF('Rent Roll'!$S21=Stop,CF76,
IF('Rent Roll'!$S21=CAM_Fixed,CF101,
IF('Rent Roll'!$S21=FSG,"-","-")))),"-"),"-")</f>
        <v>-</v>
      </c>
      <c r="CG24" s="92" t="str">
        <f>IF(CG$3='Rent Roll'!$U21,
IF(OR(AND(CG$5&gt;='Rent Roll'!$K21,CG$5&lt;='Rent Roll'!$L21),AND(CG$5&gt;='Rent Roll'!$M47,CG$5&lt;='Rent Roll'!$N47)),
IF('Rent Roll'!$S21=NNN,CG51,
IF('Rent Roll'!$S21=Stop,CG76,
IF('Rent Roll'!$S21=CAM_Fixed,CG101,
IF('Rent Roll'!$S21=FSG,"-","-")))),"-"),"-")</f>
        <v>-</v>
      </c>
      <c r="CH24" s="92" t="str">
        <f>IF(CH$3='Rent Roll'!$U21,
IF(OR(AND(CH$5&gt;='Rent Roll'!$K21,CH$5&lt;='Rent Roll'!$L21),AND(CH$5&gt;='Rent Roll'!$M47,CH$5&lt;='Rent Roll'!$N47)),
IF('Rent Roll'!$S21=NNN,CH51,
IF('Rent Roll'!$S21=Stop,CH76,
IF('Rent Roll'!$S21=CAM_Fixed,CH101,
IF('Rent Roll'!$S21=FSG,"-","-")))),"-"),"-")</f>
        <v>-</v>
      </c>
      <c r="CI24" s="92" t="str">
        <f>IF(CI$3='Rent Roll'!$U21,
IF(OR(AND(CI$5&gt;='Rent Roll'!$K21,CI$5&lt;='Rent Roll'!$L21),AND(CI$5&gt;='Rent Roll'!$M47,CI$5&lt;='Rent Roll'!$N47)),
IF('Rent Roll'!$S21=NNN,CI51,
IF('Rent Roll'!$S21=Stop,CI76,
IF('Rent Roll'!$S21=CAM_Fixed,CI101,
IF('Rent Roll'!$S21=FSG,"-","-")))),"-"),"-")</f>
        <v>-</v>
      </c>
      <c r="CJ24" s="92" t="str">
        <f>IF(CJ$3='Rent Roll'!$U21,
IF(OR(AND(CJ$5&gt;='Rent Roll'!$K21,CJ$5&lt;='Rent Roll'!$L21),AND(CJ$5&gt;='Rent Roll'!$M47,CJ$5&lt;='Rent Roll'!$N47)),
IF('Rent Roll'!$S21=NNN,CJ51,
IF('Rent Roll'!$S21=Stop,CJ76,
IF('Rent Roll'!$S21=CAM_Fixed,CJ101,
IF('Rent Roll'!$S21=FSG,"-","-")))),"-"),"-")</f>
        <v>-</v>
      </c>
      <c r="CK24" s="92" t="str">
        <f>IF(CK$3='Rent Roll'!$U21,
IF(OR(AND(CK$5&gt;='Rent Roll'!$K21,CK$5&lt;='Rent Roll'!$L21),AND(CK$5&gt;='Rent Roll'!$M47,CK$5&lt;='Rent Roll'!$N47)),
IF('Rent Roll'!$S21=NNN,CK51,
IF('Rent Roll'!$S21=Stop,CK76,
IF('Rent Roll'!$S21=CAM_Fixed,CK101,
IF('Rent Roll'!$S21=FSG,"-","-")))),"-"),"-")</f>
        <v>-</v>
      </c>
      <c r="CL24" s="92" t="str">
        <f>IF(CL$3='Rent Roll'!$U21,
IF(OR(AND(CL$5&gt;='Rent Roll'!$K21,CL$5&lt;='Rent Roll'!$L21),AND(CL$5&gt;='Rent Roll'!$M47,CL$5&lt;='Rent Roll'!$N47)),
IF('Rent Roll'!$S21=NNN,CL51,
IF('Rent Roll'!$S21=Stop,CL76,
IF('Rent Roll'!$S21=CAM_Fixed,CL101,
IF('Rent Roll'!$S21=FSG,"-","-")))),"-"),"-")</f>
        <v>-</v>
      </c>
      <c r="CM24" s="92" t="str">
        <f>IF(CM$3='Rent Roll'!$U21,
IF(OR(AND(CM$5&gt;='Rent Roll'!$K21,CM$5&lt;='Rent Roll'!$L21),AND(CM$5&gt;='Rent Roll'!$M47,CM$5&lt;='Rent Roll'!$N47)),
IF('Rent Roll'!$S21=NNN,CM51,
IF('Rent Roll'!$S21=Stop,CM76,
IF('Rent Roll'!$S21=CAM_Fixed,CM101,
IF('Rent Roll'!$S21=FSG,"-","-")))),"-"),"-")</f>
        <v>-</v>
      </c>
      <c r="CN24" s="92" t="str">
        <f>IF(CN$3='Rent Roll'!$U21,
IF(OR(AND(CN$5&gt;='Rent Roll'!$K21,CN$5&lt;='Rent Roll'!$L21),AND(CN$5&gt;='Rent Roll'!$M47,CN$5&lt;='Rent Roll'!$N47)),
IF('Rent Roll'!$S21=NNN,CN51,
IF('Rent Roll'!$S21=Stop,CN76,
IF('Rent Roll'!$S21=CAM_Fixed,CN101,
IF('Rent Roll'!$S21=FSG,"-","-")))),"-"),"-")</f>
        <v>-</v>
      </c>
      <c r="CO24" s="92" t="str">
        <f>IF(CO$3='Rent Roll'!$U21,
IF(OR(AND(CO$5&gt;='Rent Roll'!$K21,CO$5&lt;='Rent Roll'!$L21),AND(CO$5&gt;='Rent Roll'!$M47,CO$5&lt;='Rent Roll'!$N47)),
IF('Rent Roll'!$S21=NNN,CO51,
IF('Rent Roll'!$S21=Stop,CO76,
IF('Rent Roll'!$S21=CAM_Fixed,CO101,
IF('Rent Roll'!$S21=FSG,"-","-")))),"-"),"-")</f>
        <v>-</v>
      </c>
      <c r="CP24" s="92" t="str">
        <f>IF(CP$3='Rent Roll'!$U21,
IF(OR(AND(CP$5&gt;='Rent Roll'!$K21,CP$5&lt;='Rent Roll'!$L21),AND(CP$5&gt;='Rent Roll'!$M47,CP$5&lt;='Rent Roll'!$N47)),
IF('Rent Roll'!$S21=NNN,CP51,
IF('Rent Roll'!$S21=Stop,CP76,
IF('Rent Roll'!$S21=CAM_Fixed,CP101,
IF('Rent Roll'!$S21=FSG,"-","-")))),"-"),"-")</f>
        <v>-</v>
      </c>
      <c r="CQ24" s="92" t="str">
        <f>IF(CQ$3='Rent Roll'!$U21,
IF(OR(AND(CQ$5&gt;='Rent Roll'!$K21,CQ$5&lt;='Rent Roll'!$L21),AND(CQ$5&gt;='Rent Roll'!$M47,CQ$5&lt;='Rent Roll'!$N47)),
IF('Rent Roll'!$S21=NNN,CQ51,
IF('Rent Roll'!$S21=Stop,CQ76,
IF('Rent Roll'!$S21=CAM_Fixed,CQ101,
IF('Rent Roll'!$S21=FSG,"-","-")))),"-"),"-")</f>
        <v>-</v>
      </c>
      <c r="CR24" s="92" t="str">
        <f>IF(CR$3='Rent Roll'!$U21,
IF(OR(AND(CR$5&gt;='Rent Roll'!$K21,CR$5&lt;='Rent Roll'!$L21),AND(CR$5&gt;='Rent Roll'!$M47,CR$5&lt;='Rent Roll'!$N47)),
IF('Rent Roll'!$S21=NNN,CR51,
IF('Rent Roll'!$S21=Stop,CR76,
IF('Rent Roll'!$S21=CAM_Fixed,CR101,
IF('Rent Roll'!$S21=FSG,"-","-")))),"-"),"-")</f>
        <v>-</v>
      </c>
      <c r="CS24" s="92" t="str">
        <f>IF(CS$3='Rent Roll'!$U21,
IF(OR(AND(CS$5&gt;='Rent Roll'!$K21,CS$5&lt;='Rent Roll'!$L21),AND(CS$5&gt;='Rent Roll'!$M47,CS$5&lt;='Rent Roll'!$N47)),
IF('Rent Roll'!$S21=NNN,CS51,
IF('Rent Roll'!$S21=Stop,CS76,
IF('Rent Roll'!$S21=CAM_Fixed,CS101,
IF('Rent Roll'!$S21=FSG,"-","-")))),"-"),"-")</f>
        <v>-</v>
      </c>
      <c r="CT24" s="92" t="str">
        <f>IF(CT$3='Rent Roll'!$U21,
IF(OR(AND(CT$5&gt;='Rent Roll'!$K21,CT$5&lt;='Rent Roll'!$L21),AND(CT$5&gt;='Rent Roll'!$M47,CT$5&lt;='Rent Roll'!$N47)),
IF('Rent Roll'!$S21=NNN,CT51,
IF('Rent Roll'!$S21=Stop,CT76,
IF('Rent Roll'!$S21=CAM_Fixed,CT101,
IF('Rent Roll'!$S21=FSG,"-","-")))),"-"),"-")</f>
        <v>-</v>
      </c>
      <c r="CU24" s="92" t="str">
        <f>IF(CU$3='Rent Roll'!$U21,
IF(OR(AND(CU$5&gt;='Rent Roll'!$K21,CU$5&lt;='Rent Roll'!$L21),AND(CU$5&gt;='Rent Roll'!$M47,CU$5&lt;='Rent Roll'!$N47)),
IF('Rent Roll'!$S21=NNN,CU51,
IF('Rent Roll'!$S21=Stop,CU76,
IF('Rent Roll'!$S21=CAM_Fixed,CU101,
IF('Rent Roll'!$S21=FSG,"-","-")))),"-"),"-")</f>
        <v>-</v>
      </c>
      <c r="CV24" s="92" t="str">
        <f>IF(CV$3='Rent Roll'!$U21,
IF(OR(AND(CV$5&gt;='Rent Roll'!$K21,CV$5&lt;='Rent Roll'!$L21),AND(CV$5&gt;='Rent Roll'!$M47,CV$5&lt;='Rent Roll'!$N47)),
IF('Rent Roll'!$S21=NNN,CV51,
IF('Rent Roll'!$S21=Stop,CV76,
IF('Rent Roll'!$S21=CAM_Fixed,CV101,
IF('Rent Roll'!$S21=FSG,"-","-")))),"-"),"-")</f>
        <v>-</v>
      </c>
      <c r="CW24" s="92" t="str">
        <f>IF(CW$3='Rent Roll'!$U21,
IF(OR(AND(CW$5&gt;='Rent Roll'!$K21,CW$5&lt;='Rent Roll'!$L21),AND(CW$5&gt;='Rent Roll'!$M47,CW$5&lt;='Rent Roll'!$N47)),
IF('Rent Roll'!$S21=NNN,CW51,
IF('Rent Roll'!$S21=Stop,CW76,
IF('Rent Roll'!$S21=CAM_Fixed,CW101,
IF('Rent Roll'!$S21=FSG,"-","-")))),"-"),"-")</f>
        <v>-</v>
      </c>
      <c r="CX24" s="92" t="str">
        <f>IF(CX$3='Rent Roll'!$U21,
IF(OR(AND(CX$5&gt;='Rent Roll'!$K21,CX$5&lt;='Rent Roll'!$L21),AND(CX$5&gt;='Rent Roll'!$M47,CX$5&lt;='Rent Roll'!$N47)),
IF('Rent Roll'!$S21=NNN,CX51,
IF('Rent Roll'!$S21=Stop,CX76,
IF('Rent Roll'!$S21=CAM_Fixed,CX101,
IF('Rent Roll'!$S21=FSG,"-","-")))),"-"),"-")</f>
        <v>-</v>
      </c>
      <c r="CY24" s="92" t="str">
        <f>IF(CY$3='Rent Roll'!$U21,
IF(OR(AND(CY$5&gt;='Rent Roll'!$K21,CY$5&lt;='Rent Roll'!$L21),AND(CY$5&gt;='Rent Roll'!$M47,CY$5&lt;='Rent Roll'!$N47)),
IF('Rent Roll'!$S21=NNN,CY51,
IF('Rent Roll'!$S21=Stop,CY76,
IF('Rent Roll'!$S21=CAM_Fixed,CY101,
IF('Rent Roll'!$S21=FSG,"-","-")))),"-"),"-")</f>
        <v>-</v>
      </c>
      <c r="CZ24" s="92" t="str">
        <f>IF(CZ$3='Rent Roll'!$U21,
IF(OR(AND(CZ$5&gt;='Rent Roll'!$K21,CZ$5&lt;='Rent Roll'!$L21),AND(CZ$5&gt;='Rent Roll'!$M47,CZ$5&lt;='Rent Roll'!$N47)),
IF('Rent Roll'!$S21=NNN,CZ51,
IF('Rent Roll'!$S21=Stop,CZ76,
IF('Rent Roll'!$S21=CAM_Fixed,CZ101,
IF('Rent Roll'!$S21=FSG,"-","-")))),"-"),"-")</f>
        <v>-</v>
      </c>
      <c r="DA24" s="92" t="str">
        <f>IF(DA$3='Rent Roll'!$U21,
IF(OR(AND(DA$5&gt;='Rent Roll'!$K21,DA$5&lt;='Rent Roll'!$L21),AND(DA$5&gt;='Rent Roll'!$M47,DA$5&lt;='Rent Roll'!$N47)),
IF('Rent Roll'!$S21=NNN,DA51,
IF('Rent Roll'!$S21=Stop,DA76,
IF('Rent Roll'!$S21=CAM_Fixed,DA101,
IF('Rent Roll'!$S21=FSG,"-","-")))),"-"),"-")</f>
        <v>-</v>
      </c>
      <c r="DB24" s="92" t="str">
        <f>IF(DB$3='Rent Roll'!$U21,
IF(OR(AND(DB$5&gt;='Rent Roll'!$K21,DB$5&lt;='Rent Roll'!$L21),AND(DB$5&gt;='Rent Roll'!$M47,DB$5&lt;='Rent Roll'!$N47)),
IF('Rent Roll'!$S21=NNN,DB51,
IF('Rent Roll'!$S21=Stop,DB76,
IF('Rent Roll'!$S21=CAM_Fixed,DB101,
IF('Rent Roll'!$S21=FSG,"-","-")))),"-"),"-")</f>
        <v>-</v>
      </c>
      <c r="DC24" s="92" t="str">
        <f>IF(DC$3='Rent Roll'!$U21,
IF(OR(AND(DC$5&gt;='Rent Roll'!$K21,DC$5&lt;='Rent Roll'!$L21),AND(DC$5&gt;='Rent Roll'!$M47,DC$5&lt;='Rent Roll'!$N47)),
IF('Rent Roll'!$S21=NNN,DC51,
IF('Rent Roll'!$S21=Stop,DC76,
IF('Rent Roll'!$S21=CAM_Fixed,DC101,
IF('Rent Roll'!$S21=FSG,"-","-")))),"-"),"-")</f>
        <v>-</v>
      </c>
      <c r="DD24" s="92" t="str">
        <f>IF(DD$3='Rent Roll'!$U21,
IF(OR(AND(DD$5&gt;='Rent Roll'!$K21,DD$5&lt;='Rent Roll'!$L21),AND(DD$5&gt;='Rent Roll'!$M47,DD$5&lt;='Rent Roll'!$N47)),
IF('Rent Roll'!$S21=NNN,DD51,
IF('Rent Roll'!$S21=Stop,DD76,
IF('Rent Roll'!$S21=CAM_Fixed,DD101,
IF('Rent Roll'!$S21=FSG,"-","-")))),"-"),"-")</f>
        <v>-</v>
      </c>
      <c r="DE24" s="92" t="str">
        <f>IF(DE$3='Rent Roll'!$U21,
IF(OR(AND(DE$5&gt;='Rent Roll'!$K21,DE$5&lt;='Rent Roll'!$L21),AND(DE$5&gt;='Rent Roll'!$M47,DE$5&lt;='Rent Roll'!$N47)),
IF('Rent Roll'!$S21=NNN,DE51,
IF('Rent Roll'!$S21=Stop,DE76,
IF('Rent Roll'!$S21=CAM_Fixed,DE101,
IF('Rent Roll'!$S21=FSG,"-","-")))),"-"),"-")</f>
        <v>-</v>
      </c>
      <c r="DF24" s="92" t="str">
        <f>IF(DF$3='Rent Roll'!$U21,
IF(OR(AND(DF$5&gt;='Rent Roll'!$K21,DF$5&lt;='Rent Roll'!$L21),AND(DF$5&gt;='Rent Roll'!$M47,DF$5&lt;='Rent Roll'!$N47)),
IF('Rent Roll'!$S21=NNN,DF51,
IF('Rent Roll'!$S21=Stop,DF76,
IF('Rent Roll'!$S21=CAM_Fixed,DF101,
IF('Rent Roll'!$S21=FSG,"-","-")))),"-"),"-")</f>
        <v>-</v>
      </c>
      <c r="DG24" s="92" t="str">
        <f>IF(DG$3='Rent Roll'!$U21,
IF(OR(AND(DG$5&gt;='Rent Roll'!$K21,DG$5&lt;='Rent Roll'!$L21),AND(DG$5&gt;='Rent Roll'!$M47,DG$5&lt;='Rent Roll'!$N47)),
IF('Rent Roll'!$S21=NNN,DG51,
IF('Rent Roll'!$S21=Stop,DG76,
IF('Rent Roll'!$S21=CAM_Fixed,DG101,
IF('Rent Roll'!$S21=FSG,"-","-")))),"-"),"-")</f>
        <v>-</v>
      </c>
      <c r="DH24" s="92" t="str">
        <f>IF(DH$3='Rent Roll'!$U21,
IF(OR(AND(DH$5&gt;='Rent Roll'!$K21,DH$5&lt;='Rent Roll'!$L21),AND(DH$5&gt;='Rent Roll'!$M47,DH$5&lt;='Rent Roll'!$N47)),
IF('Rent Roll'!$S21=NNN,DH51,
IF('Rent Roll'!$S21=Stop,DH76,
IF('Rent Roll'!$S21=CAM_Fixed,DH101,
IF('Rent Roll'!$S21=FSG,"-","-")))),"-"),"-")</f>
        <v>-</v>
      </c>
      <c r="DI24" s="92" t="str">
        <f>IF(DI$3='Rent Roll'!$U21,
IF(OR(AND(DI$5&gt;='Rent Roll'!$K21,DI$5&lt;='Rent Roll'!$L21),AND(DI$5&gt;='Rent Roll'!$M47,DI$5&lt;='Rent Roll'!$N47)),
IF('Rent Roll'!$S21=NNN,DI51,
IF('Rent Roll'!$S21=Stop,DI76,
IF('Rent Roll'!$S21=CAM_Fixed,DI101,
IF('Rent Roll'!$S21=FSG,"-","-")))),"-"),"-")</f>
        <v>-</v>
      </c>
      <c r="DJ24" s="92" t="str">
        <f>IF(DJ$3='Rent Roll'!$U21,
IF(OR(AND(DJ$5&gt;='Rent Roll'!$K21,DJ$5&lt;='Rent Roll'!$L21),AND(DJ$5&gt;='Rent Roll'!$M47,DJ$5&lt;='Rent Roll'!$N47)),
IF('Rent Roll'!$S21=NNN,DJ51,
IF('Rent Roll'!$S21=Stop,DJ76,
IF('Rent Roll'!$S21=CAM_Fixed,DJ101,
IF('Rent Roll'!$S21=FSG,"-","-")))),"-"),"-")</f>
        <v>-</v>
      </c>
      <c r="DK24" s="92" t="str">
        <f>IF(DK$3='Rent Roll'!$U21,
IF(OR(AND(DK$5&gt;='Rent Roll'!$K21,DK$5&lt;='Rent Roll'!$L21),AND(DK$5&gt;='Rent Roll'!$M47,DK$5&lt;='Rent Roll'!$N47)),
IF('Rent Roll'!$S21=NNN,DK51,
IF('Rent Roll'!$S21=Stop,DK76,
IF('Rent Roll'!$S21=CAM_Fixed,DK101,
IF('Rent Roll'!$S21=FSG,"-","-")))),"-"),"-")</f>
        <v>-</v>
      </c>
      <c r="DL24" s="92" t="str">
        <f>IF(DL$3='Rent Roll'!$U21,
IF(OR(AND(DL$5&gt;='Rent Roll'!$K21,DL$5&lt;='Rent Roll'!$L21),AND(DL$5&gt;='Rent Roll'!$M47,DL$5&lt;='Rent Roll'!$N47)),
IF('Rent Roll'!$S21=NNN,DL51,
IF('Rent Roll'!$S21=Stop,DL76,
IF('Rent Roll'!$S21=CAM_Fixed,DL101,
IF('Rent Roll'!$S21=FSG,"-","-")))),"-"),"-")</f>
        <v>-</v>
      </c>
      <c r="DM24" s="92" t="str">
        <f>IF(DM$3='Rent Roll'!$U21,
IF(OR(AND(DM$5&gt;='Rent Roll'!$K21,DM$5&lt;='Rent Roll'!$L21),AND(DM$5&gt;='Rent Roll'!$M47,DM$5&lt;='Rent Roll'!$N47)),
IF('Rent Roll'!$S21=NNN,DM51,
IF('Rent Roll'!$S21=Stop,DM76,
IF('Rent Roll'!$S21=CAM_Fixed,DM101,
IF('Rent Roll'!$S21=FSG,"-","-")))),"-"),"-")</f>
        <v>-</v>
      </c>
      <c r="DN24" s="92" t="str">
        <f>IF(DN$3='Rent Roll'!$U21,
IF(OR(AND(DN$5&gt;='Rent Roll'!$K21,DN$5&lt;='Rent Roll'!$L21),AND(DN$5&gt;='Rent Roll'!$M47,DN$5&lt;='Rent Roll'!$N47)),
IF('Rent Roll'!$S21=NNN,DN51,
IF('Rent Roll'!$S21=Stop,DN76,
IF('Rent Roll'!$S21=CAM_Fixed,DN101,
IF('Rent Roll'!$S21=FSG,"-","-")))),"-"),"-")</f>
        <v>-</v>
      </c>
      <c r="DO24" s="92" t="str">
        <f>IF(DO$3='Rent Roll'!$U21,
IF(OR(AND(DO$5&gt;='Rent Roll'!$K21,DO$5&lt;='Rent Roll'!$L21),AND(DO$5&gt;='Rent Roll'!$M47,DO$5&lt;='Rent Roll'!$N47)),
IF('Rent Roll'!$S21=NNN,DO51,
IF('Rent Roll'!$S21=Stop,DO76,
IF('Rent Roll'!$S21=CAM_Fixed,DO101,
IF('Rent Roll'!$S21=FSG,"-","-")))),"-"),"-")</f>
        <v>-</v>
      </c>
      <c r="DP24" s="92" t="str">
        <f>IF(DP$3='Rent Roll'!$U21,
IF(OR(AND(DP$5&gt;='Rent Roll'!$K21,DP$5&lt;='Rent Roll'!$L21),AND(DP$5&gt;='Rent Roll'!$M47,DP$5&lt;='Rent Roll'!$N47)),
IF('Rent Roll'!$S21=NNN,DP51,
IF('Rent Roll'!$S21=Stop,DP76,
IF('Rent Roll'!$S21=CAM_Fixed,DP101,
IF('Rent Roll'!$S21=FSG,"-","-")))),"-"),"-")</f>
        <v>-</v>
      </c>
      <c r="DQ24" s="92" t="str">
        <f>IF(DQ$3='Rent Roll'!$U21,
IF(OR(AND(DQ$5&gt;='Rent Roll'!$K21,DQ$5&lt;='Rent Roll'!$L21),AND(DQ$5&gt;='Rent Roll'!$M47,DQ$5&lt;='Rent Roll'!$N47)),
IF('Rent Roll'!$S21=NNN,DQ51,
IF('Rent Roll'!$S21=Stop,DQ76,
IF('Rent Roll'!$S21=CAM_Fixed,DQ101,
IF('Rent Roll'!$S21=FSG,"-","-")))),"-"),"-")</f>
        <v>-</v>
      </c>
      <c r="DR24" s="92" t="str">
        <f>IF(DR$3='Rent Roll'!$U21,
IF(OR(AND(DR$5&gt;='Rent Roll'!$K21,DR$5&lt;='Rent Roll'!$L21),AND(DR$5&gt;='Rent Roll'!$M47,DR$5&lt;='Rent Roll'!$N47)),
IF('Rent Roll'!$S21=NNN,DR51,
IF('Rent Roll'!$S21=Stop,DR76,
IF('Rent Roll'!$S21=CAM_Fixed,DR101,
IF('Rent Roll'!$S21=FSG,"-","-")))),"-"),"-")</f>
        <v>-</v>
      </c>
      <c r="DS24" s="92" t="str">
        <f>IF(DS$3='Rent Roll'!$U21,
IF(OR(AND(DS$5&gt;='Rent Roll'!$K21,DS$5&lt;='Rent Roll'!$L21),AND(DS$5&gt;='Rent Roll'!$M47,DS$5&lt;='Rent Roll'!$N47)),
IF('Rent Roll'!$S21=NNN,DS51,
IF('Rent Roll'!$S21=Stop,DS76,
IF('Rent Roll'!$S21=CAM_Fixed,DS101,
IF('Rent Roll'!$S21=FSG,"-","-")))),"-"),"-")</f>
        <v>-</v>
      </c>
      <c r="DT24" s="92" t="str">
        <f>IF(DT$3='Rent Roll'!$U21,
IF(OR(AND(DT$5&gt;='Rent Roll'!$K21,DT$5&lt;='Rent Roll'!$L21),AND(DT$5&gt;='Rent Roll'!$M47,DT$5&lt;='Rent Roll'!$N47)),
IF('Rent Roll'!$S21=NNN,DT51,
IF('Rent Roll'!$S21=Stop,DT76,
IF('Rent Roll'!$S21=CAM_Fixed,DT101,
IF('Rent Roll'!$S21=FSG,"-","-")))),"-"),"-")</f>
        <v>-</v>
      </c>
      <c r="DU24" s="92" t="str">
        <f>IF(DU$3='Rent Roll'!$U21,
IF(OR(AND(DU$5&gt;='Rent Roll'!$K21,DU$5&lt;='Rent Roll'!$L21),AND(DU$5&gt;='Rent Roll'!$M47,DU$5&lt;='Rent Roll'!$N47)),
IF('Rent Roll'!$S21=NNN,DU51,
IF('Rent Roll'!$S21=Stop,DU76,
IF('Rent Roll'!$S21=CAM_Fixed,DU101,
IF('Rent Roll'!$S21=FSG,"-","-")))),"-"),"-")</f>
        <v>-</v>
      </c>
      <c r="DV24" s="92" t="str">
        <f>IF(DV$3='Rent Roll'!$U21,
IF(OR(AND(DV$5&gt;='Rent Roll'!$K21,DV$5&lt;='Rent Roll'!$L21),AND(DV$5&gt;='Rent Roll'!$M47,DV$5&lt;='Rent Roll'!$N47)),
IF('Rent Roll'!$S21=NNN,DV51,
IF('Rent Roll'!$S21=Stop,DV76,
IF('Rent Roll'!$S21=CAM_Fixed,DV101,
IF('Rent Roll'!$S21=FSG,"-","-")))),"-"),"-")</f>
        <v>-</v>
      </c>
      <c r="DW24" s="92" t="str">
        <f>IF(DW$3='Rent Roll'!$U21,
IF(OR(AND(DW$5&gt;='Rent Roll'!$K21,DW$5&lt;='Rent Roll'!$L21),AND(DW$5&gt;='Rent Roll'!$M47,DW$5&lt;='Rent Roll'!$N47)),
IF('Rent Roll'!$S21=NNN,DW51,
IF('Rent Roll'!$S21=Stop,DW76,
IF('Rent Roll'!$S21=CAM_Fixed,DW101,
IF('Rent Roll'!$S21=FSG,"-","-")))),"-"),"-")</f>
        <v>-</v>
      </c>
      <c r="DX24" s="92" t="str">
        <f>IF(DX$3='Rent Roll'!$U21,
IF(OR(AND(DX$5&gt;='Rent Roll'!$K21,DX$5&lt;='Rent Roll'!$L21),AND(DX$5&gt;='Rent Roll'!$M47,DX$5&lt;='Rent Roll'!$N47)),
IF('Rent Roll'!$S21=NNN,DX51,
IF('Rent Roll'!$S21=Stop,DX76,
IF('Rent Roll'!$S21=CAM_Fixed,DX101,
IF('Rent Roll'!$S21=FSG,"-","-")))),"-"),"-")</f>
        <v>-</v>
      </c>
      <c r="DY24" s="92" t="str">
        <f>IF(DY$3='Rent Roll'!$U21,
IF(OR(AND(DY$5&gt;='Rent Roll'!$K21,DY$5&lt;='Rent Roll'!$L21),AND(DY$5&gt;='Rent Roll'!$M47,DY$5&lt;='Rent Roll'!$N47)),
IF('Rent Roll'!$S21=NNN,DY51,
IF('Rent Roll'!$S21=Stop,DY76,
IF('Rent Roll'!$S21=CAM_Fixed,DY101,
IF('Rent Roll'!$S21=FSG,"-","-")))),"-"),"-")</f>
        <v>-</v>
      </c>
      <c r="DZ24" s="92" t="str">
        <f>IF(DZ$3='Rent Roll'!$U21,
IF(OR(AND(DZ$5&gt;='Rent Roll'!$K21,DZ$5&lt;='Rent Roll'!$L21),AND(DZ$5&gt;='Rent Roll'!$M47,DZ$5&lt;='Rent Roll'!$N47)),
IF('Rent Roll'!$S21=NNN,DZ51,
IF('Rent Roll'!$S21=Stop,DZ76,
IF('Rent Roll'!$S21=CAM_Fixed,DZ101,
IF('Rent Roll'!$S21=FSG,"-","-")))),"-"),"-")</f>
        <v>-</v>
      </c>
      <c r="EA24" s="92" t="str">
        <f>IF(EA$3='Rent Roll'!$U21,
IF(OR(AND(EA$5&gt;='Rent Roll'!$K21,EA$5&lt;='Rent Roll'!$L21),AND(EA$5&gt;='Rent Roll'!$M47,EA$5&lt;='Rent Roll'!$N47)),
IF('Rent Roll'!$S21=NNN,EA51,
IF('Rent Roll'!$S21=Stop,EA76,
IF('Rent Roll'!$S21=CAM_Fixed,EA101,
IF('Rent Roll'!$S21=FSG,"-","-")))),"-"),"-")</f>
        <v>-</v>
      </c>
      <c r="EB24" s="92" t="str">
        <f>IF(EB$3='Rent Roll'!$U21,
IF(OR(AND(EB$5&gt;='Rent Roll'!$K21,EB$5&lt;='Rent Roll'!$L21),AND(EB$5&gt;='Rent Roll'!$M47,EB$5&lt;='Rent Roll'!$N47)),
IF('Rent Roll'!$S21=NNN,EB51,
IF('Rent Roll'!$S21=Stop,EB76,
IF('Rent Roll'!$S21=CAM_Fixed,EB101,
IF('Rent Roll'!$S21=FSG,"-","-")))),"-"),"-")</f>
        <v>-</v>
      </c>
      <c r="EC24" s="92" t="str">
        <f>IF(EC$3='Rent Roll'!$U21,
IF(OR(AND(EC$5&gt;='Rent Roll'!$K21,EC$5&lt;='Rent Roll'!$L21),AND(EC$5&gt;='Rent Roll'!$M47,EC$5&lt;='Rent Roll'!$N47)),
IF('Rent Roll'!$S21=NNN,EC51,
IF('Rent Roll'!$S21=Stop,EC76,
IF('Rent Roll'!$S21=CAM_Fixed,EC101,
IF('Rent Roll'!$S21=FSG,"-","-")))),"-"),"-")</f>
        <v>-</v>
      </c>
      <c r="ED24" s="92" t="str">
        <f>IF(ED$3='Rent Roll'!$U21,
IF(OR(AND(ED$5&gt;='Rent Roll'!$K21,ED$5&lt;='Rent Roll'!$L21),AND(ED$5&gt;='Rent Roll'!$M47,ED$5&lt;='Rent Roll'!$N47)),
IF('Rent Roll'!$S21=NNN,ED51,
IF('Rent Roll'!$S21=Stop,ED76,
IF('Rent Roll'!$S21=CAM_Fixed,ED101,
IF('Rent Roll'!$S21=FSG,"-","-")))),"-"),"-")</f>
        <v>-</v>
      </c>
      <c r="EE24" s="92" t="str">
        <f>IF(EE$3='Rent Roll'!$U21,
IF(OR(AND(EE$5&gt;='Rent Roll'!$K21,EE$5&lt;='Rent Roll'!$L21),AND(EE$5&gt;='Rent Roll'!$M47,EE$5&lt;='Rent Roll'!$N47)),
IF('Rent Roll'!$S21=NNN,EE51,
IF('Rent Roll'!$S21=Stop,EE76,
IF('Rent Roll'!$S21=CAM_Fixed,EE101,
IF('Rent Roll'!$S21=FSG,"-","-")))),"-"),"-")</f>
        <v>-</v>
      </c>
      <c r="EF24" s="214" t="str">
        <f>IF(EF$3='Rent Roll'!$U21,
IF(OR(AND(EF$5&gt;='Rent Roll'!$K21,EF$5&lt;='Rent Roll'!$L21),AND(EF$5&gt;='Rent Roll'!$M47,EF$5&lt;='Rent Roll'!$N47)),
IF('Rent Roll'!$S21=NNN,EF51,
IF('Rent Roll'!$S21=Stop,EF76,
IF('Rent Roll'!$S21=CAM_Fixed,EF101,
IF('Rent Roll'!$S21=FSG,"-","-")))),"-"),"-")</f>
        <v>-</v>
      </c>
      <c r="EG24" s="251" t="s">
        <v>109</v>
      </c>
    </row>
    <row r="25" spans="2:137" x14ac:dyDescent="0.25">
      <c r="B25" s="288" t="str">
        <f>IF('Rent Roll'!S22&gt;0,'Rent Roll'!S22,"")</f>
        <v/>
      </c>
      <c r="C25" s="287" t="str">
        <f>CONCATENATE('Rent Roll'!B22&amp;" - "&amp;'Rent Roll'!C22)</f>
        <v xml:space="preserve"> - </v>
      </c>
      <c r="D25" s="214">
        <f t="shared" si="11"/>
        <v>0</v>
      </c>
      <c r="E25" s="92" t="str">
        <f>IF(E$3='Rent Roll'!$U22,
IF(OR(AND(E$5&gt;='Rent Roll'!$K22,E$5&lt;='Rent Roll'!$L22),AND(E$5&gt;='Rent Roll'!$M48,E$5&lt;='Rent Roll'!$N48)),
IF('Rent Roll'!$S22=NNN,E52,
IF('Rent Roll'!$S22=Stop,E77,
IF('Rent Roll'!$S22=CAM_Fixed,E102,
IF('Rent Roll'!$S22=FSG,"-","-")))),"-"),"-")</f>
        <v>-</v>
      </c>
      <c r="F25" s="92" t="str">
        <f>IF(F$3='Rent Roll'!$U22,
IF(OR(AND(F$5&gt;='Rent Roll'!$K22,F$5&lt;='Rent Roll'!$L22),AND(F$5&gt;='Rent Roll'!$M48,F$5&lt;='Rent Roll'!$N48)),
IF('Rent Roll'!$S22=NNN,F52,
IF('Rent Roll'!$S22=Stop,F77,
IF('Rent Roll'!$S22=CAM_Fixed,F102,
IF('Rent Roll'!$S22=FSG,"-","-")))),"-"),"-")</f>
        <v>-</v>
      </c>
      <c r="G25" s="92" t="str">
        <f>IF(G$3='Rent Roll'!$U22,
IF(OR(AND(G$5&gt;='Rent Roll'!$K22,G$5&lt;='Rent Roll'!$L22),AND(G$5&gt;='Rent Roll'!$M48,G$5&lt;='Rent Roll'!$N48)),
IF('Rent Roll'!$S22=NNN,G52,
IF('Rent Roll'!$S22=Stop,G77,
IF('Rent Roll'!$S22=CAM_Fixed,G102,
IF('Rent Roll'!$S22=FSG,"-","-")))),"-"),"-")</f>
        <v>-</v>
      </c>
      <c r="H25" s="92" t="str">
        <f>IF(H$3='Rent Roll'!$U22,
IF(OR(AND(H$5&gt;='Rent Roll'!$K22,H$5&lt;='Rent Roll'!$L22),AND(H$5&gt;='Rent Roll'!$M48,H$5&lt;='Rent Roll'!$N48)),
IF('Rent Roll'!$S22=NNN,H52,
IF('Rent Roll'!$S22=Stop,H77,
IF('Rent Roll'!$S22=CAM_Fixed,H102,
IF('Rent Roll'!$S22=FSG,"-","-")))),"-"),"-")</f>
        <v>-</v>
      </c>
      <c r="I25" s="92" t="str">
        <f>IF(I$3='Rent Roll'!$U22,
IF(OR(AND(I$5&gt;='Rent Roll'!$K22,I$5&lt;='Rent Roll'!$L22),AND(I$5&gt;='Rent Roll'!$M48,I$5&lt;='Rent Roll'!$N48)),
IF('Rent Roll'!$S22=NNN,I52,
IF('Rent Roll'!$S22=Stop,I77,
IF('Rent Roll'!$S22=CAM_Fixed,I102,
IF('Rent Roll'!$S22=FSG,"-","-")))),"-"),"-")</f>
        <v>-</v>
      </c>
      <c r="J25" s="92" t="str">
        <f>IF(J$3='Rent Roll'!$U22,
IF(OR(AND(J$5&gt;='Rent Roll'!$K22,J$5&lt;='Rent Roll'!$L22),AND(J$5&gt;='Rent Roll'!$M48,J$5&lt;='Rent Roll'!$N48)),
IF('Rent Roll'!$S22=NNN,J52,
IF('Rent Roll'!$S22=Stop,J77,
IF('Rent Roll'!$S22=CAM_Fixed,J102,
IF('Rent Roll'!$S22=FSG,"-","-")))),"-"),"-")</f>
        <v>-</v>
      </c>
      <c r="K25" s="92" t="str">
        <f>IF(K$3='Rent Roll'!$U22,
IF(OR(AND(K$5&gt;='Rent Roll'!$K22,K$5&lt;='Rent Roll'!$L22),AND(K$5&gt;='Rent Roll'!$M48,K$5&lt;='Rent Roll'!$N48)),
IF('Rent Roll'!$S22=NNN,K52,
IF('Rent Roll'!$S22=Stop,K77,
IF('Rent Roll'!$S22=CAM_Fixed,K102,
IF('Rent Roll'!$S22=FSG,"-","-")))),"-"),"-")</f>
        <v>-</v>
      </c>
      <c r="L25" s="92" t="str">
        <f>IF(L$3='Rent Roll'!$U22,
IF(OR(AND(L$5&gt;='Rent Roll'!$K22,L$5&lt;='Rent Roll'!$L22),AND(L$5&gt;='Rent Roll'!$M48,L$5&lt;='Rent Roll'!$N48)),
IF('Rent Roll'!$S22=NNN,L52,
IF('Rent Roll'!$S22=Stop,L77,
IF('Rent Roll'!$S22=CAM_Fixed,L102,
IF('Rent Roll'!$S22=FSG,"-","-")))),"-"),"-")</f>
        <v>-</v>
      </c>
      <c r="M25" s="92" t="str">
        <f>IF(M$3='Rent Roll'!$U22,
IF(OR(AND(M$5&gt;='Rent Roll'!$K22,M$5&lt;='Rent Roll'!$L22),AND(M$5&gt;='Rent Roll'!$M48,M$5&lt;='Rent Roll'!$N48)),
IF('Rent Roll'!$S22=NNN,M52,
IF('Rent Roll'!$S22=Stop,M77,
IF('Rent Roll'!$S22=CAM_Fixed,M102,
IF('Rent Roll'!$S22=FSG,"-","-")))),"-"),"-")</f>
        <v>-</v>
      </c>
      <c r="N25" s="92" t="str">
        <f>IF(N$3='Rent Roll'!$U22,
IF(OR(AND(N$5&gt;='Rent Roll'!$K22,N$5&lt;='Rent Roll'!$L22),AND(N$5&gt;='Rent Roll'!$M48,N$5&lt;='Rent Roll'!$N48)),
IF('Rent Roll'!$S22=NNN,N52,
IF('Rent Roll'!$S22=Stop,N77,
IF('Rent Roll'!$S22=CAM_Fixed,N102,
IF('Rent Roll'!$S22=FSG,"-","-")))),"-"),"-")</f>
        <v>-</v>
      </c>
      <c r="O25" s="92" t="str">
        <f>IF(O$3='Rent Roll'!$U22,
IF(OR(AND(O$5&gt;='Rent Roll'!$K22,O$5&lt;='Rent Roll'!$L22),AND(O$5&gt;='Rent Roll'!$M48,O$5&lt;='Rent Roll'!$N48)),
IF('Rent Roll'!$S22=NNN,O52,
IF('Rent Roll'!$S22=Stop,O77,
IF('Rent Roll'!$S22=CAM_Fixed,O102,
IF('Rent Roll'!$S22=FSG,"-","-")))),"-"),"-")</f>
        <v>-</v>
      </c>
      <c r="P25" s="92" t="str">
        <f>IF(P$3='Rent Roll'!$U22,
IF(OR(AND(P$5&gt;='Rent Roll'!$K22,P$5&lt;='Rent Roll'!$L22),AND(P$5&gt;='Rent Roll'!$M48,P$5&lt;='Rent Roll'!$N48)),
IF('Rent Roll'!$S22=NNN,P52,
IF('Rent Roll'!$S22=Stop,P77,
IF('Rent Roll'!$S22=CAM_Fixed,P102,
IF('Rent Roll'!$S22=FSG,"-","-")))),"-"),"-")</f>
        <v>-</v>
      </c>
      <c r="Q25" s="92" t="str">
        <f>IF(Q$3='Rent Roll'!$U22,
IF(OR(AND(Q$5&gt;='Rent Roll'!$K22,Q$5&lt;='Rent Roll'!$L22),AND(Q$5&gt;='Rent Roll'!$M48,Q$5&lt;='Rent Roll'!$N48)),
IF('Rent Roll'!$S22=NNN,Q52,
IF('Rent Roll'!$S22=Stop,Q77,
IF('Rent Roll'!$S22=CAM_Fixed,Q102,
IF('Rent Roll'!$S22=FSG,"-","-")))),"-"),"-")</f>
        <v>-</v>
      </c>
      <c r="R25" s="92" t="str">
        <f>IF(R$3='Rent Roll'!$U22,
IF(OR(AND(R$5&gt;='Rent Roll'!$K22,R$5&lt;='Rent Roll'!$L22),AND(R$5&gt;='Rent Roll'!$M48,R$5&lt;='Rent Roll'!$N48)),
IF('Rent Roll'!$S22=NNN,R52,
IF('Rent Roll'!$S22=Stop,R77,
IF('Rent Roll'!$S22=CAM_Fixed,R102,
IF('Rent Roll'!$S22=FSG,"-","-")))),"-"),"-")</f>
        <v>-</v>
      </c>
      <c r="S25" s="92" t="str">
        <f>IF(S$3='Rent Roll'!$U22,
IF(OR(AND(S$5&gt;='Rent Roll'!$K22,S$5&lt;='Rent Roll'!$L22),AND(S$5&gt;='Rent Roll'!$M48,S$5&lt;='Rent Roll'!$N48)),
IF('Rent Roll'!$S22=NNN,S52,
IF('Rent Roll'!$S22=Stop,S77,
IF('Rent Roll'!$S22=CAM_Fixed,S102,
IF('Rent Roll'!$S22=FSG,"-","-")))),"-"),"-")</f>
        <v>-</v>
      </c>
      <c r="T25" s="92" t="str">
        <f>IF(T$3='Rent Roll'!$U22,
IF(OR(AND(T$5&gt;='Rent Roll'!$K22,T$5&lt;='Rent Roll'!$L22),AND(T$5&gt;='Rent Roll'!$M48,T$5&lt;='Rent Roll'!$N48)),
IF('Rent Roll'!$S22=NNN,T52,
IF('Rent Roll'!$S22=Stop,T77,
IF('Rent Roll'!$S22=CAM_Fixed,T102,
IF('Rent Roll'!$S22=FSG,"-","-")))),"-"),"-")</f>
        <v>-</v>
      </c>
      <c r="U25" s="92" t="str">
        <f>IF(U$3='Rent Roll'!$U22,
IF(OR(AND(U$5&gt;='Rent Roll'!$K22,U$5&lt;='Rent Roll'!$L22),AND(U$5&gt;='Rent Roll'!$M48,U$5&lt;='Rent Roll'!$N48)),
IF('Rent Roll'!$S22=NNN,U52,
IF('Rent Roll'!$S22=Stop,U77,
IF('Rent Roll'!$S22=CAM_Fixed,U102,
IF('Rent Roll'!$S22=FSG,"-","-")))),"-"),"-")</f>
        <v>-</v>
      </c>
      <c r="V25" s="92" t="str">
        <f>IF(V$3='Rent Roll'!$U22,
IF(OR(AND(V$5&gt;='Rent Roll'!$K22,V$5&lt;='Rent Roll'!$L22),AND(V$5&gt;='Rent Roll'!$M48,V$5&lt;='Rent Roll'!$N48)),
IF('Rent Roll'!$S22=NNN,V52,
IF('Rent Roll'!$S22=Stop,V77,
IF('Rent Roll'!$S22=CAM_Fixed,V102,
IF('Rent Roll'!$S22=FSG,"-","-")))),"-"),"-")</f>
        <v>-</v>
      </c>
      <c r="W25" s="92" t="str">
        <f>IF(W$3='Rent Roll'!$U22,
IF(OR(AND(W$5&gt;='Rent Roll'!$K22,W$5&lt;='Rent Roll'!$L22),AND(W$5&gt;='Rent Roll'!$M48,W$5&lt;='Rent Roll'!$N48)),
IF('Rent Roll'!$S22=NNN,W52,
IF('Rent Roll'!$S22=Stop,W77,
IF('Rent Roll'!$S22=CAM_Fixed,W102,
IF('Rent Roll'!$S22=FSG,"-","-")))),"-"),"-")</f>
        <v>-</v>
      </c>
      <c r="X25" s="92" t="str">
        <f>IF(X$3='Rent Roll'!$U22,
IF(OR(AND(X$5&gt;='Rent Roll'!$K22,X$5&lt;='Rent Roll'!$L22),AND(X$5&gt;='Rent Roll'!$M48,X$5&lt;='Rent Roll'!$N48)),
IF('Rent Roll'!$S22=NNN,X52,
IF('Rent Roll'!$S22=Stop,X77,
IF('Rent Roll'!$S22=CAM_Fixed,X102,
IF('Rent Roll'!$S22=FSG,"-","-")))),"-"),"-")</f>
        <v>-</v>
      </c>
      <c r="Y25" s="92" t="str">
        <f>IF(Y$3='Rent Roll'!$U22,
IF(OR(AND(Y$5&gt;='Rent Roll'!$K22,Y$5&lt;='Rent Roll'!$L22),AND(Y$5&gt;='Rent Roll'!$M48,Y$5&lt;='Rent Roll'!$N48)),
IF('Rent Roll'!$S22=NNN,Y52,
IF('Rent Roll'!$S22=Stop,Y77,
IF('Rent Roll'!$S22=CAM_Fixed,Y102,
IF('Rent Roll'!$S22=FSG,"-","-")))),"-"),"-")</f>
        <v>-</v>
      </c>
      <c r="Z25" s="92" t="str">
        <f>IF(Z$3='Rent Roll'!$U22,
IF(OR(AND(Z$5&gt;='Rent Roll'!$K22,Z$5&lt;='Rent Roll'!$L22),AND(Z$5&gt;='Rent Roll'!$M48,Z$5&lt;='Rent Roll'!$N48)),
IF('Rent Roll'!$S22=NNN,Z52,
IF('Rent Roll'!$S22=Stop,Z77,
IF('Rent Roll'!$S22=CAM_Fixed,Z102,
IF('Rent Roll'!$S22=FSG,"-","-")))),"-"),"-")</f>
        <v>-</v>
      </c>
      <c r="AA25" s="92" t="str">
        <f>IF(AA$3='Rent Roll'!$U22,
IF(OR(AND(AA$5&gt;='Rent Roll'!$K22,AA$5&lt;='Rent Roll'!$L22),AND(AA$5&gt;='Rent Roll'!$M48,AA$5&lt;='Rent Roll'!$N48)),
IF('Rent Roll'!$S22=NNN,AA52,
IF('Rent Roll'!$S22=Stop,AA77,
IF('Rent Roll'!$S22=CAM_Fixed,AA102,
IF('Rent Roll'!$S22=FSG,"-","-")))),"-"),"-")</f>
        <v>-</v>
      </c>
      <c r="AB25" s="92" t="str">
        <f>IF(AB$3='Rent Roll'!$U22,
IF(OR(AND(AB$5&gt;='Rent Roll'!$K22,AB$5&lt;='Rent Roll'!$L22),AND(AB$5&gt;='Rent Roll'!$M48,AB$5&lt;='Rent Roll'!$N48)),
IF('Rent Roll'!$S22=NNN,AB52,
IF('Rent Roll'!$S22=Stop,AB77,
IF('Rent Roll'!$S22=CAM_Fixed,AB102,
IF('Rent Roll'!$S22=FSG,"-","-")))),"-"),"-")</f>
        <v>-</v>
      </c>
      <c r="AC25" s="92" t="str">
        <f>IF(AC$3='Rent Roll'!$U22,
IF(OR(AND(AC$5&gt;='Rent Roll'!$K22,AC$5&lt;='Rent Roll'!$L22),AND(AC$5&gt;='Rent Roll'!$M48,AC$5&lt;='Rent Roll'!$N48)),
IF('Rent Roll'!$S22=NNN,AC52,
IF('Rent Roll'!$S22=Stop,AC77,
IF('Rent Roll'!$S22=CAM_Fixed,AC102,
IF('Rent Roll'!$S22=FSG,"-","-")))),"-"),"-")</f>
        <v>-</v>
      </c>
      <c r="AD25" s="92" t="str">
        <f>IF(AD$3='Rent Roll'!$U22,
IF(OR(AND(AD$5&gt;='Rent Roll'!$K22,AD$5&lt;='Rent Roll'!$L22),AND(AD$5&gt;='Rent Roll'!$M48,AD$5&lt;='Rent Roll'!$N48)),
IF('Rent Roll'!$S22=NNN,AD52,
IF('Rent Roll'!$S22=Stop,AD77,
IF('Rent Roll'!$S22=CAM_Fixed,AD102,
IF('Rent Roll'!$S22=FSG,"-","-")))),"-"),"-")</f>
        <v>-</v>
      </c>
      <c r="AE25" s="92" t="str">
        <f>IF(AE$3='Rent Roll'!$U22,
IF(OR(AND(AE$5&gt;='Rent Roll'!$K22,AE$5&lt;='Rent Roll'!$L22),AND(AE$5&gt;='Rent Roll'!$M48,AE$5&lt;='Rent Roll'!$N48)),
IF('Rent Roll'!$S22=NNN,AE52,
IF('Rent Roll'!$S22=Stop,AE77,
IF('Rent Roll'!$S22=CAM_Fixed,AE102,
IF('Rent Roll'!$S22=FSG,"-","-")))),"-"),"-")</f>
        <v>-</v>
      </c>
      <c r="AF25" s="92" t="str">
        <f>IF(AF$3='Rent Roll'!$U22,
IF(OR(AND(AF$5&gt;='Rent Roll'!$K22,AF$5&lt;='Rent Roll'!$L22),AND(AF$5&gt;='Rent Roll'!$M48,AF$5&lt;='Rent Roll'!$N48)),
IF('Rent Roll'!$S22=NNN,AF52,
IF('Rent Roll'!$S22=Stop,AF77,
IF('Rent Roll'!$S22=CAM_Fixed,AF102,
IF('Rent Roll'!$S22=FSG,"-","-")))),"-"),"-")</f>
        <v>-</v>
      </c>
      <c r="AG25" s="92" t="str">
        <f>IF(AG$3='Rent Roll'!$U22,
IF(OR(AND(AG$5&gt;='Rent Roll'!$K22,AG$5&lt;='Rent Roll'!$L22),AND(AG$5&gt;='Rent Roll'!$M48,AG$5&lt;='Rent Roll'!$N48)),
IF('Rent Roll'!$S22=NNN,AG52,
IF('Rent Roll'!$S22=Stop,AG77,
IF('Rent Roll'!$S22=CAM_Fixed,AG102,
IF('Rent Roll'!$S22=FSG,"-","-")))),"-"),"-")</f>
        <v>-</v>
      </c>
      <c r="AH25" s="92" t="str">
        <f>IF(AH$3='Rent Roll'!$U22,
IF(OR(AND(AH$5&gt;='Rent Roll'!$K22,AH$5&lt;='Rent Roll'!$L22),AND(AH$5&gt;='Rent Roll'!$M48,AH$5&lt;='Rent Roll'!$N48)),
IF('Rent Roll'!$S22=NNN,AH52,
IF('Rent Roll'!$S22=Stop,AH77,
IF('Rent Roll'!$S22=CAM_Fixed,AH102,
IF('Rent Roll'!$S22=FSG,"-","-")))),"-"),"-")</f>
        <v>-</v>
      </c>
      <c r="AI25" s="92" t="str">
        <f>IF(AI$3='Rent Roll'!$U22,
IF(OR(AND(AI$5&gt;='Rent Roll'!$K22,AI$5&lt;='Rent Roll'!$L22),AND(AI$5&gt;='Rent Roll'!$M48,AI$5&lt;='Rent Roll'!$N48)),
IF('Rent Roll'!$S22=NNN,AI52,
IF('Rent Roll'!$S22=Stop,AI77,
IF('Rent Roll'!$S22=CAM_Fixed,AI102,
IF('Rent Roll'!$S22=FSG,"-","-")))),"-"),"-")</f>
        <v>-</v>
      </c>
      <c r="AJ25" s="92" t="str">
        <f>IF(AJ$3='Rent Roll'!$U22,
IF(OR(AND(AJ$5&gt;='Rent Roll'!$K22,AJ$5&lt;='Rent Roll'!$L22),AND(AJ$5&gt;='Rent Roll'!$M48,AJ$5&lt;='Rent Roll'!$N48)),
IF('Rent Roll'!$S22=NNN,AJ52,
IF('Rent Roll'!$S22=Stop,AJ77,
IF('Rent Roll'!$S22=CAM_Fixed,AJ102,
IF('Rent Roll'!$S22=FSG,"-","-")))),"-"),"-")</f>
        <v>-</v>
      </c>
      <c r="AK25" s="92" t="str">
        <f>IF(AK$3='Rent Roll'!$U22,
IF(OR(AND(AK$5&gt;='Rent Roll'!$K22,AK$5&lt;='Rent Roll'!$L22),AND(AK$5&gt;='Rent Roll'!$M48,AK$5&lt;='Rent Roll'!$N48)),
IF('Rent Roll'!$S22=NNN,AK52,
IF('Rent Roll'!$S22=Stop,AK77,
IF('Rent Roll'!$S22=CAM_Fixed,AK102,
IF('Rent Roll'!$S22=FSG,"-","-")))),"-"),"-")</f>
        <v>-</v>
      </c>
      <c r="AL25" s="92" t="str">
        <f>IF(AL$3='Rent Roll'!$U22,
IF(OR(AND(AL$5&gt;='Rent Roll'!$K22,AL$5&lt;='Rent Roll'!$L22),AND(AL$5&gt;='Rent Roll'!$M48,AL$5&lt;='Rent Roll'!$N48)),
IF('Rent Roll'!$S22=NNN,AL52,
IF('Rent Roll'!$S22=Stop,AL77,
IF('Rent Roll'!$S22=CAM_Fixed,AL102,
IF('Rent Roll'!$S22=FSG,"-","-")))),"-"),"-")</f>
        <v>-</v>
      </c>
      <c r="AM25" s="92" t="str">
        <f>IF(AM$3='Rent Roll'!$U22,
IF(OR(AND(AM$5&gt;='Rent Roll'!$K22,AM$5&lt;='Rent Roll'!$L22),AND(AM$5&gt;='Rent Roll'!$M48,AM$5&lt;='Rent Roll'!$N48)),
IF('Rent Roll'!$S22=NNN,AM52,
IF('Rent Roll'!$S22=Stop,AM77,
IF('Rent Roll'!$S22=CAM_Fixed,AM102,
IF('Rent Roll'!$S22=FSG,"-","-")))),"-"),"-")</f>
        <v>-</v>
      </c>
      <c r="AN25" s="92" t="str">
        <f>IF(AN$3='Rent Roll'!$U22,
IF(OR(AND(AN$5&gt;='Rent Roll'!$K22,AN$5&lt;='Rent Roll'!$L22),AND(AN$5&gt;='Rent Roll'!$M48,AN$5&lt;='Rent Roll'!$N48)),
IF('Rent Roll'!$S22=NNN,AN52,
IF('Rent Roll'!$S22=Stop,AN77,
IF('Rent Roll'!$S22=CAM_Fixed,AN102,
IF('Rent Roll'!$S22=FSG,"-","-")))),"-"),"-")</f>
        <v>-</v>
      </c>
      <c r="AO25" s="92" t="str">
        <f>IF(AO$3='Rent Roll'!$U22,
IF(OR(AND(AO$5&gt;='Rent Roll'!$K22,AO$5&lt;='Rent Roll'!$L22),AND(AO$5&gt;='Rent Roll'!$M48,AO$5&lt;='Rent Roll'!$N48)),
IF('Rent Roll'!$S22=NNN,AO52,
IF('Rent Roll'!$S22=Stop,AO77,
IF('Rent Roll'!$S22=CAM_Fixed,AO102,
IF('Rent Roll'!$S22=FSG,"-","-")))),"-"),"-")</f>
        <v>-</v>
      </c>
      <c r="AP25" s="92" t="str">
        <f>IF(AP$3='Rent Roll'!$U22,
IF(OR(AND(AP$5&gt;='Rent Roll'!$K22,AP$5&lt;='Rent Roll'!$L22),AND(AP$5&gt;='Rent Roll'!$M48,AP$5&lt;='Rent Roll'!$N48)),
IF('Rent Roll'!$S22=NNN,AP52,
IF('Rent Roll'!$S22=Stop,AP77,
IF('Rent Roll'!$S22=CAM_Fixed,AP102,
IF('Rent Roll'!$S22=FSG,"-","-")))),"-"),"-")</f>
        <v>-</v>
      </c>
      <c r="AQ25" s="92" t="str">
        <f>IF(AQ$3='Rent Roll'!$U22,
IF(OR(AND(AQ$5&gt;='Rent Roll'!$K22,AQ$5&lt;='Rent Roll'!$L22),AND(AQ$5&gt;='Rent Roll'!$M48,AQ$5&lt;='Rent Roll'!$N48)),
IF('Rent Roll'!$S22=NNN,AQ52,
IF('Rent Roll'!$S22=Stop,AQ77,
IF('Rent Roll'!$S22=CAM_Fixed,AQ102,
IF('Rent Roll'!$S22=FSG,"-","-")))),"-"),"-")</f>
        <v>-</v>
      </c>
      <c r="AR25" s="92" t="str">
        <f>IF(AR$3='Rent Roll'!$U22,
IF(OR(AND(AR$5&gt;='Rent Roll'!$K22,AR$5&lt;='Rent Roll'!$L22),AND(AR$5&gt;='Rent Roll'!$M48,AR$5&lt;='Rent Roll'!$N48)),
IF('Rent Roll'!$S22=NNN,AR52,
IF('Rent Roll'!$S22=Stop,AR77,
IF('Rent Roll'!$S22=CAM_Fixed,AR102,
IF('Rent Roll'!$S22=FSG,"-","-")))),"-"),"-")</f>
        <v>-</v>
      </c>
      <c r="AS25" s="92" t="str">
        <f>IF(AS$3='Rent Roll'!$U22,
IF(OR(AND(AS$5&gt;='Rent Roll'!$K22,AS$5&lt;='Rent Roll'!$L22),AND(AS$5&gt;='Rent Roll'!$M48,AS$5&lt;='Rent Roll'!$N48)),
IF('Rent Roll'!$S22=NNN,AS52,
IF('Rent Roll'!$S22=Stop,AS77,
IF('Rent Roll'!$S22=CAM_Fixed,AS102,
IF('Rent Roll'!$S22=FSG,"-","-")))),"-"),"-")</f>
        <v>-</v>
      </c>
      <c r="AT25" s="92" t="str">
        <f>IF(AT$3='Rent Roll'!$U22,
IF(OR(AND(AT$5&gt;='Rent Roll'!$K22,AT$5&lt;='Rent Roll'!$L22),AND(AT$5&gt;='Rent Roll'!$M48,AT$5&lt;='Rent Roll'!$N48)),
IF('Rent Roll'!$S22=NNN,AT52,
IF('Rent Roll'!$S22=Stop,AT77,
IF('Rent Roll'!$S22=CAM_Fixed,AT102,
IF('Rent Roll'!$S22=FSG,"-","-")))),"-"),"-")</f>
        <v>-</v>
      </c>
      <c r="AU25" s="92" t="str">
        <f>IF(AU$3='Rent Roll'!$U22,
IF(OR(AND(AU$5&gt;='Rent Roll'!$K22,AU$5&lt;='Rent Roll'!$L22),AND(AU$5&gt;='Rent Roll'!$M48,AU$5&lt;='Rent Roll'!$N48)),
IF('Rent Roll'!$S22=NNN,AU52,
IF('Rent Roll'!$S22=Stop,AU77,
IF('Rent Roll'!$S22=CAM_Fixed,AU102,
IF('Rent Roll'!$S22=FSG,"-","-")))),"-"),"-")</f>
        <v>-</v>
      </c>
      <c r="AV25" s="92" t="str">
        <f>IF(AV$3='Rent Roll'!$U22,
IF(OR(AND(AV$5&gt;='Rent Roll'!$K22,AV$5&lt;='Rent Roll'!$L22),AND(AV$5&gt;='Rent Roll'!$M48,AV$5&lt;='Rent Roll'!$N48)),
IF('Rent Roll'!$S22=NNN,AV52,
IF('Rent Roll'!$S22=Stop,AV77,
IF('Rent Roll'!$S22=CAM_Fixed,AV102,
IF('Rent Roll'!$S22=FSG,"-","-")))),"-"),"-")</f>
        <v>-</v>
      </c>
      <c r="AW25" s="92" t="str">
        <f>IF(AW$3='Rent Roll'!$U22,
IF(OR(AND(AW$5&gt;='Rent Roll'!$K22,AW$5&lt;='Rent Roll'!$L22),AND(AW$5&gt;='Rent Roll'!$M48,AW$5&lt;='Rent Roll'!$N48)),
IF('Rent Roll'!$S22=NNN,AW52,
IF('Rent Roll'!$S22=Stop,AW77,
IF('Rent Roll'!$S22=CAM_Fixed,AW102,
IF('Rent Roll'!$S22=FSG,"-","-")))),"-"),"-")</f>
        <v>-</v>
      </c>
      <c r="AX25" s="92" t="str">
        <f>IF(AX$3='Rent Roll'!$U22,
IF(OR(AND(AX$5&gt;='Rent Roll'!$K22,AX$5&lt;='Rent Roll'!$L22),AND(AX$5&gt;='Rent Roll'!$M48,AX$5&lt;='Rent Roll'!$N48)),
IF('Rent Roll'!$S22=NNN,AX52,
IF('Rent Roll'!$S22=Stop,AX77,
IF('Rent Roll'!$S22=CAM_Fixed,AX102,
IF('Rent Roll'!$S22=FSG,"-","-")))),"-"),"-")</f>
        <v>-</v>
      </c>
      <c r="AY25" s="92" t="str">
        <f>IF(AY$3='Rent Roll'!$U22,
IF(OR(AND(AY$5&gt;='Rent Roll'!$K22,AY$5&lt;='Rent Roll'!$L22),AND(AY$5&gt;='Rent Roll'!$M48,AY$5&lt;='Rent Roll'!$N48)),
IF('Rent Roll'!$S22=NNN,AY52,
IF('Rent Roll'!$S22=Stop,AY77,
IF('Rent Roll'!$S22=CAM_Fixed,AY102,
IF('Rent Roll'!$S22=FSG,"-","-")))),"-"),"-")</f>
        <v>-</v>
      </c>
      <c r="AZ25" s="92" t="str">
        <f>IF(AZ$3='Rent Roll'!$U22,
IF(OR(AND(AZ$5&gt;='Rent Roll'!$K22,AZ$5&lt;='Rent Roll'!$L22),AND(AZ$5&gt;='Rent Roll'!$M48,AZ$5&lt;='Rent Roll'!$N48)),
IF('Rent Roll'!$S22=NNN,AZ52,
IF('Rent Roll'!$S22=Stop,AZ77,
IF('Rent Roll'!$S22=CAM_Fixed,AZ102,
IF('Rent Roll'!$S22=FSG,"-","-")))),"-"),"-")</f>
        <v>-</v>
      </c>
      <c r="BA25" s="92" t="str">
        <f>IF(BA$3='Rent Roll'!$U22,
IF(OR(AND(BA$5&gt;='Rent Roll'!$K22,BA$5&lt;='Rent Roll'!$L22),AND(BA$5&gt;='Rent Roll'!$M48,BA$5&lt;='Rent Roll'!$N48)),
IF('Rent Roll'!$S22=NNN,BA52,
IF('Rent Roll'!$S22=Stop,BA77,
IF('Rent Roll'!$S22=CAM_Fixed,BA102,
IF('Rent Roll'!$S22=FSG,"-","-")))),"-"),"-")</f>
        <v>-</v>
      </c>
      <c r="BB25" s="92" t="str">
        <f>IF(BB$3='Rent Roll'!$U22,
IF(OR(AND(BB$5&gt;='Rent Roll'!$K22,BB$5&lt;='Rent Roll'!$L22),AND(BB$5&gt;='Rent Roll'!$M48,BB$5&lt;='Rent Roll'!$N48)),
IF('Rent Roll'!$S22=NNN,BB52,
IF('Rent Roll'!$S22=Stop,BB77,
IF('Rent Roll'!$S22=CAM_Fixed,BB102,
IF('Rent Roll'!$S22=FSG,"-","-")))),"-"),"-")</f>
        <v>-</v>
      </c>
      <c r="BC25" s="92" t="str">
        <f>IF(BC$3='Rent Roll'!$U22,
IF(OR(AND(BC$5&gt;='Rent Roll'!$K22,BC$5&lt;='Rent Roll'!$L22),AND(BC$5&gt;='Rent Roll'!$M48,BC$5&lt;='Rent Roll'!$N48)),
IF('Rent Roll'!$S22=NNN,BC52,
IF('Rent Roll'!$S22=Stop,BC77,
IF('Rent Roll'!$S22=CAM_Fixed,BC102,
IF('Rent Roll'!$S22=FSG,"-","-")))),"-"),"-")</f>
        <v>-</v>
      </c>
      <c r="BD25" s="92" t="str">
        <f>IF(BD$3='Rent Roll'!$U22,
IF(OR(AND(BD$5&gt;='Rent Roll'!$K22,BD$5&lt;='Rent Roll'!$L22),AND(BD$5&gt;='Rent Roll'!$M48,BD$5&lt;='Rent Roll'!$N48)),
IF('Rent Roll'!$S22=NNN,BD52,
IF('Rent Roll'!$S22=Stop,BD77,
IF('Rent Roll'!$S22=CAM_Fixed,BD102,
IF('Rent Roll'!$S22=FSG,"-","-")))),"-"),"-")</f>
        <v>-</v>
      </c>
      <c r="BE25" s="92" t="str">
        <f>IF(BE$3='Rent Roll'!$U22,
IF(OR(AND(BE$5&gt;='Rent Roll'!$K22,BE$5&lt;='Rent Roll'!$L22),AND(BE$5&gt;='Rent Roll'!$M48,BE$5&lt;='Rent Roll'!$N48)),
IF('Rent Roll'!$S22=NNN,BE52,
IF('Rent Roll'!$S22=Stop,BE77,
IF('Rent Roll'!$S22=CAM_Fixed,BE102,
IF('Rent Roll'!$S22=FSG,"-","-")))),"-"),"-")</f>
        <v>-</v>
      </c>
      <c r="BF25" s="92" t="str">
        <f>IF(BF$3='Rent Roll'!$U22,
IF(OR(AND(BF$5&gt;='Rent Roll'!$K22,BF$5&lt;='Rent Roll'!$L22),AND(BF$5&gt;='Rent Roll'!$M48,BF$5&lt;='Rent Roll'!$N48)),
IF('Rent Roll'!$S22=NNN,BF52,
IF('Rent Roll'!$S22=Stop,BF77,
IF('Rent Roll'!$S22=CAM_Fixed,BF102,
IF('Rent Roll'!$S22=FSG,"-","-")))),"-"),"-")</f>
        <v>-</v>
      </c>
      <c r="BG25" s="92" t="str">
        <f>IF(BG$3='Rent Roll'!$U22,
IF(OR(AND(BG$5&gt;='Rent Roll'!$K22,BG$5&lt;='Rent Roll'!$L22),AND(BG$5&gt;='Rent Roll'!$M48,BG$5&lt;='Rent Roll'!$N48)),
IF('Rent Roll'!$S22=NNN,BG52,
IF('Rent Roll'!$S22=Stop,BG77,
IF('Rent Roll'!$S22=CAM_Fixed,BG102,
IF('Rent Roll'!$S22=FSG,"-","-")))),"-"),"-")</f>
        <v>-</v>
      </c>
      <c r="BH25" s="92" t="str">
        <f>IF(BH$3='Rent Roll'!$U22,
IF(OR(AND(BH$5&gt;='Rent Roll'!$K22,BH$5&lt;='Rent Roll'!$L22),AND(BH$5&gt;='Rent Roll'!$M48,BH$5&lt;='Rent Roll'!$N48)),
IF('Rent Roll'!$S22=NNN,BH52,
IF('Rent Roll'!$S22=Stop,BH77,
IF('Rent Roll'!$S22=CAM_Fixed,BH102,
IF('Rent Roll'!$S22=FSG,"-","-")))),"-"),"-")</f>
        <v>-</v>
      </c>
      <c r="BI25" s="92" t="str">
        <f>IF(BI$3='Rent Roll'!$U22,
IF(OR(AND(BI$5&gt;='Rent Roll'!$K22,BI$5&lt;='Rent Roll'!$L22),AND(BI$5&gt;='Rent Roll'!$M48,BI$5&lt;='Rent Roll'!$N48)),
IF('Rent Roll'!$S22=NNN,BI52,
IF('Rent Roll'!$S22=Stop,BI77,
IF('Rent Roll'!$S22=CAM_Fixed,BI102,
IF('Rent Roll'!$S22=FSG,"-","-")))),"-"),"-")</f>
        <v>-</v>
      </c>
      <c r="BJ25" s="92" t="str">
        <f>IF(BJ$3='Rent Roll'!$U22,
IF(OR(AND(BJ$5&gt;='Rent Roll'!$K22,BJ$5&lt;='Rent Roll'!$L22),AND(BJ$5&gt;='Rent Roll'!$M48,BJ$5&lt;='Rent Roll'!$N48)),
IF('Rent Roll'!$S22=NNN,BJ52,
IF('Rent Roll'!$S22=Stop,BJ77,
IF('Rent Roll'!$S22=CAM_Fixed,BJ102,
IF('Rent Roll'!$S22=FSG,"-","-")))),"-"),"-")</f>
        <v>-</v>
      </c>
      <c r="BK25" s="92" t="str">
        <f>IF(BK$3='Rent Roll'!$U22,
IF(OR(AND(BK$5&gt;='Rent Roll'!$K22,BK$5&lt;='Rent Roll'!$L22),AND(BK$5&gt;='Rent Roll'!$M48,BK$5&lt;='Rent Roll'!$N48)),
IF('Rent Roll'!$S22=NNN,BK52,
IF('Rent Roll'!$S22=Stop,BK77,
IF('Rent Roll'!$S22=CAM_Fixed,BK102,
IF('Rent Roll'!$S22=FSG,"-","-")))),"-"),"-")</f>
        <v>-</v>
      </c>
      <c r="BL25" s="92" t="str">
        <f>IF(BL$3='Rent Roll'!$U22,
IF(OR(AND(BL$5&gt;='Rent Roll'!$K22,BL$5&lt;='Rent Roll'!$L22),AND(BL$5&gt;='Rent Roll'!$M48,BL$5&lt;='Rent Roll'!$N48)),
IF('Rent Roll'!$S22=NNN,BL52,
IF('Rent Roll'!$S22=Stop,BL77,
IF('Rent Roll'!$S22=CAM_Fixed,BL102,
IF('Rent Roll'!$S22=FSG,"-","-")))),"-"),"-")</f>
        <v>-</v>
      </c>
      <c r="BM25" s="92" t="str">
        <f>IF(BM$3='Rent Roll'!$U22,
IF(OR(AND(BM$5&gt;='Rent Roll'!$K22,BM$5&lt;='Rent Roll'!$L22),AND(BM$5&gt;='Rent Roll'!$M48,BM$5&lt;='Rent Roll'!$N48)),
IF('Rent Roll'!$S22=NNN,BM52,
IF('Rent Roll'!$S22=Stop,BM77,
IF('Rent Roll'!$S22=CAM_Fixed,BM102,
IF('Rent Roll'!$S22=FSG,"-","-")))),"-"),"-")</f>
        <v>-</v>
      </c>
      <c r="BN25" s="92" t="str">
        <f>IF(BN$3='Rent Roll'!$U22,
IF(OR(AND(BN$5&gt;='Rent Roll'!$K22,BN$5&lt;='Rent Roll'!$L22),AND(BN$5&gt;='Rent Roll'!$M48,BN$5&lt;='Rent Roll'!$N48)),
IF('Rent Roll'!$S22=NNN,BN52,
IF('Rent Roll'!$S22=Stop,BN77,
IF('Rent Roll'!$S22=CAM_Fixed,BN102,
IF('Rent Roll'!$S22=FSG,"-","-")))),"-"),"-")</f>
        <v>-</v>
      </c>
      <c r="BO25" s="92" t="str">
        <f>IF(BO$3='Rent Roll'!$U22,
IF(OR(AND(BO$5&gt;='Rent Roll'!$K22,BO$5&lt;='Rent Roll'!$L22),AND(BO$5&gt;='Rent Roll'!$M48,BO$5&lt;='Rent Roll'!$N48)),
IF('Rent Roll'!$S22=NNN,BO52,
IF('Rent Roll'!$S22=Stop,BO77,
IF('Rent Roll'!$S22=CAM_Fixed,BO102,
IF('Rent Roll'!$S22=FSG,"-","-")))),"-"),"-")</f>
        <v>-</v>
      </c>
      <c r="BP25" s="92" t="str">
        <f>IF(BP$3='Rent Roll'!$U22,
IF(OR(AND(BP$5&gt;='Rent Roll'!$K22,BP$5&lt;='Rent Roll'!$L22),AND(BP$5&gt;='Rent Roll'!$M48,BP$5&lt;='Rent Roll'!$N48)),
IF('Rent Roll'!$S22=NNN,BP52,
IF('Rent Roll'!$S22=Stop,BP77,
IF('Rent Roll'!$S22=CAM_Fixed,BP102,
IF('Rent Roll'!$S22=FSG,"-","-")))),"-"),"-")</f>
        <v>-</v>
      </c>
      <c r="BQ25" s="92" t="str">
        <f>IF(BQ$3='Rent Roll'!$U22,
IF(OR(AND(BQ$5&gt;='Rent Roll'!$K22,BQ$5&lt;='Rent Roll'!$L22),AND(BQ$5&gt;='Rent Roll'!$M48,BQ$5&lt;='Rent Roll'!$N48)),
IF('Rent Roll'!$S22=NNN,BQ52,
IF('Rent Roll'!$S22=Stop,BQ77,
IF('Rent Roll'!$S22=CAM_Fixed,BQ102,
IF('Rent Roll'!$S22=FSG,"-","-")))),"-"),"-")</f>
        <v>-</v>
      </c>
      <c r="BR25" s="92" t="str">
        <f>IF(BR$3='Rent Roll'!$U22,
IF(OR(AND(BR$5&gt;='Rent Roll'!$K22,BR$5&lt;='Rent Roll'!$L22),AND(BR$5&gt;='Rent Roll'!$M48,BR$5&lt;='Rent Roll'!$N48)),
IF('Rent Roll'!$S22=NNN,BR52,
IF('Rent Roll'!$S22=Stop,BR77,
IF('Rent Roll'!$S22=CAM_Fixed,BR102,
IF('Rent Roll'!$S22=FSG,"-","-")))),"-"),"-")</f>
        <v>-</v>
      </c>
      <c r="BS25" s="92" t="str">
        <f>IF(BS$3='Rent Roll'!$U22,
IF(OR(AND(BS$5&gt;='Rent Roll'!$K22,BS$5&lt;='Rent Roll'!$L22),AND(BS$5&gt;='Rent Roll'!$M48,BS$5&lt;='Rent Roll'!$N48)),
IF('Rent Roll'!$S22=NNN,BS52,
IF('Rent Roll'!$S22=Stop,BS77,
IF('Rent Roll'!$S22=CAM_Fixed,BS102,
IF('Rent Roll'!$S22=FSG,"-","-")))),"-"),"-")</f>
        <v>-</v>
      </c>
      <c r="BT25" s="92" t="str">
        <f>IF(BT$3='Rent Roll'!$U22,
IF(OR(AND(BT$5&gt;='Rent Roll'!$K22,BT$5&lt;='Rent Roll'!$L22),AND(BT$5&gt;='Rent Roll'!$M48,BT$5&lt;='Rent Roll'!$N48)),
IF('Rent Roll'!$S22=NNN,BT52,
IF('Rent Roll'!$S22=Stop,BT77,
IF('Rent Roll'!$S22=CAM_Fixed,BT102,
IF('Rent Roll'!$S22=FSG,"-","-")))),"-"),"-")</f>
        <v>-</v>
      </c>
      <c r="BU25" s="92" t="str">
        <f>IF(BU$3='Rent Roll'!$U22,
IF(OR(AND(BU$5&gt;='Rent Roll'!$K22,BU$5&lt;='Rent Roll'!$L22),AND(BU$5&gt;='Rent Roll'!$M48,BU$5&lt;='Rent Roll'!$N48)),
IF('Rent Roll'!$S22=NNN,BU52,
IF('Rent Roll'!$S22=Stop,BU77,
IF('Rent Roll'!$S22=CAM_Fixed,BU102,
IF('Rent Roll'!$S22=FSG,"-","-")))),"-"),"-")</f>
        <v>-</v>
      </c>
      <c r="BV25" s="92" t="str">
        <f>IF(BV$3='Rent Roll'!$U22,
IF(OR(AND(BV$5&gt;='Rent Roll'!$K22,BV$5&lt;='Rent Roll'!$L22),AND(BV$5&gt;='Rent Roll'!$M48,BV$5&lt;='Rent Roll'!$N48)),
IF('Rent Roll'!$S22=NNN,BV52,
IF('Rent Roll'!$S22=Stop,BV77,
IF('Rent Roll'!$S22=CAM_Fixed,BV102,
IF('Rent Roll'!$S22=FSG,"-","-")))),"-"),"-")</f>
        <v>-</v>
      </c>
      <c r="BW25" s="92" t="str">
        <f>IF(BW$3='Rent Roll'!$U22,
IF(OR(AND(BW$5&gt;='Rent Roll'!$K22,BW$5&lt;='Rent Roll'!$L22),AND(BW$5&gt;='Rent Roll'!$M48,BW$5&lt;='Rent Roll'!$N48)),
IF('Rent Roll'!$S22=NNN,BW52,
IF('Rent Roll'!$S22=Stop,BW77,
IF('Rent Roll'!$S22=CAM_Fixed,BW102,
IF('Rent Roll'!$S22=FSG,"-","-")))),"-"),"-")</f>
        <v>-</v>
      </c>
      <c r="BX25" s="92" t="str">
        <f>IF(BX$3='Rent Roll'!$U22,
IF(OR(AND(BX$5&gt;='Rent Roll'!$K22,BX$5&lt;='Rent Roll'!$L22),AND(BX$5&gt;='Rent Roll'!$M48,BX$5&lt;='Rent Roll'!$N48)),
IF('Rent Roll'!$S22=NNN,BX52,
IF('Rent Roll'!$S22=Stop,BX77,
IF('Rent Roll'!$S22=CAM_Fixed,BX102,
IF('Rent Roll'!$S22=FSG,"-","-")))),"-"),"-")</f>
        <v>-</v>
      </c>
      <c r="BY25" s="92" t="str">
        <f>IF(BY$3='Rent Roll'!$U22,
IF(OR(AND(BY$5&gt;='Rent Roll'!$K22,BY$5&lt;='Rent Roll'!$L22),AND(BY$5&gt;='Rent Roll'!$M48,BY$5&lt;='Rent Roll'!$N48)),
IF('Rent Roll'!$S22=NNN,BY52,
IF('Rent Roll'!$S22=Stop,BY77,
IF('Rent Roll'!$S22=CAM_Fixed,BY102,
IF('Rent Roll'!$S22=FSG,"-","-")))),"-"),"-")</f>
        <v>-</v>
      </c>
      <c r="BZ25" s="92" t="str">
        <f>IF(BZ$3='Rent Roll'!$U22,
IF(OR(AND(BZ$5&gt;='Rent Roll'!$K22,BZ$5&lt;='Rent Roll'!$L22),AND(BZ$5&gt;='Rent Roll'!$M48,BZ$5&lt;='Rent Roll'!$N48)),
IF('Rent Roll'!$S22=NNN,BZ52,
IF('Rent Roll'!$S22=Stop,BZ77,
IF('Rent Roll'!$S22=CAM_Fixed,BZ102,
IF('Rent Roll'!$S22=FSG,"-","-")))),"-"),"-")</f>
        <v>-</v>
      </c>
      <c r="CA25" s="92" t="str">
        <f>IF(CA$3='Rent Roll'!$U22,
IF(OR(AND(CA$5&gt;='Rent Roll'!$K22,CA$5&lt;='Rent Roll'!$L22),AND(CA$5&gt;='Rent Roll'!$M48,CA$5&lt;='Rent Roll'!$N48)),
IF('Rent Roll'!$S22=NNN,CA52,
IF('Rent Roll'!$S22=Stop,CA77,
IF('Rent Roll'!$S22=CAM_Fixed,CA102,
IF('Rent Roll'!$S22=FSG,"-","-")))),"-"),"-")</f>
        <v>-</v>
      </c>
      <c r="CB25" s="92" t="str">
        <f>IF(CB$3='Rent Roll'!$U22,
IF(OR(AND(CB$5&gt;='Rent Roll'!$K22,CB$5&lt;='Rent Roll'!$L22),AND(CB$5&gt;='Rent Roll'!$M48,CB$5&lt;='Rent Roll'!$N48)),
IF('Rent Roll'!$S22=NNN,CB52,
IF('Rent Roll'!$S22=Stop,CB77,
IF('Rent Roll'!$S22=CAM_Fixed,CB102,
IF('Rent Roll'!$S22=FSG,"-","-")))),"-"),"-")</f>
        <v>-</v>
      </c>
      <c r="CC25" s="92" t="str">
        <f>IF(CC$3='Rent Roll'!$U22,
IF(OR(AND(CC$5&gt;='Rent Roll'!$K22,CC$5&lt;='Rent Roll'!$L22),AND(CC$5&gt;='Rent Roll'!$M48,CC$5&lt;='Rent Roll'!$N48)),
IF('Rent Roll'!$S22=NNN,CC52,
IF('Rent Roll'!$S22=Stop,CC77,
IF('Rent Roll'!$S22=CAM_Fixed,CC102,
IF('Rent Roll'!$S22=FSG,"-","-")))),"-"),"-")</f>
        <v>-</v>
      </c>
      <c r="CD25" s="92" t="str">
        <f>IF(CD$3='Rent Roll'!$U22,
IF(OR(AND(CD$5&gt;='Rent Roll'!$K22,CD$5&lt;='Rent Roll'!$L22),AND(CD$5&gt;='Rent Roll'!$M48,CD$5&lt;='Rent Roll'!$N48)),
IF('Rent Roll'!$S22=NNN,CD52,
IF('Rent Roll'!$S22=Stop,CD77,
IF('Rent Roll'!$S22=CAM_Fixed,CD102,
IF('Rent Roll'!$S22=FSG,"-","-")))),"-"),"-")</f>
        <v>-</v>
      </c>
      <c r="CE25" s="92" t="str">
        <f>IF(CE$3='Rent Roll'!$U22,
IF(OR(AND(CE$5&gt;='Rent Roll'!$K22,CE$5&lt;='Rent Roll'!$L22),AND(CE$5&gt;='Rent Roll'!$M48,CE$5&lt;='Rent Roll'!$N48)),
IF('Rent Roll'!$S22=NNN,CE52,
IF('Rent Roll'!$S22=Stop,CE77,
IF('Rent Roll'!$S22=CAM_Fixed,CE102,
IF('Rent Roll'!$S22=FSG,"-","-")))),"-"),"-")</f>
        <v>-</v>
      </c>
      <c r="CF25" s="92" t="str">
        <f>IF(CF$3='Rent Roll'!$U22,
IF(OR(AND(CF$5&gt;='Rent Roll'!$K22,CF$5&lt;='Rent Roll'!$L22),AND(CF$5&gt;='Rent Roll'!$M48,CF$5&lt;='Rent Roll'!$N48)),
IF('Rent Roll'!$S22=NNN,CF52,
IF('Rent Roll'!$S22=Stop,CF77,
IF('Rent Roll'!$S22=CAM_Fixed,CF102,
IF('Rent Roll'!$S22=FSG,"-","-")))),"-"),"-")</f>
        <v>-</v>
      </c>
      <c r="CG25" s="92" t="str">
        <f>IF(CG$3='Rent Roll'!$U22,
IF(OR(AND(CG$5&gt;='Rent Roll'!$K22,CG$5&lt;='Rent Roll'!$L22),AND(CG$5&gt;='Rent Roll'!$M48,CG$5&lt;='Rent Roll'!$N48)),
IF('Rent Roll'!$S22=NNN,CG52,
IF('Rent Roll'!$S22=Stop,CG77,
IF('Rent Roll'!$S22=CAM_Fixed,CG102,
IF('Rent Roll'!$S22=FSG,"-","-")))),"-"),"-")</f>
        <v>-</v>
      </c>
      <c r="CH25" s="92" t="str">
        <f>IF(CH$3='Rent Roll'!$U22,
IF(OR(AND(CH$5&gt;='Rent Roll'!$K22,CH$5&lt;='Rent Roll'!$L22),AND(CH$5&gt;='Rent Roll'!$M48,CH$5&lt;='Rent Roll'!$N48)),
IF('Rent Roll'!$S22=NNN,CH52,
IF('Rent Roll'!$S22=Stop,CH77,
IF('Rent Roll'!$S22=CAM_Fixed,CH102,
IF('Rent Roll'!$S22=FSG,"-","-")))),"-"),"-")</f>
        <v>-</v>
      </c>
      <c r="CI25" s="92" t="str">
        <f>IF(CI$3='Rent Roll'!$U22,
IF(OR(AND(CI$5&gt;='Rent Roll'!$K22,CI$5&lt;='Rent Roll'!$L22),AND(CI$5&gt;='Rent Roll'!$M48,CI$5&lt;='Rent Roll'!$N48)),
IF('Rent Roll'!$S22=NNN,CI52,
IF('Rent Roll'!$S22=Stop,CI77,
IF('Rent Roll'!$S22=CAM_Fixed,CI102,
IF('Rent Roll'!$S22=FSG,"-","-")))),"-"),"-")</f>
        <v>-</v>
      </c>
      <c r="CJ25" s="92" t="str">
        <f>IF(CJ$3='Rent Roll'!$U22,
IF(OR(AND(CJ$5&gt;='Rent Roll'!$K22,CJ$5&lt;='Rent Roll'!$L22),AND(CJ$5&gt;='Rent Roll'!$M48,CJ$5&lt;='Rent Roll'!$N48)),
IF('Rent Roll'!$S22=NNN,CJ52,
IF('Rent Roll'!$S22=Stop,CJ77,
IF('Rent Roll'!$S22=CAM_Fixed,CJ102,
IF('Rent Roll'!$S22=FSG,"-","-")))),"-"),"-")</f>
        <v>-</v>
      </c>
      <c r="CK25" s="92" t="str">
        <f>IF(CK$3='Rent Roll'!$U22,
IF(OR(AND(CK$5&gt;='Rent Roll'!$K22,CK$5&lt;='Rent Roll'!$L22),AND(CK$5&gt;='Rent Roll'!$M48,CK$5&lt;='Rent Roll'!$N48)),
IF('Rent Roll'!$S22=NNN,CK52,
IF('Rent Roll'!$S22=Stop,CK77,
IF('Rent Roll'!$S22=CAM_Fixed,CK102,
IF('Rent Roll'!$S22=FSG,"-","-")))),"-"),"-")</f>
        <v>-</v>
      </c>
      <c r="CL25" s="92" t="str">
        <f>IF(CL$3='Rent Roll'!$U22,
IF(OR(AND(CL$5&gt;='Rent Roll'!$K22,CL$5&lt;='Rent Roll'!$L22),AND(CL$5&gt;='Rent Roll'!$M48,CL$5&lt;='Rent Roll'!$N48)),
IF('Rent Roll'!$S22=NNN,CL52,
IF('Rent Roll'!$S22=Stop,CL77,
IF('Rent Roll'!$S22=CAM_Fixed,CL102,
IF('Rent Roll'!$S22=FSG,"-","-")))),"-"),"-")</f>
        <v>-</v>
      </c>
      <c r="CM25" s="92" t="str">
        <f>IF(CM$3='Rent Roll'!$U22,
IF(OR(AND(CM$5&gt;='Rent Roll'!$K22,CM$5&lt;='Rent Roll'!$L22),AND(CM$5&gt;='Rent Roll'!$M48,CM$5&lt;='Rent Roll'!$N48)),
IF('Rent Roll'!$S22=NNN,CM52,
IF('Rent Roll'!$S22=Stop,CM77,
IF('Rent Roll'!$S22=CAM_Fixed,CM102,
IF('Rent Roll'!$S22=FSG,"-","-")))),"-"),"-")</f>
        <v>-</v>
      </c>
      <c r="CN25" s="92" t="str">
        <f>IF(CN$3='Rent Roll'!$U22,
IF(OR(AND(CN$5&gt;='Rent Roll'!$K22,CN$5&lt;='Rent Roll'!$L22),AND(CN$5&gt;='Rent Roll'!$M48,CN$5&lt;='Rent Roll'!$N48)),
IF('Rent Roll'!$S22=NNN,CN52,
IF('Rent Roll'!$S22=Stop,CN77,
IF('Rent Roll'!$S22=CAM_Fixed,CN102,
IF('Rent Roll'!$S22=FSG,"-","-")))),"-"),"-")</f>
        <v>-</v>
      </c>
      <c r="CO25" s="92" t="str">
        <f>IF(CO$3='Rent Roll'!$U22,
IF(OR(AND(CO$5&gt;='Rent Roll'!$K22,CO$5&lt;='Rent Roll'!$L22),AND(CO$5&gt;='Rent Roll'!$M48,CO$5&lt;='Rent Roll'!$N48)),
IF('Rent Roll'!$S22=NNN,CO52,
IF('Rent Roll'!$S22=Stop,CO77,
IF('Rent Roll'!$S22=CAM_Fixed,CO102,
IF('Rent Roll'!$S22=FSG,"-","-")))),"-"),"-")</f>
        <v>-</v>
      </c>
      <c r="CP25" s="92" t="str">
        <f>IF(CP$3='Rent Roll'!$U22,
IF(OR(AND(CP$5&gt;='Rent Roll'!$K22,CP$5&lt;='Rent Roll'!$L22),AND(CP$5&gt;='Rent Roll'!$M48,CP$5&lt;='Rent Roll'!$N48)),
IF('Rent Roll'!$S22=NNN,CP52,
IF('Rent Roll'!$S22=Stop,CP77,
IF('Rent Roll'!$S22=CAM_Fixed,CP102,
IF('Rent Roll'!$S22=FSG,"-","-")))),"-"),"-")</f>
        <v>-</v>
      </c>
      <c r="CQ25" s="92" t="str">
        <f>IF(CQ$3='Rent Roll'!$U22,
IF(OR(AND(CQ$5&gt;='Rent Roll'!$K22,CQ$5&lt;='Rent Roll'!$L22),AND(CQ$5&gt;='Rent Roll'!$M48,CQ$5&lt;='Rent Roll'!$N48)),
IF('Rent Roll'!$S22=NNN,CQ52,
IF('Rent Roll'!$S22=Stop,CQ77,
IF('Rent Roll'!$S22=CAM_Fixed,CQ102,
IF('Rent Roll'!$S22=FSG,"-","-")))),"-"),"-")</f>
        <v>-</v>
      </c>
      <c r="CR25" s="92" t="str">
        <f>IF(CR$3='Rent Roll'!$U22,
IF(OR(AND(CR$5&gt;='Rent Roll'!$K22,CR$5&lt;='Rent Roll'!$L22),AND(CR$5&gt;='Rent Roll'!$M48,CR$5&lt;='Rent Roll'!$N48)),
IF('Rent Roll'!$S22=NNN,CR52,
IF('Rent Roll'!$S22=Stop,CR77,
IF('Rent Roll'!$S22=CAM_Fixed,CR102,
IF('Rent Roll'!$S22=FSG,"-","-")))),"-"),"-")</f>
        <v>-</v>
      </c>
      <c r="CS25" s="92" t="str">
        <f>IF(CS$3='Rent Roll'!$U22,
IF(OR(AND(CS$5&gt;='Rent Roll'!$K22,CS$5&lt;='Rent Roll'!$L22),AND(CS$5&gt;='Rent Roll'!$M48,CS$5&lt;='Rent Roll'!$N48)),
IF('Rent Roll'!$S22=NNN,CS52,
IF('Rent Roll'!$S22=Stop,CS77,
IF('Rent Roll'!$S22=CAM_Fixed,CS102,
IF('Rent Roll'!$S22=FSG,"-","-")))),"-"),"-")</f>
        <v>-</v>
      </c>
      <c r="CT25" s="92" t="str">
        <f>IF(CT$3='Rent Roll'!$U22,
IF(OR(AND(CT$5&gt;='Rent Roll'!$K22,CT$5&lt;='Rent Roll'!$L22),AND(CT$5&gt;='Rent Roll'!$M48,CT$5&lt;='Rent Roll'!$N48)),
IF('Rent Roll'!$S22=NNN,CT52,
IF('Rent Roll'!$S22=Stop,CT77,
IF('Rent Roll'!$S22=CAM_Fixed,CT102,
IF('Rent Roll'!$S22=FSG,"-","-")))),"-"),"-")</f>
        <v>-</v>
      </c>
      <c r="CU25" s="92" t="str">
        <f>IF(CU$3='Rent Roll'!$U22,
IF(OR(AND(CU$5&gt;='Rent Roll'!$K22,CU$5&lt;='Rent Roll'!$L22),AND(CU$5&gt;='Rent Roll'!$M48,CU$5&lt;='Rent Roll'!$N48)),
IF('Rent Roll'!$S22=NNN,CU52,
IF('Rent Roll'!$S22=Stop,CU77,
IF('Rent Roll'!$S22=CAM_Fixed,CU102,
IF('Rent Roll'!$S22=FSG,"-","-")))),"-"),"-")</f>
        <v>-</v>
      </c>
      <c r="CV25" s="92" t="str">
        <f>IF(CV$3='Rent Roll'!$U22,
IF(OR(AND(CV$5&gt;='Rent Roll'!$K22,CV$5&lt;='Rent Roll'!$L22),AND(CV$5&gt;='Rent Roll'!$M48,CV$5&lt;='Rent Roll'!$N48)),
IF('Rent Roll'!$S22=NNN,CV52,
IF('Rent Roll'!$S22=Stop,CV77,
IF('Rent Roll'!$S22=CAM_Fixed,CV102,
IF('Rent Roll'!$S22=FSG,"-","-")))),"-"),"-")</f>
        <v>-</v>
      </c>
      <c r="CW25" s="92" t="str">
        <f>IF(CW$3='Rent Roll'!$U22,
IF(OR(AND(CW$5&gt;='Rent Roll'!$K22,CW$5&lt;='Rent Roll'!$L22),AND(CW$5&gt;='Rent Roll'!$M48,CW$5&lt;='Rent Roll'!$N48)),
IF('Rent Roll'!$S22=NNN,CW52,
IF('Rent Roll'!$S22=Stop,CW77,
IF('Rent Roll'!$S22=CAM_Fixed,CW102,
IF('Rent Roll'!$S22=FSG,"-","-")))),"-"),"-")</f>
        <v>-</v>
      </c>
      <c r="CX25" s="92" t="str">
        <f>IF(CX$3='Rent Roll'!$U22,
IF(OR(AND(CX$5&gt;='Rent Roll'!$K22,CX$5&lt;='Rent Roll'!$L22),AND(CX$5&gt;='Rent Roll'!$M48,CX$5&lt;='Rent Roll'!$N48)),
IF('Rent Roll'!$S22=NNN,CX52,
IF('Rent Roll'!$S22=Stop,CX77,
IF('Rent Roll'!$S22=CAM_Fixed,CX102,
IF('Rent Roll'!$S22=FSG,"-","-")))),"-"),"-")</f>
        <v>-</v>
      </c>
      <c r="CY25" s="92" t="str">
        <f>IF(CY$3='Rent Roll'!$U22,
IF(OR(AND(CY$5&gt;='Rent Roll'!$K22,CY$5&lt;='Rent Roll'!$L22),AND(CY$5&gt;='Rent Roll'!$M48,CY$5&lt;='Rent Roll'!$N48)),
IF('Rent Roll'!$S22=NNN,CY52,
IF('Rent Roll'!$S22=Stop,CY77,
IF('Rent Roll'!$S22=CAM_Fixed,CY102,
IF('Rent Roll'!$S22=FSG,"-","-")))),"-"),"-")</f>
        <v>-</v>
      </c>
      <c r="CZ25" s="92" t="str">
        <f>IF(CZ$3='Rent Roll'!$U22,
IF(OR(AND(CZ$5&gt;='Rent Roll'!$K22,CZ$5&lt;='Rent Roll'!$L22),AND(CZ$5&gt;='Rent Roll'!$M48,CZ$5&lt;='Rent Roll'!$N48)),
IF('Rent Roll'!$S22=NNN,CZ52,
IF('Rent Roll'!$S22=Stop,CZ77,
IF('Rent Roll'!$S22=CAM_Fixed,CZ102,
IF('Rent Roll'!$S22=FSG,"-","-")))),"-"),"-")</f>
        <v>-</v>
      </c>
      <c r="DA25" s="92" t="str">
        <f>IF(DA$3='Rent Roll'!$U22,
IF(OR(AND(DA$5&gt;='Rent Roll'!$K22,DA$5&lt;='Rent Roll'!$L22),AND(DA$5&gt;='Rent Roll'!$M48,DA$5&lt;='Rent Roll'!$N48)),
IF('Rent Roll'!$S22=NNN,DA52,
IF('Rent Roll'!$S22=Stop,DA77,
IF('Rent Roll'!$S22=CAM_Fixed,DA102,
IF('Rent Roll'!$S22=FSG,"-","-")))),"-"),"-")</f>
        <v>-</v>
      </c>
      <c r="DB25" s="92" t="str">
        <f>IF(DB$3='Rent Roll'!$U22,
IF(OR(AND(DB$5&gt;='Rent Roll'!$K22,DB$5&lt;='Rent Roll'!$L22),AND(DB$5&gt;='Rent Roll'!$M48,DB$5&lt;='Rent Roll'!$N48)),
IF('Rent Roll'!$S22=NNN,DB52,
IF('Rent Roll'!$S22=Stop,DB77,
IF('Rent Roll'!$S22=CAM_Fixed,DB102,
IF('Rent Roll'!$S22=FSG,"-","-")))),"-"),"-")</f>
        <v>-</v>
      </c>
      <c r="DC25" s="92" t="str">
        <f>IF(DC$3='Rent Roll'!$U22,
IF(OR(AND(DC$5&gt;='Rent Roll'!$K22,DC$5&lt;='Rent Roll'!$L22),AND(DC$5&gt;='Rent Roll'!$M48,DC$5&lt;='Rent Roll'!$N48)),
IF('Rent Roll'!$S22=NNN,DC52,
IF('Rent Roll'!$S22=Stop,DC77,
IF('Rent Roll'!$S22=CAM_Fixed,DC102,
IF('Rent Roll'!$S22=FSG,"-","-")))),"-"),"-")</f>
        <v>-</v>
      </c>
      <c r="DD25" s="92" t="str">
        <f>IF(DD$3='Rent Roll'!$U22,
IF(OR(AND(DD$5&gt;='Rent Roll'!$K22,DD$5&lt;='Rent Roll'!$L22),AND(DD$5&gt;='Rent Roll'!$M48,DD$5&lt;='Rent Roll'!$N48)),
IF('Rent Roll'!$S22=NNN,DD52,
IF('Rent Roll'!$S22=Stop,DD77,
IF('Rent Roll'!$S22=CAM_Fixed,DD102,
IF('Rent Roll'!$S22=FSG,"-","-")))),"-"),"-")</f>
        <v>-</v>
      </c>
      <c r="DE25" s="92" t="str">
        <f>IF(DE$3='Rent Roll'!$U22,
IF(OR(AND(DE$5&gt;='Rent Roll'!$K22,DE$5&lt;='Rent Roll'!$L22),AND(DE$5&gt;='Rent Roll'!$M48,DE$5&lt;='Rent Roll'!$N48)),
IF('Rent Roll'!$S22=NNN,DE52,
IF('Rent Roll'!$S22=Stop,DE77,
IF('Rent Roll'!$S22=CAM_Fixed,DE102,
IF('Rent Roll'!$S22=FSG,"-","-")))),"-"),"-")</f>
        <v>-</v>
      </c>
      <c r="DF25" s="92" t="str">
        <f>IF(DF$3='Rent Roll'!$U22,
IF(OR(AND(DF$5&gt;='Rent Roll'!$K22,DF$5&lt;='Rent Roll'!$L22),AND(DF$5&gt;='Rent Roll'!$M48,DF$5&lt;='Rent Roll'!$N48)),
IF('Rent Roll'!$S22=NNN,DF52,
IF('Rent Roll'!$S22=Stop,DF77,
IF('Rent Roll'!$S22=CAM_Fixed,DF102,
IF('Rent Roll'!$S22=FSG,"-","-")))),"-"),"-")</f>
        <v>-</v>
      </c>
      <c r="DG25" s="92" t="str">
        <f>IF(DG$3='Rent Roll'!$U22,
IF(OR(AND(DG$5&gt;='Rent Roll'!$K22,DG$5&lt;='Rent Roll'!$L22),AND(DG$5&gt;='Rent Roll'!$M48,DG$5&lt;='Rent Roll'!$N48)),
IF('Rent Roll'!$S22=NNN,DG52,
IF('Rent Roll'!$S22=Stop,DG77,
IF('Rent Roll'!$S22=CAM_Fixed,DG102,
IF('Rent Roll'!$S22=FSG,"-","-")))),"-"),"-")</f>
        <v>-</v>
      </c>
      <c r="DH25" s="92" t="str">
        <f>IF(DH$3='Rent Roll'!$U22,
IF(OR(AND(DH$5&gt;='Rent Roll'!$K22,DH$5&lt;='Rent Roll'!$L22),AND(DH$5&gt;='Rent Roll'!$M48,DH$5&lt;='Rent Roll'!$N48)),
IF('Rent Roll'!$S22=NNN,DH52,
IF('Rent Roll'!$S22=Stop,DH77,
IF('Rent Roll'!$S22=CAM_Fixed,DH102,
IF('Rent Roll'!$S22=FSG,"-","-")))),"-"),"-")</f>
        <v>-</v>
      </c>
      <c r="DI25" s="92" t="str">
        <f>IF(DI$3='Rent Roll'!$U22,
IF(OR(AND(DI$5&gt;='Rent Roll'!$K22,DI$5&lt;='Rent Roll'!$L22),AND(DI$5&gt;='Rent Roll'!$M48,DI$5&lt;='Rent Roll'!$N48)),
IF('Rent Roll'!$S22=NNN,DI52,
IF('Rent Roll'!$S22=Stop,DI77,
IF('Rent Roll'!$S22=CAM_Fixed,DI102,
IF('Rent Roll'!$S22=FSG,"-","-")))),"-"),"-")</f>
        <v>-</v>
      </c>
      <c r="DJ25" s="92" t="str">
        <f>IF(DJ$3='Rent Roll'!$U22,
IF(OR(AND(DJ$5&gt;='Rent Roll'!$K22,DJ$5&lt;='Rent Roll'!$L22),AND(DJ$5&gt;='Rent Roll'!$M48,DJ$5&lt;='Rent Roll'!$N48)),
IF('Rent Roll'!$S22=NNN,DJ52,
IF('Rent Roll'!$S22=Stop,DJ77,
IF('Rent Roll'!$S22=CAM_Fixed,DJ102,
IF('Rent Roll'!$S22=FSG,"-","-")))),"-"),"-")</f>
        <v>-</v>
      </c>
      <c r="DK25" s="92" t="str">
        <f>IF(DK$3='Rent Roll'!$U22,
IF(OR(AND(DK$5&gt;='Rent Roll'!$K22,DK$5&lt;='Rent Roll'!$L22),AND(DK$5&gt;='Rent Roll'!$M48,DK$5&lt;='Rent Roll'!$N48)),
IF('Rent Roll'!$S22=NNN,DK52,
IF('Rent Roll'!$S22=Stop,DK77,
IF('Rent Roll'!$S22=CAM_Fixed,DK102,
IF('Rent Roll'!$S22=FSG,"-","-")))),"-"),"-")</f>
        <v>-</v>
      </c>
      <c r="DL25" s="92" t="str">
        <f>IF(DL$3='Rent Roll'!$U22,
IF(OR(AND(DL$5&gt;='Rent Roll'!$K22,DL$5&lt;='Rent Roll'!$L22),AND(DL$5&gt;='Rent Roll'!$M48,DL$5&lt;='Rent Roll'!$N48)),
IF('Rent Roll'!$S22=NNN,DL52,
IF('Rent Roll'!$S22=Stop,DL77,
IF('Rent Roll'!$S22=CAM_Fixed,DL102,
IF('Rent Roll'!$S22=FSG,"-","-")))),"-"),"-")</f>
        <v>-</v>
      </c>
      <c r="DM25" s="92" t="str">
        <f>IF(DM$3='Rent Roll'!$U22,
IF(OR(AND(DM$5&gt;='Rent Roll'!$K22,DM$5&lt;='Rent Roll'!$L22),AND(DM$5&gt;='Rent Roll'!$M48,DM$5&lt;='Rent Roll'!$N48)),
IF('Rent Roll'!$S22=NNN,DM52,
IF('Rent Roll'!$S22=Stop,DM77,
IF('Rent Roll'!$S22=CAM_Fixed,DM102,
IF('Rent Roll'!$S22=FSG,"-","-")))),"-"),"-")</f>
        <v>-</v>
      </c>
      <c r="DN25" s="92" t="str">
        <f>IF(DN$3='Rent Roll'!$U22,
IF(OR(AND(DN$5&gt;='Rent Roll'!$K22,DN$5&lt;='Rent Roll'!$L22),AND(DN$5&gt;='Rent Roll'!$M48,DN$5&lt;='Rent Roll'!$N48)),
IF('Rent Roll'!$S22=NNN,DN52,
IF('Rent Roll'!$S22=Stop,DN77,
IF('Rent Roll'!$S22=CAM_Fixed,DN102,
IF('Rent Roll'!$S22=FSG,"-","-")))),"-"),"-")</f>
        <v>-</v>
      </c>
      <c r="DO25" s="92" t="str">
        <f>IF(DO$3='Rent Roll'!$U22,
IF(OR(AND(DO$5&gt;='Rent Roll'!$K22,DO$5&lt;='Rent Roll'!$L22),AND(DO$5&gt;='Rent Roll'!$M48,DO$5&lt;='Rent Roll'!$N48)),
IF('Rent Roll'!$S22=NNN,DO52,
IF('Rent Roll'!$S22=Stop,DO77,
IF('Rent Roll'!$S22=CAM_Fixed,DO102,
IF('Rent Roll'!$S22=FSG,"-","-")))),"-"),"-")</f>
        <v>-</v>
      </c>
      <c r="DP25" s="92" t="str">
        <f>IF(DP$3='Rent Roll'!$U22,
IF(OR(AND(DP$5&gt;='Rent Roll'!$K22,DP$5&lt;='Rent Roll'!$L22),AND(DP$5&gt;='Rent Roll'!$M48,DP$5&lt;='Rent Roll'!$N48)),
IF('Rent Roll'!$S22=NNN,DP52,
IF('Rent Roll'!$S22=Stop,DP77,
IF('Rent Roll'!$S22=CAM_Fixed,DP102,
IF('Rent Roll'!$S22=FSG,"-","-")))),"-"),"-")</f>
        <v>-</v>
      </c>
      <c r="DQ25" s="92" t="str">
        <f>IF(DQ$3='Rent Roll'!$U22,
IF(OR(AND(DQ$5&gt;='Rent Roll'!$K22,DQ$5&lt;='Rent Roll'!$L22),AND(DQ$5&gt;='Rent Roll'!$M48,DQ$5&lt;='Rent Roll'!$N48)),
IF('Rent Roll'!$S22=NNN,DQ52,
IF('Rent Roll'!$S22=Stop,DQ77,
IF('Rent Roll'!$S22=CAM_Fixed,DQ102,
IF('Rent Roll'!$S22=FSG,"-","-")))),"-"),"-")</f>
        <v>-</v>
      </c>
      <c r="DR25" s="92" t="str">
        <f>IF(DR$3='Rent Roll'!$U22,
IF(OR(AND(DR$5&gt;='Rent Roll'!$K22,DR$5&lt;='Rent Roll'!$L22),AND(DR$5&gt;='Rent Roll'!$M48,DR$5&lt;='Rent Roll'!$N48)),
IF('Rent Roll'!$S22=NNN,DR52,
IF('Rent Roll'!$S22=Stop,DR77,
IF('Rent Roll'!$S22=CAM_Fixed,DR102,
IF('Rent Roll'!$S22=FSG,"-","-")))),"-"),"-")</f>
        <v>-</v>
      </c>
      <c r="DS25" s="92" t="str">
        <f>IF(DS$3='Rent Roll'!$U22,
IF(OR(AND(DS$5&gt;='Rent Roll'!$K22,DS$5&lt;='Rent Roll'!$L22),AND(DS$5&gt;='Rent Roll'!$M48,DS$5&lt;='Rent Roll'!$N48)),
IF('Rent Roll'!$S22=NNN,DS52,
IF('Rent Roll'!$S22=Stop,DS77,
IF('Rent Roll'!$S22=CAM_Fixed,DS102,
IF('Rent Roll'!$S22=FSG,"-","-")))),"-"),"-")</f>
        <v>-</v>
      </c>
      <c r="DT25" s="92" t="str">
        <f>IF(DT$3='Rent Roll'!$U22,
IF(OR(AND(DT$5&gt;='Rent Roll'!$K22,DT$5&lt;='Rent Roll'!$L22),AND(DT$5&gt;='Rent Roll'!$M48,DT$5&lt;='Rent Roll'!$N48)),
IF('Rent Roll'!$S22=NNN,DT52,
IF('Rent Roll'!$S22=Stop,DT77,
IF('Rent Roll'!$S22=CAM_Fixed,DT102,
IF('Rent Roll'!$S22=FSG,"-","-")))),"-"),"-")</f>
        <v>-</v>
      </c>
      <c r="DU25" s="92" t="str">
        <f>IF(DU$3='Rent Roll'!$U22,
IF(OR(AND(DU$5&gt;='Rent Roll'!$K22,DU$5&lt;='Rent Roll'!$L22),AND(DU$5&gt;='Rent Roll'!$M48,DU$5&lt;='Rent Roll'!$N48)),
IF('Rent Roll'!$S22=NNN,DU52,
IF('Rent Roll'!$S22=Stop,DU77,
IF('Rent Roll'!$S22=CAM_Fixed,DU102,
IF('Rent Roll'!$S22=FSG,"-","-")))),"-"),"-")</f>
        <v>-</v>
      </c>
      <c r="DV25" s="92" t="str">
        <f>IF(DV$3='Rent Roll'!$U22,
IF(OR(AND(DV$5&gt;='Rent Roll'!$K22,DV$5&lt;='Rent Roll'!$L22),AND(DV$5&gt;='Rent Roll'!$M48,DV$5&lt;='Rent Roll'!$N48)),
IF('Rent Roll'!$S22=NNN,DV52,
IF('Rent Roll'!$S22=Stop,DV77,
IF('Rent Roll'!$S22=CAM_Fixed,DV102,
IF('Rent Roll'!$S22=FSG,"-","-")))),"-"),"-")</f>
        <v>-</v>
      </c>
      <c r="DW25" s="92" t="str">
        <f>IF(DW$3='Rent Roll'!$U22,
IF(OR(AND(DW$5&gt;='Rent Roll'!$K22,DW$5&lt;='Rent Roll'!$L22),AND(DW$5&gt;='Rent Roll'!$M48,DW$5&lt;='Rent Roll'!$N48)),
IF('Rent Roll'!$S22=NNN,DW52,
IF('Rent Roll'!$S22=Stop,DW77,
IF('Rent Roll'!$S22=CAM_Fixed,DW102,
IF('Rent Roll'!$S22=FSG,"-","-")))),"-"),"-")</f>
        <v>-</v>
      </c>
      <c r="DX25" s="92" t="str">
        <f>IF(DX$3='Rent Roll'!$U22,
IF(OR(AND(DX$5&gt;='Rent Roll'!$K22,DX$5&lt;='Rent Roll'!$L22),AND(DX$5&gt;='Rent Roll'!$M48,DX$5&lt;='Rent Roll'!$N48)),
IF('Rent Roll'!$S22=NNN,DX52,
IF('Rent Roll'!$S22=Stop,DX77,
IF('Rent Roll'!$S22=CAM_Fixed,DX102,
IF('Rent Roll'!$S22=FSG,"-","-")))),"-"),"-")</f>
        <v>-</v>
      </c>
      <c r="DY25" s="92" t="str">
        <f>IF(DY$3='Rent Roll'!$U22,
IF(OR(AND(DY$5&gt;='Rent Roll'!$K22,DY$5&lt;='Rent Roll'!$L22),AND(DY$5&gt;='Rent Roll'!$M48,DY$5&lt;='Rent Roll'!$N48)),
IF('Rent Roll'!$S22=NNN,DY52,
IF('Rent Roll'!$S22=Stop,DY77,
IF('Rent Roll'!$S22=CAM_Fixed,DY102,
IF('Rent Roll'!$S22=FSG,"-","-")))),"-"),"-")</f>
        <v>-</v>
      </c>
      <c r="DZ25" s="92" t="str">
        <f>IF(DZ$3='Rent Roll'!$U22,
IF(OR(AND(DZ$5&gt;='Rent Roll'!$K22,DZ$5&lt;='Rent Roll'!$L22),AND(DZ$5&gt;='Rent Roll'!$M48,DZ$5&lt;='Rent Roll'!$N48)),
IF('Rent Roll'!$S22=NNN,DZ52,
IF('Rent Roll'!$S22=Stop,DZ77,
IF('Rent Roll'!$S22=CAM_Fixed,DZ102,
IF('Rent Roll'!$S22=FSG,"-","-")))),"-"),"-")</f>
        <v>-</v>
      </c>
      <c r="EA25" s="92" t="str">
        <f>IF(EA$3='Rent Roll'!$U22,
IF(OR(AND(EA$5&gt;='Rent Roll'!$K22,EA$5&lt;='Rent Roll'!$L22),AND(EA$5&gt;='Rent Roll'!$M48,EA$5&lt;='Rent Roll'!$N48)),
IF('Rent Roll'!$S22=NNN,EA52,
IF('Rent Roll'!$S22=Stop,EA77,
IF('Rent Roll'!$S22=CAM_Fixed,EA102,
IF('Rent Roll'!$S22=FSG,"-","-")))),"-"),"-")</f>
        <v>-</v>
      </c>
      <c r="EB25" s="92" t="str">
        <f>IF(EB$3='Rent Roll'!$U22,
IF(OR(AND(EB$5&gt;='Rent Roll'!$K22,EB$5&lt;='Rent Roll'!$L22),AND(EB$5&gt;='Rent Roll'!$M48,EB$5&lt;='Rent Roll'!$N48)),
IF('Rent Roll'!$S22=NNN,EB52,
IF('Rent Roll'!$S22=Stop,EB77,
IF('Rent Roll'!$S22=CAM_Fixed,EB102,
IF('Rent Roll'!$S22=FSG,"-","-")))),"-"),"-")</f>
        <v>-</v>
      </c>
      <c r="EC25" s="92" t="str">
        <f>IF(EC$3='Rent Roll'!$U22,
IF(OR(AND(EC$5&gt;='Rent Roll'!$K22,EC$5&lt;='Rent Roll'!$L22),AND(EC$5&gt;='Rent Roll'!$M48,EC$5&lt;='Rent Roll'!$N48)),
IF('Rent Roll'!$S22=NNN,EC52,
IF('Rent Roll'!$S22=Stop,EC77,
IF('Rent Roll'!$S22=CAM_Fixed,EC102,
IF('Rent Roll'!$S22=FSG,"-","-")))),"-"),"-")</f>
        <v>-</v>
      </c>
      <c r="ED25" s="92" t="str">
        <f>IF(ED$3='Rent Roll'!$U22,
IF(OR(AND(ED$5&gt;='Rent Roll'!$K22,ED$5&lt;='Rent Roll'!$L22),AND(ED$5&gt;='Rent Roll'!$M48,ED$5&lt;='Rent Roll'!$N48)),
IF('Rent Roll'!$S22=NNN,ED52,
IF('Rent Roll'!$S22=Stop,ED77,
IF('Rent Roll'!$S22=CAM_Fixed,ED102,
IF('Rent Roll'!$S22=FSG,"-","-")))),"-"),"-")</f>
        <v>-</v>
      </c>
      <c r="EE25" s="92" t="str">
        <f>IF(EE$3='Rent Roll'!$U22,
IF(OR(AND(EE$5&gt;='Rent Roll'!$K22,EE$5&lt;='Rent Roll'!$L22),AND(EE$5&gt;='Rent Roll'!$M48,EE$5&lt;='Rent Roll'!$N48)),
IF('Rent Roll'!$S22=NNN,EE52,
IF('Rent Roll'!$S22=Stop,EE77,
IF('Rent Roll'!$S22=CAM_Fixed,EE102,
IF('Rent Roll'!$S22=FSG,"-","-")))),"-"),"-")</f>
        <v>-</v>
      </c>
      <c r="EF25" s="214" t="str">
        <f>IF(EF$3='Rent Roll'!$U22,
IF(OR(AND(EF$5&gt;='Rent Roll'!$K22,EF$5&lt;='Rent Roll'!$L22),AND(EF$5&gt;='Rent Roll'!$M48,EF$5&lt;='Rent Roll'!$N48)),
IF('Rent Roll'!$S22=NNN,EF52,
IF('Rent Roll'!$S22=Stop,EF77,
IF('Rent Roll'!$S22=CAM_Fixed,EF102,
IF('Rent Roll'!$S22=FSG,"-","-")))),"-"),"-")</f>
        <v>-</v>
      </c>
      <c r="EG25" s="251" t="s">
        <v>109</v>
      </c>
    </row>
    <row r="26" spans="2:137" x14ac:dyDescent="0.25">
      <c r="B26" s="288" t="str">
        <f>IF('Rent Roll'!S23&gt;0,'Rent Roll'!S23,"")</f>
        <v/>
      </c>
      <c r="C26" s="287" t="str">
        <f>CONCATENATE('Rent Roll'!B23&amp;" - "&amp;'Rent Roll'!C23)</f>
        <v xml:space="preserve"> - </v>
      </c>
      <c r="D26" s="214">
        <f t="shared" si="11"/>
        <v>0</v>
      </c>
      <c r="E26" s="92" t="str">
        <f>IF(E$3='Rent Roll'!$U23,
IF(OR(AND(E$5&gt;='Rent Roll'!$K23,E$5&lt;='Rent Roll'!$L23),AND(E$5&gt;='Rent Roll'!$M49,E$5&lt;='Rent Roll'!$N49)),
IF('Rent Roll'!$S23=NNN,E53,
IF('Rent Roll'!$S23=Stop,E78,
IF('Rent Roll'!$S23=CAM_Fixed,E103,
IF('Rent Roll'!$S23=FSG,"-","-")))),"-"),"-")</f>
        <v>-</v>
      </c>
      <c r="F26" s="92" t="str">
        <f>IF(F$3='Rent Roll'!$U23,
IF(OR(AND(F$5&gt;='Rent Roll'!$K23,F$5&lt;='Rent Roll'!$L23),AND(F$5&gt;='Rent Roll'!$M49,F$5&lt;='Rent Roll'!$N49)),
IF('Rent Roll'!$S23=NNN,F53,
IF('Rent Roll'!$S23=Stop,F78,
IF('Rent Roll'!$S23=CAM_Fixed,F103,
IF('Rent Roll'!$S23=FSG,"-","-")))),"-"),"-")</f>
        <v>-</v>
      </c>
      <c r="G26" s="92" t="str">
        <f>IF(G$3='Rent Roll'!$U23,
IF(OR(AND(G$5&gt;='Rent Roll'!$K23,G$5&lt;='Rent Roll'!$L23),AND(G$5&gt;='Rent Roll'!$M49,G$5&lt;='Rent Roll'!$N49)),
IF('Rent Roll'!$S23=NNN,G53,
IF('Rent Roll'!$S23=Stop,G78,
IF('Rent Roll'!$S23=CAM_Fixed,G103,
IF('Rent Roll'!$S23=FSG,"-","-")))),"-"),"-")</f>
        <v>-</v>
      </c>
      <c r="H26" s="92" t="str">
        <f>IF(H$3='Rent Roll'!$U23,
IF(OR(AND(H$5&gt;='Rent Roll'!$K23,H$5&lt;='Rent Roll'!$L23),AND(H$5&gt;='Rent Roll'!$M49,H$5&lt;='Rent Roll'!$N49)),
IF('Rent Roll'!$S23=NNN,H53,
IF('Rent Roll'!$S23=Stop,H78,
IF('Rent Roll'!$S23=CAM_Fixed,H103,
IF('Rent Roll'!$S23=FSG,"-","-")))),"-"),"-")</f>
        <v>-</v>
      </c>
      <c r="I26" s="92" t="str">
        <f>IF(I$3='Rent Roll'!$U23,
IF(OR(AND(I$5&gt;='Rent Roll'!$K23,I$5&lt;='Rent Roll'!$L23),AND(I$5&gt;='Rent Roll'!$M49,I$5&lt;='Rent Roll'!$N49)),
IF('Rent Roll'!$S23=NNN,I53,
IF('Rent Roll'!$S23=Stop,I78,
IF('Rent Roll'!$S23=CAM_Fixed,I103,
IF('Rent Roll'!$S23=FSG,"-","-")))),"-"),"-")</f>
        <v>-</v>
      </c>
      <c r="J26" s="92" t="str">
        <f>IF(J$3='Rent Roll'!$U23,
IF(OR(AND(J$5&gt;='Rent Roll'!$K23,J$5&lt;='Rent Roll'!$L23),AND(J$5&gt;='Rent Roll'!$M49,J$5&lt;='Rent Roll'!$N49)),
IF('Rent Roll'!$S23=NNN,J53,
IF('Rent Roll'!$S23=Stop,J78,
IF('Rent Roll'!$S23=CAM_Fixed,J103,
IF('Rent Roll'!$S23=FSG,"-","-")))),"-"),"-")</f>
        <v>-</v>
      </c>
      <c r="K26" s="92" t="str">
        <f>IF(K$3='Rent Roll'!$U23,
IF(OR(AND(K$5&gt;='Rent Roll'!$K23,K$5&lt;='Rent Roll'!$L23),AND(K$5&gt;='Rent Roll'!$M49,K$5&lt;='Rent Roll'!$N49)),
IF('Rent Roll'!$S23=NNN,K53,
IF('Rent Roll'!$S23=Stop,K78,
IF('Rent Roll'!$S23=CAM_Fixed,K103,
IF('Rent Roll'!$S23=FSG,"-","-")))),"-"),"-")</f>
        <v>-</v>
      </c>
      <c r="L26" s="92" t="str">
        <f>IF(L$3='Rent Roll'!$U23,
IF(OR(AND(L$5&gt;='Rent Roll'!$K23,L$5&lt;='Rent Roll'!$L23),AND(L$5&gt;='Rent Roll'!$M49,L$5&lt;='Rent Roll'!$N49)),
IF('Rent Roll'!$S23=NNN,L53,
IF('Rent Roll'!$S23=Stop,L78,
IF('Rent Roll'!$S23=CAM_Fixed,L103,
IF('Rent Roll'!$S23=FSG,"-","-")))),"-"),"-")</f>
        <v>-</v>
      </c>
      <c r="M26" s="92" t="str">
        <f>IF(M$3='Rent Roll'!$U23,
IF(OR(AND(M$5&gt;='Rent Roll'!$K23,M$5&lt;='Rent Roll'!$L23),AND(M$5&gt;='Rent Roll'!$M49,M$5&lt;='Rent Roll'!$N49)),
IF('Rent Roll'!$S23=NNN,M53,
IF('Rent Roll'!$S23=Stop,M78,
IF('Rent Roll'!$S23=CAM_Fixed,M103,
IF('Rent Roll'!$S23=FSG,"-","-")))),"-"),"-")</f>
        <v>-</v>
      </c>
      <c r="N26" s="92" t="str">
        <f>IF(N$3='Rent Roll'!$U23,
IF(OR(AND(N$5&gt;='Rent Roll'!$K23,N$5&lt;='Rent Roll'!$L23),AND(N$5&gt;='Rent Roll'!$M49,N$5&lt;='Rent Roll'!$N49)),
IF('Rent Roll'!$S23=NNN,N53,
IF('Rent Roll'!$S23=Stop,N78,
IF('Rent Roll'!$S23=CAM_Fixed,N103,
IF('Rent Roll'!$S23=FSG,"-","-")))),"-"),"-")</f>
        <v>-</v>
      </c>
      <c r="O26" s="92" t="str">
        <f>IF(O$3='Rent Roll'!$U23,
IF(OR(AND(O$5&gt;='Rent Roll'!$K23,O$5&lt;='Rent Roll'!$L23),AND(O$5&gt;='Rent Roll'!$M49,O$5&lt;='Rent Roll'!$N49)),
IF('Rent Roll'!$S23=NNN,O53,
IF('Rent Roll'!$S23=Stop,O78,
IF('Rent Roll'!$S23=CAM_Fixed,O103,
IF('Rent Roll'!$S23=FSG,"-","-")))),"-"),"-")</f>
        <v>-</v>
      </c>
      <c r="P26" s="92" t="str">
        <f>IF(P$3='Rent Roll'!$U23,
IF(OR(AND(P$5&gt;='Rent Roll'!$K23,P$5&lt;='Rent Roll'!$L23),AND(P$5&gt;='Rent Roll'!$M49,P$5&lt;='Rent Roll'!$N49)),
IF('Rent Roll'!$S23=NNN,P53,
IF('Rent Roll'!$S23=Stop,P78,
IF('Rent Roll'!$S23=CAM_Fixed,P103,
IF('Rent Roll'!$S23=FSG,"-","-")))),"-"),"-")</f>
        <v>-</v>
      </c>
      <c r="Q26" s="92" t="str">
        <f>IF(Q$3='Rent Roll'!$U23,
IF(OR(AND(Q$5&gt;='Rent Roll'!$K23,Q$5&lt;='Rent Roll'!$L23),AND(Q$5&gt;='Rent Roll'!$M49,Q$5&lt;='Rent Roll'!$N49)),
IF('Rent Roll'!$S23=NNN,Q53,
IF('Rent Roll'!$S23=Stop,Q78,
IF('Rent Roll'!$S23=CAM_Fixed,Q103,
IF('Rent Roll'!$S23=FSG,"-","-")))),"-"),"-")</f>
        <v>-</v>
      </c>
      <c r="R26" s="92" t="str">
        <f>IF(R$3='Rent Roll'!$U23,
IF(OR(AND(R$5&gt;='Rent Roll'!$K23,R$5&lt;='Rent Roll'!$L23),AND(R$5&gt;='Rent Roll'!$M49,R$5&lt;='Rent Roll'!$N49)),
IF('Rent Roll'!$S23=NNN,R53,
IF('Rent Roll'!$S23=Stop,R78,
IF('Rent Roll'!$S23=CAM_Fixed,R103,
IF('Rent Roll'!$S23=FSG,"-","-")))),"-"),"-")</f>
        <v>-</v>
      </c>
      <c r="S26" s="92" t="str">
        <f>IF(S$3='Rent Roll'!$U23,
IF(OR(AND(S$5&gt;='Rent Roll'!$K23,S$5&lt;='Rent Roll'!$L23),AND(S$5&gt;='Rent Roll'!$M49,S$5&lt;='Rent Roll'!$N49)),
IF('Rent Roll'!$S23=NNN,S53,
IF('Rent Roll'!$S23=Stop,S78,
IF('Rent Roll'!$S23=CAM_Fixed,S103,
IF('Rent Roll'!$S23=FSG,"-","-")))),"-"),"-")</f>
        <v>-</v>
      </c>
      <c r="T26" s="92" t="str">
        <f>IF(T$3='Rent Roll'!$U23,
IF(OR(AND(T$5&gt;='Rent Roll'!$K23,T$5&lt;='Rent Roll'!$L23),AND(T$5&gt;='Rent Roll'!$M49,T$5&lt;='Rent Roll'!$N49)),
IF('Rent Roll'!$S23=NNN,T53,
IF('Rent Roll'!$S23=Stop,T78,
IF('Rent Roll'!$S23=CAM_Fixed,T103,
IF('Rent Roll'!$S23=FSG,"-","-")))),"-"),"-")</f>
        <v>-</v>
      </c>
      <c r="U26" s="92" t="str">
        <f>IF(U$3='Rent Roll'!$U23,
IF(OR(AND(U$5&gt;='Rent Roll'!$K23,U$5&lt;='Rent Roll'!$L23),AND(U$5&gt;='Rent Roll'!$M49,U$5&lt;='Rent Roll'!$N49)),
IF('Rent Roll'!$S23=NNN,U53,
IF('Rent Roll'!$S23=Stop,U78,
IF('Rent Roll'!$S23=CAM_Fixed,U103,
IF('Rent Roll'!$S23=FSG,"-","-")))),"-"),"-")</f>
        <v>-</v>
      </c>
      <c r="V26" s="92" t="str">
        <f>IF(V$3='Rent Roll'!$U23,
IF(OR(AND(V$5&gt;='Rent Roll'!$K23,V$5&lt;='Rent Roll'!$L23),AND(V$5&gt;='Rent Roll'!$M49,V$5&lt;='Rent Roll'!$N49)),
IF('Rent Roll'!$S23=NNN,V53,
IF('Rent Roll'!$S23=Stop,V78,
IF('Rent Roll'!$S23=CAM_Fixed,V103,
IF('Rent Roll'!$S23=FSG,"-","-")))),"-"),"-")</f>
        <v>-</v>
      </c>
      <c r="W26" s="92" t="str">
        <f>IF(W$3='Rent Roll'!$U23,
IF(OR(AND(W$5&gt;='Rent Roll'!$K23,W$5&lt;='Rent Roll'!$L23),AND(W$5&gt;='Rent Roll'!$M49,W$5&lt;='Rent Roll'!$N49)),
IF('Rent Roll'!$S23=NNN,W53,
IF('Rent Roll'!$S23=Stop,W78,
IF('Rent Roll'!$S23=CAM_Fixed,W103,
IF('Rent Roll'!$S23=FSG,"-","-")))),"-"),"-")</f>
        <v>-</v>
      </c>
      <c r="X26" s="92" t="str">
        <f>IF(X$3='Rent Roll'!$U23,
IF(OR(AND(X$5&gt;='Rent Roll'!$K23,X$5&lt;='Rent Roll'!$L23),AND(X$5&gt;='Rent Roll'!$M49,X$5&lt;='Rent Roll'!$N49)),
IF('Rent Roll'!$S23=NNN,X53,
IF('Rent Roll'!$S23=Stop,X78,
IF('Rent Roll'!$S23=CAM_Fixed,X103,
IF('Rent Roll'!$S23=FSG,"-","-")))),"-"),"-")</f>
        <v>-</v>
      </c>
      <c r="Y26" s="92" t="str">
        <f>IF(Y$3='Rent Roll'!$U23,
IF(OR(AND(Y$5&gt;='Rent Roll'!$K23,Y$5&lt;='Rent Roll'!$L23),AND(Y$5&gt;='Rent Roll'!$M49,Y$5&lt;='Rent Roll'!$N49)),
IF('Rent Roll'!$S23=NNN,Y53,
IF('Rent Roll'!$S23=Stop,Y78,
IF('Rent Roll'!$S23=CAM_Fixed,Y103,
IF('Rent Roll'!$S23=FSG,"-","-")))),"-"),"-")</f>
        <v>-</v>
      </c>
      <c r="Z26" s="92" t="str">
        <f>IF(Z$3='Rent Roll'!$U23,
IF(OR(AND(Z$5&gt;='Rent Roll'!$K23,Z$5&lt;='Rent Roll'!$L23),AND(Z$5&gt;='Rent Roll'!$M49,Z$5&lt;='Rent Roll'!$N49)),
IF('Rent Roll'!$S23=NNN,Z53,
IF('Rent Roll'!$S23=Stop,Z78,
IF('Rent Roll'!$S23=CAM_Fixed,Z103,
IF('Rent Roll'!$S23=FSG,"-","-")))),"-"),"-")</f>
        <v>-</v>
      </c>
      <c r="AA26" s="92" t="str">
        <f>IF(AA$3='Rent Roll'!$U23,
IF(OR(AND(AA$5&gt;='Rent Roll'!$K23,AA$5&lt;='Rent Roll'!$L23),AND(AA$5&gt;='Rent Roll'!$M49,AA$5&lt;='Rent Roll'!$N49)),
IF('Rent Roll'!$S23=NNN,AA53,
IF('Rent Roll'!$S23=Stop,AA78,
IF('Rent Roll'!$S23=CAM_Fixed,AA103,
IF('Rent Roll'!$S23=FSG,"-","-")))),"-"),"-")</f>
        <v>-</v>
      </c>
      <c r="AB26" s="92" t="str">
        <f>IF(AB$3='Rent Roll'!$U23,
IF(OR(AND(AB$5&gt;='Rent Roll'!$K23,AB$5&lt;='Rent Roll'!$L23),AND(AB$5&gt;='Rent Roll'!$M49,AB$5&lt;='Rent Roll'!$N49)),
IF('Rent Roll'!$S23=NNN,AB53,
IF('Rent Roll'!$S23=Stop,AB78,
IF('Rent Roll'!$S23=CAM_Fixed,AB103,
IF('Rent Roll'!$S23=FSG,"-","-")))),"-"),"-")</f>
        <v>-</v>
      </c>
      <c r="AC26" s="92" t="str">
        <f>IF(AC$3='Rent Roll'!$U23,
IF(OR(AND(AC$5&gt;='Rent Roll'!$K23,AC$5&lt;='Rent Roll'!$L23),AND(AC$5&gt;='Rent Roll'!$M49,AC$5&lt;='Rent Roll'!$N49)),
IF('Rent Roll'!$S23=NNN,AC53,
IF('Rent Roll'!$S23=Stop,AC78,
IF('Rent Roll'!$S23=CAM_Fixed,AC103,
IF('Rent Roll'!$S23=FSG,"-","-")))),"-"),"-")</f>
        <v>-</v>
      </c>
      <c r="AD26" s="92" t="str">
        <f>IF(AD$3='Rent Roll'!$U23,
IF(OR(AND(AD$5&gt;='Rent Roll'!$K23,AD$5&lt;='Rent Roll'!$L23),AND(AD$5&gt;='Rent Roll'!$M49,AD$5&lt;='Rent Roll'!$N49)),
IF('Rent Roll'!$S23=NNN,AD53,
IF('Rent Roll'!$S23=Stop,AD78,
IF('Rent Roll'!$S23=CAM_Fixed,AD103,
IF('Rent Roll'!$S23=FSG,"-","-")))),"-"),"-")</f>
        <v>-</v>
      </c>
      <c r="AE26" s="92" t="str">
        <f>IF(AE$3='Rent Roll'!$U23,
IF(OR(AND(AE$5&gt;='Rent Roll'!$K23,AE$5&lt;='Rent Roll'!$L23),AND(AE$5&gt;='Rent Roll'!$M49,AE$5&lt;='Rent Roll'!$N49)),
IF('Rent Roll'!$S23=NNN,AE53,
IF('Rent Roll'!$S23=Stop,AE78,
IF('Rent Roll'!$S23=CAM_Fixed,AE103,
IF('Rent Roll'!$S23=FSG,"-","-")))),"-"),"-")</f>
        <v>-</v>
      </c>
      <c r="AF26" s="92" t="str">
        <f>IF(AF$3='Rent Roll'!$U23,
IF(OR(AND(AF$5&gt;='Rent Roll'!$K23,AF$5&lt;='Rent Roll'!$L23),AND(AF$5&gt;='Rent Roll'!$M49,AF$5&lt;='Rent Roll'!$N49)),
IF('Rent Roll'!$S23=NNN,AF53,
IF('Rent Roll'!$S23=Stop,AF78,
IF('Rent Roll'!$S23=CAM_Fixed,AF103,
IF('Rent Roll'!$S23=FSG,"-","-")))),"-"),"-")</f>
        <v>-</v>
      </c>
      <c r="AG26" s="92" t="str">
        <f>IF(AG$3='Rent Roll'!$U23,
IF(OR(AND(AG$5&gt;='Rent Roll'!$K23,AG$5&lt;='Rent Roll'!$L23),AND(AG$5&gt;='Rent Roll'!$M49,AG$5&lt;='Rent Roll'!$N49)),
IF('Rent Roll'!$S23=NNN,AG53,
IF('Rent Roll'!$S23=Stop,AG78,
IF('Rent Roll'!$S23=CAM_Fixed,AG103,
IF('Rent Roll'!$S23=FSG,"-","-")))),"-"),"-")</f>
        <v>-</v>
      </c>
      <c r="AH26" s="92" t="str">
        <f>IF(AH$3='Rent Roll'!$U23,
IF(OR(AND(AH$5&gt;='Rent Roll'!$K23,AH$5&lt;='Rent Roll'!$L23),AND(AH$5&gt;='Rent Roll'!$M49,AH$5&lt;='Rent Roll'!$N49)),
IF('Rent Roll'!$S23=NNN,AH53,
IF('Rent Roll'!$S23=Stop,AH78,
IF('Rent Roll'!$S23=CAM_Fixed,AH103,
IF('Rent Roll'!$S23=FSG,"-","-")))),"-"),"-")</f>
        <v>-</v>
      </c>
      <c r="AI26" s="92" t="str">
        <f>IF(AI$3='Rent Roll'!$U23,
IF(OR(AND(AI$5&gt;='Rent Roll'!$K23,AI$5&lt;='Rent Roll'!$L23),AND(AI$5&gt;='Rent Roll'!$M49,AI$5&lt;='Rent Roll'!$N49)),
IF('Rent Roll'!$S23=NNN,AI53,
IF('Rent Roll'!$S23=Stop,AI78,
IF('Rent Roll'!$S23=CAM_Fixed,AI103,
IF('Rent Roll'!$S23=FSG,"-","-")))),"-"),"-")</f>
        <v>-</v>
      </c>
      <c r="AJ26" s="92" t="str">
        <f>IF(AJ$3='Rent Roll'!$U23,
IF(OR(AND(AJ$5&gt;='Rent Roll'!$K23,AJ$5&lt;='Rent Roll'!$L23),AND(AJ$5&gt;='Rent Roll'!$M49,AJ$5&lt;='Rent Roll'!$N49)),
IF('Rent Roll'!$S23=NNN,AJ53,
IF('Rent Roll'!$S23=Stop,AJ78,
IF('Rent Roll'!$S23=CAM_Fixed,AJ103,
IF('Rent Roll'!$S23=FSG,"-","-")))),"-"),"-")</f>
        <v>-</v>
      </c>
      <c r="AK26" s="92" t="str">
        <f>IF(AK$3='Rent Roll'!$U23,
IF(OR(AND(AK$5&gt;='Rent Roll'!$K23,AK$5&lt;='Rent Roll'!$L23),AND(AK$5&gt;='Rent Roll'!$M49,AK$5&lt;='Rent Roll'!$N49)),
IF('Rent Roll'!$S23=NNN,AK53,
IF('Rent Roll'!$S23=Stop,AK78,
IF('Rent Roll'!$S23=CAM_Fixed,AK103,
IF('Rent Roll'!$S23=FSG,"-","-")))),"-"),"-")</f>
        <v>-</v>
      </c>
      <c r="AL26" s="92" t="str">
        <f>IF(AL$3='Rent Roll'!$U23,
IF(OR(AND(AL$5&gt;='Rent Roll'!$K23,AL$5&lt;='Rent Roll'!$L23),AND(AL$5&gt;='Rent Roll'!$M49,AL$5&lt;='Rent Roll'!$N49)),
IF('Rent Roll'!$S23=NNN,AL53,
IF('Rent Roll'!$S23=Stop,AL78,
IF('Rent Roll'!$S23=CAM_Fixed,AL103,
IF('Rent Roll'!$S23=FSG,"-","-")))),"-"),"-")</f>
        <v>-</v>
      </c>
      <c r="AM26" s="92" t="str">
        <f>IF(AM$3='Rent Roll'!$U23,
IF(OR(AND(AM$5&gt;='Rent Roll'!$K23,AM$5&lt;='Rent Roll'!$L23),AND(AM$5&gt;='Rent Roll'!$M49,AM$5&lt;='Rent Roll'!$N49)),
IF('Rent Roll'!$S23=NNN,AM53,
IF('Rent Roll'!$S23=Stop,AM78,
IF('Rent Roll'!$S23=CAM_Fixed,AM103,
IF('Rent Roll'!$S23=FSG,"-","-")))),"-"),"-")</f>
        <v>-</v>
      </c>
      <c r="AN26" s="92" t="str">
        <f>IF(AN$3='Rent Roll'!$U23,
IF(OR(AND(AN$5&gt;='Rent Roll'!$K23,AN$5&lt;='Rent Roll'!$L23),AND(AN$5&gt;='Rent Roll'!$M49,AN$5&lt;='Rent Roll'!$N49)),
IF('Rent Roll'!$S23=NNN,AN53,
IF('Rent Roll'!$S23=Stop,AN78,
IF('Rent Roll'!$S23=CAM_Fixed,AN103,
IF('Rent Roll'!$S23=FSG,"-","-")))),"-"),"-")</f>
        <v>-</v>
      </c>
      <c r="AO26" s="92" t="str">
        <f>IF(AO$3='Rent Roll'!$U23,
IF(OR(AND(AO$5&gt;='Rent Roll'!$K23,AO$5&lt;='Rent Roll'!$L23),AND(AO$5&gt;='Rent Roll'!$M49,AO$5&lt;='Rent Roll'!$N49)),
IF('Rent Roll'!$S23=NNN,AO53,
IF('Rent Roll'!$S23=Stop,AO78,
IF('Rent Roll'!$S23=CAM_Fixed,AO103,
IF('Rent Roll'!$S23=FSG,"-","-")))),"-"),"-")</f>
        <v>-</v>
      </c>
      <c r="AP26" s="92" t="str">
        <f>IF(AP$3='Rent Roll'!$U23,
IF(OR(AND(AP$5&gt;='Rent Roll'!$K23,AP$5&lt;='Rent Roll'!$L23),AND(AP$5&gt;='Rent Roll'!$M49,AP$5&lt;='Rent Roll'!$N49)),
IF('Rent Roll'!$S23=NNN,AP53,
IF('Rent Roll'!$S23=Stop,AP78,
IF('Rent Roll'!$S23=CAM_Fixed,AP103,
IF('Rent Roll'!$S23=FSG,"-","-")))),"-"),"-")</f>
        <v>-</v>
      </c>
      <c r="AQ26" s="92" t="str">
        <f>IF(AQ$3='Rent Roll'!$U23,
IF(OR(AND(AQ$5&gt;='Rent Roll'!$K23,AQ$5&lt;='Rent Roll'!$L23),AND(AQ$5&gt;='Rent Roll'!$M49,AQ$5&lt;='Rent Roll'!$N49)),
IF('Rent Roll'!$S23=NNN,AQ53,
IF('Rent Roll'!$S23=Stop,AQ78,
IF('Rent Roll'!$S23=CAM_Fixed,AQ103,
IF('Rent Roll'!$S23=FSG,"-","-")))),"-"),"-")</f>
        <v>-</v>
      </c>
      <c r="AR26" s="92" t="str">
        <f>IF(AR$3='Rent Roll'!$U23,
IF(OR(AND(AR$5&gt;='Rent Roll'!$K23,AR$5&lt;='Rent Roll'!$L23),AND(AR$5&gt;='Rent Roll'!$M49,AR$5&lt;='Rent Roll'!$N49)),
IF('Rent Roll'!$S23=NNN,AR53,
IF('Rent Roll'!$S23=Stop,AR78,
IF('Rent Roll'!$S23=CAM_Fixed,AR103,
IF('Rent Roll'!$S23=FSG,"-","-")))),"-"),"-")</f>
        <v>-</v>
      </c>
      <c r="AS26" s="92" t="str">
        <f>IF(AS$3='Rent Roll'!$U23,
IF(OR(AND(AS$5&gt;='Rent Roll'!$K23,AS$5&lt;='Rent Roll'!$L23),AND(AS$5&gt;='Rent Roll'!$M49,AS$5&lt;='Rent Roll'!$N49)),
IF('Rent Roll'!$S23=NNN,AS53,
IF('Rent Roll'!$S23=Stop,AS78,
IF('Rent Roll'!$S23=CAM_Fixed,AS103,
IF('Rent Roll'!$S23=FSG,"-","-")))),"-"),"-")</f>
        <v>-</v>
      </c>
      <c r="AT26" s="92" t="str">
        <f>IF(AT$3='Rent Roll'!$U23,
IF(OR(AND(AT$5&gt;='Rent Roll'!$K23,AT$5&lt;='Rent Roll'!$L23),AND(AT$5&gt;='Rent Roll'!$M49,AT$5&lt;='Rent Roll'!$N49)),
IF('Rent Roll'!$S23=NNN,AT53,
IF('Rent Roll'!$S23=Stop,AT78,
IF('Rent Roll'!$S23=CAM_Fixed,AT103,
IF('Rent Roll'!$S23=FSG,"-","-")))),"-"),"-")</f>
        <v>-</v>
      </c>
      <c r="AU26" s="92" t="str">
        <f>IF(AU$3='Rent Roll'!$U23,
IF(OR(AND(AU$5&gt;='Rent Roll'!$K23,AU$5&lt;='Rent Roll'!$L23),AND(AU$5&gt;='Rent Roll'!$M49,AU$5&lt;='Rent Roll'!$N49)),
IF('Rent Roll'!$S23=NNN,AU53,
IF('Rent Roll'!$S23=Stop,AU78,
IF('Rent Roll'!$S23=CAM_Fixed,AU103,
IF('Rent Roll'!$S23=FSG,"-","-")))),"-"),"-")</f>
        <v>-</v>
      </c>
      <c r="AV26" s="92" t="str">
        <f>IF(AV$3='Rent Roll'!$U23,
IF(OR(AND(AV$5&gt;='Rent Roll'!$K23,AV$5&lt;='Rent Roll'!$L23),AND(AV$5&gt;='Rent Roll'!$M49,AV$5&lt;='Rent Roll'!$N49)),
IF('Rent Roll'!$S23=NNN,AV53,
IF('Rent Roll'!$S23=Stop,AV78,
IF('Rent Roll'!$S23=CAM_Fixed,AV103,
IF('Rent Roll'!$S23=FSG,"-","-")))),"-"),"-")</f>
        <v>-</v>
      </c>
      <c r="AW26" s="92" t="str">
        <f>IF(AW$3='Rent Roll'!$U23,
IF(OR(AND(AW$5&gt;='Rent Roll'!$K23,AW$5&lt;='Rent Roll'!$L23),AND(AW$5&gt;='Rent Roll'!$M49,AW$5&lt;='Rent Roll'!$N49)),
IF('Rent Roll'!$S23=NNN,AW53,
IF('Rent Roll'!$S23=Stop,AW78,
IF('Rent Roll'!$S23=CAM_Fixed,AW103,
IF('Rent Roll'!$S23=FSG,"-","-")))),"-"),"-")</f>
        <v>-</v>
      </c>
      <c r="AX26" s="92" t="str">
        <f>IF(AX$3='Rent Roll'!$U23,
IF(OR(AND(AX$5&gt;='Rent Roll'!$K23,AX$5&lt;='Rent Roll'!$L23),AND(AX$5&gt;='Rent Roll'!$M49,AX$5&lt;='Rent Roll'!$N49)),
IF('Rent Roll'!$S23=NNN,AX53,
IF('Rent Roll'!$S23=Stop,AX78,
IF('Rent Roll'!$S23=CAM_Fixed,AX103,
IF('Rent Roll'!$S23=FSG,"-","-")))),"-"),"-")</f>
        <v>-</v>
      </c>
      <c r="AY26" s="92" t="str">
        <f>IF(AY$3='Rent Roll'!$U23,
IF(OR(AND(AY$5&gt;='Rent Roll'!$K23,AY$5&lt;='Rent Roll'!$L23),AND(AY$5&gt;='Rent Roll'!$M49,AY$5&lt;='Rent Roll'!$N49)),
IF('Rent Roll'!$S23=NNN,AY53,
IF('Rent Roll'!$S23=Stop,AY78,
IF('Rent Roll'!$S23=CAM_Fixed,AY103,
IF('Rent Roll'!$S23=FSG,"-","-")))),"-"),"-")</f>
        <v>-</v>
      </c>
      <c r="AZ26" s="92" t="str">
        <f>IF(AZ$3='Rent Roll'!$U23,
IF(OR(AND(AZ$5&gt;='Rent Roll'!$K23,AZ$5&lt;='Rent Roll'!$L23),AND(AZ$5&gt;='Rent Roll'!$M49,AZ$5&lt;='Rent Roll'!$N49)),
IF('Rent Roll'!$S23=NNN,AZ53,
IF('Rent Roll'!$S23=Stop,AZ78,
IF('Rent Roll'!$S23=CAM_Fixed,AZ103,
IF('Rent Roll'!$S23=FSG,"-","-")))),"-"),"-")</f>
        <v>-</v>
      </c>
      <c r="BA26" s="92" t="str">
        <f>IF(BA$3='Rent Roll'!$U23,
IF(OR(AND(BA$5&gt;='Rent Roll'!$K23,BA$5&lt;='Rent Roll'!$L23),AND(BA$5&gt;='Rent Roll'!$M49,BA$5&lt;='Rent Roll'!$N49)),
IF('Rent Roll'!$S23=NNN,BA53,
IF('Rent Roll'!$S23=Stop,BA78,
IF('Rent Roll'!$S23=CAM_Fixed,BA103,
IF('Rent Roll'!$S23=FSG,"-","-")))),"-"),"-")</f>
        <v>-</v>
      </c>
      <c r="BB26" s="92" t="str">
        <f>IF(BB$3='Rent Roll'!$U23,
IF(OR(AND(BB$5&gt;='Rent Roll'!$K23,BB$5&lt;='Rent Roll'!$L23),AND(BB$5&gt;='Rent Roll'!$M49,BB$5&lt;='Rent Roll'!$N49)),
IF('Rent Roll'!$S23=NNN,BB53,
IF('Rent Roll'!$S23=Stop,BB78,
IF('Rent Roll'!$S23=CAM_Fixed,BB103,
IF('Rent Roll'!$S23=FSG,"-","-")))),"-"),"-")</f>
        <v>-</v>
      </c>
      <c r="BC26" s="92" t="str">
        <f>IF(BC$3='Rent Roll'!$U23,
IF(OR(AND(BC$5&gt;='Rent Roll'!$K23,BC$5&lt;='Rent Roll'!$L23),AND(BC$5&gt;='Rent Roll'!$M49,BC$5&lt;='Rent Roll'!$N49)),
IF('Rent Roll'!$S23=NNN,BC53,
IF('Rent Roll'!$S23=Stop,BC78,
IF('Rent Roll'!$S23=CAM_Fixed,BC103,
IF('Rent Roll'!$S23=FSG,"-","-")))),"-"),"-")</f>
        <v>-</v>
      </c>
      <c r="BD26" s="92" t="str">
        <f>IF(BD$3='Rent Roll'!$U23,
IF(OR(AND(BD$5&gt;='Rent Roll'!$K23,BD$5&lt;='Rent Roll'!$L23),AND(BD$5&gt;='Rent Roll'!$M49,BD$5&lt;='Rent Roll'!$N49)),
IF('Rent Roll'!$S23=NNN,BD53,
IF('Rent Roll'!$S23=Stop,BD78,
IF('Rent Roll'!$S23=CAM_Fixed,BD103,
IF('Rent Roll'!$S23=FSG,"-","-")))),"-"),"-")</f>
        <v>-</v>
      </c>
      <c r="BE26" s="92" t="str">
        <f>IF(BE$3='Rent Roll'!$U23,
IF(OR(AND(BE$5&gt;='Rent Roll'!$K23,BE$5&lt;='Rent Roll'!$L23),AND(BE$5&gt;='Rent Roll'!$M49,BE$5&lt;='Rent Roll'!$N49)),
IF('Rent Roll'!$S23=NNN,BE53,
IF('Rent Roll'!$S23=Stop,BE78,
IF('Rent Roll'!$S23=CAM_Fixed,BE103,
IF('Rent Roll'!$S23=FSG,"-","-")))),"-"),"-")</f>
        <v>-</v>
      </c>
      <c r="BF26" s="92" t="str">
        <f>IF(BF$3='Rent Roll'!$U23,
IF(OR(AND(BF$5&gt;='Rent Roll'!$K23,BF$5&lt;='Rent Roll'!$L23),AND(BF$5&gt;='Rent Roll'!$M49,BF$5&lt;='Rent Roll'!$N49)),
IF('Rent Roll'!$S23=NNN,BF53,
IF('Rent Roll'!$S23=Stop,BF78,
IF('Rent Roll'!$S23=CAM_Fixed,BF103,
IF('Rent Roll'!$S23=FSG,"-","-")))),"-"),"-")</f>
        <v>-</v>
      </c>
      <c r="BG26" s="92" t="str">
        <f>IF(BG$3='Rent Roll'!$U23,
IF(OR(AND(BG$5&gt;='Rent Roll'!$K23,BG$5&lt;='Rent Roll'!$L23),AND(BG$5&gt;='Rent Roll'!$M49,BG$5&lt;='Rent Roll'!$N49)),
IF('Rent Roll'!$S23=NNN,BG53,
IF('Rent Roll'!$S23=Stop,BG78,
IF('Rent Roll'!$S23=CAM_Fixed,BG103,
IF('Rent Roll'!$S23=FSG,"-","-")))),"-"),"-")</f>
        <v>-</v>
      </c>
      <c r="BH26" s="92" t="str">
        <f>IF(BH$3='Rent Roll'!$U23,
IF(OR(AND(BH$5&gt;='Rent Roll'!$K23,BH$5&lt;='Rent Roll'!$L23),AND(BH$5&gt;='Rent Roll'!$M49,BH$5&lt;='Rent Roll'!$N49)),
IF('Rent Roll'!$S23=NNN,BH53,
IF('Rent Roll'!$S23=Stop,BH78,
IF('Rent Roll'!$S23=CAM_Fixed,BH103,
IF('Rent Roll'!$S23=FSG,"-","-")))),"-"),"-")</f>
        <v>-</v>
      </c>
      <c r="BI26" s="92" t="str">
        <f>IF(BI$3='Rent Roll'!$U23,
IF(OR(AND(BI$5&gt;='Rent Roll'!$K23,BI$5&lt;='Rent Roll'!$L23),AND(BI$5&gt;='Rent Roll'!$M49,BI$5&lt;='Rent Roll'!$N49)),
IF('Rent Roll'!$S23=NNN,BI53,
IF('Rent Roll'!$S23=Stop,BI78,
IF('Rent Roll'!$S23=CAM_Fixed,BI103,
IF('Rent Roll'!$S23=FSG,"-","-")))),"-"),"-")</f>
        <v>-</v>
      </c>
      <c r="BJ26" s="92" t="str">
        <f>IF(BJ$3='Rent Roll'!$U23,
IF(OR(AND(BJ$5&gt;='Rent Roll'!$K23,BJ$5&lt;='Rent Roll'!$L23),AND(BJ$5&gt;='Rent Roll'!$M49,BJ$5&lt;='Rent Roll'!$N49)),
IF('Rent Roll'!$S23=NNN,BJ53,
IF('Rent Roll'!$S23=Stop,BJ78,
IF('Rent Roll'!$S23=CAM_Fixed,BJ103,
IF('Rent Roll'!$S23=FSG,"-","-")))),"-"),"-")</f>
        <v>-</v>
      </c>
      <c r="BK26" s="92" t="str">
        <f>IF(BK$3='Rent Roll'!$U23,
IF(OR(AND(BK$5&gt;='Rent Roll'!$K23,BK$5&lt;='Rent Roll'!$L23),AND(BK$5&gt;='Rent Roll'!$M49,BK$5&lt;='Rent Roll'!$N49)),
IF('Rent Roll'!$S23=NNN,BK53,
IF('Rent Roll'!$S23=Stop,BK78,
IF('Rent Roll'!$S23=CAM_Fixed,BK103,
IF('Rent Roll'!$S23=FSG,"-","-")))),"-"),"-")</f>
        <v>-</v>
      </c>
      <c r="BL26" s="92" t="str">
        <f>IF(BL$3='Rent Roll'!$U23,
IF(OR(AND(BL$5&gt;='Rent Roll'!$K23,BL$5&lt;='Rent Roll'!$L23),AND(BL$5&gt;='Rent Roll'!$M49,BL$5&lt;='Rent Roll'!$N49)),
IF('Rent Roll'!$S23=NNN,BL53,
IF('Rent Roll'!$S23=Stop,BL78,
IF('Rent Roll'!$S23=CAM_Fixed,BL103,
IF('Rent Roll'!$S23=FSG,"-","-")))),"-"),"-")</f>
        <v>-</v>
      </c>
      <c r="BM26" s="92" t="str">
        <f>IF(BM$3='Rent Roll'!$U23,
IF(OR(AND(BM$5&gt;='Rent Roll'!$K23,BM$5&lt;='Rent Roll'!$L23),AND(BM$5&gt;='Rent Roll'!$M49,BM$5&lt;='Rent Roll'!$N49)),
IF('Rent Roll'!$S23=NNN,BM53,
IF('Rent Roll'!$S23=Stop,BM78,
IF('Rent Roll'!$S23=CAM_Fixed,BM103,
IF('Rent Roll'!$S23=FSG,"-","-")))),"-"),"-")</f>
        <v>-</v>
      </c>
      <c r="BN26" s="92" t="str">
        <f>IF(BN$3='Rent Roll'!$U23,
IF(OR(AND(BN$5&gt;='Rent Roll'!$K23,BN$5&lt;='Rent Roll'!$L23),AND(BN$5&gt;='Rent Roll'!$M49,BN$5&lt;='Rent Roll'!$N49)),
IF('Rent Roll'!$S23=NNN,BN53,
IF('Rent Roll'!$S23=Stop,BN78,
IF('Rent Roll'!$S23=CAM_Fixed,BN103,
IF('Rent Roll'!$S23=FSG,"-","-")))),"-"),"-")</f>
        <v>-</v>
      </c>
      <c r="BO26" s="92" t="str">
        <f>IF(BO$3='Rent Roll'!$U23,
IF(OR(AND(BO$5&gt;='Rent Roll'!$K23,BO$5&lt;='Rent Roll'!$L23),AND(BO$5&gt;='Rent Roll'!$M49,BO$5&lt;='Rent Roll'!$N49)),
IF('Rent Roll'!$S23=NNN,BO53,
IF('Rent Roll'!$S23=Stop,BO78,
IF('Rent Roll'!$S23=CAM_Fixed,BO103,
IF('Rent Roll'!$S23=FSG,"-","-")))),"-"),"-")</f>
        <v>-</v>
      </c>
      <c r="BP26" s="92" t="str">
        <f>IF(BP$3='Rent Roll'!$U23,
IF(OR(AND(BP$5&gt;='Rent Roll'!$K23,BP$5&lt;='Rent Roll'!$L23),AND(BP$5&gt;='Rent Roll'!$M49,BP$5&lt;='Rent Roll'!$N49)),
IF('Rent Roll'!$S23=NNN,BP53,
IF('Rent Roll'!$S23=Stop,BP78,
IF('Rent Roll'!$S23=CAM_Fixed,BP103,
IF('Rent Roll'!$S23=FSG,"-","-")))),"-"),"-")</f>
        <v>-</v>
      </c>
      <c r="BQ26" s="92" t="str">
        <f>IF(BQ$3='Rent Roll'!$U23,
IF(OR(AND(BQ$5&gt;='Rent Roll'!$K23,BQ$5&lt;='Rent Roll'!$L23),AND(BQ$5&gt;='Rent Roll'!$M49,BQ$5&lt;='Rent Roll'!$N49)),
IF('Rent Roll'!$S23=NNN,BQ53,
IF('Rent Roll'!$S23=Stop,BQ78,
IF('Rent Roll'!$S23=CAM_Fixed,BQ103,
IF('Rent Roll'!$S23=FSG,"-","-")))),"-"),"-")</f>
        <v>-</v>
      </c>
      <c r="BR26" s="92" t="str">
        <f>IF(BR$3='Rent Roll'!$U23,
IF(OR(AND(BR$5&gt;='Rent Roll'!$K23,BR$5&lt;='Rent Roll'!$L23),AND(BR$5&gt;='Rent Roll'!$M49,BR$5&lt;='Rent Roll'!$N49)),
IF('Rent Roll'!$S23=NNN,BR53,
IF('Rent Roll'!$S23=Stop,BR78,
IF('Rent Roll'!$S23=CAM_Fixed,BR103,
IF('Rent Roll'!$S23=FSG,"-","-")))),"-"),"-")</f>
        <v>-</v>
      </c>
      <c r="BS26" s="92" t="str">
        <f>IF(BS$3='Rent Roll'!$U23,
IF(OR(AND(BS$5&gt;='Rent Roll'!$K23,BS$5&lt;='Rent Roll'!$L23),AND(BS$5&gt;='Rent Roll'!$M49,BS$5&lt;='Rent Roll'!$N49)),
IF('Rent Roll'!$S23=NNN,BS53,
IF('Rent Roll'!$S23=Stop,BS78,
IF('Rent Roll'!$S23=CAM_Fixed,BS103,
IF('Rent Roll'!$S23=FSG,"-","-")))),"-"),"-")</f>
        <v>-</v>
      </c>
      <c r="BT26" s="92" t="str">
        <f>IF(BT$3='Rent Roll'!$U23,
IF(OR(AND(BT$5&gt;='Rent Roll'!$K23,BT$5&lt;='Rent Roll'!$L23),AND(BT$5&gt;='Rent Roll'!$M49,BT$5&lt;='Rent Roll'!$N49)),
IF('Rent Roll'!$S23=NNN,BT53,
IF('Rent Roll'!$S23=Stop,BT78,
IF('Rent Roll'!$S23=CAM_Fixed,BT103,
IF('Rent Roll'!$S23=FSG,"-","-")))),"-"),"-")</f>
        <v>-</v>
      </c>
      <c r="BU26" s="92" t="str">
        <f>IF(BU$3='Rent Roll'!$U23,
IF(OR(AND(BU$5&gt;='Rent Roll'!$K23,BU$5&lt;='Rent Roll'!$L23),AND(BU$5&gt;='Rent Roll'!$M49,BU$5&lt;='Rent Roll'!$N49)),
IF('Rent Roll'!$S23=NNN,BU53,
IF('Rent Roll'!$S23=Stop,BU78,
IF('Rent Roll'!$S23=CAM_Fixed,BU103,
IF('Rent Roll'!$S23=FSG,"-","-")))),"-"),"-")</f>
        <v>-</v>
      </c>
      <c r="BV26" s="92" t="str">
        <f>IF(BV$3='Rent Roll'!$U23,
IF(OR(AND(BV$5&gt;='Rent Roll'!$K23,BV$5&lt;='Rent Roll'!$L23),AND(BV$5&gt;='Rent Roll'!$M49,BV$5&lt;='Rent Roll'!$N49)),
IF('Rent Roll'!$S23=NNN,BV53,
IF('Rent Roll'!$S23=Stop,BV78,
IF('Rent Roll'!$S23=CAM_Fixed,BV103,
IF('Rent Roll'!$S23=FSG,"-","-")))),"-"),"-")</f>
        <v>-</v>
      </c>
      <c r="BW26" s="92" t="str">
        <f>IF(BW$3='Rent Roll'!$U23,
IF(OR(AND(BW$5&gt;='Rent Roll'!$K23,BW$5&lt;='Rent Roll'!$L23),AND(BW$5&gt;='Rent Roll'!$M49,BW$5&lt;='Rent Roll'!$N49)),
IF('Rent Roll'!$S23=NNN,BW53,
IF('Rent Roll'!$S23=Stop,BW78,
IF('Rent Roll'!$S23=CAM_Fixed,BW103,
IF('Rent Roll'!$S23=FSG,"-","-")))),"-"),"-")</f>
        <v>-</v>
      </c>
      <c r="BX26" s="92" t="str">
        <f>IF(BX$3='Rent Roll'!$U23,
IF(OR(AND(BX$5&gt;='Rent Roll'!$K23,BX$5&lt;='Rent Roll'!$L23),AND(BX$5&gt;='Rent Roll'!$M49,BX$5&lt;='Rent Roll'!$N49)),
IF('Rent Roll'!$S23=NNN,BX53,
IF('Rent Roll'!$S23=Stop,BX78,
IF('Rent Roll'!$S23=CAM_Fixed,BX103,
IF('Rent Roll'!$S23=FSG,"-","-")))),"-"),"-")</f>
        <v>-</v>
      </c>
      <c r="BY26" s="92" t="str">
        <f>IF(BY$3='Rent Roll'!$U23,
IF(OR(AND(BY$5&gt;='Rent Roll'!$K23,BY$5&lt;='Rent Roll'!$L23),AND(BY$5&gt;='Rent Roll'!$M49,BY$5&lt;='Rent Roll'!$N49)),
IF('Rent Roll'!$S23=NNN,BY53,
IF('Rent Roll'!$S23=Stop,BY78,
IF('Rent Roll'!$S23=CAM_Fixed,BY103,
IF('Rent Roll'!$S23=FSG,"-","-")))),"-"),"-")</f>
        <v>-</v>
      </c>
      <c r="BZ26" s="92" t="str">
        <f>IF(BZ$3='Rent Roll'!$U23,
IF(OR(AND(BZ$5&gt;='Rent Roll'!$K23,BZ$5&lt;='Rent Roll'!$L23),AND(BZ$5&gt;='Rent Roll'!$M49,BZ$5&lt;='Rent Roll'!$N49)),
IF('Rent Roll'!$S23=NNN,BZ53,
IF('Rent Roll'!$S23=Stop,BZ78,
IF('Rent Roll'!$S23=CAM_Fixed,BZ103,
IF('Rent Roll'!$S23=FSG,"-","-")))),"-"),"-")</f>
        <v>-</v>
      </c>
      <c r="CA26" s="92" t="str">
        <f>IF(CA$3='Rent Roll'!$U23,
IF(OR(AND(CA$5&gt;='Rent Roll'!$K23,CA$5&lt;='Rent Roll'!$L23),AND(CA$5&gt;='Rent Roll'!$M49,CA$5&lt;='Rent Roll'!$N49)),
IF('Rent Roll'!$S23=NNN,CA53,
IF('Rent Roll'!$S23=Stop,CA78,
IF('Rent Roll'!$S23=CAM_Fixed,CA103,
IF('Rent Roll'!$S23=FSG,"-","-")))),"-"),"-")</f>
        <v>-</v>
      </c>
      <c r="CB26" s="92" t="str">
        <f>IF(CB$3='Rent Roll'!$U23,
IF(OR(AND(CB$5&gt;='Rent Roll'!$K23,CB$5&lt;='Rent Roll'!$L23),AND(CB$5&gt;='Rent Roll'!$M49,CB$5&lt;='Rent Roll'!$N49)),
IF('Rent Roll'!$S23=NNN,CB53,
IF('Rent Roll'!$S23=Stop,CB78,
IF('Rent Roll'!$S23=CAM_Fixed,CB103,
IF('Rent Roll'!$S23=FSG,"-","-")))),"-"),"-")</f>
        <v>-</v>
      </c>
      <c r="CC26" s="92" t="str">
        <f>IF(CC$3='Rent Roll'!$U23,
IF(OR(AND(CC$5&gt;='Rent Roll'!$K23,CC$5&lt;='Rent Roll'!$L23),AND(CC$5&gt;='Rent Roll'!$M49,CC$5&lt;='Rent Roll'!$N49)),
IF('Rent Roll'!$S23=NNN,CC53,
IF('Rent Roll'!$S23=Stop,CC78,
IF('Rent Roll'!$S23=CAM_Fixed,CC103,
IF('Rent Roll'!$S23=FSG,"-","-")))),"-"),"-")</f>
        <v>-</v>
      </c>
      <c r="CD26" s="92" t="str">
        <f>IF(CD$3='Rent Roll'!$U23,
IF(OR(AND(CD$5&gt;='Rent Roll'!$K23,CD$5&lt;='Rent Roll'!$L23),AND(CD$5&gt;='Rent Roll'!$M49,CD$5&lt;='Rent Roll'!$N49)),
IF('Rent Roll'!$S23=NNN,CD53,
IF('Rent Roll'!$S23=Stop,CD78,
IF('Rent Roll'!$S23=CAM_Fixed,CD103,
IF('Rent Roll'!$S23=FSG,"-","-")))),"-"),"-")</f>
        <v>-</v>
      </c>
      <c r="CE26" s="92" t="str">
        <f>IF(CE$3='Rent Roll'!$U23,
IF(OR(AND(CE$5&gt;='Rent Roll'!$K23,CE$5&lt;='Rent Roll'!$L23),AND(CE$5&gt;='Rent Roll'!$M49,CE$5&lt;='Rent Roll'!$N49)),
IF('Rent Roll'!$S23=NNN,CE53,
IF('Rent Roll'!$S23=Stop,CE78,
IF('Rent Roll'!$S23=CAM_Fixed,CE103,
IF('Rent Roll'!$S23=FSG,"-","-")))),"-"),"-")</f>
        <v>-</v>
      </c>
      <c r="CF26" s="92" t="str">
        <f>IF(CF$3='Rent Roll'!$U23,
IF(OR(AND(CF$5&gt;='Rent Roll'!$K23,CF$5&lt;='Rent Roll'!$L23),AND(CF$5&gt;='Rent Roll'!$M49,CF$5&lt;='Rent Roll'!$N49)),
IF('Rent Roll'!$S23=NNN,CF53,
IF('Rent Roll'!$S23=Stop,CF78,
IF('Rent Roll'!$S23=CAM_Fixed,CF103,
IF('Rent Roll'!$S23=FSG,"-","-")))),"-"),"-")</f>
        <v>-</v>
      </c>
      <c r="CG26" s="92" t="str">
        <f>IF(CG$3='Rent Roll'!$U23,
IF(OR(AND(CG$5&gt;='Rent Roll'!$K23,CG$5&lt;='Rent Roll'!$L23),AND(CG$5&gt;='Rent Roll'!$M49,CG$5&lt;='Rent Roll'!$N49)),
IF('Rent Roll'!$S23=NNN,CG53,
IF('Rent Roll'!$S23=Stop,CG78,
IF('Rent Roll'!$S23=CAM_Fixed,CG103,
IF('Rent Roll'!$S23=FSG,"-","-")))),"-"),"-")</f>
        <v>-</v>
      </c>
      <c r="CH26" s="92" t="str">
        <f>IF(CH$3='Rent Roll'!$U23,
IF(OR(AND(CH$5&gt;='Rent Roll'!$K23,CH$5&lt;='Rent Roll'!$L23),AND(CH$5&gt;='Rent Roll'!$M49,CH$5&lt;='Rent Roll'!$N49)),
IF('Rent Roll'!$S23=NNN,CH53,
IF('Rent Roll'!$S23=Stop,CH78,
IF('Rent Roll'!$S23=CAM_Fixed,CH103,
IF('Rent Roll'!$S23=FSG,"-","-")))),"-"),"-")</f>
        <v>-</v>
      </c>
      <c r="CI26" s="92" t="str">
        <f>IF(CI$3='Rent Roll'!$U23,
IF(OR(AND(CI$5&gt;='Rent Roll'!$K23,CI$5&lt;='Rent Roll'!$L23),AND(CI$5&gt;='Rent Roll'!$M49,CI$5&lt;='Rent Roll'!$N49)),
IF('Rent Roll'!$S23=NNN,CI53,
IF('Rent Roll'!$S23=Stop,CI78,
IF('Rent Roll'!$S23=CAM_Fixed,CI103,
IF('Rent Roll'!$S23=FSG,"-","-")))),"-"),"-")</f>
        <v>-</v>
      </c>
      <c r="CJ26" s="92" t="str">
        <f>IF(CJ$3='Rent Roll'!$U23,
IF(OR(AND(CJ$5&gt;='Rent Roll'!$K23,CJ$5&lt;='Rent Roll'!$L23),AND(CJ$5&gt;='Rent Roll'!$M49,CJ$5&lt;='Rent Roll'!$N49)),
IF('Rent Roll'!$S23=NNN,CJ53,
IF('Rent Roll'!$S23=Stop,CJ78,
IF('Rent Roll'!$S23=CAM_Fixed,CJ103,
IF('Rent Roll'!$S23=FSG,"-","-")))),"-"),"-")</f>
        <v>-</v>
      </c>
      <c r="CK26" s="92" t="str">
        <f>IF(CK$3='Rent Roll'!$U23,
IF(OR(AND(CK$5&gt;='Rent Roll'!$K23,CK$5&lt;='Rent Roll'!$L23),AND(CK$5&gt;='Rent Roll'!$M49,CK$5&lt;='Rent Roll'!$N49)),
IF('Rent Roll'!$S23=NNN,CK53,
IF('Rent Roll'!$S23=Stop,CK78,
IF('Rent Roll'!$S23=CAM_Fixed,CK103,
IF('Rent Roll'!$S23=FSG,"-","-")))),"-"),"-")</f>
        <v>-</v>
      </c>
      <c r="CL26" s="92" t="str">
        <f>IF(CL$3='Rent Roll'!$U23,
IF(OR(AND(CL$5&gt;='Rent Roll'!$K23,CL$5&lt;='Rent Roll'!$L23),AND(CL$5&gt;='Rent Roll'!$M49,CL$5&lt;='Rent Roll'!$N49)),
IF('Rent Roll'!$S23=NNN,CL53,
IF('Rent Roll'!$S23=Stop,CL78,
IF('Rent Roll'!$S23=CAM_Fixed,CL103,
IF('Rent Roll'!$S23=FSG,"-","-")))),"-"),"-")</f>
        <v>-</v>
      </c>
      <c r="CM26" s="92" t="str">
        <f>IF(CM$3='Rent Roll'!$U23,
IF(OR(AND(CM$5&gt;='Rent Roll'!$K23,CM$5&lt;='Rent Roll'!$L23),AND(CM$5&gt;='Rent Roll'!$M49,CM$5&lt;='Rent Roll'!$N49)),
IF('Rent Roll'!$S23=NNN,CM53,
IF('Rent Roll'!$S23=Stop,CM78,
IF('Rent Roll'!$S23=CAM_Fixed,CM103,
IF('Rent Roll'!$S23=FSG,"-","-")))),"-"),"-")</f>
        <v>-</v>
      </c>
      <c r="CN26" s="92" t="str">
        <f>IF(CN$3='Rent Roll'!$U23,
IF(OR(AND(CN$5&gt;='Rent Roll'!$K23,CN$5&lt;='Rent Roll'!$L23),AND(CN$5&gt;='Rent Roll'!$M49,CN$5&lt;='Rent Roll'!$N49)),
IF('Rent Roll'!$S23=NNN,CN53,
IF('Rent Roll'!$S23=Stop,CN78,
IF('Rent Roll'!$S23=CAM_Fixed,CN103,
IF('Rent Roll'!$S23=FSG,"-","-")))),"-"),"-")</f>
        <v>-</v>
      </c>
      <c r="CO26" s="92" t="str">
        <f>IF(CO$3='Rent Roll'!$U23,
IF(OR(AND(CO$5&gt;='Rent Roll'!$K23,CO$5&lt;='Rent Roll'!$L23),AND(CO$5&gt;='Rent Roll'!$M49,CO$5&lt;='Rent Roll'!$N49)),
IF('Rent Roll'!$S23=NNN,CO53,
IF('Rent Roll'!$S23=Stop,CO78,
IF('Rent Roll'!$S23=CAM_Fixed,CO103,
IF('Rent Roll'!$S23=FSG,"-","-")))),"-"),"-")</f>
        <v>-</v>
      </c>
      <c r="CP26" s="92" t="str">
        <f>IF(CP$3='Rent Roll'!$U23,
IF(OR(AND(CP$5&gt;='Rent Roll'!$K23,CP$5&lt;='Rent Roll'!$L23),AND(CP$5&gt;='Rent Roll'!$M49,CP$5&lt;='Rent Roll'!$N49)),
IF('Rent Roll'!$S23=NNN,CP53,
IF('Rent Roll'!$S23=Stop,CP78,
IF('Rent Roll'!$S23=CAM_Fixed,CP103,
IF('Rent Roll'!$S23=FSG,"-","-")))),"-"),"-")</f>
        <v>-</v>
      </c>
      <c r="CQ26" s="92" t="str">
        <f>IF(CQ$3='Rent Roll'!$U23,
IF(OR(AND(CQ$5&gt;='Rent Roll'!$K23,CQ$5&lt;='Rent Roll'!$L23),AND(CQ$5&gt;='Rent Roll'!$M49,CQ$5&lt;='Rent Roll'!$N49)),
IF('Rent Roll'!$S23=NNN,CQ53,
IF('Rent Roll'!$S23=Stop,CQ78,
IF('Rent Roll'!$S23=CAM_Fixed,CQ103,
IF('Rent Roll'!$S23=FSG,"-","-")))),"-"),"-")</f>
        <v>-</v>
      </c>
      <c r="CR26" s="92" t="str">
        <f>IF(CR$3='Rent Roll'!$U23,
IF(OR(AND(CR$5&gt;='Rent Roll'!$K23,CR$5&lt;='Rent Roll'!$L23),AND(CR$5&gt;='Rent Roll'!$M49,CR$5&lt;='Rent Roll'!$N49)),
IF('Rent Roll'!$S23=NNN,CR53,
IF('Rent Roll'!$S23=Stop,CR78,
IF('Rent Roll'!$S23=CAM_Fixed,CR103,
IF('Rent Roll'!$S23=FSG,"-","-")))),"-"),"-")</f>
        <v>-</v>
      </c>
      <c r="CS26" s="92" t="str">
        <f>IF(CS$3='Rent Roll'!$U23,
IF(OR(AND(CS$5&gt;='Rent Roll'!$K23,CS$5&lt;='Rent Roll'!$L23),AND(CS$5&gt;='Rent Roll'!$M49,CS$5&lt;='Rent Roll'!$N49)),
IF('Rent Roll'!$S23=NNN,CS53,
IF('Rent Roll'!$S23=Stop,CS78,
IF('Rent Roll'!$S23=CAM_Fixed,CS103,
IF('Rent Roll'!$S23=FSG,"-","-")))),"-"),"-")</f>
        <v>-</v>
      </c>
      <c r="CT26" s="92" t="str">
        <f>IF(CT$3='Rent Roll'!$U23,
IF(OR(AND(CT$5&gt;='Rent Roll'!$K23,CT$5&lt;='Rent Roll'!$L23),AND(CT$5&gt;='Rent Roll'!$M49,CT$5&lt;='Rent Roll'!$N49)),
IF('Rent Roll'!$S23=NNN,CT53,
IF('Rent Roll'!$S23=Stop,CT78,
IF('Rent Roll'!$S23=CAM_Fixed,CT103,
IF('Rent Roll'!$S23=FSG,"-","-")))),"-"),"-")</f>
        <v>-</v>
      </c>
      <c r="CU26" s="92" t="str">
        <f>IF(CU$3='Rent Roll'!$U23,
IF(OR(AND(CU$5&gt;='Rent Roll'!$K23,CU$5&lt;='Rent Roll'!$L23),AND(CU$5&gt;='Rent Roll'!$M49,CU$5&lt;='Rent Roll'!$N49)),
IF('Rent Roll'!$S23=NNN,CU53,
IF('Rent Roll'!$S23=Stop,CU78,
IF('Rent Roll'!$S23=CAM_Fixed,CU103,
IF('Rent Roll'!$S23=FSG,"-","-")))),"-"),"-")</f>
        <v>-</v>
      </c>
      <c r="CV26" s="92" t="str">
        <f>IF(CV$3='Rent Roll'!$U23,
IF(OR(AND(CV$5&gt;='Rent Roll'!$K23,CV$5&lt;='Rent Roll'!$L23),AND(CV$5&gt;='Rent Roll'!$M49,CV$5&lt;='Rent Roll'!$N49)),
IF('Rent Roll'!$S23=NNN,CV53,
IF('Rent Roll'!$S23=Stop,CV78,
IF('Rent Roll'!$S23=CAM_Fixed,CV103,
IF('Rent Roll'!$S23=FSG,"-","-")))),"-"),"-")</f>
        <v>-</v>
      </c>
      <c r="CW26" s="92" t="str">
        <f>IF(CW$3='Rent Roll'!$U23,
IF(OR(AND(CW$5&gt;='Rent Roll'!$K23,CW$5&lt;='Rent Roll'!$L23),AND(CW$5&gt;='Rent Roll'!$M49,CW$5&lt;='Rent Roll'!$N49)),
IF('Rent Roll'!$S23=NNN,CW53,
IF('Rent Roll'!$S23=Stop,CW78,
IF('Rent Roll'!$S23=CAM_Fixed,CW103,
IF('Rent Roll'!$S23=FSG,"-","-")))),"-"),"-")</f>
        <v>-</v>
      </c>
      <c r="CX26" s="92" t="str">
        <f>IF(CX$3='Rent Roll'!$U23,
IF(OR(AND(CX$5&gt;='Rent Roll'!$K23,CX$5&lt;='Rent Roll'!$L23),AND(CX$5&gt;='Rent Roll'!$M49,CX$5&lt;='Rent Roll'!$N49)),
IF('Rent Roll'!$S23=NNN,CX53,
IF('Rent Roll'!$S23=Stop,CX78,
IF('Rent Roll'!$S23=CAM_Fixed,CX103,
IF('Rent Roll'!$S23=FSG,"-","-")))),"-"),"-")</f>
        <v>-</v>
      </c>
      <c r="CY26" s="92" t="str">
        <f>IF(CY$3='Rent Roll'!$U23,
IF(OR(AND(CY$5&gt;='Rent Roll'!$K23,CY$5&lt;='Rent Roll'!$L23),AND(CY$5&gt;='Rent Roll'!$M49,CY$5&lt;='Rent Roll'!$N49)),
IF('Rent Roll'!$S23=NNN,CY53,
IF('Rent Roll'!$S23=Stop,CY78,
IF('Rent Roll'!$S23=CAM_Fixed,CY103,
IF('Rent Roll'!$S23=FSG,"-","-")))),"-"),"-")</f>
        <v>-</v>
      </c>
      <c r="CZ26" s="92" t="str">
        <f>IF(CZ$3='Rent Roll'!$U23,
IF(OR(AND(CZ$5&gt;='Rent Roll'!$K23,CZ$5&lt;='Rent Roll'!$L23),AND(CZ$5&gt;='Rent Roll'!$M49,CZ$5&lt;='Rent Roll'!$N49)),
IF('Rent Roll'!$S23=NNN,CZ53,
IF('Rent Roll'!$S23=Stop,CZ78,
IF('Rent Roll'!$S23=CAM_Fixed,CZ103,
IF('Rent Roll'!$S23=FSG,"-","-")))),"-"),"-")</f>
        <v>-</v>
      </c>
      <c r="DA26" s="92" t="str">
        <f>IF(DA$3='Rent Roll'!$U23,
IF(OR(AND(DA$5&gt;='Rent Roll'!$K23,DA$5&lt;='Rent Roll'!$L23),AND(DA$5&gt;='Rent Roll'!$M49,DA$5&lt;='Rent Roll'!$N49)),
IF('Rent Roll'!$S23=NNN,DA53,
IF('Rent Roll'!$S23=Stop,DA78,
IF('Rent Roll'!$S23=CAM_Fixed,DA103,
IF('Rent Roll'!$S23=FSG,"-","-")))),"-"),"-")</f>
        <v>-</v>
      </c>
      <c r="DB26" s="92" t="str">
        <f>IF(DB$3='Rent Roll'!$U23,
IF(OR(AND(DB$5&gt;='Rent Roll'!$K23,DB$5&lt;='Rent Roll'!$L23),AND(DB$5&gt;='Rent Roll'!$M49,DB$5&lt;='Rent Roll'!$N49)),
IF('Rent Roll'!$S23=NNN,DB53,
IF('Rent Roll'!$S23=Stop,DB78,
IF('Rent Roll'!$S23=CAM_Fixed,DB103,
IF('Rent Roll'!$S23=FSG,"-","-")))),"-"),"-")</f>
        <v>-</v>
      </c>
      <c r="DC26" s="92" t="str">
        <f>IF(DC$3='Rent Roll'!$U23,
IF(OR(AND(DC$5&gt;='Rent Roll'!$K23,DC$5&lt;='Rent Roll'!$L23),AND(DC$5&gt;='Rent Roll'!$M49,DC$5&lt;='Rent Roll'!$N49)),
IF('Rent Roll'!$S23=NNN,DC53,
IF('Rent Roll'!$S23=Stop,DC78,
IF('Rent Roll'!$S23=CAM_Fixed,DC103,
IF('Rent Roll'!$S23=FSG,"-","-")))),"-"),"-")</f>
        <v>-</v>
      </c>
      <c r="DD26" s="92" t="str">
        <f>IF(DD$3='Rent Roll'!$U23,
IF(OR(AND(DD$5&gt;='Rent Roll'!$K23,DD$5&lt;='Rent Roll'!$L23),AND(DD$5&gt;='Rent Roll'!$M49,DD$5&lt;='Rent Roll'!$N49)),
IF('Rent Roll'!$S23=NNN,DD53,
IF('Rent Roll'!$S23=Stop,DD78,
IF('Rent Roll'!$S23=CAM_Fixed,DD103,
IF('Rent Roll'!$S23=FSG,"-","-")))),"-"),"-")</f>
        <v>-</v>
      </c>
      <c r="DE26" s="92" t="str">
        <f>IF(DE$3='Rent Roll'!$U23,
IF(OR(AND(DE$5&gt;='Rent Roll'!$K23,DE$5&lt;='Rent Roll'!$L23),AND(DE$5&gt;='Rent Roll'!$M49,DE$5&lt;='Rent Roll'!$N49)),
IF('Rent Roll'!$S23=NNN,DE53,
IF('Rent Roll'!$S23=Stop,DE78,
IF('Rent Roll'!$S23=CAM_Fixed,DE103,
IF('Rent Roll'!$S23=FSG,"-","-")))),"-"),"-")</f>
        <v>-</v>
      </c>
      <c r="DF26" s="92" t="str">
        <f>IF(DF$3='Rent Roll'!$U23,
IF(OR(AND(DF$5&gt;='Rent Roll'!$K23,DF$5&lt;='Rent Roll'!$L23),AND(DF$5&gt;='Rent Roll'!$M49,DF$5&lt;='Rent Roll'!$N49)),
IF('Rent Roll'!$S23=NNN,DF53,
IF('Rent Roll'!$S23=Stop,DF78,
IF('Rent Roll'!$S23=CAM_Fixed,DF103,
IF('Rent Roll'!$S23=FSG,"-","-")))),"-"),"-")</f>
        <v>-</v>
      </c>
      <c r="DG26" s="92" t="str">
        <f>IF(DG$3='Rent Roll'!$U23,
IF(OR(AND(DG$5&gt;='Rent Roll'!$K23,DG$5&lt;='Rent Roll'!$L23),AND(DG$5&gt;='Rent Roll'!$M49,DG$5&lt;='Rent Roll'!$N49)),
IF('Rent Roll'!$S23=NNN,DG53,
IF('Rent Roll'!$S23=Stop,DG78,
IF('Rent Roll'!$S23=CAM_Fixed,DG103,
IF('Rent Roll'!$S23=FSG,"-","-")))),"-"),"-")</f>
        <v>-</v>
      </c>
      <c r="DH26" s="92" t="str">
        <f>IF(DH$3='Rent Roll'!$U23,
IF(OR(AND(DH$5&gt;='Rent Roll'!$K23,DH$5&lt;='Rent Roll'!$L23),AND(DH$5&gt;='Rent Roll'!$M49,DH$5&lt;='Rent Roll'!$N49)),
IF('Rent Roll'!$S23=NNN,DH53,
IF('Rent Roll'!$S23=Stop,DH78,
IF('Rent Roll'!$S23=CAM_Fixed,DH103,
IF('Rent Roll'!$S23=FSG,"-","-")))),"-"),"-")</f>
        <v>-</v>
      </c>
      <c r="DI26" s="92" t="str">
        <f>IF(DI$3='Rent Roll'!$U23,
IF(OR(AND(DI$5&gt;='Rent Roll'!$K23,DI$5&lt;='Rent Roll'!$L23),AND(DI$5&gt;='Rent Roll'!$M49,DI$5&lt;='Rent Roll'!$N49)),
IF('Rent Roll'!$S23=NNN,DI53,
IF('Rent Roll'!$S23=Stop,DI78,
IF('Rent Roll'!$S23=CAM_Fixed,DI103,
IF('Rent Roll'!$S23=FSG,"-","-")))),"-"),"-")</f>
        <v>-</v>
      </c>
      <c r="DJ26" s="92" t="str">
        <f>IF(DJ$3='Rent Roll'!$U23,
IF(OR(AND(DJ$5&gt;='Rent Roll'!$K23,DJ$5&lt;='Rent Roll'!$L23),AND(DJ$5&gt;='Rent Roll'!$M49,DJ$5&lt;='Rent Roll'!$N49)),
IF('Rent Roll'!$S23=NNN,DJ53,
IF('Rent Roll'!$S23=Stop,DJ78,
IF('Rent Roll'!$S23=CAM_Fixed,DJ103,
IF('Rent Roll'!$S23=FSG,"-","-")))),"-"),"-")</f>
        <v>-</v>
      </c>
      <c r="DK26" s="92" t="str">
        <f>IF(DK$3='Rent Roll'!$U23,
IF(OR(AND(DK$5&gt;='Rent Roll'!$K23,DK$5&lt;='Rent Roll'!$L23),AND(DK$5&gt;='Rent Roll'!$M49,DK$5&lt;='Rent Roll'!$N49)),
IF('Rent Roll'!$S23=NNN,DK53,
IF('Rent Roll'!$S23=Stop,DK78,
IF('Rent Roll'!$S23=CAM_Fixed,DK103,
IF('Rent Roll'!$S23=FSG,"-","-")))),"-"),"-")</f>
        <v>-</v>
      </c>
      <c r="DL26" s="92" t="str">
        <f>IF(DL$3='Rent Roll'!$U23,
IF(OR(AND(DL$5&gt;='Rent Roll'!$K23,DL$5&lt;='Rent Roll'!$L23),AND(DL$5&gt;='Rent Roll'!$M49,DL$5&lt;='Rent Roll'!$N49)),
IF('Rent Roll'!$S23=NNN,DL53,
IF('Rent Roll'!$S23=Stop,DL78,
IF('Rent Roll'!$S23=CAM_Fixed,DL103,
IF('Rent Roll'!$S23=FSG,"-","-")))),"-"),"-")</f>
        <v>-</v>
      </c>
      <c r="DM26" s="92" t="str">
        <f>IF(DM$3='Rent Roll'!$U23,
IF(OR(AND(DM$5&gt;='Rent Roll'!$K23,DM$5&lt;='Rent Roll'!$L23),AND(DM$5&gt;='Rent Roll'!$M49,DM$5&lt;='Rent Roll'!$N49)),
IF('Rent Roll'!$S23=NNN,DM53,
IF('Rent Roll'!$S23=Stop,DM78,
IF('Rent Roll'!$S23=CAM_Fixed,DM103,
IF('Rent Roll'!$S23=FSG,"-","-")))),"-"),"-")</f>
        <v>-</v>
      </c>
      <c r="DN26" s="92" t="str">
        <f>IF(DN$3='Rent Roll'!$U23,
IF(OR(AND(DN$5&gt;='Rent Roll'!$K23,DN$5&lt;='Rent Roll'!$L23),AND(DN$5&gt;='Rent Roll'!$M49,DN$5&lt;='Rent Roll'!$N49)),
IF('Rent Roll'!$S23=NNN,DN53,
IF('Rent Roll'!$S23=Stop,DN78,
IF('Rent Roll'!$S23=CAM_Fixed,DN103,
IF('Rent Roll'!$S23=FSG,"-","-")))),"-"),"-")</f>
        <v>-</v>
      </c>
      <c r="DO26" s="92" t="str">
        <f>IF(DO$3='Rent Roll'!$U23,
IF(OR(AND(DO$5&gt;='Rent Roll'!$K23,DO$5&lt;='Rent Roll'!$L23),AND(DO$5&gt;='Rent Roll'!$M49,DO$5&lt;='Rent Roll'!$N49)),
IF('Rent Roll'!$S23=NNN,DO53,
IF('Rent Roll'!$S23=Stop,DO78,
IF('Rent Roll'!$S23=CAM_Fixed,DO103,
IF('Rent Roll'!$S23=FSG,"-","-")))),"-"),"-")</f>
        <v>-</v>
      </c>
      <c r="DP26" s="92" t="str">
        <f>IF(DP$3='Rent Roll'!$U23,
IF(OR(AND(DP$5&gt;='Rent Roll'!$K23,DP$5&lt;='Rent Roll'!$L23),AND(DP$5&gt;='Rent Roll'!$M49,DP$5&lt;='Rent Roll'!$N49)),
IF('Rent Roll'!$S23=NNN,DP53,
IF('Rent Roll'!$S23=Stop,DP78,
IF('Rent Roll'!$S23=CAM_Fixed,DP103,
IF('Rent Roll'!$S23=FSG,"-","-")))),"-"),"-")</f>
        <v>-</v>
      </c>
      <c r="DQ26" s="92" t="str">
        <f>IF(DQ$3='Rent Roll'!$U23,
IF(OR(AND(DQ$5&gt;='Rent Roll'!$K23,DQ$5&lt;='Rent Roll'!$L23),AND(DQ$5&gt;='Rent Roll'!$M49,DQ$5&lt;='Rent Roll'!$N49)),
IF('Rent Roll'!$S23=NNN,DQ53,
IF('Rent Roll'!$S23=Stop,DQ78,
IF('Rent Roll'!$S23=CAM_Fixed,DQ103,
IF('Rent Roll'!$S23=FSG,"-","-")))),"-"),"-")</f>
        <v>-</v>
      </c>
      <c r="DR26" s="92" t="str">
        <f>IF(DR$3='Rent Roll'!$U23,
IF(OR(AND(DR$5&gt;='Rent Roll'!$K23,DR$5&lt;='Rent Roll'!$L23),AND(DR$5&gt;='Rent Roll'!$M49,DR$5&lt;='Rent Roll'!$N49)),
IF('Rent Roll'!$S23=NNN,DR53,
IF('Rent Roll'!$S23=Stop,DR78,
IF('Rent Roll'!$S23=CAM_Fixed,DR103,
IF('Rent Roll'!$S23=FSG,"-","-")))),"-"),"-")</f>
        <v>-</v>
      </c>
      <c r="DS26" s="92" t="str">
        <f>IF(DS$3='Rent Roll'!$U23,
IF(OR(AND(DS$5&gt;='Rent Roll'!$K23,DS$5&lt;='Rent Roll'!$L23),AND(DS$5&gt;='Rent Roll'!$M49,DS$5&lt;='Rent Roll'!$N49)),
IF('Rent Roll'!$S23=NNN,DS53,
IF('Rent Roll'!$S23=Stop,DS78,
IF('Rent Roll'!$S23=CAM_Fixed,DS103,
IF('Rent Roll'!$S23=FSG,"-","-")))),"-"),"-")</f>
        <v>-</v>
      </c>
      <c r="DT26" s="92" t="str">
        <f>IF(DT$3='Rent Roll'!$U23,
IF(OR(AND(DT$5&gt;='Rent Roll'!$K23,DT$5&lt;='Rent Roll'!$L23),AND(DT$5&gt;='Rent Roll'!$M49,DT$5&lt;='Rent Roll'!$N49)),
IF('Rent Roll'!$S23=NNN,DT53,
IF('Rent Roll'!$S23=Stop,DT78,
IF('Rent Roll'!$S23=CAM_Fixed,DT103,
IF('Rent Roll'!$S23=FSG,"-","-")))),"-"),"-")</f>
        <v>-</v>
      </c>
      <c r="DU26" s="92" t="str">
        <f>IF(DU$3='Rent Roll'!$U23,
IF(OR(AND(DU$5&gt;='Rent Roll'!$K23,DU$5&lt;='Rent Roll'!$L23),AND(DU$5&gt;='Rent Roll'!$M49,DU$5&lt;='Rent Roll'!$N49)),
IF('Rent Roll'!$S23=NNN,DU53,
IF('Rent Roll'!$S23=Stop,DU78,
IF('Rent Roll'!$S23=CAM_Fixed,DU103,
IF('Rent Roll'!$S23=FSG,"-","-")))),"-"),"-")</f>
        <v>-</v>
      </c>
      <c r="DV26" s="92" t="str">
        <f>IF(DV$3='Rent Roll'!$U23,
IF(OR(AND(DV$5&gt;='Rent Roll'!$K23,DV$5&lt;='Rent Roll'!$L23),AND(DV$5&gt;='Rent Roll'!$M49,DV$5&lt;='Rent Roll'!$N49)),
IF('Rent Roll'!$S23=NNN,DV53,
IF('Rent Roll'!$S23=Stop,DV78,
IF('Rent Roll'!$S23=CAM_Fixed,DV103,
IF('Rent Roll'!$S23=FSG,"-","-")))),"-"),"-")</f>
        <v>-</v>
      </c>
      <c r="DW26" s="92" t="str">
        <f>IF(DW$3='Rent Roll'!$U23,
IF(OR(AND(DW$5&gt;='Rent Roll'!$K23,DW$5&lt;='Rent Roll'!$L23),AND(DW$5&gt;='Rent Roll'!$M49,DW$5&lt;='Rent Roll'!$N49)),
IF('Rent Roll'!$S23=NNN,DW53,
IF('Rent Roll'!$S23=Stop,DW78,
IF('Rent Roll'!$S23=CAM_Fixed,DW103,
IF('Rent Roll'!$S23=FSG,"-","-")))),"-"),"-")</f>
        <v>-</v>
      </c>
      <c r="DX26" s="92" t="str">
        <f>IF(DX$3='Rent Roll'!$U23,
IF(OR(AND(DX$5&gt;='Rent Roll'!$K23,DX$5&lt;='Rent Roll'!$L23),AND(DX$5&gt;='Rent Roll'!$M49,DX$5&lt;='Rent Roll'!$N49)),
IF('Rent Roll'!$S23=NNN,DX53,
IF('Rent Roll'!$S23=Stop,DX78,
IF('Rent Roll'!$S23=CAM_Fixed,DX103,
IF('Rent Roll'!$S23=FSG,"-","-")))),"-"),"-")</f>
        <v>-</v>
      </c>
      <c r="DY26" s="92" t="str">
        <f>IF(DY$3='Rent Roll'!$U23,
IF(OR(AND(DY$5&gt;='Rent Roll'!$K23,DY$5&lt;='Rent Roll'!$L23),AND(DY$5&gt;='Rent Roll'!$M49,DY$5&lt;='Rent Roll'!$N49)),
IF('Rent Roll'!$S23=NNN,DY53,
IF('Rent Roll'!$S23=Stop,DY78,
IF('Rent Roll'!$S23=CAM_Fixed,DY103,
IF('Rent Roll'!$S23=FSG,"-","-")))),"-"),"-")</f>
        <v>-</v>
      </c>
      <c r="DZ26" s="92" t="str">
        <f>IF(DZ$3='Rent Roll'!$U23,
IF(OR(AND(DZ$5&gt;='Rent Roll'!$K23,DZ$5&lt;='Rent Roll'!$L23),AND(DZ$5&gt;='Rent Roll'!$M49,DZ$5&lt;='Rent Roll'!$N49)),
IF('Rent Roll'!$S23=NNN,DZ53,
IF('Rent Roll'!$S23=Stop,DZ78,
IF('Rent Roll'!$S23=CAM_Fixed,DZ103,
IF('Rent Roll'!$S23=FSG,"-","-")))),"-"),"-")</f>
        <v>-</v>
      </c>
      <c r="EA26" s="92" t="str">
        <f>IF(EA$3='Rent Roll'!$U23,
IF(OR(AND(EA$5&gt;='Rent Roll'!$K23,EA$5&lt;='Rent Roll'!$L23),AND(EA$5&gt;='Rent Roll'!$M49,EA$5&lt;='Rent Roll'!$N49)),
IF('Rent Roll'!$S23=NNN,EA53,
IF('Rent Roll'!$S23=Stop,EA78,
IF('Rent Roll'!$S23=CAM_Fixed,EA103,
IF('Rent Roll'!$S23=FSG,"-","-")))),"-"),"-")</f>
        <v>-</v>
      </c>
      <c r="EB26" s="92" t="str">
        <f>IF(EB$3='Rent Roll'!$U23,
IF(OR(AND(EB$5&gt;='Rent Roll'!$K23,EB$5&lt;='Rent Roll'!$L23),AND(EB$5&gt;='Rent Roll'!$M49,EB$5&lt;='Rent Roll'!$N49)),
IF('Rent Roll'!$S23=NNN,EB53,
IF('Rent Roll'!$S23=Stop,EB78,
IF('Rent Roll'!$S23=CAM_Fixed,EB103,
IF('Rent Roll'!$S23=FSG,"-","-")))),"-"),"-")</f>
        <v>-</v>
      </c>
      <c r="EC26" s="92" t="str">
        <f>IF(EC$3='Rent Roll'!$U23,
IF(OR(AND(EC$5&gt;='Rent Roll'!$K23,EC$5&lt;='Rent Roll'!$L23),AND(EC$5&gt;='Rent Roll'!$M49,EC$5&lt;='Rent Roll'!$N49)),
IF('Rent Roll'!$S23=NNN,EC53,
IF('Rent Roll'!$S23=Stop,EC78,
IF('Rent Roll'!$S23=CAM_Fixed,EC103,
IF('Rent Roll'!$S23=FSG,"-","-")))),"-"),"-")</f>
        <v>-</v>
      </c>
      <c r="ED26" s="92" t="str">
        <f>IF(ED$3='Rent Roll'!$U23,
IF(OR(AND(ED$5&gt;='Rent Roll'!$K23,ED$5&lt;='Rent Roll'!$L23),AND(ED$5&gt;='Rent Roll'!$M49,ED$5&lt;='Rent Roll'!$N49)),
IF('Rent Roll'!$S23=NNN,ED53,
IF('Rent Roll'!$S23=Stop,ED78,
IF('Rent Roll'!$S23=CAM_Fixed,ED103,
IF('Rent Roll'!$S23=FSG,"-","-")))),"-"),"-")</f>
        <v>-</v>
      </c>
      <c r="EE26" s="92" t="str">
        <f>IF(EE$3='Rent Roll'!$U23,
IF(OR(AND(EE$5&gt;='Rent Roll'!$K23,EE$5&lt;='Rent Roll'!$L23),AND(EE$5&gt;='Rent Roll'!$M49,EE$5&lt;='Rent Roll'!$N49)),
IF('Rent Roll'!$S23=NNN,EE53,
IF('Rent Roll'!$S23=Stop,EE78,
IF('Rent Roll'!$S23=CAM_Fixed,EE103,
IF('Rent Roll'!$S23=FSG,"-","-")))),"-"),"-")</f>
        <v>-</v>
      </c>
      <c r="EF26" s="214" t="str">
        <f>IF(EF$3='Rent Roll'!$U23,
IF(OR(AND(EF$5&gt;='Rent Roll'!$K23,EF$5&lt;='Rent Roll'!$L23),AND(EF$5&gt;='Rent Roll'!$M49,EF$5&lt;='Rent Roll'!$N49)),
IF('Rent Roll'!$S23=NNN,EF53,
IF('Rent Roll'!$S23=Stop,EF78,
IF('Rent Roll'!$S23=CAM_Fixed,EF103,
IF('Rent Roll'!$S23=FSG,"-","-")))),"-"),"-")</f>
        <v>-</v>
      </c>
      <c r="EG26" s="251" t="s">
        <v>109</v>
      </c>
    </row>
    <row r="27" spans="2:137" x14ac:dyDescent="0.25">
      <c r="B27" s="288" t="str">
        <f>IF('Rent Roll'!S24&gt;0,'Rent Roll'!S24,"")</f>
        <v/>
      </c>
      <c r="C27" s="287" t="str">
        <f>CONCATENATE('Rent Roll'!B24&amp;" - "&amp;'Rent Roll'!C24)</f>
        <v xml:space="preserve"> - </v>
      </c>
      <c r="D27" s="214">
        <f t="shared" si="11"/>
        <v>0</v>
      </c>
      <c r="E27" s="92" t="str">
        <f>IF(E$3='Rent Roll'!$U24,
IF(OR(AND(E$5&gt;='Rent Roll'!$K24,E$5&lt;='Rent Roll'!$L24),AND(E$5&gt;='Rent Roll'!$M50,E$5&lt;='Rent Roll'!$N50)),
IF('Rent Roll'!$S24=NNN,E54,
IF('Rent Roll'!$S24=Stop,E79,
IF('Rent Roll'!$S24=CAM_Fixed,E104,
IF('Rent Roll'!$S24=FSG,"-","-")))),"-"),"-")</f>
        <v>-</v>
      </c>
      <c r="F27" s="92" t="str">
        <f>IF(F$3='Rent Roll'!$U24,
IF(OR(AND(F$5&gt;='Rent Roll'!$K24,F$5&lt;='Rent Roll'!$L24),AND(F$5&gt;='Rent Roll'!$M50,F$5&lt;='Rent Roll'!$N50)),
IF('Rent Roll'!$S24=NNN,F54,
IF('Rent Roll'!$S24=Stop,F79,
IF('Rent Roll'!$S24=CAM_Fixed,F104,
IF('Rent Roll'!$S24=FSG,"-","-")))),"-"),"-")</f>
        <v>-</v>
      </c>
      <c r="G27" s="92" t="str">
        <f>IF(G$3='Rent Roll'!$U24,
IF(OR(AND(G$5&gt;='Rent Roll'!$K24,G$5&lt;='Rent Roll'!$L24),AND(G$5&gt;='Rent Roll'!$M50,G$5&lt;='Rent Roll'!$N50)),
IF('Rent Roll'!$S24=NNN,G54,
IF('Rent Roll'!$S24=Stop,G79,
IF('Rent Roll'!$S24=CAM_Fixed,G104,
IF('Rent Roll'!$S24=FSG,"-","-")))),"-"),"-")</f>
        <v>-</v>
      </c>
      <c r="H27" s="92" t="str">
        <f>IF(H$3='Rent Roll'!$U24,
IF(OR(AND(H$5&gt;='Rent Roll'!$K24,H$5&lt;='Rent Roll'!$L24),AND(H$5&gt;='Rent Roll'!$M50,H$5&lt;='Rent Roll'!$N50)),
IF('Rent Roll'!$S24=NNN,H54,
IF('Rent Roll'!$S24=Stop,H79,
IF('Rent Roll'!$S24=CAM_Fixed,H104,
IF('Rent Roll'!$S24=FSG,"-","-")))),"-"),"-")</f>
        <v>-</v>
      </c>
      <c r="I27" s="92" t="str">
        <f>IF(I$3='Rent Roll'!$U24,
IF(OR(AND(I$5&gt;='Rent Roll'!$K24,I$5&lt;='Rent Roll'!$L24),AND(I$5&gt;='Rent Roll'!$M50,I$5&lt;='Rent Roll'!$N50)),
IF('Rent Roll'!$S24=NNN,I54,
IF('Rent Roll'!$S24=Stop,I79,
IF('Rent Roll'!$S24=CAM_Fixed,I104,
IF('Rent Roll'!$S24=FSG,"-","-")))),"-"),"-")</f>
        <v>-</v>
      </c>
      <c r="J27" s="92" t="str">
        <f>IF(J$3='Rent Roll'!$U24,
IF(OR(AND(J$5&gt;='Rent Roll'!$K24,J$5&lt;='Rent Roll'!$L24),AND(J$5&gt;='Rent Roll'!$M50,J$5&lt;='Rent Roll'!$N50)),
IF('Rent Roll'!$S24=NNN,J54,
IF('Rent Roll'!$S24=Stop,J79,
IF('Rent Roll'!$S24=CAM_Fixed,J104,
IF('Rent Roll'!$S24=FSG,"-","-")))),"-"),"-")</f>
        <v>-</v>
      </c>
      <c r="K27" s="92" t="str">
        <f>IF(K$3='Rent Roll'!$U24,
IF(OR(AND(K$5&gt;='Rent Roll'!$K24,K$5&lt;='Rent Roll'!$L24),AND(K$5&gt;='Rent Roll'!$M50,K$5&lt;='Rent Roll'!$N50)),
IF('Rent Roll'!$S24=NNN,K54,
IF('Rent Roll'!$S24=Stop,K79,
IF('Rent Roll'!$S24=CAM_Fixed,K104,
IF('Rent Roll'!$S24=FSG,"-","-")))),"-"),"-")</f>
        <v>-</v>
      </c>
      <c r="L27" s="92" t="str">
        <f>IF(L$3='Rent Roll'!$U24,
IF(OR(AND(L$5&gt;='Rent Roll'!$K24,L$5&lt;='Rent Roll'!$L24),AND(L$5&gt;='Rent Roll'!$M50,L$5&lt;='Rent Roll'!$N50)),
IF('Rent Roll'!$S24=NNN,L54,
IF('Rent Roll'!$S24=Stop,L79,
IF('Rent Roll'!$S24=CAM_Fixed,L104,
IF('Rent Roll'!$S24=FSG,"-","-")))),"-"),"-")</f>
        <v>-</v>
      </c>
      <c r="M27" s="92" t="str">
        <f>IF(M$3='Rent Roll'!$U24,
IF(OR(AND(M$5&gt;='Rent Roll'!$K24,M$5&lt;='Rent Roll'!$L24),AND(M$5&gt;='Rent Roll'!$M50,M$5&lt;='Rent Roll'!$N50)),
IF('Rent Roll'!$S24=NNN,M54,
IF('Rent Roll'!$S24=Stop,M79,
IF('Rent Roll'!$S24=CAM_Fixed,M104,
IF('Rent Roll'!$S24=FSG,"-","-")))),"-"),"-")</f>
        <v>-</v>
      </c>
      <c r="N27" s="92" t="str">
        <f>IF(N$3='Rent Roll'!$U24,
IF(OR(AND(N$5&gt;='Rent Roll'!$K24,N$5&lt;='Rent Roll'!$L24),AND(N$5&gt;='Rent Roll'!$M50,N$5&lt;='Rent Roll'!$N50)),
IF('Rent Roll'!$S24=NNN,N54,
IF('Rent Roll'!$S24=Stop,N79,
IF('Rent Roll'!$S24=CAM_Fixed,N104,
IF('Rent Roll'!$S24=FSG,"-","-")))),"-"),"-")</f>
        <v>-</v>
      </c>
      <c r="O27" s="92" t="str">
        <f>IF(O$3='Rent Roll'!$U24,
IF(OR(AND(O$5&gt;='Rent Roll'!$K24,O$5&lt;='Rent Roll'!$L24),AND(O$5&gt;='Rent Roll'!$M50,O$5&lt;='Rent Roll'!$N50)),
IF('Rent Roll'!$S24=NNN,O54,
IF('Rent Roll'!$S24=Stop,O79,
IF('Rent Roll'!$S24=CAM_Fixed,O104,
IF('Rent Roll'!$S24=FSG,"-","-")))),"-"),"-")</f>
        <v>-</v>
      </c>
      <c r="P27" s="92" t="str">
        <f>IF(P$3='Rent Roll'!$U24,
IF(OR(AND(P$5&gt;='Rent Roll'!$K24,P$5&lt;='Rent Roll'!$L24),AND(P$5&gt;='Rent Roll'!$M50,P$5&lt;='Rent Roll'!$N50)),
IF('Rent Roll'!$S24=NNN,P54,
IF('Rent Roll'!$S24=Stop,P79,
IF('Rent Roll'!$S24=CAM_Fixed,P104,
IF('Rent Roll'!$S24=FSG,"-","-")))),"-"),"-")</f>
        <v>-</v>
      </c>
      <c r="Q27" s="92" t="str">
        <f>IF(Q$3='Rent Roll'!$U24,
IF(OR(AND(Q$5&gt;='Rent Roll'!$K24,Q$5&lt;='Rent Roll'!$L24),AND(Q$5&gt;='Rent Roll'!$M50,Q$5&lt;='Rent Roll'!$N50)),
IF('Rent Roll'!$S24=NNN,Q54,
IF('Rent Roll'!$S24=Stop,Q79,
IF('Rent Roll'!$S24=CAM_Fixed,Q104,
IF('Rent Roll'!$S24=FSG,"-","-")))),"-"),"-")</f>
        <v>-</v>
      </c>
      <c r="R27" s="92" t="str">
        <f>IF(R$3='Rent Roll'!$U24,
IF(OR(AND(R$5&gt;='Rent Roll'!$K24,R$5&lt;='Rent Roll'!$L24),AND(R$5&gt;='Rent Roll'!$M50,R$5&lt;='Rent Roll'!$N50)),
IF('Rent Roll'!$S24=NNN,R54,
IF('Rent Roll'!$S24=Stop,R79,
IF('Rent Roll'!$S24=CAM_Fixed,R104,
IF('Rent Roll'!$S24=FSG,"-","-")))),"-"),"-")</f>
        <v>-</v>
      </c>
      <c r="S27" s="92" t="str">
        <f>IF(S$3='Rent Roll'!$U24,
IF(OR(AND(S$5&gt;='Rent Roll'!$K24,S$5&lt;='Rent Roll'!$L24),AND(S$5&gt;='Rent Roll'!$M50,S$5&lt;='Rent Roll'!$N50)),
IF('Rent Roll'!$S24=NNN,S54,
IF('Rent Roll'!$S24=Stop,S79,
IF('Rent Roll'!$S24=CAM_Fixed,S104,
IF('Rent Roll'!$S24=FSG,"-","-")))),"-"),"-")</f>
        <v>-</v>
      </c>
      <c r="T27" s="92" t="str">
        <f>IF(T$3='Rent Roll'!$U24,
IF(OR(AND(T$5&gt;='Rent Roll'!$K24,T$5&lt;='Rent Roll'!$L24),AND(T$5&gt;='Rent Roll'!$M50,T$5&lt;='Rent Roll'!$N50)),
IF('Rent Roll'!$S24=NNN,T54,
IF('Rent Roll'!$S24=Stop,T79,
IF('Rent Roll'!$S24=CAM_Fixed,T104,
IF('Rent Roll'!$S24=FSG,"-","-")))),"-"),"-")</f>
        <v>-</v>
      </c>
      <c r="U27" s="92" t="str">
        <f>IF(U$3='Rent Roll'!$U24,
IF(OR(AND(U$5&gt;='Rent Roll'!$K24,U$5&lt;='Rent Roll'!$L24),AND(U$5&gt;='Rent Roll'!$M50,U$5&lt;='Rent Roll'!$N50)),
IF('Rent Roll'!$S24=NNN,U54,
IF('Rent Roll'!$S24=Stop,U79,
IF('Rent Roll'!$S24=CAM_Fixed,U104,
IF('Rent Roll'!$S24=FSG,"-","-")))),"-"),"-")</f>
        <v>-</v>
      </c>
      <c r="V27" s="92" t="str">
        <f>IF(V$3='Rent Roll'!$U24,
IF(OR(AND(V$5&gt;='Rent Roll'!$K24,V$5&lt;='Rent Roll'!$L24),AND(V$5&gt;='Rent Roll'!$M50,V$5&lt;='Rent Roll'!$N50)),
IF('Rent Roll'!$S24=NNN,V54,
IF('Rent Roll'!$S24=Stop,V79,
IF('Rent Roll'!$S24=CAM_Fixed,V104,
IF('Rent Roll'!$S24=FSG,"-","-")))),"-"),"-")</f>
        <v>-</v>
      </c>
      <c r="W27" s="92" t="str">
        <f>IF(W$3='Rent Roll'!$U24,
IF(OR(AND(W$5&gt;='Rent Roll'!$K24,W$5&lt;='Rent Roll'!$L24),AND(W$5&gt;='Rent Roll'!$M50,W$5&lt;='Rent Roll'!$N50)),
IF('Rent Roll'!$S24=NNN,W54,
IF('Rent Roll'!$S24=Stop,W79,
IF('Rent Roll'!$S24=CAM_Fixed,W104,
IF('Rent Roll'!$S24=FSG,"-","-")))),"-"),"-")</f>
        <v>-</v>
      </c>
      <c r="X27" s="92" t="str">
        <f>IF(X$3='Rent Roll'!$U24,
IF(OR(AND(X$5&gt;='Rent Roll'!$K24,X$5&lt;='Rent Roll'!$L24),AND(X$5&gt;='Rent Roll'!$M50,X$5&lt;='Rent Roll'!$N50)),
IF('Rent Roll'!$S24=NNN,X54,
IF('Rent Roll'!$S24=Stop,X79,
IF('Rent Roll'!$S24=CAM_Fixed,X104,
IF('Rent Roll'!$S24=FSG,"-","-")))),"-"),"-")</f>
        <v>-</v>
      </c>
      <c r="Y27" s="92" t="str">
        <f>IF(Y$3='Rent Roll'!$U24,
IF(OR(AND(Y$5&gt;='Rent Roll'!$K24,Y$5&lt;='Rent Roll'!$L24),AND(Y$5&gt;='Rent Roll'!$M50,Y$5&lt;='Rent Roll'!$N50)),
IF('Rent Roll'!$S24=NNN,Y54,
IF('Rent Roll'!$S24=Stop,Y79,
IF('Rent Roll'!$S24=CAM_Fixed,Y104,
IF('Rent Roll'!$S24=FSG,"-","-")))),"-"),"-")</f>
        <v>-</v>
      </c>
      <c r="Z27" s="92" t="str">
        <f>IF(Z$3='Rent Roll'!$U24,
IF(OR(AND(Z$5&gt;='Rent Roll'!$K24,Z$5&lt;='Rent Roll'!$L24),AND(Z$5&gt;='Rent Roll'!$M50,Z$5&lt;='Rent Roll'!$N50)),
IF('Rent Roll'!$S24=NNN,Z54,
IF('Rent Roll'!$S24=Stop,Z79,
IF('Rent Roll'!$S24=CAM_Fixed,Z104,
IF('Rent Roll'!$S24=FSG,"-","-")))),"-"),"-")</f>
        <v>-</v>
      </c>
      <c r="AA27" s="92" t="str">
        <f>IF(AA$3='Rent Roll'!$U24,
IF(OR(AND(AA$5&gt;='Rent Roll'!$K24,AA$5&lt;='Rent Roll'!$L24),AND(AA$5&gt;='Rent Roll'!$M50,AA$5&lt;='Rent Roll'!$N50)),
IF('Rent Roll'!$S24=NNN,AA54,
IF('Rent Roll'!$S24=Stop,AA79,
IF('Rent Roll'!$S24=CAM_Fixed,AA104,
IF('Rent Roll'!$S24=FSG,"-","-")))),"-"),"-")</f>
        <v>-</v>
      </c>
      <c r="AB27" s="92" t="str">
        <f>IF(AB$3='Rent Roll'!$U24,
IF(OR(AND(AB$5&gt;='Rent Roll'!$K24,AB$5&lt;='Rent Roll'!$L24),AND(AB$5&gt;='Rent Roll'!$M50,AB$5&lt;='Rent Roll'!$N50)),
IF('Rent Roll'!$S24=NNN,AB54,
IF('Rent Roll'!$S24=Stop,AB79,
IF('Rent Roll'!$S24=CAM_Fixed,AB104,
IF('Rent Roll'!$S24=FSG,"-","-")))),"-"),"-")</f>
        <v>-</v>
      </c>
      <c r="AC27" s="92" t="str">
        <f>IF(AC$3='Rent Roll'!$U24,
IF(OR(AND(AC$5&gt;='Rent Roll'!$K24,AC$5&lt;='Rent Roll'!$L24),AND(AC$5&gt;='Rent Roll'!$M50,AC$5&lt;='Rent Roll'!$N50)),
IF('Rent Roll'!$S24=NNN,AC54,
IF('Rent Roll'!$S24=Stop,AC79,
IF('Rent Roll'!$S24=CAM_Fixed,AC104,
IF('Rent Roll'!$S24=FSG,"-","-")))),"-"),"-")</f>
        <v>-</v>
      </c>
      <c r="AD27" s="92" t="str">
        <f>IF(AD$3='Rent Roll'!$U24,
IF(OR(AND(AD$5&gt;='Rent Roll'!$K24,AD$5&lt;='Rent Roll'!$L24),AND(AD$5&gt;='Rent Roll'!$M50,AD$5&lt;='Rent Roll'!$N50)),
IF('Rent Roll'!$S24=NNN,AD54,
IF('Rent Roll'!$S24=Stop,AD79,
IF('Rent Roll'!$S24=CAM_Fixed,AD104,
IF('Rent Roll'!$S24=FSG,"-","-")))),"-"),"-")</f>
        <v>-</v>
      </c>
      <c r="AE27" s="92" t="str">
        <f>IF(AE$3='Rent Roll'!$U24,
IF(OR(AND(AE$5&gt;='Rent Roll'!$K24,AE$5&lt;='Rent Roll'!$L24),AND(AE$5&gt;='Rent Roll'!$M50,AE$5&lt;='Rent Roll'!$N50)),
IF('Rent Roll'!$S24=NNN,AE54,
IF('Rent Roll'!$S24=Stop,AE79,
IF('Rent Roll'!$S24=CAM_Fixed,AE104,
IF('Rent Roll'!$S24=FSG,"-","-")))),"-"),"-")</f>
        <v>-</v>
      </c>
      <c r="AF27" s="92" t="str">
        <f>IF(AF$3='Rent Roll'!$U24,
IF(OR(AND(AF$5&gt;='Rent Roll'!$K24,AF$5&lt;='Rent Roll'!$L24),AND(AF$5&gt;='Rent Roll'!$M50,AF$5&lt;='Rent Roll'!$N50)),
IF('Rent Roll'!$S24=NNN,AF54,
IF('Rent Roll'!$S24=Stop,AF79,
IF('Rent Roll'!$S24=CAM_Fixed,AF104,
IF('Rent Roll'!$S24=FSG,"-","-")))),"-"),"-")</f>
        <v>-</v>
      </c>
      <c r="AG27" s="92" t="str">
        <f>IF(AG$3='Rent Roll'!$U24,
IF(OR(AND(AG$5&gt;='Rent Roll'!$K24,AG$5&lt;='Rent Roll'!$L24),AND(AG$5&gt;='Rent Roll'!$M50,AG$5&lt;='Rent Roll'!$N50)),
IF('Rent Roll'!$S24=NNN,AG54,
IF('Rent Roll'!$S24=Stop,AG79,
IF('Rent Roll'!$S24=CAM_Fixed,AG104,
IF('Rent Roll'!$S24=FSG,"-","-")))),"-"),"-")</f>
        <v>-</v>
      </c>
      <c r="AH27" s="92" t="str">
        <f>IF(AH$3='Rent Roll'!$U24,
IF(OR(AND(AH$5&gt;='Rent Roll'!$K24,AH$5&lt;='Rent Roll'!$L24),AND(AH$5&gt;='Rent Roll'!$M50,AH$5&lt;='Rent Roll'!$N50)),
IF('Rent Roll'!$S24=NNN,AH54,
IF('Rent Roll'!$S24=Stop,AH79,
IF('Rent Roll'!$S24=CAM_Fixed,AH104,
IF('Rent Roll'!$S24=FSG,"-","-")))),"-"),"-")</f>
        <v>-</v>
      </c>
      <c r="AI27" s="92" t="str">
        <f>IF(AI$3='Rent Roll'!$U24,
IF(OR(AND(AI$5&gt;='Rent Roll'!$K24,AI$5&lt;='Rent Roll'!$L24),AND(AI$5&gt;='Rent Roll'!$M50,AI$5&lt;='Rent Roll'!$N50)),
IF('Rent Roll'!$S24=NNN,AI54,
IF('Rent Roll'!$S24=Stop,AI79,
IF('Rent Roll'!$S24=CAM_Fixed,AI104,
IF('Rent Roll'!$S24=FSG,"-","-")))),"-"),"-")</f>
        <v>-</v>
      </c>
      <c r="AJ27" s="92" t="str">
        <f>IF(AJ$3='Rent Roll'!$U24,
IF(OR(AND(AJ$5&gt;='Rent Roll'!$K24,AJ$5&lt;='Rent Roll'!$L24),AND(AJ$5&gt;='Rent Roll'!$M50,AJ$5&lt;='Rent Roll'!$N50)),
IF('Rent Roll'!$S24=NNN,AJ54,
IF('Rent Roll'!$S24=Stop,AJ79,
IF('Rent Roll'!$S24=CAM_Fixed,AJ104,
IF('Rent Roll'!$S24=FSG,"-","-")))),"-"),"-")</f>
        <v>-</v>
      </c>
      <c r="AK27" s="92" t="str">
        <f>IF(AK$3='Rent Roll'!$U24,
IF(OR(AND(AK$5&gt;='Rent Roll'!$K24,AK$5&lt;='Rent Roll'!$L24),AND(AK$5&gt;='Rent Roll'!$M50,AK$5&lt;='Rent Roll'!$N50)),
IF('Rent Roll'!$S24=NNN,AK54,
IF('Rent Roll'!$S24=Stop,AK79,
IF('Rent Roll'!$S24=CAM_Fixed,AK104,
IF('Rent Roll'!$S24=FSG,"-","-")))),"-"),"-")</f>
        <v>-</v>
      </c>
      <c r="AL27" s="92" t="str">
        <f>IF(AL$3='Rent Roll'!$U24,
IF(OR(AND(AL$5&gt;='Rent Roll'!$K24,AL$5&lt;='Rent Roll'!$L24),AND(AL$5&gt;='Rent Roll'!$M50,AL$5&lt;='Rent Roll'!$N50)),
IF('Rent Roll'!$S24=NNN,AL54,
IF('Rent Roll'!$S24=Stop,AL79,
IF('Rent Roll'!$S24=CAM_Fixed,AL104,
IF('Rent Roll'!$S24=FSG,"-","-")))),"-"),"-")</f>
        <v>-</v>
      </c>
      <c r="AM27" s="92" t="str">
        <f>IF(AM$3='Rent Roll'!$U24,
IF(OR(AND(AM$5&gt;='Rent Roll'!$K24,AM$5&lt;='Rent Roll'!$L24),AND(AM$5&gt;='Rent Roll'!$M50,AM$5&lt;='Rent Roll'!$N50)),
IF('Rent Roll'!$S24=NNN,AM54,
IF('Rent Roll'!$S24=Stop,AM79,
IF('Rent Roll'!$S24=CAM_Fixed,AM104,
IF('Rent Roll'!$S24=FSG,"-","-")))),"-"),"-")</f>
        <v>-</v>
      </c>
      <c r="AN27" s="92" t="str">
        <f>IF(AN$3='Rent Roll'!$U24,
IF(OR(AND(AN$5&gt;='Rent Roll'!$K24,AN$5&lt;='Rent Roll'!$L24),AND(AN$5&gt;='Rent Roll'!$M50,AN$5&lt;='Rent Roll'!$N50)),
IF('Rent Roll'!$S24=NNN,AN54,
IF('Rent Roll'!$S24=Stop,AN79,
IF('Rent Roll'!$S24=CAM_Fixed,AN104,
IF('Rent Roll'!$S24=FSG,"-","-")))),"-"),"-")</f>
        <v>-</v>
      </c>
      <c r="AO27" s="92" t="str">
        <f>IF(AO$3='Rent Roll'!$U24,
IF(OR(AND(AO$5&gt;='Rent Roll'!$K24,AO$5&lt;='Rent Roll'!$L24),AND(AO$5&gt;='Rent Roll'!$M50,AO$5&lt;='Rent Roll'!$N50)),
IF('Rent Roll'!$S24=NNN,AO54,
IF('Rent Roll'!$S24=Stop,AO79,
IF('Rent Roll'!$S24=CAM_Fixed,AO104,
IF('Rent Roll'!$S24=FSG,"-","-")))),"-"),"-")</f>
        <v>-</v>
      </c>
      <c r="AP27" s="92" t="str">
        <f>IF(AP$3='Rent Roll'!$U24,
IF(OR(AND(AP$5&gt;='Rent Roll'!$K24,AP$5&lt;='Rent Roll'!$L24),AND(AP$5&gt;='Rent Roll'!$M50,AP$5&lt;='Rent Roll'!$N50)),
IF('Rent Roll'!$S24=NNN,AP54,
IF('Rent Roll'!$S24=Stop,AP79,
IF('Rent Roll'!$S24=CAM_Fixed,AP104,
IF('Rent Roll'!$S24=FSG,"-","-")))),"-"),"-")</f>
        <v>-</v>
      </c>
      <c r="AQ27" s="92" t="str">
        <f>IF(AQ$3='Rent Roll'!$U24,
IF(OR(AND(AQ$5&gt;='Rent Roll'!$K24,AQ$5&lt;='Rent Roll'!$L24),AND(AQ$5&gt;='Rent Roll'!$M50,AQ$5&lt;='Rent Roll'!$N50)),
IF('Rent Roll'!$S24=NNN,AQ54,
IF('Rent Roll'!$S24=Stop,AQ79,
IF('Rent Roll'!$S24=CAM_Fixed,AQ104,
IF('Rent Roll'!$S24=FSG,"-","-")))),"-"),"-")</f>
        <v>-</v>
      </c>
      <c r="AR27" s="92" t="str">
        <f>IF(AR$3='Rent Roll'!$U24,
IF(OR(AND(AR$5&gt;='Rent Roll'!$K24,AR$5&lt;='Rent Roll'!$L24),AND(AR$5&gt;='Rent Roll'!$M50,AR$5&lt;='Rent Roll'!$N50)),
IF('Rent Roll'!$S24=NNN,AR54,
IF('Rent Roll'!$S24=Stop,AR79,
IF('Rent Roll'!$S24=CAM_Fixed,AR104,
IF('Rent Roll'!$S24=FSG,"-","-")))),"-"),"-")</f>
        <v>-</v>
      </c>
      <c r="AS27" s="92" t="str">
        <f>IF(AS$3='Rent Roll'!$U24,
IF(OR(AND(AS$5&gt;='Rent Roll'!$K24,AS$5&lt;='Rent Roll'!$L24),AND(AS$5&gt;='Rent Roll'!$M50,AS$5&lt;='Rent Roll'!$N50)),
IF('Rent Roll'!$S24=NNN,AS54,
IF('Rent Roll'!$S24=Stop,AS79,
IF('Rent Roll'!$S24=CAM_Fixed,AS104,
IF('Rent Roll'!$S24=FSG,"-","-")))),"-"),"-")</f>
        <v>-</v>
      </c>
      <c r="AT27" s="92" t="str">
        <f>IF(AT$3='Rent Roll'!$U24,
IF(OR(AND(AT$5&gt;='Rent Roll'!$K24,AT$5&lt;='Rent Roll'!$L24),AND(AT$5&gt;='Rent Roll'!$M50,AT$5&lt;='Rent Roll'!$N50)),
IF('Rent Roll'!$S24=NNN,AT54,
IF('Rent Roll'!$S24=Stop,AT79,
IF('Rent Roll'!$S24=CAM_Fixed,AT104,
IF('Rent Roll'!$S24=FSG,"-","-")))),"-"),"-")</f>
        <v>-</v>
      </c>
      <c r="AU27" s="92" t="str">
        <f>IF(AU$3='Rent Roll'!$U24,
IF(OR(AND(AU$5&gt;='Rent Roll'!$K24,AU$5&lt;='Rent Roll'!$L24),AND(AU$5&gt;='Rent Roll'!$M50,AU$5&lt;='Rent Roll'!$N50)),
IF('Rent Roll'!$S24=NNN,AU54,
IF('Rent Roll'!$S24=Stop,AU79,
IF('Rent Roll'!$S24=CAM_Fixed,AU104,
IF('Rent Roll'!$S24=FSG,"-","-")))),"-"),"-")</f>
        <v>-</v>
      </c>
      <c r="AV27" s="92" t="str">
        <f>IF(AV$3='Rent Roll'!$U24,
IF(OR(AND(AV$5&gt;='Rent Roll'!$K24,AV$5&lt;='Rent Roll'!$L24),AND(AV$5&gt;='Rent Roll'!$M50,AV$5&lt;='Rent Roll'!$N50)),
IF('Rent Roll'!$S24=NNN,AV54,
IF('Rent Roll'!$S24=Stop,AV79,
IF('Rent Roll'!$S24=CAM_Fixed,AV104,
IF('Rent Roll'!$S24=FSG,"-","-")))),"-"),"-")</f>
        <v>-</v>
      </c>
      <c r="AW27" s="92" t="str">
        <f>IF(AW$3='Rent Roll'!$U24,
IF(OR(AND(AW$5&gt;='Rent Roll'!$K24,AW$5&lt;='Rent Roll'!$L24),AND(AW$5&gt;='Rent Roll'!$M50,AW$5&lt;='Rent Roll'!$N50)),
IF('Rent Roll'!$S24=NNN,AW54,
IF('Rent Roll'!$S24=Stop,AW79,
IF('Rent Roll'!$S24=CAM_Fixed,AW104,
IF('Rent Roll'!$S24=FSG,"-","-")))),"-"),"-")</f>
        <v>-</v>
      </c>
      <c r="AX27" s="92" t="str">
        <f>IF(AX$3='Rent Roll'!$U24,
IF(OR(AND(AX$5&gt;='Rent Roll'!$K24,AX$5&lt;='Rent Roll'!$L24),AND(AX$5&gt;='Rent Roll'!$M50,AX$5&lt;='Rent Roll'!$N50)),
IF('Rent Roll'!$S24=NNN,AX54,
IF('Rent Roll'!$S24=Stop,AX79,
IF('Rent Roll'!$S24=CAM_Fixed,AX104,
IF('Rent Roll'!$S24=FSG,"-","-")))),"-"),"-")</f>
        <v>-</v>
      </c>
      <c r="AY27" s="92" t="str">
        <f>IF(AY$3='Rent Roll'!$U24,
IF(OR(AND(AY$5&gt;='Rent Roll'!$K24,AY$5&lt;='Rent Roll'!$L24),AND(AY$5&gt;='Rent Roll'!$M50,AY$5&lt;='Rent Roll'!$N50)),
IF('Rent Roll'!$S24=NNN,AY54,
IF('Rent Roll'!$S24=Stop,AY79,
IF('Rent Roll'!$S24=CAM_Fixed,AY104,
IF('Rent Roll'!$S24=FSG,"-","-")))),"-"),"-")</f>
        <v>-</v>
      </c>
      <c r="AZ27" s="92" t="str">
        <f>IF(AZ$3='Rent Roll'!$U24,
IF(OR(AND(AZ$5&gt;='Rent Roll'!$K24,AZ$5&lt;='Rent Roll'!$L24),AND(AZ$5&gt;='Rent Roll'!$M50,AZ$5&lt;='Rent Roll'!$N50)),
IF('Rent Roll'!$S24=NNN,AZ54,
IF('Rent Roll'!$S24=Stop,AZ79,
IF('Rent Roll'!$S24=CAM_Fixed,AZ104,
IF('Rent Roll'!$S24=FSG,"-","-")))),"-"),"-")</f>
        <v>-</v>
      </c>
      <c r="BA27" s="92" t="str">
        <f>IF(BA$3='Rent Roll'!$U24,
IF(OR(AND(BA$5&gt;='Rent Roll'!$K24,BA$5&lt;='Rent Roll'!$L24),AND(BA$5&gt;='Rent Roll'!$M50,BA$5&lt;='Rent Roll'!$N50)),
IF('Rent Roll'!$S24=NNN,BA54,
IF('Rent Roll'!$S24=Stop,BA79,
IF('Rent Roll'!$S24=CAM_Fixed,BA104,
IF('Rent Roll'!$S24=FSG,"-","-")))),"-"),"-")</f>
        <v>-</v>
      </c>
      <c r="BB27" s="92" t="str">
        <f>IF(BB$3='Rent Roll'!$U24,
IF(OR(AND(BB$5&gt;='Rent Roll'!$K24,BB$5&lt;='Rent Roll'!$L24),AND(BB$5&gt;='Rent Roll'!$M50,BB$5&lt;='Rent Roll'!$N50)),
IF('Rent Roll'!$S24=NNN,BB54,
IF('Rent Roll'!$S24=Stop,BB79,
IF('Rent Roll'!$S24=CAM_Fixed,BB104,
IF('Rent Roll'!$S24=FSG,"-","-")))),"-"),"-")</f>
        <v>-</v>
      </c>
      <c r="BC27" s="92" t="str">
        <f>IF(BC$3='Rent Roll'!$U24,
IF(OR(AND(BC$5&gt;='Rent Roll'!$K24,BC$5&lt;='Rent Roll'!$L24),AND(BC$5&gt;='Rent Roll'!$M50,BC$5&lt;='Rent Roll'!$N50)),
IF('Rent Roll'!$S24=NNN,BC54,
IF('Rent Roll'!$S24=Stop,BC79,
IF('Rent Roll'!$S24=CAM_Fixed,BC104,
IF('Rent Roll'!$S24=FSG,"-","-")))),"-"),"-")</f>
        <v>-</v>
      </c>
      <c r="BD27" s="92" t="str">
        <f>IF(BD$3='Rent Roll'!$U24,
IF(OR(AND(BD$5&gt;='Rent Roll'!$K24,BD$5&lt;='Rent Roll'!$L24),AND(BD$5&gt;='Rent Roll'!$M50,BD$5&lt;='Rent Roll'!$N50)),
IF('Rent Roll'!$S24=NNN,BD54,
IF('Rent Roll'!$S24=Stop,BD79,
IF('Rent Roll'!$S24=CAM_Fixed,BD104,
IF('Rent Roll'!$S24=FSG,"-","-")))),"-"),"-")</f>
        <v>-</v>
      </c>
      <c r="BE27" s="92" t="str">
        <f>IF(BE$3='Rent Roll'!$U24,
IF(OR(AND(BE$5&gt;='Rent Roll'!$K24,BE$5&lt;='Rent Roll'!$L24),AND(BE$5&gt;='Rent Roll'!$M50,BE$5&lt;='Rent Roll'!$N50)),
IF('Rent Roll'!$S24=NNN,BE54,
IF('Rent Roll'!$S24=Stop,BE79,
IF('Rent Roll'!$S24=CAM_Fixed,BE104,
IF('Rent Roll'!$S24=FSG,"-","-")))),"-"),"-")</f>
        <v>-</v>
      </c>
      <c r="BF27" s="92" t="str">
        <f>IF(BF$3='Rent Roll'!$U24,
IF(OR(AND(BF$5&gt;='Rent Roll'!$K24,BF$5&lt;='Rent Roll'!$L24),AND(BF$5&gt;='Rent Roll'!$M50,BF$5&lt;='Rent Roll'!$N50)),
IF('Rent Roll'!$S24=NNN,BF54,
IF('Rent Roll'!$S24=Stop,BF79,
IF('Rent Roll'!$S24=CAM_Fixed,BF104,
IF('Rent Roll'!$S24=FSG,"-","-")))),"-"),"-")</f>
        <v>-</v>
      </c>
      <c r="BG27" s="92" t="str">
        <f>IF(BG$3='Rent Roll'!$U24,
IF(OR(AND(BG$5&gt;='Rent Roll'!$K24,BG$5&lt;='Rent Roll'!$L24),AND(BG$5&gt;='Rent Roll'!$M50,BG$5&lt;='Rent Roll'!$N50)),
IF('Rent Roll'!$S24=NNN,BG54,
IF('Rent Roll'!$S24=Stop,BG79,
IF('Rent Roll'!$S24=CAM_Fixed,BG104,
IF('Rent Roll'!$S24=FSG,"-","-")))),"-"),"-")</f>
        <v>-</v>
      </c>
      <c r="BH27" s="92" t="str">
        <f>IF(BH$3='Rent Roll'!$U24,
IF(OR(AND(BH$5&gt;='Rent Roll'!$K24,BH$5&lt;='Rent Roll'!$L24),AND(BH$5&gt;='Rent Roll'!$M50,BH$5&lt;='Rent Roll'!$N50)),
IF('Rent Roll'!$S24=NNN,BH54,
IF('Rent Roll'!$S24=Stop,BH79,
IF('Rent Roll'!$S24=CAM_Fixed,BH104,
IF('Rent Roll'!$S24=FSG,"-","-")))),"-"),"-")</f>
        <v>-</v>
      </c>
      <c r="BI27" s="92" t="str">
        <f>IF(BI$3='Rent Roll'!$U24,
IF(OR(AND(BI$5&gt;='Rent Roll'!$K24,BI$5&lt;='Rent Roll'!$L24),AND(BI$5&gt;='Rent Roll'!$M50,BI$5&lt;='Rent Roll'!$N50)),
IF('Rent Roll'!$S24=NNN,BI54,
IF('Rent Roll'!$S24=Stop,BI79,
IF('Rent Roll'!$S24=CAM_Fixed,BI104,
IF('Rent Roll'!$S24=FSG,"-","-")))),"-"),"-")</f>
        <v>-</v>
      </c>
      <c r="BJ27" s="92" t="str">
        <f>IF(BJ$3='Rent Roll'!$U24,
IF(OR(AND(BJ$5&gt;='Rent Roll'!$K24,BJ$5&lt;='Rent Roll'!$L24),AND(BJ$5&gt;='Rent Roll'!$M50,BJ$5&lt;='Rent Roll'!$N50)),
IF('Rent Roll'!$S24=NNN,BJ54,
IF('Rent Roll'!$S24=Stop,BJ79,
IF('Rent Roll'!$S24=CAM_Fixed,BJ104,
IF('Rent Roll'!$S24=FSG,"-","-")))),"-"),"-")</f>
        <v>-</v>
      </c>
      <c r="BK27" s="92" t="str">
        <f>IF(BK$3='Rent Roll'!$U24,
IF(OR(AND(BK$5&gt;='Rent Roll'!$K24,BK$5&lt;='Rent Roll'!$L24),AND(BK$5&gt;='Rent Roll'!$M50,BK$5&lt;='Rent Roll'!$N50)),
IF('Rent Roll'!$S24=NNN,BK54,
IF('Rent Roll'!$S24=Stop,BK79,
IF('Rent Roll'!$S24=CAM_Fixed,BK104,
IF('Rent Roll'!$S24=FSG,"-","-")))),"-"),"-")</f>
        <v>-</v>
      </c>
      <c r="BL27" s="92" t="str">
        <f>IF(BL$3='Rent Roll'!$U24,
IF(OR(AND(BL$5&gt;='Rent Roll'!$K24,BL$5&lt;='Rent Roll'!$L24),AND(BL$5&gt;='Rent Roll'!$M50,BL$5&lt;='Rent Roll'!$N50)),
IF('Rent Roll'!$S24=NNN,BL54,
IF('Rent Roll'!$S24=Stop,BL79,
IF('Rent Roll'!$S24=CAM_Fixed,BL104,
IF('Rent Roll'!$S24=FSG,"-","-")))),"-"),"-")</f>
        <v>-</v>
      </c>
      <c r="BM27" s="92" t="str">
        <f>IF(BM$3='Rent Roll'!$U24,
IF(OR(AND(BM$5&gt;='Rent Roll'!$K24,BM$5&lt;='Rent Roll'!$L24),AND(BM$5&gt;='Rent Roll'!$M50,BM$5&lt;='Rent Roll'!$N50)),
IF('Rent Roll'!$S24=NNN,BM54,
IF('Rent Roll'!$S24=Stop,BM79,
IF('Rent Roll'!$S24=CAM_Fixed,BM104,
IF('Rent Roll'!$S24=FSG,"-","-")))),"-"),"-")</f>
        <v>-</v>
      </c>
      <c r="BN27" s="92" t="str">
        <f>IF(BN$3='Rent Roll'!$U24,
IF(OR(AND(BN$5&gt;='Rent Roll'!$K24,BN$5&lt;='Rent Roll'!$L24),AND(BN$5&gt;='Rent Roll'!$M50,BN$5&lt;='Rent Roll'!$N50)),
IF('Rent Roll'!$S24=NNN,BN54,
IF('Rent Roll'!$S24=Stop,BN79,
IF('Rent Roll'!$S24=CAM_Fixed,BN104,
IF('Rent Roll'!$S24=FSG,"-","-")))),"-"),"-")</f>
        <v>-</v>
      </c>
      <c r="BO27" s="92" t="str">
        <f>IF(BO$3='Rent Roll'!$U24,
IF(OR(AND(BO$5&gt;='Rent Roll'!$K24,BO$5&lt;='Rent Roll'!$L24),AND(BO$5&gt;='Rent Roll'!$M50,BO$5&lt;='Rent Roll'!$N50)),
IF('Rent Roll'!$S24=NNN,BO54,
IF('Rent Roll'!$S24=Stop,BO79,
IF('Rent Roll'!$S24=CAM_Fixed,BO104,
IF('Rent Roll'!$S24=FSG,"-","-")))),"-"),"-")</f>
        <v>-</v>
      </c>
      <c r="BP27" s="92" t="str">
        <f>IF(BP$3='Rent Roll'!$U24,
IF(OR(AND(BP$5&gt;='Rent Roll'!$K24,BP$5&lt;='Rent Roll'!$L24),AND(BP$5&gt;='Rent Roll'!$M50,BP$5&lt;='Rent Roll'!$N50)),
IF('Rent Roll'!$S24=NNN,BP54,
IF('Rent Roll'!$S24=Stop,BP79,
IF('Rent Roll'!$S24=CAM_Fixed,BP104,
IF('Rent Roll'!$S24=FSG,"-","-")))),"-"),"-")</f>
        <v>-</v>
      </c>
      <c r="BQ27" s="92" t="str">
        <f>IF(BQ$3='Rent Roll'!$U24,
IF(OR(AND(BQ$5&gt;='Rent Roll'!$K24,BQ$5&lt;='Rent Roll'!$L24),AND(BQ$5&gt;='Rent Roll'!$M50,BQ$5&lt;='Rent Roll'!$N50)),
IF('Rent Roll'!$S24=NNN,BQ54,
IF('Rent Roll'!$S24=Stop,BQ79,
IF('Rent Roll'!$S24=CAM_Fixed,BQ104,
IF('Rent Roll'!$S24=FSG,"-","-")))),"-"),"-")</f>
        <v>-</v>
      </c>
      <c r="BR27" s="92" t="str">
        <f>IF(BR$3='Rent Roll'!$U24,
IF(OR(AND(BR$5&gt;='Rent Roll'!$K24,BR$5&lt;='Rent Roll'!$L24),AND(BR$5&gt;='Rent Roll'!$M50,BR$5&lt;='Rent Roll'!$N50)),
IF('Rent Roll'!$S24=NNN,BR54,
IF('Rent Roll'!$S24=Stop,BR79,
IF('Rent Roll'!$S24=CAM_Fixed,BR104,
IF('Rent Roll'!$S24=FSG,"-","-")))),"-"),"-")</f>
        <v>-</v>
      </c>
      <c r="BS27" s="92" t="str">
        <f>IF(BS$3='Rent Roll'!$U24,
IF(OR(AND(BS$5&gt;='Rent Roll'!$K24,BS$5&lt;='Rent Roll'!$L24),AND(BS$5&gt;='Rent Roll'!$M50,BS$5&lt;='Rent Roll'!$N50)),
IF('Rent Roll'!$S24=NNN,BS54,
IF('Rent Roll'!$S24=Stop,BS79,
IF('Rent Roll'!$S24=CAM_Fixed,BS104,
IF('Rent Roll'!$S24=FSG,"-","-")))),"-"),"-")</f>
        <v>-</v>
      </c>
      <c r="BT27" s="92" t="str">
        <f>IF(BT$3='Rent Roll'!$U24,
IF(OR(AND(BT$5&gt;='Rent Roll'!$K24,BT$5&lt;='Rent Roll'!$L24),AND(BT$5&gt;='Rent Roll'!$M50,BT$5&lt;='Rent Roll'!$N50)),
IF('Rent Roll'!$S24=NNN,BT54,
IF('Rent Roll'!$S24=Stop,BT79,
IF('Rent Roll'!$S24=CAM_Fixed,BT104,
IF('Rent Roll'!$S24=FSG,"-","-")))),"-"),"-")</f>
        <v>-</v>
      </c>
      <c r="BU27" s="92" t="str">
        <f>IF(BU$3='Rent Roll'!$U24,
IF(OR(AND(BU$5&gt;='Rent Roll'!$K24,BU$5&lt;='Rent Roll'!$L24),AND(BU$5&gt;='Rent Roll'!$M50,BU$5&lt;='Rent Roll'!$N50)),
IF('Rent Roll'!$S24=NNN,BU54,
IF('Rent Roll'!$S24=Stop,BU79,
IF('Rent Roll'!$S24=CAM_Fixed,BU104,
IF('Rent Roll'!$S24=FSG,"-","-")))),"-"),"-")</f>
        <v>-</v>
      </c>
      <c r="BV27" s="92" t="str">
        <f>IF(BV$3='Rent Roll'!$U24,
IF(OR(AND(BV$5&gt;='Rent Roll'!$K24,BV$5&lt;='Rent Roll'!$L24),AND(BV$5&gt;='Rent Roll'!$M50,BV$5&lt;='Rent Roll'!$N50)),
IF('Rent Roll'!$S24=NNN,BV54,
IF('Rent Roll'!$S24=Stop,BV79,
IF('Rent Roll'!$S24=CAM_Fixed,BV104,
IF('Rent Roll'!$S24=FSG,"-","-")))),"-"),"-")</f>
        <v>-</v>
      </c>
      <c r="BW27" s="92" t="str">
        <f>IF(BW$3='Rent Roll'!$U24,
IF(OR(AND(BW$5&gt;='Rent Roll'!$K24,BW$5&lt;='Rent Roll'!$L24),AND(BW$5&gt;='Rent Roll'!$M50,BW$5&lt;='Rent Roll'!$N50)),
IF('Rent Roll'!$S24=NNN,BW54,
IF('Rent Roll'!$S24=Stop,BW79,
IF('Rent Roll'!$S24=CAM_Fixed,BW104,
IF('Rent Roll'!$S24=FSG,"-","-")))),"-"),"-")</f>
        <v>-</v>
      </c>
      <c r="BX27" s="92" t="str">
        <f>IF(BX$3='Rent Roll'!$U24,
IF(OR(AND(BX$5&gt;='Rent Roll'!$K24,BX$5&lt;='Rent Roll'!$L24),AND(BX$5&gt;='Rent Roll'!$M50,BX$5&lt;='Rent Roll'!$N50)),
IF('Rent Roll'!$S24=NNN,BX54,
IF('Rent Roll'!$S24=Stop,BX79,
IF('Rent Roll'!$S24=CAM_Fixed,BX104,
IF('Rent Roll'!$S24=FSG,"-","-")))),"-"),"-")</f>
        <v>-</v>
      </c>
      <c r="BY27" s="92" t="str">
        <f>IF(BY$3='Rent Roll'!$U24,
IF(OR(AND(BY$5&gt;='Rent Roll'!$K24,BY$5&lt;='Rent Roll'!$L24),AND(BY$5&gt;='Rent Roll'!$M50,BY$5&lt;='Rent Roll'!$N50)),
IF('Rent Roll'!$S24=NNN,BY54,
IF('Rent Roll'!$S24=Stop,BY79,
IF('Rent Roll'!$S24=CAM_Fixed,BY104,
IF('Rent Roll'!$S24=FSG,"-","-")))),"-"),"-")</f>
        <v>-</v>
      </c>
      <c r="BZ27" s="92" t="str">
        <f>IF(BZ$3='Rent Roll'!$U24,
IF(OR(AND(BZ$5&gt;='Rent Roll'!$K24,BZ$5&lt;='Rent Roll'!$L24),AND(BZ$5&gt;='Rent Roll'!$M50,BZ$5&lt;='Rent Roll'!$N50)),
IF('Rent Roll'!$S24=NNN,BZ54,
IF('Rent Roll'!$S24=Stop,BZ79,
IF('Rent Roll'!$S24=CAM_Fixed,BZ104,
IF('Rent Roll'!$S24=FSG,"-","-")))),"-"),"-")</f>
        <v>-</v>
      </c>
      <c r="CA27" s="92" t="str">
        <f>IF(CA$3='Rent Roll'!$U24,
IF(OR(AND(CA$5&gt;='Rent Roll'!$K24,CA$5&lt;='Rent Roll'!$L24),AND(CA$5&gt;='Rent Roll'!$M50,CA$5&lt;='Rent Roll'!$N50)),
IF('Rent Roll'!$S24=NNN,CA54,
IF('Rent Roll'!$S24=Stop,CA79,
IF('Rent Roll'!$S24=CAM_Fixed,CA104,
IF('Rent Roll'!$S24=FSG,"-","-")))),"-"),"-")</f>
        <v>-</v>
      </c>
      <c r="CB27" s="92" t="str">
        <f>IF(CB$3='Rent Roll'!$U24,
IF(OR(AND(CB$5&gt;='Rent Roll'!$K24,CB$5&lt;='Rent Roll'!$L24),AND(CB$5&gt;='Rent Roll'!$M50,CB$5&lt;='Rent Roll'!$N50)),
IF('Rent Roll'!$S24=NNN,CB54,
IF('Rent Roll'!$S24=Stop,CB79,
IF('Rent Roll'!$S24=CAM_Fixed,CB104,
IF('Rent Roll'!$S24=FSG,"-","-")))),"-"),"-")</f>
        <v>-</v>
      </c>
      <c r="CC27" s="92" t="str">
        <f>IF(CC$3='Rent Roll'!$U24,
IF(OR(AND(CC$5&gt;='Rent Roll'!$K24,CC$5&lt;='Rent Roll'!$L24),AND(CC$5&gt;='Rent Roll'!$M50,CC$5&lt;='Rent Roll'!$N50)),
IF('Rent Roll'!$S24=NNN,CC54,
IF('Rent Roll'!$S24=Stop,CC79,
IF('Rent Roll'!$S24=CAM_Fixed,CC104,
IF('Rent Roll'!$S24=FSG,"-","-")))),"-"),"-")</f>
        <v>-</v>
      </c>
      <c r="CD27" s="92" t="str">
        <f>IF(CD$3='Rent Roll'!$U24,
IF(OR(AND(CD$5&gt;='Rent Roll'!$K24,CD$5&lt;='Rent Roll'!$L24),AND(CD$5&gt;='Rent Roll'!$M50,CD$5&lt;='Rent Roll'!$N50)),
IF('Rent Roll'!$S24=NNN,CD54,
IF('Rent Roll'!$S24=Stop,CD79,
IF('Rent Roll'!$S24=CAM_Fixed,CD104,
IF('Rent Roll'!$S24=FSG,"-","-")))),"-"),"-")</f>
        <v>-</v>
      </c>
      <c r="CE27" s="92" t="str">
        <f>IF(CE$3='Rent Roll'!$U24,
IF(OR(AND(CE$5&gt;='Rent Roll'!$K24,CE$5&lt;='Rent Roll'!$L24),AND(CE$5&gt;='Rent Roll'!$M50,CE$5&lt;='Rent Roll'!$N50)),
IF('Rent Roll'!$S24=NNN,CE54,
IF('Rent Roll'!$S24=Stop,CE79,
IF('Rent Roll'!$S24=CAM_Fixed,CE104,
IF('Rent Roll'!$S24=FSG,"-","-")))),"-"),"-")</f>
        <v>-</v>
      </c>
      <c r="CF27" s="92" t="str">
        <f>IF(CF$3='Rent Roll'!$U24,
IF(OR(AND(CF$5&gt;='Rent Roll'!$K24,CF$5&lt;='Rent Roll'!$L24),AND(CF$5&gt;='Rent Roll'!$M50,CF$5&lt;='Rent Roll'!$N50)),
IF('Rent Roll'!$S24=NNN,CF54,
IF('Rent Roll'!$S24=Stop,CF79,
IF('Rent Roll'!$S24=CAM_Fixed,CF104,
IF('Rent Roll'!$S24=FSG,"-","-")))),"-"),"-")</f>
        <v>-</v>
      </c>
      <c r="CG27" s="92" t="str">
        <f>IF(CG$3='Rent Roll'!$U24,
IF(OR(AND(CG$5&gt;='Rent Roll'!$K24,CG$5&lt;='Rent Roll'!$L24),AND(CG$5&gt;='Rent Roll'!$M50,CG$5&lt;='Rent Roll'!$N50)),
IF('Rent Roll'!$S24=NNN,CG54,
IF('Rent Roll'!$S24=Stop,CG79,
IF('Rent Roll'!$S24=CAM_Fixed,CG104,
IF('Rent Roll'!$S24=FSG,"-","-")))),"-"),"-")</f>
        <v>-</v>
      </c>
      <c r="CH27" s="92" t="str">
        <f>IF(CH$3='Rent Roll'!$U24,
IF(OR(AND(CH$5&gt;='Rent Roll'!$K24,CH$5&lt;='Rent Roll'!$L24),AND(CH$5&gt;='Rent Roll'!$M50,CH$5&lt;='Rent Roll'!$N50)),
IF('Rent Roll'!$S24=NNN,CH54,
IF('Rent Roll'!$S24=Stop,CH79,
IF('Rent Roll'!$S24=CAM_Fixed,CH104,
IF('Rent Roll'!$S24=FSG,"-","-")))),"-"),"-")</f>
        <v>-</v>
      </c>
      <c r="CI27" s="92" t="str">
        <f>IF(CI$3='Rent Roll'!$U24,
IF(OR(AND(CI$5&gt;='Rent Roll'!$K24,CI$5&lt;='Rent Roll'!$L24),AND(CI$5&gt;='Rent Roll'!$M50,CI$5&lt;='Rent Roll'!$N50)),
IF('Rent Roll'!$S24=NNN,CI54,
IF('Rent Roll'!$S24=Stop,CI79,
IF('Rent Roll'!$S24=CAM_Fixed,CI104,
IF('Rent Roll'!$S24=FSG,"-","-")))),"-"),"-")</f>
        <v>-</v>
      </c>
      <c r="CJ27" s="92" t="str">
        <f>IF(CJ$3='Rent Roll'!$U24,
IF(OR(AND(CJ$5&gt;='Rent Roll'!$K24,CJ$5&lt;='Rent Roll'!$L24),AND(CJ$5&gt;='Rent Roll'!$M50,CJ$5&lt;='Rent Roll'!$N50)),
IF('Rent Roll'!$S24=NNN,CJ54,
IF('Rent Roll'!$S24=Stop,CJ79,
IF('Rent Roll'!$S24=CAM_Fixed,CJ104,
IF('Rent Roll'!$S24=FSG,"-","-")))),"-"),"-")</f>
        <v>-</v>
      </c>
      <c r="CK27" s="92" t="str">
        <f>IF(CK$3='Rent Roll'!$U24,
IF(OR(AND(CK$5&gt;='Rent Roll'!$K24,CK$5&lt;='Rent Roll'!$L24),AND(CK$5&gt;='Rent Roll'!$M50,CK$5&lt;='Rent Roll'!$N50)),
IF('Rent Roll'!$S24=NNN,CK54,
IF('Rent Roll'!$S24=Stop,CK79,
IF('Rent Roll'!$S24=CAM_Fixed,CK104,
IF('Rent Roll'!$S24=FSG,"-","-")))),"-"),"-")</f>
        <v>-</v>
      </c>
      <c r="CL27" s="92" t="str">
        <f>IF(CL$3='Rent Roll'!$U24,
IF(OR(AND(CL$5&gt;='Rent Roll'!$K24,CL$5&lt;='Rent Roll'!$L24),AND(CL$5&gt;='Rent Roll'!$M50,CL$5&lt;='Rent Roll'!$N50)),
IF('Rent Roll'!$S24=NNN,CL54,
IF('Rent Roll'!$S24=Stop,CL79,
IF('Rent Roll'!$S24=CAM_Fixed,CL104,
IF('Rent Roll'!$S24=FSG,"-","-")))),"-"),"-")</f>
        <v>-</v>
      </c>
      <c r="CM27" s="92" t="str">
        <f>IF(CM$3='Rent Roll'!$U24,
IF(OR(AND(CM$5&gt;='Rent Roll'!$K24,CM$5&lt;='Rent Roll'!$L24),AND(CM$5&gt;='Rent Roll'!$M50,CM$5&lt;='Rent Roll'!$N50)),
IF('Rent Roll'!$S24=NNN,CM54,
IF('Rent Roll'!$S24=Stop,CM79,
IF('Rent Roll'!$S24=CAM_Fixed,CM104,
IF('Rent Roll'!$S24=FSG,"-","-")))),"-"),"-")</f>
        <v>-</v>
      </c>
      <c r="CN27" s="92" t="str">
        <f>IF(CN$3='Rent Roll'!$U24,
IF(OR(AND(CN$5&gt;='Rent Roll'!$K24,CN$5&lt;='Rent Roll'!$L24),AND(CN$5&gt;='Rent Roll'!$M50,CN$5&lt;='Rent Roll'!$N50)),
IF('Rent Roll'!$S24=NNN,CN54,
IF('Rent Roll'!$S24=Stop,CN79,
IF('Rent Roll'!$S24=CAM_Fixed,CN104,
IF('Rent Roll'!$S24=FSG,"-","-")))),"-"),"-")</f>
        <v>-</v>
      </c>
      <c r="CO27" s="92" t="str">
        <f>IF(CO$3='Rent Roll'!$U24,
IF(OR(AND(CO$5&gt;='Rent Roll'!$K24,CO$5&lt;='Rent Roll'!$L24),AND(CO$5&gt;='Rent Roll'!$M50,CO$5&lt;='Rent Roll'!$N50)),
IF('Rent Roll'!$S24=NNN,CO54,
IF('Rent Roll'!$S24=Stop,CO79,
IF('Rent Roll'!$S24=CAM_Fixed,CO104,
IF('Rent Roll'!$S24=FSG,"-","-")))),"-"),"-")</f>
        <v>-</v>
      </c>
      <c r="CP27" s="92" t="str">
        <f>IF(CP$3='Rent Roll'!$U24,
IF(OR(AND(CP$5&gt;='Rent Roll'!$K24,CP$5&lt;='Rent Roll'!$L24),AND(CP$5&gt;='Rent Roll'!$M50,CP$5&lt;='Rent Roll'!$N50)),
IF('Rent Roll'!$S24=NNN,CP54,
IF('Rent Roll'!$S24=Stop,CP79,
IF('Rent Roll'!$S24=CAM_Fixed,CP104,
IF('Rent Roll'!$S24=FSG,"-","-")))),"-"),"-")</f>
        <v>-</v>
      </c>
      <c r="CQ27" s="92" t="str">
        <f>IF(CQ$3='Rent Roll'!$U24,
IF(OR(AND(CQ$5&gt;='Rent Roll'!$K24,CQ$5&lt;='Rent Roll'!$L24),AND(CQ$5&gt;='Rent Roll'!$M50,CQ$5&lt;='Rent Roll'!$N50)),
IF('Rent Roll'!$S24=NNN,CQ54,
IF('Rent Roll'!$S24=Stop,CQ79,
IF('Rent Roll'!$S24=CAM_Fixed,CQ104,
IF('Rent Roll'!$S24=FSG,"-","-")))),"-"),"-")</f>
        <v>-</v>
      </c>
      <c r="CR27" s="92" t="str">
        <f>IF(CR$3='Rent Roll'!$U24,
IF(OR(AND(CR$5&gt;='Rent Roll'!$K24,CR$5&lt;='Rent Roll'!$L24),AND(CR$5&gt;='Rent Roll'!$M50,CR$5&lt;='Rent Roll'!$N50)),
IF('Rent Roll'!$S24=NNN,CR54,
IF('Rent Roll'!$S24=Stop,CR79,
IF('Rent Roll'!$S24=CAM_Fixed,CR104,
IF('Rent Roll'!$S24=FSG,"-","-")))),"-"),"-")</f>
        <v>-</v>
      </c>
      <c r="CS27" s="92" t="str">
        <f>IF(CS$3='Rent Roll'!$U24,
IF(OR(AND(CS$5&gt;='Rent Roll'!$K24,CS$5&lt;='Rent Roll'!$L24),AND(CS$5&gt;='Rent Roll'!$M50,CS$5&lt;='Rent Roll'!$N50)),
IF('Rent Roll'!$S24=NNN,CS54,
IF('Rent Roll'!$S24=Stop,CS79,
IF('Rent Roll'!$S24=CAM_Fixed,CS104,
IF('Rent Roll'!$S24=FSG,"-","-")))),"-"),"-")</f>
        <v>-</v>
      </c>
      <c r="CT27" s="92" t="str">
        <f>IF(CT$3='Rent Roll'!$U24,
IF(OR(AND(CT$5&gt;='Rent Roll'!$K24,CT$5&lt;='Rent Roll'!$L24),AND(CT$5&gt;='Rent Roll'!$M50,CT$5&lt;='Rent Roll'!$N50)),
IF('Rent Roll'!$S24=NNN,CT54,
IF('Rent Roll'!$S24=Stop,CT79,
IF('Rent Roll'!$S24=CAM_Fixed,CT104,
IF('Rent Roll'!$S24=FSG,"-","-")))),"-"),"-")</f>
        <v>-</v>
      </c>
      <c r="CU27" s="92" t="str">
        <f>IF(CU$3='Rent Roll'!$U24,
IF(OR(AND(CU$5&gt;='Rent Roll'!$K24,CU$5&lt;='Rent Roll'!$L24),AND(CU$5&gt;='Rent Roll'!$M50,CU$5&lt;='Rent Roll'!$N50)),
IF('Rent Roll'!$S24=NNN,CU54,
IF('Rent Roll'!$S24=Stop,CU79,
IF('Rent Roll'!$S24=CAM_Fixed,CU104,
IF('Rent Roll'!$S24=FSG,"-","-")))),"-"),"-")</f>
        <v>-</v>
      </c>
      <c r="CV27" s="92" t="str">
        <f>IF(CV$3='Rent Roll'!$U24,
IF(OR(AND(CV$5&gt;='Rent Roll'!$K24,CV$5&lt;='Rent Roll'!$L24),AND(CV$5&gt;='Rent Roll'!$M50,CV$5&lt;='Rent Roll'!$N50)),
IF('Rent Roll'!$S24=NNN,CV54,
IF('Rent Roll'!$S24=Stop,CV79,
IF('Rent Roll'!$S24=CAM_Fixed,CV104,
IF('Rent Roll'!$S24=FSG,"-","-")))),"-"),"-")</f>
        <v>-</v>
      </c>
      <c r="CW27" s="92" t="str">
        <f>IF(CW$3='Rent Roll'!$U24,
IF(OR(AND(CW$5&gt;='Rent Roll'!$K24,CW$5&lt;='Rent Roll'!$L24),AND(CW$5&gt;='Rent Roll'!$M50,CW$5&lt;='Rent Roll'!$N50)),
IF('Rent Roll'!$S24=NNN,CW54,
IF('Rent Roll'!$S24=Stop,CW79,
IF('Rent Roll'!$S24=CAM_Fixed,CW104,
IF('Rent Roll'!$S24=FSG,"-","-")))),"-"),"-")</f>
        <v>-</v>
      </c>
      <c r="CX27" s="92" t="str">
        <f>IF(CX$3='Rent Roll'!$U24,
IF(OR(AND(CX$5&gt;='Rent Roll'!$K24,CX$5&lt;='Rent Roll'!$L24),AND(CX$5&gt;='Rent Roll'!$M50,CX$5&lt;='Rent Roll'!$N50)),
IF('Rent Roll'!$S24=NNN,CX54,
IF('Rent Roll'!$S24=Stop,CX79,
IF('Rent Roll'!$S24=CAM_Fixed,CX104,
IF('Rent Roll'!$S24=FSG,"-","-")))),"-"),"-")</f>
        <v>-</v>
      </c>
      <c r="CY27" s="92" t="str">
        <f>IF(CY$3='Rent Roll'!$U24,
IF(OR(AND(CY$5&gt;='Rent Roll'!$K24,CY$5&lt;='Rent Roll'!$L24),AND(CY$5&gt;='Rent Roll'!$M50,CY$5&lt;='Rent Roll'!$N50)),
IF('Rent Roll'!$S24=NNN,CY54,
IF('Rent Roll'!$S24=Stop,CY79,
IF('Rent Roll'!$S24=CAM_Fixed,CY104,
IF('Rent Roll'!$S24=FSG,"-","-")))),"-"),"-")</f>
        <v>-</v>
      </c>
      <c r="CZ27" s="92" t="str">
        <f>IF(CZ$3='Rent Roll'!$U24,
IF(OR(AND(CZ$5&gt;='Rent Roll'!$K24,CZ$5&lt;='Rent Roll'!$L24),AND(CZ$5&gt;='Rent Roll'!$M50,CZ$5&lt;='Rent Roll'!$N50)),
IF('Rent Roll'!$S24=NNN,CZ54,
IF('Rent Roll'!$S24=Stop,CZ79,
IF('Rent Roll'!$S24=CAM_Fixed,CZ104,
IF('Rent Roll'!$S24=FSG,"-","-")))),"-"),"-")</f>
        <v>-</v>
      </c>
      <c r="DA27" s="92" t="str">
        <f>IF(DA$3='Rent Roll'!$U24,
IF(OR(AND(DA$5&gt;='Rent Roll'!$K24,DA$5&lt;='Rent Roll'!$L24),AND(DA$5&gt;='Rent Roll'!$M50,DA$5&lt;='Rent Roll'!$N50)),
IF('Rent Roll'!$S24=NNN,DA54,
IF('Rent Roll'!$S24=Stop,DA79,
IF('Rent Roll'!$S24=CAM_Fixed,DA104,
IF('Rent Roll'!$S24=FSG,"-","-")))),"-"),"-")</f>
        <v>-</v>
      </c>
      <c r="DB27" s="92" t="str">
        <f>IF(DB$3='Rent Roll'!$U24,
IF(OR(AND(DB$5&gt;='Rent Roll'!$K24,DB$5&lt;='Rent Roll'!$L24),AND(DB$5&gt;='Rent Roll'!$M50,DB$5&lt;='Rent Roll'!$N50)),
IF('Rent Roll'!$S24=NNN,DB54,
IF('Rent Roll'!$S24=Stop,DB79,
IF('Rent Roll'!$S24=CAM_Fixed,DB104,
IF('Rent Roll'!$S24=FSG,"-","-")))),"-"),"-")</f>
        <v>-</v>
      </c>
      <c r="DC27" s="92" t="str">
        <f>IF(DC$3='Rent Roll'!$U24,
IF(OR(AND(DC$5&gt;='Rent Roll'!$K24,DC$5&lt;='Rent Roll'!$L24),AND(DC$5&gt;='Rent Roll'!$M50,DC$5&lt;='Rent Roll'!$N50)),
IF('Rent Roll'!$S24=NNN,DC54,
IF('Rent Roll'!$S24=Stop,DC79,
IF('Rent Roll'!$S24=CAM_Fixed,DC104,
IF('Rent Roll'!$S24=FSG,"-","-")))),"-"),"-")</f>
        <v>-</v>
      </c>
      <c r="DD27" s="92" t="str">
        <f>IF(DD$3='Rent Roll'!$U24,
IF(OR(AND(DD$5&gt;='Rent Roll'!$K24,DD$5&lt;='Rent Roll'!$L24),AND(DD$5&gt;='Rent Roll'!$M50,DD$5&lt;='Rent Roll'!$N50)),
IF('Rent Roll'!$S24=NNN,DD54,
IF('Rent Roll'!$S24=Stop,DD79,
IF('Rent Roll'!$S24=CAM_Fixed,DD104,
IF('Rent Roll'!$S24=FSG,"-","-")))),"-"),"-")</f>
        <v>-</v>
      </c>
      <c r="DE27" s="92" t="str">
        <f>IF(DE$3='Rent Roll'!$U24,
IF(OR(AND(DE$5&gt;='Rent Roll'!$K24,DE$5&lt;='Rent Roll'!$L24),AND(DE$5&gt;='Rent Roll'!$M50,DE$5&lt;='Rent Roll'!$N50)),
IF('Rent Roll'!$S24=NNN,DE54,
IF('Rent Roll'!$S24=Stop,DE79,
IF('Rent Roll'!$S24=CAM_Fixed,DE104,
IF('Rent Roll'!$S24=FSG,"-","-")))),"-"),"-")</f>
        <v>-</v>
      </c>
      <c r="DF27" s="92" t="str">
        <f>IF(DF$3='Rent Roll'!$U24,
IF(OR(AND(DF$5&gt;='Rent Roll'!$K24,DF$5&lt;='Rent Roll'!$L24),AND(DF$5&gt;='Rent Roll'!$M50,DF$5&lt;='Rent Roll'!$N50)),
IF('Rent Roll'!$S24=NNN,DF54,
IF('Rent Roll'!$S24=Stop,DF79,
IF('Rent Roll'!$S24=CAM_Fixed,DF104,
IF('Rent Roll'!$S24=FSG,"-","-")))),"-"),"-")</f>
        <v>-</v>
      </c>
      <c r="DG27" s="92" t="str">
        <f>IF(DG$3='Rent Roll'!$U24,
IF(OR(AND(DG$5&gt;='Rent Roll'!$K24,DG$5&lt;='Rent Roll'!$L24),AND(DG$5&gt;='Rent Roll'!$M50,DG$5&lt;='Rent Roll'!$N50)),
IF('Rent Roll'!$S24=NNN,DG54,
IF('Rent Roll'!$S24=Stop,DG79,
IF('Rent Roll'!$S24=CAM_Fixed,DG104,
IF('Rent Roll'!$S24=FSG,"-","-")))),"-"),"-")</f>
        <v>-</v>
      </c>
      <c r="DH27" s="92" t="str">
        <f>IF(DH$3='Rent Roll'!$U24,
IF(OR(AND(DH$5&gt;='Rent Roll'!$K24,DH$5&lt;='Rent Roll'!$L24),AND(DH$5&gt;='Rent Roll'!$M50,DH$5&lt;='Rent Roll'!$N50)),
IF('Rent Roll'!$S24=NNN,DH54,
IF('Rent Roll'!$S24=Stop,DH79,
IF('Rent Roll'!$S24=CAM_Fixed,DH104,
IF('Rent Roll'!$S24=FSG,"-","-")))),"-"),"-")</f>
        <v>-</v>
      </c>
      <c r="DI27" s="92" t="str">
        <f>IF(DI$3='Rent Roll'!$U24,
IF(OR(AND(DI$5&gt;='Rent Roll'!$K24,DI$5&lt;='Rent Roll'!$L24),AND(DI$5&gt;='Rent Roll'!$M50,DI$5&lt;='Rent Roll'!$N50)),
IF('Rent Roll'!$S24=NNN,DI54,
IF('Rent Roll'!$S24=Stop,DI79,
IF('Rent Roll'!$S24=CAM_Fixed,DI104,
IF('Rent Roll'!$S24=FSG,"-","-")))),"-"),"-")</f>
        <v>-</v>
      </c>
      <c r="DJ27" s="92" t="str">
        <f>IF(DJ$3='Rent Roll'!$U24,
IF(OR(AND(DJ$5&gt;='Rent Roll'!$K24,DJ$5&lt;='Rent Roll'!$L24),AND(DJ$5&gt;='Rent Roll'!$M50,DJ$5&lt;='Rent Roll'!$N50)),
IF('Rent Roll'!$S24=NNN,DJ54,
IF('Rent Roll'!$S24=Stop,DJ79,
IF('Rent Roll'!$S24=CAM_Fixed,DJ104,
IF('Rent Roll'!$S24=FSG,"-","-")))),"-"),"-")</f>
        <v>-</v>
      </c>
      <c r="DK27" s="92" t="str">
        <f>IF(DK$3='Rent Roll'!$U24,
IF(OR(AND(DK$5&gt;='Rent Roll'!$K24,DK$5&lt;='Rent Roll'!$L24),AND(DK$5&gt;='Rent Roll'!$M50,DK$5&lt;='Rent Roll'!$N50)),
IF('Rent Roll'!$S24=NNN,DK54,
IF('Rent Roll'!$S24=Stop,DK79,
IF('Rent Roll'!$S24=CAM_Fixed,DK104,
IF('Rent Roll'!$S24=FSG,"-","-")))),"-"),"-")</f>
        <v>-</v>
      </c>
      <c r="DL27" s="92" t="str">
        <f>IF(DL$3='Rent Roll'!$U24,
IF(OR(AND(DL$5&gt;='Rent Roll'!$K24,DL$5&lt;='Rent Roll'!$L24),AND(DL$5&gt;='Rent Roll'!$M50,DL$5&lt;='Rent Roll'!$N50)),
IF('Rent Roll'!$S24=NNN,DL54,
IF('Rent Roll'!$S24=Stop,DL79,
IF('Rent Roll'!$S24=CAM_Fixed,DL104,
IF('Rent Roll'!$S24=FSG,"-","-")))),"-"),"-")</f>
        <v>-</v>
      </c>
      <c r="DM27" s="92" t="str">
        <f>IF(DM$3='Rent Roll'!$U24,
IF(OR(AND(DM$5&gt;='Rent Roll'!$K24,DM$5&lt;='Rent Roll'!$L24),AND(DM$5&gt;='Rent Roll'!$M50,DM$5&lt;='Rent Roll'!$N50)),
IF('Rent Roll'!$S24=NNN,DM54,
IF('Rent Roll'!$S24=Stop,DM79,
IF('Rent Roll'!$S24=CAM_Fixed,DM104,
IF('Rent Roll'!$S24=FSG,"-","-")))),"-"),"-")</f>
        <v>-</v>
      </c>
      <c r="DN27" s="92" t="str">
        <f>IF(DN$3='Rent Roll'!$U24,
IF(OR(AND(DN$5&gt;='Rent Roll'!$K24,DN$5&lt;='Rent Roll'!$L24),AND(DN$5&gt;='Rent Roll'!$M50,DN$5&lt;='Rent Roll'!$N50)),
IF('Rent Roll'!$S24=NNN,DN54,
IF('Rent Roll'!$S24=Stop,DN79,
IF('Rent Roll'!$S24=CAM_Fixed,DN104,
IF('Rent Roll'!$S24=FSG,"-","-")))),"-"),"-")</f>
        <v>-</v>
      </c>
      <c r="DO27" s="92" t="str">
        <f>IF(DO$3='Rent Roll'!$U24,
IF(OR(AND(DO$5&gt;='Rent Roll'!$K24,DO$5&lt;='Rent Roll'!$L24),AND(DO$5&gt;='Rent Roll'!$M50,DO$5&lt;='Rent Roll'!$N50)),
IF('Rent Roll'!$S24=NNN,DO54,
IF('Rent Roll'!$S24=Stop,DO79,
IF('Rent Roll'!$S24=CAM_Fixed,DO104,
IF('Rent Roll'!$S24=FSG,"-","-")))),"-"),"-")</f>
        <v>-</v>
      </c>
      <c r="DP27" s="92" t="str">
        <f>IF(DP$3='Rent Roll'!$U24,
IF(OR(AND(DP$5&gt;='Rent Roll'!$K24,DP$5&lt;='Rent Roll'!$L24),AND(DP$5&gt;='Rent Roll'!$M50,DP$5&lt;='Rent Roll'!$N50)),
IF('Rent Roll'!$S24=NNN,DP54,
IF('Rent Roll'!$S24=Stop,DP79,
IF('Rent Roll'!$S24=CAM_Fixed,DP104,
IF('Rent Roll'!$S24=FSG,"-","-")))),"-"),"-")</f>
        <v>-</v>
      </c>
      <c r="DQ27" s="92" t="str">
        <f>IF(DQ$3='Rent Roll'!$U24,
IF(OR(AND(DQ$5&gt;='Rent Roll'!$K24,DQ$5&lt;='Rent Roll'!$L24),AND(DQ$5&gt;='Rent Roll'!$M50,DQ$5&lt;='Rent Roll'!$N50)),
IF('Rent Roll'!$S24=NNN,DQ54,
IF('Rent Roll'!$S24=Stop,DQ79,
IF('Rent Roll'!$S24=CAM_Fixed,DQ104,
IF('Rent Roll'!$S24=FSG,"-","-")))),"-"),"-")</f>
        <v>-</v>
      </c>
      <c r="DR27" s="92" t="str">
        <f>IF(DR$3='Rent Roll'!$U24,
IF(OR(AND(DR$5&gt;='Rent Roll'!$K24,DR$5&lt;='Rent Roll'!$L24),AND(DR$5&gt;='Rent Roll'!$M50,DR$5&lt;='Rent Roll'!$N50)),
IF('Rent Roll'!$S24=NNN,DR54,
IF('Rent Roll'!$S24=Stop,DR79,
IF('Rent Roll'!$S24=CAM_Fixed,DR104,
IF('Rent Roll'!$S24=FSG,"-","-")))),"-"),"-")</f>
        <v>-</v>
      </c>
      <c r="DS27" s="92" t="str">
        <f>IF(DS$3='Rent Roll'!$U24,
IF(OR(AND(DS$5&gt;='Rent Roll'!$K24,DS$5&lt;='Rent Roll'!$L24),AND(DS$5&gt;='Rent Roll'!$M50,DS$5&lt;='Rent Roll'!$N50)),
IF('Rent Roll'!$S24=NNN,DS54,
IF('Rent Roll'!$S24=Stop,DS79,
IF('Rent Roll'!$S24=CAM_Fixed,DS104,
IF('Rent Roll'!$S24=FSG,"-","-")))),"-"),"-")</f>
        <v>-</v>
      </c>
      <c r="DT27" s="92" t="str">
        <f>IF(DT$3='Rent Roll'!$U24,
IF(OR(AND(DT$5&gt;='Rent Roll'!$K24,DT$5&lt;='Rent Roll'!$L24),AND(DT$5&gt;='Rent Roll'!$M50,DT$5&lt;='Rent Roll'!$N50)),
IF('Rent Roll'!$S24=NNN,DT54,
IF('Rent Roll'!$S24=Stop,DT79,
IF('Rent Roll'!$S24=CAM_Fixed,DT104,
IF('Rent Roll'!$S24=FSG,"-","-")))),"-"),"-")</f>
        <v>-</v>
      </c>
      <c r="DU27" s="92" t="str">
        <f>IF(DU$3='Rent Roll'!$U24,
IF(OR(AND(DU$5&gt;='Rent Roll'!$K24,DU$5&lt;='Rent Roll'!$L24),AND(DU$5&gt;='Rent Roll'!$M50,DU$5&lt;='Rent Roll'!$N50)),
IF('Rent Roll'!$S24=NNN,DU54,
IF('Rent Roll'!$S24=Stop,DU79,
IF('Rent Roll'!$S24=CAM_Fixed,DU104,
IF('Rent Roll'!$S24=FSG,"-","-")))),"-"),"-")</f>
        <v>-</v>
      </c>
      <c r="DV27" s="92" t="str">
        <f>IF(DV$3='Rent Roll'!$U24,
IF(OR(AND(DV$5&gt;='Rent Roll'!$K24,DV$5&lt;='Rent Roll'!$L24),AND(DV$5&gt;='Rent Roll'!$M50,DV$5&lt;='Rent Roll'!$N50)),
IF('Rent Roll'!$S24=NNN,DV54,
IF('Rent Roll'!$S24=Stop,DV79,
IF('Rent Roll'!$S24=CAM_Fixed,DV104,
IF('Rent Roll'!$S24=FSG,"-","-")))),"-"),"-")</f>
        <v>-</v>
      </c>
      <c r="DW27" s="92" t="str">
        <f>IF(DW$3='Rent Roll'!$U24,
IF(OR(AND(DW$5&gt;='Rent Roll'!$K24,DW$5&lt;='Rent Roll'!$L24),AND(DW$5&gt;='Rent Roll'!$M50,DW$5&lt;='Rent Roll'!$N50)),
IF('Rent Roll'!$S24=NNN,DW54,
IF('Rent Roll'!$S24=Stop,DW79,
IF('Rent Roll'!$S24=CAM_Fixed,DW104,
IF('Rent Roll'!$S24=FSG,"-","-")))),"-"),"-")</f>
        <v>-</v>
      </c>
      <c r="DX27" s="92" t="str">
        <f>IF(DX$3='Rent Roll'!$U24,
IF(OR(AND(DX$5&gt;='Rent Roll'!$K24,DX$5&lt;='Rent Roll'!$L24),AND(DX$5&gt;='Rent Roll'!$M50,DX$5&lt;='Rent Roll'!$N50)),
IF('Rent Roll'!$S24=NNN,DX54,
IF('Rent Roll'!$S24=Stop,DX79,
IF('Rent Roll'!$S24=CAM_Fixed,DX104,
IF('Rent Roll'!$S24=FSG,"-","-")))),"-"),"-")</f>
        <v>-</v>
      </c>
      <c r="DY27" s="92" t="str">
        <f>IF(DY$3='Rent Roll'!$U24,
IF(OR(AND(DY$5&gt;='Rent Roll'!$K24,DY$5&lt;='Rent Roll'!$L24),AND(DY$5&gt;='Rent Roll'!$M50,DY$5&lt;='Rent Roll'!$N50)),
IF('Rent Roll'!$S24=NNN,DY54,
IF('Rent Roll'!$S24=Stop,DY79,
IF('Rent Roll'!$S24=CAM_Fixed,DY104,
IF('Rent Roll'!$S24=FSG,"-","-")))),"-"),"-")</f>
        <v>-</v>
      </c>
      <c r="DZ27" s="92" t="str">
        <f>IF(DZ$3='Rent Roll'!$U24,
IF(OR(AND(DZ$5&gt;='Rent Roll'!$K24,DZ$5&lt;='Rent Roll'!$L24),AND(DZ$5&gt;='Rent Roll'!$M50,DZ$5&lt;='Rent Roll'!$N50)),
IF('Rent Roll'!$S24=NNN,DZ54,
IF('Rent Roll'!$S24=Stop,DZ79,
IF('Rent Roll'!$S24=CAM_Fixed,DZ104,
IF('Rent Roll'!$S24=FSG,"-","-")))),"-"),"-")</f>
        <v>-</v>
      </c>
      <c r="EA27" s="92" t="str">
        <f>IF(EA$3='Rent Roll'!$U24,
IF(OR(AND(EA$5&gt;='Rent Roll'!$K24,EA$5&lt;='Rent Roll'!$L24),AND(EA$5&gt;='Rent Roll'!$M50,EA$5&lt;='Rent Roll'!$N50)),
IF('Rent Roll'!$S24=NNN,EA54,
IF('Rent Roll'!$S24=Stop,EA79,
IF('Rent Roll'!$S24=CAM_Fixed,EA104,
IF('Rent Roll'!$S24=FSG,"-","-")))),"-"),"-")</f>
        <v>-</v>
      </c>
      <c r="EB27" s="92" t="str">
        <f>IF(EB$3='Rent Roll'!$U24,
IF(OR(AND(EB$5&gt;='Rent Roll'!$K24,EB$5&lt;='Rent Roll'!$L24),AND(EB$5&gt;='Rent Roll'!$M50,EB$5&lt;='Rent Roll'!$N50)),
IF('Rent Roll'!$S24=NNN,EB54,
IF('Rent Roll'!$S24=Stop,EB79,
IF('Rent Roll'!$S24=CAM_Fixed,EB104,
IF('Rent Roll'!$S24=FSG,"-","-")))),"-"),"-")</f>
        <v>-</v>
      </c>
      <c r="EC27" s="92" t="str">
        <f>IF(EC$3='Rent Roll'!$U24,
IF(OR(AND(EC$5&gt;='Rent Roll'!$K24,EC$5&lt;='Rent Roll'!$L24),AND(EC$5&gt;='Rent Roll'!$M50,EC$5&lt;='Rent Roll'!$N50)),
IF('Rent Roll'!$S24=NNN,EC54,
IF('Rent Roll'!$S24=Stop,EC79,
IF('Rent Roll'!$S24=CAM_Fixed,EC104,
IF('Rent Roll'!$S24=FSG,"-","-")))),"-"),"-")</f>
        <v>-</v>
      </c>
      <c r="ED27" s="92" t="str">
        <f>IF(ED$3='Rent Roll'!$U24,
IF(OR(AND(ED$5&gt;='Rent Roll'!$K24,ED$5&lt;='Rent Roll'!$L24),AND(ED$5&gt;='Rent Roll'!$M50,ED$5&lt;='Rent Roll'!$N50)),
IF('Rent Roll'!$S24=NNN,ED54,
IF('Rent Roll'!$S24=Stop,ED79,
IF('Rent Roll'!$S24=CAM_Fixed,ED104,
IF('Rent Roll'!$S24=FSG,"-","-")))),"-"),"-")</f>
        <v>-</v>
      </c>
      <c r="EE27" s="92" t="str">
        <f>IF(EE$3='Rent Roll'!$U24,
IF(OR(AND(EE$5&gt;='Rent Roll'!$K24,EE$5&lt;='Rent Roll'!$L24),AND(EE$5&gt;='Rent Roll'!$M50,EE$5&lt;='Rent Roll'!$N50)),
IF('Rent Roll'!$S24=NNN,EE54,
IF('Rent Roll'!$S24=Stop,EE79,
IF('Rent Roll'!$S24=CAM_Fixed,EE104,
IF('Rent Roll'!$S24=FSG,"-","-")))),"-"),"-")</f>
        <v>-</v>
      </c>
      <c r="EF27" s="214" t="str">
        <f>IF(EF$3='Rent Roll'!$U24,
IF(OR(AND(EF$5&gt;='Rent Roll'!$K24,EF$5&lt;='Rent Roll'!$L24),AND(EF$5&gt;='Rent Roll'!$M50,EF$5&lt;='Rent Roll'!$N50)),
IF('Rent Roll'!$S24=NNN,EF54,
IF('Rent Roll'!$S24=Stop,EF79,
IF('Rent Roll'!$S24=CAM_Fixed,EF104,
IF('Rent Roll'!$S24=FSG,"-","-")))),"-"),"-")</f>
        <v>-</v>
      </c>
      <c r="EG27" s="251" t="s">
        <v>109</v>
      </c>
    </row>
    <row r="28" spans="2:137" x14ac:dyDescent="0.25">
      <c r="B28" s="288" t="str">
        <f>IF('Rent Roll'!S25&gt;0,'Rent Roll'!S25,"")</f>
        <v/>
      </c>
      <c r="C28" s="287" t="str">
        <f>CONCATENATE('Rent Roll'!B25&amp;" - "&amp;'Rent Roll'!C25)</f>
        <v xml:space="preserve"> - </v>
      </c>
      <c r="D28" s="214">
        <f t="shared" si="11"/>
        <v>0</v>
      </c>
      <c r="E28" s="92" t="str">
        <f>IF(E$3='Rent Roll'!$U25,
IF(OR(AND(E$5&gt;='Rent Roll'!$K25,E$5&lt;='Rent Roll'!$L25),AND(E$5&gt;='Rent Roll'!$M51,E$5&lt;='Rent Roll'!$N51)),
IF('Rent Roll'!$S25=NNN,E55,
IF('Rent Roll'!$S25=Stop,E80,
IF('Rent Roll'!$S25=CAM_Fixed,E105,
IF('Rent Roll'!$S25=FSG,"-","-")))),"-"),"-")</f>
        <v>-</v>
      </c>
      <c r="F28" s="92" t="str">
        <f>IF(F$3='Rent Roll'!$U25,
IF(OR(AND(F$5&gt;='Rent Roll'!$K25,F$5&lt;='Rent Roll'!$L25),AND(F$5&gt;='Rent Roll'!$M51,F$5&lt;='Rent Roll'!$N51)),
IF('Rent Roll'!$S25=NNN,F55,
IF('Rent Roll'!$S25=Stop,F80,
IF('Rent Roll'!$S25=CAM_Fixed,F105,
IF('Rent Roll'!$S25=FSG,"-","-")))),"-"),"-")</f>
        <v>-</v>
      </c>
      <c r="G28" s="92" t="str">
        <f>IF(G$3='Rent Roll'!$U25,
IF(OR(AND(G$5&gt;='Rent Roll'!$K25,G$5&lt;='Rent Roll'!$L25),AND(G$5&gt;='Rent Roll'!$M51,G$5&lt;='Rent Roll'!$N51)),
IF('Rent Roll'!$S25=NNN,G55,
IF('Rent Roll'!$S25=Stop,G80,
IF('Rent Roll'!$S25=CAM_Fixed,G105,
IF('Rent Roll'!$S25=FSG,"-","-")))),"-"),"-")</f>
        <v>-</v>
      </c>
      <c r="H28" s="92" t="str">
        <f>IF(H$3='Rent Roll'!$U25,
IF(OR(AND(H$5&gt;='Rent Roll'!$K25,H$5&lt;='Rent Roll'!$L25),AND(H$5&gt;='Rent Roll'!$M51,H$5&lt;='Rent Roll'!$N51)),
IF('Rent Roll'!$S25=NNN,H55,
IF('Rent Roll'!$S25=Stop,H80,
IF('Rent Roll'!$S25=CAM_Fixed,H105,
IF('Rent Roll'!$S25=FSG,"-","-")))),"-"),"-")</f>
        <v>-</v>
      </c>
      <c r="I28" s="92" t="str">
        <f>IF(I$3='Rent Roll'!$U25,
IF(OR(AND(I$5&gt;='Rent Roll'!$K25,I$5&lt;='Rent Roll'!$L25),AND(I$5&gt;='Rent Roll'!$M51,I$5&lt;='Rent Roll'!$N51)),
IF('Rent Roll'!$S25=NNN,I55,
IF('Rent Roll'!$S25=Stop,I80,
IF('Rent Roll'!$S25=CAM_Fixed,I105,
IF('Rent Roll'!$S25=FSG,"-","-")))),"-"),"-")</f>
        <v>-</v>
      </c>
      <c r="J28" s="92" t="str">
        <f>IF(J$3='Rent Roll'!$U25,
IF(OR(AND(J$5&gt;='Rent Roll'!$K25,J$5&lt;='Rent Roll'!$L25),AND(J$5&gt;='Rent Roll'!$M51,J$5&lt;='Rent Roll'!$N51)),
IF('Rent Roll'!$S25=NNN,J55,
IF('Rent Roll'!$S25=Stop,J80,
IF('Rent Roll'!$S25=CAM_Fixed,J105,
IF('Rent Roll'!$S25=FSG,"-","-")))),"-"),"-")</f>
        <v>-</v>
      </c>
      <c r="K28" s="92" t="str">
        <f>IF(K$3='Rent Roll'!$U25,
IF(OR(AND(K$5&gt;='Rent Roll'!$K25,K$5&lt;='Rent Roll'!$L25),AND(K$5&gt;='Rent Roll'!$M51,K$5&lt;='Rent Roll'!$N51)),
IF('Rent Roll'!$S25=NNN,K55,
IF('Rent Roll'!$S25=Stop,K80,
IF('Rent Roll'!$S25=CAM_Fixed,K105,
IF('Rent Roll'!$S25=FSG,"-","-")))),"-"),"-")</f>
        <v>-</v>
      </c>
      <c r="L28" s="92" t="str">
        <f>IF(L$3='Rent Roll'!$U25,
IF(OR(AND(L$5&gt;='Rent Roll'!$K25,L$5&lt;='Rent Roll'!$L25),AND(L$5&gt;='Rent Roll'!$M51,L$5&lt;='Rent Roll'!$N51)),
IF('Rent Roll'!$S25=NNN,L55,
IF('Rent Roll'!$S25=Stop,L80,
IF('Rent Roll'!$S25=CAM_Fixed,L105,
IF('Rent Roll'!$S25=FSG,"-","-")))),"-"),"-")</f>
        <v>-</v>
      </c>
      <c r="M28" s="92" t="str">
        <f>IF(M$3='Rent Roll'!$U25,
IF(OR(AND(M$5&gt;='Rent Roll'!$K25,M$5&lt;='Rent Roll'!$L25),AND(M$5&gt;='Rent Roll'!$M51,M$5&lt;='Rent Roll'!$N51)),
IF('Rent Roll'!$S25=NNN,M55,
IF('Rent Roll'!$S25=Stop,M80,
IF('Rent Roll'!$S25=CAM_Fixed,M105,
IF('Rent Roll'!$S25=FSG,"-","-")))),"-"),"-")</f>
        <v>-</v>
      </c>
      <c r="N28" s="92" t="str">
        <f>IF(N$3='Rent Roll'!$U25,
IF(OR(AND(N$5&gt;='Rent Roll'!$K25,N$5&lt;='Rent Roll'!$L25),AND(N$5&gt;='Rent Roll'!$M51,N$5&lt;='Rent Roll'!$N51)),
IF('Rent Roll'!$S25=NNN,N55,
IF('Rent Roll'!$S25=Stop,N80,
IF('Rent Roll'!$S25=CAM_Fixed,N105,
IF('Rent Roll'!$S25=FSG,"-","-")))),"-"),"-")</f>
        <v>-</v>
      </c>
      <c r="O28" s="92" t="str">
        <f>IF(O$3='Rent Roll'!$U25,
IF(OR(AND(O$5&gt;='Rent Roll'!$K25,O$5&lt;='Rent Roll'!$L25),AND(O$5&gt;='Rent Roll'!$M51,O$5&lt;='Rent Roll'!$N51)),
IF('Rent Roll'!$S25=NNN,O55,
IF('Rent Roll'!$S25=Stop,O80,
IF('Rent Roll'!$S25=CAM_Fixed,O105,
IF('Rent Roll'!$S25=FSG,"-","-")))),"-"),"-")</f>
        <v>-</v>
      </c>
      <c r="P28" s="92" t="str">
        <f>IF(P$3='Rent Roll'!$U25,
IF(OR(AND(P$5&gt;='Rent Roll'!$K25,P$5&lt;='Rent Roll'!$L25),AND(P$5&gt;='Rent Roll'!$M51,P$5&lt;='Rent Roll'!$N51)),
IF('Rent Roll'!$S25=NNN,P55,
IF('Rent Roll'!$S25=Stop,P80,
IF('Rent Roll'!$S25=CAM_Fixed,P105,
IF('Rent Roll'!$S25=FSG,"-","-")))),"-"),"-")</f>
        <v>-</v>
      </c>
      <c r="Q28" s="92" t="str">
        <f>IF(Q$3='Rent Roll'!$U25,
IF(OR(AND(Q$5&gt;='Rent Roll'!$K25,Q$5&lt;='Rent Roll'!$L25),AND(Q$5&gt;='Rent Roll'!$M51,Q$5&lt;='Rent Roll'!$N51)),
IF('Rent Roll'!$S25=NNN,Q55,
IF('Rent Roll'!$S25=Stop,Q80,
IF('Rent Roll'!$S25=CAM_Fixed,Q105,
IF('Rent Roll'!$S25=FSG,"-","-")))),"-"),"-")</f>
        <v>-</v>
      </c>
      <c r="R28" s="92" t="str">
        <f>IF(R$3='Rent Roll'!$U25,
IF(OR(AND(R$5&gt;='Rent Roll'!$K25,R$5&lt;='Rent Roll'!$L25),AND(R$5&gt;='Rent Roll'!$M51,R$5&lt;='Rent Roll'!$N51)),
IF('Rent Roll'!$S25=NNN,R55,
IF('Rent Roll'!$S25=Stop,R80,
IF('Rent Roll'!$S25=CAM_Fixed,R105,
IF('Rent Roll'!$S25=FSG,"-","-")))),"-"),"-")</f>
        <v>-</v>
      </c>
      <c r="S28" s="92" t="str">
        <f>IF(S$3='Rent Roll'!$U25,
IF(OR(AND(S$5&gt;='Rent Roll'!$K25,S$5&lt;='Rent Roll'!$L25),AND(S$5&gt;='Rent Roll'!$M51,S$5&lt;='Rent Roll'!$N51)),
IF('Rent Roll'!$S25=NNN,S55,
IF('Rent Roll'!$S25=Stop,S80,
IF('Rent Roll'!$S25=CAM_Fixed,S105,
IF('Rent Roll'!$S25=FSG,"-","-")))),"-"),"-")</f>
        <v>-</v>
      </c>
      <c r="T28" s="92" t="str">
        <f>IF(T$3='Rent Roll'!$U25,
IF(OR(AND(T$5&gt;='Rent Roll'!$K25,T$5&lt;='Rent Roll'!$L25),AND(T$5&gt;='Rent Roll'!$M51,T$5&lt;='Rent Roll'!$N51)),
IF('Rent Roll'!$S25=NNN,T55,
IF('Rent Roll'!$S25=Stop,T80,
IF('Rent Roll'!$S25=CAM_Fixed,T105,
IF('Rent Roll'!$S25=FSG,"-","-")))),"-"),"-")</f>
        <v>-</v>
      </c>
      <c r="U28" s="92" t="str">
        <f>IF(U$3='Rent Roll'!$U25,
IF(OR(AND(U$5&gt;='Rent Roll'!$K25,U$5&lt;='Rent Roll'!$L25),AND(U$5&gt;='Rent Roll'!$M51,U$5&lt;='Rent Roll'!$N51)),
IF('Rent Roll'!$S25=NNN,U55,
IF('Rent Roll'!$S25=Stop,U80,
IF('Rent Roll'!$S25=CAM_Fixed,U105,
IF('Rent Roll'!$S25=FSG,"-","-")))),"-"),"-")</f>
        <v>-</v>
      </c>
      <c r="V28" s="92" t="str">
        <f>IF(V$3='Rent Roll'!$U25,
IF(OR(AND(V$5&gt;='Rent Roll'!$K25,V$5&lt;='Rent Roll'!$L25),AND(V$5&gt;='Rent Roll'!$M51,V$5&lt;='Rent Roll'!$N51)),
IF('Rent Roll'!$S25=NNN,V55,
IF('Rent Roll'!$S25=Stop,V80,
IF('Rent Roll'!$S25=CAM_Fixed,V105,
IF('Rent Roll'!$S25=FSG,"-","-")))),"-"),"-")</f>
        <v>-</v>
      </c>
      <c r="W28" s="92" t="str">
        <f>IF(W$3='Rent Roll'!$U25,
IF(OR(AND(W$5&gt;='Rent Roll'!$K25,W$5&lt;='Rent Roll'!$L25),AND(W$5&gt;='Rent Roll'!$M51,W$5&lt;='Rent Roll'!$N51)),
IF('Rent Roll'!$S25=NNN,W55,
IF('Rent Roll'!$S25=Stop,W80,
IF('Rent Roll'!$S25=CAM_Fixed,W105,
IF('Rent Roll'!$S25=FSG,"-","-")))),"-"),"-")</f>
        <v>-</v>
      </c>
      <c r="X28" s="92" t="str">
        <f>IF(X$3='Rent Roll'!$U25,
IF(OR(AND(X$5&gt;='Rent Roll'!$K25,X$5&lt;='Rent Roll'!$L25),AND(X$5&gt;='Rent Roll'!$M51,X$5&lt;='Rent Roll'!$N51)),
IF('Rent Roll'!$S25=NNN,X55,
IF('Rent Roll'!$S25=Stop,X80,
IF('Rent Roll'!$S25=CAM_Fixed,X105,
IF('Rent Roll'!$S25=FSG,"-","-")))),"-"),"-")</f>
        <v>-</v>
      </c>
      <c r="Y28" s="92" t="str">
        <f>IF(Y$3='Rent Roll'!$U25,
IF(OR(AND(Y$5&gt;='Rent Roll'!$K25,Y$5&lt;='Rent Roll'!$L25),AND(Y$5&gt;='Rent Roll'!$M51,Y$5&lt;='Rent Roll'!$N51)),
IF('Rent Roll'!$S25=NNN,Y55,
IF('Rent Roll'!$S25=Stop,Y80,
IF('Rent Roll'!$S25=CAM_Fixed,Y105,
IF('Rent Roll'!$S25=FSG,"-","-")))),"-"),"-")</f>
        <v>-</v>
      </c>
      <c r="Z28" s="92" t="str">
        <f>IF(Z$3='Rent Roll'!$U25,
IF(OR(AND(Z$5&gt;='Rent Roll'!$K25,Z$5&lt;='Rent Roll'!$L25),AND(Z$5&gt;='Rent Roll'!$M51,Z$5&lt;='Rent Roll'!$N51)),
IF('Rent Roll'!$S25=NNN,Z55,
IF('Rent Roll'!$S25=Stop,Z80,
IF('Rent Roll'!$S25=CAM_Fixed,Z105,
IF('Rent Roll'!$S25=FSG,"-","-")))),"-"),"-")</f>
        <v>-</v>
      </c>
      <c r="AA28" s="92" t="str">
        <f>IF(AA$3='Rent Roll'!$U25,
IF(OR(AND(AA$5&gt;='Rent Roll'!$K25,AA$5&lt;='Rent Roll'!$L25),AND(AA$5&gt;='Rent Roll'!$M51,AA$5&lt;='Rent Roll'!$N51)),
IF('Rent Roll'!$S25=NNN,AA55,
IF('Rent Roll'!$S25=Stop,AA80,
IF('Rent Roll'!$S25=CAM_Fixed,AA105,
IF('Rent Roll'!$S25=FSG,"-","-")))),"-"),"-")</f>
        <v>-</v>
      </c>
      <c r="AB28" s="92" t="str">
        <f>IF(AB$3='Rent Roll'!$U25,
IF(OR(AND(AB$5&gt;='Rent Roll'!$K25,AB$5&lt;='Rent Roll'!$L25),AND(AB$5&gt;='Rent Roll'!$M51,AB$5&lt;='Rent Roll'!$N51)),
IF('Rent Roll'!$S25=NNN,AB55,
IF('Rent Roll'!$S25=Stop,AB80,
IF('Rent Roll'!$S25=CAM_Fixed,AB105,
IF('Rent Roll'!$S25=FSG,"-","-")))),"-"),"-")</f>
        <v>-</v>
      </c>
      <c r="AC28" s="92" t="str">
        <f>IF(AC$3='Rent Roll'!$U25,
IF(OR(AND(AC$5&gt;='Rent Roll'!$K25,AC$5&lt;='Rent Roll'!$L25),AND(AC$5&gt;='Rent Roll'!$M51,AC$5&lt;='Rent Roll'!$N51)),
IF('Rent Roll'!$S25=NNN,AC55,
IF('Rent Roll'!$S25=Stop,AC80,
IF('Rent Roll'!$S25=CAM_Fixed,AC105,
IF('Rent Roll'!$S25=FSG,"-","-")))),"-"),"-")</f>
        <v>-</v>
      </c>
      <c r="AD28" s="92" t="str">
        <f>IF(AD$3='Rent Roll'!$U25,
IF(OR(AND(AD$5&gt;='Rent Roll'!$K25,AD$5&lt;='Rent Roll'!$L25),AND(AD$5&gt;='Rent Roll'!$M51,AD$5&lt;='Rent Roll'!$N51)),
IF('Rent Roll'!$S25=NNN,AD55,
IF('Rent Roll'!$S25=Stop,AD80,
IF('Rent Roll'!$S25=CAM_Fixed,AD105,
IF('Rent Roll'!$S25=FSG,"-","-")))),"-"),"-")</f>
        <v>-</v>
      </c>
      <c r="AE28" s="92" t="str">
        <f>IF(AE$3='Rent Roll'!$U25,
IF(OR(AND(AE$5&gt;='Rent Roll'!$K25,AE$5&lt;='Rent Roll'!$L25),AND(AE$5&gt;='Rent Roll'!$M51,AE$5&lt;='Rent Roll'!$N51)),
IF('Rent Roll'!$S25=NNN,AE55,
IF('Rent Roll'!$S25=Stop,AE80,
IF('Rent Roll'!$S25=CAM_Fixed,AE105,
IF('Rent Roll'!$S25=FSG,"-","-")))),"-"),"-")</f>
        <v>-</v>
      </c>
      <c r="AF28" s="92" t="str">
        <f>IF(AF$3='Rent Roll'!$U25,
IF(OR(AND(AF$5&gt;='Rent Roll'!$K25,AF$5&lt;='Rent Roll'!$L25),AND(AF$5&gt;='Rent Roll'!$M51,AF$5&lt;='Rent Roll'!$N51)),
IF('Rent Roll'!$S25=NNN,AF55,
IF('Rent Roll'!$S25=Stop,AF80,
IF('Rent Roll'!$S25=CAM_Fixed,AF105,
IF('Rent Roll'!$S25=FSG,"-","-")))),"-"),"-")</f>
        <v>-</v>
      </c>
      <c r="AG28" s="92" t="str">
        <f>IF(AG$3='Rent Roll'!$U25,
IF(OR(AND(AG$5&gt;='Rent Roll'!$K25,AG$5&lt;='Rent Roll'!$L25),AND(AG$5&gt;='Rent Roll'!$M51,AG$5&lt;='Rent Roll'!$N51)),
IF('Rent Roll'!$S25=NNN,AG55,
IF('Rent Roll'!$S25=Stop,AG80,
IF('Rent Roll'!$S25=CAM_Fixed,AG105,
IF('Rent Roll'!$S25=FSG,"-","-")))),"-"),"-")</f>
        <v>-</v>
      </c>
      <c r="AH28" s="92" t="str">
        <f>IF(AH$3='Rent Roll'!$U25,
IF(OR(AND(AH$5&gt;='Rent Roll'!$K25,AH$5&lt;='Rent Roll'!$L25),AND(AH$5&gt;='Rent Roll'!$M51,AH$5&lt;='Rent Roll'!$N51)),
IF('Rent Roll'!$S25=NNN,AH55,
IF('Rent Roll'!$S25=Stop,AH80,
IF('Rent Roll'!$S25=CAM_Fixed,AH105,
IF('Rent Roll'!$S25=FSG,"-","-")))),"-"),"-")</f>
        <v>-</v>
      </c>
      <c r="AI28" s="92" t="str">
        <f>IF(AI$3='Rent Roll'!$U25,
IF(OR(AND(AI$5&gt;='Rent Roll'!$K25,AI$5&lt;='Rent Roll'!$L25),AND(AI$5&gt;='Rent Roll'!$M51,AI$5&lt;='Rent Roll'!$N51)),
IF('Rent Roll'!$S25=NNN,AI55,
IF('Rent Roll'!$S25=Stop,AI80,
IF('Rent Roll'!$S25=CAM_Fixed,AI105,
IF('Rent Roll'!$S25=FSG,"-","-")))),"-"),"-")</f>
        <v>-</v>
      </c>
      <c r="AJ28" s="92" t="str">
        <f>IF(AJ$3='Rent Roll'!$U25,
IF(OR(AND(AJ$5&gt;='Rent Roll'!$K25,AJ$5&lt;='Rent Roll'!$L25),AND(AJ$5&gt;='Rent Roll'!$M51,AJ$5&lt;='Rent Roll'!$N51)),
IF('Rent Roll'!$S25=NNN,AJ55,
IF('Rent Roll'!$S25=Stop,AJ80,
IF('Rent Roll'!$S25=CAM_Fixed,AJ105,
IF('Rent Roll'!$S25=FSG,"-","-")))),"-"),"-")</f>
        <v>-</v>
      </c>
      <c r="AK28" s="92" t="str">
        <f>IF(AK$3='Rent Roll'!$U25,
IF(OR(AND(AK$5&gt;='Rent Roll'!$K25,AK$5&lt;='Rent Roll'!$L25),AND(AK$5&gt;='Rent Roll'!$M51,AK$5&lt;='Rent Roll'!$N51)),
IF('Rent Roll'!$S25=NNN,AK55,
IF('Rent Roll'!$S25=Stop,AK80,
IF('Rent Roll'!$S25=CAM_Fixed,AK105,
IF('Rent Roll'!$S25=FSG,"-","-")))),"-"),"-")</f>
        <v>-</v>
      </c>
      <c r="AL28" s="92" t="str">
        <f>IF(AL$3='Rent Roll'!$U25,
IF(OR(AND(AL$5&gt;='Rent Roll'!$K25,AL$5&lt;='Rent Roll'!$L25),AND(AL$5&gt;='Rent Roll'!$M51,AL$5&lt;='Rent Roll'!$N51)),
IF('Rent Roll'!$S25=NNN,AL55,
IF('Rent Roll'!$S25=Stop,AL80,
IF('Rent Roll'!$S25=CAM_Fixed,AL105,
IF('Rent Roll'!$S25=FSG,"-","-")))),"-"),"-")</f>
        <v>-</v>
      </c>
      <c r="AM28" s="92" t="str">
        <f>IF(AM$3='Rent Roll'!$U25,
IF(OR(AND(AM$5&gt;='Rent Roll'!$K25,AM$5&lt;='Rent Roll'!$L25),AND(AM$5&gt;='Rent Roll'!$M51,AM$5&lt;='Rent Roll'!$N51)),
IF('Rent Roll'!$S25=NNN,AM55,
IF('Rent Roll'!$S25=Stop,AM80,
IF('Rent Roll'!$S25=CAM_Fixed,AM105,
IF('Rent Roll'!$S25=FSG,"-","-")))),"-"),"-")</f>
        <v>-</v>
      </c>
      <c r="AN28" s="92" t="str">
        <f>IF(AN$3='Rent Roll'!$U25,
IF(OR(AND(AN$5&gt;='Rent Roll'!$K25,AN$5&lt;='Rent Roll'!$L25),AND(AN$5&gt;='Rent Roll'!$M51,AN$5&lt;='Rent Roll'!$N51)),
IF('Rent Roll'!$S25=NNN,AN55,
IF('Rent Roll'!$S25=Stop,AN80,
IF('Rent Roll'!$S25=CAM_Fixed,AN105,
IF('Rent Roll'!$S25=FSG,"-","-")))),"-"),"-")</f>
        <v>-</v>
      </c>
      <c r="AO28" s="92" t="str">
        <f>IF(AO$3='Rent Roll'!$U25,
IF(OR(AND(AO$5&gt;='Rent Roll'!$K25,AO$5&lt;='Rent Roll'!$L25),AND(AO$5&gt;='Rent Roll'!$M51,AO$5&lt;='Rent Roll'!$N51)),
IF('Rent Roll'!$S25=NNN,AO55,
IF('Rent Roll'!$S25=Stop,AO80,
IF('Rent Roll'!$S25=CAM_Fixed,AO105,
IF('Rent Roll'!$S25=FSG,"-","-")))),"-"),"-")</f>
        <v>-</v>
      </c>
      <c r="AP28" s="92" t="str">
        <f>IF(AP$3='Rent Roll'!$U25,
IF(OR(AND(AP$5&gt;='Rent Roll'!$K25,AP$5&lt;='Rent Roll'!$L25),AND(AP$5&gt;='Rent Roll'!$M51,AP$5&lt;='Rent Roll'!$N51)),
IF('Rent Roll'!$S25=NNN,AP55,
IF('Rent Roll'!$S25=Stop,AP80,
IF('Rent Roll'!$S25=CAM_Fixed,AP105,
IF('Rent Roll'!$S25=FSG,"-","-")))),"-"),"-")</f>
        <v>-</v>
      </c>
      <c r="AQ28" s="92" t="str">
        <f>IF(AQ$3='Rent Roll'!$U25,
IF(OR(AND(AQ$5&gt;='Rent Roll'!$K25,AQ$5&lt;='Rent Roll'!$L25),AND(AQ$5&gt;='Rent Roll'!$M51,AQ$5&lt;='Rent Roll'!$N51)),
IF('Rent Roll'!$S25=NNN,AQ55,
IF('Rent Roll'!$S25=Stop,AQ80,
IF('Rent Roll'!$S25=CAM_Fixed,AQ105,
IF('Rent Roll'!$S25=FSG,"-","-")))),"-"),"-")</f>
        <v>-</v>
      </c>
      <c r="AR28" s="92" t="str">
        <f>IF(AR$3='Rent Roll'!$U25,
IF(OR(AND(AR$5&gt;='Rent Roll'!$K25,AR$5&lt;='Rent Roll'!$L25),AND(AR$5&gt;='Rent Roll'!$M51,AR$5&lt;='Rent Roll'!$N51)),
IF('Rent Roll'!$S25=NNN,AR55,
IF('Rent Roll'!$S25=Stop,AR80,
IF('Rent Roll'!$S25=CAM_Fixed,AR105,
IF('Rent Roll'!$S25=FSG,"-","-")))),"-"),"-")</f>
        <v>-</v>
      </c>
      <c r="AS28" s="92" t="str">
        <f>IF(AS$3='Rent Roll'!$U25,
IF(OR(AND(AS$5&gt;='Rent Roll'!$K25,AS$5&lt;='Rent Roll'!$L25),AND(AS$5&gt;='Rent Roll'!$M51,AS$5&lt;='Rent Roll'!$N51)),
IF('Rent Roll'!$S25=NNN,AS55,
IF('Rent Roll'!$S25=Stop,AS80,
IF('Rent Roll'!$S25=CAM_Fixed,AS105,
IF('Rent Roll'!$S25=FSG,"-","-")))),"-"),"-")</f>
        <v>-</v>
      </c>
      <c r="AT28" s="92" t="str">
        <f>IF(AT$3='Rent Roll'!$U25,
IF(OR(AND(AT$5&gt;='Rent Roll'!$K25,AT$5&lt;='Rent Roll'!$L25),AND(AT$5&gt;='Rent Roll'!$M51,AT$5&lt;='Rent Roll'!$N51)),
IF('Rent Roll'!$S25=NNN,AT55,
IF('Rent Roll'!$S25=Stop,AT80,
IF('Rent Roll'!$S25=CAM_Fixed,AT105,
IF('Rent Roll'!$S25=FSG,"-","-")))),"-"),"-")</f>
        <v>-</v>
      </c>
      <c r="AU28" s="92" t="str">
        <f>IF(AU$3='Rent Roll'!$U25,
IF(OR(AND(AU$5&gt;='Rent Roll'!$K25,AU$5&lt;='Rent Roll'!$L25),AND(AU$5&gt;='Rent Roll'!$M51,AU$5&lt;='Rent Roll'!$N51)),
IF('Rent Roll'!$S25=NNN,AU55,
IF('Rent Roll'!$S25=Stop,AU80,
IF('Rent Roll'!$S25=CAM_Fixed,AU105,
IF('Rent Roll'!$S25=FSG,"-","-")))),"-"),"-")</f>
        <v>-</v>
      </c>
      <c r="AV28" s="92" t="str">
        <f>IF(AV$3='Rent Roll'!$U25,
IF(OR(AND(AV$5&gt;='Rent Roll'!$K25,AV$5&lt;='Rent Roll'!$L25),AND(AV$5&gt;='Rent Roll'!$M51,AV$5&lt;='Rent Roll'!$N51)),
IF('Rent Roll'!$S25=NNN,AV55,
IF('Rent Roll'!$S25=Stop,AV80,
IF('Rent Roll'!$S25=CAM_Fixed,AV105,
IF('Rent Roll'!$S25=FSG,"-","-")))),"-"),"-")</f>
        <v>-</v>
      </c>
      <c r="AW28" s="92" t="str">
        <f>IF(AW$3='Rent Roll'!$U25,
IF(OR(AND(AW$5&gt;='Rent Roll'!$K25,AW$5&lt;='Rent Roll'!$L25),AND(AW$5&gt;='Rent Roll'!$M51,AW$5&lt;='Rent Roll'!$N51)),
IF('Rent Roll'!$S25=NNN,AW55,
IF('Rent Roll'!$S25=Stop,AW80,
IF('Rent Roll'!$S25=CAM_Fixed,AW105,
IF('Rent Roll'!$S25=FSG,"-","-")))),"-"),"-")</f>
        <v>-</v>
      </c>
      <c r="AX28" s="92" t="str">
        <f>IF(AX$3='Rent Roll'!$U25,
IF(OR(AND(AX$5&gt;='Rent Roll'!$K25,AX$5&lt;='Rent Roll'!$L25),AND(AX$5&gt;='Rent Roll'!$M51,AX$5&lt;='Rent Roll'!$N51)),
IF('Rent Roll'!$S25=NNN,AX55,
IF('Rent Roll'!$S25=Stop,AX80,
IF('Rent Roll'!$S25=CAM_Fixed,AX105,
IF('Rent Roll'!$S25=FSG,"-","-")))),"-"),"-")</f>
        <v>-</v>
      </c>
      <c r="AY28" s="92" t="str">
        <f>IF(AY$3='Rent Roll'!$U25,
IF(OR(AND(AY$5&gt;='Rent Roll'!$K25,AY$5&lt;='Rent Roll'!$L25),AND(AY$5&gt;='Rent Roll'!$M51,AY$5&lt;='Rent Roll'!$N51)),
IF('Rent Roll'!$S25=NNN,AY55,
IF('Rent Roll'!$S25=Stop,AY80,
IF('Rent Roll'!$S25=CAM_Fixed,AY105,
IF('Rent Roll'!$S25=FSG,"-","-")))),"-"),"-")</f>
        <v>-</v>
      </c>
      <c r="AZ28" s="92" t="str">
        <f>IF(AZ$3='Rent Roll'!$U25,
IF(OR(AND(AZ$5&gt;='Rent Roll'!$K25,AZ$5&lt;='Rent Roll'!$L25),AND(AZ$5&gt;='Rent Roll'!$M51,AZ$5&lt;='Rent Roll'!$N51)),
IF('Rent Roll'!$S25=NNN,AZ55,
IF('Rent Roll'!$S25=Stop,AZ80,
IF('Rent Roll'!$S25=CAM_Fixed,AZ105,
IF('Rent Roll'!$S25=FSG,"-","-")))),"-"),"-")</f>
        <v>-</v>
      </c>
      <c r="BA28" s="92" t="str">
        <f>IF(BA$3='Rent Roll'!$U25,
IF(OR(AND(BA$5&gt;='Rent Roll'!$K25,BA$5&lt;='Rent Roll'!$L25),AND(BA$5&gt;='Rent Roll'!$M51,BA$5&lt;='Rent Roll'!$N51)),
IF('Rent Roll'!$S25=NNN,BA55,
IF('Rent Roll'!$S25=Stop,BA80,
IF('Rent Roll'!$S25=CAM_Fixed,BA105,
IF('Rent Roll'!$S25=FSG,"-","-")))),"-"),"-")</f>
        <v>-</v>
      </c>
      <c r="BB28" s="92" t="str">
        <f>IF(BB$3='Rent Roll'!$U25,
IF(OR(AND(BB$5&gt;='Rent Roll'!$K25,BB$5&lt;='Rent Roll'!$L25),AND(BB$5&gt;='Rent Roll'!$M51,BB$5&lt;='Rent Roll'!$N51)),
IF('Rent Roll'!$S25=NNN,BB55,
IF('Rent Roll'!$S25=Stop,BB80,
IF('Rent Roll'!$S25=CAM_Fixed,BB105,
IF('Rent Roll'!$S25=FSG,"-","-")))),"-"),"-")</f>
        <v>-</v>
      </c>
      <c r="BC28" s="92" t="str">
        <f>IF(BC$3='Rent Roll'!$U25,
IF(OR(AND(BC$5&gt;='Rent Roll'!$K25,BC$5&lt;='Rent Roll'!$L25),AND(BC$5&gt;='Rent Roll'!$M51,BC$5&lt;='Rent Roll'!$N51)),
IF('Rent Roll'!$S25=NNN,BC55,
IF('Rent Roll'!$S25=Stop,BC80,
IF('Rent Roll'!$S25=CAM_Fixed,BC105,
IF('Rent Roll'!$S25=FSG,"-","-")))),"-"),"-")</f>
        <v>-</v>
      </c>
      <c r="BD28" s="92" t="str">
        <f>IF(BD$3='Rent Roll'!$U25,
IF(OR(AND(BD$5&gt;='Rent Roll'!$K25,BD$5&lt;='Rent Roll'!$L25),AND(BD$5&gt;='Rent Roll'!$M51,BD$5&lt;='Rent Roll'!$N51)),
IF('Rent Roll'!$S25=NNN,BD55,
IF('Rent Roll'!$S25=Stop,BD80,
IF('Rent Roll'!$S25=CAM_Fixed,BD105,
IF('Rent Roll'!$S25=FSG,"-","-")))),"-"),"-")</f>
        <v>-</v>
      </c>
      <c r="BE28" s="92" t="str">
        <f>IF(BE$3='Rent Roll'!$U25,
IF(OR(AND(BE$5&gt;='Rent Roll'!$K25,BE$5&lt;='Rent Roll'!$L25),AND(BE$5&gt;='Rent Roll'!$M51,BE$5&lt;='Rent Roll'!$N51)),
IF('Rent Roll'!$S25=NNN,BE55,
IF('Rent Roll'!$S25=Stop,BE80,
IF('Rent Roll'!$S25=CAM_Fixed,BE105,
IF('Rent Roll'!$S25=FSG,"-","-")))),"-"),"-")</f>
        <v>-</v>
      </c>
      <c r="BF28" s="92" t="str">
        <f>IF(BF$3='Rent Roll'!$U25,
IF(OR(AND(BF$5&gt;='Rent Roll'!$K25,BF$5&lt;='Rent Roll'!$L25),AND(BF$5&gt;='Rent Roll'!$M51,BF$5&lt;='Rent Roll'!$N51)),
IF('Rent Roll'!$S25=NNN,BF55,
IF('Rent Roll'!$S25=Stop,BF80,
IF('Rent Roll'!$S25=CAM_Fixed,BF105,
IF('Rent Roll'!$S25=FSG,"-","-")))),"-"),"-")</f>
        <v>-</v>
      </c>
      <c r="BG28" s="92" t="str">
        <f>IF(BG$3='Rent Roll'!$U25,
IF(OR(AND(BG$5&gt;='Rent Roll'!$K25,BG$5&lt;='Rent Roll'!$L25),AND(BG$5&gt;='Rent Roll'!$M51,BG$5&lt;='Rent Roll'!$N51)),
IF('Rent Roll'!$S25=NNN,BG55,
IF('Rent Roll'!$S25=Stop,BG80,
IF('Rent Roll'!$S25=CAM_Fixed,BG105,
IF('Rent Roll'!$S25=FSG,"-","-")))),"-"),"-")</f>
        <v>-</v>
      </c>
      <c r="BH28" s="92" t="str">
        <f>IF(BH$3='Rent Roll'!$U25,
IF(OR(AND(BH$5&gt;='Rent Roll'!$K25,BH$5&lt;='Rent Roll'!$L25),AND(BH$5&gt;='Rent Roll'!$M51,BH$5&lt;='Rent Roll'!$N51)),
IF('Rent Roll'!$S25=NNN,BH55,
IF('Rent Roll'!$S25=Stop,BH80,
IF('Rent Roll'!$S25=CAM_Fixed,BH105,
IF('Rent Roll'!$S25=FSG,"-","-")))),"-"),"-")</f>
        <v>-</v>
      </c>
      <c r="BI28" s="92" t="str">
        <f>IF(BI$3='Rent Roll'!$U25,
IF(OR(AND(BI$5&gt;='Rent Roll'!$K25,BI$5&lt;='Rent Roll'!$L25),AND(BI$5&gt;='Rent Roll'!$M51,BI$5&lt;='Rent Roll'!$N51)),
IF('Rent Roll'!$S25=NNN,BI55,
IF('Rent Roll'!$S25=Stop,BI80,
IF('Rent Roll'!$S25=CAM_Fixed,BI105,
IF('Rent Roll'!$S25=FSG,"-","-")))),"-"),"-")</f>
        <v>-</v>
      </c>
      <c r="BJ28" s="92" t="str">
        <f>IF(BJ$3='Rent Roll'!$U25,
IF(OR(AND(BJ$5&gt;='Rent Roll'!$K25,BJ$5&lt;='Rent Roll'!$L25),AND(BJ$5&gt;='Rent Roll'!$M51,BJ$5&lt;='Rent Roll'!$N51)),
IF('Rent Roll'!$S25=NNN,BJ55,
IF('Rent Roll'!$S25=Stop,BJ80,
IF('Rent Roll'!$S25=CAM_Fixed,BJ105,
IF('Rent Roll'!$S25=FSG,"-","-")))),"-"),"-")</f>
        <v>-</v>
      </c>
      <c r="BK28" s="92" t="str">
        <f>IF(BK$3='Rent Roll'!$U25,
IF(OR(AND(BK$5&gt;='Rent Roll'!$K25,BK$5&lt;='Rent Roll'!$L25),AND(BK$5&gt;='Rent Roll'!$M51,BK$5&lt;='Rent Roll'!$N51)),
IF('Rent Roll'!$S25=NNN,BK55,
IF('Rent Roll'!$S25=Stop,BK80,
IF('Rent Roll'!$S25=CAM_Fixed,BK105,
IF('Rent Roll'!$S25=FSG,"-","-")))),"-"),"-")</f>
        <v>-</v>
      </c>
      <c r="BL28" s="92" t="str">
        <f>IF(BL$3='Rent Roll'!$U25,
IF(OR(AND(BL$5&gt;='Rent Roll'!$K25,BL$5&lt;='Rent Roll'!$L25),AND(BL$5&gt;='Rent Roll'!$M51,BL$5&lt;='Rent Roll'!$N51)),
IF('Rent Roll'!$S25=NNN,BL55,
IF('Rent Roll'!$S25=Stop,BL80,
IF('Rent Roll'!$S25=CAM_Fixed,BL105,
IF('Rent Roll'!$S25=FSG,"-","-")))),"-"),"-")</f>
        <v>-</v>
      </c>
      <c r="BM28" s="92" t="str">
        <f>IF(BM$3='Rent Roll'!$U25,
IF(OR(AND(BM$5&gt;='Rent Roll'!$K25,BM$5&lt;='Rent Roll'!$L25),AND(BM$5&gt;='Rent Roll'!$M51,BM$5&lt;='Rent Roll'!$N51)),
IF('Rent Roll'!$S25=NNN,BM55,
IF('Rent Roll'!$S25=Stop,BM80,
IF('Rent Roll'!$S25=CAM_Fixed,BM105,
IF('Rent Roll'!$S25=FSG,"-","-")))),"-"),"-")</f>
        <v>-</v>
      </c>
      <c r="BN28" s="92" t="str">
        <f>IF(BN$3='Rent Roll'!$U25,
IF(OR(AND(BN$5&gt;='Rent Roll'!$K25,BN$5&lt;='Rent Roll'!$L25),AND(BN$5&gt;='Rent Roll'!$M51,BN$5&lt;='Rent Roll'!$N51)),
IF('Rent Roll'!$S25=NNN,BN55,
IF('Rent Roll'!$S25=Stop,BN80,
IF('Rent Roll'!$S25=CAM_Fixed,BN105,
IF('Rent Roll'!$S25=FSG,"-","-")))),"-"),"-")</f>
        <v>-</v>
      </c>
      <c r="BO28" s="92" t="str">
        <f>IF(BO$3='Rent Roll'!$U25,
IF(OR(AND(BO$5&gt;='Rent Roll'!$K25,BO$5&lt;='Rent Roll'!$L25),AND(BO$5&gt;='Rent Roll'!$M51,BO$5&lt;='Rent Roll'!$N51)),
IF('Rent Roll'!$S25=NNN,BO55,
IF('Rent Roll'!$S25=Stop,BO80,
IF('Rent Roll'!$S25=CAM_Fixed,BO105,
IF('Rent Roll'!$S25=FSG,"-","-")))),"-"),"-")</f>
        <v>-</v>
      </c>
      <c r="BP28" s="92" t="str">
        <f>IF(BP$3='Rent Roll'!$U25,
IF(OR(AND(BP$5&gt;='Rent Roll'!$K25,BP$5&lt;='Rent Roll'!$L25),AND(BP$5&gt;='Rent Roll'!$M51,BP$5&lt;='Rent Roll'!$N51)),
IF('Rent Roll'!$S25=NNN,BP55,
IF('Rent Roll'!$S25=Stop,BP80,
IF('Rent Roll'!$S25=CAM_Fixed,BP105,
IF('Rent Roll'!$S25=FSG,"-","-")))),"-"),"-")</f>
        <v>-</v>
      </c>
      <c r="BQ28" s="92" t="str">
        <f>IF(BQ$3='Rent Roll'!$U25,
IF(OR(AND(BQ$5&gt;='Rent Roll'!$K25,BQ$5&lt;='Rent Roll'!$L25),AND(BQ$5&gt;='Rent Roll'!$M51,BQ$5&lt;='Rent Roll'!$N51)),
IF('Rent Roll'!$S25=NNN,BQ55,
IF('Rent Roll'!$S25=Stop,BQ80,
IF('Rent Roll'!$S25=CAM_Fixed,BQ105,
IF('Rent Roll'!$S25=FSG,"-","-")))),"-"),"-")</f>
        <v>-</v>
      </c>
      <c r="BR28" s="92" t="str">
        <f>IF(BR$3='Rent Roll'!$U25,
IF(OR(AND(BR$5&gt;='Rent Roll'!$K25,BR$5&lt;='Rent Roll'!$L25),AND(BR$5&gt;='Rent Roll'!$M51,BR$5&lt;='Rent Roll'!$N51)),
IF('Rent Roll'!$S25=NNN,BR55,
IF('Rent Roll'!$S25=Stop,BR80,
IF('Rent Roll'!$S25=CAM_Fixed,BR105,
IF('Rent Roll'!$S25=FSG,"-","-")))),"-"),"-")</f>
        <v>-</v>
      </c>
      <c r="BS28" s="92" t="str">
        <f>IF(BS$3='Rent Roll'!$U25,
IF(OR(AND(BS$5&gt;='Rent Roll'!$K25,BS$5&lt;='Rent Roll'!$L25),AND(BS$5&gt;='Rent Roll'!$M51,BS$5&lt;='Rent Roll'!$N51)),
IF('Rent Roll'!$S25=NNN,BS55,
IF('Rent Roll'!$S25=Stop,BS80,
IF('Rent Roll'!$S25=CAM_Fixed,BS105,
IF('Rent Roll'!$S25=FSG,"-","-")))),"-"),"-")</f>
        <v>-</v>
      </c>
      <c r="BT28" s="92" t="str">
        <f>IF(BT$3='Rent Roll'!$U25,
IF(OR(AND(BT$5&gt;='Rent Roll'!$K25,BT$5&lt;='Rent Roll'!$L25),AND(BT$5&gt;='Rent Roll'!$M51,BT$5&lt;='Rent Roll'!$N51)),
IF('Rent Roll'!$S25=NNN,BT55,
IF('Rent Roll'!$S25=Stop,BT80,
IF('Rent Roll'!$S25=CAM_Fixed,BT105,
IF('Rent Roll'!$S25=FSG,"-","-")))),"-"),"-")</f>
        <v>-</v>
      </c>
      <c r="BU28" s="92" t="str">
        <f>IF(BU$3='Rent Roll'!$U25,
IF(OR(AND(BU$5&gt;='Rent Roll'!$K25,BU$5&lt;='Rent Roll'!$L25),AND(BU$5&gt;='Rent Roll'!$M51,BU$5&lt;='Rent Roll'!$N51)),
IF('Rent Roll'!$S25=NNN,BU55,
IF('Rent Roll'!$S25=Stop,BU80,
IF('Rent Roll'!$S25=CAM_Fixed,BU105,
IF('Rent Roll'!$S25=FSG,"-","-")))),"-"),"-")</f>
        <v>-</v>
      </c>
      <c r="BV28" s="92" t="str">
        <f>IF(BV$3='Rent Roll'!$U25,
IF(OR(AND(BV$5&gt;='Rent Roll'!$K25,BV$5&lt;='Rent Roll'!$L25),AND(BV$5&gt;='Rent Roll'!$M51,BV$5&lt;='Rent Roll'!$N51)),
IF('Rent Roll'!$S25=NNN,BV55,
IF('Rent Roll'!$S25=Stop,BV80,
IF('Rent Roll'!$S25=CAM_Fixed,BV105,
IF('Rent Roll'!$S25=FSG,"-","-")))),"-"),"-")</f>
        <v>-</v>
      </c>
      <c r="BW28" s="92" t="str">
        <f>IF(BW$3='Rent Roll'!$U25,
IF(OR(AND(BW$5&gt;='Rent Roll'!$K25,BW$5&lt;='Rent Roll'!$L25),AND(BW$5&gt;='Rent Roll'!$M51,BW$5&lt;='Rent Roll'!$N51)),
IF('Rent Roll'!$S25=NNN,BW55,
IF('Rent Roll'!$S25=Stop,BW80,
IF('Rent Roll'!$S25=CAM_Fixed,BW105,
IF('Rent Roll'!$S25=FSG,"-","-")))),"-"),"-")</f>
        <v>-</v>
      </c>
      <c r="BX28" s="92" t="str">
        <f>IF(BX$3='Rent Roll'!$U25,
IF(OR(AND(BX$5&gt;='Rent Roll'!$K25,BX$5&lt;='Rent Roll'!$L25),AND(BX$5&gt;='Rent Roll'!$M51,BX$5&lt;='Rent Roll'!$N51)),
IF('Rent Roll'!$S25=NNN,BX55,
IF('Rent Roll'!$S25=Stop,BX80,
IF('Rent Roll'!$S25=CAM_Fixed,BX105,
IF('Rent Roll'!$S25=FSG,"-","-")))),"-"),"-")</f>
        <v>-</v>
      </c>
      <c r="BY28" s="92" t="str">
        <f>IF(BY$3='Rent Roll'!$U25,
IF(OR(AND(BY$5&gt;='Rent Roll'!$K25,BY$5&lt;='Rent Roll'!$L25),AND(BY$5&gt;='Rent Roll'!$M51,BY$5&lt;='Rent Roll'!$N51)),
IF('Rent Roll'!$S25=NNN,BY55,
IF('Rent Roll'!$S25=Stop,BY80,
IF('Rent Roll'!$S25=CAM_Fixed,BY105,
IF('Rent Roll'!$S25=FSG,"-","-")))),"-"),"-")</f>
        <v>-</v>
      </c>
      <c r="BZ28" s="92" t="str">
        <f>IF(BZ$3='Rent Roll'!$U25,
IF(OR(AND(BZ$5&gt;='Rent Roll'!$K25,BZ$5&lt;='Rent Roll'!$L25),AND(BZ$5&gt;='Rent Roll'!$M51,BZ$5&lt;='Rent Roll'!$N51)),
IF('Rent Roll'!$S25=NNN,BZ55,
IF('Rent Roll'!$S25=Stop,BZ80,
IF('Rent Roll'!$S25=CAM_Fixed,BZ105,
IF('Rent Roll'!$S25=FSG,"-","-")))),"-"),"-")</f>
        <v>-</v>
      </c>
      <c r="CA28" s="92" t="str">
        <f>IF(CA$3='Rent Roll'!$U25,
IF(OR(AND(CA$5&gt;='Rent Roll'!$K25,CA$5&lt;='Rent Roll'!$L25),AND(CA$5&gt;='Rent Roll'!$M51,CA$5&lt;='Rent Roll'!$N51)),
IF('Rent Roll'!$S25=NNN,CA55,
IF('Rent Roll'!$S25=Stop,CA80,
IF('Rent Roll'!$S25=CAM_Fixed,CA105,
IF('Rent Roll'!$S25=FSG,"-","-")))),"-"),"-")</f>
        <v>-</v>
      </c>
      <c r="CB28" s="92" t="str">
        <f>IF(CB$3='Rent Roll'!$U25,
IF(OR(AND(CB$5&gt;='Rent Roll'!$K25,CB$5&lt;='Rent Roll'!$L25),AND(CB$5&gt;='Rent Roll'!$M51,CB$5&lt;='Rent Roll'!$N51)),
IF('Rent Roll'!$S25=NNN,CB55,
IF('Rent Roll'!$S25=Stop,CB80,
IF('Rent Roll'!$S25=CAM_Fixed,CB105,
IF('Rent Roll'!$S25=FSG,"-","-")))),"-"),"-")</f>
        <v>-</v>
      </c>
      <c r="CC28" s="92" t="str">
        <f>IF(CC$3='Rent Roll'!$U25,
IF(OR(AND(CC$5&gt;='Rent Roll'!$K25,CC$5&lt;='Rent Roll'!$L25),AND(CC$5&gt;='Rent Roll'!$M51,CC$5&lt;='Rent Roll'!$N51)),
IF('Rent Roll'!$S25=NNN,CC55,
IF('Rent Roll'!$S25=Stop,CC80,
IF('Rent Roll'!$S25=CAM_Fixed,CC105,
IF('Rent Roll'!$S25=FSG,"-","-")))),"-"),"-")</f>
        <v>-</v>
      </c>
      <c r="CD28" s="92" t="str">
        <f>IF(CD$3='Rent Roll'!$U25,
IF(OR(AND(CD$5&gt;='Rent Roll'!$K25,CD$5&lt;='Rent Roll'!$L25),AND(CD$5&gt;='Rent Roll'!$M51,CD$5&lt;='Rent Roll'!$N51)),
IF('Rent Roll'!$S25=NNN,CD55,
IF('Rent Roll'!$S25=Stop,CD80,
IF('Rent Roll'!$S25=CAM_Fixed,CD105,
IF('Rent Roll'!$S25=FSG,"-","-")))),"-"),"-")</f>
        <v>-</v>
      </c>
      <c r="CE28" s="92" t="str">
        <f>IF(CE$3='Rent Roll'!$U25,
IF(OR(AND(CE$5&gt;='Rent Roll'!$K25,CE$5&lt;='Rent Roll'!$L25),AND(CE$5&gt;='Rent Roll'!$M51,CE$5&lt;='Rent Roll'!$N51)),
IF('Rent Roll'!$S25=NNN,CE55,
IF('Rent Roll'!$S25=Stop,CE80,
IF('Rent Roll'!$S25=CAM_Fixed,CE105,
IF('Rent Roll'!$S25=FSG,"-","-")))),"-"),"-")</f>
        <v>-</v>
      </c>
      <c r="CF28" s="92" t="str">
        <f>IF(CF$3='Rent Roll'!$U25,
IF(OR(AND(CF$5&gt;='Rent Roll'!$K25,CF$5&lt;='Rent Roll'!$L25),AND(CF$5&gt;='Rent Roll'!$M51,CF$5&lt;='Rent Roll'!$N51)),
IF('Rent Roll'!$S25=NNN,CF55,
IF('Rent Roll'!$S25=Stop,CF80,
IF('Rent Roll'!$S25=CAM_Fixed,CF105,
IF('Rent Roll'!$S25=FSG,"-","-")))),"-"),"-")</f>
        <v>-</v>
      </c>
      <c r="CG28" s="92" t="str">
        <f>IF(CG$3='Rent Roll'!$U25,
IF(OR(AND(CG$5&gt;='Rent Roll'!$K25,CG$5&lt;='Rent Roll'!$L25),AND(CG$5&gt;='Rent Roll'!$M51,CG$5&lt;='Rent Roll'!$N51)),
IF('Rent Roll'!$S25=NNN,CG55,
IF('Rent Roll'!$S25=Stop,CG80,
IF('Rent Roll'!$S25=CAM_Fixed,CG105,
IF('Rent Roll'!$S25=FSG,"-","-")))),"-"),"-")</f>
        <v>-</v>
      </c>
      <c r="CH28" s="92" t="str">
        <f>IF(CH$3='Rent Roll'!$U25,
IF(OR(AND(CH$5&gt;='Rent Roll'!$K25,CH$5&lt;='Rent Roll'!$L25),AND(CH$5&gt;='Rent Roll'!$M51,CH$5&lt;='Rent Roll'!$N51)),
IF('Rent Roll'!$S25=NNN,CH55,
IF('Rent Roll'!$S25=Stop,CH80,
IF('Rent Roll'!$S25=CAM_Fixed,CH105,
IF('Rent Roll'!$S25=FSG,"-","-")))),"-"),"-")</f>
        <v>-</v>
      </c>
      <c r="CI28" s="92" t="str">
        <f>IF(CI$3='Rent Roll'!$U25,
IF(OR(AND(CI$5&gt;='Rent Roll'!$K25,CI$5&lt;='Rent Roll'!$L25),AND(CI$5&gt;='Rent Roll'!$M51,CI$5&lt;='Rent Roll'!$N51)),
IF('Rent Roll'!$S25=NNN,CI55,
IF('Rent Roll'!$S25=Stop,CI80,
IF('Rent Roll'!$S25=CAM_Fixed,CI105,
IF('Rent Roll'!$S25=FSG,"-","-")))),"-"),"-")</f>
        <v>-</v>
      </c>
      <c r="CJ28" s="92" t="str">
        <f>IF(CJ$3='Rent Roll'!$U25,
IF(OR(AND(CJ$5&gt;='Rent Roll'!$K25,CJ$5&lt;='Rent Roll'!$L25),AND(CJ$5&gt;='Rent Roll'!$M51,CJ$5&lt;='Rent Roll'!$N51)),
IF('Rent Roll'!$S25=NNN,CJ55,
IF('Rent Roll'!$S25=Stop,CJ80,
IF('Rent Roll'!$S25=CAM_Fixed,CJ105,
IF('Rent Roll'!$S25=FSG,"-","-")))),"-"),"-")</f>
        <v>-</v>
      </c>
      <c r="CK28" s="92" t="str">
        <f>IF(CK$3='Rent Roll'!$U25,
IF(OR(AND(CK$5&gt;='Rent Roll'!$K25,CK$5&lt;='Rent Roll'!$L25),AND(CK$5&gt;='Rent Roll'!$M51,CK$5&lt;='Rent Roll'!$N51)),
IF('Rent Roll'!$S25=NNN,CK55,
IF('Rent Roll'!$S25=Stop,CK80,
IF('Rent Roll'!$S25=CAM_Fixed,CK105,
IF('Rent Roll'!$S25=FSG,"-","-")))),"-"),"-")</f>
        <v>-</v>
      </c>
      <c r="CL28" s="92" t="str">
        <f>IF(CL$3='Rent Roll'!$U25,
IF(OR(AND(CL$5&gt;='Rent Roll'!$K25,CL$5&lt;='Rent Roll'!$L25),AND(CL$5&gt;='Rent Roll'!$M51,CL$5&lt;='Rent Roll'!$N51)),
IF('Rent Roll'!$S25=NNN,CL55,
IF('Rent Roll'!$S25=Stop,CL80,
IF('Rent Roll'!$S25=CAM_Fixed,CL105,
IF('Rent Roll'!$S25=FSG,"-","-")))),"-"),"-")</f>
        <v>-</v>
      </c>
      <c r="CM28" s="92" t="str">
        <f>IF(CM$3='Rent Roll'!$U25,
IF(OR(AND(CM$5&gt;='Rent Roll'!$K25,CM$5&lt;='Rent Roll'!$L25),AND(CM$5&gt;='Rent Roll'!$M51,CM$5&lt;='Rent Roll'!$N51)),
IF('Rent Roll'!$S25=NNN,CM55,
IF('Rent Roll'!$S25=Stop,CM80,
IF('Rent Roll'!$S25=CAM_Fixed,CM105,
IF('Rent Roll'!$S25=FSG,"-","-")))),"-"),"-")</f>
        <v>-</v>
      </c>
      <c r="CN28" s="92" t="str">
        <f>IF(CN$3='Rent Roll'!$U25,
IF(OR(AND(CN$5&gt;='Rent Roll'!$K25,CN$5&lt;='Rent Roll'!$L25),AND(CN$5&gt;='Rent Roll'!$M51,CN$5&lt;='Rent Roll'!$N51)),
IF('Rent Roll'!$S25=NNN,CN55,
IF('Rent Roll'!$S25=Stop,CN80,
IF('Rent Roll'!$S25=CAM_Fixed,CN105,
IF('Rent Roll'!$S25=FSG,"-","-")))),"-"),"-")</f>
        <v>-</v>
      </c>
      <c r="CO28" s="92" t="str">
        <f>IF(CO$3='Rent Roll'!$U25,
IF(OR(AND(CO$5&gt;='Rent Roll'!$K25,CO$5&lt;='Rent Roll'!$L25),AND(CO$5&gt;='Rent Roll'!$M51,CO$5&lt;='Rent Roll'!$N51)),
IF('Rent Roll'!$S25=NNN,CO55,
IF('Rent Roll'!$S25=Stop,CO80,
IF('Rent Roll'!$S25=CAM_Fixed,CO105,
IF('Rent Roll'!$S25=FSG,"-","-")))),"-"),"-")</f>
        <v>-</v>
      </c>
      <c r="CP28" s="92" t="str">
        <f>IF(CP$3='Rent Roll'!$U25,
IF(OR(AND(CP$5&gt;='Rent Roll'!$K25,CP$5&lt;='Rent Roll'!$L25),AND(CP$5&gt;='Rent Roll'!$M51,CP$5&lt;='Rent Roll'!$N51)),
IF('Rent Roll'!$S25=NNN,CP55,
IF('Rent Roll'!$S25=Stop,CP80,
IF('Rent Roll'!$S25=CAM_Fixed,CP105,
IF('Rent Roll'!$S25=FSG,"-","-")))),"-"),"-")</f>
        <v>-</v>
      </c>
      <c r="CQ28" s="92" t="str">
        <f>IF(CQ$3='Rent Roll'!$U25,
IF(OR(AND(CQ$5&gt;='Rent Roll'!$K25,CQ$5&lt;='Rent Roll'!$L25),AND(CQ$5&gt;='Rent Roll'!$M51,CQ$5&lt;='Rent Roll'!$N51)),
IF('Rent Roll'!$S25=NNN,CQ55,
IF('Rent Roll'!$S25=Stop,CQ80,
IF('Rent Roll'!$S25=CAM_Fixed,CQ105,
IF('Rent Roll'!$S25=FSG,"-","-")))),"-"),"-")</f>
        <v>-</v>
      </c>
      <c r="CR28" s="92" t="str">
        <f>IF(CR$3='Rent Roll'!$U25,
IF(OR(AND(CR$5&gt;='Rent Roll'!$K25,CR$5&lt;='Rent Roll'!$L25),AND(CR$5&gt;='Rent Roll'!$M51,CR$5&lt;='Rent Roll'!$N51)),
IF('Rent Roll'!$S25=NNN,CR55,
IF('Rent Roll'!$S25=Stop,CR80,
IF('Rent Roll'!$S25=CAM_Fixed,CR105,
IF('Rent Roll'!$S25=FSG,"-","-")))),"-"),"-")</f>
        <v>-</v>
      </c>
      <c r="CS28" s="92" t="str">
        <f>IF(CS$3='Rent Roll'!$U25,
IF(OR(AND(CS$5&gt;='Rent Roll'!$K25,CS$5&lt;='Rent Roll'!$L25),AND(CS$5&gt;='Rent Roll'!$M51,CS$5&lt;='Rent Roll'!$N51)),
IF('Rent Roll'!$S25=NNN,CS55,
IF('Rent Roll'!$S25=Stop,CS80,
IF('Rent Roll'!$S25=CAM_Fixed,CS105,
IF('Rent Roll'!$S25=FSG,"-","-")))),"-"),"-")</f>
        <v>-</v>
      </c>
      <c r="CT28" s="92" t="str">
        <f>IF(CT$3='Rent Roll'!$U25,
IF(OR(AND(CT$5&gt;='Rent Roll'!$K25,CT$5&lt;='Rent Roll'!$L25),AND(CT$5&gt;='Rent Roll'!$M51,CT$5&lt;='Rent Roll'!$N51)),
IF('Rent Roll'!$S25=NNN,CT55,
IF('Rent Roll'!$S25=Stop,CT80,
IF('Rent Roll'!$S25=CAM_Fixed,CT105,
IF('Rent Roll'!$S25=FSG,"-","-")))),"-"),"-")</f>
        <v>-</v>
      </c>
      <c r="CU28" s="92" t="str">
        <f>IF(CU$3='Rent Roll'!$U25,
IF(OR(AND(CU$5&gt;='Rent Roll'!$K25,CU$5&lt;='Rent Roll'!$L25),AND(CU$5&gt;='Rent Roll'!$M51,CU$5&lt;='Rent Roll'!$N51)),
IF('Rent Roll'!$S25=NNN,CU55,
IF('Rent Roll'!$S25=Stop,CU80,
IF('Rent Roll'!$S25=CAM_Fixed,CU105,
IF('Rent Roll'!$S25=FSG,"-","-")))),"-"),"-")</f>
        <v>-</v>
      </c>
      <c r="CV28" s="92" t="str">
        <f>IF(CV$3='Rent Roll'!$U25,
IF(OR(AND(CV$5&gt;='Rent Roll'!$K25,CV$5&lt;='Rent Roll'!$L25),AND(CV$5&gt;='Rent Roll'!$M51,CV$5&lt;='Rent Roll'!$N51)),
IF('Rent Roll'!$S25=NNN,CV55,
IF('Rent Roll'!$S25=Stop,CV80,
IF('Rent Roll'!$S25=CAM_Fixed,CV105,
IF('Rent Roll'!$S25=FSG,"-","-")))),"-"),"-")</f>
        <v>-</v>
      </c>
      <c r="CW28" s="92" t="str">
        <f>IF(CW$3='Rent Roll'!$U25,
IF(OR(AND(CW$5&gt;='Rent Roll'!$K25,CW$5&lt;='Rent Roll'!$L25),AND(CW$5&gt;='Rent Roll'!$M51,CW$5&lt;='Rent Roll'!$N51)),
IF('Rent Roll'!$S25=NNN,CW55,
IF('Rent Roll'!$S25=Stop,CW80,
IF('Rent Roll'!$S25=CAM_Fixed,CW105,
IF('Rent Roll'!$S25=FSG,"-","-")))),"-"),"-")</f>
        <v>-</v>
      </c>
      <c r="CX28" s="92" t="str">
        <f>IF(CX$3='Rent Roll'!$U25,
IF(OR(AND(CX$5&gt;='Rent Roll'!$K25,CX$5&lt;='Rent Roll'!$L25),AND(CX$5&gt;='Rent Roll'!$M51,CX$5&lt;='Rent Roll'!$N51)),
IF('Rent Roll'!$S25=NNN,CX55,
IF('Rent Roll'!$S25=Stop,CX80,
IF('Rent Roll'!$S25=CAM_Fixed,CX105,
IF('Rent Roll'!$S25=FSG,"-","-")))),"-"),"-")</f>
        <v>-</v>
      </c>
      <c r="CY28" s="92" t="str">
        <f>IF(CY$3='Rent Roll'!$U25,
IF(OR(AND(CY$5&gt;='Rent Roll'!$K25,CY$5&lt;='Rent Roll'!$L25),AND(CY$5&gt;='Rent Roll'!$M51,CY$5&lt;='Rent Roll'!$N51)),
IF('Rent Roll'!$S25=NNN,CY55,
IF('Rent Roll'!$S25=Stop,CY80,
IF('Rent Roll'!$S25=CAM_Fixed,CY105,
IF('Rent Roll'!$S25=FSG,"-","-")))),"-"),"-")</f>
        <v>-</v>
      </c>
      <c r="CZ28" s="92" t="str">
        <f>IF(CZ$3='Rent Roll'!$U25,
IF(OR(AND(CZ$5&gt;='Rent Roll'!$K25,CZ$5&lt;='Rent Roll'!$L25),AND(CZ$5&gt;='Rent Roll'!$M51,CZ$5&lt;='Rent Roll'!$N51)),
IF('Rent Roll'!$S25=NNN,CZ55,
IF('Rent Roll'!$S25=Stop,CZ80,
IF('Rent Roll'!$S25=CAM_Fixed,CZ105,
IF('Rent Roll'!$S25=FSG,"-","-")))),"-"),"-")</f>
        <v>-</v>
      </c>
      <c r="DA28" s="92" t="str">
        <f>IF(DA$3='Rent Roll'!$U25,
IF(OR(AND(DA$5&gt;='Rent Roll'!$K25,DA$5&lt;='Rent Roll'!$L25),AND(DA$5&gt;='Rent Roll'!$M51,DA$5&lt;='Rent Roll'!$N51)),
IF('Rent Roll'!$S25=NNN,DA55,
IF('Rent Roll'!$S25=Stop,DA80,
IF('Rent Roll'!$S25=CAM_Fixed,DA105,
IF('Rent Roll'!$S25=FSG,"-","-")))),"-"),"-")</f>
        <v>-</v>
      </c>
      <c r="DB28" s="92" t="str">
        <f>IF(DB$3='Rent Roll'!$U25,
IF(OR(AND(DB$5&gt;='Rent Roll'!$K25,DB$5&lt;='Rent Roll'!$L25),AND(DB$5&gt;='Rent Roll'!$M51,DB$5&lt;='Rent Roll'!$N51)),
IF('Rent Roll'!$S25=NNN,DB55,
IF('Rent Roll'!$S25=Stop,DB80,
IF('Rent Roll'!$S25=CAM_Fixed,DB105,
IF('Rent Roll'!$S25=FSG,"-","-")))),"-"),"-")</f>
        <v>-</v>
      </c>
      <c r="DC28" s="92" t="str">
        <f>IF(DC$3='Rent Roll'!$U25,
IF(OR(AND(DC$5&gt;='Rent Roll'!$K25,DC$5&lt;='Rent Roll'!$L25),AND(DC$5&gt;='Rent Roll'!$M51,DC$5&lt;='Rent Roll'!$N51)),
IF('Rent Roll'!$S25=NNN,DC55,
IF('Rent Roll'!$S25=Stop,DC80,
IF('Rent Roll'!$S25=CAM_Fixed,DC105,
IF('Rent Roll'!$S25=FSG,"-","-")))),"-"),"-")</f>
        <v>-</v>
      </c>
      <c r="DD28" s="92" t="str">
        <f>IF(DD$3='Rent Roll'!$U25,
IF(OR(AND(DD$5&gt;='Rent Roll'!$K25,DD$5&lt;='Rent Roll'!$L25),AND(DD$5&gt;='Rent Roll'!$M51,DD$5&lt;='Rent Roll'!$N51)),
IF('Rent Roll'!$S25=NNN,DD55,
IF('Rent Roll'!$S25=Stop,DD80,
IF('Rent Roll'!$S25=CAM_Fixed,DD105,
IF('Rent Roll'!$S25=FSG,"-","-")))),"-"),"-")</f>
        <v>-</v>
      </c>
      <c r="DE28" s="92" t="str">
        <f>IF(DE$3='Rent Roll'!$U25,
IF(OR(AND(DE$5&gt;='Rent Roll'!$K25,DE$5&lt;='Rent Roll'!$L25),AND(DE$5&gt;='Rent Roll'!$M51,DE$5&lt;='Rent Roll'!$N51)),
IF('Rent Roll'!$S25=NNN,DE55,
IF('Rent Roll'!$S25=Stop,DE80,
IF('Rent Roll'!$S25=CAM_Fixed,DE105,
IF('Rent Roll'!$S25=FSG,"-","-")))),"-"),"-")</f>
        <v>-</v>
      </c>
      <c r="DF28" s="92" t="str">
        <f>IF(DF$3='Rent Roll'!$U25,
IF(OR(AND(DF$5&gt;='Rent Roll'!$K25,DF$5&lt;='Rent Roll'!$L25),AND(DF$5&gt;='Rent Roll'!$M51,DF$5&lt;='Rent Roll'!$N51)),
IF('Rent Roll'!$S25=NNN,DF55,
IF('Rent Roll'!$S25=Stop,DF80,
IF('Rent Roll'!$S25=CAM_Fixed,DF105,
IF('Rent Roll'!$S25=FSG,"-","-")))),"-"),"-")</f>
        <v>-</v>
      </c>
      <c r="DG28" s="92" t="str">
        <f>IF(DG$3='Rent Roll'!$U25,
IF(OR(AND(DG$5&gt;='Rent Roll'!$K25,DG$5&lt;='Rent Roll'!$L25),AND(DG$5&gt;='Rent Roll'!$M51,DG$5&lt;='Rent Roll'!$N51)),
IF('Rent Roll'!$S25=NNN,DG55,
IF('Rent Roll'!$S25=Stop,DG80,
IF('Rent Roll'!$S25=CAM_Fixed,DG105,
IF('Rent Roll'!$S25=FSG,"-","-")))),"-"),"-")</f>
        <v>-</v>
      </c>
      <c r="DH28" s="92" t="str">
        <f>IF(DH$3='Rent Roll'!$U25,
IF(OR(AND(DH$5&gt;='Rent Roll'!$K25,DH$5&lt;='Rent Roll'!$L25),AND(DH$5&gt;='Rent Roll'!$M51,DH$5&lt;='Rent Roll'!$N51)),
IF('Rent Roll'!$S25=NNN,DH55,
IF('Rent Roll'!$S25=Stop,DH80,
IF('Rent Roll'!$S25=CAM_Fixed,DH105,
IF('Rent Roll'!$S25=FSG,"-","-")))),"-"),"-")</f>
        <v>-</v>
      </c>
      <c r="DI28" s="92" t="str">
        <f>IF(DI$3='Rent Roll'!$U25,
IF(OR(AND(DI$5&gt;='Rent Roll'!$K25,DI$5&lt;='Rent Roll'!$L25),AND(DI$5&gt;='Rent Roll'!$M51,DI$5&lt;='Rent Roll'!$N51)),
IF('Rent Roll'!$S25=NNN,DI55,
IF('Rent Roll'!$S25=Stop,DI80,
IF('Rent Roll'!$S25=CAM_Fixed,DI105,
IF('Rent Roll'!$S25=FSG,"-","-")))),"-"),"-")</f>
        <v>-</v>
      </c>
      <c r="DJ28" s="92" t="str">
        <f>IF(DJ$3='Rent Roll'!$U25,
IF(OR(AND(DJ$5&gt;='Rent Roll'!$K25,DJ$5&lt;='Rent Roll'!$L25),AND(DJ$5&gt;='Rent Roll'!$M51,DJ$5&lt;='Rent Roll'!$N51)),
IF('Rent Roll'!$S25=NNN,DJ55,
IF('Rent Roll'!$S25=Stop,DJ80,
IF('Rent Roll'!$S25=CAM_Fixed,DJ105,
IF('Rent Roll'!$S25=FSG,"-","-")))),"-"),"-")</f>
        <v>-</v>
      </c>
      <c r="DK28" s="92" t="str">
        <f>IF(DK$3='Rent Roll'!$U25,
IF(OR(AND(DK$5&gt;='Rent Roll'!$K25,DK$5&lt;='Rent Roll'!$L25),AND(DK$5&gt;='Rent Roll'!$M51,DK$5&lt;='Rent Roll'!$N51)),
IF('Rent Roll'!$S25=NNN,DK55,
IF('Rent Roll'!$S25=Stop,DK80,
IF('Rent Roll'!$S25=CAM_Fixed,DK105,
IF('Rent Roll'!$S25=FSG,"-","-")))),"-"),"-")</f>
        <v>-</v>
      </c>
      <c r="DL28" s="92" t="str">
        <f>IF(DL$3='Rent Roll'!$U25,
IF(OR(AND(DL$5&gt;='Rent Roll'!$K25,DL$5&lt;='Rent Roll'!$L25),AND(DL$5&gt;='Rent Roll'!$M51,DL$5&lt;='Rent Roll'!$N51)),
IF('Rent Roll'!$S25=NNN,DL55,
IF('Rent Roll'!$S25=Stop,DL80,
IF('Rent Roll'!$S25=CAM_Fixed,DL105,
IF('Rent Roll'!$S25=FSG,"-","-")))),"-"),"-")</f>
        <v>-</v>
      </c>
      <c r="DM28" s="92" t="str">
        <f>IF(DM$3='Rent Roll'!$U25,
IF(OR(AND(DM$5&gt;='Rent Roll'!$K25,DM$5&lt;='Rent Roll'!$L25),AND(DM$5&gt;='Rent Roll'!$M51,DM$5&lt;='Rent Roll'!$N51)),
IF('Rent Roll'!$S25=NNN,DM55,
IF('Rent Roll'!$S25=Stop,DM80,
IF('Rent Roll'!$S25=CAM_Fixed,DM105,
IF('Rent Roll'!$S25=FSG,"-","-")))),"-"),"-")</f>
        <v>-</v>
      </c>
      <c r="DN28" s="92" t="str">
        <f>IF(DN$3='Rent Roll'!$U25,
IF(OR(AND(DN$5&gt;='Rent Roll'!$K25,DN$5&lt;='Rent Roll'!$L25),AND(DN$5&gt;='Rent Roll'!$M51,DN$5&lt;='Rent Roll'!$N51)),
IF('Rent Roll'!$S25=NNN,DN55,
IF('Rent Roll'!$S25=Stop,DN80,
IF('Rent Roll'!$S25=CAM_Fixed,DN105,
IF('Rent Roll'!$S25=FSG,"-","-")))),"-"),"-")</f>
        <v>-</v>
      </c>
      <c r="DO28" s="92" t="str">
        <f>IF(DO$3='Rent Roll'!$U25,
IF(OR(AND(DO$5&gt;='Rent Roll'!$K25,DO$5&lt;='Rent Roll'!$L25),AND(DO$5&gt;='Rent Roll'!$M51,DO$5&lt;='Rent Roll'!$N51)),
IF('Rent Roll'!$S25=NNN,DO55,
IF('Rent Roll'!$S25=Stop,DO80,
IF('Rent Roll'!$S25=CAM_Fixed,DO105,
IF('Rent Roll'!$S25=FSG,"-","-")))),"-"),"-")</f>
        <v>-</v>
      </c>
      <c r="DP28" s="92" t="str">
        <f>IF(DP$3='Rent Roll'!$U25,
IF(OR(AND(DP$5&gt;='Rent Roll'!$K25,DP$5&lt;='Rent Roll'!$L25),AND(DP$5&gt;='Rent Roll'!$M51,DP$5&lt;='Rent Roll'!$N51)),
IF('Rent Roll'!$S25=NNN,DP55,
IF('Rent Roll'!$S25=Stop,DP80,
IF('Rent Roll'!$S25=CAM_Fixed,DP105,
IF('Rent Roll'!$S25=FSG,"-","-")))),"-"),"-")</f>
        <v>-</v>
      </c>
      <c r="DQ28" s="92" t="str">
        <f>IF(DQ$3='Rent Roll'!$U25,
IF(OR(AND(DQ$5&gt;='Rent Roll'!$K25,DQ$5&lt;='Rent Roll'!$L25),AND(DQ$5&gt;='Rent Roll'!$M51,DQ$5&lt;='Rent Roll'!$N51)),
IF('Rent Roll'!$S25=NNN,DQ55,
IF('Rent Roll'!$S25=Stop,DQ80,
IF('Rent Roll'!$S25=CAM_Fixed,DQ105,
IF('Rent Roll'!$S25=FSG,"-","-")))),"-"),"-")</f>
        <v>-</v>
      </c>
      <c r="DR28" s="92" t="str">
        <f>IF(DR$3='Rent Roll'!$U25,
IF(OR(AND(DR$5&gt;='Rent Roll'!$K25,DR$5&lt;='Rent Roll'!$L25),AND(DR$5&gt;='Rent Roll'!$M51,DR$5&lt;='Rent Roll'!$N51)),
IF('Rent Roll'!$S25=NNN,DR55,
IF('Rent Roll'!$S25=Stop,DR80,
IF('Rent Roll'!$S25=CAM_Fixed,DR105,
IF('Rent Roll'!$S25=FSG,"-","-")))),"-"),"-")</f>
        <v>-</v>
      </c>
      <c r="DS28" s="92" t="str">
        <f>IF(DS$3='Rent Roll'!$U25,
IF(OR(AND(DS$5&gt;='Rent Roll'!$K25,DS$5&lt;='Rent Roll'!$L25),AND(DS$5&gt;='Rent Roll'!$M51,DS$5&lt;='Rent Roll'!$N51)),
IF('Rent Roll'!$S25=NNN,DS55,
IF('Rent Roll'!$S25=Stop,DS80,
IF('Rent Roll'!$S25=CAM_Fixed,DS105,
IF('Rent Roll'!$S25=FSG,"-","-")))),"-"),"-")</f>
        <v>-</v>
      </c>
      <c r="DT28" s="92" t="str">
        <f>IF(DT$3='Rent Roll'!$U25,
IF(OR(AND(DT$5&gt;='Rent Roll'!$K25,DT$5&lt;='Rent Roll'!$L25),AND(DT$5&gt;='Rent Roll'!$M51,DT$5&lt;='Rent Roll'!$N51)),
IF('Rent Roll'!$S25=NNN,DT55,
IF('Rent Roll'!$S25=Stop,DT80,
IF('Rent Roll'!$S25=CAM_Fixed,DT105,
IF('Rent Roll'!$S25=FSG,"-","-")))),"-"),"-")</f>
        <v>-</v>
      </c>
      <c r="DU28" s="92" t="str">
        <f>IF(DU$3='Rent Roll'!$U25,
IF(OR(AND(DU$5&gt;='Rent Roll'!$K25,DU$5&lt;='Rent Roll'!$L25),AND(DU$5&gt;='Rent Roll'!$M51,DU$5&lt;='Rent Roll'!$N51)),
IF('Rent Roll'!$S25=NNN,DU55,
IF('Rent Roll'!$S25=Stop,DU80,
IF('Rent Roll'!$S25=CAM_Fixed,DU105,
IF('Rent Roll'!$S25=FSG,"-","-")))),"-"),"-")</f>
        <v>-</v>
      </c>
      <c r="DV28" s="92" t="str">
        <f>IF(DV$3='Rent Roll'!$U25,
IF(OR(AND(DV$5&gt;='Rent Roll'!$K25,DV$5&lt;='Rent Roll'!$L25),AND(DV$5&gt;='Rent Roll'!$M51,DV$5&lt;='Rent Roll'!$N51)),
IF('Rent Roll'!$S25=NNN,DV55,
IF('Rent Roll'!$S25=Stop,DV80,
IF('Rent Roll'!$S25=CAM_Fixed,DV105,
IF('Rent Roll'!$S25=FSG,"-","-")))),"-"),"-")</f>
        <v>-</v>
      </c>
      <c r="DW28" s="92" t="str">
        <f>IF(DW$3='Rent Roll'!$U25,
IF(OR(AND(DW$5&gt;='Rent Roll'!$K25,DW$5&lt;='Rent Roll'!$L25),AND(DW$5&gt;='Rent Roll'!$M51,DW$5&lt;='Rent Roll'!$N51)),
IF('Rent Roll'!$S25=NNN,DW55,
IF('Rent Roll'!$S25=Stop,DW80,
IF('Rent Roll'!$S25=CAM_Fixed,DW105,
IF('Rent Roll'!$S25=FSG,"-","-")))),"-"),"-")</f>
        <v>-</v>
      </c>
      <c r="DX28" s="92" t="str">
        <f>IF(DX$3='Rent Roll'!$U25,
IF(OR(AND(DX$5&gt;='Rent Roll'!$K25,DX$5&lt;='Rent Roll'!$L25),AND(DX$5&gt;='Rent Roll'!$M51,DX$5&lt;='Rent Roll'!$N51)),
IF('Rent Roll'!$S25=NNN,DX55,
IF('Rent Roll'!$S25=Stop,DX80,
IF('Rent Roll'!$S25=CAM_Fixed,DX105,
IF('Rent Roll'!$S25=FSG,"-","-")))),"-"),"-")</f>
        <v>-</v>
      </c>
      <c r="DY28" s="92" t="str">
        <f>IF(DY$3='Rent Roll'!$U25,
IF(OR(AND(DY$5&gt;='Rent Roll'!$K25,DY$5&lt;='Rent Roll'!$L25),AND(DY$5&gt;='Rent Roll'!$M51,DY$5&lt;='Rent Roll'!$N51)),
IF('Rent Roll'!$S25=NNN,DY55,
IF('Rent Roll'!$S25=Stop,DY80,
IF('Rent Roll'!$S25=CAM_Fixed,DY105,
IF('Rent Roll'!$S25=FSG,"-","-")))),"-"),"-")</f>
        <v>-</v>
      </c>
      <c r="DZ28" s="92" t="str">
        <f>IF(DZ$3='Rent Roll'!$U25,
IF(OR(AND(DZ$5&gt;='Rent Roll'!$K25,DZ$5&lt;='Rent Roll'!$L25),AND(DZ$5&gt;='Rent Roll'!$M51,DZ$5&lt;='Rent Roll'!$N51)),
IF('Rent Roll'!$S25=NNN,DZ55,
IF('Rent Roll'!$S25=Stop,DZ80,
IF('Rent Roll'!$S25=CAM_Fixed,DZ105,
IF('Rent Roll'!$S25=FSG,"-","-")))),"-"),"-")</f>
        <v>-</v>
      </c>
      <c r="EA28" s="92" t="str">
        <f>IF(EA$3='Rent Roll'!$U25,
IF(OR(AND(EA$5&gt;='Rent Roll'!$K25,EA$5&lt;='Rent Roll'!$L25),AND(EA$5&gt;='Rent Roll'!$M51,EA$5&lt;='Rent Roll'!$N51)),
IF('Rent Roll'!$S25=NNN,EA55,
IF('Rent Roll'!$S25=Stop,EA80,
IF('Rent Roll'!$S25=CAM_Fixed,EA105,
IF('Rent Roll'!$S25=FSG,"-","-")))),"-"),"-")</f>
        <v>-</v>
      </c>
      <c r="EB28" s="92" t="str">
        <f>IF(EB$3='Rent Roll'!$U25,
IF(OR(AND(EB$5&gt;='Rent Roll'!$K25,EB$5&lt;='Rent Roll'!$L25),AND(EB$5&gt;='Rent Roll'!$M51,EB$5&lt;='Rent Roll'!$N51)),
IF('Rent Roll'!$S25=NNN,EB55,
IF('Rent Roll'!$S25=Stop,EB80,
IF('Rent Roll'!$S25=CAM_Fixed,EB105,
IF('Rent Roll'!$S25=FSG,"-","-")))),"-"),"-")</f>
        <v>-</v>
      </c>
      <c r="EC28" s="92" t="str">
        <f>IF(EC$3='Rent Roll'!$U25,
IF(OR(AND(EC$5&gt;='Rent Roll'!$K25,EC$5&lt;='Rent Roll'!$L25),AND(EC$5&gt;='Rent Roll'!$M51,EC$5&lt;='Rent Roll'!$N51)),
IF('Rent Roll'!$S25=NNN,EC55,
IF('Rent Roll'!$S25=Stop,EC80,
IF('Rent Roll'!$S25=CAM_Fixed,EC105,
IF('Rent Roll'!$S25=FSG,"-","-")))),"-"),"-")</f>
        <v>-</v>
      </c>
      <c r="ED28" s="92" t="str">
        <f>IF(ED$3='Rent Roll'!$U25,
IF(OR(AND(ED$5&gt;='Rent Roll'!$K25,ED$5&lt;='Rent Roll'!$L25),AND(ED$5&gt;='Rent Roll'!$M51,ED$5&lt;='Rent Roll'!$N51)),
IF('Rent Roll'!$S25=NNN,ED55,
IF('Rent Roll'!$S25=Stop,ED80,
IF('Rent Roll'!$S25=CAM_Fixed,ED105,
IF('Rent Roll'!$S25=FSG,"-","-")))),"-"),"-")</f>
        <v>-</v>
      </c>
      <c r="EE28" s="92" t="str">
        <f>IF(EE$3='Rent Roll'!$U25,
IF(OR(AND(EE$5&gt;='Rent Roll'!$K25,EE$5&lt;='Rent Roll'!$L25),AND(EE$5&gt;='Rent Roll'!$M51,EE$5&lt;='Rent Roll'!$N51)),
IF('Rent Roll'!$S25=NNN,EE55,
IF('Rent Roll'!$S25=Stop,EE80,
IF('Rent Roll'!$S25=CAM_Fixed,EE105,
IF('Rent Roll'!$S25=FSG,"-","-")))),"-"),"-")</f>
        <v>-</v>
      </c>
      <c r="EF28" s="214" t="str">
        <f>IF(EF$3='Rent Roll'!$U25,
IF(OR(AND(EF$5&gt;='Rent Roll'!$K25,EF$5&lt;='Rent Roll'!$L25),AND(EF$5&gt;='Rent Roll'!$M51,EF$5&lt;='Rent Roll'!$N51)),
IF('Rent Roll'!$S25=NNN,EF55,
IF('Rent Roll'!$S25=Stop,EF80,
IF('Rent Roll'!$S25=CAM_Fixed,EF105,
IF('Rent Roll'!$S25=FSG,"-","-")))),"-"),"-")</f>
        <v>-</v>
      </c>
      <c r="EG28" s="251" t="s">
        <v>109</v>
      </c>
    </row>
    <row r="29" spans="2:137" x14ac:dyDescent="0.25">
      <c r="B29" s="289" t="str">
        <f>IF('Rent Roll'!S26&gt;0,'Rent Roll'!S26,"")</f>
        <v/>
      </c>
      <c r="C29" s="287" t="str">
        <f>CONCATENATE('Rent Roll'!B26&amp;" - "&amp;'Rent Roll'!C26)</f>
        <v xml:space="preserve"> - </v>
      </c>
      <c r="D29" s="298">
        <f t="shared" si="11"/>
        <v>0</v>
      </c>
      <c r="E29" s="93" t="str">
        <f>IF(E$3='Rent Roll'!$U26,
IF(OR(AND(E$5&gt;='Rent Roll'!$K26,E$5&lt;='Rent Roll'!$L26),AND(E$5&gt;='Rent Roll'!$M52,E$5&lt;='Rent Roll'!$N52)),
IF('Rent Roll'!$S26=NNN,E56,
IF('Rent Roll'!$S26=Stop,E81,
IF('Rent Roll'!$S26=CAM_Fixed,E106,
IF('Rent Roll'!$S26=FSG,"-","-")))),"-"),"-")</f>
        <v>-</v>
      </c>
      <c r="F29" s="93" t="str">
        <f>IF(F$3='Rent Roll'!$U26,
IF(OR(AND(F$5&gt;='Rent Roll'!$K26,F$5&lt;='Rent Roll'!$L26),AND(F$5&gt;='Rent Roll'!$M52,F$5&lt;='Rent Roll'!$N52)),
IF('Rent Roll'!$S26=NNN,F56,
IF('Rent Roll'!$S26=Stop,F81,
IF('Rent Roll'!$S26=CAM_Fixed,F106,
IF('Rent Roll'!$S26=FSG,"-","-")))),"-"),"-")</f>
        <v>-</v>
      </c>
      <c r="G29" s="93" t="str">
        <f>IF(G$3='Rent Roll'!$U26,
IF(OR(AND(G$5&gt;='Rent Roll'!$K26,G$5&lt;='Rent Roll'!$L26),AND(G$5&gt;='Rent Roll'!$M52,G$5&lt;='Rent Roll'!$N52)),
IF('Rent Roll'!$S26=NNN,G56,
IF('Rent Roll'!$S26=Stop,G81,
IF('Rent Roll'!$S26=CAM_Fixed,G106,
IF('Rent Roll'!$S26=FSG,"-","-")))),"-"),"-")</f>
        <v>-</v>
      </c>
      <c r="H29" s="93" t="str">
        <f>IF(H$3='Rent Roll'!$U26,
IF(OR(AND(H$5&gt;='Rent Roll'!$K26,H$5&lt;='Rent Roll'!$L26),AND(H$5&gt;='Rent Roll'!$M52,H$5&lt;='Rent Roll'!$N52)),
IF('Rent Roll'!$S26=NNN,H56,
IF('Rent Roll'!$S26=Stop,H81,
IF('Rent Roll'!$S26=CAM_Fixed,H106,
IF('Rent Roll'!$S26=FSG,"-","-")))),"-"),"-")</f>
        <v>-</v>
      </c>
      <c r="I29" s="93" t="str">
        <f>IF(I$3='Rent Roll'!$U26,
IF(OR(AND(I$5&gt;='Rent Roll'!$K26,I$5&lt;='Rent Roll'!$L26),AND(I$5&gt;='Rent Roll'!$M52,I$5&lt;='Rent Roll'!$N52)),
IF('Rent Roll'!$S26=NNN,I56,
IF('Rent Roll'!$S26=Stop,I81,
IF('Rent Roll'!$S26=CAM_Fixed,I106,
IF('Rent Roll'!$S26=FSG,"-","-")))),"-"),"-")</f>
        <v>-</v>
      </c>
      <c r="J29" s="93" t="str">
        <f>IF(J$3='Rent Roll'!$U26,
IF(OR(AND(J$5&gt;='Rent Roll'!$K26,J$5&lt;='Rent Roll'!$L26),AND(J$5&gt;='Rent Roll'!$M52,J$5&lt;='Rent Roll'!$N52)),
IF('Rent Roll'!$S26=NNN,J56,
IF('Rent Roll'!$S26=Stop,J81,
IF('Rent Roll'!$S26=CAM_Fixed,J106,
IF('Rent Roll'!$S26=FSG,"-","-")))),"-"),"-")</f>
        <v>-</v>
      </c>
      <c r="K29" s="93" t="str">
        <f>IF(K$3='Rent Roll'!$U26,
IF(OR(AND(K$5&gt;='Rent Roll'!$K26,K$5&lt;='Rent Roll'!$L26),AND(K$5&gt;='Rent Roll'!$M52,K$5&lt;='Rent Roll'!$N52)),
IF('Rent Roll'!$S26=NNN,K56,
IF('Rent Roll'!$S26=Stop,K81,
IF('Rent Roll'!$S26=CAM_Fixed,K106,
IF('Rent Roll'!$S26=FSG,"-","-")))),"-"),"-")</f>
        <v>-</v>
      </c>
      <c r="L29" s="93" t="str">
        <f>IF(L$3='Rent Roll'!$U26,
IF(OR(AND(L$5&gt;='Rent Roll'!$K26,L$5&lt;='Rent Roll'!$L26),AND(L$5&gt;='Rent Roll'!$M52,L$5&lt;='Rent Roll'!$N52)),
IF('Rent Roll'!$S26=NNN,L56,
IF('Rent Roll'!$S26=Stop,L81,
IF('Rent Roll'!$S26=CAM_Fixed,L106,
IF('Rent Roll'!$S26=FSG,"-","-")))),"-"),"-")</f>
        <v>-</v>
      </c>
      <c r="M29" s="93" t="str">
        <f>IF(M$3='Rent Roll'!$U26,
IF(OR(AND(M$5&gt;='Rent Roll'!$K26,M$5&lt;='Rent Roll'!$L26),AND(M$5&gt;='Rent Roll'!$M52,M$5&lt;='Rent Roll'!$N52)),
IF('Rent Roll'!$S26=NNN,M56,
IF('Rent Roll'!$S26=Stop,M81,
IF('Rent Roll'!$S26=CAM_Fixed,M106,
IF('Rent Roll'!$S26=FSG,"-","-")))),"-"),"-")</f>
        <v>-</v>
      </c>
      <c r="N29" s="93" t="str">
        <f>IF(N$3='Rent Roll'!$U26,
IF(OR(AND(N$5&gt;='Rent Roll'!$K26,N$5&lt;='Rent Roll'!$L26),AND(N$5&gt;='Rent Roll'!$M52,N$5&lt;='Rent Roll'!$N52)),
IF('Rent Roll'!$S26=NNN,N56,
IF('Rent Roll'!$S26=Stop,N81,
IF('Rent Roll'!$S26=CAM_Fixed,N106,
IF('Rent Roll'!$S26=FSG,"-","-")))),"-"),"-")</f>
        <v>-</v>
      </c>
      <c r="O29" s="93" t="str">
        <f>IF(O$3='Rent Roll'!$U26,
IF(OR(AND(O$5&gt;='Rent Roll'!$K26,O$5&lt;='Rent Roll'!$L26),AND(O$5&gt;='Rent Roll'!$M52,O$5&lt;='Rent Roll'!$N52)),
IF('Rent Roll'!$S26=NNN,O56,
IF('Rent Roll'!$S26=Stop,O81,
IF('Rent Roll'!$S26=CAM_Fixed,O106,
IF('Rent Roll'!$S26=FSG,"-","-")))),"-"),"-")</f>
        <v>-</v>
      </c>
      <c r="P29" s="93" t="str">
        <f>IF(P$3='Rent Roll'!$U26,
IF(OR(AND(P$5&gt;='Rent Roll'!$K26,P$5&lt;='Rent Roll'!$L26),AND(P$5&gt;='Rent Roll'!$M52,P$5&lt;='Rent Roll'!$N52)),
IF('Rent Roll'!$S26=NNN,P56,
IF('Rent Roll'!$S26=Stop,P81,
IF('Rent Roll'!$S26=CAM_Fixed,P106,
IF('Rent Roll'!$S26=FSG,"-","-")))),"-"),"-")</f>
        <v>-</v>
      </c>
      <c r="Q29" s="93" t="str">
        <f>IF(Q$3='Rent Roll'!$U26,
IF(OR(AND(Q$5&gt;='Rent Roll'!$K26,Q$5&lt;='Rent Roll'!$L26),AND(Q$5&gt;='Rent Roll'!$M52,Q$5&lt;='Rent Roll'!$N52)),
IF('Rent Roll'!$S26=NNN,Q56,
IF('Rent Roll'!$S26=Stop,Q81,
IF('Rent Roll'!$S26=CAM_Fixed,Q106,
IF('Rent Roll'!$S26=FSG,"-","-")))),"-"),"-")</f>
        <v>-</v>
      </c>
      <c r="R29" s="93" t="str">
        <f>IF(R$3='Rent Roll'!$U26,
IF(OR(AND(R$5&gt;='Rent Roll'!$K26,R$5&lt;='Rent Roll'!$L26),AND(R$5&gt;='Rent Roll'!$M52,R$5&lt;='Rent Roll'!$N52)),
IF('Rent Roll'!$S26=NNN,R56,
IF('Rent Roll'!$S26=Stop,R81,
IF('Rent Roll'!$S26=CAM_Fixed,R106,
IF('Rent Roll'!$S26=FSG,"-","-")))),"-"),"-")</f>
        <v>-</v>
      </c>
      <c r="S29" s="93" t="str">
        <f>IF(S$3='Rent Roll'!$U26,
IF(OR(AND(S$5&gt;='Rent Roll'!$K26,S$5&lt;='Rent Roll'!$L26),AND(S$5&gt;='Rent Roll'!$M52,S$5&lt;='Rent Roll'!$N52)),
IF('Rent Roll'!$S26=NNN,S56,
IF('Rent Roll'!$S26=Stop,S81,
IF('Rent Roll'!$S26=CAM_Fixed,S106,
IF('Rent Roll'!$S26=FSG,"-","-")))),"-"),"-")</f>
        <v>-</v>
      </c>
      <c r="T29" s="93" t="str">
        <f>IF(T$3='Rent Roll'!$U26,
IF(OR(AND(T$5&gt;='Rent Roll'!$K26,T$5&lt;='Rent Roll'!$L26),AND(T$5&gt;='Rent Roll'!$M52,T$5&lt;='Rent Roll'!$N52)),
IF('Rent Roll'!$S26=NNN,T56,
IF('Rent Roll'!$S26=Stop,T81,
IF('Rent Roll'!$S26=CAM_Fixed,T106,
IF('Rent Roll'!$S26=FSG,"-","-")))),"-"),"-")</f>
        <v>-</v>
      </c>
      <c r="U29" s="93" t="str">
        <f>IF(U$3='Rent Roll'!$U26,
IF(OR(AND(U$5&gt;='Rent Roll'!$K26,U$5&lt;='Rent Roll'!$L26),AND(U$5&gt;='Rent Roll'!$M52,U$5&lt;='Rent Roll'!$N52)),
IF('Rent Roll'!$S26=NNN,U56,
IF('Rent Roll'!$S26=Stop,U81,
IF('Rent Roll'!$S26=CAM_Fixed,U106,
IF('Rent Roll'!$S26=FSG,"-","-")))),"-"),"-")</f>
        <v>-</v>
      </c>
      <c r="V29" s="93" t="str">
        <f>IF(V$3='Rent Roll'!$U26,
IF(OR(AND(V$5&gt;='Rent Roll'!$K26,V$5&lt;='Rent Roll'!$L26),AND(V$5&gt;='Rent Roll'!$M52,V$5&lt;='Rent Roll'!$N52)),
IF('Rent Roll'!$S26=NNN,V56,
IF('Rent Roll'!$S26=Stop,V81,
IF('Rent Roll'!$S26=CAM_Fixed,V106,
IF('Rent Roll'!$S26=FSG,"-","-")))),"-"),"-")</f>
        <v>-</v>
      </c>
      <c r="W29" s="93" t="str">
        <f>IF(W$3='Rent Roll'!$U26,
IF(OR(AND(W$5&gt;='Rent Roll'!$K26,W$5&lt;='Rent Roll'!$L26),AND(W$5&gt;='Rent Roll'!$M52,W$5&lt;='Rent Roll'!$N52)),
IF('Rent Roll'!$S26=NNN,W56,
IF('Rent Roll'!$S26=Stop,W81,
IF('Rent Roll'!$S26=CAM_Fixed,W106,
IF('Rent Roll'!$S26=FSG,"-","-")))),"-"),"-")</f>
        <v>-</v>
      </c>
      <c r="X29" s="93" t="str">
        <f>IF(X$3='Rent Roll'!$U26,
IF(OR(AND(X$5&gt;='Rent Roll'!$K26,X$5&lt;='Rent Roll'!$L26),AND(X$5&gt;='Rent Roll'!$M52,X$5&lt;='Rent Roll'!$N52)),
IF('Rent Roll'!$S26=NNN,X56,
IF('Rent Roll'!$S26=Stop,X81,
IF('Rent Roll'!$S26=CAM_Fixed,X106,
IF('Rent Roll'!$S26=FSG,"-","-")))),"-"),"-")</f>
        <v>-</v>
      </c>
      <c r="Y29" s="93" t="str">
        <f>IF(Y$3='Rent Roll'!$U26,
IF(OR(AND(Y$5&gt;='Rent Roll'!$K26,Y$5&lt;='Rent Roll'!$L26),AND(Y$5&gt;='Rent Roll'!$M52,Y$5&lt;='Rent Roll'!$N52)),
IF('Rent Roll'!$S26=NNN,Y56,
IF('Rent Roll'!$S26=Stop,Y81,
IF('Rent Roll'!$S26=CAM_Fixed,Y106,
IF('Rent Roll'!$S26=FSG,"-","-")))),"-"),"-")</f>
        <v>-</v>
      </c>
      <c r="Z29" s="93" t="str">
        <f>IF(Z$3='Rent Roll'!$U26,
IF(OR(AND(Z$5&gt;='Rent Roll'!$K26,Z$5&lt;='Rent Roll'!$L26),AND(Z$5&gt;='Rent Roll'!$M52,Z$5&lt;='Rent Roll'!$N52)),
IF('Rent Roll'!$S26=NNN,Z56,
IF('Rent Roll'!$S26=Stop,Z81,
IF('Rent Roll'!$S26=CAM_Fixed,Z106,
IF('Rent Roll'!$S26=FSG,"-","-")))),"-"),"-")</f>
        <v>-</v>
      </c>
      <c r="AA29" s="93" t="str">
        <f>IF(AA$3='Rent Roll'!$U26,
IF(OR(AND(AA$5&gt;='Rent Roll'!$K26,AA$5&lt;='Rent Roll'!$L26),AND(AA$5&gt;='Rent Roll'!$M52,AA$5&lt;='Rent Roll'!$N52)),
IF('Rent Roll'!$S26=NNN,AA56,
IF('Rent Roll'!$S26=Stop,AA81,
IF('Rent Roll'!$S26=CAM_Fixed,AA106,
IF('Rent Roll'!$S26=FSG,"-","-")))),"-"),"-")</f>
        <v>-</v>
      </c>
      <c r="AB29" s="93" t="str">
        <f>IF(AB$3='Rent Roll'!$U26,
IF(OR(AND(AB$5&gt;='Rent Roll'!$K26,AB$5&lt;='Rent Roll'!$L26),AND(AB$5&gt;='Rent Roll'!$M52,AB$5&lt;='Rent Roll'!$N52)),
IF('Rent Roll'!$S26=NNN,AB56,
IF('Rent Roll'!$S26=Stop,AB81,
IF('Rent Roll'!$S26=CAM_Fixed,AB106,
IF('Rent Roll'!$S26=FSG,"-","-")))),"-"),"-")</f>
        <v>-</v>
      </c>
      <c r="AC29" s="93" t="str">
        <f>IF(AC$3='Rent Roll'!$U26,
IF(OR(AND(AC$5&gt;='Rent Roll'!$K26,AC$5&lt;='Rent Roll'!$L26),AND(AC$5&gt;='Rent Roll'!$M52,AC$5&lt;='Rent Roll'!$N52)),
IF('Rent Roll'!$S26=NNN,AC56,
IF('Rent Roll'!$S26=Stop,AC81,
IF('Rent Roll'!$S26=CAM_Fixed,AC106,
IF('Rent Roll'!$S26=FSG,"-","-")))),"-"),"-")</f>
        <v>-</v>
      </c>
      <c r="AD29" s="93" t="str">
        <f>IF(AD$3='Rent Roll'!$U26,
IF(OR(AND(AD$5&gt;='Rent Roll'!$K26,AD$5&lt;='Rent Roll'!$L26),AND(AD$5&gt;='Rent Roll'!$M52,AD$5&lt;='Rent Roll'!$N52)),
IF('Rent Roll'!$S26=NNN,AD56,
IF('Rent Roll'!$S26=Stop,AD81,
IF('Rent Roll'!$S26=CAM_Fixed,AD106,
IF('Rent Roll'!$S26=FSG,"-","-")))),"-"),"-")</f>
        <v>-</v>
      </c>
      <c r="AE29" s="93" t="str">
        <f>IF(AE$3='Rent Roll'!$U26,
IF(OR(AND(AE$5&gt;='Rent Roll'!$K26,AE$5&lt;='Rent Roll'!$L26),AND(AE$5&gt;='Rent Roll'!$M52,AE$5&lt;='Rent Roll'!$N52)),
IF('Rent Roll'!$S26=NNN,AE56,
IF('Rent Roll'!$S26=Stop,AE81,
IF('Rent Roll'!$S26=CAM_Fixed,AE106,
IF('Rent Roll'!$S26=FSG,"-","-")))),"-"),"-")</f>
        <v>-</v>
      </c>
      <c r="AF29" s="93" t="str">
        <f>IF(AF$3='Rent Roll'!$U26,
IF(OR(AND(AF$5&gt;='Rent Roll'!$K26,AF$5&lt;='Rent Roll'!$L26),AND(AF$5&gt;='Rent Roll'!$M52,AF$5&lt;='Rent Roll'!$N52)),
IF('Rent Roll'!$S26=NNN,AF56,
IF('Rent Roll'!$S26=Stop,AF81,
IF('Rent Roll'!$S26=CAM_Fixed,AF106,
IF('Rent Roll'!$S26=FSG,"-","-")))),"-"),"-")</f>
        <v>-</v>
      </c>
      <c r="AG29" s="93" t="str">
        <f>IF(AG$3='Rent Roll'!$U26,
IF(OR(AND(AG$5&gt;='Rent Roll'!$K26,AG$5&lt;='Rent Roll'!$L26),AND(AG$5&gt;='Rent Roll'!$M52,AG$5&lt;='Rent Roll'!$N52)),
IF('Rent Roll'!$S26=NNN,AG56,
IF('Rent Roll'!$S26=Stop,AG81,
IF('Rent Roll'!$S26=CAM_Fixed,AG106,
IF('Rent Roll'!$S26=FSG,"-","-")))),"-"),"-")</f>
        <v>-</v>
      </c>
      <c r="AH29" s="93" t="str">
        <f>IF(AH$3='Rent Roll'!$U26,
IF(OR(AND(AH$5&gt;='Rent Roll'!$K26,AH$5&lt;='Rent Roll'!$L26),AND(AH$5&gt;='Rent Roll'!$M52,AH$5&lt;='Rent Roll'!$N52)),
IF('Rent Roll'!$S26=NNN,AH56,
IF('Rent Roll'!$S26=Stop,AH81,
IF('Rent Roll'!$S26=CAM_Fixed,AH106,
IF('Rent Roll'!$S26=FSG,"-","-")))),"-"),"-")</f>
        <v>-</v>
      </c>
      <c r="AI29" s="93" t="str">
        <f>IF(AI$3='Rent Roll'!$U26,
IF(OR(AND(AI$5&gt;='Rent Roll'!$K26,AI$5&lt;='Rent Roll'!$L26),AND(AI$5&gt;='Rent Roll'!$M52,AI$5&lt;='Rent Roll'!$N52)),
IF('Rent Roll'!$S26=NNN,AI56,
IF('Rent Roll'!$S26=Stop,AI81,
IF('Rent Roll'!$S26=CAM_Fixed,AI106,
IF('Rent Roll'!$S26=FSG,"-","-")))),"-"),"-")</f>
        <v>-</v>
      </c>
      <c r="AJ29" s="93" t="str">
        <f>IF(AJ$3='Rent Roll'!$U26,
IF(OR(AND(AJ$5&gt;='Rent Roll'!$K26,AJ$5&lt;='Rent Roll'!$L26),AND(AJ$5&gt;='Rent Roll'!$M52,AJ$5&lt;='Rent Roll'!$N52)),
IF('Rent Roll'!$S26=NNN,AJ56,
IF('Rent Roll'!$S26=Stop,AJ81,
IF('Rent Roll'!$S26=CAM_Fixed,AJ106,
IF('Rent Roll'!$S26=FSG,"-","-")))),"-"),"-")</f>
        <v>-</v>
      </c>
      <c r="AK29" s="93" t="str">
        <f>IF(AK$3='Rent Roll'!$U26,
IF(OR(AND(AK$5&gt;='Rent Roll'!$K26,AK$5&lt;='Rent Roll'!$L26),AND(AK$5&gt;='Rent Roll'!$M52,AK$5&lt;='Rent Roll'!$N52)),
IF('Rent Roll'!$S26=NNN,AK56,
IF('Rent Roll'!$S26=Stop,AK81,
IF('Rent Roll'!$S26=CAM_Fixed,AK106,
IF('Rent Roll'!$S26=FSG,"-","-")))),"-"),"-")</f>
        <v>-</v>
      </c>
      <c r="AL29" s="93" t="str">
        <f>IF(AL$3='Rent Roll'!$U26,
IF(OR(AND(AL$5&gt;='Rent Roll'!$K26,AL$5&lt;='Rent Roll'!$L26),AND(AL$5&gt;='Rent Roll'!$M52,AL$5&lt;='Rent Roll'!$N52)),
IF('Rent Roll'!$S26=NNN,AL56,
IF('Rent Roll'!$S26=Stop,AL81,
IF('Rent Roll'!$S26=CAM_Fixed,AL106,
IF('Rent Roll'!$S26=FSG,"-","-")))),"-"),"-")</f>
        <v>-</v>
      </c>
      <c r="AM29" s="93" t="str">
        <f>IF(AM$3='Rent Roll'!$U26,
IF(OR(AND(AM$5&gt;='Rent Roll'!$K26,AM$5&lt;='Rent Roll'!$L26),AND(AM$5&gt;='Rent Roll'!$M52,AM$5&lt;='Rent Roll'!$N52)),
IF('Rent Roll'!$S26=NNN,AM56,
IF('Rent Roll'!$S26=Stop,AM81,
IF('Rent Roll'!$S26=CAM_Fixed,AM106,
IF('Rent Roll'!$S26=FSG,"-","-")))),"-"),"-")</f>
        <v>-</v>
      </c>
      <c r="AN29" s="93" t="str">
        <f>IF(AN$3='Rent Roll'!$U26,
IF(OR(AND(AN$5&gt;='Rent Roll'!$K26,AN$5&lt;='Rent Roll'!$L26),AND(AN$5&gt;='Rent Roll'!$M52,AN$5&lt;='Rent Roll'!$N52)),
IF('Rent Roll'!$S26=NNN,AN56,
IF('Rent Roll'!$S26=Stop,AN81,
IF('Rent Roll'!$S26=CAM_Fixed,AN106,
IF('Rent Roll'!$S26=FSG,"-","-")))),"-"),"-")</f>
        <v>-</v>
      </c>
      <c r="AO29" s="93" t="str">
        <f>IF(AO$3='Rent Roll'!$U26,
IF(OR(AND(AO$5&gt;='Rent Roll'!$K26,AO$5&lt;='Rent Roll'!$L26),AND(AO$5&gt;='Rent Roll'!$M52,AO$5&lt;='Rent Roll'!$N52)),
IF('Rent Roll'!$S26=NNN,AO56,
IF('Rent Roll'!$S26=Stop,AO81,
IF('Rent Roll'!$S26=CAM_Fixed,AO106,
IF('Rent Roll'!$S26=FSG,"-","-")))),"-"),"-")</f>
        <v>-</v>
      </c>
      <c r="AP29" s="93" t="str">
        <f>IF(AP$3='Rent Roll'!$U26,
IF(OR(AND(AP$5&gt;='Rent Roll'!$K26,AP$5&lt;='Rent Roll'!$L26),AND(AP$5&gt;='Rent Roll'!$M52,AP$5&lt;='Rent Roll'!$N52)),
IF('Rent Roll'!$S26=NNN,AP56,
IF('Rent Roll'!$S26=Stop,AP81,
IF('Rent Roll'!$S26=CAM_Fixed,AP106,
IF('Rent Roll'!$S26=FSG,"-","-")))),"-"),"-")</f>
        <v>-</v>
      </c>
      <c r="AQ29" s="93" t="str">
        <f>IF(AQ$3='Rent Roll'!$U26,
IF(OR(AND(AQ$5&gt;='Rent Roll'!$K26,AQ$5&lt;='Rent Roll'!$L26),AND(AQ$5&gt;='Rent Roll'!$M52,AQ$5&lt;='Rent Roll'!$N52)),
IF('Rent Roll'!$S26=NNN,AQ56,
IF('Rent Roll'!$S26=Stop,AQ81,
IF('Rent Roll'!$S26=CAM_Fixed,AQ106,
IF('Rent Roll'!$S26=FSG,"-","-")))),"-"),"-")</f>
        <v>-</v>
      </c>
      <c r="AR29" s="93" t="str">
        <f>IF(AR$3='Rent Roll'!$U26,
IF(OR(AND(AR$5&gt;='Rent Roll'!$K26,AR$5&lt;='Rent Roll'!$L26),AND(AR$5&gt;='Rent Roll'!$M52,AR$5&lt;='Rent Roll'!$N52)),
IF('Rent Roll'!$S26=NNN,AR56,
IF('Rent Roll'!$S26=Stop,AR81,
IF('Rent Roll'!$S26=CAM_Fixed,AR106,
IF('Rent Roll'!$S26=FSG,"-","-")))),"-"),"-")</f>
        <v>-</v>
      </c>
      <c r="AS29" s="93" t="str">
        <f>IF(AS$3='Rent Roll'!$U26,
IF(OR(AND(AS$5&gt;='Rent Roll'!$K26,AS$5&lt;='Rent Roll'!$L26),AND(AS$5&gt;='Rent Roll'!$M52,AS$5&lt;='Rent Roll'!$N52)),
IF('Rent Roll'!$S26=NNN,AS56,
IF('Rent Roll'!$S26=Stop,AS81,
IF('Rent Roll'!$S26=CAM_Fixed,AS106,
IF('Rent Roll'!$S26=FSG,"-","-")))),"-"),"-")</f>
        <v>-</v>
      </c>
      <c r="AT29" s="93" t="str">
        <f>IF(AT$3='Rent Roll'!$U26,
IF(OR(AND(AT$5&gt;='Rent Roll'!$K26,AT$5&lt;='Rent Roll'!$L26),AND(AT$5&gt;='Rent Roll'!$M52,AT$5&lt;='Rent Roll'!$N52)),
IF('Rent Roll'!$S26=NNN,AT56,
IF('Rent Roll'!$S26=Stop,AT81,
IF('Rent Roll'!$S26=CAM_Fixed,AT106,
IF('Rent Roll'!$S26=FSG,"-","-")))),"-"),"-")</f>
        <v>-</v>
      </c>
      <c r="AU29" s="93" t="str">
        <f>IF(AU$3='Rent Roll'!$U26,
IF(OR(AND(AU$5&gt;='Rent Roll'!$K26,AU$5&lt;='Rent Roll'!$L26),AND(AU$5&gt;='Rent Roll'!$M52,AU$5&lt;='Rent Roll'!$N52)),
IF('Rent Roll'!$S26=NNN,AU56,
IF('Rent Roll'!$S26=Stop,AU81,
IF('Rent Roll'!$S26=CAM_Fixed,AU106,
IF('Rent Roll'!$S26=FSG,"-","-")))),"-"),"-")</f>
        <v>-</v>
      </c>
      <c r="AV29" s="93" t="str">
        <f>IF(AV$3='Rent Roll'!$U26,
IF(OR(AND(AV$5&gt;='Rent Roll'!$K26,AV$5&lt;='Rent Roll'!$L26),AND(AV$5&gt;='Rent Roll'!$M52,AV$5&lt;='Rent Roll'!$N52)),
IF('Rent Roll'!$S26=NNN,AV56,
IF('Rent Roll'!$S26=Stop,AV81,
IF('Rent Roll'!$S26=CAM_Fixed,AV106,
IF('Rent Roll'!$S26=FSG,"-","-")))),"-"),"-")</f>
        <v>-</v>
      </c>
      <c r="AW29" s="93" t="str">
        <f>IF(AW$3='Rent Roll'!$U26,
IF(OR(AND(AW$5&gt;='Rent Roll'!$K26,AW$5&lt;='Rent Roll'!$L26),AND(AW$5&gt;='Rent Roll'!$M52,AW$5&lt;='Rent Roll'!$N52)),
IF('Rent Roll'!$S26=NNN,AW56,
IF('Rent Roll'!$S26=Stop,AW81,
IF('Rent Roll'!$S26=CAM_Fixed,AW106,
IF('Rent Roll'!$S26=FSG,"-","-")))),"-"),"-")</f>
        <v>-</v>
      </c>
      <c r="AX29" s="93" t="str">
        <f>IF(AX$3='Rent Roll'!$U26,
IF(OR(AND(AX$5&gt;='Rent Roll'!$K26,AX$5&lt;='Rent Roll'!$L26),AND(AX$5&gt;='Rent Roll'!$M52,AX$5&lt;='Rent Roll'!$N52)),
IF('Rent Roll'!$S26=NNN,AX56,
IF('Rent Roll'!$S26=Stop,AX81,
IF('Rent Roll'!$S26=CAM_Fixed,AX106,
IF('Rent Roll'!$S26=FSG,"-","-")))),"-"),"-")</f>
        <v>-</v>
      </c>
      <c r="AY29" s="93" t="str">
        <f>IF(AY$3='Rent Roll'!$U26,
IF(OR(AND(AY$5&gt;='Rent Roll'!$K26,AY$5&lt;='Rent Roll'!$L26),AND(AY$5&gt;='Rent Roll'!$M52,AY$5&lt;='Rent Roll'!$N52)),
IF('Rent Roll'!$S26=NNN,AY56,
IF('Rent Roll'!$S26=Stop,AY81,
IF('Rent Roll'!$S26=CAM_Fixed,AY106,
IF('Rent Roll'!$S26=FSG,"-","-")))),"-"),"-")</f>
        <v>-</v>
      </c>
      <c r="AZ29" s="93" t="str">
        <f>IF(AZ$3='Rent Roll'!$U26,
IF(OR(AND(AZ$5&gt;='Rent Roll'!$K26,AZ$5&lt;='Rent Roll'!$L26),AND(AZ$5&gt;='Rent Roll'!$M52,AZ$5&lt;='Rent Roll'!$N52)),
IF('Rent Roll'!$S26=NNN,AZ56,
IF('Rent Roll'!$S26=Stop,AZ81,
IF('Rent Roll'!$S26=CAM_Fixed,AZ106,
IF('Rent Roll'!$S26=FSG,"-","-")))),"-"),"-")</f>
        <v>-</v>
      </c>
      <c r="BA29" s="93" t="str">
        <f>IF(BA$3='Rent Roll'!$U26,
IF(OR(AND(BA$5&gt;='Rent Roll'!$K26,BA$5&lt;='Rent Roll'!$L26),AND(BA$5&gt;='Rent Roll'!$M52,BA$5&lt;='Rent Roll'!$N52)),
IF('Rent Roll'!$S26=NNN,BA56,
IF('Rent Roll'!$S26=Stop,BA81,
IF('Rent Roll'!$S26=CAM_Fixed,BA106,
IF('Rent Roll'!$S26=FSG,"-","-")))),"-"),"-")</f>
        <v>-</v>
      </c>
      <c r="BB29" s="93" t="str">
        <f>IF(BB$3='Rent Roll'!$U26,
IF(OR(AND(BB$5&gt;='Rent Roll'!$K26,BB$5&lt;='Rent Roll'!$L26),AND(BB$5&gt;='Rent Roll'!$M52,BB$5&lt;='Rent Roll'!$N52)),
IF('Rent Roll'!$S26=NNN,BB56,
IF('Rent Roll'!$S26=Stop,BB81,
IF('Rent Roll'!$S26=CAM_Fixed,BB106,
IF('Rent Roll'!$S26=FSG,"-","-")))),"-"),"-")</f>
        <v>-</v>
      </c>
      <c r="BC29" s="93" t="str">
        <f>IF(BC$3='Rent Roll'!$U26,
IF(OR(AND(BC$5&gt;='Rent Roll'!$K26,BC$5&lt;='Rent Roll'!$L26),AND(BC$5&gt;='Rent Roll'!$M52,BC$5&lt;='Rent Roll'!$N52)),
IF('Rent Roll'!$S26=NNN,BC56,
IF('Rent Roll'!$S26=Stop,BC81,
IF('Rent Roll'!$S26=CAM_Fixed,BC106,
IF('Rent Roll'!$S26=FSG,"-","-")))),"-"),"-")</f>
        <v>-</v>
      </c>
      <c r="BD29" s="93" t="str">
        <f>IF(BD$3='Rent Roll'!$U26,
IF(OR(AND(BD$5&gt;='Rent Roll'!$K26,BD$5&lt;='Rent Roll'!$L26),AND(BD$5&gt;='Rent Roll'!$M52,BD$5&lt;='Rent Roll'!$N52)),
IF('Rent Roll'!$S26=NNN,BD56,
IF('Rent Roll'!$S26=Stop,BD81,
IF('Rent Roll'!$S26=CAM_Fixed,BD106,
IF('Rent Roll'!$S26=FSG,"-","-")))),"-"),"-")</f>
        <v>-</v>
      </c>
      <c r="BE29" s="93" t="str">
        <f>IF(BE$3='Rent Roll'!$U26,
IF(OR(AND(BE$5&gt;='Rent Roll'!$K26,BE$5&lt;='Rent Roll'!$L26),AND(BE$5&gt;='Rent Roll'!$M52,BE$5&lt;='Rent Roll'!$N52)),
IF('Rent Roll'!$S26=NNN,BE56,
IF('Rent Roll'!$S26=Stop,BE81,
IF('Rent Roll'!$S26=CAM_Fixed,BE106,
IF('Rent Roll'!$S26=FSG,"-","-")))),"-"),"-")</f>
        <v>-</v>
      </c>
      <c r="BF29" s="93" t="str">
        <f>IF(BF$3='Rent Roll'!$U26,
IF(OR(AND(BF$5&gt;='Rent Roll'!$K26,BF$5&lt;='Rent Roll'!$L26),AND(BF$5&gt;='Rent Roll'!$M52,BF$5&lt;='Rent Roll'!$N52)),
IF('Rent Roll'!$S26=NNN,BF56,
IF('Rent Roll'!$S26=Stop,BF81,
IF('Rent Roll'!$S26=CAM_Fixed,BF106,
IF('Rent Roll'!$S26=FSG,"-","-")))),"-"),"-")</f>
        <v>-</v>
      </c>
      <c r="BG29" s="93" t="str">
        <f>IF(BG$3='Rent Roll'!$U26,
IF(OR(AND(BG$5&gt;='Rent Roll'!$K26,BG$5&lt;='Rent Roll'!$L26),AND(BG$5&gt;='Rent Roll'!$M52,BG$5&lt;='Rent Roll'!$N52)),
IF('Rent Roll'!$S26=NNN,BG56,
IF('Rent Roll'!$S26=Stop,BG81,
IF('Rent Roll'!$S26=CAM_Fixed,BG106,
IF('Rent Roll'!$S26=FSG,"-","-")))),"-"),"-")</f>
        <v>-</v>
      </c>
      <c r="BH29" s="93" t="str">
        <f>IF(BH$3='Rent Roll'!$U26,
IF(OR(AND(BH$5&gt;='Rent Roll'!$K26,BH$5&lt;='Rent Roll'!$L26),AND(BH$5&gt;='Rent Roll'!$M52,BH$5&lt;='Rent Roll'!$N52)),
IF('Rent Roll'!$S26=NNN,BH56,
IF('Rent Roll'!$S26=Stop,BH81,
IF('Rent Roll'!$S26=CAM_Fixed,BH106,
IF('Rent Roll'!$S26=FSG,"-","-")))),"-"),"-")</f>
        <v>-</v>
      </c>
      <c r="BI29" s="93" t="str">
        <f>IF(BI$3='Rent Roll'!$U26,
IF(OR(AND(BI$5&gt;='Rent Roll'!$K26,BI$5&lt;='Rent Roll'!$L26),AND(BI$5&gt;='Rent Roll'!$M52,BI$5&lt;='Rent Roll'!$N52)),
IF('Rent Roll'!$S26=NNN,BI56,
IF('Rent Roll'!$S26=Stop,BI81,
IF('Rent Roll'!$S26=CAM_Fixed,BI106,
IF('Rent Roll'!$S26=FSG,"-","-")))),"-"),"-")</f>
        <v>-</v>
      </c>
      <c r="BJ29" s="93" t="str">
        <f>IF(BJ$3='Rent Roll'!$U26,
IF(OR(AND(BJ$5&gt;='Rent Roll'!$K26,BJ$5&lt;='Rent Roll'!$L26),AND(BJ$5&gt;='Rent Roll'!$M52,BJ$5&lt;='Rent Roll'!$N52)),
IF('Rent Roll'!$S26=NNN,BJ56,
IF('Rent Roll'!$S26=Stop,BJ81,
IF('Rent Roll'!$S26=CAM_Fixed,BJ106,
IF('Rent Roll'!$S26=FSG,"-","-")))),"-"),"-")</f>
        <v>-</v>
      </c>
      <c r="BK29" s="93" t="str">
        <f>IF(BK$3='Rent Roll'!$U26,
IF(OR(AND(BK$5&gt;='Rent Roll'!$K26,BK$5&lt;='Rent Roll'!$L26),AND(BK$5&gt;='Rent Roll'!$M52,BK$5&lt;='Rent Roll'!$N52)),
IF('Rent Roll'!$S26=NNN,BK56,
IF('Rent Roll'!$S26=Stop,BK81,
IF('Rent Roll'!$S26=CAM_Fixed,BK106,
IF('Rent Roll'!$S26=FSG,"-","-")))),"-"),"-")</f>
        <v>-</v>
      </c>
      <c r="BL29" s="93" t="str">
        <f>IF(BL$3='Rent Roll'!$U26,
IF(OR(AND(BL$5&gt;='Rent Roll'!$K26,BL$5&lt;='Rent Roll'!$L26),AND(BL$5&gt;='Rent Roll'!$M52,BL$5&lt;='Rent Roll'!$N52)),
IF('Rent Roll'!$S26=NNN,BL56,
IF('Rent Roll'!$S26=Stop,BL81,
IF('Rent Roll'!$S26=CAM_Fixed,BL106,
IF('Rent Roll'!$S26=FSG,"-","-")))),"-"),"-")</f>
        <v>-</v>
      </c>
      <c r="BM29" s="93" t="str">
        <f>IF(BM$3='Rent Roll'!$U26,
IF(OR(AND(BM$5&gt;='Rent Roll'!$K26,BM$5&lt;='Rent Roll'!$L26),AND(BM$5&gt;='Rent Roll'!$M52,BM$5&lt;='Rent Roll'!$N52)),
IF('Rent Roll'!$S26=NNN,BM56,
IF('Rent Roll'!$S26=Stop,BM81,
IF('Rent Roll'!$S26=CAM_Fixed,BM106,
IF('Rent Roll'!$S26=FSG,"-","-")))),"-"),"-")</f>
        <v>-</v>
      </c>
      <c r="BN29" s="93" t="str">
        <f>IF(BN$3='Rent Roll'!$U26,
IF(OR(AND(BN$5&gt;='Rent Roll'!$K26,BN$5&lt;='Rent Roll'!$L26),AND(BN$5&gt;='Rent Roll'!$M52,BN$5&lt;='Rent Roll'!$N52)),
IF('Rent Roll'!$S26=NNN,BN56,
IF('Rent Roll'!$S26=Stop,BN81,
IF('Rent Roll'!$S26=CAM_Fixed,BN106,
IF('Rent Roll'!$S26=FSG,"-","-")))),"-"),"-")</f>
        <v>-</v>
      </c>
      <c r="BO29" s="93" t="str">
        <f>IF(BO$3='Rent Roll'!$U26,
IF(OR(AND(BO$5&gt;='Rent Roll'!$K26,BO$5&lt;='Rent Roll'!$L26),AND(BO$5&gt;='Rent Roll'!$M52,BO$5&lt;='Rent Roll'!$N52)),
IF('Rent Roll'!$S26=NNN,BO56,
IF('Rent Roll'!$S26=Stop,BO81,
IF('Rent Roll'!$S26=CAM_Fixed,BO106,
IF('Rent Roll'!$S26=FSG,"-","-")))),"-"),"-")</f>
        <v>-</v>
      </c>
      <c r="BP29" s="93" t="str">
        <f>IF(BP$3='Rent Roll'!$U26,
IF(OR(AND(BP$5&gt;='Rent Roll'!$K26,BP$5&lt;='Rent Roll'!$L26),AND(BP$5&gt;='Rent Roll'!$M52,BP$5&lt;='Rent Roll'!$N52)),
IF('Rent Roll'!$S26=NNN,BP56,
IF('Rent Roll'!$S26=Stop,BP81,
IF('Rent Roll'!$S26=CAM_Fixed,BP106,
IF('Rent Roll'!$S26=FSG,"-","-")))),"-"),"-")</f>
        <v>-</v>
      </c>
      <c r="BQ29" s="93" t="str">
        <f>IF(BQ$3='Rent Roll'!$U26,
IF(OR(AND(BQ$5&gt;='Rent Roll'!$K26,BQ$5&lt;='Rent Roll'!$L26),AND(BQ$5&gt;='Rent Roll'!$M52,BQ$5&lt;='Rent Roll'!$N52)),
IF('Rent Roll'!$S26=NNN,BQ56,
IF('Rent Roll'!$S26=Stop,BQ81,
IF('Rent Roll'!$S26=CAM_Fixed,BQ106,
IF('Rent Roll'!$S26=FSG,"-","-")))),"-"),"-")</f>
        <v>-</v>
      </c>
      <c r="BR29" s="93" t="str">
        <f>IF(BR$3='Rent Roll'!$U26,
IF(OR(AND(BR$5&gt;='Rent Roll'!$K26,BR$5&lt;='Rent Roll'!$L26),AND(BR$5&gt;='Rent Roll'!$M52,BR$5&lt;='Rent Roll'!$N52)),
IF('Rent Roll'!$S26=NNN,BR56,
IF('Rent Roll'!$S26=Stop,BR81,
IF('Rent Roll'!$S26=CAM_Fixed,BR106,
IF('Rent Roll'!$S26=FSG,"-","-")))),"-"),"-")</f>
        <v>-</v>
      </c>
      <c r="BS29" s="93" t="str">
        <f>IF(BS$3='Rent Roll'!$U26,
IF(OR(AND(BS$5&gt;='Rent Roll'!$K26,BS$5&lt;='Rent Roll'!$L26),AND(BS$5&gt;='Rent Roll'!$M52,BS$5&lt;='Rent Roll'!$N52)),
IF('Rent Roll'!$S26=NNN,BS56,
IF('Rent Roll'!$S26=Stop,BS81,
IF('Rent Roll'!$S26=CAM_Fixed,BS106,
IF('Rent Roll'!$S26=FSG,"-","-")))),"-"),"-")</f>
        <v>-</v>
      </c>
      <c r="BT29" s="93" t="str">
        <f>IF(BT$3='Rent Roll'!$U26,
IF(OR(AND(BT$5&gt;='Rent Roll'!$K26,BT$5&lt;='Rent Roll'!$L26),AND(BT$5&gt;='Rent Roll'!$M52,BT$5&lt;='Rent Roll'!$N52)),
IF('Rent Roll'!$S26=NNN,BT56,
IF('Rent Roll'!$S26=Stop,BT81,
IF('Rent Roll'!$S26=CAM_Fixed,BT106,
IF('Rent Roll'!$S26=FSG,"-","-")))),"-"),"-")</f>
        <v>-</v>
      </c>
      <c r="BU29" s="93" t="str">
        <f>IF(BU$3='Rent Roll'!$U26,
IF(OR(AND(BU$5&gt;='Rent Roll'!$K26,BU$5&lt;='Rent Roll'!$L26),AND(BU$5&gt;='Rent Roll'!$M52,BU$5&lt;='Rent Roll'!$N52)),
IF('Rent Roll'!$S26=NNN,BU56,
IF('Rent Roll'!$S26=Stop,BU81,
IF('Rent Roll'!$S26=CAM_Fixed,BU106,
IF('Rent Roll'!$S26=FSG,"-","-")))),"-"),"-")</f>
        <v>-</v>
      </c>
      <c r="BV29" s="93" t="str">
        <f>IF(BV$3='Rent Roll'!$U26,
IF(OR(AND(BV$5&gt;='Rent Roll'!$K26,BV$5&lt;='Rent Roll'!$L26),AND(BV$5&gt;='Rent Roll'!$M52,BV$5&lt;='Rent Roll'!$N52)),
IF('Rent Roll'!$S26=NNN,BV56,
IF('Rent Roll'!$S26=Stop,BV81,
IF('Rent Roll'!$S26=CAM_Fixed,BV106,
IF('Rent Roll'!$S26=FSG,"-","-")))),"-"),"-")</f>
        <v>-</v>
      </c>
      <c r="BW29" s="93" t="str">
        <f>IF(BW$3='Rent Roll'!$U26,
IF(OR(AND(BW$5&gt;='Rent Roll'!$K26,BW$5&lt;='Rent Roll'!$L26),AND(BW$5&gt;='Rent Roll'!$M52,BW$5&lt;='Rent Roll'!$N52)),
IF('Rent Roll'!$S26=NNN,BW56,
IF('Rent Roll'!$S26=Stop,BW81,
IF('Rent Roll'!$S26=CAM_Fixed,BW106,
IF('Rent Roll'!$S26=FSG,"-","-")))),"-"),"-")</f>
        <v>-</v>
      </c>
      <c r="BX29" s="93" t="str">
        <f>IF(BX$3='Rent Roll'!$U26,
IF(OR(AND(BX$5&gt;='Rent Roll'!$K26,BX$5&lt;='Rent Roll'!$L26),AND(BX$5&gt;='Rent Roll'!$M52,BX$5&lt;='Rent Roll'!$N52)),
IF('Rent Roll'!$S26=NNN,BX56,
IF('Rent Roll'!$S26=Stop,BX81,
IF('Rent Roll'!$S26=CAM_Fixed,BX106,
IF('Rent Roll'!$S26=FSG,"-","-")))),"-"),"-")</f>
        <v>-</v>
      </c>
      <c r="BY29" s="93" t="str">
        <f>IF(BY$3='Rent Roll'!$U26,
IF(OR(AND(BY$5&gt;='Rent Roll'!$K26,BY$5&lt;='Rent Roll'!$L26),AND(BY$5&gt;='Rent Roll'!$M52,BY$5&lt;='Rent Roll'!$N52)),
IF('Rent Roll'!$S26=NNN,BY56,
IF('Rent Roll'!$S26=Stop,BY81,
IF('Rent Roll'!$S26=CAM_Fixed,BY106,
IF('Rent Roll'!$S26=FSG,"-","-")))),"-"),"-")</f>
        <v>-</v>
      </c>
      <c r="BZ29" s="93" t="str">
        <f>IF(BZ$3='Rent Roll'!$U26,
IF(OR(AND(BZ$5&gt;='Rent Roll'!$K26,BZ$5&lt;='Rent Roll'!$L26),AND(BZ$5&gt;='Rent Roll'!$M52,BZ$5&lt;='Rent Roll'!$N52)),
IF('Rent Roll'!$S26=NNN,BZ56,
IF('Rent Roll'!$S26=Stop,BZ81,
IF('Rent Roll'!$S26=CAM_Fixed,BZ106,
IF('Rent Roll'!$S26=FSG,"-","-")))),"-"),"-")</f>
        <v>-</v>
      </c>
      <c r="CA29" s="93" t="str">
        <f>IF(CA$3='Rent Roll'!$U26,
IF(OR(AND(CA$5&gt;='Rent Roll'!$K26,CA$5&lt;='Rent Roll'!$L26),AND(CA$5&gt;='Rent Roll'!$M52,CA$5&lt;='Rent Roll'!$N52)),
IF('Rent Roll'!$S26=NNN,CA56,
IF('Rent Roll'!$S26=Stop,CA81,
IF('Rent Roll'!$S26=CAM_Fixed,CA106,
IF('Rent Roll'!$S26=FSG,"-","-")))),"-"),"-")</f>
        <v>-</v>
      </c>
      <c r="CB29" s="93" t="str">
        <f>IF(CB$3='Rent Roll'!$U26,
IF(OR(AND(CB$5&gt;='Rent Roll'!$K26,CB$5&lt;='Rent Roll'!$L26),AND(CB$5&gt;='Rent Roll'!$M52,CB$5&lt;='Rent Roll'!$N52)),
IF('Rent Roll'!$S26=NNN,CB56,
IF('Rent Roll'!$S26=Stop,CB81,
IF('Rent Roll'!$S26=CAM_Fixed,CB106,
IF('Rent Roll'!$S26=FSG,"-","-")))),"-"),"-")</f>
        <v>-</v>
      </c>
      <c r="CC29" s="93" t="str">
        <f>IF(CC$3='Rent Roll'!$U26,
IF(OR(AND(CC$5&gt;='Rent Roll'!$K26,CC$5&lt;='Rent Roll'!$L26),AND(CC$5&gt;='Rent Roll'!$M52,CC$5&lt;='Rent Roll'!$N52)),
IF('Rent Roll'!$S26=NNN,CC56,
IF('Rent Roll'!$S26=Stop,CC81,
IF('Rent Roll'!$S26=CAM_Fixed,CC106,
IF('Rent Roll'!$S26=FSG,"-","-")))),"-"),"-")</f>
        <v>-</v>
      </c>
      <c r="CD29" s="93" t="str">
        <f>IF(CD$3='Rent Roll'!$U26,
IF(OR(AND(CD$5&gt;='Rent Roll'!$K26,CD$5&lt;='Rent Roll'!$L26),AND(CD$5&gt;='Rent Roll'!$M52,CD$5&lt;='Rent Roll'!$N52)),
IF('Rent Roll'!$S26=NNN,CD56,
IF('Rent Roll'!$S26=Stop,CD81,
IF('Rent Roll'!$S26=CAM_Fixed,CD106,
IF('Rent Roll'!$S26=FSG,"-","-")))),"-"),"-")</f>
        <v>-</v>
      </c>
      <c r="CE29" s="93" t="str">
        <f>IF(CE$3='Rent Roll'!$U26,
IF(OR(AND(CE$5&gt;='Rent Roll'!$K26,CE$5&lt;='Rent Roll'!$L26),AND(CE$5&gt;='Rent Roll'!$M52,CE$5&lt;='Rent Roll'!$N52)),
IF('Rent Roll'!$S26=NNN,CE56,
IF('Rent Roll'!$S26=Stop,CE81,
IF('Rent Roll'!$S26=CAM_Fixed,CE106,
IF('Rent Roll'!$S26=FSG,"-","-")))),"-"),"-")</f>
        <v>-</v>
      </c>
      <c r="CF29" s="93" t="str">
        <f>IF(CF$3='Rent Roll'!$U26,
IF(OR(AND(CF$5&gt;='Rent Roll'!$K26,CF$5&lt;='Rent Roll'!$L26),AND(CF$5&gt;='Rent Roll'!$M52,CF$5&lt;='Rent Roll'!$N52)),
IF('Rent Roll'!$S26=NNN,CF56,
IF('Rent Roll'!$S26=Stop,CF81,
IF('Rent Roll'!$S26=CAM_Fixed,CF106,
IF('Rent Roll'!$S26=FSG,"-","-")))),"-"),"-")</f>
        <v>-</v>
      </c>
      <c r="CG29" s="93" t="str">
        <f>IF(CG$3='Rent Roll'!$U26,
IF(OR(AND(CG$5&gt;='Rent Roll'!$K26,CG$5&lt;='Rent Roll'!$L26),AND(CG$5&gt;='Rent Roll'!$M52,CG$5&lt;='Rent Roll'!$N52)),
IF('Rent Roll'!$S26=NNN,CG56,
IF('Rent Roll'!$S26=Stop,CG81,
IF('Rent Roll'!$S26=CAM_Fixed,CG106,
IF('Rent Roll'!$S26=FSG,"-","-")))),"-"),"-")</f>
        <v>-</v>
      </c>
      <c r="CH29" s="93" t="str">
        <f>IF(CH$3='Rent Roll'!$U26,
IF(OR(AND(CH$5&gt;='Rent Roll'!$K26,CH$5&lt;='Rent Roll'!$L26),AND(CH$5&gt;='Rent Roll'!$M52,CH$5&lt;='Rent Roll'!$N52)),
IF('Rent Roll'!$S26=NNN,CH56,
IF('Rent Roll'!$S26=Stop,CH81,
IF('Rent Roll'!$S26=CAM_Fixed,CH106,
IF('Rent Roll'!$S26=FSG,"-","-")))),"-"),"-")</f>
        <v>-</v>
      </c>
      <c r="CI29" s="93" t="str">
        <f>IF(CI$3='Rent Roll'!$U26,
IF(OR(AND(CI$5&gt;='Rent Roll'!$K26,CI$5&lt;='Rent Roll'!$L26),AND(CI$5&gt;='Rent Roll'!$M52,CI$5&lt;='Rent Roll'!$N52)),
IF('Rent Roll'!$S26=NNN,CI56,
IF('Rent Roll'!$S26=Stop,CI81,
IF('Rent Roll'!$S26=CAM_Fixed,CI106,
IF('Rent Roll'!$S26=FSG,"-","-")))),"-"),"-")</f>
        <v>-</v>
      </c>
      <c r="CJ29" s="93" t="str">
        <f>IF(CJ$3='Rent Roll'!$U26,
IF(OR(AND(CJ$5&gt;='Rent Roll'!$K26,CJ$5&lt;='Rent Roll'!$L26),AND(CJ$5&gt;='Rent Roll'!$M52,CJ$5&lt;='Rent Roll'!$N52)),
IF('Rent Roll'!$S26=NNN,CJ56,
IF('Rent Roll'!$S26=Stop,CJ81,
IF('Rent Roll'!$S26=CAM_Fixed,CJ106,
IF('Rent Roll'!$S26=FSG,"-","-")))),"-"),"-")</f>
        <v>-</v>
      </c>
      <c r="CK29" s="93" t="str">
        <f>IF(CK$3='Rent Roll'!$U26,
IF(OR(AND(CK$5&gt;='Rent Roll'!$K26,CK$5&lt;='Rent Roll'!$L26),AND(CK$5&gt;='Rent Roll'!$M52,CK$5&lt;='Rent Roll'!$N52)),
IF('Rent Roll'!$S26=NNN,CK56,
IF('Rent Roll'!$S26=Stop,CK81,
IF('Rent Roll'!$S26=CAM_Fixed,CK106,
IF('Rent Roll'!$S26=FSG,"-","-")))),"-"),"-")</f>
        <v>-</v>
      </c>
      <c r="CL29" s="93" t="str">
        <f>IF(CL$3='Rent Roll'!$U26,
IF(OR(AND(CL$5&gt;='Rent Roll'!$K26,CL$5&lt;='Rent Roll'!$L26),AND(CL$5&gt;='Rent Roll'!$M52,CL$5&lt;='Rent Roll'!$N52)),
IF('Rent Roll'!$S26=NNN,CL56,
IF('Rent Roll'!$S26=Stop,CL81,
IF('Rent Roll'!$S26=CAM_Fixed,CL106,
IF('Rent Roll'!$S26=FSG,"-","-")))),"-"),"-")</f>
        <v>-</v>
      </c>
      <c r="CM29" s="93" t="str">
        <f>IF(CM$3='Rent Roll'!$U26,
IF(OR(AND(CM$5&gt;='Rent Roll'!$K26,CM$5&lt;='Rent Roll'!$L26),AND(CM$5&gt;='Rent Roll'!$M52,CM$5&lt;='Rent Roll'!$N52)),
IF('Rent Roll'!$S26=NNN,CM56,
IF('Rent Roll'!$S26=Stop,CM81,
IF('Rent Roll'!$S26=CAM_Fixed,CM106,
IF('Rent Roll'!$S26=FSG,"-","-")))),"-"),"-")</f>
        <v>-</v>
      </c>
      <c r="CN29" s="93" t="str">
        <f>IF(CN$3='Rent Roll'!$U26,
IF(OR(AND(CN$5&gt;='Rent Roll'!$K26,CN$5&lt;='Rent Roll'!$L26),AND(CN$5&gt;='Rent Roll'!$M52,CN$5&lt;='Rent Roll'!$N52)),
IF('Rent Roll'!$S26=NNN,CN56,
IF('Rent Roll'!$S26=Stop,CN81,
IF('Rent Roll'!$S26=CAM_Fixed,CN106,
IF('Rent Roll'!$S26=FSG,"-","-")))),"-"),"-")</f>
        <v>-</v>
      </c>
      <c r="CO29" s="93" t="str">
        <f>IF(CO$3='Rent Roll'!$U26,
IF(OR(AND(CO$5&gt;='Rent Roll'!$K26,CO$5&lt;='Rent Roll'!$L26),AND(CO$5&gt;='Rent Roll'!$M52,CO$5&lt;='Rent Roll'!$N52)),
IF('Rent Roll'!$S26=NNN,CO56,
IF('Rent Roll'!$S26=Stop,CO81,
IF('Rent Roll'!$S26=CAM_Fixed,CO106,
IF('Rent Roll'!$S26=FSG,"-","-")))),"-"),"-")</f>
        <v>-</v>
      </c>
      <c r="CP29" s="93" t="str">
        <f>IF(CP$3='Rent Roll'!$U26,
IF(OR(AND(CP$5&gt;='Rent Roll'!$K26,CP$5&lt;='Rent Roll'!$L26),AND(CP$5&gt;='Rent Roll'!$M52,CP$5&lt;='Rent Roll'!$N52)),
IF('Rent Roll'!$S26=NNN,CP56,
IF('Rent Roll'!$S26=Stop,CP81,
IF('Rent Roll'!$S26=CAM_Fixed,CP106,
IF('Rent Roll'!$S26=FSG,"-","-")))),"-"),"-")</f>
        <v>-</v>
      </c>
      <c r="CQ29" s="93" t="str">
        <f>IF(CQ$3='Rent Roll'!$U26,
IF(OR(AND(CQ$5&gt;='Rent Roll'!$K26,CQ$5&lt;='Rent Roll'!$L26),AND(CQ$5&gt;='Rent Roll'!$M52,CQ$5&lt;='Rent Roll'!$N52)),
IF('Rent Roll'!$S26=NNN,CQ56,
IF('Rent Roll'!$S26=Stop,CQ81,
IF('Rent Roll'!$S26=CAM_Fixed,CQ106,
IF('Rent Roll'!$S26=FSG,"-","-")))),"-"),"-")</f>
        <v>-</v>
      </c>
      <c r="CR29" s="93" t="str">
        <f>IF(CR$3='Rent Roll'!$U26,
IF(OR(AND(CR$5&gt;='Rent Roll'!$K26,CR$5&lt;='Rent Roll'!$L26),AND(CR$5&gt;='Rent Roll'!$M52,CR$5&lt;='Rent Roll'!$N52)),
IF('Rent Roll'!$S26=NNN,CR56,
IF('Rent Roll'!$S26=Stop,CR81,
IF('Rent Roll'!$S26=CAM_Fixed,CR106,
IF('Rent Roll'!$S26=FSG,"-","-")))),"-"),"-")</f>
        <v>-</v>
      </c>
      <c r="CS29" s="93" t="str">
        <f>IF(CS$3='Rent Roll'!$U26,
IF(OR(AND(CS$5&gt;='Rent Roll'!$K26,CS$5&lt;='Rent Roll'!$L26),AND(CS$5&gt;='Rent Roll'!$M52,CS$5&lt;='Rent Roll'!$N52)),
IF('Rent Roll'!$S26=NNN,CS56,
IF('Rent Roll'!$S26=Stop,CS81,
IF('Rent Roll'!$S26=CAM_Fixed,CS106,
IF('Rent Roll'!$S26=FSG,"-","-")))),"-"),"-")</f>
        <v>-</v>
      </c>
      <c r="CT29" s="93" t="str">
        <f>IF(CT$3='Rent Roll'!$U26,
IF(OR(AND(CT$5&gt;='Rent Roll'!$K26,CT$5&lt;='Rent Roll'!$L26),AND(CT$5&gt;='Rent Roll'!$M52,CT$5&lt;='Rent Roll'!$N52)),
IF('Rent Roll'!$S26=NNN,CT56,
IF('Rent Roll'!$S26=Stop,CT81,
IF('Rent Roll'!$S26=CAM_Fixed,CT106,
IF('Rent Roll'!$S26=FSG,"-","-")))),"-"),"-")</f>
        <v>-</v>
      </c>
      <c r="CU29" s="93" t="str">
        <f>IF(CU$3='Rent Roll'!$U26,
IF(OR(AND(CU$5&gt;='Rent Roll'!$K26,CU$5&lt;='Rent Roll'!$L26),AND(CU$5&gt;='Rent Roll'!$M52,CU$5&lt;='Rent Roll'!$N52)),
IF('Rent Roll'!$S26=NNN,CU56,
IF('Rent Roll'!$S26=Stop,CU81,
IF('Rent Roll'!$S26=CAM_Fixed,CU106,
IF('Rent Roll'!$S26=FSG,"-","-")))),"-"),"-")</f>
        <v>-</v>
      </c>
      <c r="CV29" s="93" t="str">
        <f>IF(CV$3='Rent Roll'!$U26,
IF(OR(AND(CV$5&gt;='Rent Roll'!$K26,CV$5&lt;='Rent Roll'!$L26),AND(CV$5&gt;='Rent Roll'!$M52,CV$5&lt;='Rent Roll'!$N52)),
IF('Rent Roll'!$S26=NNN,CV56,
IF('Rent Roll'!$S26=Stop,CV81,
IF('Rent Roll'!$S26=CAM_Fixed,CV106,
IF('Rent Roll'!$S26=FSG,"-","-")))),"-"),"-")</f>
        <v>-</v>
      </c>
      <c r="CW29" s="93" t="str">
        <f>IF(CW$3='Rent Roll'!$U26,
IF(OR(AND(CW$5&gt;='Rent Roll'!$K26,CW$5&lt;='Rent Roll'!$L26),AND(CW$5&gt;='Rent Roll'!$M52,CW$5&lt;='Rent Roll'!$N52)),
IF('Rent Roll'!$S26=NNN,CW56,
IF('Rent Roll'!$S26=Stop,CW81,
IF('Rent Roll'!$S26=CAM_Fixed,CW106,
IF('Rent Roll'!$S26=FSG,"-","-")))),"-"),"-")</f>
        <v>-</v>
      </c>
      <c r="CX29" s="93" t="str">
        <f>IF(CX$3='Rent Roll'!$U26,
IF(OR(AND(CX$5&gt;='Rent Roll'!$K26,CX$5&lt;='Rent Roll'!$L26),AND(CX$5&gt;='Rent Roll'!$M52,CX$5&lt;='Rent Roll'!$N52)),
IF('Rent Roll'!$S26=NNN,CX56,
IF('Rent Roll'!$S26=Stop,CX81,
IF('Rent Roll'!$S26=CAM_Fixed,CX106,
IF('Rent Roll'!$S26=FSG,"-","-")))),"-"),"-")</f>
        <v>-</v>
      </c>
      <c r="CY29" s="93" t="str">
        <f>IF(CY$3='Rent Roll'!$U26,
IF(OR(AND(CY$5&gt;='Rent Roll'!$K26,CY$5&lt;='Rent Roll'!$L26),AND(CY$5&gt;='Rent Roll'!$M52,CY$5&lt;='Rent Roll'!$N52)),
IF('Rent Roll'!$S26=NNN,CY56,
IF('Rent Roll'!$S26=Stop,CY81,
IF('Rent Roll'!$S26=CAM_Fixed,CY106,
IF('Rent Roll'!$S26=FSG,"-","-")))),"-"),"-")</f>
        <v>-</v>
      </c>
      <c r="CZ29" s="93" t="str">
        <f>IF(CZ$3='Rent Roll'!$U26,
IF(OR(AND(CZ$5&gt;='Rent Roll'!$K26,CZ$5&lt;='Rent Roll'!$L26),AND(CZ$5&gt;='Rent Roll'!$M52,CZ$5&lt;='Rent Roll'!$N52)),
IF('Rent Roll'!$S26=NNN,CZ56,
IF('Rent Roll'!$S26=Stop,CZ81,
IF('Rent Roll'!$S26=CAM_Fixed,CZ106,
IF('Rent Roll'!$S26=FSG,"-","-")))),"-"),"-")</f>
        <v>-</v>
      </c>
      <c r="DA29" s="93" t="str">
        <f>IF(DA$3='Rent Roll'!$U26,
IF(OR(AND(DA$5&gt;='Rent Roll'!$K26,DA$5&lt;='Rent Roll'!$L26),AND(DA$5&gt;='Rent Roll'!$M52,DA$5&lt;='Rent Roll'!$N52)),
IF('Rent Roll'!$S26=NNN,DA56,
IF('Rent Roll'!$S26=Stop,DA81,
IF('Rent Roll'!$S26=CAM_Fixed,DA106,
IF('Rent Roll'!$S26=FSG,"-","-")))),"-"),"-")</f>
        <v>-</v>
      </c>
      <c r="DB29" s="93" t="str">
        <f>IF(DB$3='Rent Roll'!$U26,
IF(OR(AND(DB$5&gt;='Rent Roll'!$K26,DB$5&lt;='Rent Roll'!$L26),AND(DB$5&gt;='Rent Roll'!$M52,DB$5&lt;='Rent Roll'!$N52)),
IF('Rent Roll'!$S26=NNN,DB56,
IF('Rent Roll'!$S26=Stop,DB81,
IF('Rent Roll'!$S26=CAM_Fixed,DB106,
IF('Rent Roll'!$S26=FSG,"-","-")))),"-"),"-")</f>
        <v>-</v>
      </c>
      <c r="DC29" s="93" t="str">
        <f>IF(DC$3='Rent Roll'!$U26,
IF(OR(AND(DC$5&gt;='Rent Roll'!$K26,DC$5&lt;='Rent Roll'!$L26),AND(DC$5&gt;='Rent Roll'!$M52,DC$5&lt;='Rent Roll'!$N52)),
IF('Rent Roll'!$S26=NNN,DC56,
IF('Rent Roll'!$S26=Stop,DC81,
IF('Rent Roll'!$S26=CAM_Fixed,DC106,
IF('Rent Roll'!$S26=FSG,"-","-")))),"-"),"-")</f>
        <v>-</v>
      </c>
      <c r="DD29" s="93" t="str">
        <f>IF(DD$3='Rent Roll'!$U26,
IF(OR(AND(DD$5&gt;='Rent Roll'!$K26,DD$5&lt;='Rent Roll'!$L26),AND(DD$5&gt;='Rent Roll'!$M52,DD$5&lt;='Rent Roll'!$N52)),
IF('Rent Roll'!$S26=NNN,DD56,
IF('Rent Roll'!$S26=Stop,DD81,
IF('Rent Roll'!$S26=CAM_Fixed,DD106,
IF('Rent Roll'!$S26=FSG,"-","-")))),"-"),"-")</f>
        <v>-</v>
      </c>
      <c r="DE29" s="93" t="str">
        <f>IF(DE$3='Rent Roll'!$U26,
IF(OR(AND(DE$5&gt;='Rent Roll'!$K26,DE$5&lt;='Rent Roll'!$L26),AND(DE$5&gt;='Rent Roll'!$M52,DE$5&lt;='Rent Roll'!$N52)),
IF('Rent Roll'!$S26=NNN,DE56,
IF('Rent Roll'!$S26=Stop,DE81,
IF('Rent Roll'!$S26=CAM_Fixed,DE106,
IF('Rent Roll'!$S26=FSG,"-","-")))),"-"),"-")</f>
        <v>-</v>
      </c>
      <c r="DF29" s="93" t="str">
        <f>IF(DF$3='Rent Roll'!$U26,
IF(OR(AND(DF$5&gt;='Rent Roll'!$K26,DF$5&lt;='Rent Roll'!$L26),AND(DF$5&gt;='Rent Roll'!$M52,DF$5&lt;='Rent Roll'!$N52)),
IF('Rent Roll'!$S26=NNN,DF56,
IF('Rent Roll'!$S26=Stop,DF81,
IF('Rent Roll'!$S26=CAM_Fixed,DF106,
IF('Rent Roll'!$S26=FSG,"-","-")))),"-"),"-")</f>
        <v>-</v>
      </c>
      <c r="DG29" s="93" t="str">
        <f>IF(DG$3='Rent Roll'!$U26,
IF(OR(AND(DG$5&gt;='Rent Roll'!$K26,DG$5&lt;='Rent Roll'!$L26),AND(DG$5&gt;='Rent Roll'!$M52,DG$5&lt;='Rent Roll'!$N52)),
IF('Rent Roll'!$S26=NNN,DG56,
IF('Rent Roll'!$S26=Stop,DG81,
IF('Rent Roll'!$S26=CAM_Fixed,DG106,
IF('Rent Roll'!$S26=FSG,"-","-")))),"-"),"-")</f>
        <v>-</v>
      </c>
      <c r="DH29" s="93" t="str">
        <f>IF(DH$3='Rent Roll'!$U26,
IF(OR(AND(DH$5&gt;='Rent Roll'!$K26,DH$5&lt;='Rent Roll'!$L26),AND(DH$5&gt;='Rent Roll'!$M52,DH$5&lt;='Rent Roll'!$N52)),
IF('Rent Roll'!$S26=NNN,DH56,
IF('Rent Roll'!$S26=Stop,DH81,
IF('Rent Roll'!$S26=CAM_Fixed,DH106,
IF('Rent Roll'!$S26=FSG,"-","-")))),"-"),"-")</f>
        <v>-</v>
      </c>
      <c r="DI29" s="93" t="str">
        <f>IF(DI$3='Rent Roll'!$U26,
IF(OR(AND(DI$5&gt;='Rent Roll'!$K26,DI$5&lt;='Rent Roll'!$L26),AND(DI$5&gt;='Rent Roll'!$M52,DI$5&lt;='Rent Roll'!$N52)),
IF('Rent Roll'!$S26=NNN,DI56,
IF('Rent Roll'!$S26=Stop,DI81,
IF('Rent Roll'!$S26=CAM_Fixed,DI106,
IF('Rent Roll'!$S26=FSG,"-","-")))),"-"),"-")</f>
        <v>-</v>
      </c>
      <c r="DJ29" s="93" t="str">
        <f>IF(DJ$3='Rent Roll'!$U26,
IF(OR(AND(DJ$5&gt;='Rent Roll'!$K26,DJ$5&lt;='Rent Roll'!$L26),AND(DJ$5&gt;='Rent Roll'!$M52,DJ$5&lt;='Rent Roll'!$N52)),
IF('Rent Roll'!$S26=NNN,DJ56,
IF('Rent Roll'!$S26=Stop,DJ81,
IF('Rent Roll'!$S26=CAM_Fixed,DJ106,
IF('Rent Roll'!$S26=FSG,"-","-")))),"-"),"-")</f>
        <v>-</v>
      </c>
      <c r="DK29" s="93" t="str">
        <f>IF(DK$3='Rent Roll'!$U26,
IF(OR(AND(DK$5&gt;='Rent Roll'!$K26,DK$5&lt;='Rent Roll'!$L26),AND(DK$5&gt;='Rent Roll'!$M52,DK$5&lt;='Rent Roll'!$N52)),
IF('Rent Roll'!$S26=NNN,DK56,
IF('Rent Roll'!$S26=Stop,DK81,
IF('Rent Roll'!$S26=CAM_Fixed,DK106,
IF('Rent Roll'!$S26=FSG,"-","-")))),"-"),"-")</f>
        <v>-</v>
      </c>
      <c r="DL29" s="93" t="str">
        <f>IF(DL$3='Rent Roll'!$U26,
IF(OR(AND(DL$5&gt;='Rent Roll'!$K26,DL$5&lt;='Rent Roll'!$L26),AND(DL$5&gt;='Rent Roll'!$M52,DL$5&lt;='Rent Roll'!$N52)),
IF('Rent Roll'!$S26=NNN,DL56,
IF('Rent Roll'!$S26=Stop,DL81,
IF('Rent Roll'!$S26=CAM_Fixed,DL106,
IF('Rent Roll'!$S26=FSG,"-","-")))),"-"),"-")</f>
        <v>-</v>
      </c>
      <c r="DM29" s="93" t="str">
        <f>IF(DM$3='Rent Roll'!$U26,
IF(OR(AND(DM$5&gt;='Rent Roll'!$K26,DM$5&lt;='Rent Roll'!$L26),AND(DM$5&gt;='Rent Roll'!$M52,DM$5&lt;='Rent Roll'!$N52)),
IF('Rent Roll'!$S26=NNN,DM56,
IF('Rent Roll'!$S26=Stop,DM81,
IF('Rent Roll'!$S26=CAM_Fixed,DM106,
IF('Rent Roll'!$S26=FSG,"-","-")))),"-"),"-")</f>
        <v>-</v>
      </c>
      <c r="DN29" s="93" t="str">
        <f>IF(DN$3='Rent Roll'!$U26,
IF(OR(AND(DN$5&gt;='Rent Roll'!$K26,DN$5&lt;='Rent Roll'!$L26),AND(DN$5&gt;='Rent Roll'!$M52,DN$5&lt;='Rent Roll'!$N52)),
IF('Rent Roll'!$S26=NNN,DN56,
IF('Rent Roll'!$S26=Stop,DN81,
IF('Rent Roll'!$S26=CAM_Fixed,DN106,
IF('Rent Roll'!$S26=FSG,"-","-")))),"-"),"-")</f>
        <v>-</v>
      </c>
      <c r="DO29" s="93" t="str">
        <f>IF(DO$3='Rent Roll'!$U26,
IF(OR(AND(DO$5&gt;='Rent Roll'!$K26,DO$5&lt;='Rent Roll'!$L26),AND(DO$5&gt;='Rent Roll'!$M52,DO$5&lt;='Rent Roll'!$N52)),
IF('Rent Roll'!$S26=NNN,DO56,
IF('Rent Roll'!$S26=Stop,DO81,
IF('Rent Roll'!$S26=CAM_Fixed,DO106,
IF('Rent Roll'!$S26=FSG,"-","-")))),"-"),"-")</f>
        <v>-</v>
      </c>
      <c r="DP29" s="93" t="str">
        <f>IF(DP$3='Rent Roll'!$U26,
IF(OR(AND(DP$5&gt;='Rent Roll'!$K26,DP$5&lt;='Rent Roll'!$L26),AND(DP$5&gt;='Rent Roll'!$M52,DP$5&lt;='Rent Roll'!$N52)),
IF('Rent Roll'!$S26=NNN,DP56,
IF('Rent Roll'!$S26=Stop,DP81,
IF('Rent Roll'!$S26=CAM_Fixed,DP106,
IF('Rent Roll'!$S26=FSG,"-","-")))),"-"),"-")</f>
        <v>-</v>
      </c>
      <c r="DQ29" s="93" t="str">
        <f>IF(DQ$3='Rent Roll'!$U26,
IF(OR(AND(DQ$5&gt;='Rent Roll'!$K26,DQ$5&lt;='Rent Roll'!$L26),AND(DQ$5&gt;='Rent Roll'!$M52,DQ$5&lt;='Rent Roll'!$N52)),
IF('Rent Roll'!$S26=NNN,DQ56,
IF('Rent Roll'!$S26=Stop,DQ81,
IF('Rent Roll'!$S26=CAM_Fixed,DQ106,
IF('Rent Roll'!$S26=FSG,"-","-")))),"-"),"-")</f>
        <v>-</v>
      </c>
      <c r="DR29" s="93" t="str">
        <f>IF(DR$3='Rent Roll'!$U26,
IF(OR(AND(DR$5&gt;='Rent Roll'!$K26,DR$5&lt;='Rent Roll'!$L26),AND(DR$5&gt;='Rent Roll'!$M52,DR$5&lt;='Rent Roll'!$N52)),
IF('Rent Roll'!$S26=NNN,DR56,
IF('Rent Roll'!$S26=Stop,DR81,
IF('Rent Roll'!$S26=CAM_Fixed,DR106,
IF('Rent Roll'!$S26=FSG,"-","-")))),"-"),"-")</f>
        <v>-</v>
      </c>
      <c r="DS29" s="93" t="str">
        <f>IF(DS$3='Rent Roll'!$U26,
IF(OR(AND(DS$5&gt;='Rent Roll'!$K26,DS$5&lt;='Rent Roll'!$L26),AND(DS$5&gt;='Rent Roll'!$M52,DS$5&lt;='Rent Roll'!$N52)),
IF('Rent Roll'!$S26=NNN,DS56,
IF('Rent Roll'!$S26=Stop,DS81,
IF('Rent Roll'!$S26=CAM_Fixed,DS106,
IF('Rent Roll'!$S26=FSG,"-","-")))),"-"),"-")</f>
        <v>-</v>
      </c>
      <c r="DT29" s="93" t="str">
        <f>IF(DT$3='Rent Roll'!$U26,
IF(OR(AND(DT$5&gt;='Rent Roll'!$K26,DT$5&lt;='Rent Roll'!$L26),AND(DT$5&gt;='Rent Roll'!$M52,DT$5&lt;='Rent Roll'!$N52)),
IF('Rent Roll'!$S26=NNN,DT56,
IF('Rent Roll'!$S26=Stop,DT81,
IF('Rent Roll'!$S26=CAM_Fixed,DT106,
IF('Rent Roll'!$S26=FSG,"-","-")))),"-"),"-")</f>
        <v>-</v>
      </c>
      <c r="DU29" s="93" t="str">
        <f>IF(DU$3='Rent Roll'!$U26,
IF(OR(AND(DU$5&gt;='Rent Roll'!$K26,DU$5&lt;='Rent Roll'!$L26),AND(DU$5&gt;='Rent Roll'!$M52,DU$5&lt;='Rent Roll'!$N52)),
IF('Rent Roll'!$S26=NNN,DU56,
IF('Rent Roll'!$S26=Stop,DU81,
IF('Rent Roll'!$S26=CAM_Fixed,DU106,
IF('Rent Roll'!$S26=FSG,"-","-")))),"-"),"-")</f>
        <v>-</v>
      </c>
      <c r="DV29" s="93" t="str">
        <f>IF(DV$3='Rent Roll'!$U26,
IF(OR(AND(DV$5&gt;='Rent Roll'!$K26,DV$5&lt;='Rent Roll'!$L26),AND(DV$5&gt;='Rent Roll'!$M52,DV$5&lt;='Rent Roll'!$N52)),
IF('Rent Roll'!$S26=NNN,DV56,
IF('Rent Roll'!$S26=Stop,DV81,
IF('Rent Roll'!$S26=CAM_Fixed,DV106,
IF('Rent Roll'!$S26=FSG,"-","-")))),"-"),"-")</f>
        <v>-</v>
      </c>
      <c r="DW29" s="93" t="str">
        <f>IF(DW$3='Rent Roll'!$U26,
IF(OR(AND(DW$5&gt;='Rent Roll'!$K26,DW$5&lt;='Rent Roll'!$L26),AND(DW$5&gt;='Rent Roll'!$M52,DW$5&lt;='Rent Roll'!$N52)),
IF('Rent Roll'!$S26=NNN,DW56,
IF('Rent Roll'!$S26=Stop,DW81,
IF('Rent Roll'!$S26=CAM_Fixed,DW106,
IF('Rent Roll'!$S26=FSG,"-","-")))),"-"),"-")</f>
        <v>-</v>
      </c>
      <c r="DX29" s="93" t="str">
        <f>IF(DX$3='Rent Roll'!$U26,
IF(OR(AND(DX$5&gt;='Rent Roll'!$K26,DX$5&lt;='Rent Roll'!$L26),AND(DX$5&gt;='Rent Roll'!$M52,DX$5&lt;='Rent Roll'!$N52)),
IF('Rent Roll'!$S26=NNN,DX56,
IF('Rent Roll'!$S26=Stop,DX81,
IF('Rent Roll'!$S26=CAM_Fixed,DX106,
IF('Rent Roll'!$S26=FSG,"-","-")))),"-"),"-")</f>
        <v>-</v>
      </c>
      <c r="DY29" s="93" t="str">
        <f>IF(DY$3='Rent Roll'!$U26,
IF(OR(AND(DY$5&gt;='Rent Roll'!$K26,DY$5&lt;='Rent Roll'!$L26),AND(DY$5&gt;='Rent Roll'!$M52,DY$5&lt;='Rent Roll'!$N52)),
IF('Rent Roll'!$S26=NNN,DY56,
IF('Rent Roll'!$S26=Stop,DY81,
IF('Rent Roll'!$S26=CAM_Fixed,DY106,
IF('Rent Roll'!$S26=FSG,"-","-")))),"-"),"-")</f>
        <v>-</v>
      </c>
      <c r="DZ29" s="93" t="str">
        <f>IF(DZ$3='Rent Roll'!$U26,
IF(OR(AND(DZ$5&gt;='Rent Roll'!$K26,DZ$5&lt;='Rent Roll'!$L26),AND(DZ$5&gt;='Rent Roll'!$M52,DZ$5&lt;='Rent Roll'!$N52)),
IF('Rent Roll'!$S26=NNN,DZ56,
IF('Rent Roll'!$S26=Stop,DZ81,
IF('Rent Roll'!$S26=CAM_Fixed,DZ106,
IF('Rent Roll'!$S26=FSG,"-","-")))),"-"),"-")</f>
        <v>-</v>
      </c>
      <c r="EA29" s="93" t="str">
        <f>IF(EA$3='Rent Roll'!$U26,
IF(OR(AND(EA$5&gt;='Rent Roll'!$K26,EA$5&lt;='Rent Roll'!$L26),AND(EA$5&gt;='Rent Roll'!$M52,EA$5&lt;='Rent Roll'!$N52)),
IF('Rent Roll'!$S26=NNN,EA56,
IF('Rent Roll'!$S26=Stop,EA81,
IF('Rent Roll'!$S26=CAM_Fixed,EA106,
IF('Rent Roll'!$S26=FSG,"-","-")))),"-"),"-")</f>
        <v>-</v>
      </c>
      <c r="EB29" s="93" t="str">
        <f>IF(EB$3='Rent Roll'!$U26,
IF(OR(AND(EB$5&gt;='Rent Roll'!$K26,EB$5&lt;='Rent Roll'!$L26),AND(EB$5&gt;='Rent Roll'!$M52,EB$5&lt;='Rent Roll'!$N52)),
IF('Rent Roll'!$S26=NNN,EB56,
IF('Rent Roll'!$S26=Stop,EB81,
IF('Rent Roll'!$S26=CAM_Fixed,EB106,
IF('Rent Roll'!$S26=FSG,"-","-")))),"-"),"-")</f>
        <v>-</v>
      </c>
      <c r="EC29" s="93" t="str">
        <f>IF(EC$3='Rent Roll'!$U26,
IF(OR(AND(EC$5&gt;='Rent Roll'!$K26,EC$5&lt;='Rent Roll'!$L26),AND(EC$5&gt;='Rent Roll'!$M52,EC$5&lt;='Rent Roll'!$N52)),
IF('Rent Roll'!$S26=NNN,EC56,
IF('Rent Roll'!$S26=Stop,EC81,
IF('Rent Roll'!$S26=CAM_Fixed,EC106,
IF('Rent Roll'!$S26=FSG,"-","-")))),"-"),"-")</f>
        <v>-</v>
      </c>
      <c r="ED29" s="93" t="str">
        <f>IF(ED$3='Rent Roll'!$U26,
IF(OR(AND(ED$5&gt;='Rent Roll'!$K26,ED$5&lt;='Rent Roll'!$L26),AND(ED$5&gt;='Rent Roll'!$M52,ED$5&lt;='Rent Roll'!$N52)),
IF('Rent Roll'!$S26=NNN,ED56,
IF('Rent Roll'!$S26=Stop,ED81,
IF('Rent Roll'!$S26=CAM_Fixed,ED106,
IF('Rent Roll'!$S26=FSG,"-","-")))),"-"),"-")</f>
        <v>-</v>
      </c>
      <c r="EE29" s="93" t="str">
        <f>IF(EE$3='Rent Roll'!$U26,
IF(OR(AND(EE$5&gt;='Rent Roll'!$K26,EE$5&lt;='Rent Roll'!$L26),AND(EE$5&gt;='Rent Roll'!$M52,EE$5&lt;='Rent Roll'!$N52)),
IF('Rent Roll'!$S26=NNN,EE56,
IF('Rent Roll'!$S26=Stop,EE81,
IF('Rent Roll'!$S26=CAM_Fixed,EE106,
IF('Rent Roll'!$S26=FSG,"-","-")))),"-"),"-")</f>
        <v>-</v>
      </c>
      <c r="EF29" s="238" t="str">
        <f>IF(EF$3='Rent Roll'!$U26,
IF(OR(AND(EF$5&gt;='Rent Roll'!$K26,EF$5&lt;='Rent Roll'!$L26),AND(EF$5&gt;='Rent Roll'!$M52,EF$5&lt;='Rent Roll'!$N52)),
IF('Rent Roll'!$S26=NNN,EF56,
IF('Rent Roll'!$S26=Stop,EF81,
IF('Rent Roll'!$S26=CAM_Fixed,EF106,
IF('Rent Roll'!$S26=FSG,"-","-")))),"-"),"-")</f>
        <v>-</v>
      </c>
      <c r="EG29" s="251" t="s">
        <v>109</v>
      </c>
    </row>
    <row r="30" spans="2:137" ht="15.75" thickBot="1" x14ac:dyDescent="0.3">
      <c r="B30" s="331"/>
      <c r="C30" s="341" t="s">
        <v>21</v>
      </c>
      <c r="D30" s="333">
        <f ca="1">SUM(D8:D29)</f>
        <v>477368.26111588412</v>
      </c>
      <c r="E30" s="334">
        <f>SUM(E8:E29)</f>
        <v>0</v>
      </c>
      <c r="F30" s="334">
        <f t="shared" ref="F30:BQ30" si="12">SUM(F8:F29)</f>
        <v>0</v>
      </c>
      <c r="G30" s="334">
        <f t="shared" si="12"/>
        <v>0</v>
      </c>
      <c r="H30" s="334">
        <f t="shared" si="12"/>
        <v>0</v>
      </c>
      <c r="I30" s="334">
        <f t="shared" si="12"/>
        <v>0</v>
      </c>
      <c r="J30" s="334">
        <f t="shared" si="12"/>
        <v>0</v>
      </c>
      <c r="K30" s="334">
        <f t="shared" si="12"/>
        <v>0</v>
      </c>
      <c r="L30" s="334">
        <f t="shared" si="12"/>
        <v>0</v>
      </c>
      <c r="M30" s="334">
        <f t="shared" ca="1" si="12"/>
        <v>39781.199999999997</v>
      </c>
      <c r="N30" s="334">
        <f t="shared" si="12"/>
        <v>0</v>
      </c>
      <c r="O30" s="334">
        <f t="shared" si="12"/>
        <v>0</v>
      </c>
      <c r="P30" s="334">
        <f t="shared" si="12"/>
        <v>0</v>
      </c>
      <c r="Q30" s="334">
        <f t="shared" si="12"/>
        <v>0</v>
      </c>
      <c r="R30" s="334">
        <f t="shared" si="12"/>
        <v>0</v>
      </c>
      <c r="S30" s="334">
        <f t="shared" si="12"/>
        <v>0</v>
      </c>
      <c r="T30" s="334">
        <f t="shared" si="12"/>
        <v>0</v>
      </c>
      <c r="U30" s="334">
        <f t="shared" si="12"/>
        <v>0</v>
      </c>
      <c r="V30" s="334">
        <f t="shared" si="12"/>
        <v>0</v>
      </c>
      <c r="W30" s="334">
        <f t="shared" si="12"/>
        <v>0</v>
      </c>
      <c r="X30" s="334">
        <f t="shared" si="12"/>
        <v>0</v>
      </c>
      <c r="Y30" s="334">
        <f t="shared" ca="1" si="12"/>
        <v>40591.845999999998</v>
      </c>
      <c r="Z30" s="334">
        <f t="shared" si="12"/>
        <v>0</v>
      </c>
      <c r="AA30" s="334">
        <f t="shared" si="12"/>
        <v>0</v>
      </c>
      <c r="AB30" s="334">
        <f t="shared" si="12"/>
        <v>0</v>
      </c>
      <c r="AC30" s="334">
        <f t="shared" si="12"/>
        <v>0</v>
      </c>
      <c r="AD30" s="334">
        <f t="shared" si="12"/>
        <v>0</v>
      </c>
      <c r="AE30" s="334">
        <f t="shared" si="12"/>
        <v>0</v>
      </c>
      <c r="AF30" s="334">
        <f t="shared" si="12"/>
        <v>0</v>
      </c>
      <c r="AG30" s="334">
        <f t="shared" si="12"/>
        <v>0</v>
      </c>
      <c r="AH30" s="334">
        <f t="shared" si="12"/>
        <v>0</v>
      </c>
      <c r="AI30" s="334">
        <f t="shared" si="12"/>
        <v>0</v>
      </c>
      <c r="AJ30" s="334">
        <f t="shared" si="12"/>
        <v>0</v>
      </c>
      <c r="AK30" s="334">
        <f t="shared" ca="1" si="12"/>
        <v>41419.919529999999</v>
      </c>
      <c r="AL30" s="334">
        <f t="shared" si="12"/>
        <v>0</v>
      </c>
      <c r="AM30" s="334">
        <f t="shared" si="12"/>
        <v>0</v>
      </c>
      <c r="AN30" s="334">
        <f t="shared" si="12"/>
        <v>0</v>
      </c>
      <c r="AO30" s="334">
        <f t="shared" si="12"/>
        <v>0</v>
      </c>
      <c r="AP30" s="334">
        <f t="shared" si="12"/>
        <v>0</v>
      </c>
      <c r="AQ30" s="334">
        <f t="shared" si="12"/>
        <v>0</v>
      </c>
      <c r="AR30" s="334">
        <f t="shared" si="12"/>
        <v>0</v>
      </c>
      <c r="AS30" s="334">
        <f t="shared" si="12"/>
        <v>0</v>
      </c>
      <c r="AT30" s="334">
        <f t="shared" si="12"/>
        <v>0</v>
      </c>
      <c r="AU30" s="334">
        <f t="shared" si="12"/>
        <v>0</v>
      </c>
      <c r="AV30" s="334">
        <f t="shared" si="12"/>
        <v>0</v>
      </c>
      <c r="AW30" s="334">
        <f t="shared" ca="1" si="12"/>
        <v>42265.817038149988</v>
      </c>
      <c r="AX30" s="334">
        <f t="shared" si="12"/>
        <v>0</v>
      </c>
      <c r="AY30" s="334">
        <f t="shared" si="12"/>
        <v>0</v>
      </c>
      <c r="AZ30" s="334">
        <f t="shared" si="12"/>
        <v>0</v>
      </c>
      <c r="BA30" s="334">
        <f t="shared" si="12"/>
        <v>0</v>
      </c>
      <c r="BB30" s="334">
        <f t="shared" si="12"/>
        <v>0</v>
      </c>
      <c r="BC30" s="334">
        <f t="shared" si="12"/>
        <v>0</v>
      </c>
      <c r="BD30" s="334">
        <f t="shared" si="12"/>
        <v>0</v>
      </c>
      <c r="BE30" s="334">
        <f t="shared" si="12"/>
        <v>0</v>
      </c>
      <c r="BF30" s="334">
        <f t="shared" si="12"/>
        <v>0</v>
      </c>
      <c r="BG30" s="334">
        <f t="shared" si="12"/>
        <v>0</v>
      </c>
      <c r="BH30" s="334">
        <f t="shared" si="12"/>
        <v>0</v>
      </c>
      <c r="BI30" s="334">
        <f t="shared" ca="1" si="12"/>
        <v>43129.944510378235</v>
      </c>
      <c r="BJ30" s="334">
        <f t="shared" si="12"/>
        <v>0</v>
      </c>
      <c r="BK30" s="334">
        <f t="shared" si="12"/>
        <v>0</v>
      </c>
      <c r="BL30" s="334">
        <f t="shared" si="12"/>
        <v>0</v>
      </c>
      <c r="BM30" s="334">
        <f t="shared" si="12"/>
        <v>0</v>
      </c>
      <c r="BN30" s="334">
        <f t="shared" si="12"/>
        <v>0</v>
      </c>
      <c r="BO30" s="334">
        <f t="shared" si="12"/>
        <v>0</v>
      </c>
      <c r="BP30" s="334">
        <f t="shared" si="12"/>
        <v>0</v>
      </c>
      <c r="BQ30" s="334">
        <f t="shared" si="12"/>
        <v>0</v>
      </c>
      <c r="BR30" s="334">
        <f t="shared" ref="BR30:EC30" si="13">SUM(BR8:BR29)</f>
        <v>0</v>
      </c>
      <c r="BS30" s="334">
        <f t="shared" si="13"/>
        <v>0</v>
      </c>
      <c r="BT30" s="334">
        <f t="shared" si="13"/>
        <v>0</v>
      </c>
      <c r="BU30" s="334">
        <f t="shared" ca="1" si="13"/>
        <v>44012.717711989586</v>
      </c>
      <c r="BV30" s="334">
        <f t="shared" si="13"/>
        <v>0</v>
      </c>
      <c r="BW30" s="334">
        <f t="shared" si="13"/>
        <v>0</v>
      </c>
      <c r="BX30" s="334">
        <f t="shared" si="13"/>
        <v>0</v>
      </c>
      <c r="BY30" s="334">
        <f t="shared" si="13"/>
        <v>0</v>
      </c>
      <c r="BZ30" s="334">
        <f t="shared" si="13"/>
        <v>0</v>
      </c>
      <c r="CA30" s="334">
        <f t="shared" si="13"/>
        <v>0</v>
      </c>
      <c r="CB30" s="334">
        <f t="shared" si="13"/>
        <v>0</v>
      </c>
      <c r="CC30" s="334">
        <f t="shared" si="13"/>
        <v>0</v>
      </c>
      <c r="CD30" s="334">
        <f t="shared" si="13"/>
        <v>0</v>
      </c>
      <c r="CE30" s="334">
        <f t="shared" si="13"/>
        <v>0</v>
      </c>
      <c r="CF30" s="334">
        <f t="shared" si="13"/>
        <v>0</v>
      </c>
      <c r="CG30" s="334">
        <f t="shared" ca="1" si="13"/>
        <v>44914.562435659784</v>
      </c>
      <c r="CH30" s="334">
        <f t="shared" si="13"/>
        <v>0</v>
      </c>
      <c r="CI30" s="334">
        <f t="shared" si="13"/>
        <v>0</v>
      </c>
      <c r="CJ30" s="334">
        <f t="shared" si="13"/>
        <v>0</v>
      </c>
      <c r="CK30" s="334">
        <f t="shared" si="13"/>
        <v>0</v>
      </c>
      <c r="CL30" s="334">
        <f t="shared" si="13"/>
        <v>0</v>
      </c>
      <c r="CM30" s="334">
        <f t="shared" si="13"/>
        <v>0</v>
      </c>
      <c r="CN30" s="334">
        <f t="shared" si="13"/>
        <v>0</v>
      </c>
      <c r="CO30" s="334">
        <f t="shared" si="13"/>
        <v>0</v>
      </c>
      <c r="CP30" s="334">
        <f t="shared" si="13"/>
        <v>0</v>
      </c>
      <c r="CQ30" s="334">
        <f t="shared" si="13"/>
        <v>0</v>
      </c>
      <c r="CR30" s="334">
        <f t="shared" si="13"/>
        <v>0</v>
      </c>
      <c r="CS30" s="334">
        <f t="shared" ca="1" si="13"/>
        <v>44098.099375645426</v>
      </c>
      <c r="CT30" s="334">
        <f t="shared" si="13"/>
        <v>0</v>
      </c>
      <c r="CU30" s="334">
        <f t="shared" si="13"/>
        <v>0</v>
      </c>
      <c r="CV30" s="334">
        <f t="shared" si="13"/>
        <v>0</v>
      </c>
      <c r="CW30" s="334">
        <f t="shared" si="13"/>
        <v>0</v>
      </c>
      <c r="CX30" s="334">
        <f t="shared" si="13"/>
        <v>0</v>
      </c>
      <c r="CY30" s="334">
        <f t="shared" si="13"/>
        <v>0</v>
      </c>
      <c r="CZ30" s="334">
        <f t="shared" si="13"/>
        <v>0</v>
      </c>
      <c r="DA30" s="334">
        <f t="shared" si="13"/>
        <v>0</v>
      </c>
      <c r="DB30" s="334">
        <f t="shared" si="13"/>
        <v>0</v>
      </c>
      <c r="DC30" s="334">
        <f t="shared" si="13"/>
        <v>0</v>
      </c>
      <c r="DD30" s="334">
        <f t="shared" si="13"/>
        <v>0</v>
      </c>
      <c r="DE30" s="334">
        <f t="shared" ca="1" si="13"/>
        <v>44809.010072424106</v>
      </c>
      <c r="DF30" s="334">
        <f t="shared" si="13"/>
        <v>0</v>
      </c>
      <c r="DG30" s="334">
        <f t="shared" si="13"/>
        <v>0</v>
      </c>
      <c r="DH30" s="334">
        <f t="shared" si="13"/>
        <v>0</v>
      </c>
      <c r="DI30" s="334">
        <f t="shared" si="13"/>
        <v>0</v>
      </c>
      <c r="DJ30" s="334">
        <f t="shared" si="13"/>
        <v>0</v>
      </c>
      <c r="DK30" s="334">
        <f t="shared" si="13"/>
        <v>0</v>
      </c>
      <c r="DL30" s="334">
        <f t="shared" si="13"/>
        <v>0</v>
      </c>
      <c r="DM30" s="334">
        <f t="shared" si="13"/>
        <v>0</v>
      </c>
      <c r="DN30" s="334">
        <f t="shared" si="13"/>
        <v>0</v>
      </c>
      <c r="DO30" s="334">
        <f t="shared" si="13"/>
        <v>0</v>
      </c>
      <c r="DP30" s="334">
        <f t="shared" si="13"/>
        <v>0</v>
      </c>
      <c r="DQ30" s="334">
        <f t="shared" ca="1" si="13"/>
        <v>45711.681914660418</v>
      </c>
      <c r="DR30" s="334">
        <f t="shared" si="13"/>
        <v>0</v>
      </c>
      <c r="DS30" s="334">
        <f t="shared" si="13"/>
        <v>0</v>
      </c>
      <c r="DT30" s="334">
        <f t="shared" si="13"/>
        <v>0</v>
      </c>
      <c r="DU30" s="334">
        <f t="shared" si="13"/>
        <v>0</v>
      </c>
      <c r="DV30" s="334">
        <f t="shared" si="13"/>
        <v>0</v>
      </c>
      <c r="DW30" s="334">
        <f t="shared" si="13"/>
        <v>0</v>
      </c>
      <c r="DX30" s="334">
        <f t="shared" si="13"/>
        <v>0</v>
      </c>
      <c r="DY30" s="334">
        <f t="shared" si="13"/>
        <v>0</v>
      </c>
      <c r="DZ30" s="334">
        <f t="shared" si="13"/>
        <v>0</v>
      </c>
      <c r="EA30" s="334">
        <f t="shared" si="13"/>
        <v>0</v>
      </c>
      <c r="EB30" s="334">
        <f t="shared" si="13"/>
        <v>0</v>
      </c>
      <c r="EC30" s="334">
        <f t="shared" ca="1" si="13"/>
        <v>46633.462526976611</v>
      </c>
      <c r="ED30" s="334">
        <f t="shared" ref="ED30:EF30" si="14">SUM(ED8:ED29)</f>
        <v>0</v>
      </c>
      <c r="EE30" s="334">
        <f t="shared" si="14"/>
        <v>0</v>
      </c>
      <c r="EF30" s="335">
        <f t="shared" si="14"/>
        <v>0</v>
      </c>
      <c r="EG30" s="251" t="s">
        <v>109</v>
      </c>
    </row>
    <row r="31" spans="2:137" ht="5.0999999999999996" customHeight="1" thickTop="1" x14ac:dyDescent="0.25">
      <c r="EG31" s="251" t="s">
        <v>109</v>
      </c>
    </row>
    <row r="32" spans="2:137" ht="5.0999999999999996" customHeight="1" x14ac:dyDescent="0.25">
      <c r="B32" s="263"/>
      <c r="C32" s="297"/>
      <c r="D32" s="263"/>
      <c r="E32" s="263"/>
      <c r="F32" s="263"/>
      <c r="G32" s="263"/>
      <c r="H32" s="263"/>
      <c r="I32" s="263"/>
      <c r="J32" s="263"/>
      <c r="K32" s="263"/>
      <c r="L32" s="263"/>
      <c r="M32" s="263"/>
      <c r="N32" s="263"/>
      <c r="O32" s="263"/>
      <c r="P32" s="263"/>
      <c r="Q32" s="263"/>
      <c r="R32" s="263"/>
      <c r="S32" s="263"/>
      <c r="T32" s="263"/>
      <c r="U32" s="263"/>
      <c r="V32" s="263"/>
      <c r="W32" s="263"/>
      <c r="X32" s="263"/>
      <c r="Y32" s="263"/>
      <c r="Z32" s="263"/>
      <c r="AA32" s="263"/>
      <c r="AB32" s="263"/>
      <c r="AC32" s="263"/>
      <c r="AD32" s="263"/>
      <c r="AE32" s="263"/>
      <c r="AF32" s="263"/>
      <c r="AG32" s="263"/>
      <c r="AH32" s="263"/>
      <c r="AI32" s="263"/>
      <c r="AJ32" s="263"/>
      <c r="AK32" s="263"/>
      <c r="AL32" s="263"/>
      <c r="AM32" s="263"/>
      <c r="AN32" s="263"/>
      <c r="AO32" s="263"/>
      <c r="AP32" s="263"/>
      <c r="AQ32" s="263"/>
      <c r="AR32" s="263"/>
      <c r="AS32" s="263"/>
      <c r="AT32" s="263"/>
      <c r="AU32" s="263"/>
      <c r="AV32" s="263"/>
      <c r="AW32" s="263"/>
      <c r="AX32" s="263"/>
      <c r="AY32" s="263"/>
      <c r="AZ32" s="263"/>
      <c r="BA32" s="263"/>
      <c r="BB32" s="263"/>
      <c r="BC32" s="263"/>
      <c r="BD32" s="263"/>
      <c r="BE32" s="263"/>
      <c r="BF32" s="263"/>
      <c r="BG32" s="263"/>
      <c r="BH32" s="263"/>
      <c r="BI32" s="263"/>
      <c r="BJ32" s="263"/>
      <c r="BK32" s="263"/>
      <c r="BL32" s="263"/>
      <c r="BM32" s="263"/>
      <c r="BN32" s="263"/>
      <c r="BO32" s="263"/>
      <c r="BP32" s="263"/>
      <c r="BQ32" s="263"/>
      <c r="BR32" s="263"/>
      <c r="BS32" s="263"/>
      <c r="BT32" s="263"/>
      <c r="BU32" s="263"/>
      <c r="BV32" s="263"/>
      <c r="BW32" s="263"/>
      <c r="BX32" s="263"/>
      <c r="BY32" s="263"/>
      <c r="BZ32" s="263"/>
      <c r="CA32" s="263"/>
      <c r="CB32" s="263"/>
      <c r="CC32" s="263"/>
      <c r="CD32" s="263"/>
      <c r="CE32" s="263"/>
      <c r="CF32" s="263"/>
      <c r="CG32" s="263"/>
      <c r="CH32" s="263"/>
      <c r="CI32" s="263"/>
      <c r="CJ32" s="263"/>
      <c r="CK32" s="263"/>
      <c r="CL32" s="263"/>
      <c r="CM32" s="263"/>
      <c r="CN32" s="263"/>
      <c r="CO32" s="263"/>
      <c r="CP32" s="263"/>
      <c r="CQ32" s="263"/>
      <c r="CR32" s="263"/>
      <c r="CS32" s="263"/>
      <c r="CT32" s="263"/>
      <c r="CU32" s="263"/>
      <c r="CV32" s="263"/>
      <c r="CW32" s="263"/>
      <c r="CX32" s="263"/>
      <c r="CY32" s="263"/>
      <c r="CZ32" s="263"/>
      <c r="DA32" s="263"/>
      <c r="DB32" s="263"/>
      <c r="DC32" s="263"/>
      <c r="DD32" s="263"/>
      <c r="DE32" s="263"/>
      <c r="DF32" s="263"/>
      <c r="DG32" s="263"/>
      <c r="DH32" s="263"/>
      <c r="DI32" s="263"/>
      <c r="DJ32" s="263"/>
      <c r="DK32" s="263"/>
      <c r="DL32" s="263"/>
      <c r="DM32" s="263"/>
      <c r="DN32" s="263"/>
      <c r="DO32" s="263"/>
      <c r="DP32" s="263"/>
      <c r="DQ32" s="263"/>
      <c r="DR32" s="263"/>
      <c r="DS32" s="263"/>
      <c r="DT32" s="263"/>
      <c r="DU32" s="263"/>
      <c r="DV32" s="263"/>
      <c r="DW32" s="263"/>
      <c r="DX32" s="263"/>
      <c r="DY32" s="263"/>
      <c r="DZ32" s="263"/>
      <c r="EA32" s="263"/>
      <c r="EB32" s="263"/>
      <c r="EC32" s="263"/>
      <c r="ED32" s="263"/>
      <c r="EE32" s="263"/>
      <c r="EF32" s="263"/>
      <c r="EG32" s="251" t="s">
        <v>109</v>
      </c>
    </row>
    <row r="33" spans="2:137" ht="5.0999999999999996" customHeight="1" x14ac:dyDescent="0.25">
      <c r="EG33" s="251" t="s">
        <v>109</v>
      </c>
    </row>
    <row r="34" spans="2:137" x14ac:dyDescent="0.25">
      <c r="B34" s="293" t="s">
        <v>15</v>
      </c>
      <c r="C34" s="294"/>
      <c r="D34" s="266"/>
      <c r="E34" s="267"/>
      <c r="F34" s="267"/>
      <c r="G34" s="267"/>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67"/>
      <c r="AR34" s="267"/>
      <c r="AS34" s="267"/>
      <c r="AT34" s="267"/>
      <c r="AU34" s="267"/>
      <c r="AV34" s="267"/>
      <c r="AW34" s="267"/>
      <c r="AX34" s="267"/>
      <c r="AY34" s="267"/>
      <c r="AZ34" s="267"/>
      <c r="BA34" s="267"/>
      <c r="BB34" s="267"/>
      <c r="BC34" s="267"/>
      <c r="BD34" s="267"/>
      <c r="BE34" s="267"/>
      <c r="BF34" s="267"/>
      <c r="BG34" s="267"/>
      <c r="BH34" s="267"/>
      <c r="BI34" s="267"/>
      <c r="BJ34" s="267"/>
      <c r="BK34" s="267"/>
      <c r="BL34" s="267"/>
      <c r="BM34" s="267"/>
      <c r="BN34" s="267"/>
      <c r="BO34" s="267"/>
      <c r="BP34" s="267"/>
      <c r="BQ34" s="267"/>
      <c r="BR34" s="267"/>
      <c r="BS34" s="267"/>
      <c r="BT34" s="267"/>
      <c r="BU34" s="267"/>
      <c r="BV34" s="267"/>
      <c r="BW34" s="267"/>
      <c r="BX34" s="267"/>
      <c r="BY34" s="267"/>
      <c r="BZ34" s="267"/>
      <c r="CA34" s="267"/>
      <c r="CB34" s="267"/>
      <c r="CC34" s="267"/>
      <c r="CD34" s="267"/>
      <c r="CE34" s="267"/>
      <c r="CF34" s="267"/>
      <c r="CG34" s="267"/>
      <c r="CH34" s="267"/>
      <c r="CI34" s="267"/>
      <c r="CJ34" s="267"/>
      <c r="CK34" s="267"/>
      <c r="CL34" s="267"/>
      <c r="CM34" s="267"/>
      <c r="CN34" s="267"/>
      <c r="CO34" s="267"/>
      <c r="CP34" s="267"/>
      <c r="CQ34" s="267"/>
      <c r="CR34" s="267"/>
      <c r="CS34" s="267"/>
      <c r="CT34" s="267"/>
      <c r="CU34" s="267"/>
      <c r="CV34" s="267"/>
      <c r="CW34" s="267"/>
      <c r="CX34" s="267"/>
      <c r="CY34" s="267"/>
      <c r="CZ34" s="267"/>
      <c r="DA34" s="267"/>
      <c r="DB34" s="267"/>
      <c r="DC34" s="267"/>
      <c r="DD34" s="267"/>
      <c r="DE34" s="267"/>
      <c r="DF34" s="267"/>
      <c r="DG34" s="267"/>
      <c r="DH34" s="267"/>
      <c r="DI34" s="267"/>
      <c r="DJ34" s="267"/>
      <c r="DK34" s="267"/>
      <c r="DL34" s="267"/>
      <c r="DM34" s="267"/>
      <c r="DN34" s="267"/>
      <c r="DO34" s="267"/>
      <c r="DP34" s="267"/>
      <c r="DQ34" s="267"/>
      <c r="DR34" s="267"/>
      <c r="DS34" s="267"/>
      <c r="DT34" s="267"/>
      <c r="DU34" s="267"/>
      <c r="DV34" s="267"/>
      <c r="DW34" s="267"/>
      <c r="DX34" s="267"/>
      <c r="DY34" s="267"/>
      <c r="DZ34" s="267"/>
      <c r="EA34" s="267"/>
      <c r="EB34" s="267"/>
      <c r="EC34" s="267"/>
      <c r="ED34" s="267"/>
      <c r="EE34" s="267"/>
      <c r="EF34" s="265"/>
      <c r="EG34" s="251" t="s">
        <v>109</v>
      </c>
    </row>
    <row r="35" spans="2:137" x14ac:dyDescent="0.25">
      <c r="B35" s="290"/>
      <c r="C35" s="287" t="str">
        <f>CONCATENATE('Rent Roll'!B5&amp;" - "&amp;'Rent Roll'!C5)</f>
        <v>LL - Ray Palmer Associates</v>
      </c>
      <c r="D35" s="214">
        <f t="shared" ref="D35:D56" ca="1" si="15">SUM(E35:EF35)</f>
        <v>477368.26111588412</v>
      </c>
      <c r="E35" s="92" t="str">
        <f>IFERROR(IF(E$3='Rent Roll'!$U5,(-SUMIF('Monthly Cash Flow'!$F$2:$EG$2,'Commercial Lease'!E$2,'Monthly Cash Flow'!$F$29:$EG$29)*'Rent Roll'!$T5*'Rent Roll'!$R5),"-"),"-")</f>
        <v>-</v>
      </c>
      <c r="F35" s="92" t="str">
        <f>IFERROR(IF(F$3='Rent Roll'!$U5,(-SUMIF('Monthly Cash Flow'!$F$2:$EG$2,'Commercial Lease'!F$2,'Monthly Cash Flow'!$F$29:$EG$29)*'Rent Roll'!$T5*'Rent Roll'!$R5),"-"),"-")</f>
        <v>-</v>
      </c>
      <c r="G35" s="92" t="str">
        <f>IFERROR(IF(G$3='Rent Roll'!$U5,(-SUMIF('Monthly Cash Flow'!$F$2:$EG$2,'Commercial Lease'!G$2,'Monthly Cash Flow'!$F$29:$EG$29)*'Rent Roll'!$T5*'Rent Roll'!$R5),"-"),"-")</f>
        <v>-</v>
      </c>
      <c r="H35" s="92" t="str">
        <f>IFERROR(IF(H$3='Rent Roll'!$U5,(-SUMIF('Monthly Cash Flow'!$F$2:$EG$2,'Commercial Lease'!H$2,'Monthly Cash Flow'!$F$29:$EG$29)*'Rent Roll'!$T5*'Rent Roll'!$R5),"-"),"-")</f>
        <v>-</v>
      </c>
      <c r="I35" s="92" t="str">
        <f>IFERROR(IF(I$3='Rent Roll'!$U5,(-SUMIF('Monthly Cash Flow'!$F$2:$EG$2,'Commercial Lease'!I$2,'Monthly Cash Flow'!$F$29:$EG$29)*'Rent Roll'!$T5*'Rent Roll'!$R5),"-"),"-")</f>
        <v>-</v>
      </c>
      <c r="J35" s="92" t="str">
        <f>IFERROR(IF(J$3='Rent Roll'!$U5,(-SUMIF('Monthly Cash Flow'!$F$2:$EG$2,'Commercial Lease'!J$2,'Monthly Cash Flow'!$F$29:$EG$29)*'Rent Roll'!$T5*'Rent Roll'!$R5),"-"),"-")</f>
        <v>-</v>
      </c>
      <c r="K35" s="92" t="str">
        <f>IFERROR(IF(K$3='Rent Roll'!$U5,(-SUMIF('Monthly Cash Flow'!$F$2:$EG$2,'Commercial Lease'!K$2,'Monthly Cash Flow'!$F$29:$EG$29)*'Rent Roll'!$T5*'Rent Roll'!$R5),"-"),"-")</f>
        <v>-</v>
      </c>
      <c r="L35" s="92" t="str">
        <f>IFERROR(IF(L$3='Rent Roll'!$U5,(-SUMIF('Monthly Cash Flow'!$F$2:$EG$2,'Commercial Lease'!L$2,'Monthly Cash Flow'!$F$29:$EG$29)*'Rent Roll'!$T5*'Rent Roll'!$R5),"-"),"-")</f>
        <v>-</v>
      </c>
      <c r="M35" s="92">
        <f ca="1">IFERROR(IF(M$3='Rent Roll'!$U5,(-SUMIF('Monthly Cash Flow'!$F$2:$EG$2,'Commercial Lease'!M$2,'Monthly Cash Flow'!$F$29:$EG$29)*'Rent Roll'!$T5*'Rent Roll'!$R5),"-"),"-")</f>
        <v>39781.199999999997</v>
      </c>
      <c r="N35" s="92" t="str">
        <f>IFERROR(IF(N$3='Rent Roll'!$U5,(-SUMIF('Monthly Cash Flow'!$F$2:$EG$2,'Commercial Lease'!N$2,'Monthly Cash Flow'!$F$29:$EG$29)*'Rent Roll'!$T5*'Rent Roll'!$R5),"-"),"-")</f>
        <v>-</v>
      </c>
      <c r="O35" s="92" t="str">
        <f>IFERROR(IF(O$3='Rent Roll'!$U5,(-SUMIF('Monthly Cash Flow'!$F$2:$EG$2,'Commercial Lease'!O$2,'Monthly Cash Flow'!$F$29:$EG$29)*'Rent Roll'!$T5*'Rent Roll'!$R5),"-"),"-")</f>
        <v>-</v>
      </c>
      <c r="P35" s="92" t="str">
        <f>IFERROR(IF(P$3='Rent Roll'!$U5,(-SUMIF('Monthly Cash Flow'!$F$2:$EG$2,'Commercial Lease'!P$2,'Monthly Cash Flow'!$F$29:$EG$29)*'Rent Roll'!$T5*'Rent Roll'!$R5),"-"),"-")</f>
        <v>-</v>
      </c>
      <c r="Q35" s="92" t="str">
        <f>IFERROR(IF(Q$3='Rent Roll'!$U5,(-SUMIF('Monthly Cash Flow'!$F$2:$EG$2,'Commercial Lease'!Q$2,'Monthly Cash Flow'!$F$29:$EG$29)*'Rent Roll'!$T5*'Rent Roll'!$R5),"-"),"-")</f>
        <v>-</v>
      </c>
      <c r="R35" s="92" t="str">
        <f>IFERROR(IF(R$3='Rent Roll'!$U5,(-SUMIF('Monthly Cash Flow'!$F$2:$EG$2,'Commercial Lease'!R$2,'Monthly Cash Flow'!$F$29:$EG$29)*'Rent Roll'!$T5*'Rent Roll'!$R5),"-"),"-")</f>
        <v>-</v>
      </c>
      <c r="S35" s="92" t="str">
        <f>IFERROR(IF(S$3='Rent Roll'!$U5,(-SUMIF('Monthly Cash Flow'!$F$2:$EG$2,'Commercial Lease'!S$2,'Monthly Cash Flow'!$F$29:$EG$29)*'Rent Roll'!$T5*'Rent Roll'!$R5),"-"),"-")</f>
        <v>-</v>
      </c>
      <c r="T35" s="92" t="str">
        <f>IFERROR(IF(T$3='Rent Roll'!$U5,(-SUMIF('Monthly Cash Flow'!$F$2:$EG$2,'Commercial Lease'!T$2,'Monthly Cash Flow'!$F$29:$EG$29)*'Rent Roll'!$T5*'Rent Roll'!$R5),"-"),"-")</f>
        <v>-</v>
      </c>
      <c r="U35" s="92" t="str">
        <f>IFERROR(IF(U$3='Rent Roll'!$U5,(-SUMIF('Monthly Cash Flow'!$F$2:$EG$2,'Commercial Lease'!U$2,'Monthly Cash Flow'!$F$29:$EG$29)*'Rent Roll'!$T5*'Rent Roll'!$R5),"-"),"-")</f>
        <v>-</v>
      </c>
      <c r="V35" s="92" t="str">
        <f>IFERROR(IF(V$3='Rent Roll'!$U5,(-SUMIF('Monthly Cash Flow'!$F$2:$EG$2,'Commercial Lease'!V$2,'Monthly Cash Flow'!$F$29:$EG$29)*'Rent Roll'!$T5*'Rent Roll'!$R5),"-"),"-")</f>
        <v>-</v>
      </c>
      <c r="W35" s="92" t="str">
        <f>IFERROR(IF(W$3='Rent Roll'!$U5,(-SUMIF('Monthly Cash Flow'!$F$2:$EG$2,'Commercial Lease'!W$2,'Monthly Cash Flow'!$F$29:$EG$29)*'Rent Roll'!$T5*'Rent Roll'!$R5),"-"),"-")</f>
        <v>-</v>
      </c>
      <c r="X35" s="92" t="str">
        <f>IFERROR(IF(X$3='Rent Roll'!$U5,(-SUMIF('Monthly Cash Flow'!$F$2:$EG$2,'Commercial Lease'!X$2,'Monthly Cash Flow'!$F$29:$EG$29)*'Rent Roll'!$T5*'Rent Roll'!$R5),"-"),"-")</f>
        <v>-</v>
      </c>
      <c r="Y35" s="92">
        <f ca="1">IFERROR(IF(Y$3='Rent Roll'!$U5,(-SUMIF('Monthly Cash Flow'!$F$2:$EG$2,'Commercial Lease'!Y$2,'Monthly Cash Flow'!$F$29:$EG$29)*'Rent Roll'!$T5*'Rent Roll'!$R5),"-"),"-")</f>
        <v>40591.845999999998</v>
      </c>
      <c r="Z35" s="92" t="str">
        <f>IFERROR(IF(Z$3='Rent Roll'!$U5,(-SUMIF('Monthly Cash Flow'!$F$2:$EG$2,'Commercial Lease'!Z$2,'Monthly Cash Flow'!$F$29:$EG$29)*'Rent Roll'!$T5*'Rent Roll'!$R5),"-"),"-")</f>
        <v>-</v>
      </c>
      <c r="AA35" s="92" t="str">
        <f>IFERROR(IF(AA$3='Rent Roll'!$U5,(-SUMIF('Monthly Cash Flow'!$F$2:$EG$2,'Commercial Lease'!AA$2,'Monthly Cash Flow'!$F$29:$EG$29)*'Rent Roll'!$T5*'Rent Roll'!$R5),"-"),"-")</f>
        <v>-</v>
      </c>
      <c r="AB35" s="92" t="str">
        <f>IFERROR(IF(AB$3='Rent Roll'!$U5,(-SUMIF('Monthly Cash Flow'!$F$2:$EG$2,'Commercial Lease'!AB$2,'Monthly Cash Flow'!$F$29:$EG$29)*'Rent Roll'!$T5*'Rent Roll'!$R5),"-"),"-")</f>
        <v>-</v>
      </c>
      <c r="AC35" s="92" t="str">
        <f>IFERROR(IF(AC$3='Rent Roll'!$U5,(-SUMIF('Monthly Cash Flow'!$F$2:$EG$2,'Commercial Lease'!AC$2,'Monthly Cash Flow'!$F$29:$EG$29)*'Rent Roll'!$T5*'Rent Roll'!$R5),"-"),"-")</f>
        <v>-</v>
      </c>
      <c r="AD35" s="92" t="str">
        <f>IFERROR(IF(AD$3='Rent Roll'!$U5,(-SUMIF('Monthly Cash Flow'!$F$2:$EG$2,'Commercial Lease'!AD$2,'Monthly Cash Flow'!$F$29:$EG$29)*'Rent Roll'!$T5*'Rent Roll'!$R5),"-"),"-")</f>
        <v>-</v>
      </c>
      <c r="AE35" s="92" t="str">
        <f>IFERROR(IF(AE$3='Rent Roll'!$U5,(-SUMIF('Monthly Cash Flow'!$F$2:$EG$2,'Commercial Lease'!AE$2,'Monthly Cash Flow'!$F$29:$EG$29)*'Rent Roll'!$T5*'Rent Roll'!$R5),"-"),"-")</f>
        <v>-</v>
      </c>
      <c r="AF35" s="92" t="str">
        <f>IFERROR(IF(AF$3='Rent Roll'!$U5,(-SUMIF('Monthly Cash Flow'!$F$2:$EG$2,'Commercial Lease'!AF$2,'Monthly Cash Flow'!$F$29:$EG$29)*'Rent Roll'!$T5*'Rent Roll'!$R5),"-"),"-")</f>
        <v>-</v>
      </c>
      <c r="AG35" s="92" t="str">
        <f>IFERROR(IF(AG$3='Rent Roll'!$U5,(-SUMIF('Monthly Cash Flow'!$F$2:$EG$2,'Commercial Lease'!AG$2,'Monthly Cash Flow'!$F$29:$EG$29)*'Rent Roll'!$T5*'Rent Roll'!$R5),"-"),"-")</f>
        <v>-</v>
      </c>
      <c r="AH35" s="92" t="str">
        <f>IFERROR(IF(AH$3='Rent Roll'!$U5,(-SUMIF('Monthly Cash Flow'!$F$2:$EG$2,'Commercial Lease'!AH$2,'Monthly Cash Flow'!$F$29:$EG$29)*'Rent Roll'!$T5*'Rent Roll'!$R5),"-"),"-")</f>
        <v>-</v>
      </c>
      <c r="AI35" s="92" t="str">
        <f>IFERROR(IF(AI$3='Rent Roll'!$U5,(-SUMIF('Monthly Cash Flow'!$F$2:$EG$2,'Commercial Lease'!AI$2,'Monthly Cash Flow'!$F$29:$EG$29)*'Rent Roll'!$T5*'Rent Roll'!$R5),"-"),"-")</f>
        <v>-</v>
      </c>
      <c r="AJ35" s="92" t="str">
        <f>IFERROR(IF(AJ$3='Rent Roll'!$U5,(-SUMIF('Monthly Cash Flow'!$F$2:$EG$2,'Commercial Lease'!AJ$2,'Monthly Cash Flow'!$F$29:$EG$29)*'Rent Roll'!$T5*'Rent Roll'!$R5),"-"),"-")</f>
        <v>-</v>
      </c>
      <c r="AK35" s="92">
        <f ca="1">IFERROR(IF(AK$3='Rent Roll'!$U5,(-SUMIF('Monthly Cash Flow'!$F$2:$EG$2,'Commercial Lease'!AK$2,'Monthly Cash Flow'!$F$29:$EG$29)*'Rent Roll'!$T5*'Rent Roll'!$R5),"-"),"-")</f>
        <v>41419.919529999999</v>
      </c>
      <c r="AL35" s="92" t="str">
        <f>IFERROR(IF(AL$3='Rent Roll'!$U5,(-SUMIF('Monthly Cash Flow'!$F$2:$EG$2,'Commercial Lease'!AL$2,'Monthly Cash Flow'!$F$29:$EG$29)*'Rent Roll'!$T5*'Rent Roll'!$R5),"-"),"-")</f>
        <v>-</v>
      </c>
      <c r="AM35" s="92" t="str">
        <f>IFERROR(IF(AM$3='Rent Roll'!$U5,(-SUMIF('Monthly Cash Flow'!$F$2:$EG$2,'Commercial Lease'!AM$2,'Monthly Cash Flow'!$F$29:$EG$29)*'Rent Roll'!$T5*'Rent Roll'!$R5),"-"),"-")</f>
        <v>-</v>
      </c>
      <c r="AN35" s="92" t="str">
        <f>IFERROR(IF(AN$3='Rent Roll'!$U5,(-SUMIF('Monthly Cash Flow'!$F$2:$EG$2,'Commercial Lease'!AN$2,'Monthly Cash Flow'!$F$29:$EG$29)*'Rent Roll'!$T5*'Rent Roll'!$R5),"-"),"-")</f>
        <v>-</v>
      </c>
      <c r="AO35" s="92" t="str">
        <f>IFERROR(IF(AO$3='Rent Roll'!$U5,(-SUMIF('Monthly Cash Flow'!$F$2:$EG$2,'Commercial Lease'!AO$2,'Monthly Cash Flow'!$F$29:$EG$29)*'Rent Roll'!$T5*'Rent Roll'!$R5),"-"),"-")</f>
        <v>-</v>
      </c>
      <c r="AP35" s="92" t="str">
        <f>IFERROR(IF(AP$3='Rent Roll'!$U5,(-SUMIF('Monthly Cash Flow'!$F$2:$EG$2,'Commercial Lease'!AP$2,'Monthly Cash Flow'!$F$29:$EG$29)*'Rent Roll'!$T5*'Rent Roll'!$R5),"-"),"-")</f>
        <v>-</v>
      </c>
      <c r="AQ35" s="92" t="str">
        <f>IFERROR(IF(AQ$3='Rent Roll'!$U5,(-SUMIF('Monthly Cash Flow'!$F$2:$EG$2,'Commercial Lease'!AQ$2,'Monthly Cash Flow'!$F$29:$EG$29)*'Rent Roll'!$T5*'Rent Roll'!$R5),"-"),"-")</f>
        <v>-</v>
      </c>
      <c r="AR35" s="92" t="str">
        <f>IFERROR(IF(AR$3='Rent Roll'!$U5,(-SUMIF('Monthly Cash Flow'!$F$2:$EG$2,'Commercial Lease'!AR$2,'Monthly Cash Flow'!$F$29:$EG$29)*'Rent Roll'!$T5*'Rent Roll'!$R5),"-"),"-")</f>
        <v>-</v>
      </c>
      <c r="AS35" s="92" t="str">
        <f>IFERROR(IF(AS$3='Rent Roll'!$U5,(-SUMIF('Monthly Cash Flow'!$F$2:$EG$2,'Commercial Lease'!AS$2,'Monthly Cash Flow'!$F$29:$EG$29)*'Rent Roll'!$T5*'Rent Roll'!$R5),"-"),"-")</f>
        <v>-</v>
      </c>
      <c r="AT35" s="92" t="str">
        <f>IFERROR(IF(AT$3='Rent Roll'!$U5,(-SUMIF('Monthly Cash Flow'!$F$2:$EG$2,'Commercial Lease'!AT$2,'Monthly Cash Flow'!$F$29:$EG$29)*'Rent Roll'!$T5*'Rent Roll'!$R5),"-"),"-")</f>
        <v>-</v>
      </c>
      <c r="AU35" s="92" t="str">
        <f>IFERROR(IF(AU$3='Rent Roll'!$U5,(-SUMIF('Monthly Cash Flow'!$F$2:$EG$2,'Commercial Lease'!AU$2,'Monthly Cash Flow'!$F$29:$EG$29)*'Rent Roll'!$T5*'Rent Roll'!$R5),"-"),"-")</f>
        <v>-</v>
      </c>
      <c r="AV35" s="92" t="str">
        <f>IFERROR(IF(AV$3='Rent Roll'!$U5,(-SUMIF('Monthly Cash Flow'!$F$2:$EG$2,'Commercial Lease'!AV$2,'Monthly Cash Flow'!$F$29:$EG$29)*'Rent Roll'!$T5*'Rent Roll'!$R5),"-"),"-")</f>
        <v>-</v>
      </c>
      <c r="AW35" s="92">
        <f ca="1">IFERROR(IF(AW$3='Rent Roll'!$U5,(-SUMIF('Monthly Cash Flow'!$F$2:$EG$2,'Commercial Lease'!AW$2,'Monthly Cash Flow'!$F$29:$EG$29)*'Rent Roll'!$T5*'Rent Roll'!$R5),"-"),"-")</f>
        <v>42265.817038149988</v>
      </c>
      <c r="AX35" s="92" t="str">
        <f>IFERROR(IF(AX$3='Rent Roll'!$U5,(-SUMIF('Monthly Cash Flow'!$F$2:$EG$2,'Commercial Lease'!AX$2,'Monthly Cash Flow'!$F$29:$EG$29)*'Rent Roll'!$T5*'Rent Roll'!$R5),"-"),"-")</f>
        <v>-</v>
      </c>
      <c r="AY35" s="92" t="str">
        <f>IFERROR(IF(AY$3='Rent Roll'!$U5,(-SUMIF('Monthly Cash Flow'!$F$2:$EG$2,'Commercial Lease'!AY$2,'Monthly Cash Flow'!$F$29:$EG$29)*'Rent Roll'!$T5*'Rent Roll'!$R5),"-"),"-")</f>
        <v>-</v>
      </c>
      <c r="AZ35" s="92" t="str">
        <f>IFERROR(IF(AZ$3='Rent Roll'!$U5,(-SUMIF('Monthly Cash Flow'!$F$2:$EG$2,'Commercial Lease'!AZ$2,'Monthly Cash Flow'!$F$29:$EG$29)*'Rent Roll'!$T5*'Rent Roll'!$R5),"-"),"-")</f>
        <v>-</v>
      </c>
      <c r="BA35" s="92" t="str">
        <f>IFERROR(IF(BA$3='Rent Roll'!$U5,(-SUMIF('Monthly Cash Flow'!$F$2:$EG$2,'Commercial Lease'!BA$2,'Monthly Cash Flow'!$F$29:$EG$29)*'Rent Roll'!$T5*'Rent Roll'!$R5),"-"),"-")</f>
        <v>-</v>
      </c>
      <c r="BB35" s="92" t="str">
        <f>IFERROR(IF(BB$3='Rent Roll'!$U5,(-SUMIF('Monthly Cash Flow'!$F$2:$EG$2,'Commercial Lease'!BB$2,'Monthly Cash Flow'!$F$29:$EG$29)*'Rent Roll'!$T5*'Rent Roll'!$R5),"-"),"-")</f>
        <v>-</v>
      </c>
      <c r="BC35" s="92" t="str">
        <f>IFERROR(IF(BC$3='Rent Roll'!$U5,(-SUMIF('Monthly Cash Flow'!$F$2:$EG$2,'Commercial Lease'!BC$2,'Monthly Cash Flow'!$F$29:$EG$29)*'Rent Roll'!$T5*'Rent Roll'!$R5),"-"),"-")</f>
        <v>-</v>
      </c>
      <c r="BD35" s="92" t="str">
        <f>IFERROR(IF(BD$3='Rent Roll'!$U5,(-SUMIF('Monthly Cash Flow'!$F$2:$EG$2,'Commercial Lease'!BD$2,'Monthly Cash Flow'!$F$29:$EG$29)*'Rent Roll'!$T5*'Rent Roll'!$R5),"-"),"-")</f>
        <v>-</v>
      </c>
      <c r="BE35" s="92" t="str">
        <f>IFERROR(IF(BE$3='Rent Roll'!$U5,(-SUMIF('Monthly Cash Flow'!$F$2:$EG$2,'Commercial Lease'!BE$2,'Monthly Cash Flow'!$F$29:$EG$29)*'Rent Roll'!$T5*'Rent Roll'!$R5),"-"),"-")</f>
        <v>-</v>
      </c>
      <c r="BF35" s="92" t="str">
        <f>IFERROR(IF(BF$3='Rent Roll'!$U5,(-SUMIF('Monthly Cash Flow'!$F$2:$EG$2,'Commercial Lease'!BF$2,'Monthly Cash Flow'!$F$29:$EG$29)*'Rent Roll'!$T5*'Rent Roll'!$R5),"-"),"-")</f>
        <v>-</v>
      </c>
      <c r="BG35" s="92" t="str">
        <f>IFERROR(IF(BG$3='Rent Roll'!$U5,(-SUMIF('Monthly Cash Flow'!$F$2:$EG$2,'Commercial Lease'!BG$2,'Monthly Cash Flow'!$F$29:$EG$29)*'Rent Roll'!$T5*'Rent Roll'!$R5),"-"),"-")</f>
        <v>-</v>
      </c>
      <c r="BH35" s="92" t="str">
        <f>IFERROR(IF(BH$3='Rent Roll'!$U5,(-SUMIF('Monthly Cash Flow'!$F$2:$EG$2,'Commercial Lease'!BH$2,'Monthly Cash Flow'!$F$29:$EG$29)*'Rent Roll'!$T5*'Rent Roll'!$R5),"-"),"-")</f>
        <v>-</v>
      </c>
      <c r="BI35" s="92">
        <f ca="1">IFERROR(IF(BI$3='Rent Roll'!$U5,(-SUMIF('Monthly Cash Flow'!$F$2:$EG$2,'Commercial Lease'!BI$2,'Monthly Cash Flow'!$F$29:$EG$29)*'Rent Roll'!$T5*'Rent Roll'!$R5),"-"),"-")</f>
        <v>43129.944510378235</v>
      </c>
      <c r="BJ35" s="92" t="str">
        <f>IFERROR(IF(BJ$3='Rent Roll'!$U5,(-SUMIF('Monthly Cash Flow'!$F$2:$EG$2,'Commercial Lease'!BJ$2,'Monthly Cash Flow'!$F$29:$EG$29)*'Rent Roll'!$T5*'Rent Roll'!$R5),"-"),"-")</f>
        <v>-</v>
      </c>
      <c r="BK35" s="92" t="str">
        <f>IFERROR(IF(BK$3='Rent Roll'!$U5,(-SUMIF('Monthly Cash Flow'!$F$2:$EG$2,'Commercial Lease'!BK$2,'Monthly Cash Flow'!$F$29:$EG$29)*'Rent Roll'!$T5*'Rent Roll'!$R5),"-"),"-")</f>
        <v>-</v>
      </c>
      <c r="BL35" s="92" t="str">
        <f>IFERROR(IF(BL$3='Rent Roll'!$U5,(-SUMIF('Monthly Cash Flow'!$F$2:$EG$2,'Commercial Lease'!BL$2,'Monthly Cash Flow'!$F$29:$EG$29)*'Rent Roll'!$T5*'Rent Roll'!$R5),"-"),"-")</f>
        <v>-</v>
      </c>
      <c r="BM35" s="92" t="str">
        <f>IFERROR(IF(BM$3='Rent Roll'!$U5,(-SUMIF('Monthly Cash Flow'!$F$2:$EG$2,'Commercial Lease'!BM$2,'Monthly Cash Flow'!$F$29:$EG$29)*'Rent Roll'!$T5*'Rent Roll'!$R5),"-"),"-")</f>
        <v>-</v>
      </c>
      <c r="BN35" s="92" t="str">
        <f>IFERROR(IF(BN$3='Rent Roll'!$U5,(-SUMIF('Monthly Cash Flow'!$F$2:$EG$2,'Commercial Lease'!BN$2,'Monthly Cash Flow'!$F$29:$EG$29)*'Rent Roll'!$T5*'Rent Roll'!$R5),"-"),"-")</f>
        <v>-</v>
      </c>
      <c r="BO35" s="92" t="str">
        <f>IFERROR(IF(BO$3='Rent Roll'!$U5,(-SUMIF('Monthly Cash Flow'!$F$2:$EG$2,'Commercial Lease'!BO$2,'Monthly Cash Flow'!$F$29:$EG$29)*'Rent Roll'!$T5*'Rent Roll'!$R5),"-"),"-")</f>
        <v>-</v>
      </c>
      <c r="BP35" s="92" t="str">
        <f>IFERROR(IF(BP$3='Rent Roll'!$U5,(-SUMIF('Monthly Cash Flow'!$F$2:$EG$2,'Commercial Lease'!BP$2,'Monthly Cash Flow'!$F$29:$EG$29)*'Rent Roll'!$T5*'Rent Roll'!$R5),"-"),"-")</f>
        <v>-</v>
      </c>
      <c r="BQ35" s="92" t="str">
        <f>IFERROR(IF(BQ$3='Rent Roll'!$U5,(-SUMIF('Monthly Cash Flow'!$F$2:$EG$2,'Commercial Lease'!BQ$2,'Monthly Cash Flow'!$F$29:$EG$29)*'Rent Roll'!$T5*'Rent Roll'!$R5),"-"),"-")</f>
        <v>-</v>
      </c>
      <c r="BR35" s="92" t="str">
        <f>IFERROR(IF(BR$3='Rent Roll'!$U5,(-SUMIF('Monthly Cash Flow'!$F$2:$EG$2,'Commercial Lease'!BR$2,'Monthly Cash Flow'!$F$29:$EG$29)*'Rent Roll'!$T5*'Rent Roll'!$R5),"-"),"-")</f>
        <v>-</v>
      </c>
      <c r="BS35" s="92" t="str">
        <f>IFERROR(IF(BS$3='Rent Roll'!$U5,(-SUMIF('Monthly Cash Flow'!$F$2:$EG$2,'Commercial Lease'!BS$2,'Monthly Cash Flow'!$F$29:$EG$29)*'Rent Roll'!$T5*'Rent Roll'!$R5),"-"),"-")</f>
        <v>-</v>
      </c>
      <c r="BT35" s="92" t="str">
        <f>IFERROR(IF(BT$3='Rent Roll'!$U5,(-SUMIF('Monthly Cash Flow'!$F$2:$EG$2,'Commercial Lease'!BT$2,'Monthly Cash Flow'!$F$29:$EG$29)*'Rent Roll'!$T5*'Rent Roll'!$R5),"-"),"-")</f>
        <v>-</v>
      </c>
      <c r="BU35" s="92">
        <f ca="1">IFERROR(IF(BU$3='Rent Roll'!$U5,(-SUMIF('Monthly Cash Flow'!$F$2:$EG$2,'Commercial Lease'!BU$2,'Monthly Cash Flow'!$F$29:$EG$29)*'Rent Roll'!$T5*'Rent Roll'!$R5),"-"),"-")</f>
        <v>44012.717711989586</v>
      </c>
      <c r="BV35" s="92" t="str">
        <f>IFERROR(IF(BV$3='Rent Roll'!$U5,(-SUMIF('Monthly Cash Flow'!$F$2:$EG$2,'Commercial Lease'!BV$2,'Monthly Cash Flow'!$F$29:$EG$29)*'Rent Roll'!$T5*'Rent Roll'!$R5),"-"),"-")</f>
        <v>-</v>
      </c>
      <c r="BW35" s="92" t="str">
        <f>IFERROR(IF(BW$3='Rent Roll'!$U5,(-SUMIF('Monthly Cash Flow'!$F$2:$EG$2,'Commercial Lease'!BW$2,'Monthly Cash Flow'!$F$29:$EG$29)*'Rent Roll'!$T5*'Rent Roll'!$R5),"-"),"-")</f>
        <v>-</v>
      </c>
      <c r="BX35" s="92" t="str">
        <f>IFERROR(IF(BX$3='Rent Roll'!$U5,(-SUMIF('Monthly Cash Flow'!$F$2:$EG$2,'Commercial Lease'!BX$2,'Monthly Cash Flow'!$F$29:$EG$29)*'Rent Roll'!$T5*'Rent Roll'!$R5),"-"),"-")</f>
        <v>-</v>
      </c>
      <c r="BY35" s="92" t="str">
        <f>IFERROR(IF(BY$3='Rent Roll'!$U5,(-SUMIF('Monthly Cash Flow'!$F$2:$EG$2,'Commercial Lease'!BY$2,'Monthly Cash Flow'!$F$29:$EG$29)*'Rent Roll'!$T5*'Rent Roll'!$R5),"-"),"-")</f>
        <v>-</v>
      </c>
      <c r="BZ35" s="92" t="str">
        <f>IFERROR(IF(BZ$3='Rent Roll'!$U5,(-SUMIF('Monthly Cash Flow'!$F$2:$EG$2,'Commercial Lease'!BZ$2,'Monthly Cash Flow'!$F$29:$EG$29)*'Rent Roll'!$T5*'Rent Roll'!$R5),"-"),"-")</f>
        <v>-</v>
      </c>
      <c r="CA35" s="92" t="str">
        <f>IFERROR(IF(CA$3='Rent Roll'!$U5,(-SUMIF('Monthly Cash Flow'!$F$2:$EG$2,'Commercial Lease'!CA$2,'Monthly Cash Flow'!$F$29:$EG$29)*'Rent Roll'!$T5*'Rent Roll'!$R5),"-"),"-")</f>
        <v>-</v>
      </c>
      <c r="CB35" s="92" t="str">
        <f>IFERROR(IF(CB$3='Rent Roll'!$U5,(-SUMIF('Monthly Cash Flow'!$F$2:$EG$2,'Commercial Lease'!CB$2,'Monthly Cash Flow'!$F$29:$EG$29)*'Rent Roll'!$T5*'Rent Roll'!$R5),"-"),"-")</f>
        <v>-</v>
      </c>
      <c r="CC35" s="92" t="str">
        <f>IFERROR(IF(CC$3='Rent Roll'!$U5,(-SUMIF('Monthly Cash Flow'!$F$2:$EG$2,'Commercial Lease'!CC$2,'Monthly Cash Flow'!$F$29:$EG$29)*'Rent Roll'!$T5*'Rent Roll'!$R5),"-"),"-")</f>
        <v>-</v>
      </c>
      <c r="CD35" s="92" t="str">
        <f>IFERROR(IF(CD$3='Rent Roll'!$U5,(-SUMIF('Monthly Cash Flow'!$F$2:$EG$2,'Commercial Lease'!CD$2,'Monthly Cash Flow'!$F$29:$EG$29)*'Rent Roll'!$T5*'Rent Roll'!$R5),"-"),"-")</f>
        <v>-</v>
      </c>
      <c r="CE35" s="92" t="str">
        <f>IFERROR(IF(CE$3='Rent Roll'!$U5,(-SUMIF('Monthly Cash Flow'!$F$2:$EG$2,'Commercial Lease'!CE$2,'Monthly Cash Flow'!$F$29:$EG$29)*'Rent Roll'!$T5*'Rent Roll'!$R5),"-"),"-")</f>
        <v>-</v>
      </c>
      <c r="CF35" s="92" t="str">
        <f>IFERROR(IF(CF$3='Rent Roll'!$U5,(-SUMIF('Monthly Cash Flow'!$F$2:$EG$2,'Commercial Lease'!CF$2,'Monthly Cash Flow'!$F$29:$EG$29)*'Rent Roll'!$T5*'Rent Roll'!$R5),"-"),"-")</f>
        <v>-</v>
      </c>
      <c r="CG35" s="92">
        <f ca="1">IFERROR(IF(CG$3='Rent Roll'!$U5,(-SUMIF('Monthly Cash Flow'!$F$2:$EG$2,'Commercial Lease'!CG$2,'Monthly Cash Flow'!$F$29:$EG$29)*'Rent Roll'!$T5*'Rent Roll'!$R5),"-"),"-")</f>
        <v>44914.562435659784</v>
      </c>
      <c r="CH35" s="92" t="str">
        <f>IFERROR(IF(CH$3='Rent Roll'!$U5,(-SUMIF('Monthly Cash Flow'!$F$2:$EG$2,'Commercial Lease'!CH$2,'Monthly Cash Flow'!$F$29:$EG$29)*'Rent Roll'!$T5*'Rent Roll'!$R5),"-"),"-")</f>
        <v>-</v>
      </c>
      <c r="CI35" s="92" t="str">
        <f>IFERROR(IF(CI$3='Rent Roll'!$U5,(-SUMIF('Monthly Cash Flow'!$F$2:$EG$2,'Commercial Lease'!CI$2,'Monthly Cash Flow'!$F$29:$EG$29)*'Rent Roll'!$T5*'Rent Roll'!$R5),"-"),"-")</f>
        <v>-</v>
      </c>
      <c r="CJ35" s="92" t="str">
        <f>IFERROR(IF(CJ$3='Rent Roll'!$U5,(-SUMIF('Monthly Cash Flow'!$F$2:$EG$2,'Commercial Lease'!CJ$2,'Monthly Cash Flow'!$F$29:$EG$29)*'Rent Roll'!$T5*'Rent Roll'!$R5),"-"),"-")</f>
        <v>-</v>
      </c>
      <c r="CK35" s="92" t="str">
        <f>IFERROR(IF(CK$3='Rent Roll'!$U5,(-SUMIF('Monthly Cash Flow'!$F$2:$EG$2,'Commercial Lease'!CK$2,'Monthly Cash Flow'!$F$29:$EG$29)*'Rent Roll'!$T5*'Rent Roll'!$R5),"-"),"-")</f>
        <v>-</v>
      </c>
      <c r="CL35" s="92" t="str">
        <f>IFERROR(IF(CL$3='Rent Roll'!$U5,(-SUMIF('Monthly Cash Flow'!$F$2:$EG$2,'Commercial Lease'!CL$2,'Monthly Cash Flow'!$F$29:$EG$29)*'Rent Roll'!$T5*'Rent Roll'!$R5),"-"),"-")</f>
        <v>-</v>
      </c>
      <c r="CM35" s="92" t="str">
        <f>IFERROR(IF(CM$3='Rent Roll'!$U5,(-SUMIF('Monthly Cash Flow'!$F$2:$EG$2,'Commercial Lease'!CM$2,'Monthly Cash Flow'!$F$29:$EG$29)*'Rent Roll'!$T5*'Rent Roll'!$R5),"-"),"-")</f>
        <v>-</v>
      </c>
      <c r="CN35" s="92" t="str">
        <f>IFERROR(IF(CN$3='Rent Roll'!$U5,(-SUMIF('Monthly Cash Flow'!$F$2:$EG$2,'Commercial Lease'!CN$2,'Monthly Cash Flow'!$F$29:$EG$29)*'Rent Roll'!$T5*'Rent Roll'!$R5),"-"),"-")</f>
        <v>-</v>
      </c>
      <c r="CO35" s="92" t="str">
        <f>IFERROR(IF(CO$3='Rent Roll'!$U5,(-SUMIF('Monthly Cash Flow'!$F$2:$EG$2,'Commercial Lease'!CO$2,'Monthly Cash Flow'!$F$29:$EG$29)*'Rent Roll'!$T5*'Rent Roll'!$R5),"-"),"-")</f>
        <v>-</v>
      </c>
      <c r="CP35" s="92" t="str">
        <f>IFERROR(IF(CP$3='Rent Roll'!$U5,(-SUMIF('Monthly Cash Flow'!$F$2:$EG$2,'Commercial Lease'!CP$2,'Monthly Cash Flow'!$F$29:$EG$29)*'Rent Roll'!$T5*'Rent Roll'!$R5),"-"),"-")</f>
        <v>-</v>
      </c>
      <c r="CQ35" s="92" t="str">
        <f>IFERROR(IF(CQ$3='Rent Roll'!$U5,(-SUMIF('Monthly Cash Flow'!$F$2:$EG$2,'Commercial Lease'!CQ$2,'Monthly Cash Flow'!$F$29:$EG$29)*'Rent Roll'!$T5*'Rent Roll'!$R5),"-"),"-")</f>
        <v>-</v>
      </c>
      <c r="CR35" s="92" t="str">
        <f>IFERROR(IF(CR$3='Rent Roll'!$U5,(-SUMIF('Monthly Cash Flow'!$F$2:$EG$2,'Commercial Lease'!CR$2,'Monthly Cash Flow'!$F$29:$EG$29)*'Rent Roll'!$T5*'Rent Roll'!$R5),"-"),"-")</f>
        <v>-</v>
      </c>
      <c r="CS35" s="92">
        <f ca="1">IFERROR(IF(CS$3='Rent Roll'!$U5,(-SUMIF('Monthly Cash Flow'!$F$2:$EG$2,'Commercial Lease'!CS$2,'Monthly Cash Flow'!$F$29:$EG$29)*'Rent Roll'!$T5*'Rent Roll'!$R5),"-"),"-")</f>
        <v>44098.099375645426</v>
      </c>
      <c r="CT35" s="92" t="str">
        <f>IFERROR(IF(CT$3='Rent Roll'!$U5,(-SUMIF('Monthly Cash Flow'!$F$2:$EG$2,'Commercial Lease'!CT$2,'Monthly Cash Flow'!$F$29:$EG$29)*'Rent Roll'!$T5*'Rent Roll'!$R5),"-"),"-")</f>
        <v>-</v>
      </c>
      <c r="CU35" s="92" t="str">
        <f>IFERROR(IF(CU$3='Rent Roll'!$U5,(-SUMIF('Monthly Cash Flow'!$F$2:$EG$2,'Commercial Lease'!CU$2,'Monthly Cash Flow'!$F$29:$EG$29)*'Rent Roll'!$T5*'Rent Roll'!$R5),"-"),"-")</f>
        <v>-</v>
      </c>
      <c r="CV35" s="92" t="str">
        <f>IFERROR(IF(CV$3='Rent Roll'!$U5,(-SUMIF('Monthly Cash Flow'!$F$2:$EG$2,'Commercial Lease'!CV$2,'Monthly Cash Flow'!$F$29:$EG$29)*'Rent Roll'!$T5*'Rent Roll'!$R5),"-"),"-")</f>
        <v>-</v>
      </c>
      <c r="CW35" s="92" t="str">
        <f>IFERROR(IF(CW$3='Rent Roll'!$U5,(-SUMIF('Monthly Cash Flow'!$F$2:$EG$2,'Commercial Lease'!CW$2,'Monthly Cash Flow'!$F$29:$EG$29)*'Rent Roll'!$T5*'Rent Roll'!$R5),"-"),"-")</f>
        <v>-</v>
      </c>
      <c r="CX35" s="92" t="str">
        <f>IFERROR(IF(CX$3='Rent Roll'!$U5,(-SUMIF('Monthly Cash Flow'!$F$2:$EG$2,'Commercial Lease'!CX$2,'Monthly Cash Flow'!$F$29:$EG$29)*'Rent Roll'!$T5*'Rent Roll'!$R5),"-"),"-")</f>
        <v>-</v>
      </c>
      <c r="CY35" s="92" t="str">
        <f>IFERROR(IF(CY$3='Rent Roll'!$U5,(-SUMIF('Monthly Cash Flow'!$F$2:$EG$2,'Commercial Lease'!CY$2,'Monthly Cash Flow'!$F$29:$EG$29)*'Rent Roll'!$T5*'Rent Roll'!$R5),"-"),"-")</f>
        <v>-</v>
      </c>
      <c r="CZ35" s="92" t="str">
        <f>IFERROR(IF(CZ$3='Rent Roll'!$U5,(-SUMIF('Monthly Cash Flow'!$F$2:$EG$2,'Commercial Lease'!CZ$2,'Monthly Cash Flow'!$F$29:$EG$29)*'Rent Roll'!$T5*'Rent Roll'!$R5),"-"),"-")</f>
        <v>-</v>
      </c>
      <c r="DA35" s="92" t="str">
        <f>IFERROR(IF(DA$3='Rent Roll'!$U5,(-SUMIF('Monthly Cash Flow'!$F$2:$EG$2,'Commercial Lease'!DA$2,'Monthly Cash Flow'!$F$29:$EG$29)*'Rent Roll'!$T5*'Rent Roll'!$R5),"-"),"-")</f>
        <v>-</v>
      </c>
      <c r="DB35" s="92" t="str">
        <f>IFERROR(IF(DB$3='Rent Roll'!$U5,(-SUMIF('Monthly Cash Flow'!$F$2:$EG$2,'Commercial Lease'!DB$2,'Monthly Cash Flow'!$F$29:$EG$29)*'Rent Roll'!$T5*'Rent Roll'!$R5),"-"),"-")</f>
        <v>-</v>
      </c>
      <c r="DC35" s="92" t="str">
        <f>IFERROR(IF(DC$3='Rent Roll'!$U5,(-SUMIF('Monthly Cash Flow'!$F$2:$EG$2,'Commercial Lease'!DC$2,'Monthly Cash Flow'!$F$29:$EG$29)*'Rent Roll'!$T5*'Rent Roll'!$R5),"-"),"-")</f>
        <v>-</v>
      </c>
      <c r="DD35" s="92" t="str">
        <f>IFERROR(IF(DD$3='Rent Roll'!$U5,(-SUMIF('Monthly Cash Flow'!$F$2:$EG$2,'Commercial Lease'!DD$2,'Monthly Cash Flow'!$F$29:$EG$29)*'Rent Roll'!$T5*'Rent Roll'!$R5),"-"),"-")</f>
        <v>-</v>
      </c>
      <c r="DE35" s="92">
        <f ca="1">IFERROR(IF(DE$3='Rent Roll'!$U5,(-SUMIF('Monthly Cash Flow'!$F$2:$EG$2,'Commercial Lease'!DE$2,'Monthly Cash Flow'!$F$29:$EG$29)*'Rent Roll'!$T5*'Rent Roll'!$R5),"-"),"-")</f>
        <v>44809.010072424106</v>
      </c>
      <c r="DF35" s="92" t="str">
        <f>IFERROR(IF(DF$3='Rent Roll'!$U5,(-SUMIF('Monthly Cash Flow'!$F$2:$EG$2,'Commercial Lease'!DF$2,'Monthly Cash Flow'!$F$29:$EG$29)*'Rent Roll'!$T5*'Rent Roll'!$R5),"-"),"-")</f>
        <v>-</v>
      </c>
      <c r="DG35" s="92" t="str">
        <f>IFERROR(IF(DG$3='Rent Roll'!$U5,(-SUMIF('Monthly Cash Flow'!$F$2:$EG$2,'Commercial Lease'!DG$2,'Monthly Cash Flow'!$F$29:$EG$29)*'Rent Roll'!$T5*'Rent Roll'!$R5),"-"),"-")</f>
        <v>-</v>
      </c>
      <c r="DH35" s="92" t="str">
        <f>IFERROR(IF(DH$3='Rent Roll'!$U5,(-SUMIF('Monthly Cash Flow'!$F$2:$EG$2,'Commercial Lease'!DH$2,'Monthly Cash Flow'!$F$29:$EG$29)*'Rent Roll'!$T5*'Rent Roll'!$R5),"-"),"-")</f>
        <v>-</v>
      </c>
      <c r="DI35" s="92" t="str">
        <f>IFERROR(IF(DI$3='Rent Roll'!$U5,(-SUMIF('Monthly Cash Flow'!$F$2:$EG$2,'Commercial Lease'!DI$2,'Monthly Cash Flow'!$F$29:$EG$29)*'Rent Roll'!$T5*'Rent Roll'!$R5),"-"),"-")</f>
        <v>-</v>
      </c>
      <c r="DJ35" s="92" t="str">
        <f>IFERROR(IF(DJ$3='Rent Roll'!$U5,(-SUMIF('Monthly Cash Flow'!$F$2:$EG$2,'Commercial Lease'!DJ$2,'Monthly Cash Flow'!$F$29:$EG$29)*'Rent Roll'!$T5*'Rent Roll'!$R5),"-"),"-")</f>
        <v>-</v>
      </c>
      <c r="DK35" s="92" t="str">
        <f>IFERROR(IF(DK$3='Rent Roll'!$U5,(-SUMIF('Monthly Cash Flow'!$F$2:$EG$2,'Commercial Lease'!DK$2,'Monthly Cash Flow'!$F$29:$EG$29)*'Rent Roll'!$T5*'Rent Roll'!$R5),"-"),"-")</f>
        <v>-</v>
      </c>
      <c r="DL35" s="92" t="str">
        <f>IFERROR(IF(DL$3='Rent Roll'!$U5,(-SUMIF('Monthly Cash Flow'!$F$2:$EG$2,'Commercial Lease'!DL$2,'Monthly Cash Flow'!$F$29:$EG$29)*'Rent Roll'!$T5*'Rent Roll'!$R5),"-"),"-")</f>
        <v>-</v>
      </c>
      <c r="DM35" s="92" t="str">
        <f>IFERROR(IF(DM$3='Rent Roll'!$U5,(-SUMIF('Monthly Cash Flow'!$F$2:$EG$2,'Commercial Lease'!DM$2,'Monthly Cash Flow'!$F$29:$EG$29)*'Rent Roll'!$T5*'Rent Roll'!$R5),"-"),"-")</f>
        <v>-</v>
      </c>
      <c r="DN35" s="92" t="str">
        <f>IFERROR(IF(DN$3='Rent Roll'!$U5,(-SUMIF('Monthly Cash Flow'!$F$2:$EG$2,'Commercial Lease'!DN$2,'Monthly Cash Flow'!$F$29:$EG$29)*'Rent Roll'!$T5*'Rent Roll'!$R5),"-"),"-")</f>
        <v>-</v>
      </c>
      <c r="DO35" s="92" t="str">
        <f>IFERROR(IF(DO$3='Rent Roll'!$U5,(-SUMIF('Monthly Cash Flow'!$F$2:$EG$2,'Commercial Lease'!DO$2,'Monthly Cash Flow'!$F$29:$EG$29)*'Rent Roll'!$T5*'Rent Roll'!$R5),"-"),"-")</f>
        <v>-</v>
      </c>
      <c r="DP35" s="92" t="str">
        <f>IFERROR(IF(DP$3='Rent Roll'!$U5,(-SUMIF('Monthly Cash Flow'!$F$2:$EG$2,'Commercial Lease'!DP$2,'Monthly Cash Flow'!$F$29:$EG$29)*'Rent Roll'!$T5*'Rent Roll'!$R5),"-"),"-")</f>
        <v>-</v>
      </c>
      <c r="DQ35" s="92">
        <f ca="1">IFERROR(IF(DQ$3='Rent Roll'!$U5,(-SUMIF('Monthly Cash Flow'!$F$2:$EG$2,'Commercial Lease'!DQ$2,'Monthly Cash Flow'!$F$29:$EG$29)*'Rent Roll'!$T5*'Rent Roll'!$R5),"-"),"-")</f>
        <v>45711.681914660418</v>
      </c>
      <c r="DR35" s="92" t="str">
        <f>IFERROR(IF(DR$3='Rent Roll'!$U5,(-SUMIF('Monthly Cash Flow'!$F$2:$EG$2,'Commercial Lease'!DR$2,'Monthly Cash Flow'!$F$29:$EG$29)*'Rent Roll'!$T5*'Rent Roll'!$R5),"-"),"-")</f>
        <v>-</v>
      </c>
      <c r="DS35" s="92" t="str">
        <f>IFERROR(IF(DS$3='Rent Roll'!$U5,(-SUMIF('Monthly Cash Flow'!$F$2:$EG$2,'Commercial Lease'!DS$2,'Monthly Cash Flow'!$F$29:$EG$29)*'Rent Roll'!$T5*'Rent Roll'!$R5),"-"),"-")</f>
        <v>-</v>
      </c>
      <c r="DT35" s="92" t="str">
        <f>IFERROR(IF(DT$3='Rent Roll'!$U5,(-SUMIF('Monthly Cash Flow'!$F$2:$EG$2,'Commercial Lease'!DT$2,'Monthly Cash Flow'!$F$29:$EG$29)*'Rent Roll'!$T5*'Rent Roll'!$R5),"-"),"-")</f>
        <v>-</v>
      </c>
      <c r="DU35" s="92" t="str">
        <f>IFERROR(IF(DU$3='Rent Roll'!$U5,(-SUMIF('Monthly Cash Flow'!$F$2:$EG$2,'Commercial Lease'!DU$2,'Monthly Cash Flow'!$F$29:$EG$29)*'Rent Roll'!$T5*'Rent Roll'!$R5),"-"),"-")</f>
        <v>-</v>
      </c>
      <c r="DV35" s="92" t="str">
        <f>IFERROR(IF(DV$3='Rent Roll'!$U5,(-SUMIF('Monthly Cash Flow'!$F$2:$EG$2,'Commercial Lease'!DV$2,'Monthly Cash Flow'!$F$29:$EG$29)*'Rent Roll'!$T5*'Rent Roll'!$R5),"-"),"-")</f>
        <v>-</v>
      </c>
      <c r="DW35" s="92" t="str">
        <f>IFERROR(IF(DW$3='Rent Roll'!$U5,(-SUMIF('Monthly Cash Flow'!$F$2:$EG$2,'Commercial Lease'!DW$2,'Monthly Cash Flow'!$F$29:$EG$29)*'Rent Roll'!$T5*'Rent Roll'!$R5),"-"),"-")</f>
        <v>-</v>
      </c>
      <c r="DX35" s="92" t="str">
        <f>IFERROR(IF(DX$3='Rent Roll'!$U5,(-SUMIF('Monthly Cash Flow'!$F$2:$EG$2,'Commercial Lease'!DX$2,'Monthly Cash Flow'!$F$29:$EG$29)*'Rent Roll'!$T5*'Rent Roll'!$R5),"-"),"-")</f>
        <v>-</v>
      </c>
      <c r="DY35" s="92" t="str">
        <f>IFERROR(IF(DY$3='Rent Roll'!$U5,(-SUMIF('Monthly Cash Flow'!$F$2:$EG$2,'Commercial Lease'!DY$2,'Monthly Cash Flow'!$F$29:$EG$29)*'Rent Roll'!$T5*'Rent Roll'!$R5),"-"),"-")</f>
        <v>-</v>
      </c>
      <c r="DZ35" s="92" t="str">
        <f>IFERROR(IF(DZ$3='Rent Roll'!$U5,(-SUMIF('Monthly Cash Flow'!$F$2:$EG$2,'Commercial Lease'!DZ$2,'Monthly Cash Flow'!$F$29:$EG$29)*'Rent Roll'!$T5*'Rent Roll'!$R5),"-"),"-")</f>
        <v>-</v>
      </c>
      <c r="EA35" s="92" t="str">
        <f>IFERROR(IF(EA$3='Rent Roll'!$U5,(-SUMIF('Monthly Cash Flow'!$F$2:$EG$2,'Commercial Lease'!EA$2,'Monthly Cash Flow'!$F$29:$EG$29)*'Rent Roll'!$T5*'Rent Roll'!$R5),"-"),"-")</f>
        <v>-</v>
      </c>
      <c r="EB35" s="92" t="str">
        <f>IFERROR(IF(EB$3='Rent Roll'!$U5,(-SUMIF('Monthly Cash Flow'!$F$2:$EG$2,'Commercial Lease'!EB$2,'Monthly Cash Flow'!$F$29:$EG$29)*'Rent Roll'!$T5*'Rent Roll'!$R5),"-"),"-")</f>
        <v>-</v>
      </c>
      <c r="EC35" s="92">
        <f ca="1">IFERROR(IF(EC$3='Rent Roll'!$U5,(-SUMIF('Monthly Cash Flow'!$F$2:$EG$2,'Commercial Lease'!EC$2,'Monthly Cash Flow'!$F$29:$EG$29)*'Rent Roll'!$T5*'Rent Roll'!$R5),"-"),"-")</f>
        <v>46633.462526976611</v>
      </c>
      <c r="ED35" s="92" t="str">
        <f>IFERROR(IF(ED$3='Rent Roll'!$U5,(-SUMIF('Monthly Cash Flow'!$F$2:$EG$2,'Commercial Lease'!ED$2,'Monthly Cash Flow'!$F$29:$EG$29)*'Rent Roll'!$T5*'Rent Roll'!$R5),"-"),"-")</f>
        <v>-</v>
      </c>
      <c r="EE35" s="92" t="str">
        <f>IFERROR(IF(EE$3='Rent Roll'!$U5,(-SUMIF('Monthly Cash Flow'!$F$2:$EG$2,'Commercial Lease'!EE$2,'Monthly Cash Flow'!$F$29:$EG$29)*'Rent Roll'!$T5*'Rent Roll'!$R5),"-"),"-")</f>
        <v>-</v>
      </c>
      <c r="EF35" s="214" t="str">
        <f>IFERROR(IF(EF$3='Rent Roll'!$U5,(-SUMIF('Monthly Cash Flow'!$F$2:$EG$2,'Commercial Lease'!EF$2,'Monthly Cash Flow'!$F$29:$EG$29)*'Rent Roll'!$T5*'Rent Roll'!$R5),"-"),"-")</f>
        <v>-</v>
      </c>
      <c r="EG35" s="251" t="s">
        <v>109</v>
      </c>
    </row>
    <row r="36" spans="2:137" x14ac:dyDescent="0.25">
      <c r="B36" s="290"/>
      <c r="C36" s="287" t="str">
        <f>CONCATENATE('Rent Roll'!B6&amp;" - "&amp;'Rent Roll'!C6)</f>
        <v xml:space="preserve"> - </v>
      </c>
      <c r="D36" s="214">
        <f t="shared" si="15"/>
        <v>0</v>
      </c>
      <c r="E36" s="92" t="str">
        <f>IFERROR(IF(E$3='Rent Roll'!$U6,(-SUMIF('Monthly Cash Flow'!$F$2:$EG$2,'Commercial Lease'!E$2,'Monthly Cash Flow'!$F$29:$EG$29)*'Rent Roll'!$T6*'Rent Roll'!$R6),"-"),"-")</f>
        <v>-</v>
      </c>
      <c r="F36" s="92" t="str">
        <f>IFERROR(IF(F$3='Rent Roll'!$U6,(-SUMIF('Monthly Cash Flow'!$F$2:$EG$2,'Commercial Lease'!F$2,'Monthly Cash Flow'!$F$29:$EG$29)*'Rent Roll'!$T6*'Rent Roll'!$R6),"-"),"-")</f>
        <v>-</v>
      </c>
      <c r="G36" s="92" t="str">
        <f>IFERROR(IF(G$3='Rent Roll'!$U6,(-SUMIF('Monthly Cash Flow'!$F$2:$EG$2,'Commercial Lease'!G$2,'Monthly Cash Flow'!$F$29:$EG$29)*'Rent Roll'!$T6*'Rent Roll'!$R6),"-"),"-")</f>
        <v>-</v>
      </c>
      <c r="H36" s="92" t="str">
        <f>IFERROR(IF(H$3='Rent Roll'!$U6,(-SUMIF('Monthly Cash Flow'!$F$2:$EG$2,'Commercial Lease'!H$2,'Monthly Cash Flow'!$F$29:$EG$29)*'Rent Roll'!$T6*'Rent Roll'!$R6),"-"),"-")</f>
        <v>-</v>
      </c>
      <c r="I36" s="92" t="str">
        <f>IFERROR(IF(I$3='Rent Roll'!$U6,(-SUMIF('Monthly Cash Flow'!$F$2:$EG$2,'Commercial Lease'!I$2,'Monthly Cash Flow'!$F$29:$EG$29)*'Rent Roll'!$T6*'Rent Roll'!$R6),"-"),"-")</f>
        <v>-</v>
      </c>
      <c r="J36" s="92" t="str">
        <f>IFERROR(IF(J$3='Rent Roll'!$U6,(-SUMIF('Monthly Cash Flow'!$F$2:$EG$2,'Commercial Lease'!J$2,'Monthly Cash Flow'!$F$29:$EG$29)*'Rent Roll'!$T6*'Rent Roll'!$R6),"-"),"-")</f>
        <v>-</v>
      </c>
      <c r="K36" s="92" t="str">
        <f>IFERROR(IF(K$3='Rent Roll'!$U6,(-SUMIF('Monthly Cash Flow'!$F$2:$EG$2,'Commercial Lease'!K$2,'Monthly Cash Flow'!$F$29:$EG$29)*'Rent Roll'!$T6*'Rent Roll'!$R6),"-"),"-")</f>
        <v>-</v>
      </c>
      <c r="L36" s="92" t="str">
        <f>IFERROR(IF(L$3='Rent Roll'!$U6,(-SUMIF('Monthly Cash Flow'!$F$2:$EG$2,'Commercial Lease'!L$2,'Monthly Cash Flow'!$F$29:$EG$29)*'Rent Roll'!$T6*'Rent Roll'!$R6),"-"),"-")</f>
        <v>-</v>
      </c>
      <c r="M36" s="92" t="str">
        <f>IFERROR(IF(M$3='Rent Roll'!$U6,(-SUMIF('Monthly Cash Flow'!$F$2:$EG$2,'Commercial Lease'!M$2,'Monthly Cash Flow'!$F$29:$EG$29)*'Rent Roll'!$T6*'Rent Roll'!$R6),"-"),"-")</f>
        <v>-</v>
      </c>
      <c r="N36" s="92" t="str">
        <f>IFERROR(IF(N$3='Rent Roll'!$U6,(-SUMIF('Monthly Cash Flow'!$F$2:$EG$2,'Commercial Lease'!N$2,'Monthly Cash Flow'!$F$29:$EG$29)*'Rent Roll'!$T6*'Rent Roll'!$R6),"-"),"-")</f>
        <v>-</v>
      </c>
      <c r="O36" s="92" t="str">
        <f>IFERROR(IF(O$3='Rent Roll'!$U6,(-SUMIF('Monthly Cash Flow'!$F$2:$EG$2,'Commercial Lease'!O$2,'Monthly Cash Flow'!$F$29:$EG$29)*'Rent Roll'!$T6*'Rent Roll'!$R6),"-"),"-")</f>
        <v>-</v>
      </c>
      <c r="P36" s="92" t="str">
        <f>IFERROR(IF(P$3='Rent Roll'!$U6,(-SUMIF('Monthly Cash Flow'!$F$2:$EG$2,'Commercial Lease'!P$2,'Monthly Cash Flow'!$F$29:$EG$29)*'Rent Roll'!$T6*'Rent Roll'!$R6),"-"),"-")</f>
        <v>-</v>
      </c>
      <c r="Q36" s="92" t="str">
        <f>IFERROR(IF(Q$3='Rent Roll'!$U6,(-SUMIF('Monthly Cash Flow'!$F$2:$EG$2,'Commercial Lease'!Q$2,'Monthly Cash Flow'!$F$29:$EG$29)*'Rent Roll'!$T6*'Rent Roll'!$R6),"-"),"-")</f>
        <v>-</v>
      </c>
      <c r="R36" s="92" t="str">
        <f>IFERROR(IF(R$3='Rent Roll'!$U6,(-SUMIF('Monthly Cash Flow'!$F$2:$EG$2,'Commercial Lease'!R$2,'Monthly Cash Flow'!$F$29:$EG$29)*'Rent Roll'!$T6*'Rent Roll'!$R6),"-"),"-")</f>
        <v>-</v>
      </c>
      <c r="S36" s="92" t="str">
        <f>IFERROR(IF(S$3='Rent Roll'!$U6,(-SUMIF('Monthly Cash Flow'!$F$2:$EG$2,'Commercial Lease'!S$2,'Monthly Cash Flow'!$F$29:$EG$29)*'Rent Roll'!$T6*'Rent Roll'!$R6),"-"),"-")</f>
        <v>-</v>
      </c>
      <c r="T36" s="92" t="str">
        <f>IFERROR(IF(T$3='Rent Roll'!$U6,(-SUMIF('Monthly Cash Flow'!$F$2:$EG$2,'Commercial Lease'!T$2,'Monthly Cash Flow'!$F$29:$EG$29)*'Rent Roll'!$T6*'Rent Roll'!$R6),"-"),"-")</f>
        <v>-</v>
      </c>
      <c r="U36" s="92" t="str">
        <f>IFERROR(IF(U$3='Rent Roll'!$U6,(-SUMIF('Monthly Cash Flow'!$F$2:$EG$2,'Commercial Lease'!U$2,'Monthly Cash Flow'!$F$29:$EG$29)*'Rent Roll'!$T6*'Rent Roll'!$R6),"-"),"-")</f>
        <v>-</v>
      </c>
      <c r="V36" s="92" t="str">
        <f>IFERROR(IF(V$3='Rent Roll'!$U6,(-SUMIF('Monthly Cash Flow'!$F$2:$EG$2,'Commercial Lease'!V$2,'Monthly Cash Flow'!$F$29:$EG$29)*'Rent Roll'!$T6*'Rent Roll'!$R6),"-"),"-")</f>
        <v>-</v>
      </c>
      <c r="W36" s="92" t="str">
        <f>IFERROR(IF(W$3='Rent Roll'!$U6,(-SUMIF('Monthly Cash Flow'!$F$2:$EG$2,'Commercial Lease'!W$2,'Monthly Cash Flow'!$F$29:$EG$29)*'Rent Roll'!$T6*'Rent Roll'!$R6),"-"),"-")</f>
        <v>-</v>
      </c>
      <c r="X36" s="92" t="str">
        <f>IFERROR(IF(X$3='Rent Roll'!$U6,(-SUMIF('Monthly Cash Flow'!$F$2:$EG$2,'Commercial Lease'!X$2,'Monthly Cash Flow'!$F$29:$EG$29)*'Rent Roll'!$T6*'Rent Roll'!$R6),"-"),"-")</f>
        <v>-</v>
      </c>
      <c r="Y36" s="92" t="str">
        <f>IFERROR(IF(Y$3='Rent Roll'!$U6,(-SUMIF('Monthly Cash Flow'!$F$2:$EG$2,'Commercial Lease'!Y$2,'Monthly Cash Flow'!$F$29:$EG$29)*'Rent Roll'!$T6*'Rent Roll'!$R6),"-"),"-")</f>
        <v>-</v>
      </c>
      <c r="Z36" s="92" t="str">
        <f>IFERROR(IF(Z$3='Rent Roll'!$U6,(-SUMIF('Monthly Cash Flow'!$F$2:$EG$2,'Commercial Lease'!Z$2,'Monthly Cash Flow'!$F$29:$EG$29)*'Rent Roll'!$T6*'Rent Roll'!$R6),"-"),"-")</f>
        <v>-</v>
      </c>
      <c r="AA36" s="92" t="str">
        <f>IFERROR(IF(AA$3='Rent Roll'!$U6,(-SUMIF('Monthly Cash Flow'!$F$2:$EG$2,'Commercial Lease'!AA$2,'Monthly Cash Flow'!$F$29:$EG$29)*'Rent Roll'!$T6*'Rent Roll'!$R6),"-"),"-")</f>
        <v>-</v>
      </c>
      <c r="AB36" s="92" t="str">
        <f>IFERROR(IF(AB$3='Rent Roll'!$U6,(-SUMIF('Monthly Cash Flow'!$F$2:$EG$2,'Commercial Lease'!AB$2,'Monthly Cash Flow'!$F$29:$EG$29)*'Rent Roll'!$T6*'Rent Roll'!$R6),"-"),"-")</f>
        <v>-</v>
      </c>
      <c r="AC36" s="92" t="str">
        <f>IFERROR(IF(AC$3='Rent Roll'!$U6,(-SUMIF('Monthly Cash Flow'!$F$2:$EG$2,'Commercial Lease'!AC$2,'Monthly Cash Flow'!$F$29:$EG$29)*'Rent Roll'!$T6*'Rent Roll'!$R6),"-"),"-")</f>
        <v>-</v>
      </c>
      <c r="AD36" s="92" t="str">
        <f>IFERROR(IF(AD$3='Rent Roll'!$U6,(-SUMIF('Monthly Cash Flow'!$F$2:$EG$2,'Commercial Lease'!AD$2,'Monthly Cash Flow'!$F$29:$EG$29)*'Rent Roll'!$T6*'Rent Roll'!$R6),"-"),"-")</f>
        <v>-</v>
      </c>
      <c r="AE36" s="92" t="str">
        <f>IFERROR(IF(AE$3='Rent Roll'!$U6,(-SUMIF('Monthly Cash Flow'!$F$2:$EG$2,'Commercial Lease'!AE$2,'Monthly Cash Flow'!$F$29:$EG$29)*'Rent Roll'!$T6*'Rent Roll'!$R6),"-"),"-")</f>
        <v>-</v>
      </c>
      <c r="AF36" s="92" t="str">
        <f>IFERROR(IF(AF$3='Rent Roll'!$U6,(-SUMIF('Monthly Cash Flow'!$F$2:$EG$2,'Commercial Lease'!AF$2,'Monthly Cash Flow'!$F$29:$EG$29)*'Rent Roll'!$T6*'Rent Roll'!$R6),"-"),"-")</f>
        <v>-</v>
      </c>
      <c r="AG36" s="92" t="str">
        <f>IFERROR(IF(AG$3='Rent Roll'!$U6,(-SUMIF('Monthly Cash Flow'!$F$2:$EG$2,'Commercial Lease'!AG$2,'Monthly Cash Flow'!$F$29:$EG$29)*'Rent Roll'!$T6*'Rent Roll'!$R6),"-"),"-")</f>
        <v>-</v>
      </c>
      <c r="AH36" s="92" t="str">
        <f>IFERROR(IF(AH$3='Rent Roll'!$U6,(-SUMIF('Monthly Cash Flow'!$F$2:$EG$2,'Commercial Lease'!AH$2,'Monthly Cash Flow'!$F$29:$EG$29)*'Rent Roll'!$T6*'Rent Roll'!$R6),"-"),"-")</f>
        <v>-</v>
      </c>
      <c r="AI36" s="92" t="str">
        <f>IFERROR(IF(AI$3='Rent Roll'!$U6,(-SUMIF('Monthly Cash Flow'!$F$2:$EG$2,'Commercial Lease'!AI$2,'Monthly Cash Flow'!$F$29:$EG$29)*'Rent Roll'!$T6*'Rent Roll'!$R6),"-"),"-")</f>
        <v>-</v>
      </c>
      <c r="AJ36" s="92" t="str">
        <f>IFERROR(IF(AJ$3='Rent Roll'!$U6,(-SUMIF('Monthly Cash Flow'!$F$2:$EG$2,'Commercial Lease'!AJ$2,'Monthly Cash Flow'!$F$29:$EG$29)*'Rent Roll'!$T6*'Rent Roll'!$R6),"-"),"-")</f>
        <v>-</v>
      </c>
      <c r="AK36" s="92" t="str">
        <f>IFERROR(IF(AK$3='Rent Roll'!$U6,(-SUMIF('Monthly Cash Flow'!$F$2:$EG$2,'Commercial Lease'!AK$2,'Monthly Cash Flow'!$F$29:$EG$29)*'Rent Roll'!$T6*'Rent Roll'!$R6),"-"),"-")</f>
        <v>-</v>
      </c>
      <c r="AL36" s="92" t="str">
        <f>IFERROR(IF(AL$3='Rent Roll'!$U6,(-SUMIF('Monthly Cash Flow'!$F$2:$EG$2,'Commercial Lease'!AL$2,'Monthly Cash Flow'!$F$29:$EG$29)*'Rent Roll'!$T6*'Rent Roll'!$R6),"-"),"-")</f>
        <v>-</v>
      </c>
      <c r="AM36" s="92" t="str">
        <f>IFERROR(IF(AM$3='Rent Roll'!$U6,(-SUMIF('Monthly Cash Flow'!$F$2:$EG$2,'Commercial Lease'!AM$2,'Monthly Cash Flow'!$F$29:$EG$29)*'Rent Roll'!$T6*'Rent Roll'!$R6),"-"),"-")</f>
        <v>-</v>
      </c>
      <c r="AN36" s="92" t="str">
        <f>IFERROR(IF(AN$3='Rent Roll'!$U6,(-SUMIF('Monthly Cash Flow'!$F$2:$EG$2,'Commercial Lease'!AN$2,'Monthly Cash Flow'!$F$29:$EG$29)*'Rent Roll'!$T6*'Rent Roll'!$R6),"-"),"-")</f>
        <v>-</v>
      </c>
      <c r="AO36" s="92" t="str">
        <f>IFERROR(IF(AO$3='Rent Roll'!$U6,(-SUMIF('Monthly Cash Flow'!$F$2:$EG$2,'Commercial Lease'!AO$2,'Monthly Cash Flow'!$F$29:$EG$29)*'Rent Roll'!$T6*'Rent Roll'!$R6),"-"),"-")</f>
        <v>-</v>
      </c>
      <c r="AP36" s="92" t="str">
        <f>IFERROR(IF(AP$3='Rent Roll'!$U6,(-SUMIF('Monthly Cash Flow'!$F$2:$EG$2,'Commercial Lease'!AP$2,'Monthly Cash Flow'!$F$29:$EG$29)*'Rent Roll'!$T6*'Rent Roll'!$R6),"-"),"-")</f>
        <v>-</v>
      </c>
      <c r="AQ36" s="92" t="str">
        <f>IFERROR(IF(AQ$3='Rent Roll'!$U6,(-SUMIF('Monthly Cash Flow'!$F$2:$EG$2,'Commercial Lease'!AQ$2,'Monthly Cash Flow'!$F$29:$EG$29)*'Rent Roll'!$T6*'Rent Roll'!$R6),"-"),"-")</f>
        <v>-</v>
      </c>
      <c r="AR36" s="92" t="str">
        <f>IFERROR(IF(AR$3='Rent Roll'!$U6,(-SUMIF('Monthly Cash Flow'!$F$2:$EG$2,'Commercial Lease'!AR$2,'Monthly Cash Flow'!$F$29:$EG$29)*'Rent Roll'!$T6*'Rent Roll'!$R6),"-"),"-")</f>
        <v>-</v>
      </c>
      <c r="AS36" s="92" t="str">
        <f>IFERROR(IF(AS$3='Rent Roll'!$U6,(-SUMIF('Monthly Cash Flow'!$F$2:$EG$2,'Commercial Lease'!AS$2,'Monthly Cash Flow'!$F$29:$EG$29)*'Rent Roll'!$T6*'Rent Roll'!$R6),"-"),"-")</f>
        <v>-</v>
      </c>
      <c r="AT36" s="92" t="str">
        <f>IFERROR(IF(AT$3='Rent Roll'!$U6,(-SUMIF('Monthly Cash Flow'!$F$2:$EG$2,'Commercial Lease'!AT$2,'Monthly Cash Flow'!$F$29:$EG$29)*'Rent Roll'!$T6*'Rent Roll'!$R6),"-"),"-")</f>
        <v>-</v>
      </c>
      <c r="AU36" s="92" t="str">
        <f>IFERROR(IF(AU$3='Rent Roll'!$U6,(-SUMIF('Monthly Cash Flow'!$F$2:$EG$2,'Commercial Lease'!AU$2,'Monthly Cash Flow'!$F$29:$EG$29)*'Rent Roll'!$T6*'Rent Roll'!$R6),"-"),"-")</f>
        <v>-</v>
      </c>
      <c r="AV36" s="92" t="str">
        <f>IFERROR(IF(AV$3='Rent Roll'!$U6,(-SUMIF('Monthly Cash Flow'!$F$2:$EG$2,'Commercial Lease'!AV$2,'Monthly Cash Flow'!$F$29:$EG$29)*'Rent Roll'!$T6*'Rent Roll'!$R6),"-"),"-")</f>
        <v>-</v>
      </c>
      <c r="AW36" s="92" t="str">
        <f>IFERROR(IF(AW$3='Rent Roll'!$U6,(-SUMIF('Monthly Cash Flow'!$F$2:$EG$2,'Commercial Lease'!AW$2,'Monthly Cash Flow'!$F$29:$EG$29)*'Rent Roll'!$T6*'Rent Roll'!$R6),"-"),"-")</f>
        <v>-</v>
      </c>
      <c r="AX36" s="92" t="str">
        <f>IFERROR(IF(AX$3='Rent Roll'!$U6,(-SUMIF('Monthly Cash Flow'!$F$2:$EG$2,'Commercial Lease'!AX$2,'Monthly Cash Flow'!$F$29:$EG$29)*'Rent Roll'!$T6*'Rent Roll'!$R6),"-"),"-")</f>
        <v>-</v>
      </c>
      <c r="AY36" s="92" t="str">
        <f>IFERROR(IF(AY$3='Rent Roll'!$U6,(-SUMIF('Monthly Cash Flow'!$F$2:$EG$2,'Commercial Lease'!AY$2,'Monthly Cash Flow'!$F$29:$EG$29)*'Rent Roll'!$T6*'Rent Roll'!$R6),"-"),"-")</f>
        <v>-</v>
      </c>
      <c r="AZ36" s="92" t="str">
        <f>IFERROR(IF(AZ$3='Rent Roll'!$U6,(-SUMIF('Monthly Cash Flow'!$F$2:$EG$2,'Commercial Lease'!AZ$2,'Monthly Cash Flow'!$F$29:$EG$29)*'Rent Roll'!$T6*'Rent Roll'!$R6),"-"),"-")</f>
        <v>-</v>
      </c>
      <c r="BA36" s="92" t="str">
        <f>IFERROR(IF(BA$3='Rent Roll'!$U6,(-SUMIF('Monthly Cash Flow'!$F$2:$EG$2,'Commercial Lease'!BA$2,'Monthly Cash Flow'!$F$29:$EG$29)*'Rent Roll'!$T6*'Rent Roll'!$R6),"-"),"-")</f>
        <v>-</v>
      </c>
      <c r="BB36" s="92" t="str">
        <f>IFERROR(IF(BB$3='Rent Roll'!$U6,(-SUMIF('Monthly Cash Flow'!$F$2:$EG$2,'Commercial Lease'!BB$2,'Monthly Cash Flow'!$F$29:$EG$29)*'Rent Roll'!$T6*'Rent Roll'!$R6),"-"),"-")</f>
        <v>-</v>
      </c>
      <c r="BC36" s="92" t="str">
        <f>IFERROR(IF(BC$3='Rent Roll'!$U6,(-SUMIF('Monthly Cash Flow'!$F$2:$EG$2,'Commercial Lease'!BC$2,'Monthly Cash Flow'!$F$29:$EG$29)*'Rent Roll'!$T6*'Rent Roll'!$R6),"-"),"-")</f>
        <v>-</v>
      </c>
      <c r="BD36" s="92" t="str">
        <f>IFERROR(IF(BD$3='Rent Roll'!$U6,(-SUMIF('Monthly Cash Flow'!$F$2:$EG$2,'Commercial Lease'!BD$2,'Monthly Cash Flow'!$F$29:$EG$29)*'Rent Roll'!$T6*'Rent Roll'!$R6),"-"),"-")</f>
        <v>-</v>
      </c>
      <c r="BE36" s="92" t="str">
        <f>IFERROR(IF(BE$3='Rent Roll'!$U6,(-SUMIF('Monthly Cash Flow'!$F$2:$EG$2,'Commercial Lease'!BE$2,'Monthly Cash Flow'!$F$29:$EG$29)*'Rent Roll'!$T6*'Rent Roll'!$R6),"-"),"-")</f>
        <v>-</v>
      </c>
      <c r="BF36" s="92" t="str">
        <f>IFERROR(IF(BF$3='Rent Roll'!$U6,(-SUMIF('Monthly Cash Flow'!$F$2:$EG$2,'Commercial Lease'!BF$2,'Monthly Cash Flow'!$F$29:$EG$29)*'Rent Roll'!$T6*'Rent Roll'!$R6),"-"),"-")</f>
        <v>-</v>
      </c>
      <c r="BG36" s="92" t="str">
        <f>IFERROR(IF(BG$3='Rent Roll'!$U6,(-SUMIF('Monthly Cash Flow'!$F$2:$EG$2,'Commercial Lease'!BG$2,'Monthly Cash Flow'!$F$29:$EG$29)*'Rent Roll'!$T6*'Rent Roll'!$R6),"-"),"-")</f>
        <v>-</v>
      </c>
      <c r="BH36" s="92" t="str">
        <f>IFERROR(IF(BH$3='Rent Roll'!$U6,(-SUMIF('Monthly Cash Flow'!$F$2:$EG$2,'Commercial Lease'!BH$2,'Monthly Cash Flow'!$F$29:$EG$29)*'Rent Roll'!$T6*'Rent Roll'!$R6),"-"),"-")</f>
        <v>-</v>
      </c>
      <c r="BI36" s="92" t="str">
        <f>IFERROR(IF(BI$3='Rent Roll'!$U6,(-SUMIF('Monthly Cash Flow'!$F$2:$EG$2,'Commercial Lease'!BI$2,'Monthly Cash Flow'!$F$29:$EG$29)*'Rent Roll'!$T6*'Rent Roll'!$R6),"-"),"-")</f>
        <v>-</v>
      </c>
      <c r="BJ36" s="92" t="str">
        <f>IFERROR(IF(BJ$3='Rent Roll'!$U6,(-SUMIF('Monthly Cash Flow'!$F$2:$EG$2,'Commercial Lease'!BJ$2,'Monthly Cash Flow'!$F$29:$EG$29)*'Rent Roll'!$T6*'Rent Roll'!$R6),"-"),"-")</f>
        <v>-</v>
      </c>
      <c r="BK36" s="92" t="str">
        <f>IFERROR(IF(BK$3='Rent Roll'!$U6,(-SUMIF('Monthly Cash Flow'!$F$2:$EG$2,'Commercial Lease'!BK$2,'Monthly Cash Flow'!$F$29:$EG$29)*'Rent Roll'!$T6*'Rent Roll'!$R6),"-"),"-")</f>
        <v>-</v>
      </c>
      <c r="BL36" s="92" t="str">
        <f>IFERROR(IF(BL$3='Rent Roll'!$U6,(-SUMIF('Monthly Cash Flow'!$F$2:$EG$2,'Commercial Lease'!BL$2,'Monthly Cash Flow'!$F$29:$EG$29)*'Rent Roll'!$T6*'Rent Roll'!$R6),"-"),"-")</f>
        <v>-</v>
      </c>
      <c r="BM36" s="92" t="str">
        <f>IFERROR(IF(BM$3='Rent Roll'!$U6,(-SUMIF('Monthly Cash Flow'!$F$2:$EG$2,'Commercial Lease'!BM$2,'Monthly Cash Flow'!$F$29:$EG$29)*'Rent Roll'!$T6*'Rent Roll'!$R6),"-"),"-")</f>
        <v>-</v>
      </c>
      <c r="BN36" s="92" t="str">
        <f>IFERROR(IF(BN$3='Rent Roll'!$U6,(-SUMIF('Monthly Cash Flow'!$F$2:$EG$2,'Commercial Lease'!BN$2,'Monthly Cash Flow'!$F$29:$EG$29)*'Rent Roll'!$T6*'Rent Roll'!$R6),"-"),"-")</f>
        <v>-</v>
      </c>
      <c r="BO36" s="92" t="str">
        <f>IFERROR(IF(BO$3='Rent Roll'!$U6,(-SUMIF('Monthly Cash Flow'!$F$2:$EG$2,'Commercial Lease'!BO$2,'Monthly Cash Flow'!$F$29:$EG$29)*'Rent Roll'!$T6*'Rent Roll'!$R6),"-"),"-")</f>
        <v>-</v>
      </c>
      <c r="BP36" s="92" t="str">
        <f>IFERROR(IF(BP$3='Rent Roll'!$U6,(-SUMIF('Monthly Cash Flow'!$F$2:$EG$2,'Commercial Lease'!BP$2,'Monthly Cash Flow'!$F$29:$EG$29)*'Rent Roll'!$T6*'Rent Roll'!$R6),"-"),"-")</f>
        <v>-</v>
      </c>
      <c r="BQ36" s="92" t="str">
        <f>IFERROR(IF(BQ$3='Rent Roll'!$U6,(-SUMIF('Monthly Cash Flow'!$F$2:$EG$2,'Commercial Lease'!BQ$2,'Monthly Cash Flow'!$F$29:$EG$29)*'Rent Roll'!$T6*'Rent Roll'!$R6),"-"),"-")</f>
        <v>-</v>
      </c>
      <c r="BR36" s="92" t="str">
        <f>IFERROR(IF(BR$3='Rent Roll'!$U6,(-SUMIF('Monthly Cash Flow'!$F$2:$EG$2,'Commercial Lease'!BR$2,'Monthly Cash Flow'!$F$29:$EG$29)*'Rent Roll'!$T6*'Rent Roll'!$R6),"-"),"-")</f>
        <v>-</v>
      </c>
      <c r="BS36" s="92" t="str">
        <f>IFERROR(IF(BS$3='Rent Roll'!$U6,(-SUMIF('Monthly Cash Flow'!$F$2:$EG$2,'Commercial Lease'!BS$2,'Monthly Cash Flow'!$F$29:$EG$29)*'Rent Roll'!$T6*'Rent Roll'!$R6),"-"),"-")</f>
        <v>-</v>
      </c>
      <c r="BT36" s="92" t="str">
        <f>IFERROR(IF(BT$3='Rent Roll'!$U6,(-SUMIF('Monthly Cash Flow'!$F$2:$EG$2,'Commercial Lease'!BT$2,'Monthly Cash Flow'!$F$29:$EG$29)*'Rent Roll'!$T6*'Rent Roll'!$R6),"-"),"-")</f>
        <v>-</v>
      </c>
      <c r="BU36" s="92" t="str">
        <f>IFERROR(IF(BU$3='Rent Roll'!$U6,(-SUMIF('Monthly Cash Flow'!$F$2:$EG$2,'Commercial Lease'!BU$2,'Monthly Cash Flow'!$F$29:$EG$29)*'Rent Roll'!$T6*'Rent Roll'!$R6),"-"),"-")</f>
        <v>-</v>
      </c>
      <c r="BV36" s="92" t="str">
        <f>IFERROR(IF(BV$3='Rent Roll'!$U6,(-SUMIF('Monthly Cash Flow'!$F$2:$EG$2,'Commercial Lease'!BV$2,'Monthly Cash Flow'!$F$29:$EG$29)*'Rent Roll'!$T6*'Rent Roll'!$R6),"-"),"-")</f>
        <v>-</v>
      </c>
      <c r="BW36" s="92" t="str">
        <f>IFERROR(IF(BW$3='Rent Roll'!$U6,(-SUMIF('Monthly Cash Flow'!$F$2:$EG$2,'Commercial Lease'!BW$2,'Monthly Cash Flow'!$F$29:$EG$29)*'Rent Roll'!$T6*'Rent Roll'!$R6),"-"),"-")</f>
        <v>-</v>
      </c>
      <c r="BX36" s="92" t="str">
        <f>IFERROR(IF(BX$3='Rent Roll'!$U6,(-SUMIF('Monthly Cash Flow'!$F$2:$EG$2,'Commercial Lease'!BX$2,'Monthly Cash Flow'!$F$29:$EG$29)*'Rent Roll'!$T6*'Rent Roll'!$R6),"-"),"-")</f>
        <v>-</v>
      </c>
      <c r="BY36" s="92" t="str">
        <f>IFERROR(IF(BY$3='Rent Roll'!$U6,(-SUMIF('Monthly Cash Flow'!$F$2:$EG$2,'Commercial Lease'!BY$2,'Monthly Cash Flow'!$F$29:$EG$29)*'Rent Roll'!$T6*'Rent Roll'!$R6),"-"),"-")</f>
        <v>-</v>
      </c>
      <c r="BZ36" s="92" t="str">
        <f>IFERROR(IF(BZ$3='Rent Roll'!$U6,(-SUMIF('Monthly Cash Flow'!$F$2:$EG$2,'Commercial Lease'!BZ$2,'Monthly Cash Flow'!$F$29:$EG$29)*'Rent Roll'!$T6*'Rent Roll'!$R6),"-"),"-")</f>
        <v>-</v>
      </c>
      <c r="CA36" s="92" t="str">
        <f>IFERROR(IF(CA$3='Rent Roll'!$U6,(-SUMIF('Monthly Cash Flow'!$F$2:$EG$2,'Commercial Lease'!CA$2,'Monthly Cash Flow'!$F$29:$EG$29)*'Rent Roll'!$T6*'Rent Roll'!$R6),"-"),"-")</f>
        <v>-</v>
      </c>
      <c r="CB36" s="92" t="str">
        <f>IFERROR(IF(CB$3='Rent Roll'!$U6,(-SUMIF('Monthly Cash Flow'!$F$2:$EG$2,'Commercial Lease'!CB$2,'Monthly Cash Flow'!$F$29:$EG$29)*'Rent Roll'!$T6*'Rent Roll'!$R6),"-"),"-")</f>
        <v>-</v>
      </c>
      <c r="CC36" s="92" t="str">
        <f>IFERROR(IF(CC$3='Rent Roll'!$U6,(-SUMIF('Monthly Cash Flow'!$F$2:$EG$2,'Commercial Lease'!CC$2,'Monthly Cash Flow'!$F$29:$EG$29)*'Rent Roll'!$T6*'Rent Roll'!$R6),"-"),"-")</f>
        <v>-</v>
      </c>
      <c r="CD36" s="92" t="str">
        <f>IFERROR(IF(CD$3='Rent Roll'!$U6,(-SUMIF('Monthly Cash Flow'!$F$2:$EG$2,'Commercial Lease'!CD$2,'Monthly Cash Flow'!$F$29:$EG$29)*'Rent Roll'!$T6*'Rent Roll'!$R6),"-"),"-")</f>
        <v>-</v>
      </c>
      <c r="CE36" s="92" t="str">
        <f>IFERROR(IF(CE$3='Rent Roll'!$U6,(-SUMIF('Monthly Cash Flow'!$F$2:$EG$2,'Commercial Lease'!CE$2,'Monthly Cash Flow'!$F$29:$EG$29)*'Rent Roll'!$T6*'Rent Roll'!$R6),"-"),"-")</f>
        <v>-</v>
      </c>
      <c r="CF36" s="92" t="str">
        <f>IFERROR(IF(CF$3='Rent Roll'!$U6,(-SUMIF('Monthly Cash Flow'!$F$2:$EG$2,'Commercial Lease'!CF$2,'Monthly Cash Flow'!$F$29:$EG$29)*'Rent Roll'!$T6*'Rent Roll'!$R6),"-"),"-")</f>
        <v>-</v>
      </c>
      <c r="CG36" s="92" t="str">
        <f>IFERROR(IF(CG$3='Rent Roll'!$U6,(-SUMIF('Monthly Cash Flow'!$F$2:$EG$2,'Commercial Lease'!CG$2,'Monthly Cash Flow'!$F$29:$EG$29)*'Rent Roll'!$T6*'Rent Roll'!$R6),"-"),"-")</f>
        <v>-</v>
      </c>
      <c r="CH36" s="92" t="str">
        <f>IFERROR(IF(CH$3='Rent Roll'!$U6,(-SUMIF('Monthly Cash Flow'!$F$2:$EG$2,'Commercial Lease'!CH$2,'Monthly Cash Flow'!$F$29:$EG$29)*'Rent Roll'!$T6*'Rent Roll'!$R6),"-"),"-")</f>
        <v>-</v>
      </c>
      <c r="CI36" s="92" t="str">
        <f>IFERROR(IF(CI$3='Rent Roll'!$U6,(-SUMIF('Monthly Cash Flow'!$F$2:$EG$2,'Commercial Lease'!CI$2,'Monthly Cash Flow'!$F$29:$EG$29)*'Rent Roll'!$T6*'Rent Roll'!$R6),"-"),"-")</f>
        <v>-</v>
      </c>
      <c r="CJ36" s="92" t="str">
        <f>IFERROR(IF(CJ$3='Rent Roll'!$U6,(-SUMIF('Monthly Cash Flow'!$F$2:$EG$2,'Commercial Lease'!CJ$2,'Monthly Cash Flow'!$F$29:$EG$29)*'Rent Roll'!$T6*'Rent Roll'!$R6),"-"),"-")</f>
        <v>-</v>
      </c>
      <c r="CK36" s="92" t="str">
        <f>IFERROR(IF(CK$3='Rent Roll'!$U6,(-SUMIF('Monthly Cash Flow'!$F$2:$EG$2,'Commercial Lease'!CK$2,'Monthly Cash Flow'!$F$29:$EG$29)*'Rent Roll'!$T6*'Rent Roll'!$R6),"-"),"-")</f>
        <v>-</v>
      </c>
      <c r="CL36" s="92" t="str">
        <f>IFERROR(IF(CL$3='Rent Roll'!$U6,(-SUMIF('Monthly Cash Flow'!$F$2:$EG$2,'Commercial Lease'!CL$2,'Monthly Cash Flow'!$F$29:$EG$29)*'Rent Roll'!$T6*'Rent Roll'!$R6),"-"),"-")</f>
        <v>-</v>
      </c>
      <c r="CM36" s="92" t="str">
        <f>IFERROR(IF(CM$3='Rent Roll'!$U6,(-SUMIF('Monthly Cash Flow'!$F$2:$EG$2,'Commercial Lease'!CM$2,'Monthly Cash Flow'!$F$29:$EG$29)*'Rent Roll'!$T6*'Rent Roll'!$R6),"-"),"-")</f>
        <v>-</v>
      </c>
      <c r="CN36" s="92" t="str">
        <f>IFERROR(IF(CN$3='Rent Roll'!$U6,(-SUMIF('Monthly Cash Flow'!$F$2:$EG$2,'Commercial Lease'!CN$2,'Monthly Cash Flow'!$F$29:$EG$29)*'Rent Roll'!$T6*'Rent Roll'!$R6),"-"),"-")</f>
        <v>-</v>
      </c>
      <c r="CO36" s="92" t="str">
        <f>IFERROR(IF(CO$3='Rent Roll'!$U6,(-SUMIF('Monthly Cash Flow'!$F$2:$EG$2,'Commercial Lease'!CO$2,'Monthly Cash Flow'!$F$29:$EG$29)*'Rent Roll'!$T6*'Rent Roll'!$R6),"-"),"-")</f>
        <v>-</v>
      </c>
      <c r="CP36" s="92" t="str">
        <f>IFERROR(IF(CP$3='Rent Roll'!$U6,(-SUMIF('Monthly Cash Flow'!$F$2:$EG$2,'Commercial Lease'!CP$2,'Monthly Cash Flow'!$F$29:$EG$29)*'Rent Roll'!$T6*'Rent Roll'!$R6),"-"),"-")</f>
        <v>-</v>
      </c>
      <c r="CQ36" s="92" t="str">
        <f>IFERROR(IF(CQ$3='Rent Roll'!$U6,(-SUMIF('Monthly Cash Flow'!$F$2:$EG$2,'Commercial Lease'!CQ$2,'Monthly Cash Flow'!$F$29:$EG$29)*'Rent Roll'!$T6*'Rent Roll'!$R6),"-"),"-")</f>
        <v>-</v>
      </c>
      <c r="CR36" s="92" t="str">
        <f>IFERROR(IF(CR$3='Rent Roll'!$U6,(-SUMIF('Monthly Cash Flow'!$F$2:$EG$2,'Commercial Lease'!CR$2,'Monthly Cash Flow'!$F$29:$EG$29)*'Rent Roll'!$T6*'Rent Roll'!$R6),"-"),"-")</f>
        <v>-</v>
      </c>
      <c r="CS36" s="92" t="str">
        <f>IFERROR(IF(CS$3='Rent Roll'!$U6,(-SUMIF('Monthly Cash Flow'!$F$2:$EG$2,'Commercial Lease'!CS$2,'Monthly Cash Flow'!$F$29:$EG$29)*'Rent Roll'!$T6*'Rent Roll'!$R6),"-"),"-")</f>
        <v>-</v>
      </c>
      <c r="CT36" s="92" t="str">
        <f>IFERROR(IF(CT$3='Rent Roll'!$U6,(-SUMIF('Monthly Cash Flow'!$F$2:$EG$2,'Commercial Lease'!CT$2,'Monthly Cash Flow'!$F$29:$EG$29)*'Rent Roll'!$T6*'Rent Roll'!$R6),"-"),"-")</f>
        <v>-</v>
      </c>
      <c r="CU36" s="92" t="str">
        <f>IFERROR(IF(CU$3='Rent Roll'!$U6,(-SUMIF('Monthly Cash Flow'!$F$2:$EG$2,'Commercial Lease'!CU$2,'Monthly Cash Flow'!$F$29:$EG$29)*'Rent Roll'!$T6*'Rent Roll'!$R6),"-"),"-")</f>
        <v>-</v>
      </c>
      <c r="CV36" s="92" t="str">
        <f>IFERROR(IF(CV$3='Rent Roll'!$U6,(-SUMIF('Monthly Cash Flow'!$F$2:$EG$2,'Commercial Lease'!CV$2,'Monthly Cash Flow'!$F$29:$EG$29)*'Rent Roll'!$T6*'Rent Roll'!$R6),"-"),"-")</f>
        <v>-</v>
      </c>
      <c r="CW36" s="92" t="str">
        <f>IFERROR(IF(CW$3='Rent Roll'!$U6,(-SUMIF('Monthly Cash Flow'!$F$2:$EG$2,'Commercial Lease'!CW$2,'Monthly Cash Flow'!$F$29:$EG$29)*'Rent Roll'!$T6*'Rent Roll'!$R6),"-"),"-")</f>
        <v>-</v>
      </c>
      <c r="CX36" s="92" t="str">
        <f>IFERROR(IF(CX$3='Rent Roll'!$U6,(-SUMIF('Monthly Cash Flow'!$F$2:$EG$2,'Commercial Lease'!CX$2,'Monthly Cash Flow'!$F$29:$EG$29)*'Rent Roll'!$T6*'Rent Roll'!$R6),"-"),"-")</f>
        <v>-</v>
      </c>
      <c r="CY36" s="92" t="str">
        <f>IFERROR(IF(CY$3='Rent Roll'!$U6,(-SUMIF('Monthly Cash Flow'!$F$2:$EG$2,'Commercial Lease'!CY$2,'Monthly Cash Flow'!$F$29:$EG$29)*'Rent Roll'!$T6*'Rent Roll'!$R6),"-"),"-")</f>
        <v>-</v>
      </c>
      <c r="CZ36" s="92" t="str">
        <f>IFERROR(IF(CZ$3='Rent Roll'!$U6,(-SUMIF('Monthly Cash Flow'!$F$2:$EG$2,'Commercial Lease'!CZ$2,'Monthly Cash Flow'!$F$29:$EG$29)*'Rent Roll'!$T6*'Rent Roll'!$R6),"-"),"-")</f>
        <v>-</v>
      </c>
      <c r="DA36" s="92" t="str">
        <f>IFERROR(IF(DA$3='Rent Roll'!$U6,(-SUMIF('Monthly Cash Flow'!$F$2:$EG$2,'Commercial Lease'!DA$2,'Monthly Cash Flow'!$F$29:$EG$29)*'Rent Roll'!$T6*'Rent Roll'!$R6),"-"),"-")</f>
        <v>-</v>
      </c>
      <c r="DB36" s="92" t="str">
        <f>IFERROR(IF(DB$3='Rent Roll'!$U6,(-SUMIF('Monthly Cash Flow'!$F$2:$EG$2,'Commercial Lease'!DB$2,'Monthly Cash Flow'!$F$29:$EG$29)*'Rent Roll'!$T6*'Rent Roll'!$R6),"-"),"-")</f>
        <v>-</v>
      </c>
      <c r="DC36" s="92" t="str">
        <f>IFERROR(IF(DC$3='Rent Roll'!$U6,(-SUMIF('Monthly Cash Flow'!$F$2:$EG$2,'Commercial Lease'!DC$2,'Monthly Cash Flow'!$F$29:$EG$29)*'Rent Roll'!$T6*'Rent Roll'!$R6),"-"),"-")</f>
        <v>-</v>
      </c>
      <c r="DD36" s="92" t="str">
        <f>IFERROR(IF(DD$3='Rent Roll'!$U6,(-SUMIF('Monthly Cash Flow'!$F$2:$EG$2,'Commercial Lease'!DD$2,'Monthly Cash Flow'!$F$29:$EG$29)*'Rent Roll'!$T6*'Rent Roll'!$R6),"-"),"-")</f>
        <v>-</v>
      </c>
      <c r="DE36" s="92" t="str">
        <f>IFERROR(IF(DE$3='Rent Roll'!$U6,(-SUMIF('Monthly Cash Flow'!$F$2:$EG$2,'Commercial Lease'!DE$2,'Monthly Cash Flow'!$F$29:$EG$29)*'Rent Roll'!$T6*'Rent Roll'!$R6),"-"),"-")</f>
        <v>-</v>
      </c>
      <c r="DF36" s="92" t="str">
        <f>IFERROR(IF(DF$3='Rent Roll'!$U6,(-SUMIF('Monthly Cash Flow'!$F$2:$EG$2,'Commercial Lease'!DF$2,'Monthly Cash Flow'!$F$29:$EG$29)*'Rent Roll'!$T6*'Rent Roll'!$R6),"-"),"-")</f>
        <v>-</v>
      </c>
      <c r="DG36" s="92" t="str">
        <f>IFERROR(IF(DG$3='Rent Roll'!$U6,(-SUMIF('Monthly Cash Flow'!$F$2:$EG$2,'Commercial Lease'!DG$2,'Monthly Cash Flow'!$F$29:$EG$29)*'Rent Roll'!$T6*'Rent Roll'!$R6),"-"),"-")</f>
        <v>-</v>
      </c>
      <c r="DH36" s="92" t="str">
        <f>IFERROR(IF(DH$3='Rent Roll'!$U6,(-SUMIF('Monthly Cash Flow'!$F$2:$EG$2,'Commercial Lease'!DH$2,'Monthly Cash Flow'!$F$29:$EG$29)*'Rent Roll'!$T6*'Rent Roll'!$R6),"-"),"-")</f>
        <v>-</v>
      </c>
      <c r="DI36" s="92" t="str">
        <f>IFERROR(IF(DI$3='Rent Roll'!$U6,(-SUMIF('Monthly Cash Flow'!$F$2:$EG$2,'Commercial Lease'!DI$2,'Monthly Cash Flow'!$F$29:$EG$29)*'Rent Roll'!$T6*'Rent Roll'!$R6),"-"),"-")</f>
        <v>-</v>
      </c>
      <c r="DJ36" s="92" t="str">
        <f>IFERROR(IF(DJ$3='Rent Roll'!$U6,(-SUMIF('Monthly Cash Flow'!$F$2:$EG$2,'Commercial Lease'!DJ$2,'Monthly Cash Flow'!$F$29:$EG$29)*'Rent Roll'!$T6*'Rent Roll'!$R6),"-"),"-")</f>
        <v>-</v>
      </c>
      <c r="DK36" s="92" t="str">
        <f>IFERROR(IF(DK$3='Rent Roll'!$U6,(-SUMIF('Monthly Cash Flow'!$F$2:$EG$2,'Commercial Lease'!DK$2,'Monthly Cash Flow'!$F$29:$EG$29)*'Rent Roll'!$T6*'Rent Roll'!$R6),"-"),"-")</f>
        <v>-</v>
      </c>
      <c r="DL36" s="92" t="str">
        <f>IFERROR(IF(DL$3='Rent Roll'!$U6,(-SUMIF('Monthly Cash Flow'!$F$2:$EG$2,'Commercial Lease'!DL$2,'Monthly Cash Flow'!$F$29:$EG$29)*'Rent Roll'!$T6*'Rent Roll'!$R6),"-"),"-")</f>
        <v>-</v>
      </c>
      <c r="DM36" s="92" t="str">
        <f>IFERROR(IF(DM$3='Rent Roll'!$U6,(-SUMIF('Monthly Cash Flow'!$F$2:$EG$2,'Commercial Lease'!DM$2,'Monthly Cash Flow'!$F$29:$EG$29)*'Rent Roll'!$T6*'Rent Roll'!$R6),"-"),"-")</f>
        <v>-</v>
      </c>
      <c r="DN36" s="92" t="str">
        <f>IFERROR(IF(DN$3='Rent Roll'!$U6,(-SUMIF('Monthly Cash Flow'!$F$2:$EG$2,'Commercial Lease'!DN$2,'Monthly Cash Flow'!$F$29:$EG$29)*'Rent Roll'!$T6*'Rent Roll'!$R6),"-"),"-")</f>
        <v>-</v>
      </c>
      <c r="DO36" s="92" t="str">
        <f>IFERROR(IF(DO$3='Rent Roll'!$U6,(-SUMIF('Monthly Cash Flow'!$F$2:$EG$2,'Commercial Lease'!DO$2,'Monthly Cash Flow'!$F$29:$EG$29)*'Rent Roll'!$T6*'Rent Roll'!$R6),"-"),"-")</f>
        <v>-</v>
      </c>
      <c r="DP36" s="92" t="str">
        <f>IFERROR(IF(DP$3='Rent Roll'!$U6,(-SUMIF('Monthly Cash Flow'!$F$2:$EG$2,'Commercial Lease'!DP$2,'Monthly Cash Flow'!$F$29:$EG$29)*'Rent Roll'!$T6*'Rent Roll'!$R6),"-"),"-")</f>
        <v>-</v>
      </c>
      <c r="DQ36" s="92" t="str">
        <f>IFERROR(IF(DQ$3='Rent Roll'!$U6,(-SUMIF('Monthly Cash Flow'!$F$2:$EG$2,'Commercial Lease'!DQ$2,'Monthly Cash Flow'!$F$29:$EG$29)*'Rent Roll'!$T6*'Rent Roll'!$R6),"-"),"-")</f>
        <v>-</v>
      </c>
      <c r="DR36" s="92" t="str">
        <f>IFERROR(IF(DR$3='Rent Roll'!$U6,(-SUMIF('Monthly Cash Flow'!$F$2:$EG$2,'Commercial Lease'!DR$2,'Monthly Cash Flow'!$F$29:$EG$29)*'Rent Roll'!$T6*'Rent Roll'!$R6),"-"),"-")</f>
        <v>-</v>
      </c>
      <c r="DS36" s="92" t="str">
        <f>IFERROR(IF(DS$3='Rent Roll'!$U6,(-SUMIF('Monthly Cash Flow'!$F$2:$EG$2,'Commercial Lease'!DS$2,'Monthly Cash Flow'!$F$29:$EG$29)*'Rent Roll'!$T6*'Rent Roll'!$R6),"-"),"-")</f>
        <v>-</v>
      </c>
      <c r="DT36" s="92" t="str">
        <f>IFERROR(IF(DT$3='Rent Roll'!$U6,(-SUMIF('Monthly Cash Flow'!$F$2:$EG$2,'Commercial Lease'!DT$2,'Monthly Cash Flow'!$F$29:$EG$29)*'Rent Roll'!$T6*'Rent Roll'!$R6),"-"),"-")</f>
        <v>-</v>
      </c>
      <c r="DU36" s="92" t="str">
        <f>IFERROR(IF(DU$3='Rent Roll'!$U6,(-SUMIF('Monthly Cash Flow'!$F$2:$EG$2,'Commercial Lease'!DU$2,'Monthly Cash Flow'!$F$29:$EG$29)*'Rent Roll'!$T6*'Rent Roll'!$R6),"-"),"-")</f>
        <v>-</v>
      </c>
      <c r="DV36" s="92" t="str">
        <f>IFERROR(IF(DV$3='Rent Roll'!$U6,(-SUMIF('Monthly Cash Flow'!$F$2:$EG$2,'Commercial Lease'!DV$2,'Monthly Cash Flow'!$F$29:$EG$29)*'Rent Roll'!$T6*'Rent Roll'!$R6),"-"),"-")</f>
        <v>-</v>
      </c>
      <c r="DW36" s="92" t="str">
        <f>IFERROR(IF(DW$3='Rent Roll'!$U6,(-SUMIF('Monthly Cash Flow'!$F$2:$EG$2,'Commercial Lease'!DW$2,'Monthly Cash Flow'!$F$29:$EG$29)*'Rent Roll'!$T6*'Rent Roll'!$R6),"-"),"-")</f>
        <v>-</v>
      </c>
      <c r="DX36" s="92" t="str">
        <f>IFERROR(IF(DX$3='Rent Roll'!$U6,(-SUMIF('Monthly Cash Flow'!$F$2:$EG$2,'Commercial Lease'!DX$2,'Monthly Cash Flow'!$F$29:$EG$29)*'Rent Roll'!$T6*'Rent Roll'!$R6),"-"),"-")</f>
        <v>-</v>
      </c>
      <c r="DY36" s="92" t="str">
        <f>IFERROR(IF(DY$3='Rent Roll'!$U6,(-SUMIF('Monthly Cash Flow'!$F$2:$EG$2,'Commercial Lease'!DY$2,'Monthly Cash Flow'!$F$29:$EG$29)*'Rent Roll'!$T6*'Rent Roll'!$R6),"-"),"-")</f>
        <v>-</v>
      </c>
      <c r="DZ36" s="92" t="str">
        <f>IFERROR(IF(DZ$3='Rent Roll'!$U6,(-SUMIF('Monthly Cash Flow'!$F$2:$EG$2,'Commercial Lease'!DZ$2,'Monthly Cash Flow'!$F$29:$EG$29)*'Rent Roll'!$T6*'Rent Roll'!$R6),"-"),"-")</f>
        <v>-</v>
      </c>
      <c r="EA36" s="92" t="str">
        <f>IFERROR(IF(EA$3='Rent Roll'!$U6,(-SUMIF('Monthly Cash Flow'!$F$2:$EG$2,'Commercial Lease'!EA$2,'Monthly Cash Flow'!$F$29:$EG$29)*'Rent Roll'!$T6*'Rent Roll'!$R6),"-"),"-")</f>
        <v>-</v>
      </c>
      <c r="EB36" s="92" t="str">
        <f>IFERROR(IF(EB$3='Rent Roll'!$U6,(-SUMIF('Monthly Cash Flow'!$F$2:$EG$2,'Commercial Lease'!EB$2,'Monthly Cash Flow'!$F$29:$EG$29)*'Rent Roll'!$T6*'Rent Roll'!$R6),"-"),"-")</f>
        <v>-</v>
      </c>
      <c r="EC36" s="92" t="str">
        <f>IFERROR(IF(EC$3='Rent Roll'!$U6,(-SUMIF('Monthly Cash Flow'!$F$2:$EG$2,'Commercial Lease'!EC$2,'Monthly Cash Flow'!$F$29:$EG$29)*'Rent Roll'!$T6*'Rent Roll'!$R6),"-"),"-")</f>
        <v>-</v>
      </c>
      <c r="ED36" s="92" t="str">
        <f>IFERROR(IF(ED$3='Rent Roll'!$U6,(-SUMIF('Monthly Cash Flow'!$F$2:$EG$2,'Commercial Lease'!ED$2,'Monthly Cash Flow'!$F$29:$EG$29)*'Rent Roll'!$T6*'Rent Roll'!$R6),"-"),"-")</f>
        <v>-</v>
      </c>
      <c r="EE36" s="92" t="str">
        <f>IFERROR(IF(EE$3='Rent Roll'!$U6,(-SUMIF('Monthly Cash Flow'!$F$2:$EG$2,'Commercial Lease'!EE$2,'Monthly Cash Flow'!$F$29:$EG$29)*'Rent Roll'!$T6*'Rent Roll'!$R6),"-"),"-")</f>
        <v>-</v>
      </c>
      <c r="EF36" s="214" t="str">
        <f>IFERROR(IF(EF$3='Rent Roll'!$U6,(-SUMIF('Monthly Cash Flow'!$F$2:$EG$2,'Commercial Lease'!EF$2,'Monthly Cash Flow'!$F$29:$EG$29)*'Rent Roll'!$T6*'Rent Roll'!$R6),"-"),"-")</f>
        <v>-</v>
      </c>
      <c r="EG36" s="251" t="s">
        <v>109</v>
      </c>
    </row>
    <row r="37" spans="2:137" x14ac:dyDescent="0.25">
      <c r="B37" s="290"/>
      <c r="C37" s="287" t="str">
        <f>CONCATENATE('Rent Roll'!B7&amp;" - "&amp;'Rent Roll'!C7)</f>
        <v xml:space="preserve"> - </v>
      </c>
      <c r="D37" s="214">
        <f t="shared" si="15"/>
        <v>0</v>
      </c>
      <c r="E37" s="92" t="str">
        <f>IFERROR(IF(E$3='Rent Roll'!$U7,(-SUMIF('Monthly Cash Flow'!$F$2:$EG$2,'Commercial Lease'!E$2,'Monthly Cash Flow'!$F$29:$EG$29)*'Rent Roll'!$T7*'Rent Roll'!$R7),"-"),"-")</f>
        <v>-</v>
      </c>
      <c r="F37" s="92" t="str">
        <f>IFERROR(IF(F$3='Rent Roll'!$U7,(-SUMIF('Monthly Cash Flow'!$F$2:$EG$2,'Commercial Lease'!F$2,'Monthly Cash Flow'!$F$29:$EG$29)*'Rent Roll'!$T7*'Rent Roll'!$R7),"-"),"-")</f>
        <v>-</v>
      </c>
      <c r="G37" s="92" t="str">
        <f>IFERROR(IF(G$3='Rent Roll'!$U7,(-SUMIF('Monthly Cash Flow'!$F$2:$EG$2,'Commercial Lease'!G$2,'Monthly Cash Flow'!$F$29:$EG$29)*'Rent Roll'!$T7*'Rent Roll'!$R7),"-"),"-")</f>
        <v>-</v>
      </c>
      <c r="H37" s="92" t="str">
        <f>IFERROR(IF(H$3='Rent Roll'!$U7,(-SUMIF('Monthly Cash Flow'!$F$2:$EG$2,'Commercial Lease'!H$2,'Monthly Cash Flow'!$F$29:$EG$29)*'Rent Roll'!$T7*'Rent Roll'!$R7),"-"),"-")</f>
        <v>-</v>
      </c>
      <c r="I37" s="92" t="str">
        <f>IFERROR(IF(I$3='Rent Roll'!$U7,(-SUMIF('Monthly Cash Flow'!$F$2:$EG$2,'Commercial Lease'!I$2,'Monthly Cash Flow'!$F$29:$EG$29)*'Rent Roll'!$T7*'Rent Roll'!$R7),"-"),"-")</f>
        <v>-</v>
      </c>
      <c r="J37" s="92" t="str">
        <f>IFERROR(IF(J$3='Rent Roll'!$U7,(-SUMIF('Monthly Cash Flow'!$F$2:$EG$2,'Commercial Lease'!J$2,'Monthly Cash Flow'!$F$29:$EG$29)*'Rent Roll'!$T7*'Rent Roll'!$R7),"-"),"-")</f>
        <v>-</v>
      </c>
      <c r="K37" s="92" t="str">
        <f>IFERROR(IF(K$3='Rent Roll'!$U7,(-SUMIF('Monthly Cash Flow'!$F$2:$EG$2,'Commercial Lease'!K$2,'Monthly Cash Flow'!$F$29:$EG$29)*'Rent Roll'!$T7*'Rent Roll'!$R7),"-"),"-")</f>
        <v>-</v>
      </c>
      <c r="L37" s="92" t="str">
        <f>IFERROR(IF(L$3='Rent Roll'!$U7,(-SUMIF('Monthly Cash Flow'!$F$2:$EG$2,'Commercial Lease'!L$2,'Monthly Cash Flow'!$F$29:$EG$29)*'Rent Roll'!$T7*'Rent Roll'!$R7),"-"),"-")</f>
        <v>-</v>
      </c>
      <c r="M37" s="92" t="str">
        <f>IFERROR(IF(M$3='Rent Roll'!$U7,(-SUMIF('Monthly Cash Flow'!$F$2:$EG$2,'Commercial Lease'!M$2,'Monthly Cash Flow'!$F$29:$EG$29)*'Rent Roll'!$T7*'Rent Roll'!$R7),"-"),"-")</f>
        <v>-</v>
      </c>
      <c r="N37" s="92" t="str">
        <f>IFERROR(IF(N$3='Rent Roll'!$U7,(-SUMIF('Monthly Cash Flow'!$F$2:$EG$2,'Commercial Lease'!N$2,'Monthly Cash Flow'!$F$29:$EG$29)*'Rent Roll'!$T7*'Rent Roll'!$R7),"-"),"-")</f>
        <v>-</v>
      </c>
      <c r="O37" s="92" t="str">
        <f>IFERROR(IF(O$3='Rent Roll'!$U7,(-SUMIF('Monthly Cash Flow'!$F$2:$EG$2,'Commercial Lease'!O$2,'Monthly Cash Flow'!$F$29:$EG$29)*'Rent Roll'!$T7*'Rent Roll'!$R7),"-"),"-")</f>
        <v>-</v>
      </c>
      <c r="P37" s="92" t="str">
        <f>IFERROR(IF(P$3='Rent Roll'!$U7,(-SUMIF('Monthly Cash Flow'!$F$2:$EG$2,'Commercial Lease'!P$2,'Monthly Cash Flow'!$F$29:$EG$29)*'Rent Roll'!$T7*'Rent Roll'!$R7),"-"),"-")</f>
        <v>-</v>
      </c>
      <c r="Q37" s="92" t="str">
        <f>IFERROR(IF(Q$3='Rent Roll'!$U7,(-SUMIF('Monthly Cash Flow'!$F$2:$EG$2,'Commercial Lease'!Q$2,'Monthly Cash Flow'!$F$29:$EG$29)*'Rent Roll'!$T7*'Rent Roll'!$R7),"-"),"-")</f>
        <v>-</v>
      </c>
      <c r="R37" s="92" t="str">
        <f>IFERROR(IF(R$3='Rent Roll'!$U7,(-SUMIF('Monthly Cash Flow'!$F$2:$EG$2,'Commercial Lease'!R$2,'Monthly Cash Flow'!$F$29:$EG$29)*'Rent Roll'!$T7*'Rent Roll'!$R7),"-"),"-")</f>
        <v>-</v>
      </c>
      <c r="S37" s="92" t="str">
        <f>IFERROR(IF(S$3='Rent Roll'!$U7,(-SUMIF('Monthly Cash Flow'!$F$2:$EG$2,'Commercial Lease'!S$2,'Monthly Cash Flow'!$F$29:$EG$29)*'Rent Roll'!$T7*'Rent Roll'!$R7),"-"),"-")</f>
        <v>-</v>
      </c>
      <c r="T37" s="92" t="str">
        <f>IFERROR(IF(T$3='Rent Roll'!$U7,(-SUMIF('Monthly Cash Flow'!$F$2:$EG$2,'Commercial Lease'!T$2,'Monthly Cash Flow'!$F$29:$EG$29)*'Rent Roll'!$T7*'Rent Roll'!$R7),"-"),"-")</f>
        <v>-</v>
      </c>
      <c r="U37" s="92" t="str">
        <f>IFERROR(IF(U$3='Rent Roll'!$U7,(-SUMIF('Monthly Cash Flow'!$F$2:$EG$2,'Commercial Lease'!U$2,'Monthly Cash Flow'!$F$29:$EG$29)*'Rent Roll'!$T7*'Rent Roll'!$R7),"-"),"-")</f>
        <v>-</v>
      </c>
      <c r="V37" s="92" t="str">
        <f>IFERROR(IF(V$3='Rent Roll'!$U7,(-SUMIF('Monthly Cash Flow'!$F$2:$EG$2,'Commercial Lease'!V$2,'Monthly Cash Flow'!$F$29:$EG$29)*'Rent Roll'!$T7*'Rent Roll'!$R7),"-"),"-")</f>
        <v>-</v>
      </c>
      <c r="W37" s="92" t="str">
        <f>IFERROR(IF(W$3='Rent Roll'!$U7,(-SUMIF('Monthly Cash Flow'!$F$2:$EG$2,'Commercial Lease'!W$2,'Monthly Cash Flow'!$F$29:$EG$29)*'Rent Roll'!$T7*'Rent Roll'!$R7),"-"),"-")</f>
        <v>-</v>
      </c>
      <c r="X37" s="92" t="str">
        <f>IFERROR(IF(X$3='Rent Roll'!$U7,(-SUMIF('Monthly Cash Flow'!$F$2:$EG$2,'Commercial Lease'!X$2,'Monthly Cash Flow'!$F$29:$EG$29)*'Rent Roll'!$T7*'Rent Roll'!$R7),"-"),"-")</f>
        <v>-</v>
      </c>
      <c r="Y37" s="92" t="str">
        <f>IFERROR(IF(Y$3='Rent Roll'!$U7,(-SUMIF('Monthly Cash Flow'!$F$2:$EG$2,'Commercial Lease'!Y$2,'Monthly Cash Flow'!$F$29:$EG$29)*'Rent Roll'!$T7*'Rent Roll'!$R7),"-"),"-")</f>
        <v>-</v>
      </c>
      <c r="Z37" s="92" t="str">
        <f>IFERROR(IF(Z$3='Rent Roll'!$U7,(-SUMIF('Monthly Cash Flow'!$F$2:$EG$2,'Commercial Lease'!Z$2,'Monthly Cash Flow'!$F$29:$EG$29)*'Rent Roll'!$T7*'Rent Roll'!$R7),"-"),"-")</f>
        <v>-</v>
      </c>
      <c r="AA37" s="92" t="str">
        <f>IFERROR(IF(AA$3='Rent Roll'!$U7,(-SUMIF('Monthly Cash Flow'!$F$2:$EG$2,'Commercial Lease'!AA$2,'Monthly Cash Flow'!$F$29:$EG$29)*'Rent Roll'!$T7*'Rent Roll'!$R7),"-"),"-")</f>
        <v>-</v>
      </c>
      <c r="AB37" s="92" t="str">
        <f>IFERROR(IF(AB$3='Rent Roll'!$U7,(-SUMIF('Monthly Cash Flow'!$F$2:$EG$2,'Commercial Lease'!AB$2,'Monthly Cash Flow'!$F$29:$EG$29)*'Rent Roll'!$T7*'Rent Roll'!$R7),"-"),"-")</f>
        <v>-</v>
      </c>
      <c r="AC37" s="92" t="str">
        <f>IFERROR(IF(AC$3='Rent Roll'!$U7,(-SUMIF('Monthly Cash Flow'!$F$2:$EG$2,'Commercial Lease'!AC$2,'Monthly Cash Flow'!$F$29:$EG$29)*'Rent Roll'!$T7*'Rent Roll'!$R7),"-"),"-")</f>
        <v>-</v>
      </c>
      <c r="AD37" s="92" t="str">
        <f>IFERROR(IF(AD$3='Rent Roll'!$U7,(-SUMIF('Monthly Cash Flow'!$F$2:$EG$2,'Commercial Lease'!AD$2,'Monthly Cash Flow'!$F$29:$EG$29)*'Rent Roll'!$T7*'Rent Roll'!$R7),"-"),"-")</f>
        <v>-</v>
      </c>
      <c r="AE37" s="92" t="str">
        <f>IFERROR(IF(AE$3='Rent Roll'!$U7,(-SUMIF('Monthly Cash Flow'!$F$2:$EG$2,'Commercial Lease'!AE$2,'Monthly Cash Flow'!$F$29:$EG$29)*'Rent Roll'!$T7*'Rent Roll'!$R7),"-"),"-")</f>
        <v>-</v>
      </c>
      <c r="AF37" s="92" t="str">
        <f>IFERROR(IF(AF$3='Rent Roll'!$U7,(-SUMIF('Monthly Cash Flow'!$F$2:$EG$2,'Commercial Lease'!AF$2,'Monthly Cash Flow'!$F$29:$EG$29)*'Rent Roll'!$T7*'Rent Roll'!$R7),"-"),"-")</f>
        <v>-</v>
      </c>
      <c r="AG37" s="92" t="str">
        <f>IFERROR(IF(AG$3='Rent Roll'!$U7,(-SUMIF('Monthly Cash Flow'!$F$2:$EG$2,'Commercial Lease'!AG$2,'Monthly Cash Flow'!$F$29:$EG$29)*'Rent Roll'!$T7*'Rent Roll'!$R7),"-"),"-")</f>
        <v>-</v>
      </c>
      <c r="AH37" s="92" t="str">
        <f>IFERROR(IF(AH$3='Rent Roll'!$U7,(-SUMIF('Monthly Cash Flow'!$F$2:$EG$2,'Commercial Lease'!AH$2,'Monthly Cash Flow'!$F$29:$EG$29)*'Rent Roll'!$T7*'Rent Roll'!$R7),"-"),"-")</f>
        <v>-</v>
      </c>
      <c r="AI37" s="92" t="str">
        <f>IFERROR(IF(AI$3='Rent Roll'!$U7,(-SUMIF('Monthly Cash Flow'!$F$2:$EG$2,'Commercial Lease'!AI$2,'Monthly Cash Flow'!$F$29:$EG$29)*'Rent Roll'!$T7*'Rent Roll'!$R7),"-"),"-")</f>
        <v>-</v>
      </c>
      <c r="AJ37" s="92" t="str">
        <f>IFERROR(IF(AJ$3='Rent Roll'!$U7,(-SUMIF('Monthly Cash Flow'!$F$2:$EG$2,'Commercial Lease'!AJ$2,'Monthly Cash Flow'!$F$29:$EG$29)*'Rent Roll'!$T7*'Rent Roll'!$R7),"-"),"-")</f>
        <v>-</v>
      </c>
      <c r="AK37" s="92" t="str">
        <f>IFERROR(IF(AK$3='Rent Roll'!$U7,(-SUMIF('Monthly Cash Flow'!$F$2:$EG$2,'Commercial Lease'!AK$2,'Monthly Cash Flow'!$F$29:$EG$29)*'Rent Roll'!$T7*'Rent Roll'!$R7),"-"),"-")</f>
        <v>-</v>
      </c>
      <c r="AL37" s="92" t="str">
        <f>IFERROR(IF(AL$3='Rent Roll'!$U7,(-SUMIF('Monthly Cash Flow'!$F$2:$EG$2,'Commercial Lease'!AL$2,'Monthly Cash Flow'!$F$29:$EG$29)*'Rent Roll'!$T7*'Rent Roll'!$R7),"-"),"-")</f>
        <v>-</v>
      </c>
      <c r="AM37" s="92" t="str">
        <f>IFERROR(IF(AM$3='Rent Roll'!$U7,(-SUMIF('Monthly Cash Flow'!$F$2:$EG$2,'Commercial Lease'!AM$2,'Monthly Cash Flow'!$F$29:$EG$29)*'Rent Roll'!$T7*'Rent Roll'!$R7),"-"),"-")</f>
        <v>-</v>
      </c>
      <c r="AN37" s="92" t="str">
        <f>IFERROR(IF(AN$3='Rent Roll'!$U7,(-SUMIF('Monthly Cash Flow'!$F$2:$EG$2,'Commercial Lease'!AN$2,'Monthly Cash Flow'!$F$29:$EG$29)*'Rent Roll'!$T7*'Rent Roll'!$R7),"-"),"-")</f>
        <v>-</v>
      </c>
      <c r="AO37" s="92" t="str">
        <f>IFERROR(IF(AO$3='Rent Roll'!$U7,(-SUMIF('Monthly Cash Flow'!$F$2:$EG$2,'Commercial Lease'!AO$2,'Monthly Cash Flow'!$F$29:$EG$29)*'Rent Roll'!$T7*'Rent Roll'!$R7),"-"),"-")</f>
        <v>-</v>
      </c>
      <c r="AP37" s="92" t="str">
        <f>IFERROR(IF(AP$3='Rent Roll'!$U7,(-SUMIF('Monthly Cash Flow'!$F$2:$EG$2,'Commercial Lease'!AP$2,'Monthly Cash Flow'!$F$29:$EG$29)*'Rent Roll'!$T7*'Rent Roll'!$R7),"-"),"-")</f>
        <v>-</v>
      </c>
      <c r="AQ37" s="92" t="str">
        <f>IFERROR(IF(AQ$3='Rent Roll'!$U7,(-SUMIF('Monthly Cash Flow'!$F$2:$EG$2,'Commercial Lease'!AQ$2,'Monthly Cash Flow'!$F$29:$EG$29)*'Rent Roll'!$T7*'Rent Roll'!$R7),"-"),"-")</f>
        <v>-</v>
      </c>
      <c r="AR37" s="92" t="str">
        <f>IFERROR(IF(AR$3='Rent Roll'!$U7,(-SUMIF('Monthly Cash Flow'!$F$2:$EG$2,'Commercial Lease'!AR$2,'Monthly Cash Flow'!$F$29:$EG$29)*'Rent Roll'!$T7*'Rent Roll'!$R7),"-"),"-")</f>
        <v>-</v>
      </c>
      <c r="AS37" s="92" t="str">
        <f>IFERROR(IF(AS$3='Rent Roll'!$U7,(-SUMIF('Monthly Cash Flow'!$F$2:$EG$2,'Commercial Lease'!AS$2,'Monthly Cash Flow'!$F$29:$EG$29)*'Rent Roll'!$T7*'Rent Roll'!$R7),"-"),"-")</f>
        <v>-</v>
      </c>
      <c r="AT37" s="92" t="str">
        <f>IFERROR(IF(AT$3='Rent Roll'!$U7,(-SUMIF('Monthly Cash Flow'!$F$2:$EG$2,'Commercial Lease'!AT$2,'Monthly Cash Flow'!$F$29:$EG$29)*'Rent Roll'!$T7*'Rent Roll'!$R7),"-"),"-")</f>
        <v>-</v>
      </c>
      <c r="AU37" s="92" t="str">
        <f>IFERROR(IF(AU$3='Rent Roll'!$U7,(-SUMIF('Monthly Cash Flow'!$F$2:$EG$2,'Commercial Lease'!AU$2,'Monthly Cash Flow'!$F$29:$EG$29)*'Rent Roll'!$T7*'Rent Roll'!$R7),"-"),"-")</f>
        <v>-</v>
      </c>
      <c r="AV37" s="92" t="str">
        <f>IFERROR(IF(AV$3='Rent Roll'!$U7,(-SUMIF('Monthly Cash Flow'!$F$2:$EG$2,'Commercial Lease'!AV$2,'Monthly Cash Flow'!$F$29:$EG$29)*'Rent Roll'!$T7*'Rent Roll'!$R7),"-"),"-")</f>
        <v>-</v>
      </c>
      <c r="AW37" s="92" t="str">
        <f>IFERROR(IF(AW$3='Rent Roll'!$U7,(-SUMIF('Monthly Cash Flow'!$F$2:$EG$2,'Commercial Lease'!AW$2,'Monthly Cash Flow'!$F$29:$EG$29)*'Rent Roll'!$T7*'Rent Roll'!$R7),"-"),"-")</f>
        <v>-</v>
      </c>
      <c r="AX37" s="92" t="str">
        <f>IFERROR(IF(AX$3='Rent Roll'!$U7,(-SUMIF('Monthly Cash Flow'!$F$2:$EG$2,'Commercial Lease'!AX$2,'Monthly Cash Flow'!$F$29:$EG$29)*'Rent Roll'!$T7*'Rent Roll'!$R7),"-"),"-")</f>
        <v>-</v>
      </c>
      <c r="AY37" s="92" t="str">
        <f>IFERROR(IF(AY$3='Rent Roll'!$U7,(-SUMIF('Monthly Cash Flow'!$F$2:$EG$2,'Commercial Lease'!AY$2,'Monthly Cash Flow'!$F$29:$EG$29)*'Rent Roll'!$T7*'Rent Roll'!$R7),"-"),"-")</f>
        <v>-</v>
      </c>
      <c r="AZ37" s="92" t="str">
        <f>IFERROR(IF(AZ$3='Rent Roll'!$U7,(-SUMIF('Monthly Cash Flow'!$F$2:$EG$2,'Commercial Lease'!AZ$2,'Monthly Cash Flow'!$F$29:$EG$29)*'Rent Roll'!$T7*'Rent Roll'!$R7),"-"),"-")</f>
        <v>-</v>
      </c>
      <c r="BA37" s="92" t="str">
        <f>IFERROR(IF(BA$3='Rent Roll'!$U7,(-SUMIF('Monthly Cash Flow'!$F$2:$EG$2,'Commercial Lease'!BA$2,'Monthly Cash Flow'!$F$29:$EG$29)*'Rent Roll'!$T7*'Rent Roll'!$R7),"-"),"-")</f>
        <v>-</v>
      </c>
      <c r="BB37" s="92" t="str">
        <f>IFERROR(IF(BB$3='Rent Roll'!$U7,(-SUMIF('Monthly Cash Flow'!$F$2:$EG$2,'Commercial Lease'!BB$2,'Monthly Cash Flow'!$F$29:$EG$29)*'Rent Roll'!$T7*'Rent Roll'!$R7),"-"),"-")</f>
        <v>-</v>
      </c>
      <c r="BC37" s="92" t="str">
        <f>IFERROR(IF(BC$3='Rent Roll'!$U7,(-SUMIF('Monthly Cash Flow'!$F$2:$EG$2,'Commercial Lease'!BC$2,'Monthly Cash Flow'!$F$29:$EG$29)*'Rent Roll'!$T7*'Rent Roll'!$R7),"-"),"-")</f>
        <v>-</v>
      </c>
      <c r="BD37" s="92" t="str">
        <f>IFERROR(IF(BD$3='Rent Roll'!$U7,(-SUMIF('Monthly Cash Flow'!$F$2:$EG$2,'Commercial Lease'!BD$2,'Monthly Cash Flow'!$F$29:$EG$29)*'Rent Roll'!$T7*'Rent Roll'!$R7),"-"),"-")</f>
        <v>-</v>
      </c>
      <c r="BE37" s="92" t="str">
        <f>IFERROR(IF(BE$3='Rent Roll'!$U7,(-SUMIF('Monthly Cash Flow'!$F$2:$EG$2,'Commercial Lease'!BE$2,'Monthly Cash Flow'!$F$29:$EG$29)*'Rent Roll'!$T7*'Rent Roll'!$R7),"-"),"-")</f>
        <v>-</v>
      </c>
      <c r="BF37" s="92" t="str">
        <f>IFERROR(IF(BF$3='Rent Roll'!$U7,(-SUMIF('Monthly Cash Flow'!$F$2:$EG$2,'Commercial Lease'!BF$2,'Monthly Cash Flow'!$F$29:$EG$29)*'Rent Roll'!$T7*'Rent Roll'!$R7),"-"),"-")</f>
        <v>-</v>
      </c>
      <c r="BG37" s="92" t="str">
        <f>IFERROR(IF(BG$3='Rent Roll'!$U7,(-SUMIF('Monthly Cash Flow'!$F$2:$EG$2,'Commercial Lease'!BG$2,'Monthly Cash Flow'!$F$29:$EG$29)*'Rent Roll'!$T7*'Rent Roll'!$R7),"-"),"-")</f>
        <v>-</v>
      </c>
      <c r="BH37" s="92" t="str">
        <f>IFERROR(IF(BH$3='Rent Roll'!$U7,(-SUMIF('Monthly Cash Flow'!$F$2:$EG$2,'Commercial Lease'!BH$2,'Monthly Cash Flow'!$F$29:$EG$29)*'Rent Roll'!$T7*'Rent Roll'!$R7),"-"),"-")</f>
        <v>-</v>
      </c>
      <c r="BI37" s="92" t="str">
        <f>IFERROR(IF(BI$3='Rent Roll'!$U7,(-SUMIF('Monthly Cash Flow'!$F$2:$EG$2,'Commercial Lease'!BI$2,'Monthly Cash Flow'!$F$29:$EG$29)*'Rent Roll'!$T7*'Rent Roll'!$R7),"-"),"-")</f>
        <v>-</v>
      </c>
      <c r="BJ37" s="92" t="str">
        <f>IFERROR(IF(BJ$3='Rent Roll'!$U7,(-SUMIF('Monthly Cash Flow'!$F$2:$EG$2,'Commercial Lease'!BJ$2,'Monthly Cash Flow'!$F$29:$EG$29)*'Rent Roll'!$T7*'Rent Roll'!$R7),"-"),"-")</f>
        <v>-</v>
      </c>
      <c r="BK37" s="92" t="str">
        <f>IFERROR(IF(BK$3='Rent Roll'!$U7,(-SUMIF('Monthly Cash Flow'!$F$2:$EG$2,'Commercial Lease'!BK$2,'Monthly Cash Flow'!$F$29:$EG$29)*'Rent Roll'!$T7*'Rent Roll'!$R7),"-"),"-")</f>
        <v>-</v>
      </c>
      <c r="BL37" s="92" t="str">
        <f>IFERROR(IF(BL$3='Rent Roll'!$U7,(-SUMIF('Monthly Cash Flow'!$F$2:$EG$2,'Commercial Lease'!BL$2,'Monthly Cash Flow'!$F$29:$EG$29)*'Rent Roll'!$T7*'Rent Roll'!$R7),"-"),"-")</f>
        <v>-</v>
      </c>
      <c r="BM37" s="92" t="str">
        <f>IFERROR(IF(BM$3='Rent Roll'!$U7,(-SUMIF('Monthly Cash Flow'!$F$2:$EG$2,'Commercial Lease'!BM$2,'Monthly Cash Flow'!$F$29:$EG$29)*'Rent Roll'!$T7*'Rent Roll'!$R7),"-"),"-")</f>
        <v>-</v>
      </c>
      <c r="BN37" s="92" t="str">
        <f>IFERROR(IF(BN$3='Rent Roll'!$U7,(-SUMIF('Monthly Cash Flow'!$F$2:$EG$2,'Commercial Lease'!BN$2,'Monthly Cash Flow'!$F$29:$EG$29)*'Rent Roll'!$T7*'Rent Roll'!$R7),"-"),"-")</f>
        <v>-</v>
      </c>
      <c r="BO37" s="92" t="str">
        <f>IFERROR(IF(BO$3='Rent Roll'!$U7,(-SUMIF('Monthly Cash Flow'!$F$2:$EG$2,'Commercial Lease'!BO$2,'Monthly Cash Flow'!$F$29:$EG$29)*'Rent Roll'!$T7*'Rent Roll'!$R7),"-"),"-")</f>
        <v>-</v>
      </c>
      <c r="BP37" s="92" t="str">
        <f>IFERROR(IF(BP$3='Rent Roll'!$U7,(-SUMIF('Monthly Cash Flow'!$F$2:$EG$2,'Commercial Lease'!BP$2,'Monthly Cash Flow'!$F$29:$EG$29)*'Rent Roll'!$T7*'Rent Roll'!$R7),"-"),"-")</f>
        <v>-</v>
      </c>
      <c r="BQ37" s="92" t="str">
        <f>IFERROR(IF(BQ$3='Rent Roll'!$U7,(-SUMIF('Monthly Cash Flow'!$F$2:$EG$2,'Commercial Lease'!BQ$2,'Monthly Cash Flow'!$F$29:$EG$29)*'Rent Roll'!$T7*'Rent Roll'!$R7),"-"),"-")</f>
        <v>-</v>
      </c>
      <c r="BR37" s="92" t="str">
        <f>IFERROR(IF(BR$3='Rent Roll'!$U7,(-SUMIF('Monthly Cash Flow'!$F$2:$EG$2,'Commercial Lease'!BR$2,'Monthly Cash Flow'!$F$29:$EG$29)*'Rent Roll'!$T7*'Rent Roll'!$R7),"-"),"-")</f>
        <v>-</v>
      </c>
      <c r="BS37" s="92" t="str">
        <f>IFERROR(IF(BS$3='Rent Roll'!$U7,(-SUMIF('Monthly Cash Flow'!$F$2:$EG$2,'Commercial Lease'!BS$2,'Monthly Cash Flow'!$F$29:$EG$29)*'Rent Roll'!$T7*'Rent Roll'!$R7),"-"),"-")</f>
        <v>-</v>
      </c>
      <c r="BT37" s="92" t="str">
        <f>IFERROR(IF(BT$3='Rent Roll'!$U7,(-SUMIF('Monthly Cash Flow'!$F$2:$EG$2,'Commercial Lease'!BT$2,'Monthly Cash Flow'!$F$29:$EG$29)*'Rent Roll'!$T7*'Rent Roll'!$R7),"-"),"-")</f>
        <v>-</v>
      </c>
      <c r="BU37" s="92" t="str">
        <f>IFERROR(IF(BU$3='Rent Roll'!$U7,(-SUMIF('Monthly Cash Flow'!$F$2:$EG$2,'Commercial Lease'!BU$2,'Monthly Cash Flow'!$F$29:$EG$29)*'Rent Roll'!$T7*'Rent Roll'!$R7),"-"),"-")</f>
        <v>-</v>
      </c>
      <c r="BV37" s="92" t="str">
        <f>IFERROR(IF(BV$3='Rent Roll'!$U7,(-SUMIF('Monthly Cash Flow'!$F$2:$EG$2,'Commercial Lease'!BV$2,'Monthly Cash Flow'!$F$29:$EG$29)*'Rent Roll'!$T7*'Rent Roll'!$R7),"-"),"-")</f>
        <v>-</v>
      </c>
      <c r="BW37" s="92" t="str">
        <f>IFERROR(IF(BW$3='Rent Roll'!$U7,(-SUMIF('Monthly Cash Flow'!$F$2:$EG$2,'Commercial Lease'!BW$2,'Monthly Cash Flow'!$F$29:$EG$29)*'Rent Roll'!$T7*'Rent Roll'!$R7),"-"),"-")</f>
        <v>-</v>
      </c>
      <c r="BX37" s="92" t="str">
        <f>IFERROR(IF(BX$3='Rent Roll'!$U7,(-SUMIF('Monthly Cash Flow'!$F$2:$EG$2,'Commercial Lease'!BX$2,'Monthly Cash Flow'!$F$29:$EG$29)*'Rent Roll'!$T7*'Rent Roll'!$R7),"-"),"-")</f>
        <v>-</v>
      </c>
      <c r="BY37" s="92" t="str">
        <f>IFERROR(IF(BY$3='Rent Roll'!$U7,(-SUMIF('Monthly Cash Flow'!$F$2:$EG$2,'Commercial Lease'!BY$2,'Monthly Cash Flow'!$F$29:$EG$29)*'Rent Roll'!$T7*'Rent Roll'!$R7),"-"),"-")</f>
        <v>-</v>
      </c>
      <c r="BZ37" s="92" t="str">
        <f>IFERROR(IF(BZ$3='Rent Roll'!$U7,(-SUMIF('Monthly Cash Flow'!$F$2:$EG$2,'Commercial Lease'!BZ$2,'Monthly Cash Flow'!$F$29:$EG$29)*'Rent Roll'!$T7*'Rent Roll'!$R7),"-"),"-")</f>
        <v>-</v>
      </c>
      <c r="CA37" s="92" t="str">
        <f>IFERROR(IF(CA$3='Rent Roll'!$U7,(-SUMIF('Monthly Cash Flow'!$F$2:$EG$2,'Commercial Lease'!CA$2,'Monthly Cash Flow'!$F$29:$EG$29)*'Rent Roll'!$T7*'Rent Roll'!$R7),"-"),"-")</f>
        <v>-</v>
      </c>
      <c r="CB37" s="92" t="str">
        <f>IFERROR(IF(CB$3='Rent Roll'!$U7,(-SUMIF('Monthly Cash Flow'!$F$2:$EG$2,'Commercial Lease'!CB$2,'Monthly Cash Flow'!$F$29:$EG$29)*'Rent Roll'!$T7*'Rent Roll'!$R7),"-"),"-")</f>
        <v>-</v>
      </c>
      <c r="CC37" s="92" t="str">
        <f>IFERROR(IF(CC$3='Rent Roll'!$U7,(-SUMIF('Monthly Cash Flow'!$F$2:$EG$2,'Commercial Lease'!CC$2,'Monthly Cash Flow'!$F$29:$EG$29)*'Rent Roll'!$T7*'Rent Roll'!$R7),"-"),"-")</f>
        <v>-</v>
      </c>
      <c r="CD37" s="92" t="str">
        <f>IFERROR(IF(CD$3='Rent Roll'!$U7,(-SUMIF('Monthly Cash Flow'!$F$2:$EG$2,'Commercial Lease'!CD$2,'Monthly Cash Flow'!$F$29:$EG$29)*'Rent Roll'!$T7*'Rent Roll'!$R7),"-"),"-")</f>
        <v>-</v>
      </c>
      <c r="CE37" s="92" t="str">
        <f>IFERROR(IF(CE$3='Rent Roll'!$U7,(-SUMIF('Monthly Cash Flow'!$F$2:$EG$2,'Commercial Lease'!CE$2,'Monthly Cash Flow'!$F$29:$EG$29)*'Rent Roll'!$T7*'Rent Roll'!$R7),"-"),"-")</f>
        <v>-</v>
      </c>
      <c r="CF37" s="92" t="str">
        <f>IFERROR(IF(CF$3='Rent Roll'!$U7,(-SUMIF('Monthly Cash Flow'!$F$2:$EG$2,'Commercial Lease'!CF$2,'Monthly Cash Flow'!$F$29:$EG$29)*'Rent Roll'!$T7*'Rent Roll'!$R7),"-"),"-")</f>
        <v>-</v>
      </c>
      <c r="CG37" s="92" t="str">
        <f>IFERROR(IF(CG$3='Rent Roll'!$U7,(-SUMIF('Monthly Cash Flow'!$F$2:$EG$2,'Commercial Lease'!CG$2,'Monthly Cash Flow'!$F$29:$EG$29)*'Rent Roll'!$T7*'Rent Roll'!$R7),"-"),"-")</f>
        <v>-</v>
      </c>
      <c r="CH37" s="92" t="str">
        <f>IFERROR(IF(CH$3='Rent Roll'!$U7,(-SUMIF('Monthly Cash Flow'!$F$2:$EG$2,'Commercial Lease'!CH$2,'Monthly Cash Flow'!$F$29:$EG$29)*'Rent Roll'!$T7*'Rent Roll'!$R7),"-"),"-")</f>
        <v>-</v>
      </c>
      <c r="CI37" s="92" t="str">
        <f>IFERROR(IF(CI$3='Rent Roll'!$U7,(-SUMIF('Monthly Cash Flow'!$F$2:$EG$2,'Commercial Lease'!CI$2,'Monthly Cash Flow'!$F$29:$EG$29)*'Rent Roll'!$T7*'Rent Roll'!$R7),"-"),"-")</f>
        <v>-</v>
      </c>
      <c r="CJ37" s="92" t="str">
        <f>IFERROR(IF(CJ$3='Rent Roll'!$U7,(-SUMIF('Monthly Cash Flow'!$F$2:$EG$2,'Commercial Lease'!CJ$2,'Monthly Cash Flow'!$F$29:$EG$29)*'Rent Roll'!$T7*'Rent Roll'!$R7),"-"),"-")</f>
        <v>-</v>
      </c>
      <c r="CK37" s="92" t="str">
        <f>IFERROR(IF(CK$3='Rent Roll'!$U7,(-SUMIF('Monthly Cash Flow'!$F$2:$EG$2,'Commercial Lease'!CK$2,'Monthly Cash Flow'!$F$29:$EG$29)*'Rent Roll'!$T7*'Rent Roll'!$R7),"-"),"-")</f>
        <v>-</v>
      </c>
      <c r="CL37" s="92" t="str">
        <f>IFERROR(IF(CL$3='Rent Roll'!$U7,(-SUMIF('Monthly Cash Flow'!$F$2:$EG$2,'Commercial Lease'!CL$2,'Monthly Cash Flow'!$F$29:$EG$29)*'Rent Roll'!$T7*'Rent Roll'!$R7),"-"),"-")</f>
        <v>-</v>
      </c>
      <c r="CM37" s="92" t="str">
        <f>IFERROR(IF(CM$3='Rent Roll'!$U7,(-SUMIF('Monthly Cash Flow'!$F$2:$EG$2,'Commercial Lease'!CM$2,'Monthly Cash Flow'!$F$29:$EG$29)*'Rent Roll'!$T7*'Rent Roll'!$R7),"-"),"-")</f>
        <v>-</v>
      </c>
      <c r="CN37" s="92" t="str">
        <f>IFERROR(IF(CN$3='Rent Roll'!$U7,(-SUMIF('Monthly Cash Flow'!$F$2:$EG$2,'Commercial Lease'!CN$2,'Monthly Cash Flow'!$F$29:$EG$29)*'Rent Roll'!$T7*'Rent Roll'!$R7),"-"),"-")</f>
        <v>-</v>
      </c>
      <c r="CO37" s="92" t="str">
        <f>IFERROR(IF(CO$3='Rent Roll'!$U7,(-SUMIF('Monthly Cash Flow'!$F$2:$EG$2,'Commercial Lease'!CO$2,'Monthly Cash Flow'!$F$29:$EG$29)*'Rent Roll'!$T7*'Rent Roll'!$R7),"-"),"-")</f>
        <v>-</v>
      </c>
      <c r="CP37" s="92" t="str">
        <f>IFERROR(IF(CP$3='Rent Roll'!$U7,(-SUMIF('Monthly Cash Flow'!$F$2:$EG$2,'Commercial Lease'!CP$2,'Monthly Cash Flow'!$F$29:$EG$29)*'Rent Roll'!$T7*'Rent Roll'!$R7),"-"),"-")</f>
        <v>-</v>
      </c>
      <c r="CQ37" s="92" t="str">
        <f>IFERROR(IF(CQ$3='Rent Roll'!$U7,(-SUMIF('Monthly Cash Flow'!$F$2:$EG$2,'Commercial Lease'!CQ$2,'Monthly Cash Flow'!$F$29:$EG$29)*'Rent Roll'!$T7*'Rent Roll'!$R7),"-"),"-")</f>
        <v>-</v>
      </c>
      <c r="CR37" s="92" t="str">
        <f>IFERROR(IF(CR$3='Rent Roll'!$U7,(-SUMIF('Monthly Cash Flow'!$F$2:$EG$2,'Commercial Lease'!CR$2,'Monthly Cash Flow'!$F$29:$EG$29)*'Rent Roll'!$T7*'Rent Roll'!$R7),"-"),"-")</f>
        <v>-</v>
      </c>
      <c r="CS37" s="92" t="str">
        <f>IFERROR(IF(CS$3='Rent Roll'!$U7,(-SUMIF('Monthly Cash Flow'!$F$2:$EG$2,'Commercial Lease'!CS$2,'Monthly Cash Flow'!$F$29:$EG$29)*'Rent Roll'!$T7*'Rent Roll'!$R7),"-"),"-")</f>
        <v>-</v>
      </c>
      <c r="CT37" s="92" t="str">
        <f>IFERROR(IF(CT$3='Rent Roll'!$U7,(-SUMIF('Monthly Cash Flow'!$F$2:$EG$2,'Commercial Lease'!CT$2,'Monthly Cash Flow'!$F$29:$EG$29)*'Rent Roll'!$T7*'Rent Roll'!$R7),"-"),"-")</f>
        <v>-</v>
      </c>
      <c r="CU37" s="92" t="str">
        <f>IFERROR(IF(CU$3='Rent Roll'!$U7,(-SUMIF('Monthly Cash Flow'!$F$2:$EG$2,'Commercial Lease'!CU$2,'Monthly Cash Flow'!$F$29:$EG$29)*'Rent Roll'!$T7*'Rent Roll'!$R7),"-"),"-")</f>
        <v>-</v>
      </c>
      <c r="CV37" s="92" t="str">
        <f>IFERROR(IF(CV$3='Rent Roll'!$U7,(-SUMIF('Monthly Cash Flow'!$F$2:$EG$2,'Commercial Lease'!CV$2,'Monthly Cash Flow'!$F$29:$EG$29)*'Rent Roll'!$T7*'Rent Roll'!$R7),"-"),"-")</f>
        <v>-</v>
      </c>
      <c r="CW37" s="92" t="str">
        <f>IFERROR(IF(CW$3='Rent Roll'!$U7,(-SUMIF('Monthly Cash Flow'!$F$2:$EG$2,'Commercial Lease'!CW$2,'Monthly Cash Flow'!$F$29:$EG$29)*'Rent Roll'!$T7*'Rent Roll'!$R7),"-"),"-")</f>
        <v>-</v>
      </c>
      <c r="CX37" s="92" t="str">
        <f>IFERROR(IF(CX$3='Rent Roll'!$U7,(-SUMIF('Monthly Cash Flow'!$F$2:$EG$2,'Commercial Lease'!CX$2,'Monthly Cash Flow'!$F$29:$EG$29)*'Rent Roll'!$T7*'Rent Roll'!$R7),"-"),"-")</f>
        <v>-</v>
      </c>
      <c r="CY37" s="92" t="str">
        <f>IFERROR(IF(CY$3='Rent Roll'!$U7,(-SUMIF('Monthly Cash Flow'!$F$2:$EG$2,'Commercial Lease'!CY$2,'Monthly Cash Flow'!$F$29:$EG$29)*'Rent Roll'!$T7*'Rent Roll'!$R7),"-"),"-")</f>
        <v>-</v>
      </c>
      <c r="CZ37" s="92" t="str">
        <f>IFERROR(IF(CZ$3='Rent Roll'!$U7,(-SUMIF('Monthly Cash Flow'!$F$2:$EG$2,'Commercial Lease'!CZ$2,'Monthly Cash Flow'!$F$29:$EG$29)*'Rent Roll'!$T7*'Rent Roll'!$R7),"-"),"-")</f>
        <v>-</v>
      </c>
      <c r="DA37" s="92" t="str">
        <f>IFERROR(IF(DA$3='Rent Roll'!$U7,(-SUMIF('Monthly Cash Flow'!$F$2:$EG$2,'Commercial Lease'!DA$2,'Monthly Cash Flow'!$F$29:$EG$29)*'Rent Roll'!$T7*'Rent Roll'!$R7),"-"),"-")</f>
        <v>-</v>
      </c>
      <c r="DB37" s="92" t="str">
        <f>IFERROR(IF(DB$3='Rent Roll'!$U7,(-SUMIF('Monthly Cash Flow'!$F$2:$EG$2,'Commercial Lease'!DB$2,'Monthly Cash Flow'!$F$29:$EG$29)*'Rent Roll'!$T7*'Rent Roll'!$R7),"-"),"-")</f>
        <v>-</v>
      </c>
      <c r="DC37" s="92" t="str">
        <f>IFERROR(IF(DC$3='Rent Roll'!$U7,(-SUMIF('Monthly Cash Flow'!$F$2:$EG$2,'Commercial Lease'!DC$2,'Monthly Cash Flow'!$F$29:$EG$29)*'Rent Roll'!$T7*'Rent Roll'!$R7),"-"),"-")</f>
        <v>-</v>
      </c>
      <c r="DD37" s="92" t="str">
        <f>IFERROR(IF(DD$3='Rent Roll'!$U7,(-SUMIF('Monthly Cash Flow'!$F$2:$EG$2,'Commercial Lease'!DD$2,'Monthly Cash Flow'!$F$29:$EG$29)*'Rent Roll'!$T7*'Rent Roll'!$R7),"-"),"-")</f>
        <v>-</v>
      </c>
      <c r="DE37" s="92" t="str">
        <f>IFERROR(IF(DE$3='Rent Roll'!$U7,(-SUMIF('Monthly Cash Flow'!$F$2:$EG$2,'Commercial Lease'!DE$2,'Monthly Cash Flow'!$F$29:$EG$29)*'Rent Roll'!$T7*'Rent Roll'!$R7),"-"),"-")</f>
        <v>-</v>
      </c>
      <c r="DF37" s="92" t="str">
        <f>IFERROR(IF(DF$3='Rent Roll'!$U7,(-SUMIF('Monthly Cash Flow'!$F$2:$EG$2,'Commercial Lease'!DF$2,'Monthly Cash Flow'!$F$29:$EG$29)*'Rent Roll'!$T7*'Rent Roll'!$R7),"-"),"-")</f>
        <v>-</v>
      </c>
      <c r="DG37" s="92" t="str">
        <f>IFERROR(IF(DG$3='Rent Roll'!$U7,(-SUMIF('Monthly Cash Flow'!$F$2:$EG$2,'Commercial Lease'!DG$2,'Monthly Cash Flow'!$F$29:$EG$29)*'Rent Roll'!$T7*'Rent Roll'!$R7),"-"),"-")</f>
        <v>-</v>
      </c>
      <c r="DH37" s="92" t="str">
        <f>IFERROR(IF(DH$3='Rent Roll'!$U7,(-SUMIF('Monthly Cash Flow'!$F$2:$EG$2,'Commercial Lease'!DH$2,'Monthly Cash Flow'!$F$29:$EG$29)*'Rent Roll'!$T7*'Rent Roll'!$R7),"-"),"-")</f>
        <v>-</v>
      </c>
      <c r="DI37" s="92" t="str">
        <f>IFERROR(IF(DI$3='Rent Roll'!$U7,(-SUMIF('Monthly Cash Flow'!$F$2:$EG$2,'Commercial Lease'!DI$2,'Monthly Cash Flow'!$F$29:$EG$29)*'Rent Roll'!$T7*'Rent Roll'!$R7),"-"),"-")</f>
        <v>-</v>
      </c>
      <c r="DJ37" s="92" t="str">
        <f>IFERROR(IF(DJ$3='Rent Roll'!$U7,(-SUMIF('Monthly Cash Flow'!$F$2:$EG$2,'Commercial Lease'!DJ$2,'Monthly Cash Flow'!$F$29:$EG$29)*'Rent Roll'!$T7*'Rent Roll'!$R7),"-"),"-")</f>
        <v>-</v>
      </c>
      <c r="DK37" s="92" t="str">
        <f>IFERROR(IF(DK$3='Rent Roll'!$U7,(-SUMIF('Monthly Cash Flow'!$F$2:$EG$2,'Commercial Lease'!DK$2,'Monthly Cash Flow'!$F$29:$EG$29)*'Rent Roll'!$T7*'Rent Roll'!$R7),"-"),"-")</f>
        <v>-</v>
      </c>
      <c r="DL37" s="92" t="str">
        <f>IFERROR(IF(DL$3='Rent Roll'!$U7,(-SUMIF('Monthly Cash Flow'!$F$2:$EG$2,'Commercial Lease'!DL$2,'Monthly Cash Flow'!$F$29:$EG$29)*'Rent Roll'!$T7*'Rent Roll'!$R7),"-"),"-")</f>
        <v>-</v>
      </c>
      <c r="DM37" s="92" t="str">
        <f>IFERROR(IF(DM$3='Rent Roll'!$U7,(-SUMIF('Monthly Cash Flow'!$F$2:$EG$2,'Commercial Lease'!DM$2,'Monthly Cash Flow'!$F$29:$EG$29)*'Rent Roll'!$T7*'Rent Roll'!$R7),"-"),"-")</f>
        <v>-</v>
      </c>
      <c r="DN37" s="92" t="str">
        <f>IFERROR(IF(DN$3='Rent Roll'!$U7,(-SUMIF('Monthly Cash Flow'!$F$2:$EG$2,'Commercial Lease'!DN$2,'Monthly Cash Flow'!$F$29:$EG$29)*'Rent Roll'!$T7*'Rent Roll'!$R7),"-"),"-")</f>
        <v>-</v>
      </c>
      <c r="DO37" s="92" t="str">
        <f>IFERROR(IF(DO$3='Rent Roll'!$U7,(-SUMIF('Monthly Cash Flow'!$F$2:$EG$2,'Commercial Lease'!DO$2,'Monthly Cash Flow'!$F$29:$EG$29)*'Rent Roll'!$T7*'Rent Roll'!$R7),"-"),"-")</f>
        <v>-</v>
      </c>
      <c r="DP37" s="92" t="str">
        <f>IFERROR(IF(DP$3='Rent Roll'!$U7,(-SUMIF('Monthly Cash Flow'!$F$2:$EG$2,'Commercial Lease'!DP$2,'Monthly Cash Flow'!$F$29:$EG$29)*'Rent Roll'!$T7*'Rent Roll'!$R7),"-"),"-")</f>
        <v>-</v>
      </c>
      <c r="DQ37" s="92" t="str">
        <f>IFERROR(IF(DQ$3='Rent Roll'!$U7,(-SUMIF('Monthly Cash Flow'!$F$2:$EG$2,'Commercial Lease'!DQ$2,'Monthly Cash Flow'!$F$29:$EG$29)*'Rent Roll'!$T7*'Rent Roll'!$R7),"-"),"-")</f>
        <v>-</v>
      </c>
      <c r="DR37" s="92" t="str">
        <f>IFERROR(IF(DR$3='Rent Roll'!$U7,(-SUMIF('Monthly Cash Flow'!$F$2:$EG$2,'Commercial Lease'!DR$2,'Monthly Cash Flow'!$F$29:$EG$29)*'Rent Roll'!$T7*'Rent Roll'!$R7),"-"),"-")</f>
        <v>-</v>
      </c>
      <c r="DS37" s="92" t="str">
        <f>IFERROR(IF(DS$3='Rent Roll'!$U7,(-SUMIF('Monthly Cash Flow'!$F$2:$EG$2,'Commercial Lease'!DS$2,'Monthly Cash Flow'!$F$29:$EG$29)*'Rent Roll'!$T7*'Rent Roll'!$R7),"-"),"-")</f>
        <v>-</v>
      </c>
      <c r="DT37" s="92" t="str">
        <f>IFERROR(IF(DT$3='Rent Roll'!$U7,(-SUMIF('Monthly Cash Flow'!$F$2:$EG$2,'Commercial Lease'!DT$2,'Monthly Cash Flow'!$F$29:$EG$29)*'Rent Roll'!$T7*'Rent Roll'!$R7),"-"),"-")</f>
        <v>-</v>
      </c>
      <c r="DU37" s="92" t="str">
        <f>IFERROR(IF(DU$3='Rent Roll'!$U7,(-SUMIF('Monthly Cash Flow'!$F$2:$EG$2,'Commercial Lease'!DU$2,'Monthly Cash Flow'!$F$29:$EG$29)*'Rent Roll'!$T7*'Rent Roll'!$R7),"-"),"-")</f>
        <v>-</v>
      </c>
      <c r="DV37" s="92" t="str">
        <f>IFERROR(IF(DV$3='Rent Roll'!$U7,(-SUMIF('Monthly Cash Flow'!$F$2:$EG$2,'Commercial Lease'!DV$2,'Monthly Cash Flow'!$F$29:$EG$29)*'Rent Roll'!$T7*'Rent Roll'!$R7),"-"),"-")</f>
        <v>-</v>
      </c>
      <c r="DW37" s="92" t="str">
        <f>IFERROR(IF(DW$3='Rent Roll'!$U7,(-SUMIF('Monthly Cash Flow'!$F$2:$EG$2,'Commercial Lease'!DW$2,'Monthly Cash Flow'!$F$29:$EG$29)*'Rent Roll'!$T7*'Rent Roll'!$R7),"-"),"-")</f>
        <v>-</v>
      </c>
      <c r="DX37" s="92" t="str">
        <f>IFERROR(IF(DX$3='Rent Roll'!$U7,(-SUMIF('Monthly Cash Flow'!$F$2:$EG$2,'Commercial Lease'!DX$2,'Monthly Cash Flow'!$F$29:$EG$29)*'Rent Roll'!$T7*'Rent Roll'!$R7),"-"),"-")</f>
        <v>-</v>
      </c>
      <c r="DY37" s="92" t="str">
        <f>IFERROR(IF(DY$3='Rent Roll'!$U7,(-SUMIF('Monthly Cash Flow'!$F$2:$EG$2,'Commercial Lease'!DY$2,'Monthly Cash Flow'!$F$29:$EG$29)*'Rent Roll'!$T7*'Rent Roll'!$R7),"-"),"-")</f>
        <v>-</v>
      </c>
      <c r="DZ37" s="92" t="str">
        <f>IFERROR(IF(DZ$3='Rent Roll'!$U7,(-SUMIF('Monthly Cash Flow'!$F$2:$EG$2,'Commercial Lease'!DZ$2,'Monthly Cash Flow'!$F$29:$EG$29)*'Rent Roll'!$T7*'Rent Roll'!$R7),"-"),"-")</f>
        <v>-</v>
      </c>
      <c r="EA37" s="92" t="str">
        <f>IFERROR(IF(EA$3='Rent Roll'!$U7,(-SUMIF('Monthly Cash Flow'!$F$2:$EG$2,'Commercial Lease'!EA$2,'Monthly Cash Flow'!$F$29:$EG$29)*'Rent Roll'!$T7*'Rent Roll'!$R7),"-"),"-")</f>
        <v>-</v>
      </c>
      <c r="EB37" s="92" t="str">
        <f>IFERROR(IF(EB$3='Rent Roll'!$U7,(-SUMIF('Monthly Cash Flow'!$F$2:$EG$2,'Commercial Lease'!EB$2,'Monthly Cash Flow'!$F$29:$EG$29)*'Rent Roll'!$T7*'Rent Roll'!$R7),"-"),"-")</f>
        <v>-</v>
      </c>
      <c r="EC37" s="92" t="str">
        <f>IFERROR(IF(EC$3='Rent Roll'!$U7,(-SUMIF('Monthly Cash Flow'!$F$2:$EG$2,'Commercial Lease'!EC$2,'Monthly Cash Flow'!$F$29:$EG$29)*'Rent Roll'!$T7*'Rent Roll'!$R7),"-"),"-")</f>
        <v>-</v>
      </c>
      <c r="ED37" s="92" t="str">
        <f>IFERROR(IF(ED$3='Rent Roll'!$U7,(-SUMIF('Monthly Cash Flow'!$F$2:$EG$2,'Commercial Lease'!ED$2,'Monthly Cash Flow'!$F$29:$EG$29)*'Rent Roll'!$T7*'Rent Roll'!$R7),"-"),"-")</f>
        <v>-</v>
      </c>
      <c r="EE37" s="92" t="str">
        <f>IFERROR(IF(EE$3='Rent Roll'!$U7,(-SUMIF('Monthly Cash Flow'!$F$2:$EG$2,'Commercial Lease'!EE$2,'Monthly Cash Flow'!$F$29:$EG$29)*'Rent Roll'!$T7*'Rent Roll'!$R7),"-"),"-")</f>
        <v>-</v>
      </c>
      <c r="EF37" s="214" t="str">
        <f>IFERROR(IF(EF$3='Rent Roll'!$U7,(-SUMIF('Monthly Cash Flow'!$F$2:$EG$2,'Commercial Lease'!EF$2,'Monthly Cash Flow'!$F$29:$EG$29)*'Rent Roll'!$T7*'Rent Roll'!$R7),"-"),"-")</f>
        <v>-</v>
      </c>
      <c r="EG37" s="251" t="s">
        <v>109</v>
      </c>
    </row>
    <row r="38" spans="2:137" x14ac:dyDescent="0.25">
      <c r="B38" s="290"/>
      <c r="C38" s="287" t="str">
        <f>CONCATENATE('Rent Roll'!B8&amp;" - "&amp;'Rent Roll'!C8)</f>
        <v xml:space="preserve"> - </v>
      </c>
      <c r="D38" s="214">
        <f t="shared" si="15"/>
        <v>0</v>
      </c>
      <c r="E38" s="92" t="str">
        <f>IFERROR(IF(E$3='Rent Roll'!$U8,(-SUMIF('Monthly Cash Flow'!$F$2:$EG$2,'Commercial Lease'!E$2,'Monthly Cash Flow'!$F$29:$EG$29)*'Rent Roll'!$T8*'Rent Roll'!$R8),"-"),"-")</f>
        <v>-</v>
      </c>
      <c r="F38" s="92" t="str">
        <f>IFERROR(IF(F$3='Rent Roll'!$U8,(-SUMIF('Monthly Cash Flow'!$F$2:$EG$2,'Commercial Lease'!F$2,'Monthly Cash Flow'!$F$29:$EG$29)*'Rent Roll'!$T8*'Rent Roll'!$R8),"-"),"-")</f>
        <v>-</v>
      </c>
      <c r="G38" s="92" t="str">
        <f>IFERROR(IF(G$3='Rent Roll'!$U8,(-SUMIF('Monthly Cash Flow'!$F$2:$EG$2,'Commercial Lease'!G$2,'Monthly Cash Flow'!$F$29:$EG$29)*'Rent Roll'!$T8*'Rent Roll'!$R8),"-"),"-")</f>
        <v>-</v>
      </c>
      <c r="H38" s="92" t="str">
        <f>IFERROR(IF(H$3='Rent Roll'!$U8,(-SUMIF('Monthly Cash Flow'!$F$2:$EG$2,'Commercial Lease'!H$2,'Monthly Cash Flow'!$F$29:$EG$29)*'Rent Roll'!$T8*'Rent Roll'!$R8),"-"),"-")</f>
        <v>-</v>
      </c>
      <c r="I38" s="92" t="str">
        <f>IFERROR(IF(I$3='Rent Roll'!$U8,(-SUMIF('Monthly Cash Flow'!$F$2:$EG$2,'Commercial Lease'!I$2,'Monthly Cash Flow'!$F$29:$EG$29)*'Rent Roll'!$T8*'Rent Roll'!$R8),"-"),"-")</f>
        <v>-</v>
      </c>
      <c r="J38" s="92" t="str">
        <f>IFERROR(IF(J$3='Rent Roll'!$U8,(-SUMIF('Monthly Cash Flow'!$F$2:$EG$2,'Commercial Lease'!J$2,'Monthly Cash Flow'!$F$29:$EG$29)*'Rent Roll'!$T8*'Rent Roll'!$R8),"-"),"-")</f>
        <v>-</v>
      </c>
      <c r="K38" s="92" t="str">
        <f>IFERROR(IF(K$3='Rent Roll'!$U8,(-SUMIF('Monthly Cash Flow'!$F$2:$EG$2,'Commercial Lease'!K$2,'Monthly Cash Flow'!$F$29:$EG$29)*'Rent Roll'!$T8*'Rent Roll'!$R8),"-"),"-")</f>
        <v>-</v>
      </c>
      <c r="L38" s="92" t="str">
        <f>IFERROR(IF(L$3='Rent Roll'!$U8,(-SUMIF('Monthly Cash Flow'!$F$2:$EG$2,'Commercial Lease'!L$2,'Monthly Cash Flow'!$F$29:$EG$29)*'Rent Roll'!$T8*'Rent Roll'!$R8),"-"),"-")</f>
        <v>-</v>
      </c>
      <c r="M38" s="92" t="str">
        <f>IFERROR(IF(M$3='Rent Roll'!$U8,(-SUMIF('Monthly Cash Flow'!$F$2:$EG$2,'Commercial Lease'!M$2,'Monthly Cash Flow'!$F$29:$EG$29)*'Rent Roll'!$T8*'Rent Roll'!$R8),"-"),"-")</f>
        <v>-</v>
      </c>
      <c r="N38" s="92" t="str">
        <f>IFERROR(IF(N$3='Rent Roll'!$U8,(-SUMIF('Monthly Cash Flow'!$F$2:$EG$2,'Commercial Lease'!N$2,'Monthly Cash Flow'!$F$29:$EG$29)*'Rent Roll'!$T8*'Rent Roll'!$R8),"-"),"-")</f>
        <v>-</v>
      </c>
      <c r="O38" s="92" t="str">
        <f>IFERROR(IF(O$3='Rent Roll'!$U8,(-SUMIF('Monthly Cash Flow'!$F$2:$EG$2,'Commercial Lease'!O$2,'Monthly Cash Flow'!$F$29:$EG$29)*'Rent Roll'!$T8*'Rent Roll'!$R8),"-"),"-")</f>
        <v>-</v>
      </c>
      <c r="P38" s="92" t="str">
        <f>IFERROR(IF(P$3='Rent Roll'!$U8,(-SUMIF('Monthly Cash Flow'!$F$2:$EG$2,'Commercial Lease'!P$2,'Monthly Cash Flow'!$F$29:$EG$29)*'Rent Roll'!$T8*'Rent Roll'!$R8),"-"),"-")</f>
        <v>-</v>
      </c>
      <c r="Q38" s="92" t="str">
        <f>IFERROR(IF(Q$3='Rent Roll'!$U8,(-SUMIF('Monthly Cash Flow'!$F$2:$EG$2,'Commercial Lease'!Q$2,'Monthly Cash Flow'!$F$29:$EG$29)*'Rent Roll'!$T8*'Rent Roll'!$R8),"-"),"-")</f>
        <v>-</v>
      </c>
      <c r="R38" s="92" t="str">
        <f>IFERROR(IF(R$3='Rent Roll'!$U8,(-SUMIF('Monthly Cash Flow'!$F$2:$EG$2,'Commercial Lease'!R$2,'Monthly Cash Flow'!$F$29:$EG$29)*'Rent Roll'!$T8*'Rent Roll'!$R8),"-"),"-")</f>
        <v>-</v>
      </c>
      <c r="S38" s="92" t="str">
        <f>IFERROR(IF(S$3='Rent Roll'!$U8,(-SUMIF('Monthly Cash Flow'!$F$2:$EG$2,'Commercial Lease'!S$2,'Monthly Cash Flow'!$F$29:$EG$29)*'Rent Roll'!$T8*'Rent Roll'!$R8),"-"),"-")</f>
        <v>-</v>
      </c>
      <c r="T38" s="92" t="str">
        <f>IFERROR(IF(T$3='Rent Roll'!$U8,(-SUMIF('Monthly Cash Flow'!$F$2:$EG$2,'Commercial Lease'!T$2,'Monthly Cash Flow'!$F$29:$EG$29)*'Rent Roll'!$T8*'Rent Roll'!$R8),"-"),"-")</f>
        <v>-</v>
      </c>
      <c r="U38" s="92" t="str">
        <f>IFERROR(IF(U$3='Rent Roll'!$U8,(-SUMIF('Monthly Cash Flow'!$F$2:$EG$2,'Commercial Lease'!U$2,'Monthly Cash Flow'!$F$29:$EG$29)*'Rent Roll'!$T8*'Rent Roll'!$R8),"-"),"-")</f>
        <v>-</v>
      </c>
      <c r="V38" s="92" t="str">
        <f>IFERROR(IF(V$3='Rent Roll'!$U8,(-SUMIF('Monthly Cash Flow'!$F$2:$EG$2,'Commercial Lease'!V$2,'Monthly Cash Flow'!$F$29:$EG$29)*'Rent Roll'!$T8*'Rent Roll'!$R8),"-"),"-")</f>
        <v>-</v>
      </c>
      <c r="W38" s="92" t="str">
        <f>IFERROR(IF(W$3='Rent Roll'!$U8,(-SUMIF('Monthly Cash Flow'!$F$2:$EG$2,'Commercial Lease'!W$2,'Monthly Cash Flow'!$F$29:$EG$29)*'Rent Roll'!$T8*'Rent Roll'!$R8),"-"),"-")</f>
        <v>-</v>
      </c>
      <c r="X38" s="92" t="str">
        <f>IFERROR(IF(X$3='Rent Roll'!$U8,(-SUMIF('Monthly Cash Flow'!$F$2:$EG$2,'Commercial Lease'!X$2,'Monthly Cash Flow'!$F$29:$EG$29)*'Rent Roll'!$T8*'Rent Roll'!$R8),"-"),"-")</f>
        <v>-</v>
      </c>
      <c r="Y38" s="92" t="str">
        <f>IFERROR(IF(Y$3='Rent Roll'!$U8,(-SUMIF('Monthly Cash Flow'!$F$2:$EG$2,'Commercial Lease'!Y$2,'Monthly Cash Flow'!$F$29:$EG$29)*'Rent Roll'!$T8*'Rent Roll'!$R8),"-"),"-")</f>
        <v>-</v>
      </c>
      <c r="Z38" s="92" t="str">
        <f>IFERROR(IF(Z$3='Rent Roll'!$U8,(-SUMIF('Monthly Cash Flow'!$F$2:$EG$2,'Commercial Lease'!Z$2,'Monthly Cash Flow'!$F$29:$EG$29)*'Rent Roll'!$T8*'Rent Roll'!$R8),"-"),"-")</f>
        <v>-</v>
      </c>
      <c r="AA38" s="92" t="str">
        <f>IFERROR(IF(AA$3='Rent Roll'!$U8,(-SUMIF('Monthly Cash Flow'!$F$2:$EG$2,'Commercial Lease'!AA$2,'Monthly Cash Flow'!$F$29:$EG$29)*'Rent Roll'!$T8*'Rent Roll'!$R8),"-"),"-")</f>
        <v>-</v>
      </c>
      <c r="AB38" s="92" t="str">
        <f>IFERROR(IF(AB$3='Rent Roll'!$U8,(-SUMIF('Monthly Cash Flow'!$F$2:$EG$2,'Commercial Lease'!AB$2,'Monthly Cash Flow'!$F$29:$EG$29)*'Rent Roll'!$T8*'Rent Roll'!$R8),"-"),"-")</f>
        <v>-</v>
      </c>
      <c r="AC38" s="92" t="str">
        <f>IFERROR(IF(AC$3='Rent Roll'!$U8,(-SUMIF('Monthly Cash Flow'!$F$2:$EG$2,'Commercial Lease'!AC$2,'Monthly Cash Flow'!$F$29:$EG$29)*'Rent Roll'!$T8*'Rent Roll'!$R8),"-"),"-")</f>
        <v>-</v>
      </c>
      <c r="AD38" s="92" t="str">
        <f>IFERROR(IF(AD$3='Rent Roll'!$U8,(-SUMIF('Monthly Cash Flow'!$F$2:$EG$2,'Commercial Lease'!AD$2,'Monthly Cash Flow'!$F$29:$EG$29)*'Rent Roll'!$T8*'Rent Roll'!$R8),"-"),"-")</f>
        <v>-</v>
      </c>
      <c r="AE38" s="92" t="str">
        <f>IFERROR(IF(AE$3='Rent Roll'!$U8,(-SUMIF('Monthly Cash Flow'!$F$2:$EG$2,'Commercial Lease'!AE$2,'Monthly Cash Flow'!$F$29:$EG$29)*'Rent Roll'!$T8*'Rent Roll'!$R8),"-"),"-")</f>
        <v>-</v>
      </c>
      <c r="AF38" s="92" t="str">
        <f>IFERROR(IF(AF$3='Rent Roll'!$U8,(-SUMIF('Monthly Cash Flow'!$F$2:$EG$2,'Commercial Lease'!AF$2,'Monthly Cash Flow'!$F$29:$EG$29)*'Rent Roll'!$T8*'Rent Roll'!$R8),"-"),"-")</f>
        <v>-</v>
      </c>
      <c r="AG38" s="92" t="str">
        <f>IFERROR(IF(AG$3='Rent Roll'!$U8,(-SUMIF('Monthly Cash Flow'!$F$2:$EG$2,'Commercial Lease'!AG$2,'Monthly Cash Flow'!$F$29:$EG$29)*'Rent Roll'!$T8*'Rent Roll'!$R8),"-"),"-")</f>
        <v>-</v>
      </c>
      <c r="AH38" s="92" t="str">
        <f>IFERROR(IF(AH$3='Rent Roll'!$U8,(-SUMIF('Monthly Cash Flow'!$F$2:$EG$2,'Commercial Lease'!AH$2,'Monthly Cash Flow'!$F$29:$EG$29)*'Rent Roll'!$T8*'Rent Roll'!$R8),"-"),"-")</f>
        <v>-</v>
      </c>
      <c r="AI38" s="92" t="str">
        <f>IFERROR(IF(AI$3='Rent Roll'!$U8,(-SUMIF('Monthly Cash Flow'!$F$2:$EG$2,'Commercial Lease'!AI$2,'Monthly Cash Flow'!$F$29:$EG$29)*'Rent Roll'!$T8*'Rent Roll'!$R8),"-"),"-")</f>
        <v>-</v>
      </c>
      <c r="AJ38" s="92" t="str">
        <f>IFERROR(IF(AJ$3='Rent Roll'!$U8,(-SUMIF('Monthly Cash Flow'!$F$2:$EG$2,'Commercial Lease'!AJ$2,'Monthly Cash Flow'!$F$29:$EG$29)*'Rent Roll'!$T8*'Rent Roll'!$R8),"-"),"-")</f>
        <v>-</v>
      </c>
      <c r="AK38" s="92" t="str">
        <f>IFERROR(IF(AK$3='Rent Roll'!$U8,(-SUMIF('Monthly Cash Flow'!$F$2:$EG$2,'Commercial Lease'!AK$2,'Monthly Cash Flow'!$F$29:$EG$29)*'Rent Roll'!$T8*'Rent Roll'!$R8),"-"),"-")</f>
        <v>-</v>
      </c>
      <c r="AL38" s="92" t="str">
        <f>IFERROR(IF(AL$3='Rent Roll'!$U8,(-SUMIF('Monthly Cash Flow'!$F$2:$EG$2,'Commercial Lease'!AL$2,'Monthly Cash Flow'!$F$29:$EG$29)*'Rent Roll'!$T8*'Rent Roll'!$R8),"-"),"-")</f>
        <v>-</v>
      </c>
      <c r="AM38" s="92" t="str">
        <f>IFERROR(IF(AM$3='Rent Roll'!$U8,(-SUMIF('Monthly Cash Flow'!$F$2:$EG$2,'Commercial Lease'!AM$2,'Monthly Cash Flow'!$F$29:$EG$29)*'Rent Roll'!$T8*'Rent Roll'!$R8),"-"),"-")</f>
        <v>-</v>
      </c>
      <c r="AN38" s="92" t="str">
        <f>IFERROR(IF(AN$3='Rent Roll'!$U8,(-SUMIF('Monthly Cash Flow'!$F$2:$EG$2,'Commercial Lease'!AN$2,'Monthly Cash Flow'!$F$29:$EG$29)*'Rent Roll'!$T8*'Rent Roll'!$R8),"-"),"-")</f>
        <v>-</v>
      </c>
      <c r="AO38" s="92" t="str">
        <f>IFERROR(IF(AO$3='Rent Roll'!$U8,(-SUMIF('Monthly Cash Flow'!$F$2:$EG$2,'Commercial Lease'!AO$2,'Monthly Cash Flow'!$F$29:$EG$29)*'Rent Roll'!$T8*'Rent Roll'!$R8),"-"),"-")</f>
        <v>-</v>
      </c>
      <c r="AP38" s="92" t="str">
        <f>IFERROR(IF(AP$3='Rent Roll'!$U8,(-SUMIF('Monthly Cash Flow'!$F$2:$EG$2,'Commercial Lease'!AP$2,'Monthly Cash Flow'!$F$29:$EG$29)*'Rent Roll'!$T8*'Rent Roll'!$R8),"-"),"-")</f>
        <v>-</v>
      </c>
      <c r="AQ38" s="92" t="str">
        <f>IFERROR(IF(AQ$3='Rent Roll'!$U8,(-SUMIF('Monthly Cash Flow'!$F$2:$EG$2,'Commercial Lease'!AQ$2,'Monthly Cash Flow'!$F$29:$EG$29)*'Rent Roll'!$T8*'Rent Roll'!$R8),"-"),"-")</f>
        <v>-</v>
      </c>
      <c r="AR38" s="92" t="str">
        <f>IFERROR(IF(AR$3='Rent Roll'!$U8,(-SUMIF('Monthly Cash Flow'!$F$2:$EG$2,'Commercial Lease'!AR$2,'Monthly Cash Flow'!$F$29:$EG$29)*'Rent Roll'!$T8*'Rent Roll'!$R8),"-"),"-")</f>
        <v>-</v>
      </c>
      <c r="AS38" s="92" t="str">
        <f>IFERROR(IF(AS$3='Rent Roll'!$U8,(-SUMIF('Monthly Cash Flow'!$F$2:$EG$2,'Commercial Lease'!AS$2,'Monthly Cash Flow'!$F$29:$EG$29)*'Rent Roll'!$T8*'Rent Roll'!$R8),"-"),"-")</f>
        <v>-</v>
      </c>
      <c r="AT38" s="92" t="str">
        <f>IFERROR(IF(AT$3='Rent Roll'!$U8,(-SUMIF('Monthly Cash Flow'!$F$2:$EG$2,'Commercial Lease'!AT$2,'Monthly Cash Flow'!$F$29:$EG$29)*'Rent Roll'!$T8*'Rent Roll'!$R8),"-"),"-")</f>
        <v>-</v>
      </c>
      <c r="AU38" s="92" t="str">
        <f>IFERROR(IF(AU$3='Rent Roll'!$U8,(-SUMIF('Monthly Cash Flow'!$F$2:$EG$2,'Commercial Lease'!AU$2,'Monthly Cash Flow'!$F$29:$EG$29)*'Rent Roll'!$T8*'Rent Roll'!$R8),"-"),"-")</f>
        <v>-</v>
      </c>
      <c r="AV38" s="92" t="str">
        <f>IFERROR(IF(AV$3='Rent Roll'!$U8,(-SUMIF('Monthly Cash Flow'!$F$2:$EG$2,'Commercial Lease'!AV$2,'Monthly Cash Flow'!$F$29:$EG$29)*'Rent Roll'!$T8*'Rent Roll'!$R8),"-"),"-")</f>
        <v>-</v>
      </c>
      <c r="AW38" s="92" t="str">
        <f>IFERROR(IF(AW$3='Rent Roll'!$U8,(-SUMIF('Monthly Cash Flow'!$F$2:$EG$2,'Commercial Lease'!AW$2,'Monthly Cash Flow'!$F$29:$EG$29)*'Rent Roll'!$T8*'Rent Roll'!$R8),"-"),"-")</f>
        <v>-</v>
      </c>
      <c r="AX38" s="92" t="str">
        <f>IFERROR(IF(AX$3='Rent Roll'!$U8,(-SUMIF('Monthly Cash Flow'!$F$2:$EG$2,'Commercial Lease'!AX$2,'Monthly Cash Flow'!$F$29:$EG$29)*'Rent Roll'!$T8*'Rent Roll'!$R8),"-"),"-")</f>
        <v>-</v>
      </c>
      <c r="AY38" s="92" t="str">
        <f>IFERROR(IF(AY$3='Rent Roll'!$U8,(-SUMIF('Monthly Cash Flow'!$F$2:$EG$2,'Commercial Lease'!AY$2,'Monthly Cash Flow'!$F$29:$EG$29)*'Rent Roll'!$T8*'Rent Roll'!$R8),"-"),"-")</f>
        <v>-</v>
      </c>
      <c r="AZ38" s="92" t="str">
        <f>IFERROR(IF(AZ$3='Rent Roll'!$U8,(-SUMIF('Monthly Cash Flow'!$F$2:$EG$2,'Commercial Lease'!AZ$2,'Monthly Cash Flow'!$F$29:$EG$29)*'Rent Roll'!$T8*'Rent Roll'!$R8),"-"),"-")</f>
        <v>-</v>
      </c>
      <c r="BA38" s="92" t="str">
        <f>IFERROR(IF(BA$3='Rent Roll'!$U8,(-SUMIF('Monthly Cash Flow'!$F$2:$EG$2,'Commercial Lease'!BA$2,'Monthly Cash Flow'!$F$29:$EG$29)*'Rent Roll'!$T8*'Rent Roll'!$R8),"-"),"-")</f>
        <v>-</v>
      </c>
      <c r="BB38" s="92" t="str">
        <f>IFERROR(IF(BB$3='Rent Roll'!$U8,(-SUMIF('Monthly Cash Flow'!$F$2:$EG$2,'Commercial Lease'!BB$2,'Monthly Cash Flow'!$F$29:$EG$29)*'Rent Roll'!$T8*'Rent Roll'!$R8),"-"),"-")</f>
        <v>-</v>
      </c>
      <c r="BC38" s="92" t="str">
        <f>IFERROR(IF(BC$3='Rent Roll'!$U8,(-SUMIF('Monthly Cash Flow'!$F$2:$EG$2,'Commercial Lease'!BC$2,'Monthly Cash Flow'!$F$29:$EG$29)*'Rent Roll'!$T8*'Rent Roll'!$R8),"-"),"-")</f>
        <v>-</v>
      </c>
      <c r="BD38" s="92" t="str">
        <f>IFERROR(IF(BD$3='Rent Roll'!$U8,(-SUMIF('Monthly Cash Flow'!$F$2:$EG$2,'Commercial Lease'!BD$2,'Monthly Cash Flow'!$F$29:$EG$29)*'Rent Roll'!$T8*'Rent Roll'!$R8),"-"),"-")</f>
        <v>-</v>
      </c>
      <c r="BE38" s="92" t="str">
        <f>IFERROR(IF(BE$3='Rent Roll'!$U8,(-SUMIF('Monthly Cash Flow'!$F$2:$EG$2,'Commercial Lease'!BE$2,'Monthly Cash Flow'!$F$29:$EG$29)*'Rent Roll'!$T8*'Rent Roll'!$R8),"-"),"-")</f>
        <v>-</v>
      </c>
      <c r="BF38" s="92" t="str">
        <f>IFERROR(IF(BF$3='Rent Roll'!$U8,(-SUMIF('Monthly Cash Flow'!$F$2:$EG$2,'Commercial Lease'!BF$2,'Monthly Cash Flow'!$F$29:$EG$29)*'Rent Roll'!$T8*'Rent Roll'!$R8),"-"),"-")</f>
        <v>-</v>
      </c>
      <c r="BG38" s="92" t="str">
        <f>IFERROR(IF(BG$3='Rent Roll'!$U8,(-SUMIF('Monthly Cash Flow'!$F$2:$EG$2,'Commercial Lease'!BG$2,'Monthly Cash Flow'!$F$29:$EG$29)*'Rent Roll'!$T8*'Rent Roll'!$R8),"-"),"-")</f>
        <v>-</v>
      </c>
      <c r="BH38" s="92" t="str">
        <f>IFERROR(IF(BH$3='Rent Roll'!$U8,(-SUMIF('Monthly Cash Flow'!$F$2:$EG$2,'Commercial Lease'!BH$2,'Monthly Cash Flow'!$F$29:$EG$29)*'Rent Roll'!$T8*'Rent Roll'!$R8),"-"),"-")</f>
        <v>-</v>
      </c>
      <c r="BI38" s="92" t="str">
        <f>IFERROR(IF(BI$3='Rent Roll'!$U8,(-SUMIF('Monthly Cash Flow'!$F$2:$EG$2,'Commercial Lease'!BI$2,'Monthly Cash Flow'!$F$29:$EG$29)*'Rent Roll'!$T8*'Rent Roll'!$R8),"-"),"-")</f>
        <v>-</v>
      </c>
      <c r="BJ38" s="92" t="str">
        <f>IFERROR(IF(BJ$3='Rent Roll'!$U8,(-SUMIF('Monthly Cash Flow'!$F$2:$EG$2,'Commercial Lease'!BJ$2,'Monthly Cash Flow'!$F$29:$EG$29)*'Rent Roll'!$T8*'Rent Roll'!$R8),"-"),"-")</f>
        <v>-</v>
      </c>
      <c r="BK38" s="92" t="str">
        <f>IFERROR(IF(BK$3='Rent Roll'!$U8,(-SUMIF('Monthly Cash Flow'!$F$2:$EG$2,'Commercial Lease'!BK$2,'Monthly Cash Flow'!$F$29:$EG$29)*'Rent Roll'!$T8*'Rent Roll'!$R8),"-"),"-")</f>
        <v>-</v>
      </c>
      <c r="BL38" s="92" t="str">
        <f>IFERROR(IF(BL$3='Rent Roll'!$U8,(-SUMIF('Monthly Cash Flow'!$F$2:$EG$2,'Commercial Lease'!BL$2,'Monthly Cash Flow'!$F$29:$EG$29)*'Rent Roll'!$T8*'Rent Roll'!$R8),"-"),"-")</f>
        <v>-</v>
      </c>
      <c r="BM38" s="92" t="str">
        <f>IFERROR(IF(BM$3='Rent Roll'!$U8,(-SUMIF('Monthly Cash Flow'!$F$2:$EG$2,'Commercial Lease'!BM$2,'Monthly Cash Flow'!$F$29:$EG$29)*'Rent Roll'!$T8*'Rent Roll'!$R8),"-"),"-")</f>
        <v>-</v>
      </c>
      <c r="BN38" s="92" t="str">
        <f>IFERROR(IF(BN$3='Rent Roll'!$U8,(-SUMIF('Monthly Cash Flow'!$F$2:$EG$2,'Commercial Lease'!BN$2,'Monthly Cash Flow'!$F$29:$EG$29)*'Rent Roll'!$T8*'Rent Roll'!$R8),"-"),"-")</f>
        <v>-</v>
      </c>
      <c r="BO38" s="92" t="str">
        <f>IFERROR(IF(BO$3='Rent Roll'!$U8,(-SUMIF('Monthly Cash Flow'!$F$2:$EG$2,'Commercial Lease'!BO$2,'Monthly Cash Flow'!$F$29:$EG$29)*'Rent Roll'!$T8*'Rent Roll'!$R8),"-"),"-")</f>
        <v>-</v>
      </c>
      <c r="BP38" s="92" t="str">
        <f>IFERROR(IF(BP$3='Rent Roll'!$U8,(-SUMIF('Monthly Cash Flow'!$F$2:$EG$2,'Commercial Lease'!BP$2,'Monthly Cash Flow'!$F$29:$EG$29)*'Rent Roll'!$T8*'Rent Roll'!$R8),"-"),"-")</f>
        <v>-</v>
      </c>
      <c r="BQ38" s="92" t="str">
        <f>IFERROR(IF(BQ$3='Rent Roll'!$U8,(-SUMIF('Monthly Cash Flow'!$F$2:$EG$2,'Commercial Lease'!BQ$2,'Monthly Cash Flow'!$F$29:$EG$29)*'Rent Roll'!$T8*'Rent Roll'!$R8),"-"),"-")</f>
        <v>-</v>
      </c>
      <c r="BR38" s="92" t="str">
        <f>IFERROR(IF(BR$3='Rent Roll'!$U8,(-SUMIF('Monthly Cash Flow'!$F$2:$EG$2,'Commercial Lease'!BR$2,'Monthly Cash Flow'!$F$29:$EG$29)*'Rent Roll'!$T8*'Rent Roll'!$R8),"-"),"-")</f>
        <v>-</v>
      </c>
      <c r="BS38" s="92" t="str">
        <f>IFERROR(IF(BS$3='Rent Roll'!$U8,(-SUMIF('Monthly Cash Flow'!$F$2:$EG$2,'Commercial Lease'!BS$2,'Monthly Cash Flow'!$F$29:$EG$29)*'Rent Roll'!$T8*'Rent Roll'!$R8),"-"),"-")</f>
        <v>-</v>
      </c>
      <c r="BT38" s="92" t="str">
        <f>IFERROR(IF(BT$3='Rent Roll'!$U8,(-SUMIF('Monthly Cash Flow'!$F$2:$EG$2,'Commercial Lease'!BT$2,'Monthly Cash Flow'!$F$29:$EG$29)*'Rent Roll'!$T8*'Rent Roll'!$R8),"-"),"-")</f>
        <v>-</v>
      </c>
      <c r="BU38" s="92" t="str">
        <f>IFERROR(IF(BU$3='Rent Roll'!$U8,(-SUMIF('Monthly Cash Flow'!$F$2:$EG$2,'Commercial Lease'!BU$2,'Monthly Cash Flow'!$F$29:$EG$29)*'Rent Roll'!$T8*'Rent Roll'!$R8),"-"),"-")</f>
        <v>-</v>
      </c>
      <c r="BV38" s="92" t="str">
        <f>IFERROR(IF(BV$3='Rent Roll'!$U8,(-SUMIF('Monthly Cash Flow'!$F$2:$EG$2,'Commercial Lease'!BV$2,'Monthly Cash Flow'!$F$29:$EG$29)*'Rent Roll'!$T8*'Rent Roll'!$R8),"-"),"-")</f>
        <v>-</v>
      </c>
      <c r="BW38" s="92" t="str">
        <f>IFERROR(IF(BW$3='Rent Roll'!$U8,(-SUMIF('Monthly Cash Flow'!$F$2:$EG$2,'Commercial Lease'!BW$2,'Monthly Cash Flow'!$F$29:$EG$29)*'Rent Roll'!$T8*'Rent Roll'!$R8),"-"),"-")</f>
        <v>-</v>
      </c>
      <c r="BX38" s="92" t="str">
        <f>IFERROR(IF(BX$3='Rent Roll'!$U8,(-SUMIF('Monthly Cash Flow'!$F$2:$EG$2,'Commercial Lease'!BX$2,'Monthly Cash Flow'!$F$29:$EG$29)*'Rent Roll'!$T8*'Rent Roll'!$R8),"-"),"-")</f>
        <v>-</v>
      </c>
      <c r="BY38" s="92" t="str">
        <f>IFERROR(IF(BY$3='Rent Roll'!$U8,(-SUMIF('Monthly Cash Flow'!$F$2:$EG$2,'Commercial Lease'!BY$2,'Monthly Cash Flow'!$F$29:$EG$29)*'Rent Roll'!$T8*'Rent Roll'!$R8),"-"),"-")</f>
        <v>-</v>
      </c>
      <c r="BZ38" s="92" t="str">
        <f>IFERROR(IF(BZ$3='Rent Roll'!$U8,(-SUMIF('Monthly Cash Flow'!$F$2:$EG$2,'Commercial Lease'!BZ$2,'Monthly Cash Flow'!$F$29:$EG$29)*'Rent Roll'!$T8*'Rent Roll'!$R8),"-"),"-")</f>
        <v>-</v>
      </c>
      <c r="CA38" s="92" t="str">
        <f>IFERROR(IF(CA$3='Rent Roll'!$U8,(-SUMIF('Monthly Cash Flow'!$F$2:$EG$2,'Commercial Lease'!CA$2,'Monthly Cash Flow'!$F$29:$EG$29)*'Rent Roll'!$T8*'Rent Roll'!$R8),"-"),"-")</f>
        <v>-</v>
      </c>
      <c r="CB38" s="92" t="str">
        <f>IFERROR(IF(CB$3='Rent Roll'!$U8,(-SUMIF('Monthly Cash Flow'!$F$2:$EG$2,'Commercial Lease'!CB$2,'Monthly Cash Flow'!$F$29:$EG$29)*'Rent Roll'!$T8*'Rent Roll'!$R8),"-"),"-")</f>
        <v>-</v>
      </c>
      <c r="CC38" s="92" t="str">
        <f>IFERROR(IF(CC$3='Rent Roll'!$U8,(-SUMIF('Monthly Cash Flow'!$F$2:$EG$2,'Commercial Lease'!CC$2,'Monthly Cash Flow'!$F$29:$EG$29)*'Rent Roll'!$T8*'Rent Roll'!$R8),"-"),"-")</f>
        <v>-</v>
      </c>
      <c r="CD38" s="92" t="str">
        <f>IFERROR(IF(CD$3='Rent Roll'!$U8,(-SUMIF('Monthly Cash Flow'!$F$2:$EG$2,'Commercial Lease'!CD$2,'Monthly Cash Flow'!$F$29:$EG$29)*'Rent Roll'!$T8*'Rent Roll'!$R8),"-"),"-")</f>
        <v>-</v>
      </c>
      <c r="CE38" s="92" t="str">
        <f>IFERROR(IF(CE$3='Rent Roll'!$U8,(-SUMIF('Monthly Cash Flow'!$F$2:$EG$2,'Commercial Lease'!CE$2,'Monthly Cash Flow'!$F$29:$EG$29)*'Rent Roll'!$T8*'Rent Roll'!$R8),"-"),"-")</f>
        <v>-</v>
      </c>
      <c r="CF38" s="92" t="str">
        <f>IFERROR(IF(CF$3='Rent Roll'!$U8,(-SUMIF('Monthly Cash Flow'!$F$2:$EG$2,'Commercial Lease'!CF$2,'Monthly Cash Flow'!$F$29:$EG$29)*'Rent Roll'!$T8*'Rent Roll'!$R8),"-"),"-")</f>
        <v>-</v>
      </c>
      <c r="CG38" s="92" t="str">
        <f>IFERROR(IF(CG$3='Rent Roll'!$U8,(-SUMIF('Monthly Cash Flow'!$F$2:$EG$2,'Commercial Lease'!CG$2,'Monthly Cash Flow'!$F$29:$EG$29)*'Rent Roll'!$T8*'Rent Roll'!$R8),"-"),"-")</f>
        <v>-</v>
      </c>
      <c r="CH38" s="92" t="str">
        <f>IFERROR(IF(CH$3='Rent Roll'!$U8,(-SUMIF('Monthly Cash Flow'!$F$2:$EG$2,'Commercial Lease'!CH$2,'Monthly Cash Flow'!$F$29:$EG$29)*'Rent Roll'!$T8*'Rent Roll'!$R8),"-"),"-")</f>
        <v>-</v>
      </c>
      <c r="CI38" s="92" t="str">
        <f>IFERROR(IF(CI$3='Rent Roll'!$U8,(-SUMIF('Monthly Cash Flow'!$F$2:$EG$2,'Commercial Lease'!CI$2,'Monthly Cash Flow'!$F$29:$EG$29)*'Rent Roll'!$T8*'Rent Roll'!$R8),"-"),"-")</f>
        <v>-</v>
      </c>
      <c r="CJ38" s="92" t="str">
        <f>IFERROR(IF(CJ$3='Rent Roll'!$U8,(-SUMIF('Monthly Cash Flow'!$F$2:$EG$2,'Commercial Lease'!CJ$2,'Monthly Cash Flow'!$F$29:$EG$29)*'Rent Roll'!$T8*'Rent Roll'!$R8),"-"),"-")</f>
        <v>-</v>
      </c>
      <c r="CK38" s="92" t="str">
        <f>IFERROR(IF(CK$3='Rent Roll'!$U8,(-SUMIF('Monthly Cash Flow'!$F$2:$EG$2,'Commercial Lease'!CK$2,'Monthly Cash Flow'!$F$29:$EG$29)*'Rent Roll'!$T8*'Rent Roll'!$R8),"-"),"-")</f>
        <v>-</v>
      </c>
      <c r="CL38" s="92" t="str">
        <f>IFERROR(IF(CL$3='Rent Roll'!$U8,(-SUMIF('Monthly Cash Flow'!$F$2:$EG$2,'Commercial Lease'!CL$2,'Monthly Cash Flow'!$F$29:$EG$29)*'Rent Roll'!$T8*'Rent Roll'!$R8),"-"),"-")</f>
        <v>-</v>
      </c>
      <c r="CM38" s="92" t="str">
        <f>IFERROR(IF(CM$3='Rent Roll'!$U8,(-SUMIF('Monthly Cash Flow'!$F$2:$EG$2,'Commercial Lease'!CM$2,'Monthly Cash Flow'!$F$29:$EG$29)*'Rent Roll'!$T8*'Rent Roll'!$R8),"-"),"-")</f>
        <v>-</v>
      </c>
      <c r="CN38" s="92" t="str">
        <f>IFERROR(IF(CN$3='Rent Roll'!$U8,(-SUMIF('Monthly Cash Flow'!$F$2:$EG$2,'Commercial Lease'!CN$2,'Monthly Cash Flow'!$F$29:$EG$29)*'Rent Roll'!$T8*'Rent Roll'!$R8),"-"),"-")</f>
        <v>-</v>
      </c>
      <c r="CO38" s="92" t="str">
        <f>IFERROR(IF(CO$3='Rent Roll'!$U8,(-SUMIF('Monthly Cash Flow'!$F$2:$EG$2,'Commercial Lease'!CO$2,'Monthly Cash Flow'!$F$29:$EG$29)*'Rent Roll'!$T8*'Rent Roll'!$R8),"-"),"-")</f>
        <v>-</v>
      </c>
      <c r="CP38" s="92" t="str">
        <f>IFERROR(IF(CP$3='Rent Roll'!$U8,(-SUMIF('Monthly Cash Flow'!$F$2:$EG$2,'Commercial Lease'!CP$2,'Monthly Cash Flow'!$F$29:$EG$29)*'Rent Roll'!$T8*'Rent Roll'!$R8),"-"),"-")</f>
        <v>-</v>
      </c>
      <c r="CQ38" s="92" t="str">
        <f>IFERROR(IF(CQ$3='Rent Roll'!$U8,(-SUMIF('Monthly Cash Flow'!$F$2:$EG$2,'Commercial Lease'!CQ$2,'Monthly Cash Flow'!$F$29:$EG$29)*'Rent Roll'!$T8*'Rent Roll'!$R8),"-"),"-")</f>
        <v>-</v>
      </c>
      <c r="CR38" s="92" t="str">
        <f>IFERROR(IF(CR$3='Rent Roll'!$U8,(-SUMIF('Monthly Cash Flow'!$F$2:$EG$2,'Commercial Lease'!CR$2,'Monthly Cash Flow'!$F$29:$EG$29)*'Rent Roll'!$T8*'Rent Roll'!$R8),"-"),"-")</f>
        <v>-</v>
      </c>
      <c r="CS38" s="92" t="str">
        <f>IFERROR(IF(CS$3='Rent Roll'!$U8,(-SUMIF('Monthly Cash Flow'!$F$2:$EG$2,'Commercial Lease'!CS$2,'Monthly Cash Flow'!$F$29:$EG$29)*'Rent Roll'!$T8*'Rent Roll'!$R8),"-"),"-")</f>
        <v>-</v>
      </c>
      <c r="CT38" s="92" t="str">
        <f>IFERROR(IF(CT$3='Rent Roll'!$U8,(-SUMIF('Monthly Cash Flow'!$F$2:$EG$2,'Commercial Lease'!CT$2,'Monthly Cash Flow'!$F$29:$EG$29)*'Rent Roll'!$T8*'Rent Roll'!$R8),"-"),"-")</f>
        <v>-</v>
      </c>
      <c r="CU38" s="92" t="str">
        <f>IFERROR(IF(CU$3='Rent Roll'!$U8,(-SUMIF('Monthly Cash Flow'!$F$2:$EG$2,'Commercial Lease'!CU$2,'Monthly Cash Flow'!$F$29:$EG$29)*'Rent Roll'!$T8*'Rent Roll'!$R8),"-"),"-")</f>
        <v>-</v>
      </c>
      <c r="CV38" s="92" t="str">
        <f>IFERROR(IF(CV$3='Rent Roll'!$U8,(-SUMIF('Monthly Cash Flow'!$F$2:$EG$2,'Commercial Lease'!CV$2,'Monthly Cash Flow'!$F$29:$EG$29)*'Rent Roll'!$T8*'Rent Roll'!$R8),"-"),"-")</f>
        <v>-</v>
      </c>
      <c r="CW38" s="92" t="str">
        <f>IFERROR(IF(CW$3='Rent Roll'!$U8,(-SUMIF('Monthly Cash Flow'!$F$2:$EG$2,'Commercial Lease'!CW$2,'Monthly Cash Flow'!$F$29:$EG$29)*'Rent Roll'!$T8*'Rent Roll'!$R8),"-"),"-")</f>
        <v>-</v>
      </c>
      <c r="CX38" s="92" t="str">
        <f>IFERROR(IF(CX$3='Rent Roll'!$U8,(-SUMIF('Monthly Cash Flow'!$F$2:$EG$2,'Commercial Lease'!CX$2,'Monthly Cash Flow'!$F$29:$EG$29)*'Rent Roll'!$T8*'Rent Roll'!$R8),"-"),"-")</f>
        <v>-</v>
      </c>
      <c r="CY38" s="92" t="str">
        <f>IFERROR(IF(CY$3='Rent Roll'!$U8,(-SUMIF('Monthly Cash Flow'!$F$2:$EG$2,'Commercial Lease'!CY$2,'Monthly Cash Flow'!$F$29:$EG$29)*'Rent Roll'!$T8*'Rent Roll'!$R8),"-"),"-")</f>
        <v>-</v>
      </c>
      <c r="CZ38" s="92" t="str">
        <f>IFERROR(IF(CZ$3='Rent Roll'!$U8,(-SUMIF('Monthly Cash Flow'!$F$2:$EG$2,'Commercial Lease'!CZ$2,'Monthly Cash Flow'!$F$29:$EG$29)*'Rent Roll'!$T8*'Rent Roll'!$R8),"-"),"-")</f>
        <v>-</v>
      </c>
      <c r="DA38" s="92" t="str">
        <f>IFERROR(IF(DA$3='Rent Roll'!$U8,(-SUMIF('Monthly Cash Flow'!$F$2:$EG$2,'Commercial Lease'!DA$2,'Monthly Cash Flow'!$F$29:$EG$29)*'Rent Roll'!$T8*'Rent Roll'!$R8),"-"),"-")</f>
        <v>-</v>
      </c>
      <c r="DB38" s="92" t="str">
        <f>IFERROR(IF(DB$3='Rent Roll'!$U8,(-SUMIF('Monthly Cash Flow'!$F$2:$EG$2,'Commercial Lease'!DB$2,'Monthly Cash Flow'!$F$29:$EG$29)*'Rent Roll'!$T8*'Rent Roll'!$R8),"-"),"-")</f>
        <v>-</v>
      </c>
      <c r="DC38" s="92" t="str">
        <f>IFERROR(IF(DC$3='Rent Roll'!$U8,(-SUMIF('Monthly Cash Flow'!$F$2:$EG$2,'Commercial Lease'!DC$2,'Monthly Cash Flow'!$F$29:$EG$29)*'Rent Roll'!$T8*'Rent Roll'!$R8),"-"),"-")</f>
        <v>-</v>
      </c>
      <c r="DD38" s="92" t="str">
        <f>IFERROR(IF(DD$3='Rent Roll'!$U8,(-SUMIF('Monthly Cash Flow'!$F$2:$EG$2,'Commercial Lease'!DD$2,'Monthly Cash Flow'!$F$29:$EG$29)*'Rent Roll'!$T8*'Rent Roll'!$R8),"-"),"-")</f>
        <v>-</v>
      </c>
      <c r="DE38" s="92" t="str">
        <f>IFERROR(IF(DE$3='Rent Roll'!$U8,(-SUMIF('Monthly Cash Flow'!$F$2:$EG$2,'Commercial Lease'!DE$2,'Monthly Cash Flow'!$F$29:$EG$29)*'Rent Roll'!$T8*'Rent Roll'!$R8),"-"),"-")</f>
        <v>-</v>
      </c>
      <c r="DF38" s="92" t="str">
        <f>IFERROR(IF(DF$3='Rent Roll'!$U8,(-SUMIF('Monthly Cash Flow'!$F$2:$EG$2,'Commercial Lease'!DF$2,'Monthly Cash Flow'!$F$29:$EG$29)*'Rent Roll'!$T8*'Rent Roll'!$R8),"-"),"-")</f>
        <v>-</v>
      </c>
      <c r="DG38" s="92" t="str">
        <f>IFERROR(IF(DG$3='Rent Roll'!$U8,(-SUMIF('Monthly Cash Flow'!$F$2:$EG$2,'Commercial Lease'!DG$2,'Monthly Cash Flow'!$F$29:$EG$29)*'Rent Roll'!$T8*'Rent Roll'!$R8),"-"),"-")</f>
        <v>-</v>
      </c>
      <c r="DH38" s="92" t="str">
        <f>IFERROR(IF(DH$3='Rent Roll'!$U8,(-SUMIF('Monthly Cash Flow'!$F$2:$EG$2,'Commercial Lease'!DH$2,'Monthly Cash Flow'!$F$29:$EG$29)*'Rent Roll'!$T8*'Rent Roll'!$R8),"-"),"-")</f>
        <v>-</v>
      </c>
      <c r="DI38" s="92" t="str">
        <f>IFERROR(IF(DI$3='Rent Roll'!$U8,(-SUMIF('Monthly Cash Flow'!$F$2:$EG$2,'Commercial Lease'!DI$2,'Monthly Cash Flow'!$F$29:$EG$29)*'Rent Roll'!$T8*'Rent Roll'!$R8),"-"),"-")</f>
        <v>-</v>
      </c>
      <c r="DJ38" s="92" t="str">
        <f>IFERROR(IF(DJ$3='Rent Roll'!$U8,(-SUMIF('Monthly Cash Flow'!$F$2:$EG$2,'Commercial Lease'!DJ$2,'Monthly Cash Flow'!$F$29:$EG$29)*'Rent Roll'!$T8*'Rent Roll'!$R8),"-"),"-")</f>
        <v>-</v>
      </c>
      <c r="DK38" s="92" t="str">
        <f>IFERROR(IF(DK$3='Rent Roll'!$U8,(-SUMIF('Monthly Cash Flow'!$F$2:$EG$2,'Commercial Lease'!DK$2,'Monthly Cash Flow'!$F$29:$EG$29)*'Rent Roll'!$T8*'Rent Roll'!$R8),"-"),"-")</f>
        <v>-</v>
      </c>
      <c r="DL38" s="92" t="str">
        <f>IFERROR(IF(DL$3='Rent Roll'!$U8,(-SUMIF('Monthly Cash Flow'!$F$2:$EG$2,'Commercial Lease'!DL$2,'Monthly Cash Flow'!$F$29:$EG$29)*'Rent Roll'!$T8*'Rent Roll'!$R8),"-"),"-")</f>
        <v>-</v>
      </c>
      <c r="DM38" s="92" t="str">
        <f>IFERROR(IF(DM$3='Rent Roll'!$U8,(-SUMIF('Monthly Cash Flow'!$F$2:$EG$2,'Commercial Lease'!DM$2,'Monthly Cash Flow'!$F$29:$EG$29)*'Rent Roll'!$T8*'Rent Roll'!$R8),"-"),"-")</f>
        <v>-</v>
      </c>
      <c r="DN38" s="92" t="str">
        <f>IFERROR(IF(DN$3='Rent Roll'!$U8,(-SUMIF('Monthly Cash Flow'!$F$2:$EG$2,'Commercial Lease'!DN$2,'Monthly Cash Flow'!$F$29:$EG$29)*'Rent Roll'!$T8*'Rent Roll'!$R8),"-"),"-")</f>
        <v>-</v>
      </c>
      <c r="DO38" s="92" t="str">
        <f>IFERROR(IF(DO$3='Rent Roll'!$U8,(-SUMIF('Monthly Cash Flow'!$F$2:$EG$2,'Commercial Lease'!DO$2,'Monthly Cash Flow'!$F$29:$EG$29)*'Rent Roll'!$T8*'Rent Roll'!$R8),"-"),"-")</f>
        <v>-</v>
      </c>
      <c r="DP38" s="92" t="str">
        <f>IFERROR(IF(DP$3='Rent Roll'!$U8,(-SUMIF('Monthly Cash Flow'!$F$2:$EG$2,'Commercial Lease'!DP$2,'Monthly Cash Flow'!$F$29:$EG$29)*'Rent Roll'!$T8*'Rent Roll'!$R8),"-"),"-")</f>
        <v>-</v>
      </c>
      <c r="DQ38" s="92" t="str">
        <f>IFERROR(IF(DQ$3='Rent Roll'!$U8,(-SUMIF('Monthly Cash Flow'!$F$2:$EG$2,'Commercial Lease'!DQ$2,'Monthly Cash Flow'!$F$29:$EG$29)*'Rent Roll'!$T8*'Rent Roll'!$R8),"-"),"-")</f>
        <v>-</v>
      </c>
      <c r="DR38" s="92" t="str">
        <f>IFERROR(IF(DR$3='Rent Roll'!$U8,(-SUMIF('Monthly Cash Flow'!$F$2:$EG$2,'Commercial Lease'!DR$2,'Monthly Cash Flow'!$F$29:$EG$29)*'Rent Roll'!$T8*'Rent Roll'!$R8),"-"),"-")</f>
        <v>-</v>
      </c>
      <c r="DS38" s="92" t="str">
        <f>IFERROR(IF(DS$3='Rent Roll'!$U8,(-SUMIF('Monthly Cash Flow'!$F$2:$EG$2,'Commercial Lease'!DS$2,'Monthly Cash Flow'!$F$29:$EG$29)*'Rent Roll'!$T8*'Rent Roll'!$R8),"-"),"-")</f>
        <v>-</v>
      </c>
      <c r="DT38" s="92" t="str">
        <f>IFERROR(IF(DT$3='Rent Roll'!$U8,(-SUMIF('Monthly Cash Flow'!$F$2:$EG$2,'Commercial Lease'!DT$2,'Monthly Cash Flow'!$F$29:$EG$29)*'Rent Roll'!$T8*'Rent Roll'!$R8),"-"),"-")</f>
        <v>-</v>
      </c>
      <c r="DU38" s="92" t="str">
        <f>IFERROR(IF(DU$3='Rent Roll'!$U8,(-SUMIF('Monthly Cash Flow'!$F$2:$EG$2,'Commercial Lease'!DU$2,'Monthly Cash Flow'!$F$29:$EG$29)*'Rent Roll'!$T8*'Rent Roll'!$R8),"-"),"-")</f>
        <v>-</v>
      </c>
      <c r="DV38" s="92" t="str">
        <f>IFERROR(IF(DV$3='Rent Roll'!$U8,(-SUMIF('Monthly Cash Flow'!$F$2:$EG$2,'Commercial Lease'!DV$2,'Monthly Cash Flow'!$F$29:$EG$29)*'Rent Roll'!$T8*'Rent Roll'!$R8),"-"),"-")</f>
        <v>-</v>
      </c>
      <c r="DW38" s="92" t="str">
        <f>IFERROR(IF(DW$3='Rent Roll'!$U8,(-SUMIF('Monthly Cash Flow'!$F$2:$EG$2,'Commercial Lease'!DW$2,'Monthly Cash Flow'!$F$29:$EG$29)*'Rent Roll'!$T8*'Rent Roll'!$R8),"-"),"-")</f>
        <v>-</v>
      </c>
      <c r="DX38" s="92" t="str">
        <f>IFERROR(IF(DX$3='Rent Roll'!$U8,(-SUMIF('Monthly Cash Flow'!$F$2:$EG$2,'Commercial Lease'!DX$2,'Monthly Cash Flow'!$F$29:$EG$29)*'Rent Roll'!$T8*'Rent Roll'!$R8),"-"),"-")</f>
        <v>-</v>
      </c>
      <c r="DY38" s="92" t="str">
        <f>IFERROR(IF(DY$3='Rent Roll'!$U8,(-SUMIF('Monthly Cash Flow'!$F$2:$EG$2,'Commercial Lease'!DY$2,'Monthly Cash Flow'!$F$29:$EG$29)*'Rent Roll'!$T8*'Rent Roll'!$R8),"-"),"-")</f>
        <v>-</v>
      </c>
      <c r="DZ38" s="92" t="str">
        <f>IFERROR(IF(DZ$3='Rent Roll'!$U8,(-SUMIF('Monthly Cash Flow'!$F$2:$EG$2,'Commercial Lease'!DZ$2,'Monthly Cash Flow'!$F$29:$EG$29)*'Rent Roll'!$T8*'Rent Roll'!$R8),"-"),"-")</f>
        <v>-</v>
      </c>
      <c r="EA38" s="92" t="str">
        <f>IFERROR(IF(EA$3='Rent Roll'!$U8,(-SUMIF('Monthly Cash Flow'!$F$2:$EG$2,'Commercial Lease'!EA$2,'Monthly Cash Flow'!$F$29:$EG$29)*'Rent Roll'!$T8*'Rent Roll'!$R8),"-"),"-")</f>
        <v>-</v>
      </c>
      <c r="EB38" s="92" t="str">
        <f>IFERROR(IF(EB$3='Rent Roll'!$U8,(-SUMIF('Monthly Cash Flow'!$F$2:$EG$2,'Commercial Lease'!EB$2,'Monthly Cash Flow'!$F$29:$EG$29)*'Rent Roll'!$T8*'Rent Roll'!$R8),"-"),"-")</f>
        <v>-</v>
      </c>
      <c r="EC38" s="92" t="str">
        <f>IFERROR(IF(EC$3='Rent Roll'!$U8,(-SUMIF('Monthly Cash Flow'!$F$2:$EG$2,'Commercial Lease'!EC$2,'Monthly Cash Flow'!$F$29:$EG$29)*'Rent Roll'!$T8*'Rent Roll'!$R8),"-"),"-")</f>
        <v>-</v>
      </c>
      <c r="ED38" s="92" t="str">
        <f>IFERROR(IF(ED$3='Rent Roll'!$U8,(-SUMIF('Monthly Cash Flow'!$F$2:$EG$2,'Commercial Lease'!ED$2,'Monthly Cash Flow'!$F$29:$EG$29)*'Rent Roll'!$T8*'Rent Roll'!$R8),"-"),"-")</f>
        <v>-</v>
      </c>
      <c r="EE38" s="92" t="str">
        <f>IFERROR(IF(EE$3='Rent Roll'!$U8,(-SUMIF('Monthly Cash Flow'!$F$2:$EG$2,'Commercial Lease'!EE$2,'Monthly Cash Flow'!$F$29:$EG$29)*'Rent Roll'!$T8*'Rent Roll'!$R8),"-"),"-")</f>
        <v>-</v>
      </c>
      <c r="EF38" s="214" t="str">
        <f>IFERROR(IF(EF$3='Rent Roll'!$U8,(-SUMIF('Monthly Cash Flow'!$F$2:$EG$2,'Commercial Lease'!EF$2,'Monthly Cash Flow'!$F$29:$EG$29)*'Rent Roll'!$T8*'Rent Roll'!$R8),"-"),"-")</f>
        <v>-</v>
      </c>
      <c r="EG38" s="251" t="s">
        <v>109</v>
      </c>
    </row>
    <row r="39" spans="2:137" x14ac:dyDescent="0.25">
      <c r="B39" s="290"/>
      <c r="C39" s="287" t="str">
        <f>CONCATENATE('Rent Roll'!B9&amp;" - "&amp;'Rent Roll'!C9)</f>
        <v xml:space="preserve"> - </v>
      </c>
      <c r="D39" s="214">
        <f t="shared" si="15"/>
        <v>0</v>
      </c>
      <c r="E39" s="92" t="str">
        <f>IFERROR(IF(E$3='Rent Roll'!$U9,(-SUMIF('Monthly Cash Flow'!$F$2:$EG$2,'Commercial Lease'!E$2,'Monthly Cash Flow'!$F$29:$EG$29)*'Rent Roll'!$T9*'Rent Roll'!$R9),"-"),"-")</f>
        <v>-</v>
      </c>
      <c r="F39" s="92" t="str">
        <f>IFERROR(IF(F$3='Rent Roll'!$U9,(-SUMIF('Monthly Cash Flow'!$F$2:$EG$2,'Commercial Lease'!F$2,'Monthly Cash Flow'!$F$29:$EG$29)*'Rent Roll'!$T9*'Rent Roll'!$R9),"-"),"-")</f>
        <v>-</v>
      </c>
      <c r="G39" s="92" t="str">
        <f>IFERROR(IF(G$3='Rent Roll'!$U9,(-SUMIF('Monthly Cash Flow'!$F$2:$EG$2,'Commercial Lease'!G$2,'Monthly Cash Flow'!$F$29:$EG$29)*'Rent Roll'!$T9*'Rent Roll'!$R9),"-"),"-")</f>
        <v>-</v>
      </c>
      <c r="H39" s="92" t="str">
        <f>IFERROR(IF(H$3='Rent Roll'!$U9,(-SUMIF('Monthly Cash Flow'!$F$2:$EG$2,'Commercial Lease'!H$2,'Monthly Cash Flow'!$F$29:$EG$29)*'Rent Roll'!$T9*'Rent Roll'!$R9),"-"),"-")</f>
        <v>-</v>
      </c>
      <c r="I39" s="92" t="str">
        <f>IFERROR(IF(I$3='Rent Roll'!$U9,(-SUMIF('Monthly Cash Flow'!$F$2:$EG$2,'Commercial Lease'!I$2,'Monthly Cash Flow'!$F$29:$EG$29)*'Rent Roll'!$T9*'Rent Roll'!$R9),"-"),"-")</f>
        <v>-</v>
      </c>
      <c r="J39" s="92" t="str">
        <f>IFERROR(IF(J$3='Rent Roll'!$U9,(-SUMIF('Monthly Cash Flow'!$F$2:$EG$2,'Commercial Lease'!J$2,'Monthly Cash Flow'!$F$29:$EG$29)*'Rent Roll'!$T9*'Rent Roll'!$R9),"-"),"-")</f>
        <v>-</v>
      </c>
      <c r="K39" s="92" t="str">
        <f>IFERROR(IF(K$3='Rent Roll'!$U9,(-SUMIF('Monthly Cash Flow'!$F$2:$EG$2,'Commercial Lease'!K$2,'Monthly Cash Flow'!$F$29:$EG$29)*'Rent Roll'!$T9*'Rent Roll'!$R9),"-"),"-")</f>
        <v>-</v>
      </c>
      <c r="L39" s="92" t="str">
        <f>IFERROR(IF(L$3='Rent Roll'!$U9,(-SUMIF('Monthly Cash Flow'!$F$2:$EG$2,'Commercial Lease'!L$2,'Monthly Cash Flow'!$F$29:$EG$29)*'Rent Roll'!$T9*'Rent Roll'!$R9),"-"),"-")</f>
        <v>-</v>
      </c>
      <c r="M39" s="92" t="str">
        <f>IFERROR(IF(M$3='Rent Roll'!$U9,(-SUMIF('Monthly Cash Flow'!$F$2:$EG$2,'Commercial Lease'!M$2,'Monthly Cash Flow'!$F$29:$EG$29)*'Rent Roll'!$T9*'Rent Roll'!$R9),"-"),"-")</f>
        <v>-</v>
      </c>
      <c r="N39" s="92" t="str">
        <f>IFERROR(IF(N$3='Rent Roll'!$U9,(-SUMIF('Monthly Cash Flow'!$F$2:$EG$2,'Commercial Lease'!N$2,'Monthly Cash Flow'!$F$29:$EG$29)*'Rent Roll'!$T9*'Rent Roll'!$R9),"-"),"-")</f>
        <v>-</v>
      </c>
      <c r="O39" s="92" t="str">
        <f>IFERROR(IF(O$3='Rent Roll'!$U9,(-SUMIF('Monthly Cash Flow'!$F$2:$EG$2,'Commercial Lease'!O$2,'Monthly Cash Flow'!$F$29:$EG$29)*'Rent Roll'!$T9*'Rent Roll'!$R9),"-"),"-")</f>
        <v>-</v>
      </c>
      <c r="P39" s="92" t="str">
        <f>IFERROR(IF(P$3='Rent Roll'!$U9,(-SUMIF('Monthly Cash Flow'!$F$2:$EG$2,'Commercial Lease'!P$2,'Monthly Cash Flow'!$F$29:$EG$29)*'Rent Roll'!$T9*'Rent Roll'!$R9),"-"),"-")</f>
        <v>-</v>
      </c>
      <c r="Q39" s="92" t="str">
        <f>IFERROR(IF(Q$3='Rent Roll'!$U9,(-SUMIF('Monthly Cash Flow'!$F$2:$EG$2,'Commercial Lease'!Q$2,'Monthly Cash Flow'!$F$29:$EG$29)*'Rent Roll'!$T9*'Rent Roll'!$R9),"-"),"-")</f>
        <v>-</v>
      </c>
      <c r="R39" s="92" t="str">
        <f>IFERROR(IF(R$3='Rent Roll'!$U9,(-SUMIF('Monthly Cash Flow'!$F$2:$EG$2,'Commercial Lease'!R$2,'Monthly Cash Flow'!$F$29:$EG$29)*'Rent Roll'!$T9*'Rent Roll'!$R9),"-"),"-")</f>
        <v>-</v>
      </c>
      <c r="S39" s="92" t="str">
        <f>IFERROR(IF(S$3='Rent Roll'!$U9,(-SUMIF('Monthly Cash Flow'!$F$2:$EG$2,'Commercial Lease'!S$2,'Monthly Cash Flow'!$F$29:$EG$29)*'Rent Roll'!$T9*'Rent Roll'!$R9),"-"),"-")</f>
        <v>-</v>
      </c>
      <c r="T39" s="92" t="str">
        <f>IFERROR(IF(T$3='Rent Roll'!$U9,(-SUMIF('Monthly Cash Flow'!$F$2:$EG$2,'Commercial Lease'!T$2,'Monthly Cash Flow'!$F$29:$EG$29)*'Rent Roll'!$T9*'Rent Roll'!$R9),"-"),"-")</f>
        <v>-</v>
      </c>
      <c r="U39" s="92" t="str">
        <f>IFERROR(IF(U$3='Rent Roll'!$U9,(-SUMIF('Monthly Cash Flow'!$F$2:$EG$2,'Commercial Lease'!U$2,'Monthly Cash Flow'!$F$29:$EG$29)*'Rent Roll'!$T9*'Rent Roll'!$R9),"-"),"-")</f>
        <v>-</v>
      </c>
      <c r="V39" s="92" t="str">
        <f>IFERROR(IF(V$3='Rent Roll'!$U9,(-SUMIF('Monthly Cash Flow'!$F$2:$EG$2,'Commercial Lease'!V$2,'Monthly Cash Flow'!$F$29:$EG$29)*'Rent Roll'!$T9*'Rent Roll'!$R9),"-"),"-")</f>
        <v>-</v>
      </c>
      <c r="W39" s="92" t="str">
        <f>IFERROR(IF(W$3='Rent Roll'!$U9,(-SUMIF('Monthly Cash Flow'!$F$2:$EG$2,'Commercial Lease'!W$2,'Monthly Cash Flow'!$F$29:$EG$29)*'Rent Roll'!$T9*'Rent Roll'!$R9),"-"),"-")</f>
        <v>-</v>
      </c>
      <c r="X39" s="92" t="str">
        <f>IFERROR(IF(X$3='Rent Roll'!$U9,(-SUMIF('Monthly Cash Flow'!$F$2:$EG$2,'Commercial Lease'!X$2,'Monthly Cash Flow'!$F$29:$EG$29)*'Rent Roll'!$T9*'Rent Roll'!$R9),"-"),"-")</f>
        <v>-</v>
      </c>
      <c r="Y39" s="92" t="str">
        <f>IFERROR(IF(Y$3='Rent Roll'!$U9,(-SUMIF('Monthly Cash Flow'!$F$2:$EG$2,'Commercial Lease'!Y$2,'Monthly Cash Flow'!$F$29:$EG$29)*'Rent Roll'!$T9*'Rent Roll'!$R9),"-"),"-")</f>
        <v>-</v>
      </c>
      <c r="Z39" s="92" t="str">
        <f>IFERROR(IF(Z$3='Rent Roll'!$U9,(-SUMIF('Monthly Cash Flow'!$F$2:$EG$2,'Commercial Lease'!Z$2,'Monthly Cash Flow'!$F$29:$EG$29)*'Rent Roll'!$T9*'Rent Roll'!$R9),"-"),"-")</f>
        <v>-</v>
      </c>
      <c r="AA39" s="92" t="str">
        <f>IFERROR(IF(AA$3='Rent Roll'!$U9,(-SUMIF('Monthly Cash Flow'!$F$2:$EG$2,'Commercial Lease'!AA$2,'Monthly Cash Flow'!$F$29:$EG$29)*'Rent Roll'!$T9*'Rent Roll'!$R9),"-"),"-")</f>
        <v>-</v>
      </c>
      <c r="AB39" s="92" t="str">
        <f>IFERROR(IF(AB$3='Rent Roll'!$U9,(-SUMIF('Monthly Cash Flow'!$F$2:$EG$2,'Commercial Lease'!AB$2,'Monthly Cash Flow'!$F$29:$EG$29)*'Rent Roll'!$T9*'Rent Roll'!$R9),"-"),"-")</f>
        <v>-</v>
      </c>
      <c r="AC39" s="92" t="str">
        <f>IFERROR(IF(AC$3='Rent Roll'!$U9,(-SUMIF('Monthly Cash Flow'!$F$2:$EG$2,'Commercial Lease'!AC$2,'Monthly Cash Flow'!$F$29:$EG$29)*'Rent Roll'!$T9*'Rent Roll'!$R9),"-"),"-")</f>
        <v>-</v>
      </c>
      <c r="AD39" s="92" t="str">
        <f>IFERROR(IF(AD$3='Rent Roll'!$U9,(-SUMIF('Monthly Cash Flow'!$F$2:$EG$2,'Commercial Lease'!AD$2,'Monthly Cash Flow'!$F$29:$EG$29)*'Rent Roll'!$T9*'Rent Roll'!$R9),"-"),"-")</f>
        <v>-</v>
      </c>
      <c r="AE39" s="92" t="str">
        <f>IFERROR(IF(AE$3='Rent Roll'!$U9,(-SUMIF('Monthly Cash Flow'!$F$2:$EG$2,'Commercial Lease'!AE$2,'Monthly Cash Flow'!$F$29:$EG$29)*'Rent Roll'!$T9*'Rent Roll'!$R9),"-"),"-")</f>
        <v>-</v>
      </c>
      <c r="AF39" s="92" t="str">
        <f>IFERROR(IF(AF$3='Rent Roll'!$U9,(-SUMIF('Monthly Cash Flow'!$F$2:$EG$2,'Commercial Lease'!AF$2,'Monthly Cash Flow'!$F$29:$EG$29)*'Rent Roll'!$T9*'Rent Roll'!$R9),"-"),"-")</f>
        <v>-</v>
      </c>
      <c r="AG39" s="92" t="str">
        <f>IFERROR(IF(AG$3='Rent Roll'!$U9,(-SUMIF('Monthly Cash Flow'!$F$2:$EG$2,'Commercial Lease'!AG$2,'Monthly Cash Flow'!$F$29:$EG$29)*'Rent Roll'!$T9*'Rent Roll'!$R9),"-"),"-")</f>
        <v>-</v>
      </c>
      <c r="AH39" s="92" t="str">
        <f>IFERROR(IF(AH$3='Rent Roll'!$U9,(-SUMIF('Monthly Cash Flow'!$F$2:$EG$2,'Commercial Lease'!AH$2,'Monthly Cash Flow'!$F$29:$EG$29)*'Rent Roll'!$T9*'Rent Roll'!$R9),"-"),"-")</f>
        <v>-</v>
      </c>
      <c r="AI39" s="92" t="str">
        <f>IFERROR(IF(AI$3='Rent Roll'!$U9,(-SUMIF('Monthly Cash Flow'!$F$2:$EG$2,'Commercial Lease'!AI$2,'Monthly Cash Flow'!$F$29:$EG$29)*'Rent Roll'!$T9*'Rent Roll'!$R9),"-"),"-")</f>
        <v>-</v>
      </c>
      <c r="AJ39" s="92" t="str">
        <f>IFERROR(IF(AJ$3='Rent Roll'!$U9,(-SUMIF('Monthly Cash Flow'!$F$2:$EG$2,'Commercial Lease'!AJ$2,'Monthly Cash Flow'!$F$29:$EG$29)*'Rent Roll'!$T9*'Rent Roll'!$R9),"-"),"-")</f>
        <v>-</v>
      </c>
      <c r="AK39" s="92" t="str">
        <f>IFERROR(IF(AK$3='Rent Roll'!$U9,(-SUMIF('Monthly Cash Flow'!$F$2:$EG$2,'Commercial Lease'!AK$2,'Monthly Cash Flow'!$F$29:$EG$29)*'Rent Roll'!$T9*'Rent Roll'!$R9),"-"),"-")</f>
        <v>-</v>
      </c>
      <c r="AL39" s="92" t="str">
        <f>IFERROR(IF(AL$3='Rent Roll'!$U9,(-SUMIF('Monthly Cash Flow'!$F$2:$EG$2,'Commercial Lease'!AL$2,'Monthly Cash Flow'!$F$29:$EG$29)*'Rent Roll'!$T9*'Rent Roll'!$R9),"-"),"-")</f>
        <v>-</v>
      </c>
      <c r="AM39" s="92" t="str">
        <f>IFERROR(IF(AM$3='Rent Roll'!$U9,(-SUMIF('Monthly Cash Flow'!$F$2:$EG$2,'Commercial Lease'!AM$2,'Monthly Cash Flow'!$F$29:$EG$29)*'Rent Roll'!$T9*'Rent Roll'!$R9),"-"),"-")</f>
        <v>-</v>
      </c>
      <c r="AN39" s="92" t="str">
        <f>IFERROR(IF(AN$3='Rent Roll'!$U9,(-SUMIF('Monthly Cash Flow'!$F$2:$EG$2,'Commercial Lease'!AN$2,'Monthly Cash Flow'!$F$29:$EG$29)*'Rent Roll'!$T9*'Rent Roll'!$R9),"-"),"-")</f>
        <v>-</v>
      </c>
      <c r="AO39" s="92" t="str">
        <f>IFERROR(IF(AO$3='Rent Roll'!$U9,(-SUMIF('Monthly Cash Flow'!$F$2:$EG$2,'Commercial Lease'!AO$2,'Monthly Cash Flow'!$F$29:$EG$29)*'Rent Roll'!$T9*'Rent Roll'!$R9),"-"),"-")</f>
        <v>-</v>
      </c>
      <c r="AP39" s="92" t="str">
        <f>IFERROR(IF(AP$3='Rent Roll'!$U9,(-SUMIF('Monthly Cash Flow'!$F$2:$EG$2,'Commercial Lease'!AP$2,'Monthly Cash Flow'!$F$29:$EG$29)*'Rent Roll'!$T9*'Rent Roll'!$R9),"-"),"-")</f>
        <v>-</v>
      </c>
      <c r="AQ39" s="92" t="str">
        <f>IFERROR(IF(AQ$3='Rent Roll'!$U9,(-SUMIF('Monthly Cash Flow'!$F$2:$EG$2,'Commercial Lease'!AQ$2,'Monthly Cash Flow'!$F$29:$EG$29)*'Rent Roll'!$T9*'Rent Roll'!$R9),"-"),"-")</f>
        <v>-</v>
      </c>
      <c r="AR39" s="92" t="str">
        <f>IFERROR(IF(AR$3='Rent Roll'!$U9,(-SUMIF('Monthly Cash Flow'!$F$2:$EG$2,'Commercial Lease'!AR$2,'Monthly Cash Flow'!$F$29:$EG$29)*'Rent Roll'!$T9*'Rent Roll'!$R9),"-"),"-")</f>
        <v>-</v>
      </c>
      <c r="AS39" s="92" t="str">
        <f>IFERROR(IF(AS$3='Rent Roll'!$U9,(-SUMIF('Monthly Cash Flow'!$F$2:$EG$2,'Commercial Lease'!AS$2,'Monthly Cash Flow'!$F$29:$EG$29)*'Rent Roll'!$T9*'Rent Roll'!$R9),"-"),"-")</f>
        <v>-</v>
      </c>
      <c r="AT39" s="92" t="str">
        <f>IFERROR(IF(AT$3='Rent Roll'!$U9,(-SUMIF('Monthly Cash Flow'!$F$2:$EG$2,'Commercial Lease'!AT$2,'Monthly Cash Flow'!$F$29:$EG$29)*'Rent Roll'!$T9*'Rent Roll'!$R9),"-"),"-")</f>
        <v>-</v>
      </c>
      <c r="AU39" s="92" t="str">
        <f>IFERROR(IF(AU$3='Rent Roll'!$U9,(-SUMIF('Monthly Cash Flow'!$F$2:$EG$2,'Commercial Lease'!AU$2,'Monthly Cash Flow'!$F$29:$EG$29)*'Rent Roll'!$T9*'Rent Roll'!$R9),"-"),"-")</f>
        <v>-</v>
      </c>
      <c r="AV39" s="92" t="str">
        <f>IFERROR(IF(AV$3='Rent Roll'!$U9,(-SUMIF('Monthly Cash Flow'!$F$2:$EG$2,'Commercial Lease'!AV$2,'Monthly Cash Flow'!$F$29:$EG$29)*'Rent Roll'!$T9*'Rent Roll'!$R9),"-"),"-")</f>
        <v>-</v>
      </c>
      <c r="AW39" s="92" t="str">
        <f>IFERROR(IF(AW$3='Rent Roll'!$U9,(-SUMIF('Monthly Cash Flow'!$F$2:$EG$2,'Commercial Lease'!AW$2,'Monthly Cash Flow'!$F$29:$EG$29)*'Rent Roll'!$T9*'Rent Roll'!$R9),"-"),"-")</f>
        <v>-</v>
      </c>
      <c r="AX39" s="92" t="str">
        <f>IFERROR(IF(AX$3='Rent Roll'!$U9,(-SUMIF('Monthly Cash Flow'!$F$2:$EG$2,'Commercial Lease'!AX$2,'Monthly Cash Flow'!$F$29:$EG$29)*'Rent Roll'!$T9*'Rent Roll'!$R9),"-"),"-")</f>
        <v>-</v>
      </c>
      <c r="AY39" s="92" t="str">
        <f>IFERROR(IF(AY$3='Rent Roll'!$U9,(-SUMIF('Monthly Cash Flow'!$F$2:$EG$2,'Commercial Lease'!AY$2,'Monthly Cash Flow'!$F$29:$EG$29)*'Rent Roll'!$T9*'Rent Roll'!$R9),"-"),"-")</f>
        <v>-</v>
      </c>
      <c r="AZ39" s="92" t="str">
        <f>IFERROR(IF(AZ$3='Rent Roll'!$U9,(-SUMIF('Monthly Cash Flow'!$F$2:$EG$2,'Commercial Lease'!AZ$2,'Monthly Cash Flow'!$F$29:$EG$29)*'Rent Roll'!$T9*'Rent Roll'!$R9),"-"),"-")</f>
        <v>-</v>
      </c>
      <c r="BA39" s="92" t="str">
        <f>IFERROR(IF(BA$3='Rent Roll'!$U9,(-SUMIF('Monthly Cash Flow'!$F$2:$EG$2,'Commercial Lease'!BA$2,'Monthly Cash Flow'!$F$29:$EG$29)*'Rent Roll'!$T9*'Rent Roll'!$R9),"-"),"-")</f>
        <v>-</v>
      </c>
      <c r="BB39" s="92" t="str">
        <f>IFERROR(IF(BB$3='Rent Roll'!$U9,(-SUMIF('Monthly Cash Flow'!$F$2:$EG$2,'Commercial Lease'!BB$2,'Monthly Cash Flow'!$F$29:$EG$29)*'Rent Roll'!$T9*'Rent Roll'!$R9),"-"),"-")</f>
        <v>-</v>
      </c>
      <c r="BC39" s="92" t="str">
        <f>IFERROR(IF(BC$3='Rent Roll'!$U9,(-SUMIF('Monthly Cash Flow'!$F$2:$EG$2,'Commercial Lease'!BC$2,'Monthly Cash Flow'!$F$29:$EG$29)*'Rent Roll'!$T9*'Rent Roll'!$R9),"-"),"-")</f>
        <v>-</v>
      </c>
      <c r="BD39" s="92" t="str">
        <f>IFERROR(IF(BD$3='Rent Roll'!$U9,(-SUMIF('Monthly Cash Flow'!$F$2:$EG$2,'Commercial Lease'!BD$2,'Monthly Cash Flow'!$F$29:$EG$29)*'Rent Roll'!$T9*'Rent Roll'!$R9),"-"),"-")</f>
        <v>-</v>
      </c>
      <c r="BE39" s="92" t="str">
        <f>IFERROR(IF(BE$3='Rent Roll'!$U9,(-SUMIF('Monthly Cash Flow'!$F$2:$EG$2,'Commercial Lease'!BE$2,'Monthly Cash Flow'!$F$29:$EG$29)*'Rent Roll'!$T9*'Rent Roll'!$R9),"-"),"-")</f>
        <v>-</v>
      </c>
      <c r="BF39" s="92" t="str">
        <f>IFERROR(IF(BF$3='Rent Roll'!$U9,(-SUMIF('Monthly Cash Flow'!$F$2:$EG$2,'Commercial Lease'!BF$2,'Monthly Cash Flow'!$F$29:$EG$29)*'Rent Roll'!$T9*'Rent Roll'!$R9),"-"),"-")</f>
        <v>-</v>
      </c>
      <c r="BG39" s="92" t="str">
        <f>IFERROR(IF(BG$3='Rent Roll'!$U9,(-SUMIF('Monthly Cash Flow'!$F$2:$EG$2,'Commercial Lease'!BG$2,'Monthly Cash Flow'!$F$29:$EG$29)*'Rent Roll'!$T9*'Rent Roll'!$R9),"-"),"-")</f>
        <v>-</v>
      </c>
      <c r="BH39" s="92" t="str">
        <f>IFERROR(IF(BH$3='Rent Roll'!$U9,(-SUMIF('Monthly Cash Flow'!$F$2:$EG$2,'Commercial Lease'!BH$2,'Monthly Cash Flow'!$F$29:$EG$29)*'Rent Roll'!$T9*'Rent Roll'!$R9),"-"),"-")</f>
        <v>-</v>
      </c>
      <c r="BI39" s="92" t="str">
        <f>IFERROR(IF(BI$3='Rent Roll'!$U9,(-SUMIF('Monthly Cash Flow'!$F$2:$EG$2,'Commercial Lease'!BI$2,'Monthly Cash Flow'!$F$29:$EG$29)*'Rent Roll'!$T9*'Rent Roll'!$R9),"-"),"-")</f>
        <v>-</v>
      </c>
      <c r="BJ39" s="92" t="str">
        <f>IFERROR(IF(BJ$3='Rent Roll'!$U9,(-SUMIF('Monthly Cash Flow'!$F$2:$EG$2,'Commercial Lease'!BJ$2,'Monthly Cash Flow'!$F$29:$EG$29)*'Rent Roll'!$T9*'Rent Roll'!$R9),"-"),"-")</f>
        <v>-</v>
      </c>
      <c r="BK39" s="92" t="str">
        <f>IFERROR(IF(BK$3='Rent Roll'!$U9,(-SUMIF('Monthly Cash Flow'!$F$2:$EG$2,'Commercial Lease'!BK$2,'Monthly Cash Flow'!$F$29:$EG$29)*'Rent Roll'!$T9*'Rent Roll'!$R9),"-"),"-")</f>
        <v>-</v>
      </c>
      <c r="BL39" s="92" t="str">
        <f>IFERROR(IF(BL$3='Rent Roll'!$U9,(-SUMIF('Monthly Cash Flow'!$F$2:$EG$2,'Commercial Lease'!BL$2,'Monthly Cash Flow'!$F$29:$EG$29)*'Rent Roll'!$T9*'Rent Roll'!$R9),"-"),"-")</f>
        <v>-</v>
      </c>
      <c r="BM39" s="92" t="str">
        <f>IFERROR(IF(BM$3='Rent Roll'!$U9,(-SUMIF('Monthly Cash Flow'!$F$2:$EG$2,'Commercial Lease'!BM$2,'Monthly Cash Flow'!$F$29:$EG$29)*'Rent Roll'!$T9*'Rent Roll'!$R9),"-"),"-")</f>
        <v>-</v>
      </c>
      <c r="BN39" s="92" t="str">
        <f>IFERROR(IF(BN$3='Rent Roll'!$U9,(-SUMIF('Monthly Cash Flow'!$F$2:$EG$2,'Commercial Lease'!BN$2,'Monthly Cash Flow'!$F$29:$EG$29)*'Rent Roll'!$T9*'Rent Roll'!$R9),"-"),"-")</f>
        <v>-</v>
      </c>
      <c r="BO39" s="92" t="str">
        <f>IFERROR(IF(BO$3='Rent Roll'!$U9,(-SUMIF('Monthly Cash Flow'!$F$2:$EG$2,'Commercial Lease'!BO$2,'Monthly Cash Flow'!$F$29:$EG$29)*'Rent Roll'!$T9*'Rent Roll'!$R9),"-"),"-")</f>
        <v>-</v>
      </c>
      <c r="BP39" s="92" t="str">
        <f>IFERROR(IF(BP$3='Rent Roll'!$U9,(-SUMIF('Monthly Cash Flow'!$F$2:$EG$2,'Commercial Lease'!BP$2,'Monthly Cash Flow'!$F$29:$EG$29)*'Rent Roll'!$T9*'Rent Roll'!$R9),"-"),"-")</f>
        <v>-</v>
      </c>
      <c r="BQ39" s="92" t="str">
        <f>IFERROR(IF(BQ$3='Rent Roll'!$U9,(-SUMIF('Monthly Cash Flow'!$F$2:$EG$2,'Commercial Lease'!BQ$2,'Monthly Cash Flow'!$F$29:$EG$29)*'Rent Roll'!$T9*'Rent Roll'!$R9),"-"),"-")</f>
        <v>-</v>
      </c>
      <c r="BR39" s="92" t="str">
        <f>IFERROR(IF(BR$3='Rent Roll'!$U9,(-SUMIF('Monthly Cash Flow'!$F$2:$EG$2,'Commercial Lease'!BR$2,'Monthly Cash Flow'!$F$29:$EG$29)*'Rent Roll'!$T9*'Rent Roll'!$R9),"-"),"-")</f>
        <v>-</v>
      </c>
      <c r="BS39" s="92" t="str">
        <f>IFERROR(IF(BS$3='Rent Roll'!$U9,(-SUMIF('Monthly Cash Flow'!$F$2:$EG$2,'Commercial Lease'!BS$2,'Monthly Cash Flow'!$F$29:$EG$29)*'Rent Roll'!$T9*'Rent Roll'!$R9),"-"),"-")</f>
        <v>-</v>
      </c>
      <c r="BT39" s="92" t="str">
        <f>IFERROR(IF(BT$3='Rent Roll'!$U9,(-SUMIF('Monthly Cash Flow'!$F$2:$EG$2,'Commercial Lease'!BT$2,'Monthly Cash Flow'!$F$29:$EG$29)*'Rent Roll'!$T9*'Rent Roll'!$R9),"-"),"-")</f>
        <v>-</v>
      </c>
      <c r="BU39" s="92" t="str">
        <f>IFERROR(IF(BU$3='Rent Roll'!$U9,(-SUMIF('Monthly Cash Flow'!$F$2:$EG$2,'Commercial Lease'!BU$2,'Monthly Cash Flow'!$F$29:$EG$29)*'Rent Roll'!$T9*'Rent Roll'!$R9),"-"),"-")</f>
        <v>-</v>
      </c>
      <c r="BV39" s="92" t="str">
        <f>IFERROR(IF(BV$3='Rent Roll'!$U9,(-SUMIF('Monthly Cash Flow'!$F$2:$EG$2,'Commercial Lease'!BV$2,'Monthly Cash Flow'!$F$29:$EG$29)*'Rent Roll'!$T9*'Rent Roll'!$R9),"-"),"-")</f>
        <v>-</v>
      </c>
      <c r="BW39" s="92" t="str">
        <f>IFERROR(IF(BW$3='Rent Roll'!$U9,(-SUMIF('Monthly Cash Flow'!$F$2:$EG$2,'Commercial Lease'!BW$2,'Monthly Cash Flow'!$F$29:$EG$29)*'Rent Roll'!$T9*'Rent Roll'!$R9),"-"),"-")</f>
        <v>-</v>
      </c>
      <c r="BX39" s="92" t="str">
        <f>IFERROR(IF(BX$3='Rent Roll'!$U9,(-SUMIF('Monthly Cash Flow'!$F$2:$EG$2,'Commercial Lease'!BX$2,'Monthly Cash Flow'!$F$29:$EG$29)*'Rent Roll'!$T9*'Rent Roll'!$R9),"-"),"-")</f>
        <v>-</v>
      </c>
      <c r="BY39" s="92" t="str">
        <f>IFERROR(IF(BY$3='Rent Roll'!$U9,(-SUMIF('Monthly Cash Flow'!$F$2:$EG$2,'Commercial Lease'!BY$2,'Monthly Cash Flow'!$F$29:$EG$29)*'Rent Roll'!$T9*'Rent Roll'!$R9),"-"),"-")</f>
        <v>-</v>
      </c>
      <c r="BZ39" s="92" t="str">
        <f>IFERROR(IF(BZ$3='Rent Roll'!$U9,(-SUMIF('Monthly Cash Flow'!$F$2:$EG$2,'Commercial Lease'!BZ$2,'Monthly Cash Flow'!$F$29:$EG$29)*'Rent Roll'!$T9*'Rent Roll'!$R9),"-"),"-")</f>
        <v>-</v>
      </c>
      <c r="CA39" s="92" t="str">
        <f>IFERROR(IF(CA$3='Rent Roll'!$U9,(-SUMIF('Monthly Cash Flow'!$F$2:$EG$2,'Commercial Lease'!CA$2,'Monthly Cash Flow'!$F$29:$EG$29)*'Rent Roll'!$T9*'Rent Roll'!$R9),"-"),"-")</f>
        <v>-</v>
      </c>
      <c r="CB39" s="92" t="str">
        <f>IFERROR(IF(CB$3='Rent Roll'!$U9,(-SUMIF('Monthly Cash Flow'!$F$2:$EG$2,'Commercial Lease'!CB$2,'Monthly Cash Flow'!$F$29:$EG$29)*'Rent Roll'!$T9*'Rent Roll'!$R9),"-"),"-")</f>
        <v>-</v>
      </c>
      <c r="CC39" s="92" t="str">
        <f>IFERROR(IF(CC$3='Rent Roll'!$U9,(-SUMIF('Monthly Cash Flow'!$F$2:$EG$2,'Commercial Lease'!CC$2,'Monthly Cash Flow'!$F$29:$EG$29)*'Rent Roll'!$T9*'Rent Roll'!$R9),"-"),"-")</f>
        <v>-</v>
      </c>
      <c r="CD39" s="92" t="str">
        <f>IFERROR(IF(CD$3='Rent Roll'!$U9,(-SUMIF('Monthly Cash Flow'!$F$2:$EG$2,'Commercial Lease'!CD$2,'Monthly Cash Flow'!$F$29:$EG$29)*'Rent Roll'!$T9*'Rent Roll'!$R9),"-"),"-")</f>
        <v>-</v>
      </c>
      <c r="CE39" s="92" t="str">
        <f>IFERROR(IF(CE$3='Rent Roll'!$U9,(-SUMIF('Monthly Cash Flow'!$F$2:$EG$2,'Commercial Lease'!CE$2,'Monthly Cash Flow'!$F$29:$EG$29)*'Rent Roll'!$T9*'Rent Roll'!$R9),"-"),"-")</f>
        <v>-</v>
      </c>
      <c r="CF39" s="92" t="str">
        <f>IFERROR(IF(CF$3='Rent Roll'!$U9,(-SUMIF('Monthly Cash Flow'!$F$2:$EG$2,'Commercial Lease'!CF$2,'Monthly Cash Flow'!$F$29:$EG$29)*'Rent Roll'!$T9*'Rent Roll'!$R9),"-"),"-")</f>
        <v>-</v>
      </c>
      <c r="CG39" s="92" t="str">
        <f>IFERROR(IF(CG$3='Rent Roll'!$U9,(-SUMIF('Monthly Cash Flow'!$F$2:$EG$2,'Commercial Lease'!CG$2,'Monthly Cash Flow'!$F$29:$EG$29)*'Rent Roll'!$T9*'Rent Roll'!$R9),"-"),"-")</f>
        <v>-</v>
      </c>
      <c r="CH39" s="92" t="str">
        <f>IFERROR(IF(CH$3='Rent Roll'!$U9,(-SUMIF('Monthly Cash Flow'!$F$2:$EG$2,'Commercial Lease'!CH$2,'Monthly Cash Flow'!$F$29:$EG$29)*'Rent Roll'!$T9*'Rent Roll'!$R9),"-"),"-")</f>
        <v>-</v>
      </c>
      <c r="CI39" s="92" t="str">
        <f>IFERROR(IF(CI$3='Rent Roll'!$U9,(-SUMIF('Monthly Cash Flow'!$F$2:$EG$2,'Commercial Lease'!CI$2,'Monthly Cash Flow'!$F$29:$EG$29)*'Rent Roll'!$T9*'Rent Roll'!$R9),"-"),"-")</f>
        <v>-</v>
      </c>
      <c r="CJ39" s="92" t="str">
        <f>IFERROR(IF(CJ$3='Rent Roll'!$U9,(-SUMIF('Monthly Cash Flow'!$F$2:$EG$2,'Commercial Lease'!CJ$2,'Monthly Cash Flow'!$F$29:$EG$29)*'Rent Roll'!$T9*'Rent Roll'!$R9),"-"),"-")</f>
        <v>-</v>
      </c>
      <c r="CK39" s="92" t="str">
        <f>IFERROR(IF(CK$3='Rent Roll'!$U9,(-SUMIF('Monthly Cash Flow'!$F$2:$EG$2,'Commercial Lease'!CK$2,'Monthly Cash Flow'!$F$29:$EG$29)*'Rent Roll'!$T9*'Rent Roll'!$R9),"-"),"-")</f>
        <v>-</v>
      </c>
      <c r="CL39" s="92" t="str">
        <f>IFERROR(IF(CL$3='Rent Roll'!$U9,(-SUMIF('Monthly Cash Flow'!$F$2:$EG$2,'Commercial Lease'!CL$2,'Monthly Cash Flow'!$F$29:$EG$29)*'Rent Roll'!$T9*'Rent Roll'!$R9),"-"),"-")</f>
        <v>-</v>
      </c>
      <c r="CM39" s="92" t="str">
        <f>IFERROR(IF(CM$3='Rent Roll'!$U9,(-SUMIF('Monthly Cash Flow'!$F$2:$EG$2,'Commercial Lease'!CM$2,'Monthly Cash Flow'!$F$29:$EG$29)*'Rent Roll'!$T9*'Rent Roll'!$R9),"-"),"-")</f>
        <v>-</v>
      </c>
      <c r="CN39" s="92" t="str">
        <f>IFERROR(IF(CN$3='Rent Roll'!$U9,(-SUMIF('Monthly Cash Flow'!$F$2:$EG$2,'Commercial Lease'!CN$2,'Monthly Cash Flow'!$F$29:$EG$29)*'Rent Roll'!$T9*'Rent Roll'!$R9),"-"),"-")</f>
        <v>-</v>
      </c>
      <c r="CO39" s="92" t="str">
        <f>IFERROR(IF(CO$3='Rent Roll'!$U9,(-SUMIF('Monthly Cash Flow'!$F$2:$EG$2,'Commercial Lease'!CO$2,'Monthly Cash Flow'!$F$29:$EG$29)*'Rent Roll'!$T9*'Rent Roll'!$R9),"-"),"-")</f>
        <v>-</v>
      </c>
      <c r="CP39" s="92" t="str">
        <f>IFERROR(IF(CP$3='Rent Roll'!$U9,(-SUMIF('Monthly Cash Flow'!$F$2:$EG$2,'Commercial Lease'!CP$2,'Monthly Cash Flow'!$F$29:$EG$29)*'Rent Roll'!$T9*'Rent Roll'!$R9),"-"),"-")</f>
        <v>-</v>
      </c>
      <c r="CQ39" s="92" t="str">
        <f>IFERROR(IF(CQ$3='Rent Roll'!$U9,(-SUMIF('Monthly Cash Flow'!$F$2:$EG$2,'Commercial Lease'!CQ$2,'Monthly Cash Flow'!$F$29:$EG$29)*'Rent Roll'!$T9*'Rent Roll'!$R9),"-"),"-")</f>
        <v>-</v>
      </c>
      <c r="CR39" s="92" t="str">
        <f>IFERROR(IF(CR$3='Rent Roll'!$U9,(-SUMIF('Monthly Cash Flow'!$F$2:$EG$2,'Commercial Lease'!CR$2,'Monthly Cash Flow'!$F$29:$EG$29)*'Rent Roll'!$T9*'Rent Roll'!$R9),"-"),"-")</f>
        <v>-</v>
      </c>
      <c r="CS39" s="92" t="str">
        <f>IFERROR(IF(CS$3='Rent Roll'!$U9,(-SUMIF('Monthly Cash Flow'!$F$2:$EG$2,'Commercial Lease'!CS$2,'Monthly Cash Flow'!$F$29:$EG$29)*'Rent Roll'!$T9*'Rent Roll'!$R9),"-"),"-")</f>
        <v>-</v>
      </c>
      <c r="CT39" s="92" t="str">
        <f>IFERROR(IF(CT$3='Rent Roll'!$U9,(-SUMIF('Monthly Cash Flow'!$F$2:$EG$2,'Commercial Lease'!CT$2,'Monthly Cash Flow'!$F$29:$EG$29)*'Rent Roll'!$T9*'Rent Roll'!$R9),"-"),"-")</f>
        <v>-</v>
      </c>
      <c r="CU39" s="92" t="str">
        <f>IFERROR(IF(CU$3='Rent Roll'!$U9,(-SUMIF('Monthly Cash Flow'!$F$2:$EG$2,'Commercial Lease'!CU$2,'Monthly Cash Flow'!$F$29:$EG$29)*'Rent Roll'!$T9*'Rent Roll'!$R9),"-"),"-")</f>
        <v>-</v>
      </c>
      <c r="CV39" s="92" t="str">
        <f>IFERROR(IF(CV$3='Rent Roll'!$U9,(-SUMIF('Monthly Cash Flow'!$F$2:$EG$2,'Commercial Lease'!CV$2,'Monthly Cash Flow'!$F$29:$EG$29)*'Rent Roll'!$T9*'Rent Roll'!$R9),"-"),"-")</f>
        <v>-</v>
      </c>
      <c r="CW39" s="92" t="str">
        <f>IFERROR(IF(CW$3='Rent Roll'!$U9,(-SUMIF('Monthly Cash Flow'!$F$2:$EG$2,'Commercial Lease'!CW$2,'Monthly Cash Flow'!$F$29:$EG$29)*'Rent Roll'!$T9*'Rent Roll'!$R9),"-"),"-")</f>
        <v>-</v>
      </c>
      <c r="CX39" s="92" t="str">
        <f>IFERROR(IF(CX$3='Rent Roll'!$U9,(-SUMIF('Monthly Cash Flow'!$F$2:$EG$2,'Commercial Lease'!CX$2,'Monthly Cash Flow'!$F$29:$EG$29)*'Rent Roll'!$T9*'Rent Roll'!$R9),"-"),"-")</f>
        <v>-</v>
      </c>
      <c r="CY39" s="92" t="str">
        <f>IFERROR(IF(CY$3='Rent Roll'!$U9,(-SUMIF('Monthly Cash Flow'!$F$2:$EG$2,'Commercial Lease'!CY$2,'Monthly Cash Flow'!$F$29:$EG$29)*'Rent Roll'!$T9*'Rent Roll'!$R9),"-"),"-")</f>
        <v>-</v>
      </c>
      <c r="CZ39" s="92" t="str">
        <f>IFERROR(IF(CZ$3='Rent Roll'!$U9,(-SUMIF('Monthly Cash Flow'!$F$2:$EG$2,'Commercial Lease'!CZ$2,'Monthly Cash Flow'!$F$29:$EG$29)*'Rent Roll'!$T9*'Rent Roll'!$R9),"-"),"-")</f>
        <v>-</v>
      </c>
      <c r="DA39" s="92" t="str">
        <f>IFERROR(IF(DA$3='Rent Roll'!$U9,(-SUMIF('Monthly Cash Flow'!$F$2:$EG$2,'Commercial Lease'!DA$2,'Monthly Cash Flow'!$F$29:$EG$29)*'Rent Roll'!$T9*'Rent Roll'!$R9),"-"),"-")</f>
        <v>-</v>
      </c>
      <c r="DB39" s="92" t="str">
        <f>IFERROR(IF(DB$3='Rent Roll'!$U9,(-SUMIF('Monthly Cash Flow'!$F$2:$EG$2,'Commercial Lease'!DB$2,'Monthly Cash Flow'!$F$29:$EG$29)*'Rent Roll'!$T9*'Rent Roll'!$R9),"-"),"-")</f>
        <v>-</v>
      </c>
      <c r="DC39" s="92" t="str">
        <f>IFERROR(IF(DC$3='Rent Roll'!$U9,(-SUMIF('Monthly Cash Flow'!$F$2:$EG$2,'Commercial Lease'!DC$2,'Monthly Cash Flow'!$F$29:$EG$29)*'Rent Roll'!$T9*'Rent Roll'!$R9),"-"),"-")</f>
        <v>-</v>
      </c>
      <c r="DD39" s="92" t="str">
        <f>IFERROR(IF(DD$3='Rent Roll'!$U9,(-SUMIF('Monthly Cash Flow'!$F$2:$EG$2,'Commercial Lease'!DD$2,'Monthly Cash Flow'!$F$29:$EG$29)*'Rent Roll'!$T9*'Rent Roll'!$R9),"-"),"-")</f>
        <v>-</v>
      </c>
      <c r="DE39" s="92" t="str">
        <f>IFERROR(IF(DE$3='Rent Roll'!$U9,(-SUMIF('Monthly Cash Flow'!$F$2:$EG$2,'Commercial Lease'!DE$2,'Monthly Cash Flow'!$F$29:$EG$29)*'Rent Roll'!$T9*'Rent Roll'!$R9),"-"),"-")</f>
        <v>-</v>
      </c>
      <c r="DF39" s="92" t="str">
        <f>IFERROR(IF(DF$3='Rent Roll'!$U9,(-SUMIF('Monthly Cash Flow'!$F$2:$EG$2,'Commercial Lease'!DF$2,'Monthly Cash Flow'!$F$29:$EG$29)*'Rent Roll'!$T9*'Rent Roll'!$R9),"-"),"-")</f>
        <v>-</v>
      </c>
      <c r="DG39" s="92" t="str">
        <f>IFERROR(IF(DG$3='Rent Roll'!$U9,(-SUMIF('Monthly Cash Flow'!$F$2:$EG$2,'Commercial Lease'!DG$2,'Monthly Cash Flow'!$F$29:$EG$29)*'Rent Roll'!$T9*'Rent Roll'!$R9),"-"),"-")</f>
        <v>-</v>
      </c>
      <c r="DH39" s="92" t="str">
        <f>IFERROR(IF(DH$3='Rent Roll'!$U9,(-SUMIF('Monthly Cash Flow'!$F$2:$EG$2,'Commercial Lease'!DH$2,'Monthly Cash Flow'!$F$29:$EG$29)*'Rent Roll'!$T9*'Rent Roll'!$R9),"-"),"-")</f>
        <v>-</v>
      </c>
      <c r="DI39" s="92" t="str">
        <f>IFERROR(IF(DI$3='Rent Roll'!$U9,(-SUMIF('Monthly Cash Flow'!$F$2:$EG$2,'Commercial Lease'!DI$2,'Monthly Cash Flow'!$F$29:$EG$29)*'Rent Roll'!$T9*'Rent Roll'!$R9),"-"),"-")</f>
        <v>-</v>
      </c>
      <c r="DJ39" s="92" t="str">
        <f>IFERROR(IF(DJ$3='Rent Roll'!$U9,(-SUMIF('Monthly Cash Flow'!$F$2:$EG$2,'Commercial Lease'!DJ$2,'Monthly Cash Flow'!$F$29:$EG$29)*'Rent Roll'!$T9*'Rent Roll'!$R9),"-"),"-")</f>
        <v>-</v>
      </c>
      <c r="DK39" s="92" t="str">
        <f>IFERROR(IF(DK$3='Rent Roll'!$U9,(-SUMIF('Monthly Cash Flow'!$F$2:$EG$2,'Commercial Lease'!DK$2,'Monthly Cash Flow'!$F$29:$EG$29)*'Rent Roll'!$T9*'Rent Roll'!$R9),"-"),"-")</f>
        <v>-</v>
      </c>
      <c r="DL39" s="92" t="str">
        <f>IFERROR(IF(DL$3='Rent Roll'!$U9,(-SUMIF('Monthly Cash Flow'!$F$2:$EG$2,'Commercial Lease'!DL$2,'Monthly Cash Flow'!$F$29:$EG$29)*'Rent Roll'!$T9*'Rent Roll'!$R9),"-"),"-")</f>
        <v>-</v>
      </c>
      <c r="DM39" s="92" t="str">
        <f>IFERROR(IF(DM$3='Rent Roll'!$U9,(-SUMIF('Monthly Cash Flow'!$F$2:$EG$2,'Commercial Lease'!DM$2,'Monthly Cash Flow'!$F$29:$EG$29)*'Rent Roll'!$T9*'Rent Roll'!$R9),"-"),"-")</f>
        <v>-</v>
      </c>
      <c r="DN39" s="92" t="str">
        <f>IFERROR(IF(DN$3='Rent Roll'!$U9,(-SUMIF('Monthly Cash Flow'!$F$2:$EG$2,'Commercial Lease'!DN$2,'Monthly Cash Flow'!$F$29:$EG$29)*'Rent Roll'!$T9*'Rent Roll'!$R9),"-"),"-")</f>
        <v>-</v>
      </c>
      <c r="DO39" s="92" t="str">
        <f>IFERROR(IF(DO$3='Rent Roll'!$U9,(-SUMIF('Monthly Cash Flow'!$F$2:$EG$2,'Commercial Lease'!DO$2,'Monthly Cash Flow'!$F$29:$EG$29)*'Rent Roll'!$T9*'Rent Roll'!$R9),"-"),"-")</f>
        <v>-</v>
      </c>
      <c r="DP39" s="92" t="str">
        <f>IFERROR(IF(DP$3='Rent Roll'!$U9,(-SUMIF('Monthly Cash Flow'!$F$2:$EG$2,'Commercial Lease'!DP$2,'Monthly Cash Flow'!$F$29:$EG$29)*'Rent Roll'!$T9*'Rent Roll'!$R9),"-"),"-")</f>
        <v>-</v>
      </c>
      <c r="DQ39" s="92" t="str">
        <f>IFERROR(IF(DQ$3='Rent Roll'!$U9,(-SUMIF('Monthly Cash Flow'!$F$2:$EG$2,'Commercial Lease'!DQ$2,'Monthly Cash Flow'!$F$29:$EG$29)*'Rent Roll'!$T9*'Rent Roll'!$R9),"-"),"-")</f>
        <v>-</v>
      </c>
      <c r="DR39" s="92" t="str">
        <f>IFERROR(IF(DR$3='Rent Roll'!$U9,(-SUMIF('Monthly Cash Flow'!$F$2:$EG$2,'Commercial Lease'!DR$2,'Monthly Cash Flow'!$F$29:$EG$29)*'Rent Roll'!$T9*'Rent Roll'!$R9),"-"),"-")</f>
        <v>-</v>
      </c>
      <c r="DS39" s="92" t="str">
        <f>IFERROR(IF(DS$3='Rent Roll'!$U9,(-SUMIF('Monthly Cash Flow'!$F$2:$EG$2,'Commercial Lease'!DS$2,'Monthly Cash Flow'!$F$29:$EG$29)*'Rent Roll'!$T9*'Rent Roll'!$R9),"-"),"-")</f>
        <v>-</v>
      </c>
      <c r="DT39" s="92" t="str">
        <f>IFERROR(IF(DT$3='Rent Roll'!$U9,(-SUMIF('Monthly Cash Flow'!$F$2:$EG$2,'Commercial Lease'!DT$2,'Monthly Cash Flow'!$F$29:$EG$29)*'Rent Roll'!$T9*'Rent Roll'!$R9),"-"),"-")</f>
        <v>-</v>
      </c>
      <c r="DU39" s="92" t="str">
        <f>IFERROR(IF(DU$3='Rent Roll'!$U9,(-SUMIF('Monthly Cash Flow'!$F$2:$EG$2,'Commercial Lease'!DU$2,'Monthly Cash Flow'!$F$29:$EG$29)*'Rent Roll'!$T9*'Rent Roll'!$R9),"-"),"-")</f>
        <v>-</v>
      </c>
      <c r="DV39" s="92" t="str">
        <f>IFERROR(IF(DV$3='Rent Roll'!$U9,(-SUMIF('Monthly Cash Flow'!$F$2:$EG$2,'Commercial Lease'!DV$2,'Monthly Cash Flow'!$F$29:$EG$29)*'Rent Roll'!$T9*'Rent Roll'!$R9),"-"),"-")</f>
        <v>-</v>
      </c>
      <c r="DW39" s="92" t="str">
        <f>IFERROR(IF(DW$3='Rent Roll'!$U9,(-SUMIF('Monthly Cash Flow'!$F$2:$EG$2,'Commercial Lease'!DW$2,'Monthly Cash Flow'!$F$29:$EG$29)*'Rent Roll'!$T9*'Rent Roll'!$R9),"-"),"-")</f>
        <v>-</v>
      </c>
      <c r="DX39" s="92" t="str">
        <f>IFERROR(IF(DX$3='Rent Roll'!$U9,(-SUMIF('Monthly Cash Flow'!$F$2:$EG$2,'Commercial Lease'!DX$2,'Monthly Cash Flow'!$F$29:$EG$29)*'Rent Roll'!$T9*'Rent Roll'!$R9),"-"),"-")</f>
        <v>-</v>
      </c>
      <c r="DY39" s="92" t="str">
        <f>IFERROR(IF(DY$3='Rent Roll'!$U9,(-SUMIF('Monthly Cash Flow'!$F$2:$EG$2,'Commercial Lease'!DY$2,'Monthly Cash Flow'!$F$29:$EG$29)*'Rent Roll'!$T9*'Rent Roll'!$R9),"-"),"-")</f>
        <v>-</v>
      </c>
      <c r="DZ39" s="92" t="str">
        <f>IFERROR(IF(DZ$3='Rent Roll'!$U9,(-SUMIF('Monthly Cash Flow'!$F$2:$EG$2,'Commercial Lease'!DZ$2,'Monthly Cash Flow'!$F$29:$EG$29)*'Rent Roll'!$T9*'Rent Roll'!$R9),"-"),"-")</f>
        <v>-</v>
      </c>
      <c r="EA39" s="92" t="str">
        <f>IFERROR(IF(EA$3='Rent Roll'!$U9,(-SUMIF('Monthly Cash Flow'!$F$2:$EG$2,'Commercial Lease'!EA$2,'Monthly Cash Flow'!$F$29:$EG$29)*'Rent Roll'!$T9*'Rent Roll'!$R9),"-"),"-")</f>
        <v>-</v>
      </c>
      <c r="EB39" s="92" t="str">
        <f>IFERROR(IF(EB$3='Rent Roll'!$U9,(-SUMIF('Monthly Cash Flow'!$F$2:$EG$2,'Commercial Lease'!EB$2,'Monthly Cash Flow'!$F$29:$EG$29)*'Rent Roll'!$T9*'Rent Roll'!$R9),"-"),"-")</f>
        <v>-</v>
      </c>
      <c r="EC39" s="92" t="str">
        <f>IFERROR(IF(EC$3='Rent Roll'!$U9,(-SUMIF('Monthly Cash Flow'!$F$2:$EG$2,'Commercial Lease'!EC$2,'Monthly Cash Flow'!$F$29:$EG$29)*'Rent Roll'!$T9*'Rent Roll'!$R9),"-"),"-")</f>
        <v>-</v>
      </c>
      <c r="ED39" s="92" t="str">
        <f>IFERROR(IF(ED$3='Rent Roll'!$U9,(-SUMIF('Monthly Cash Flow'!$F$2:$EG$2,'Commercial Lease'!ED$2,'Monthly Cash Flow'!$F$29:$EG$29)*'Rent Roll'!$T9*'Rent Roll'!$R9),"-"),"-")</f>
        <v>-</v>
      </c>
      <c r="EE39" s="92" t="str">
        <f>IFERROR(IF(EE$3='Rent Roll'!$U9,(-SUMIF('Monthly Cash Flow'!$F$2:$EG$2,'Commercial Lease'!EE$2,'Monthly Cash Flow'!$F$29:$EG$29)*'Rent Roll'!$T9*'Rent Roll'!$R9),"-"),"-")</f>
        <v>-</v>
      </c>
      <c r="EF39" s="214" t="str">
        <f>IFERROR(IF(EF$3='Rent Roll'!$U9,(-SUMIF('Monthly Cash Flow'!$F$2:$EG$2,'Commercial Lease'!EF$2,'Monthly Cash Flow'!$F$29:$EG$29)*'Rent Roll'!$T9*'Rent Roll'!$R9),"-"),"-")</f>
        <v>-</v>
      </c>
      <c r="EG39" s="251" t="s">
        <v>109</v>
      </c>
    </row>
    <row r="40" spans="2:137" x14ac:dyDescent="0.25">
      <c r="B40" s="290"/>
      <c r="C40" s="287" t="str">
        <f>CONCATENATE('Rent Roll'!B10&amp;" - "&amp;'Rent Roll'!C10)</f>
        <v xml:space="preserve"> - </v>
      </c>
      <c r="D40" s="214">
        <f t="shared" si="15"/>
        <v>0</v>
      </c>
      <c r="E40" s="92" t="str">
        <f>IFERROR(IF(E$3='Rent Roll'!$U10,(-SUMIF('Monthly Cash Flow'!$F$2:$EG$2,'Commercial Lease'!E$2,'Monthly Cash Flow'!$F$29:$EG$29)*'Rent Roll'!$T10*'Rent Roll'!$R10),"-"),"-")</f>
        <v>-</v>
      </c>
      <c r="F40" s="92" t="str">
        <f>IFERROR(IF(F$3='Rent Roll'!$U10,(-SUMIF('Monthly Cash Flow'!$F$2:$EG$2,'Commercial Lease'!F$2,'Monthly Cash Flow'!$F$29:$EG$29)*'Rent Roll'!$T10*'Rent Roll'!$R10),"-"),"-")</f>
        <v>-</v>
      </c>
      <c r="G40" s="92" t="str">
        <f>IFERROR(IF(G$3='Rent Roll'!$U10,(-SUMIF('Monthly Cash Flow'!$F$2:$EG$2,'Commercial Lease'!G$2,'Monthly Cash Flow'!$F$29:$EG$29)*'Rent Roll'!$T10*'Rent Roll'!$R10),"-"),"-")</f>
        <v>-</v>
      </c>
      <c r="H40" s="92" t="str">
        <f>IFERROR(IF(H$3='Rent Roll'!$U10,(-SUMIF('Monthly Cash Flow'!$F$2:$EG$2,'Commercial Lease'!H$2,'Monthly Cash Flow'!$F$29:$EG$29)*'Rent Roll'!$T10*'Rent Roll'!$R10),"-"),"-")</f>
        <v>-</v>
      </c>
      <c r="I40" s="92" t="str">
        <f>IFERROR(IF(I$3='Rent Roll'!$U10,(-SUMIF('Monthly Cash Flow'!$F$2:$EG$2,'Commercial Lease'!I$2,'Monthly Cash Flow'!$F$29:$EG$29)*'Rent Roll'!$T10*'Rent Roll'!$R10),"-"),"-")</f>
        <v>-</v>
      </c>
      <c r="J40" s="92" t="str">
        <f>IFERROR(IF(J$3='Rent Roll'!$U10,(-SUMIF('Monthly Cash Flow'!$F$2:$EG$2,'Commercial Lease'!J$2,'Monthly Cash Flow'!$F$29:$EG$29)*'Rent Roll'!$T10*'Rent Roll'!$R10),"-"),"-")</f>
        <v>-</v>
      </c>
      <c r="K40" s="92" t="str">
        <f>IFERROR(IF(K$3='Rent Roll'!$U10,(-SUMIF('Monthly Cash Flow'!$F$2:$EG$2,'Commercial Lease'!K$2,'Monthly Cash Flow'!$F$29:$EG$29)*'Rent Roll'!$T10*'Rent Roll'!$R10),"-"),"-")</f>
        <v>-</v>
      </c>
      <c r="L40" s="92" t="str">
        <f>IFERROR(IF(L$3='Rent Roll'!$U10,(-SUMIF('Monthly Cash Flow'!$F$2:$EG$2,'Commercial Lease'!L$2,'Monthly Cash Flow'!$F$29:$EG$29)*'Rent Roll'!$T10*'Rent Roll'!$R10),"-"),"-")</f>
        <v>-</v>
      </c>
      <c r="M40" s="92" t="str">
        <f>IFERROR(IF(M$3='Rent Roll'!$U10,(-SUMIF('Monthly Cash Flow'!$F$2:$EG$2,'Commercial Lease'!M$2,'Monthly Cash Flow'!$F$29:$EG$29)*'Rent Roll'!$T10*'Rent Roll'!$R10),"-"),"-")</f>
        <v>-</v>
      </c>
      <c r="N40" s="92" t="str">
        <f>IFERROR(IF(N$3='Rent Roll'!$U10,(-SUMIF('Monthly Cash Flow'!$F$2:$EG$2,'Commercial Lease'!N$2,'Monthly Cash Flow'!$F$29:$EG$29)*'Rent Roll'!$T10*'Rent Roll'!$R10),"-"),"-")</f>
        <v>-</v>
      </c>
      <c r="O40" s="92" t="str">
        <f>IFERROR(IF(O$3='Rent Roll'!$U10,(-SUMIF('Monthly Cash Flow'!$F$2:$EG$2,'Commercial Lease'!O$2,'Monthly Cash Flow'!$F$29:$EG$29)*'Rent Roll'!$T10*'Rent Roll'!$R10),"-"),"-")</f>
        <v>-</v>
      </c>
      <c r="P40" s="92" t="str">
        <f>IFERROR(IF(P$3='Rent Roll'!$U10,(-SUMIF('Monthly Cash Flow'!$F$2:$EG$2,'Commercial Lease'!P$2,'Monthly Cash Flow'!$F$29:$EG$29)*'Rent Roll'!$T10*'Rent Roll'!$R10),"-"),"-")</f>
        <v>-</v>
      </c>
      <c r="Q40" s="92" t="str">
        <f>IFERROR(IF(Q$3='Rent Roll'!$U10,(-SUMIF('Monthly Cash Flow'!$F$2:$EG$2,'Commercial Lease'!Q$2,'Monthly Cash Flow'!$F$29:$EG$29)*'Rent Roll'!$T10*'Rent Roll'!$R10),"-"),"-")</f>
        <v>-</v>
      </c>
      <c r="R40" s="92" t="str">
        <f>IFERROR(IF(R$3='Rent Roll'!$U10,(-SUMIF('Monthly Cash Flow'!$F$2:$EG$2,'Commercial Lease'!R$2,'Monthly Cash Flow'!$F$29:$EG$29)*'Rent Roll'!$T10*'Rent Roll'!$R10),"-"),"-")</f>
        <v>-</v>
      </c>
      <c r="S40" s="92" t="str">
        <f>IFERROR(IF(S$3='Rent Roll'!$U10,(-SUMIF('Monthly Cash Flow'!$F$2:$EG$2,'Commercial Lease'!S$2,'Monthly Cash Flow'!$F$29:$EG$29)*'Rent Roll'!$T10*'Rent Roll'!$R10),"-"),"-")</f>
        <v>-</v>
      </c>
      <c r="T40" s="92" t="str">
        <f>IFERROR(IF(T$3='Rent Roll'!$U10,(-SUMIF('Monthly Cash Flow'!$F$2:$EG$2,'Commercial Lease'!T$2,'Monthly Cash Flow'!$F$29:$EG$29)*'Rent Roll'!$T10*'Rent Roll'!$R10),"-"),"-")</f>
        <v>-</v>
      </c>
      <c r="U40" s="92" t="str">
        <f>IFERROR(IF(U$3='Rent Roll'!$U10,(-SUMIF('Monthly Cash Flow'!$F$2:$EG$2,'Commercial Lease'!U$2,'Monthly Cash Flow'!$F$29:$EG$29)*'Rent Roll'!$T10*'Rent Roll'!$R10),"-"),"-")</f>
        <v>-</v>
      </c>
      <c r="V40" s="92" t="str">
        <f>IFERROR(IF(V$3='Rent Roll'!$U10,(-SUMIF('Monthly Cash Flow'!$F$2:$EG$2,'Commercial Lease'!V$2,'Monthly Cash Flow'!$F$29:$EG$29)*'Rent Roll'!$T10*'Rent Roll'!$R10),"-"),"-")</f>
        <v>-</v>
      </c>
      <c r="W40" s="92" t="str">
        <f>IFERROR(IF(W$3='Rent Roll'!$U10,(-SUMIF('Monthly Cash Flow'!$F$2:$EG$2,'Commercial Lease'!W$2,'Monthly Cash Flow'!$F$29:$EG$29)*'Rent Roll'!$T10*'Rent Roll'!$R10),"-"),"-")</f>
        <v>-</v>
      </c>
      <c r="X40" s="92" t="str">
        <f>IFERROR(IF(X$3='Rent Roll'!$U10,(-SUMIF('Monthly Cash Flow'!$F$2:$EG$2,'Commercial Lease'!X$2,'Monthly Cash Flow'!$F$29:$EG$29)*'Rent Roll'!$T10*'Rent Roll'!$R10),"-"),"-")</f>
        <v>-</v>
      </c>
      <c r="Y40" s="92" t="str">
        <f>IFERROR(IF(Y$3='Rent Roll'!$U10,(-SUMIF('Monthly Cash Flow'!$F$2:$EG$2,'Commercial Lease'!Y$2,'Monthly Cash Flow'!$F$29:$EG$29)*'Rent Roll'!$T10*'Rent Roll'!$R10),"-"),"-")</f>
        <v>-</v>
      </c>
      <c r="Z40" s="92" t="str">
        <f>IFERROR(IF(Z$3='Rent Roll'!$U10,(-SUMIF('Monthly Cash Flow'!$F$2:$EG$2,'Commercial Lease'!Z$2,'Monthly Cash Flow'!$F$29:$EG$29)*'Rent Roll'!$T10*'Rent Roll'!$R10),"-"),"-")</f>
        <v>-</v>
      </c>
      <c r="AA40" s="92" t="str">
        <f>IFERROR(IF(AA$3='Rent Roll'!$U10,(-SUMIF('Monthly Cash Flow'!$F$2:$EG$2,'Commercial Lease'!AA$2,'Monthly Cash Flow'!$F$29:$EG$29)*'Rent Roll'!$T10*'Rent Roll'!$R10),"-"),"-")</f>
        <v>-</v>
      </c>
      <c r="AB40" s="92" t="str">
        <f>IFERROR(IF(AB$3='Rent Roll'!$U10,(-SUMIF('Monthly Cash Flow'!$F$2:$EG$2,'Commercial Lease'!AB$2,'Monthly Cash Flow'!$F$29:$EG$29)*'Rent Roll'!$T10*'Rent Roll'!$R10),"-"),"-")</f>
        <v>-</v>
      </c>
      <c r="AC40" s="92" t="str">
        <f>IFERROR(IF(AC$3='Rent Roll'!$U10,(-SUMIF('Monthly Cash Flow'!$F$2:$EG$2,'Commercial Lease'!AC$2,'Monthly Cash Flow'!$F$29:$EG$29)*'Rent Roll'!$T10*'Rent Roll'!$R10),"-"),"-")</f>
        <v>-</v>
      </c>
      <c r="AD40" s="92" t="str">
        <f>IFERROR(IF(AD$3='Rent Roll'!$U10,(-SUMIF('Monthly Cash Flow'!$F$2:$EG$2,'Commercial Lease'!AD$2,'Monthly Cash Flow'!$F$29:$EG$29)*'Rent Roll'!$T10*'Rent Roll'!$R10),"-"),"-")</f>
        <v>-</v>
      </c>
      <c r="AE40" s="92" t="str">
        <f>IFERROR(IF(AE$3='Rent Roll'!$U10,(-SUMIF('Monthly Cash Flow'!$F$2:$EG$2,'Commercial Lease'!AE$2,'Monthly Cash Flow'!$F$29:$EG$29)*'Rent Roll'!$T10*'Rent Roll'!$R10),"-"),"-")</f>
        <v>-</v>
      </c>
      <c r="AF40" s="92" t="str">
        <f>IFERROR(IF(AF$3='Rent Roll'!$U10,(-SUMIF('Monthly Cash Flow'!$F$2:$EG$2,'Commercial Lease'!AF$2,'Monthly Cash Flow'!$F$29:$EG$29)*'Rent Roll'!$T10*'Rent Roll'!$R10),"-"),"-")</f>
        <v>-</v>
      </c>
      <c r="AG40" s="92" t="str">
        <f>IFERROR(IF(AG$3='Rent Roll'!$U10,(-SUMIF('Monthly Cash Flow'!$F$2:$EG$2,'Commercial Lease'!AG$2,'Monthly Cash Flow'!$F$29:$EG$29)*'Rent Roll'!$T10*'Rent Roll'!$R10),"-"),"-")</f>
        <v>-</v>
      </c>
      <c r="AH40" s="92" t="str">
        <f>IFERROR(IF(AH$3='Rent Roll'!$U10,(-SUMIF('Monthly Cash Flow'!$F$2:$EG$2,'Commercial Lease'!AH$2,'Monthly Cash Flow'!$F$29:$EG$29)*'Rent Roll'!$T10*'Rent Roll'!$R10),"-"),"-")</f>
        <v>-</v>
      </c>
      <c r="AI40" s="92" t="str">
        <f>IFERROR(IF(AI$3='Rent Roll'!$U10,(-SUMIF('Monthly Cash Flow'!$F$2:$EG$2,'Commercial Lease'!AI$2,'Monthly Cash Flow'!$F$29:$EG$29)*'Rent Roll'!$T10*'Rent Roll'!$R10),"-"),"-")</f>
        <v>-</v>
      </c>
      <c r="AJ40" s="92" t="str">
        <f>IFERROR(IF(AJ$3='Rent Roll'!$U10,(-SUMIF('Monthly Cash Flow'!$F$2:$EG$2,'Commercial Lease'!AJ$2,'Monthly Cash Flow'!$F$29:$EG$29)*'Rent Roll'!$T10*'Rent Roll'!$R10),"-"),"-")</f>
        <v>-</v>
      </c>
      <c r="AK40" s="92" t="str">
        <f>IFERROR(IF(AK$3='Rent Roll'!$U10,(-SUMIF('Monthly Cash Flow'!$F$2:$EG$2,'Commercial Lease'!AK$2,'Monthly Cash Flow'!$F$29:$EG$29)*'Rent Roll'!$T10*'Rent Roll'!$R10),"-"),"-")</f>
        <v>-</v>
      </c>
      <c r="AL40" s="92" t="str">
        <f>IFERROR(IF(AL$3='Rent Roll'!$U10,(-SUMIF('Monthly Cash Flow'!$F$2:$EG$2,'Commercial Lease'!AL$2,'Monthly Cash Flow'!$F$29:$EG$29)*'Rent Roll'!$T10*'Rent Roll'!$R10),"-"),"-")</f>
        <v>-</v>
      </c>
      <c r="AM40" s="92" t="str">
        <f>IFERROR(IF(AM$3='Rent Roll'!$U10,(-SUMIF('Monthly Cash Flow'!$F$2:$EG$2,'Commercial Lease'!AM$2,'Monthly Cash Flow'!$F$29:$EG$29)*'Rent Roll'!$T10*'Rent Roll'!$R10),"-"),"-")</f>
        <v>-</v>
      </c>
      <c r="AN40" s="92" t="str">
        <f>IFERROR(IF(AN$3='Rent Roll'!$U10,(-SUMIF('Monthly Cash Flow'!$F$2:$EG$2,'Commercial Lease'!AN$2,'Monthly Cash Flow'!$F$29:$EG$29)*'Rent Roll'!$T10*'Rent Roll'!$R10),"-"),"-")</f>
        <v>-</v>
      </c>
      <c r="AO40" s="92" t="str">
        <f>IFERROR(IF(AO$3='Rent Roll'!$U10,(-SUMIF('Monthly Cash Flow'!$F$2:$EG$2,'Commercial Lease'!AO$2,'Monthly Cash Flow'!$F$29:$EG$29)*'Rent Roll'!$T10*'Rent Roll'!$R10),"-"),"-")</f>
        <v>-</v>
      </c>
      <c r="AP40" s="92" t="str">
        <f>IFERROR(IF(AP$3='Rent Roll'!$U10,(-SUMIF('Monthly Cash Flow'!$F$2:$EG$2,'Commercial Lease'!AP$2,'Monthly Cash Flow'!$F$29:$EG$29)*'Rent Roll'!$T10*'Rent Roll'!$R10),"-"),"-")</f>
        <v>-</v>
      </c>
      <c r="AQ40" s="92" t="str">
        <f>IFERROR(IF(AQ$3='Rent Roll'!$U10,(-SUMIF('Monthly Cash Flow'!$F$2:$EG$2,'Commercial Lease'!AQ$2,'Monthly Cash Flow'!$F$29:$EG$29)*'Rent Roll'!$T10*'Rent Roll'!$R10),"-"),"-")</f>
        <v>-</v>
      </c>
      <c r="AR40" s="92" t="str">
        <f>IFERROR(IF(AR$3='Rent Roll'!$U10,(-SUMIF('Monthly Cash Flow'!$F$2:$EG$2,'Commercial Lease'!AR$2,'Monthly Cash Flow'!$F$29:$EG$29)*'Rent Roll'!$T10*'Rent Roll'!$R10),"-"),"-")</f>
        <v>-</v>
      </c>
      <c r="AS40" s="92" t="str">
        <f>IFERROR(IF(AS$3='Rent Roll'!$U10,(-SUMIF('Monthly Cash Flow'!$F$2:$EG$2,'Commercial Lease'!AS$2,'Monthly Cash Flow'!$F$29:$EG$29)*'Rent Roll'!$T10*'Rent Roll'!$R10),"-"),"-")</f>
        <v>-</v>
      </c>
      <c r="AT40" s="92" t="str">
        <f>IFERROR(IF(AT$3='Rent Roll'!$U10,(-SUMIF('Monthly Cash Flow'!$F$2:$EG$2,'Commercial Lease'!AT$2,'Monthly Cash Flow'!$F$29:$EG$29)*'Rent Roll'!$T10*'Rent Roll'!$R10),"-"),"-")</f>
        <v>-</v>
      </c>
      <c r="AU40" s="92" t="str">
        <f>IFERROR(IF(AU$3='Rent Roll'!$U10,(-SUMIF('Monthly Cash Flow'!$F$2:$EG$2,'Commercial Lease'!AU$2,'Monthly Cash Flow'!$F$29:$EG$29)*'Rent Roll'!$T10*'Rent Roll'!$R10),"-"),"-")</f>
        <v>-</v>
      </c>
      <c r="AV40" s="92" t="str">
        <f>IFERROR(IF(AV$3='Rent Roll'!$U10,(-SUMIF('Monthly Cash Flow'!$F$2:$EG$2,'Commercial Lease'!AV$2,'Monthly Cash Flow'!$F$29:$EG$29)*'Rent Roll'!$T10*'Rent Roll'!$R10),"-"),"-")</f>
        <v>-</v>
      </c>
      <c r="AW40" s="92" t="str">
        <f>IFERROR(IF(AW$3='Rent Roll'!$U10,(-SUMIF('Monthly Cash Flow'!$F$2:$EG$2,'Commercial Lease'!AW$2,'Monthly Cash Flow'!$F$29:$EG$29)*'Rent Roll'!$T10*'Rent Roll'!$R10),"-"),"-")</f>
        <v>-</v>
      </c>
      <c r="AX40" s="92" t="str">
        <f>IFERROR(IF(AX$3='Rent Roll'!$U10,(-SUMIF('Monthly Cash Flow'!$F$2:$EG$2,'Commercial Lease'!AX$2,'Monthly Cash Flow'!$F$29:$EG$29)*'Rent Roll'!$T10*'Rent Roll'!$R10),"-"),"-")</f>
        <v>-</v>
      </c>
      <c r="AY40" s="92" t="str">
        <f>IFERROR(IF(AY$3='Rent Roll'!$U10,(-SUMIF('Monthly Cash Flow'!$F$2:$EG$2,'Commercial Lease'!AY$2,'Monthly Cash Flow'!$F$29:$EG$29)*'Rent Roll'!$T10*'Rent Roll'!$R10),"-"),"-")</f>
        <v>-</v>
      </c>
      <c r="AZ40" s="92" t="str">
        <f>IFERROR(IF(AZ$3='Rent Roll'!$U10,(-SUMIF('Monthly Cash Flow'!$F$2:$EG$2,'Commercial Lease'!AZ$2,'Monthly Cash Flow'!$F$29:$EG$29)*'Rent Roll'!$T10*'Rent Roll'!$R10),"-"),"-")</f>
        <v>-</v>
      </c>
      <c r="BA40" s="92" t="str">
        <f>IFERROR(IF(BA$3='Rent Roll'!$U10,(-SUMIF('Monthly Cash Flow'!$F$2:$EG$2,'Commercial Lease'!BA$2,'Monthly Cash Flow'!$F$29:$EG$29)*'Rent Roll'!$T10*'Rent Roll'!$R10),"-"),"-")</f>
        <v>-</v>
      </c>
      <c r="BB40" s="92" t="str">
        <f>IFERROR(IF(BB$3='Rent Roll'!$U10,(-SUMIF('Monthly Cash Flow'!$F$2:$EG$2,'Commercial Lease'!BB$2,'Monthly Cash Flow'!$F$29:$EG$29)*'Rent Roll'!$T10*'Rent Roll'!$R10),"-"),"-")</f>
        <v>-</v>
      </c>
      <c r="BC40" s="92" t="str">
        <f>IFERROR(IF(BC$3='Rent Roll'!$U10,(-SUMIF('Monthly Cash Flow'!$F$2:$EG$2,'Commercial Lease'!BC$2,'Monthly Cash Flow'!$F$29:$EG$29)*'Rent Roll'!$T10*'Rent Roll'!$R10),"-"),"-")</f>
        <v>-</v>
      </c>
      <c r="BD40" s="92" t="str">
        <f>IFERROR(IF(BD$3='Rent Roll'!$U10,(-SUMIF('Monthly Cash Flow'!$F$2:$EG$2,'Commercial Lease'!BD$2,'Monthly Cash Flow'!$F$29:$EG$29)*'Rent Roll'!$T10*'Rent Roll'!$R10),"-"),"-")</f>
        <v>-</v>
      </c>
      <c r="BE40" s="92" t="str">
        <f>IFERROR(IF(BE$3='Rent Roll'!$U10,(-SUMIF('Monthly Cash Flow'!$F$2:$EG$2,'Commercial Lease'!BE$2,'Monthly Cash Flow'!$F$29:$EG$29)*'Rent Roll'!$T10*'Rent Roll'!$R10),"-"),"-")</f>
        <v>-</v>
      </c>
      <c r="BF40" s="92" t="str">
        <f>IFERROR(IF(BF$3='Rent Roll'!$U10,(-SUMIF('Monthly Cash Flow'!$F$2:$EG$2,'Commercial Lease'!BF$2,'Monthly Cash Flow'!$F$29:$EG$29)*'Rent Roll'!$T10*'Rent Roll'!$R10),"-"),"-")</f>
        <v>-</v>
      </c>
      <c r="BG40" s="92" t="str">
        <f>IFERROR(IF(BG$3='Rent Roll'!$U10,(-SUMIF('Monthly Cash Flow'!$F$2:$EG$2,'Commercial Lease'!BG$2,'Monthly Cash Flow'!$F$29:$EG$29)*'Rent Roll'!$T10*'Rent Roll'!$R10),"-"),"-")</f>
        <v>-</v>
      </c>
      <c r="BH40" s="92" t="str">
        <f>IFERROR(IF(BH$3='Rent Roll'!$U10,(-SUMIF('Monthly Cash Flow'!$F$2:$EG$2,'Commercial Lease'!BH$2,'Monthly Cash Flow'!$F$29:$EG$29)*'Rent Roll'!$T10*'Rent Roll'!$R10),"-"),"-")</f>
        <v>-</v>
      </c>
      <c r="BI40" s="92" t="str">
        <f>IFERROR(IF(BI$3='Rent Roll'!$U10,(-SUMIF('Monthly Cash Flow'!$F$2:$EG$2,'Commercial Lease'!BI$2,'Monthly Cash Flow'!$F$29:$EG$29)*'Rent Roll'!$T10*'Rent Roll'!$R10),"-"),"-")</f>
        <v>-</v>
      </c>
      <c r="BJ40" s="92" t="str">
        <f>IFERROR(IF(BJ$3='Rent Roll'!$U10,(-SUMIF('Monthly Cash Flow'!$F$2:$EG$2,'Commercial Lease'!BJ$2,'Monthly Cash Flow'!$F$29:$EG$29)*'Rent Roll'!$T10*'Rent Roll'!$R10),"-"),"-")</f>
        <v>-</v>
      </c>
      <c r="BK40" s="92" t="str">
        <f>IFERROR(IF(BK$3='Rent Roll'!$U10,(-SUMIF('Monthly Cash Flow'!$F$2:$EG$2,'Commercial Lease'!BK$2,'Monthly Cash Flow'!$F$29:$EG$29)*'Rent Roll'!$T10*'Rent Roll'!$R10),"-"),"-")</f>
        <v>-</v>
      </c>
      <c r="BL40" s="92" t="str">
        <f>IFERROR(IF(BL$3='Rent Roll'!$U10,(-SUMIF('Monthly Cash Flow'!$F$2:$EG$2,'Commercial Lease'!BL$2,'Monthly Cash Flow'!$F$29:$EG$29)*'Rent Roll'!$T10*'Rent Roll'!$R10),"-"),"-")</f>
        <v>-</v>
      </c>
      <c r="BM40" s="92" t="str">
        <f>IFERROR(IF(BM$3='Rent Roll'!$U10,(-SUMIF('Monthly Cash Flow'!$F$2:$EG$2,'Commercial Lease'!BM$2,'Monthly Cash Flow'!$F$29:$EG$29)*'Rent Roll'!$T10*'Rent Roll'!$R10),"-"),"-")</f>
        <v>-</v>
      </c>
      <c r="BN40" s="92" t="str">
        <f>IFERROR(IF(BN$3='Rent Roll'!$U10,(-SUMIF('Monthly Cash Flow'!$F$2:$EG$2,'Commercial Lease'!BN$2,'Monthly Cash Flow'!$F$29:$EG$29)*'Rent Roll'!$T10*'Rent Roll'!$R10),"-"),"-")</f>
        <v>-</v>
      </c>
      <c r="BO40" s="92" t="str">
        <f>IFERROR(IF(BO$3='Rent Roll'!$U10,(-SUMIF('Monthly Cash Flow'!$F$2:$EG$2,'Commercial Lease'!BO$2,'Monthly Cash Flow'!$F$29:$EG$29)*'Rent Roll'!$T10*'Rent Roll'!$R10),"-"),"-")</f>
        <v>-</v>
      </c>
      <c r="BP40" s="92" t="str">
        <f>IFERROR(IF(BP$3='Rent Roll'!$U10,(-SUMIF('Monthly Cash Flow'!$F$2:$EG$2,'Commercial Lease'!BP$2,'Monthly Cash Flow'!$F$29:$EG$29)*'Rent Roll'!$T10*'Rent Roll'!$R10),"-"),"-")</f>
        <v>-</v>
      </c>
      <c r="BQ40" s="92" t="str">
        <f>IFERROR(IF(BQ$3='Rent Roll'!$U10,(-SUMIF('Monthly Cash Flow'!$F$2:$EG$2,'Commercial Lease'!BQ$2,'Monthly Cash Flow'!$F$29:$EG$29)*'Rent Roll'!$T10*'Rent Roll'!$R10),"-"),"-")</f>
        <v>-</v>
      </c>
      <c r="BR40" s="92" t="str">
        <f>IFERROR(IF(BR$3='Rent Roll'!$U10,(-SUMIF('Monthly Cash Flow'!$F$2:$EG$2,'Commercial Lease'!BR$2,'Monthly Cash Flow'!$F$29:$EG$29)*'Rent Roll'!$T10*'Rent Roll'!$R10),"-"),"-")</f>
        <v>-</v>
      </c>
      <c r="BS40" s="92" t="str">
        <f>IFERROR(IF(BS$3='Rent Roll'!$U10,(-SUMIF('Monthly Cash Flow'!$F$2:$EG$2,'Commercial Lease'!BS$2,'Monthly Cash Flow'!$F$29:$EG$29)*'Rent Roll'!$T10*'Rent Roll'!$R10),"-"),"-")</f>
        <v>-</v>
      </c>
      <c r="BT40" s="92" t="str">
        <f>IFERROR(IF(BT$3='Rent Roll'!$U10,(-SUMIF('Monthly Cash Flow'!$F$2:$EG$2,'Commercial Lease'!BT$2,'Monthly Cash Flow'!$F$29:$EG$29)*'Rent Roll'!$T10*'Rent Roll'!$R10),"-"),"-")</f>
        <v>-</v>
      </c>
      <c r="BU40" s="92" t="str">
        <f>IFERROR(IF(BU$3='Rent Roll'!$U10,(-SUMIF('Monthly Cash Flow'!$F$2:$EG$2,'Commercial Lease'!BU$2,'Monthly Cash Flow'!$F$29:$EG$29)*'Rent Roll'!$T10*'Rent Roll'!$R10),"-"),"-")</f>
        <v>-</v>
      </c>
      <c r="BV40" s="92" t="str">
        <f>IFERROR(IF(BV$3='Rent Roll'!$U10,(-SUMIF('Monthly Cash Flow'!$F$2:$EG$2,'Commercial Lease'!BV$2,'Monthly Cash Flow'!$F$29:$EG$29)*'Rent Roll'!$T10*'Rent Roll'!$R10),"-"),"-")</f>
        <v>-</v>
      </c>
      <c r="BW40" s="92" t="str">
        <f>IFERROR(IF(BW$3='Rent Roll'!$U10,(-SUMIF('Monthly Cash Flow'!$F$2:$EG$2,'Commercial Lease'!BW$2,'Monthly Cash Flow'!$F$29:$EG$29)*'Rent Roll'!$T10*'Rent Roll'!$R10),"-"),"-")</f>
        <v>-</v>
      </c>
      <c r="BX40" s="92" t="str">
        <f>IFERROR(IF(BX$3='Rent Roll'!$U10,(-SUMIF('Monthly Cash Flow'!$F$2:$EG$2,'Commercial Lease'!BX$2,'Monthly Cash Flow'!$F$29:$EG$29)*'Rent Roll'!$T10*'Rent Roll'!$R10),"-"),"-")</f>
        <v>-</v>
      </c>
      <c r="BY40" s="92" t="str">
        <f>IFERROR(IF(BY$3='Rent Roll'!$U10,(-SUMIF('Monthly Cash Flow'!$F$2:$EG$2,'Commercial Lease'!BY$2,'Monthly Cash Flow'!$F$29:$EG$29)*'Rent Roll'!$T10*'Rent Roll'!$R10),"-"),"-")</f>
        <v>-</v>
      </c>
      <c r="BZ40" s="92" t="str">
        <f>IFERROR(IF(BZ$3='Rent Roll'!$U10,(-SUMIF('Monthly Cash Flow'!$F$2:$EG$2,'Commercial Lease'!BZ$2,'Monthly Cash Flow'!$F$29:$EG$29)*'Rent Roll'!$T10*'Rent Roll'!$R10),"-"),"-")</f>
        <v>-</v>
      </c>
      <c r="CA40" s="92" t="str">
        <f>IFERROR(IF(CA$3='Rent Roll'!$U10,(-SUMIF('Monthly Cash Flow'!$F$2:$EG$2,'Commercial Lease'!CA$2,'Monthly Cash Flow'!$F$29:$EG$29)*'Rent Roll'!$T10*'Rent Roll'!$R10),"-"),"-")</f>
        <v>-</v>
      </c>
      <c r="CB40" s="92" t="str">
        <f>IFERROR(IF(CB$3='Rent Roll'!$U10,(-SUMIF('Monthly Cash Flow'!$F$2:$EG$2,'Commercial Lease'!CB$2,'Monthly Cash Flow'!$F$29:$EG$29)*'Rent Roll'!$T10*'Rent Roll'!$R10),"-"),"-")</f>
        <v>-</v>
      </c>
      <c r="CC40" s="92" t="str">
        <f>IFERROR(IF(CC$3='Rent Roll'!$U10,(-SUMIF('Monthly Cash Flow'!$F$2:$EG$2,'Commercial Lease'!CC$2,'Monthly Cash Flow'!$F$29:$EG$29)*'Rent Roll'!$T10*'Rent Roll'!$R10),"-"),"-")</f>
        <v>-</v>
      </c>
      <c r="CD40" s="92" t="str">
        <f>IFERROR(IF(CD$3='Rent Roll'!$U10,(-SUMIF('Monthly Cash Flow'!$F$2:$EG$2,'Commercial Lease'!CD$2,'Monthly Cash Flow'!$F$29:$EG$29)*'Rent Roll'!$T10*'Rent Roll'!$R10),"-"),"-")</f>
        <v>-</v>
      </c>
      <c r="CE40" s="92" t="str">
        <f>IFERROR(IF(CE$3='Rent Roll'!$U10,(-SUMIF('Monthly Cash Flow'!$F$2:$EG$2,'Commercial Lease'!CE$2,'Monthly Cash Flow'!$F$29:$EG$29)*'Rent Roll'!$T10*'Rent Roll'!$R10),"-"),"-")</f>
        <v>-</v>
      </c>
      <c r="CF40" s="92" t="str">
        <f>IFERROR(IF(CF$3='Rent Roll'!$U10,(-SUMIF('Monthly Cash Flow'!$F$2:$EG$2,'Commercial Lease'!CF$2,'Monthly Cash Flow'!$F$29:$EG$29)*'Rent Roll'!$T10*'Rent Roll'!$R10),"-"),"-")</f>
        <v>-</v>
      </c>
      <c r="CG40" s="92" t="str">
        <f>IFERROR(IF(CG$3='Rent Roll'!$U10,(-SUMIF('Monthly Cash Flow'!$F$2:$EG$2,'Commercial Lease'!CG$2,'Monthly Cash Flow'!$F$29:$EG$29)*'Rent Roll'!$T10*'Rent Roll'!$R10),"-"),"-")</f>
        <v>-</v>
      </c>
      <c r="CH40" s="92" t="str">
        <f>IFERROR(IF(CH$3='Rent Roll'!$U10,(-SUMIF('Monthly Cash Flow'!$F$2:$EG$2,'Commercial Lease'!CH$2,'Monthly Cash Flow'!$F$29:$EG$29)*'Rent Roll'!$T10*'Rent Roll'!$R10),"-"),"-")</f>
        <v>-</v>
      </c>
      <c r="CI40" s="92" t="str">
        <f>IFERROR(IF(CI$3='Rent Roll'!$U10,(-SUMIF('Monthly Cash Flow'!$F$2:$EG$2,'Commercial Lease'!CI$2,'Monthly Cash Flow'!$F$29:$EG$29)*'Rent Roll'!$T10*'Rent Roll'!$R10),"-"),"-")</f>
        <v>-</v>
      </c>
      <c r="CJ40" s="92" t="str">
        <f>IFERROR(IF(CJ$3='Rent Roll'!$U10,(-SUMIF('Monthly Cash Flow'!$F$2:$EG$2,'Commercial Lease'!CJ$2,'Monthly Cash Flow'!$F$29:$EG$29)*'Rent Roll'!$T10*'Rent Roll'!$R10),"-"),"-")</f>
        <v>-</v>
      </c>
      <c r="CK40" s="92" t="str">
        <f>IFERROR(IF(CK$3='Rent Roll'!$U10,(-SUMIF('Monthly Cash Flow'!$F$2:$EG$2,'Commercial Lease'!CK$2,'Monthly Cash Flow'!$F$29:$EG$29)*'Rent Roll'!$T10*'Rent Roll'!$R10),"-"),"-")</f>
        <v>-</v>
      </c>
      <c r="CL40" s="92" t="str">
        <f>IFERROR(IF(CL$3='Rent Roll'!$U10,(-SUMIF('Monthly Cash Flow'!$F$2:$EG$2,'Commercial Lease'!CL$2,'Monthly Cash Flow'!$F$29:$EG$29)*'Rent Roll'!$T10*'Rent Roll'!$R10),"-"),"-")</f>
        <v>-</v>
      </c>
      <c r="CM40" s="92" t="str">
        <f>IFERROR(IF(CM$3='Rent Roll'!$U10,(-SUMIF('Monthly Cash Flow'!$F$2:$EG$2,'Commercial Lease'!CM$2,'Monthly Cash Flow'!$F$29:$EG$29)*'Rent Roll'!$T10*'Rent Roll'!$R10),"-"),"-")</f>
        <v>-</v>
      </c>
      <c r="CN40" s="92" t="str">
        <f>IFERROR(IF(CN$3='Rent Roll'!$U10,(-SUMIF('Monthly Cash Flow'!$F$2:$EG$2,'Commercial Lease'!CN$2,'Monthly Cash Flow'!$F$29:$EG$29)*'Rent Roll'!$T10*'Rent Roll'!$R10),"-"),"-")</f>
        <v>-</v>
      </c>
      <c r="CO40" s="92" t="str">
        <f>IFERROR(IF(CO$3='Rent Roll'!$U10,(-SUMIF('Monthly Cash Flow'!$F$2:$EG$2,'Commercial Lease'!CO$2,'Monthly Cash Flow'!$F$29:$EG$29)*'Rent Roll'!$T10*'Rent Roll'!$R10),"-"),"-")</f>
        <v>-</v>
      </c>
      <c r="CP40" s="92" t="str">
        <f>IFERROR(IF(CP$3='Rent Roll'!$U10,(-SUMIF('Monthly Cash Flow'!$F$2:$EG$2,'Commercial Lease'!CP$2,'Monthly Cash Flow'!$F$29:$EG$29)*'Rent Roll'!$T10*'Rent Roll'!$R10),"-"),"-")</f>
        <v>-</v>
      </c>
      <c r="CQ40" s="92" t="str">
        <f>IFERROR(IF(CQ$3='Rent Roll'!$U10,(-SUMIF('Monthly Cash Flow'!$F$2:$EG$2,'Commercial Lease'!CQ$2,'Monthly Cash Flow'!$F$29:$EG$29)*'Rent Roll'!$T10*'Rent Roll'!$R10),"-"),"-")</f>
        <v>-</v>
      </c>
      <c r="CR40" s="92" t="str">
        <f>IFERROR(IF(CR$3='Rent Roll'!$U10,(-SUMIF('Monthly Cash Flow'!$F$2:$EG$2,'Commercial Lease'!CR$2,'Monthly Cash Flow'!$F$29:$EG$29)*'Rent Roll'!$T10*'Rent Roll'!$R10),"-"),"-")</f>
        <v>-</v>
      </c>
      <c r="CS40" s="92" t="str">
        <f>IFERROR(IF(CS$3='Rent Roll'!$U10,(-SUMIF('Monthly Cash Flow'!$F$2:$EG$2,'Commercial Lease'!CS$2,'Monthly Cash Flow'!$F$29:$EG$29)*'Rent Roll'!$T10*'Rent Roll'!$R10),"-"),"-")</f>
        <v>-</v>
      </c>
      <c r="CT40" s="92" t="str">
        <f>IFERROR(IF(CT$3='Rent Roll'!$U10,(-SUMIF('Monthly Cash Flow'!$F$2:$EG$2,'Commercial Lease'!CT$2,'Monthly Cash Flow'!$F$29:$EG$29)*'Rent Roll'!$T10*'Rent Roll'!$R10),"-"),"-")</f>
        <v>-</v>
      </c>
      <c r="CU40" s="92" t="str">
        <f>IFERROR(IF(CU$3='Rent Roll'!$U10,(-SUMIF('Monthly Cash Flow'!$F$2:$EG$2,'Commercial Lease'!CU$2,'Monthly Cash Flow'!$F$29:$EG$29)*'Rent Roll'!$T10*'Rent Roll'!$R10),"-"),"-")</f>
        <v>-</v>
      </c>
      <c r="CV40" s="92" t="str">
        <f>IFERROR(IF(CV$3='Rent Roll'!$U10,(-SUMIF('Monthly Cash Flow'!$F$2:$EG$2,'Commercial Lease'!CV$2,'Monthly Cash Flow'!$F$29:$EG$29)*'Rent Roll'!$T10*'Rent Roll'!$R10),"-"),"-")</f>
        <v>-</v>
      </c>
      <c r="CW40" s="92" t="str">
        <f>IFERROR(IF(CW$3='Rent Roll'!$U10,(-SUMIF('Monthly Cash Flow'!$F$2:$EG$2,'Commercial Lease'!CW$2,'Monthly Cash Flow'!$F$29:$EG$29)*'Rent Roll'!$T10*'Rent Roll'!$R10),"-"),"-")</f>
        <v>-</v>
      </c>
      <c r="CX40" s="92" t="str">
        <f>IFERROR(IF(CX$3='Rent Roll'!$U10,(-SUMIF('Monthly Cash Flow'!$F$2:$EG$2,'Commercial Lease'!CX$2,'Monthly Cash Flow'!$F$29:$EG$29)*'Rent Roll'!$T10*'Rent Roll'!$R10),"-"),"-")</f>
        <v>-</v>
      </c>
      <c r="CY40" s="92" t="str">
        <f>IFERROR(IF(CY$3='Rent Roll'!$U10,(-SUMIF('Monthly Cash Flow'!$F$2:$EG$2,'Commercial Lease'!CY$2,'Monthly Cash Flow'!$F$29:$EG$29)*'Rent Roll'!$T10*'Rent Roll'!$R10),"-"),"-")</f>
        <v>-</v>
      </c>
      <c r="CZ40" s="92" t="str">
        <f>IFERROR(IF(CZ$3='Rent Roll'!$U10,(-SUMIF('Monthly Cash Flow'!$F$2:$EG$2,'Commercial Lease'!CZ$2,'Monthly Cash Flow'!$F$29:$EG$29)*'Rent Roll'!$T10*'Rent Roll'!$R10),"-"),"-")</f>
        <v>-</v>
      </c>
      <c r="DA40" s="92" t="str">
        <f>IFERROR(IF(DA$3='Rent Roll'!$U10,(-SUMIF('Monthly Cash Flow'!$F$2:$EG$2,'Commercial Lease'!DA$2,'Monthly Cash Flow'!$F$29:$EG$29)*'Rent Roll'!$T10*'Rent Roll'!$R10),"-"),"-")</f>
        <v>-</v>
      </c>
      <c r="DB40" s="92" t="str">
        <f>IFERROR(IF(DB$3='Rent Roll'!$U10,(-SUMIF('Monthly Cash Flow'!$F$2:$EG$2,'Commercial Lease'!DB$2,'Monthly Cash Flow'!$F$29:$EG$29)*'Rent Roll'!$T10*'Rent Roll'!$R10),"-"),"-")</f>
        <v>-</v>
      </c>
      <c r="DC40" s="92" t="str">
        <f>IFERROR(IF(DC$3='Rent Roll'!$U10,(-SUMIF('Monthly Cash Flow'!$F$2:$EG$2,'Commercial Lease'!DC$2,'Monthly Cash Flow'!$F$29:$EG$29)*'Rent Roll'!$T10*'Rent Roll'!$R10),"-"),"-")</f>
        <v>-</v>
      </c>
      <c r="DD40" s="92" t="str">
        <f>IFERROR(IF(DD$3='Rent Roll'!$U10,(-SUMIF('Monthly Cash Flow'!$F$2:$EG$2,'Commercial Lease'!DD$2,'Monthly Cash Flow'!$F$29:$EG$29)*'Rent Roll'!$T10*'Rent Roll'!$R10),"-"),"-")</f>
        <v>-</v>
      </c>
      <c r="DE40" s="92" t="str">
        <f>IFERROR(IF(DE$3='Rent Roll'!$U10,(-SUMIF('Monthly Cash Flow'!$F$2:$EG$2,'Commercial Lease'!DE$2,'Monthly Cash Flow'!$F$29:$EG$29)*'Rent Roll'!$T10*'Rent Roll'!$R10),"-"),"-")</f>
        <v>-</v>
      </c>
      <c r="DF40" s="92" t="str">
        <f>IFERROR(IF(DF$3='Rent Roll'!$U10,(-SUMIF('Monthly Cash Flow'!$F$2:$EG$2,'Commercial Lease'!DF$2,'Monthly Cash Flow'!$F$29:$EG$29)*'Rent Roll'!$T10*'Rent Roll'!$R10),"-"),"-")</f>
        <v>-</v>
      </c>
      <c r="DG40" s="92" t="str">
        <f>IFERROR(IF(DG$3='Rent Roll'!$U10,(-SUMIF('Monthly Cash Flow'!$F$2:$EG$2,'Commercial Lease'!DG$2,'Monthly Cash Flow'!$F$29:$EG$29)*'Rent Roll'!$T10*'Rent Roll'!$R10),"-"),"-")</f>
        <v>-</v>
      </c>
      <c r="DH40" s="92" t="str">
        <f>IFERROR(IF(DH$3='Rent Roll'!$U10,(-SUMIF('Monthly Cash Flow'!$F$2:$EG$2,'Commercial Lease'!DH$2,'Monthly Cash Flow'!$F$29:$EG$29)*'Rent Roll'!$T10*'Rent Roll'!$R10),"-"),"-")</f>
        <v>-</v>
      </c>
      <c r="DI40" s="92" t="str">
        <f>IFERROR(IF(DI$3='Rent Roll'!$U10,(-SUMIF('Monthly Cash Flow'!$F$2:$EG$2,'Commercial Lease'!DI$2,'Monthly Cash Flow'!$F$29:$EG$29)*'Rent Roll'!$T10*'Rent Roll'!$R10),"-"),"-")</f>
        <v>-</v>
      </c>
      <c r="DJ40" s="92" t="str">
        <f>IFERROR(IF(DJ$3='Rent Roll'!$U10,(-SUMIF('Monthly Cash Flow'!$F$2:$EG$2,'Commercial Lease'!DJ$2,'Monthly Cash Flow'!$F$29:$EG$29)*'Rent Roll'!$T10*'Rent Roll'!$R10),"-"),"-")</f>
        <v>-</v>
      </c>
      <c r="DK40" s="92" t="str">
        <f>IFERROR(IF(DK$3='Rent Roll'!$U10,(-SUMIF('Monthly Cash Flow'!$F$2:$EG$2,'Commercial Lease'!DK$2,'Monthly Cash Flow'!$F$29:$EG$29)*'Rent Roll'!$T10*'Rent Roll'!$R10),"-"),"-")</f>
        <v>-</v>
      </c>
      <c r="DL40" s="92" t="str">
        <f>IFERROR(IF(DL$3='Rent Roll'!$U10,(-SUMIF('Monthly Cash Flow'!$F$2:$EG$2,'Commercial Lease'!DL$2,'Monthly Cash Flow'!$F$29:$EG$29)*'Rent Roll'!$T10*'Rent Roll'!$R10),"-"),"-")</f>
        <v>-</v>
      </c>
      <c r="DM40" s="92" t="str">
        <f>IFERROR(IF(DM$3='Rent Roll'!$U10,(-SUMIF('Monthly Cash Flow'!$F$2:$EG$2,'Commercial Lease'!DM$2,'Monthly Cash Flow'!$F$29:$EG$29)*'Rent Roll'!$T10*'Rent Roll'!$R10),"-"),"-")</f>
        <v>-</v>
      </c>
      <c r="DN40" s="92" t="str">
        <f>IFERROR(IF(DN$3='Rent Roll'!$U10,(-SUMIF('Monthly Cash Flow'!$F$2:$EG$2,'Commercial Lease'!DN$2,'Monthly Cash Flow'!$F$29:$EG$29)*'Rent Roll'!$T10*'Rent Roll'!$R10),"-"),"-")</f>
        <v>-</v>
      </c>
      <c r="DO40" s="92" t="str">
        <f>IFERROR(IF(DO$3='Rent Roll'!$U10,(-SUMIF('Monthly Cash Flow'!$F$2:$EG$2,'Commercial Lease'!DO$2,'Monthly Cash Flow'!$F$29:$EG$29)*'Rent Roll'!$T10*'Rent Roll'!$R10),"-"),"-")</f>
        <v>-</v>
      </c>
      <c r="DP40" s="92" t="str">
        <f>IFERROR(IF(DP$3='Rent Roll'!$U10,(-SUMIF('Monthly Cash Flow'!$F$2:$EG$2,'Commercial Lease'!DP$2,'Monthly Cash Flow'!$F$29:$EG$29)*'Rent Roll'!$T10*'Rent Roll'!$R10),"-"),"-")</f>
        <v>-</v>
      </c>
      <c r="DQ40" s="92" t="str">
        <f>IFERROR(IF(DQ$3='Rent Roll'!$U10,(-SUMIF('Monthly Cash Flow'!$F$2:$EG$2,'Commercial Lease'!DQ$2,'Monthly Cash Flow'!$F$29:$EG$29)*'Rent Roll'!$T10*'Rent Roll'!$R10),"-"),"-")</f>
        <v>-</v>
      </c>
      <c r="DR40" s="92" t="str">
        <f>IFERROR(IF(DR$3='Rent Roll'!$U10,(-SUMIF('Monthly Cash Flow'!$F$2:$EG$2,'Commercial Lease'!DR$2,'Monthly Cash Flow'!$F$29:$EG$29)*'Rent Roll'!$T10*'Rent Roll'!$R10),"-"),"-")</f>
        <v>-</v>
      </c>
      <c r="DS40" s="92" t="str">
        <f>IFERROR(IF(DS$3='Rent Roll'!$U10,(-SUMIF('Monthly Cash Flow'!$F$2:$EG$2,'Commercial Lease'!DS$2,'Monthly Cash Flow'!$F$29:$EG$29)*'Rent Roll'!$T10*'Rent Roll'!$R10),"-"),"-")</f>
        <v>-</v>
      </c>
      <c r="DT40" s="92" t="str">
        <f>IFERROR(IF(DT$3='Rent Roll'!$U10,(-SUMIF('Monthly Cash Flow'!$F$2:$EG$2,'Commercial Lease'!DT$2,'Monthly Cash Flow'!$F$29:$EG$29)*'Rent Roll'!$T10*'Rent Roll'!$R10),"-"),"-")</f>
        <v>-</v>
      </c>
      <c r="DU40" s="92" t="str">
        <f>IFERROR(IF(DU$3='Rent Roll'!$U10,(-SUMIF('Monthly Cash Flow'!$F$2:$EG$2,'Commercial Lease'!DU$2,'Monthly Cash Flow'!$F$29:$EG$29)*'Rent Roll'!$T10*'Rent Roll'!$R10),"-"),"-")</f>
        <v>-</v>
      </c>
      <c r="DV40" s="92" t="str">
        <f>IFERROR(IF(DV$3='Rent Roll'!$U10,(-SUMIF('Monthly Cash Flow'!$F$2:$EG$2,'Commercial Lease'!DV$2,'Monthly Cash Flow'!$F$29:$EG$29)*'Rent Roll'!$T10*'Rent Roll'!$R10),"-"),"-")</f>
        <v>-</v>
      </c>
      <c r="DW40" s="92" t="str">
        <f>IFERROR(IF(DW$3='Rent Roll'!$U10,(-SUMIF('Monthly Cash Flow'!$F$2:$EG$2,'Commercial Lease'!DW$2,'Monthly Cash Flow'!$F$29:$EG$29)*'Rent Roll'!$T10*'Rent Roll'!$R10),"-"),"-")</f>
        <v>-</v>
      </c>
      <c r="DX40" s="92" t="str">
        <f>IFERROR(IF(DX$3='Rent Roll'!$U10,(-SUMIF('Monthly Cash Flow'!$F$2:$EG$2,'Commercial Lease'!DX$2,'Monthly Cash Flow'!$F$29:$EG$29)*'Rent Roll'!$T10*'Rent Roll'!$R10),"-"),"-")</f>
        <v>-</v>
      </c>
      <c r="DY40" s="92" t="str">
        <f>IFERROR(IF(DY$3='Rent Roll'!$U10,(-SUMIF('Monthly Cash Flow'!$F$2:$EG$2,'Commercial Lease'!DY$2,'Monthly Cash Flow'!$F$29:$EG$29)*'Rent Roll'!$T10*'Rent Roll'!$R10),"-"),"-")</f>
        <v>-</v>
      </c>
      <c r="DZ40" s="92" t="str">
        <f>IFERROR(IF(DZ$3='Rent Roll'!$U10,(-SUMIF('Monthly Cash Flow'!$F$2:$EG$2,'Commercial Lease'!DZ$2,'Monthly Cash Flow'!$F$29:$EG$29)*'Rent Roll'!$T10*'Rent Roll'!$R10),"-"),"-")</f>
        <v>-</v>
      </c>
      <c r="EA40" s="92" t="str">
        <f>IFERROR(IF(EA$3='Rent Roll'!$U10,(-SUMIF('Monthly Cash Flow'!$F$2:$EG$2,'Commercial Lease'!EA$2,'Monthly Cash Flow'!$F$29:$EG$29)*'Rent Roll'!$T10*'Rent Roll'!$R10),"-"),"-")</f>
        <v>-</v>
      </c>
      <c r="EB40" s="92" t="str">
        <f>IFERROR(IF(EB$3='Rent Roll'!$U10,(-SUMIF('Monthly Cash Flow'!$F$2:$EG$2,'Commercial Lease'!EB$2,'Monthly Cash Flow'!$F$29:$EG$29)*'Rent Roll'!$T10*'Rent Roll'!$R10),"-"),"-")</f>
        <v>-</v>
      </c>
      <c r="EC40" s="92" t="str">
        <f>IFERROR(IF(EC$3='Rent Roll'!$U10,(-SUMIF('Monthly Cash Flow'!$F$2:$EG$2,'Commercial Lease'!EC$2,'Monthly Cash Flow'!$F$29:$EG$29)*'Rent Roll'!$T10*'Rent Roll'!$R10),"-"),"-")</f>
        <v>-</v>
      </c>
      <c r="ED40" s="92" t="str">
        <f>IFERROR(IF(ED$3='Rent Roll'!$U10,(-SUMIF('Monthly Cash Flow'!$F$2:$EG$2,'Commercial Lease'!ED$2,'Monthly Cash Flow'!$F$29:$EG$29)*'Rent Roll'!$T10*'Rent Roll'!$R10),"-"),"-")</f>
        <v>-</v>
      </c>
      <c r="EE40" s="92" t="str">
        <f>IFERROR(IF(EE$3='Rent Roll'!$U10,(-SUMIF('Monthly Cash Flow'!$F$2:$EG$2,'Commercial Lease'!EE$2,'Monthly Cash Flow'!$F$29:$EG$29)*'Rent Roll'!$T10*'Rent Roll'!$R10),"-"),"-")</f>
        <v>-</v>
      </c>
      <c r="EF40" s="214" t="str">
        <f>IFERROR(IF(EF$3='Rent Roll'!$U10,(-SUMIF('Monthly Cash Flow'!$F$2:$EG$2,'Commercial Lease'!EF$2,'Monthly Cash Flow'!$F$29:$EG$29)*'Rent Roll'!$T10*'Rent Roll'!$R10),"-"),"-")</f>
        <v>-</v>
      </c>
      <c r="EG40" s="251" t="s">
        <v>109</v>
      </c>
    </row>
    <row r="41" spans="2:137" x14ac:dyDescent="0.25">
      <c r="B41" s="290"/>
      <c r="C41" s="287" t="str">
        <f>CONCATENATE('Rent Roll'!B11&amp;" - "&amp;'Rent Roll'!C11)</f>
        <v xml:space="preserve"> - </v>
      </c>
      <c r="D41" s="214">
        <f t="shared" si="15"/>
        <v>0</v>
      </c>
      <c r="E41" s="92" t="str">
        <f>IFERROR(IF(E$3='Rent Roll'!$U11,(-SUMIF('Monthly Cash Flow'!$F$2:$EG$2,'Commercial Lease'!E$2,'Monthly Cash Flow'!$F$29:$EG$29)*'Rent Roll'!$T11*'Rent Roll'!$R11),"-"),"-")</f>
        <v>-</v>
      </c>
      <c r="F41" s="92" t="str">
        <f>IFERROR(IF(F$3='Rent Roll'!$U11,(-SUMIF('Monthly Cash Flow'!$F$2:$EG$2,'Commercial Lease'!F$2,'Monthly Cash Flow'!$F$29:$EG$29)*'Rent Roll'!$T11*'Rent Roll'!$R11),"-"),"-")</f>
        <v>-</v>
      </c>
      <c r="G41" s="92" t="str">
        <f>IFERROR(IF(G$3='Rent Roll'!$U11,(-SUMIF('Monthly Cash Flow'!$F$2:$EG$2,'Commercial Lease'!G$2,'Monthly Cash Flow'!$F$29:$EG$29)*'Rent Roll'!$T11*'Rent Roll'!$R11),"-"),"-")</f>
        <v>-</v>
      </c>
      <c r="H41" s="92" t="str">
        <f>IFERROR(IF(H$3='Rent Roll'!$U11,(-SUMIF('Monthly Cash Flow'!$F$2:$EG$2,'Commercial Lease'!H$2,'Monthly Cash Flow'!$F$29:$EG$29)*'Rent Roll'!$T11*'Rent Roll'!$R11),"-"),"-")</f>
        <v>-</v>
      </c>
      <c r="I41" s="92" t="str">
        <f>IFERROR(IF(I$3='Rent Roll'!$U11,(-SUMIF('Monthly Cash Flow'!$F$2:$EG$2,'Commercial Lease'!I$2,'Monthly Cash Flow'!$F$29:$EG$29)*'Rent Roll'!$T11*'Rent Roll'!$R11),"-"),"-")</f>
        <v>-</v>
      </c>
      <c r="J41" s="92" t="str">
        <f>IFERROR(IF(J$3='Rent Roll'!$U11,(-SUMIF('Monthly Cash Flow'!$F$2:$EG$2,'Commercial Lease'!J$2,'Monthly Cash Flow'!$F$29:$EG$29)*'Rent Roll'!$T11*'Rent Roll'!$R11),"-"),"-")</f>
        <v>-</v>
      </c>
      <c r="K41" s="92" t="str">
        <f>IFERROR(IF(K$3='Rent Roll'!$U11,(-SUMIF('Monthly Cash Flow'!$F$2:$EG$2,'Commercial Lease'!K$2,'Monthly Cash Flow'!$F$29:$EG$29)*'Rent Roll'!$T11*'Rent Roll'!$R11),"-"),"-")</f>
        <v>-</v>
      </c>
      <c r="L41" s="92" t="str">
        <f>IFERROR(IF(L$3='Rent Roll'!$U11,(-SUMIF('Monthly Cash Flow'!$F$2:$EG$2,'Commercial Lease'!L$2,'Monthly Cash Flow'!$F$29:$EG$29)*'Rent Roll'!$T11*'Rent Roll'!$R11),"-"),"-")</f>
        <v>-</v>
      </c>
      <c r="M41" s="92" t="str">
        <f>IFERROR(IF(M$3='Rent Roll'!$U11,(-SUMIF('Monthly Cash Flow'!$F$2:$EG$2,'Commercial Lease'!M$2,'Monthly Cash Flow'!$F$29:$EG$29)*'Rent Roll'!$T11*'Rent Roll'!$R11),"-"),"-")</f>
        <v>-</v>
      </c>
      <c r="N41" s="92" t="str">
        <f>IFERROR(IF(N$3='Rent Roll'!$U11,(-SUMIF('Monthly Cash Flow'!$F$2:$EG$2,'Commercial Lease'!N$2,'Monthly Cash Flow'!$F$29:$EG$29)*'Rent Roll'!$T11*'Rent Roll'!$R11),"-"),"-")</f>
        <v>-</v>
      </c>
      <c r="O41" s="92" t="str">
        <f>IFERROR(IF(O$3='Rent Roll'!$U11,(-SUMIF('Monthly Cash Flow'!$F$2:$EG$2,'Commercial Lease'!O$2,'Monthly Cash Flow'!$F$29:$EG$29)*'Rent Roll'!$T11*'Rent Roll'!$R11),"-"),"-")</f>
        <v>-</v>
      </c>
      <c r="P41" s="92" t="str">
        <f>IFERROR(IF(P$3='Rent Roll'!$U11,(-SUMIF('Monthly Cash Flow'!$F$2:$EG$2,'Commercial Lease'!P$2,'Monthly Cash Flow'!$F$29:$EG$29)*'Rent Roll'!$T11*'Rent Roll'!$R11),"-"),"-")</f>
        <v>-</v>
      </c>
      <c r="Q41" s="92" t="str">
        <f>IFERROR(IF(Q$3='Rent Roll'!$U11,(-SUMIF('Monthly Cash Flow'!$F$2:$EG$2,'Commercial Lease'!Q$2,'Monthly Cash Flow'!$F$29:$EG$29)*'Rent Roll'!$T11*'Rent Roll'!$R11),"-"),"-")</f>
        <v>-</v>
      </c>
      <c r="R41" s="92" t="str">
        <f>IFERROR(IF(R$3='Rent Roll'!$U11,(-SUMIF('Monthly Cash Flow'!$F$2:$EG$2,'Commercial Lease'!R$2,'Monthly Cash Flow'!$F$29:$EG$29)*'Rent Roll'!$T11*'Rent Roll'!$R11),"-"),"-")</f>
        <v>-</v>
      </c>
      <c r="S41" s="92" t="str">
        <f>IFERROR(IF(S$3='Rent Roll'!$U11,(-SUMIF('Monthly Cash Flow'!$F$2:$EG$2,'Commercial Lease'!S$2,'Monthly Cash Flow'!$F$29:$EG$29)*'Rent Roll'!$T11*'Rent Roll'!$R11),"-"),"-")</f>
        <v>-</v>
      </c>
      <c r="T41" s="92" t="str">
        <f>IFERROR(IF(T$3='Rent Roll'!$U11,(-SUMIF('Monthly Cash Flow'!$F$2:$EG$2,'Commercial Lease'!T$2,'Monthly Cash Flow'!$F$29:$EG$29)*'Rent Roll'!$T11*'Rent Roll'!$R11),"-"),"-")</f>
        <v>-</v>
      </c>
      <c r="U41" s="92" t="str">
        <f>IFERROR(IF(U$3='Rent Roll'!$U11,(-SUMIF('Monthly Cash Flow'!$F$2:$EG$2,'Commercial Lease'!U$2,'Monthly Cash Flow'!$F$29:$EG$29)*'Rent Roll'!$T11*'Rent Roll'!$R11),"-"),"-")</f>
        <v>-</v>
      </c>
      <c r="V41" s="92" t="str">
        <f>IFERROR(IF(V$3='Rent Roll'!$U11,(-SUMIF('Monthly Cash Flow'!$F$2:$EG$2,'Commercial Lease'!V$2,'Monthly Cash Flow'!$F$29:$EG$29)*'Rent Roll'!$T11*'Rent Roll'!$R11),"-"),"-")</f>
        <v>-</v>
      </c>
      <c r="W41" s="92" t="str">
        <f>IFERROR(IF(W$3='Rent Roll'!$U11,(-SUMIF('Monthly Cash Flow'!$F$2:$EG$2,'Commercial Lease'!W$2,'Monthly Cash Flow'!$F$29:$EG$29)*'Rent Roll'!$T11*'Rent Roll'!$R11),"-"),"-")</f>
        <v>-</v>
      </c>
      <c r="X41" s="92" t="str">
        <f>IFERROR(IF(X$3='Rent Roll'!$U11,(-SUMIF('Monthly Cash Flow'!$F$2:$EG$2,'Commercial Lease'!X$2,'Monthly Cash Flow'!$F$29:$EG$29)*'Rent Roll'!$T11*'Rent Roll'!$R11),"-"),"-")</f>
        <v>-</v>
      </c>
      <c r="Y41" s="92" t="str">
        <f>IFERROR(IF(Y$3='Rent Roll'!$U11,(-SUMIF('Monthly Cash Flow'!$F$2:$EG$2,'Commercial Lease'!Y$2,'Monthly Cash Flow'!$F$29:$EG$29)*'Rent Roll'!$T11*'Rent Roll'!$R11),"-"),"-")</f>
        <v>-</v>
      </c>
      <c r="Z41" s="92" t="str">
        <f>IFERROR(IF(Z$3='Rent Roll'!$U11,(-SUMIF('Monthly Cash Flow'!$F$2:$EG$2,'Commercial Lease'!Z$2,'Monthly Cash Flow'!$F$29:$EG$29)*'Rent Roll'!$T11*'Rent Roll'!$R11),"-"),"-")</f>
        <v>-</v>
      </c>
      <c r="AA41" s="92" t="str">
        <f>IFERROR(IF(AA$3='Rent Roll'!$U11,(-SUMIF('Monthly Cash Flow'!$F$2:$EG$2,'Commercial Lease'!AA$2,'Monthly Cash Flow'!$F$29:$EG$29)*'Rent Roll'!$T11*'Rent Roll'!$R11),"-"),"-")</f>
        <v>-</v>
      </c>
      <c r="AB41" s="92" t="str">
        <f>IFERROR(IF(AB$3='Rent Roll'!$U11,(-SUMIF('Monthly Cash Flow'!$F$2:$EG$2,'Commercial Lease'!AB$2,'Monthly Cash Flow'!$F$29:$EG$29)*'Rent Roll'!$T11*'Rent Roll'!$R11),"-"),"-")</f>
        <v>-</v>
      </c>
      <c r="AC41" s="92" t="str">
        <f>IFERROR(IF(AC$3='Rent Roll'!$U11,(-SUMIF('Monthly Cash Flow'!$F$2:$EG$2,'Commercial Lease'!AC$2,'Monthly Cash Flow'!$F$29:$EG$29)*'Rent Roll'!$T11*'Rent Roll'!$R11),"-"),"-")</f>
        <v>-</v>
      </c>
      <c r="AD41" s="92" t="str">
        <f>IFERROR(IF(AD$3='Rent Roll'!$U11,(-SUMIF('Monthly Cash Flow'!$F$2:$EG$2,'Commercial Lease'!AD$2,'Monthly Cash Flow'!$F$29:$EG$29)*'Rent Roll'!$T11*'Rent Roll'!$R11),"-"),"-")</f>
        <v>-</v>
      </c>
      <c r="AE41" s="92" t="str">
        <f>IFERROR(IF(AE$3='Rent Roll'!$U11,(-SUMIF('Monthly Cash Flow'!$F$2:$EG$2,'Commercial Lease'!AE$2,'Monthly Cash Flow'!$F$29:$EG$29)*'Rent Roll'!$T11*'Rent Roll'!$R11),"-"),"-")</f>
        <v>-</v>
      </c>
      <c r="AF41" s="92" t="str">
        <f>IFERROR(IF(AF$3='Rent Roll'!$U11,(-SUMIF('Monthly Cash Flow'!$F$2:$EG$2,'Commercial Lease'!AF$2,'Monthly Cash Flow'!$F$29:$EG$29)*'Rent Roll'!$T11*'Rent Roll'!$R11),"-"),"-")</f>
        <v>-</v>
      </c>
      <c r="AG41" s="92" t="str">
        <f>IFERROR(IF(AG$3='Rent Roll'!$U11,(-SUMIF('Monthly Cash Flow'!$F$2:$EG$2,'Commercial Lease'!AG$2,'Monthly Cash Flow'!$F$29:$EG$29)*'Rent Roll'!$T11*'Rent Roll'!$R11),"-"),"-")</f>
        <v>-</v>
      </c>
      <c r="AH41" s="92" t="str">
        <f>IFERROR(IF(AH$3='Rent Roll'!$U11,(-SUMIF('Monthly Cash Flow'!$F$2:$EG$2,'Commercial Lease'!AH$2,'Monthly Cash Flow'!$F$29:$EG$29)*'Rent Roll'!$T11*'Rent Roll'!$R11),"-"),"-")</f>
        <v>-</v>
      </c>
      <c r="AI41" s="92" t="str">
        <f>IFERROR(IF(AI$3='Rent Roll'!$U11,(-SUMIF('Monthly Cash Flow'!$F$2:$EG$2,'Commercial Lease'!AI$2,'Monthly Cash Flow'!$F$29:$EG$29)*'Rent Roll'!$T11*'Rent Roll'!$R11),"-"),"-")</f>
        <v>-</v>
      </c>
      <c r="AJ41" s="92" t="str">
        <f>IFERROR(IF(AJ$3='Rent Roll'!$U11,(-SUMIF('Monthly Cash Flow'!$F$2:$EG$2,'Commercial Lease'!AJ$2,'Monthly Cash Flow'!$F$29:$EG$29)*'Rent Roll'!$T11*'Rent Roll'!$R11),"-"),"-")</f>
        <v>-</v>
      </c>
      <c r="AK41" s="92" t="str">
        <f>IFERROR(IF(AK$3='Rent Roll'!$U11,(-SUMIF('Monthly Cash Flow'!$F$2:$EG$2,'Commercial Lease'!AK$2,'Monthly Cash Flow'!$F$29:$EG$29)*'Rent Roll'!$T11*'Rent Roll'!$R11),"-"),"-")</f>
        <v>-</v>
      </c>
      <c r="AL41" s="92" t="str">
        <f>IFERROR(IF(AL$3='Rent Roll'!$U11,(-SUMIF('Monthly Cash Flow'!$F$2:$EG$2,'Commercial Lease'!AL$2,'Monthly Cash Flow'!$F$29:$EG$29)*'Rent Roll'!$T11*'Rent Roll'!$R11),"-"),"-")</f>
        <v>-</v>
      </c>
      <c r="AM41" s="92" t="str">
        <f>IFERROR(IF(AM$3='Rent Roll'!$U11,(-SUMIF('Monthly Cash Flow'!$F$2:$EG$2,'Commercial Lease'!AM$2,'Monthly Cash Flow'!$F$29:$EG$29)*'Rent Roll'!$T11*'Rent Roll'!$R11),"-"),"-")</f>
        <v>-</v>
      </c>
      <c r="AN41" s="92" t="str">
        <f>IFERROR(IF(AN$3='Rent Roll'!$U11,(-SUMIF('Monthly Cash Flow'!$F$2:$EG$2,'Commercial Lease'!AN$2,'Monthly Cash Flow'!$F$29:$EG$29)*'Rent Roll'!$T11*'Rent Roll'!$R11),"-"),"-")</f>
        <v>-</v>
      </c>
      <c r="AO41" s="92" t="str">
        <f>IFERROR(IF(AO$3='Rent Roll'!$U11,(-SUMIF('Monthly Cash Flow'!$F$2:$EG$2,'Commercial Lease'!AO$2,'Monthly Cash Flow'!$F$29:$EG$29)*'Rent Roll'!$T11*'Rent Roll'!$R11),"-"),"-")</f>
        <v>-</v>
      </c>
      <c r="AP41" s="92" t="str">
        <f>IFERROR(IF(AP$3='Rent Roll'!$U11,(-SUMIF('Monthly Cash Flow'!$F$2:$EG$2,'Commercial Lease'!AP$2,'Monthly Cash Flow'!$F$29:$EG$29)*'Rent Roll'!$T11*'Rent Roll'!$R11),"-"),"-")</f>
        <v>-</v>
      </c>
      <c r="AQ41" s="92" t="str">
        <f>IFERROR(IF(AQ$3='Rent Roll'!$U11,(-SUMIF('Monthly Cash Flow'!$F$2:$EG$2,'Commercial Lease'!AQ$2,'Monthly Cash Flow'!$F$29:$EG$29)*'Rent Roll'!$T11*'Rent Roll'!$R11),"-"),"-")</f>
        <v>-</v>
      </c>
      <c r="AR41" s="92" t="str">
        <f>IFERROR(IF(AR$3='Rent Roll'!$U11,(-SUMIF('Monthly Cash Flow'!$F$2:$EG$2,'Commercial Lease'!AR$2,'Monthly Cash Flow'!$F$29:$EG$29)*'Rent Roll'!$T11*'Rent Roll'!$R11),"-"),"-")</f>
        <v>-</v>
      </c>
      <c r="AS41" s="92" t="str">
        <f>IFERROR(IF(AS$3='Rent Roll'!$U11,(-SUMIF('Monthly Cash Flow'!$F$2:$EG$2,'Commercial Lease'!AS$2,'Monthly Cash Flow'!$F$29:$EG$29)*'Rent Roll'!$T11*'Rent Roll'!$R11),"-"),"-")</f>
        <v>-</v>
      </c>
      <c r="AT41" s="92" t="str">
        <f>IFERROR(IF(AT$3='Rent Roll'!$U11,(-SUMIF('Monthly Cash Flow'!$F$2:$EG$2,'Commercial Lease'!AT$2,'Monthly Cash Flow'!$F$29:$EG$29)*'Rent Roll'!$T11*'Rent Roll'!$R11),"-"),"-")</f>
        <v>-</v>
      </c>
      <c r="AU41" s="92" t="str">
        <f>IFERROR(IF(AU$3='Rent Roll'!$U11,(-SUMIF('Monthly Cash Flow'!$F$2:$EG$2,'Commercial Lease'!AU$2,'Monthly Cash Flow'!$F$29:$EG$29)*'Rent Roll'!$T11*'Rent Roll'!$R11),"-"),"-")</f>
        <v>-</v>
      </c>
      <c r="AV41" s="92" t="str">
        <f>IFERROR(IF(AV$3='Rent Roll'!$U11,(-SUMIF('Monthly Cash Flow'!$F$2:$EG$2,'Commercial Lease'!AV$2,'Monthly Cash Flow'!$F$29:$EG$29)*'Rent Roll'!$T11*'Rent Roll'!$R11),"-"),"-")</f>
        <v>-</v>
      </c>
      <c r="AW41" s="92" t="str">
        <f>IFERROR(IF(AW$3='Rent Roll'!$U11,(-SUMIF('Monthly Cash Flow'!$F$2:$EG$2,'Commercial Lease'!AW$2,'Monthly Cash Flow'!$F$29:$EG$29)*'Rent Roll'!$T11*'Rent Roll'!$R11),"-"),"-")</f>
        <v>-</v>
      </c>
      <c r="AX41" s="92" t="str">
        <f>IFERROR(IF(AX$3='Rent Roll'!$U11,(-SUMIF('Monthly Cash Flow'!$F$2:$EG$2,'Commercial Lease'!AX$2,'Monthly Cash Flow'!$F$29:$EG$29)*'Rent Roll'!$T11*'Rent Roll'!$R11),"-"),"-")</f>
        <v>-</v>
      </c>
      <c r="AY41" s="92" t="str">
        <f>IFERROR(IF(AY$3='Rent Roll'!$U11,(-SUMIF('Monthly Cash Flow'!$F$2:$EG$2,'Commercial Lease'!AY$2,'Monthly Cash Flow'!$F$29:$EG$29)*'Rent Roll'!$T11*'Rent Roll'!$R11),"-"),"-")</f>
        <v>-</v>
      </c>
      <c r="AZ41" s="92" t="str">
        <f>IFERROR(IF(AZ$3='Rent Roll'!$U11,(-SUMIF('Monthly Cash Flow'!$F$2:$EG$2,'Commercial Lease'!AZ$2,'Monthly Cash Flow'!$F$29:$EG$29)*'Rent Roll'!$T11*'Rent Roll'!$R11),"-"),"-")</f>
        <v>-</v>
      </c>
      <c r="BA41" s="92" t="str">
        <f>IFERROR(IF(BA$3='Rent Roll'!$U11,(-SUMIF('Monthly Cash Flow'!$F$2:$EG$2,'Commercial Lease'!BA$2,'Monthly Cash Flow'!$F$29:$EG$29)*'Rent Roll'!$T11*'Rent Roll'!$R11),"-"),"-")</f>
        <v>-</v>
      </c>
      <c r="BB41" s="92" t="str">
        <f>IFERROR(IF(BB$3='Rent Roll'!$U11,(-SUMIF('Monthly Cash Flow'!$F$2:$EG$2,'Commercial Lease'!BB$2,'Monthly Cash Flow'!$F$29:$EG$29)*'Rent Roll'!$T11*'Rent Roll'!$R11),"-"),"-")</f>
        <v>-</v>
      </c>
      <c r="BC41" s="92" t="str">
        <f>IFERROR(IF(BC$3='Rent Roll'!$U11,(-SUMIF('Monthly Cash Flow'!$F$2:$EG$2,'Commercial Lease'!BC$2,'Monthly Cash Flow'!$F$29:$EG$29)*'Rent Roll'!$T11*'Rent Roll'!$R11),"-"),"-")</f>
        <v>-</v>
      </c>
      <c r="BD41" s="92" t="str">
        <f>IFERROR(IF(BD$3='Rent Roll'!$U11,(-SUMIF('Monthly Cash Flow'!$F$2:$EG$2,'Commercial Lease'!BD$2,'Monthly Cash Flow'!$F$29:$EG$29)*'Rent Roll'!$T11*'Rent Roll'!$R11),"-"),"-")</f>
        <v>-</v>
      </c>
      <c r="BE41" s="92" t="str">
        <f>IFERROR(IF(BE$3='Rent Roll'!$U11,(-SUMIF('Monthly Cash Flow'!$F$2:$EG$2,'Commercial Lease'!BE$2,'Monthly Cash Flow'!$F$29:$EG$29)*'Rent Roll'!$T11*'Rent Roll'!$R11),"-"),"-")</f>
        <v>-</v>
      </c>
      <c r="BF41" s="92" t="str">
        <f>IFERROR(IF(BF$3='Rent Roll'!$U11,(-SUMIF('Monthly Cash Flow'!$F$2:$EG$2,'Commercial Lease'!BF$2,'Monthly Cash Flow'!$F$29:$EG$29)*'Rent Roll'!$T11*'Rent Roll'!$R11),"-"),"-")</f>
        <v>-</v>
      </c>
      <c r="BG41" s="92" t="str">
        <f>IFERROR(IF(BG$3='Rent Roll'!$U11,(-SUMIF('Monthly Cash Flow'!$F$2:$EG$2,'Commercial Lease'!BG$2,'Monthly Cash Flow'!$F$29:$EG$29)*'Rent Roll'!$T11*'Rent Roll'!$R11),"-"),"-")</f>
        <v>-</v>
      </c>
      <c r="BH41" s="92" t="str">
        <f>IFERROR(IF(BH$3='Rent Roll'!$U11,(-SUMIF('Monthly Cash Flow'!$F$2:$EG$2,'Commercial Lease'!BH$2,'Monthly Cash Flow'!$F$29:$EG$29)*'Rent Roll'!$T11*'Rent Roll'!$R11),"-"),"-")</f>
        <v>-</v>
      </c>
      <c r="BI41" s="92" t="str">
        <f>IFERROR(IF(BI$3='Rent Roll'!$U11,(-SUMIF('Monthly Cash Flow'!$F$2:$EG$2,'Commercial Lease'!BI$2,'Monthly Cash Flow'!$F$29:$EG$29)*'Rent Roll'!$T11*'Rent Roll'!$R11),"-"),"-")</f>
        <v>-</v>
      </c>
      <c r="BJ41" s="92" t="str">
        <f>IFERROR(IF(BJ$3='Rent Roll'!$U11,(-SUMIF('Monthly Cash Flow'!$F$2:$EG$2,'Commercial Lease'!BJ$2,'Monthly Cash Flow'!$F$29:$EG$29)*'Rent Roll'!$T11*'Rent Roll'!$R11),"-"),"-")</f>
        <v>-</v>
      </c>
      <c r="BK41" s="92" t="str">
        <f>IFERROR(IF(BK$3='Rent Roll'!$U11,(-SUMIF('Monthly Cash Flow'!$F$2:$EG$2,'Commercial Lease'!BK$2,'Monthly Cash Flow'!$F$29:$EG$29)*'Rent Roll'!$T11*'Rent Roll'!$R11),"-"),"-")</f>
        <v>-</v>
      </c>
      <c r="BL41" s="92" t="str">
        <f>IFERROR(IF(BL$3='Rent Roll'!$U11,(-SUMIF('Monthly Cash Flow'!$F$2:$EG$2,'Commercial Lease'!BL$2,'Monthly Cash Flow'!$F$29:$EG$29)*'Rent Roll'!$T11*'Rent Roll'!$R11),"-"),"-")</f>
        <v>-</v>
      </c>
      <c r="BM41" s="92" t="str">
        <f>IFERROR(IF(BM$3='Rent Roll'!$U11,(-SUMIF('Monthly Cash Flow'!$F$2:$EG$2,'Commercial Lease'!BM$2,'Monthly Cash Flow'!$F$29:$EG$29)*'Rent Roll'!$T11*'Rent Roll'!$R11),"-"),"-")</f>
        <v>-</v>
      </c>
      <c r="BN41" s="92" t="str">
        <f>IFERROR(IF(BN$3='Rent Roll'!$U11,(-SUMIF('Monthly Cash Flow'!$F$2:$EG$2,'Commercial Lease'!BN$2,'Monthly Cash Flow'!$F$29:$EG$29)*'Rent Roll'!$T11*'Rent Roll'!$R11),"-"),"-")</f>
        <v>-</v>
      </c>
      <c r="BO41" s="92" t="str">
        <f>IFERROR(IF(BO$3='Rent Roll'!$U11,(-SUMIF('Monthly Cash Flow'!$F$2:$EG$2,'Commercial Lease'!BO$2,'Monthly Cash Flow'!$F$29:$EG$29)*'Rent Roll'!$T11*'Rent Roll'!$R11),"-"),"-")</f>
        <v>-</v>
      </c>
      <c r="BP41" s="92" t="str">
        <f>IFERROR(IF(BP$3='Rent Roll'!$U11,(-SUMIF('Monthly Cash Flow'!$F$2:$EG$2,'Commercial Lease'!BP$2,'Monthly Cash Flow'!$F$29:$EG$29)*'Rent Roll'!$T11*'Rent Roll'!$R11),"-"),"-")</f>
        <v>-</v>
      </c>
      <c r="BQ41" s="92" t="str">
        <f>IFERROR(IF(BQ$3='Rent Roll'!$U11,(-SUMIF('Monthly Cash Flow'!$F$2:$EG$2,'Commercial Lease'!BQ$2,'Monthly Cash Flow'!$F$29:$EG$29)*'Rent Roll'!$T11*'Rent Roll'!$R11),"-"),"-")</f>
        <v>-</v>
      </c>
      <c r="BR41" s="92" t="str">
        <f>IFERROR(IF(BR$3='Rent Roll'!$U11,(-SUMIF('Monthly Cash Flow'!$F$2:$EG$2,'Commercial Lease'!BR$2,'Monthly Cash Flow'!$F$29:$EG$29)*'Rent Roll'!$T11*'Rent Roll'!$R11),"-"),"-")</f>
        <v>-</v>
      </c>
      <c r="BS41" s="92" t="str">
        <f>IFERROR(IF(BS$3='Rent Roll'!$U11,(-SUMIF('Monthly Cash Flow'!$F$2:$EG$2,'Commercial Lease'!BS$2,'Monthly Cash Flow'!$F$29:$EG$29)*'Rent Roll'!$T11*'Rent Roll'!$R11),"-"),"-")</f>
        <v>-</v>
      </c>
      <c r="BT41" s="92" t="str">
        <f>IFERROR(IF(BT$3='Rent Roll'!$U11,(-SUMIF('Monthly Cash Flow'!$F$2:$EG$2,'Commercial Lease'!BT$2,'Monthly Cash Flow'!$F$29:$EG$29)*'Rent Roll'!$T11*'Rent Roll'!$R11),"-"),"-")</f>
        <v>-</v>
      </c>
      <c r="BU41" s="92" t="str">
        <f>IFERROR(IF(BU$3='Rent Roll'!$U11,(-SUMIF('Monthly Cash Flow'!$F$2:$EG$2,'Commercial Lease'!BU$2,'Monthly Cash Flow'!$F$29:$EG$29)*'Rent Roll'!$T11*'Rent Roll'!$R11),"-"),"-")</f>
        <v>-</v>
      </c>
      <c r="BV41" s="92" t="str">
        <f>IFERROR(IF(BV$3='Rent Roll'!$U11,(-SUMIF('Monthly Cash Flow'!$F$2:$EG$2,'Commercial Lease'!BV$2,'Monthly Cash Flow'!$F$29:$EG$29)*'Rent Roll'!$T11*'Rent Roll'!$R11),"-"),"-")</f>
        <v>-</v>
      </c>
      <c r="BW41" s="92" t="str">
        <f>IFERROR(IF(BW$3='Rent Roll'!$U11,(-SUMIF('Monthly Cash Flow'!$F$2:$EG$2,'Commercial Lease'!BW$2,'Monthly Cash Flow'!$F$29:$EG$29)*'Rent Roll'!$T11*'Rent Roll'!$R11),"-"),"-")</f>
        <v>-</v>
      </c>
      <c r="BX41" s="92" t="str">
        <f>IFERROR(IF(BX$3='Rent Roll'!$U11,(-SUMIF('Monthly Cash Flow'!$F$2:$EG$2,'Commercial Lease'!BX$2,'Monthly Cash Flow'!$F$29:$EG$29)*'Rent Roll'!$T11*'Rent Roll'!$R11),"-"),"-")</f>
        <v>-</v>
      </c>
      <c r="BY41" s="92" t="str">
        <f>IFERROR(IF(BY$3='Rent Roll'!$U11,(-SUMIF('Monthly Cash Flow'!$F$2:$EG$2,'Commercial Lease'!BY$2,'Monthly Cash Flow'!$F$29:$EG$29)*'Rent Roll'!$T11*'Rent Roll'!$R11),"-"),"-")</f>
        <v>-</v>
      </c>
      <c r="BZ41" s="92" t="str">
        <f>IFERROR(IF(BZ$3='Rent Roll'!$U11,(-SUMIF('Monthly Cash Flow'!$F$2:$EG$2,'Commercial Lease'!BZ$2,'Monthly Cash Flow'!$F$29:$EG$29)*'Rent Roll'!$T11*'Rent Roll'!$R11),"-"),"-")</f>
        <v>-</v>
      </c>
      <c r="CA41" s="92" t="str">
        <f>IFERROR(IF(CA$3='Rent Roll'!$U11,(-SUMIF('Monthly Cash Flow'!$F$2:$EG$2,'Commercial Lease'!CA$2,'Monthly Cash Flow'!$F$29:$EG$29)*'Rent Roll'!$T11*'Rent Roll'!$R11),"-"),"-")</f>
        <v>-</v>
      </c>
      <c r="CB41" s="92" t="str">
        <f>IFERROR(IF(CB$3='Rent Roll'!$U11,(-SUMIF('Monthly Cash Flow'!$F$2:$EG$2,'Commercial Lease'!CB$2,'Monthly Cash Flow'!$F$29:$EG$29)*'Rent Roll'!$T11*'Rent Roll'!$R11),"-"),"-")</f>
        <v>-</v>
      </c>
      <c r="CC41" s="92" t="str">
        <f>IFERROR(IF(CC$3='Rent Roll'!$U11,(-SUMIF('Monthly Cash Flow'!$F$2:$EG$2,'Commercial Lease'!CC$2,'Monthly Cash Flow'!$F$29:$EG$29)*'Rent Roll'!$T11*'Rent Roll'!$R11),"-"),"-")</f>
        <v>-</v>
      </c>
      <c r="CD41" s="92" t="str">
        <f>IFERROR(IF(CD$3='Rent Roll'!$U11,(-SUMIF('Monthly Cash Flow'!$F$2:$EG$2,'Commercial Lease'!CD$2,'Monthly Cash Flow'!$F$29:$EG$29)*'Rent Roll'!$T11*'Rent Roll'!$R11),"-"),"-")</f>
        <v>-</v>
      </c>
      <c r="CE41" s="92" t="str">
        <f>IFERROR(IF(CE$3='Rent Roll'!$U11,(-SUMIF('Monthly Cash Flow'!$F$2:$EG$2,'Commercial Lease'!CE$2,'Monthly Cash Flow'!$F$29:$EG$29)*'Rent Roll'!$T11*'Rent Roll'!$R11),"-"),"-")</f>
        <v>-</v>
      </c>
      <c r="CF41" s="92" t="str">
        <f>IFERROR(IF(CF$3='Rent Roll'!$U11,(-SUMIF('Monthly Cash Flow'!$F$2:$EG$2,'Commercial Lease'!CF$2,'Monthly Cash Flow'!$F$29:$EG$29)*'Rent Roll'!$T11*'Rent Roll'!$R11),"-"),"-")</f>
        <v>-</v>
      </c>
      <c r="CG41" s="92" t="str">
        <f>IFERROR(IF(CG$3='Rent Roll'!$U11,(-SUMIF('Monthly Cash Flow'!$F$2:$EG$2,'Commercial Lease'!CG$2,'Monthly Cash Flow'!$F$29:$EG$29)*'Rent Roll'!$T11*'Rent Roll'!$R11),"-"),"-")</f>
        <v>-</v>
      </c>
      <c r="CH41" s="92" t="str">
        <f>IFERROR(IF(CH$3='Rent Roll'!$U11,(-SUMIF('Monthly Cash Flow'!$F$2:$EG$2,'Commercial Lease'!CH$2,'Monthly Cash Flow'!$F$29:$EG$29)*'Rent Roll'!$T11*'Rent Roll'!$R11),"-"),"-")</f>
        <v>-</v>
      </c>
      <c r="CI41" s="92" t="str">
        <f>IFERROR(IF(CI$3='Rent Roll'!$U11,(-SUMIF('Monthly Cash Flow'!$F$2:$EG$2,'Commercial Lease'!CI$2,'Monthly Cash Flow'!$F$29:$EG$29)*'Rent Roll'!$T11*'Rent Roll'!$R11),"-"),"-")</f>
        <v>-</v>
      </c>
      <c r="CJ41" s="92" t="str">
        <f>IFERROR(IF(CJ$3='Rent Roll'!$U11,(-SUMIF('Monthly Cash Flow'!$F$2:$EG$2,'Commercial Lease'!CJ$2,'Monthly Cash Flow'!$F$29:$EG$29)*'Rent Roll'!$T11*'Rent Roll'!$R11),"-"),"-")</f>
        <v>-</v>
      </c>
      <c r="CK41" s="92" t="str">
        <f>IFERROR(IF(CK$3='Rent Roll'!$U11,(-SUMIF('Monthly Cash Flow'!$F$2:$EG$2,'Commercial Lease'!CK$2,'Monthly Cash Flow'!$F$29:$EG$29)*'Rent Roll'!$T11*'Rent Roll'!$R11),"-"),"-")</f>
        <v>-</v>
      </c>
      <c r="CL41" s="92" t="str">
        <f>IFERROR(IF(CL$3='Rent Roll'!$U11,(-SUMIF('Monthly Cash Flow'!$F$2:$EG$2,'Commercial Lease'!CL$2,'Monthly Cash Flow'!$F$29:$EG$29)*'Rent Roll'!$T11*'Rent Roll'!$R11),"-"),"-")</f>
        <v>-</v>
      </c>
      <c r="CM41" s="92" t="str">
        <f>IFERROR(IF(CM$3='Rent Roll'!$U11,(-SUMIF('Monthly Cash Flow'!$F$2:$EG$2,'Commercial Lease'!CM$2,'Monthly Cash Flow'!$F$29:$EG$29)*'Rent Roll'!$T11*'Rent Roll'!$R11),"-"),"-")</f>
        <v>-</v>
      </c>
      <c r="CN41" s="92" t="str">
        <f>IFERROR(IF(CN$3='Rent Roll'!$U11,(-SUMIF('Monthly Cash Flow'!$F$2:$EG$2,'Commercial Lease'!CN$2,'Monthly Cash Flow'!$F$29:$EG$29)*'Rent Roll'!$T11*'Rent Roll'!$R11),"-"),"-")</f>
        <v>-</v>
      </c>
      <c r="CO41" s="92" t="str">
        <f>IFERROR(IF(CO$3='Rent Roll'!$U11,(-SUMIF('Monthly Cash Flow'!$F$2:$EG$2,'Commercial Lease'!CO$2,'Monthly Cash Flow'!$F$29:$EG$29)*'Rent Roll'!$T11*'Rent Roll'!$R11),"-"),"-")</f>
        <v>-</v>
      </c>
      <c r="CP41" s="92" t="str">
        <f>IFERROR(IF(CP$3='Rent Roll'!$U11,(-SUMIF('Monthly Cash Flow'!$F$2:$EG$2,'Commercial Lease'!CP$2,'Monthly Cash Flow'!$F$29:$EG$29)*'Rent Roll'!$T11*'Rent Roll'!$R11),"-"),"-")</f>
        <v>-</v>
      </c>
      <c r="CQ41" s="92" t="str">
        <f>IFERROR(IF(CQ$3='Rent Roll'!$U11,(-SUMIF('Monthly Cash Flow'!$F$2:$EG$2,'Commercial Lease'!CQ$2,'Monthly Cash Flow'!$F$29:$EG$29)*'Rent Roll'!$T11*'Rent Roll'!$R11),"-"),"-")</f>
        <v>-</v>
      </c>
      <c r="CR41" s="92" t="str">
        <f>IFERROR(IF(CR$3='Rent Roll'!$U11,(-SUMIF('Monthly Cash Flow'!$F$2:$EG$2,'Commercial Lease'!CR$2,'Monthly Cash Flow'!$F$29:$EG$29)*'Rent Roll'!$T11*'Rent Roll'!$R11),"-"),"-")</f>
        <v>-</v>
      </c>
      <c r="CS41" s="92" t="str">
        <f>IFERROR(IF(CS$3='Rent Roll'!$U11,(-SUMIF('Monthly Cash Flow'!$F$2:$EG$2,'Commercial Lease'!CS$2,'Monthly Cash Flow'!$F$29:$EG$29)*'Rent Roll'!$T11*'Rent Roll'!$R11),"-"),"-")</f>
        <v>-</v>
      </c>
      <c r="CT41" s="92" t="str">
        <f>IFERROR(IF(CT$3='Rent Roll'!$U11,(-SUMIF('Monthly Cash Flow'!$F$2:$EG$2,'Commercial Lease'!CT$2,'Monthly Cash Flow'!$F$29:$EG$29)*'Rent Roll'!$T11*'Rent Roll'!$R11),"-"),"-")</f>
        <v>-</v>
      </c>
      <c r="CU41" s="92" t="str">
        <f>IFERROR(IF(CU$3='Rent Roll'!$U11,(-SUMIF('Monthly Cash Flow'!$F$2:$EG$2,'Commercial Lease'!CU$2,'Monthly Cash Flow'!$F$29:$EG$29)*'Rent Roll'!$T11*'Rent Roll'!$R11),"-"),"-")</f>
        <v>-</v>
      </c>
      <c r="CV41" s="92" t="str">
        <f>IFERROR(IF(CV$3='Rent Roll'!$U11,(-SUMIF('Monthly Cash Flow'!$F$2:$EG$2,'Commercial Lease'!CV$2,'Monthly Cash Flow'!$F$29:$EG$29)*'Rent Roll'!$T11*'Rent Roll'!$R11),"-"),"-")</f>
        <v>-</v>
      </c>
      <c r="CW41" s="92" t="str">
        <f>IFERROR(IF(CW$3='Rent Roll'!$U11,(-SUMIF('Monthly Cash Flow'!$F$2:$EG$2,'Commercial Lease'!CW$2,'Monthly Cash Flow'!$F$29:$EG$29)*'Rent Roll'!$T11*'Rent Roll'!$R11),"-"),"-")</f>
        <v>-</v>
      </c>
      <c r="CX41" s="92" t="str">
        <f>IFERROR(IF(CX$3='Rent Roll'!$U11,(-SUMIF('Monthly Cash Flow'!$F$2:$EG$2,'Commercial Lease'!CX$2,'Monthly Cash Flow'!$F$29:$EG$29)*'Rent Roll'!$T11*'Rent Roll'!$R11),"-"),"-")</f>
        <v>-</v>
      </c>
      <c r="CY41" s="92" t="str">
        <f>IFERROR(IF(CY$3='Rent Roll'!$U11,(-SUMIF('Monthly Cash Flow'!$F$2:$EG$2,'Commercial Lease'!CY$2,'Monthly Cash Flow'!$F$29:$EG$29)*'Rent Roll'!$T11*'Rent Roll'!$R11),"-"),"-")</f>
        <v>-</v>
      </c>
      <c r="CZ41" s="92" t="str">
        <f>IFERROR(IF(CZ$3='Rent Roll'!$U11,(-SUMIF('Monthly Cash Flow'!$F$2:$EG$2,'Commercial Lease'!CZ$2,'Monthly Cash Flow'!$F$29:$EG$29)*'Rent Roll'!$T11*'Rent Roll'!$R11),"-"),"-")</f>
        <v>-</v>
      </c>
      <c r="DA41" s="92" t="str">
        <f>IFERROR(IF(DA$3='Rent Roll'!$U11,(-SUMIF('Monthly Cash Flow'!$F$2:$EG$2,'Commercial Lease'!DA$2,'Monthly Cash Flow'!$F$29:$EG$29)*'Rent Roll'!$T11*'Rent Roll'!$R11),"-"),"-")</f>
        <v>-</v>
      </c>
      <c r="DB41" s="92" t="str">
        <f>IFERROR(IF(DB$3='Rent Roll'!$U11,(-SUMIF('Monthly Cash Flow'!$F$2:$EG$2,'Commercial Lease'!DB$2,'Monthly Cash Flow'!$F$29:$EG$29)*'Rent Roll'!$T11*'Rent Roll'!$R11),"-"),"-")</f>
        <v>-</v>
      </c>
      <c r="DC41" s="92" t="str">
        <f>IFERROR(IF(DC$3='Rent Roll'!$U11,(-SUMIF('Monthly Cash Flow'!$F$2:$EG$2,'Commercial Lease'!DC$2,'Monthly Cash Flow'!$F$29:$EG$29)*'Rent Roll'!$T11*'Rent Roll'!$R11),"-"),"-")</f>
        <v>-</v>
      </c>
      <c r="DD41" s="92" t="str">
        <f>IFERROR(IF(DD$3='Rent Roll'!$U11,(-SUMIF('Monthly Cash Flow'!$F$2:$EG$2,'Commercial Lease'!DD$2,'Monthly Cash Flow'!$F$29:$EG$29)*'Rent Roll'!$T11*'Rent Roll'!$R11),"-"),"-")</f>
        <v>-</v>
      </c>
      <c r="DE41" s="92" t="str">
        <f>IFERROR(IF(DE$3='Rent Roll'!$U11,(-SUMIF('Monthly Cash Flow'!$F$2:$EG$2,'Commercial Lease'!DE$2,'Monthly Cash Flow'!$F$29:$EG$29)*'Rent Roll'!$T11*'Rent Roll'!$R11),"-"),"-")</f>
        <v>-</v>
      </c>
      <c r="DF41" s="92" t="str">
        <f>IFERROR(IF(DF$3='Rent Roll'!$U11,(-SUMIF('Monthly Cash Flow'!$F$2:$EG$2,'Commercial Lease'!DF$2,'Monthly Cash Flow'!$F$29:$EG$29)*'Rent Roll'!$T11*'Rent Roll'!$R11),"-"),"-")</f>
        <v>-</v>
      </c>
      <c r="DG41" s="92" t="str">
        <f>IFERROR(IF(DG$3='Rent Roll'!$U11,(-SUMIF('Monthly Cash Flow'!$F$2:$EG$2,'Commercial Lease'!DG$2,'Monthly Cash Flow'!$F$29:$EG$29)*'Rent Roll'!$T11*'Rent Roll'!$R11),"-"),"-")</f>
        <v>-</v>
      </c>
      <c r="DH41" s="92" t="str">
        <f>IFERROR(IF(DH$3='Rent Roll'!$U11,(-SUMIF('Monthly Cash Flow'!$F$2:$EG$2,'Commercial Lease'!DH$2,'Monthly Cash Flow'!$F$29:$EG$29)*'Rent Roll'!$T11*'Rent Roll'!$R11),"-"),"-")</f>
        <v>-</v>
      </c>
      <c r="DI41" s="92" t="str">
        <f>IFERROR(IF(DI$3='Rent Roll'!$U11,(-SUMIF('Monthly Cash Flow'!$F$2:$EG$2,'Commercial Lease'!DI$2,'Monthly Cash Flow'!$F$29:$EG$29)*'Rent Roll'!$T11*'Rent Roll'!$R11),"-"),"-")</f>
        <v>-</v>
      </c>
      <c r="DJ41" s="92" t="str">
        <f>IFERROR(IF(DJ$3='Rent Roll'!$U11,(-SUMIF('Monthly Cash Flow'!$F$2:$EG$2,'Commercial Lease'!DJ$2,'Monthly Cash Flow'!$F$29:$EG$29)*'Rent Roll'!$T11*'Rent Roll'!$R11),"-"),"-")</f>
        <v>-</v>
      </c>
      <c r="DK41" s="92" t="str">
        <f>IFERROR(IF(DK$3='Rent Roll'!$U11,(-SUMIF('Monthly Cash Flow'!$F$2:$EG$2,'Commercial Lease'!DK$2,'Monthly Cash Flow'!$F$29:$EG$29)*'Rent Roll'!$T11*'Rent Roll'!$R11),"-"),"-")</f>
        <v>-</v>
      </c>
      <c r="DL41" s="92" t="str">
        <f>IFERROR(IF(DL$3='Rent Roll'!$U11,(-SUMIF('Monthly Cash Flow'!$F$2:$EG$2,'Commercial Lease'!DL$2,'Monthly Cash Flow'!$F$29:$EG$29)*'Rent Roll'!$T11*'Rent Roll'!$R11),"-"),"-")</f>
        <v>-</v>
      </c>
      <c r="DM41" s="92" t="str">
        <f>IFERROR(IF(DM$3='Rent Roll'!$U11,(-SUMIF('Monthly Cash Flow'!$F$2:$EG$2,'Commercial Lease'!DM$2,'Monthly Cash Flow'!$F$29:$EG$29)*'Rent Roll'!$T11*'Rent Roll'!$R11),"-"),"-")</f>
        <v>-</v>
      </c>
      <c r="DN41" s="92" t="str">
        <f>IFERROR(IF(DN$3='Rent Roll'!$U11,(-SUMIF('Monthly Cash Flow'!$F$2:$EG$2,'Commercial Lease'!DN$2,'Monthly Cash Flow'!$F$29:$EG$29)*'Rent Roll'!$T11*'Rent Roll'!$R11),"-"),"-")</f>
        <v>-</v>
      </c>
      <c r="DO41" s="92" t="str">
        <f>IFERROR(IF(DO$3='Rent Roll'!$U11,(-SUMIF('Monthly Cash Flow'!$F$2:$EG$2,'Commercial Lease'!DO$2,'Monthly Cash Flow'!$F$29:$EG$29)*'Rent Roll'!$T11*'Rent Roll'!$R11),"-"),"-")</f>
        <v>-</v>
      </c>
      <c r="DP41" s="92" t="str">
        <f>IFERROR(IF(DP$3='Rent Roll'!$U11,(-SUMIF('Monthly Cash Flow'!$F$2:$EG$2,'Commercial Lease'!DP$2,'Monthly Cash Flow'!$F$29:$EG$29)*'Rent Roll'!$T11*'Rent Roll'!$R11),"-"),"-")</f>
        <v>-</v>
      </c>
      <c r="DQ41" s="92" t="str">
        <f>IFERROR(IF(DQ$3='Rent Roll'!$U11,(-SUMIF('Monthly Cash Flow'!$F$2:$EG$2,'Commercial Lease'!DQ$2,'Monthly Cash Flow'!$F$29:$EG$29)*'Rent Roll'!$T11*'Rent Roll'!$R11),"-"),"-")</f>
        <v>-</v>
      </c>
      <c r="DR41" s="92" t="str">
        <f>IFERROR(IF(DR$3='Rent Roll'!$U11,(-SUMIF('Monthly Cash Flow'!$F$2:$EG$2,'Commercial Lease'!DR$2,'Monthly Cash Flow'!$F$29:$EG$29)*'Rent Roll'!$T11*'Rent Roll'!$R11),"-"),"-")</f>
        <v>-</v>
      </c>
      <c r="DS41" s="92" t="str">
        <f>IFERROR(IF(DS$3='Rent Roll'!$U11,(-SUMIF('Monthly Cash Flow'!$F$2:$EG$2,'Commercial Lease'!DS$2,'Monthly Cash Flow'!$F$29:$EG$29)*'Rent Roll'!$T11*'Rent Roll'!$R11),"-"),"-")</f>
        <v>-</v>
      </c>
      <c r="DT41" s="92" t="str">
        <f>IFERROR(IF(DT$3='Rent Roll'!$U11,(-SUMIF('Monthly Cash Flow'!$F$2:$EG$2,'Commercial Lease'!DT$2,'Monthly Cash Flow'!$F$29:$EG$29)*'Rent Roll'!$T11*'Rent Roll'!$R11),"-"),"-")</f>
        <v>-</v>
      </c>
      <c r="DU41" s="92" t="str">
        <f>IFERROR(IF(DU$3='Rent Roll'!$U11,(-SUMIF('Monthly Cash Flow'!$F$2:$EG$2,'Commercial Lease'!DU$2,'Monthly Cash Flow'!$F$29:$EG$29)*'Rent Roll'!$T11*'Rent Roll'!$R11),"-"),"-")</f>
        <v>-</v>
      </c>
      <c r="DV41" s="92" t="str">
        <f>IFERROR(IF(DV$3='Rent Roll'!$U11,(-SUMIF('Monthly Cash Flow'!$F$2:$EG$2,'Commercial Lease'!DV$2,'Monthly Cash Flow'!$F$29:$EG$29)*'Rent Roll'!$T11*'Rent Roll'!$R11),"-"),"-")</f>
        <v>-</v>
      </c>
      <c r="DW41" s="92" t="str">
        <f>IFERROR(IF(DW$3='Rent Roll'!$U11,(-SUMIF('Monthly Cash Flow'!$F$2:$EG$2,'Commercial Lease'!DW$2,'Monthly Cash Flow'!$F$29:$EG$29)*'Rent Roll'!$T11*'Rent Roll'!$R11),"-"),"-")</f>
        <v>-</v>
      </c>
      <c r="DX41" s="92" t="str">
        <f>IFERROR(IF(DX$3='Rent Roll'!$U11,(-SUMIF('Monthly Cash Flow'!$F$2:$EG$2,'Commercial Lease'!DX$2,'Monthly Cash Flow'!$F$29:$EG$29)*'Rent Roll'!$T11*'Rent Roll'!$R11),"-"),"-")</f>
        <v>-</v>
      </c>
      <c r="DY41" s="92" t="str">
        <f>IFERROR(IF(DY$3='Rent Roll'!$U11,(-SUMIF('Monthly Cash Flow'!$F$2:$EG$2,'Commercial Lease'!DY$2,'Monthly Cash Flow'!$F$29:$EG$29)*'Rent Roll'!$T11*'Rent Roll'!$R11),"-"),"-")</f>
        <v>-</v>
      </c>
      <c r="DZ41" s="92" t="str">
        <f>IFERROR(IF(DZ$3='Rent Roll'!$U11,(-SUMIF('Monthly Cash Flow'!$F$2:$EG$2,'Commercial Lease'!DZ$2,'Monthly Cash Flow'!$F$29:$EG$29)*'Rent Roll'!$T11*'Rent Roll'!$R11),"-"),"-")</f>
        <v>-</v>
      </c>
      <c r="EA41" s="92" t="str">
        <f>IFERROR(IF(EA$3='Rent Roll'!$U11,(-SUMIF('Monthly Cash Flow'!$F$2:$EG$2,'Commercial Lease'!EA$2,'Monthly Cash Flow'!$F$29:$EG$29)*'Rent Roll'!$T11*'Rent Roll'!$R11),"-"),"-")</f>
        <v>-</v>
      </c>
      <c r="EB41" s="92" t="str">
        <f>IFERROR(IF(EB$3='Rent Roll'!$U11,(-SUMIF('Monthly Cash Flow'!$F$2:$EG$2,'Commercial Lease'!EB$2,'Monthly Cash Flow'!$F$29:$EG$29)*'Rent Roll'!$T11*'Rent Roll'!$R11),"-"),"-")</f>
        <v>-</v>
      </c>
      <c r="EC41" s="92" t="str">
        <f>IFERROR(IF(EC$3='Rent Roll'!$U11,(-SUMIF('Monthly Cash Flow'!$F$2:$EG$2,'Commercial Lease'!EC$2,'Monthly Cash Flow'!$F$29:$EG$29)*'Rent Roll'!$T11*'Rent Roll'!$R11),"-"),"-")</f>
        <v>-</v>
      </c>
      <c r="ED41" s="92" t="str">
        <f>IFERROR(IF(ED$3='Rent Roll'!$U11,(-SUMIF('Monthly Cash Flow'!$F$2:$EG$2,'Commercial Lease'!ED$2,'Monthly Cash Flow'!$F$29:$EG$29)*'Rent Roll'!$T11*'Rent Roll'!$R11),"-"),"-")</f>
        <v>-</v>
      </c>
      <c r="EE41" s="92" t="str">
        <f>IFERROR(IF(EE$3='Rent Roll'!$U11,(-SUMIF('Monthly Cash Flow'!$F$2:$EG$2,'Commercial Lease'!EE$2,'Monthly Cash Flow'!$F$29:$EG$29)*'Rent Roll'!$T11*'Rent Roll'!$R11),"-"),"-")</f>
        <v>-</v>
      </c>
      <c r="EF41" s="214" t="str">
        <f>IFERROR(IF(EF$3='Rent Roll'!$U11,(-SUMIF('Monthly Cash Flow'!$F$2:$EG$2,'Commercial Lease'!EF$2,'Monthly Cash Flow'!$F$29:$EG$29)*'Rent Roll'!$T11*'Rent Roll'!$R11),"-"),"-")</f>
        <v>-</v>
      </c>
      <c r="EG41" s="251" t="s">
        <v>109</v>
      </c>
    </row>
    <row r="42" spans="2:137" x14ac:dyDescent="0.25">
      <c r="B42" s="290"/>
      <c r="C42" s="287" t="str">
        <f>CONCATENATE('Rent Roll'!B12&amp;" - "&amp;'Rent Roll'!C12)</f>
        <v xml:space="preserve"> - </v>
      </c>
      <c r="D42" s="214">
        <f t="shared" si="15"/>
        <v>0</v>
      </c>
      <c r="E42" s="92" t="str">
        <f>IFERROR(IF(E$3='Rent Roll'!$U12,(-SUMIF('Monthly Cash Flow'!$F$2:$EG$2,'Commercial Lease'!E$2,'Monthly Cash Flow'!$F$29:$EG$29)*'Rent Roll'!$T12*'Rent Roll'!$R12),"-"),"-")</f>
        <v>-</v>
      </c>
      <c r="F42" s="92" t="str">
        <f>IFERROR(IF(F$3='Rent Roll'!$U12,(-SUMIF('Monthly Cash Flow'!$F$2:$EG$2,'Commercial Lease'!F$2,'Monthly Cash Flow'!$F$29:$EG$29)*'Rent Roll'!$T12*'Rent Roll'!$R12),"-"),"-")</f>
        <v>-</v>
      </c>
      <c r="G42" s="92" t="str">
        <f>IFERROR(IF(G$3='Rent Roll'!$U12,(-SUMIF('Monthly Cash Flow'!$F$2:$EG$2,'Commercial Lease'!G$2,'Monthly Cash Flow'!$F$29:$EG$29)*'Rent Roll'!$T12*'Rent Roll'!$R12),"-"),"-")</f>
        <v>-</v>
      </c>
      <c r="H42" s="92" t="str">
        <f>IFERROR(IF(H$3='Rent Roll'!$U12,(-SUMIF('Monthly Cash Flow'!$F$2:$EG$2,'Commercial Lease'!H$2,'Monthly Cash Flow'!$F$29:$EG$29)*'Rent Roll'!$T12*'Rent Roll'!$R12),"-"),"-")</f>
        <v>-</v>
      </c>
      <c r="I42" s="92" t="str">
        <f>IFERROR(IF(I$3='Rent Roll'!$U12,(-SUMIF('Monthly Cash Flow'!$F$2:$EG$2,'Commercial Lease'!I$2,'Monthly Cash Flow'!$F$29:$EG$29)*'Rent Roll'!$T12*'Rent Roll'!$R12),"-"),"-")</f>
        <v>-</v>
      </c>
      <c r="J42" s="92" t="str">
        <f>IFERROR(IF(J$3='Rent Roll'!$U12,(-SUMIF('Monthly Cash Flow'!$F$2:$EG$2,'Commercial Lease'!J$2,'Monthly Cash Flow'!$F$29:$EG$29)*'Rent Roll'!$T12*'Rent Roll'!$R12),"-"),"-")</f>
        <v>-</v>
      </c>
      <c r="K42" s="92" t="str">
        <f>IFERROR(IF(K$3='Rent Roll'!$U12,(-SUMIF('Monthly Cash Flow'!$F$2:$EG$2,'Commercial Lease'!K$2,'Monthly Cash Flow'!$F$29:$EG$29)*'Rent Roll'!$T12*'Rent Roll'!$R12),"-"),"-")</f>
        <v>-</v>
      </c>
      <c r="L42" s="92" t="str">
        <f>IFERROR(IF(L$3='Rent Roll'!$U12,(-SUMIF('Monthly Cash Flow'!$F$2:$EG$2,'Commercial Lease'!L$2,'Monthly Cash Flow'!$F$29:$EG$29)*'Rent Roll'!$T12*'Rent Roll'!$R12),"-"),"-")</f>
        <v>-</v>
      </c>
      <c r="M42" s="92" t="str">
        <f>IFERROR(IF(M$3='Rent Roll'!$U12,(-SUMIF('Monthly Cash Flow'!$F$2:$EG$2,'Commercial Lease'!M$2,'Monthly Cash Flow'!$F$29:$EG$29)*'Rent Roll'!$T12*'Rent Roll'!$R12),"-"),"-")</f>
        <v>-</v>
      </c>
      <c r="N42" s="92" t="str">
        <f>IFERROR(IF(N$3='Rent Roll'!$U12,(-SUMIF('Monthly Cash Flow'!$F$2:$EG$2,'Commercial Lease'!N$2,'Monthly Cash Flow'!$F$29:$EG$29)*'Rent Roll'!$T12*'Rent Roll'!$R12),"-"),"-")</f>
        <v>-</v>
      </c>
      <c r="O42" s="92" t="str">
        <f>IFERROR(IF(O$3='Rent Roll'!$U12,(-SUMIF('Monthly Cash Flow'!$F$2:$EG$2,'Commercial Lease'!O$2,'Monthly Cash Flow'!$F$29:$EG$29)*'Rent Roll'!$T12*'Rent Roll'!$R12),"-"),"-")</f>
        <v>-</v>
      </c>
      <c r="P42" s="92" t="str">
        <f>IFERROR(IF(P$3='Rent Roll'!$U12,(-SUMIF('Monthly Cash Flow'!$F$2:$EG$2,'Commercial Lease'!P$2,'Monthly Cash Flow'!$F$29:$EG$29)*'Rent Roll'!$T12*'Rent Roll'!$R12),"-"),"-")</f>
        <v>-</v>
      </c>
      <c r="Q42" s="92" t="str">
        <f>IFERROR(IF(Q$3='Rent Roll'!$U12,(-SUMIF('Monthly Cash Flow'!$F$2:$EG$2,'Commercial Lease'!Q$2,'Monthly Cash Flow'!$F$29:$EG$29)*'Rent Roll'!$T12*'Rent Roll'!$R12),"-"),"-")</f>
        <v>-</v>
      </c>
      <c r="R42" s="92" t="str">
        <f>IFERROR(IF(R$3='Rent Roll'!$U12,(-SUMIF('Monthly Cash Flow'!$F$2:$EG$2,'Commercial Lease'!R$2,'Monthly Cash Flow'!$F$29:$EG$29)*'Rent Roll'!$T12*'Rent Roll'!$R12),"-"),"-")</f>
        <v>-</v>
      </c>
      <c r="S42" s="92" t="str">
        <f>IFERROR(IF(S$3='Rent Roll'!$U12,(-SUMIF('Monthly Cash Flow'!$F$2:$EG$2,'Commercial Lease'!S$2,'Monthly Cash Flow'!$F$29:$EG$29)*'Rent Roll'!$T12*'Rent Roll'!$R12),"-"),"-")</f>
        <v>-</v>
      </c>
      <c r="T42" s="92" t="str">
        <f>IFERROR(IF(T$3='Rent Roll'!$U12,(-SUMIF('Monthly Cash Flow'!$F$2:$EG$2,'Commercial Lease'!T$2,'Monthly Cash Flow'!$F$29:$EG$29)*'Rent Roll'!$T12*'Rent Roll'!$R12),"-"),"-")</f>
        <v>-</v>
      </c>
      <c r="U42" s="92" t="str">
        <f>IFERROR(IF(U$3='Rent Roll'!$U12,(-SUMIF('Monthly Cash Flow'!$F$2:$EG$2,'Commercial Lease'!U$2,'Monthly Cash Flow'!$F$29:$EG$29)*'Rent Roll'!$T12*'Rent Roll'!$R12),"-"),"-")</f>
        <v>-</v>
      </c>
      <c r="V42" s="92" t="str">
        <f>IFERROR(IF(V$3='Rent Roll'!$U12,(-SUMIF('Monthly Cash Flow'!$F$2:$EG$2,'Commercial Lease'!V$2,'Monthly Cash Flow'!$F$29:$EG$29)*'Rent Roll'!$T12*'Rent Roll'!$R12),"-"),"-")</f>
        <v>-</v>
      </c>
      <c r="W42" s="92" t="str">
        <f>IFERROR(IF(W$3='Rent Roll'!$U12,(-SUMIF('Monthly Cash Flow'!$F$2:$EG$2,'Commercial Lease'!W$2,'Monthly Cash Flow'!$F$29:$EG$29)*'Rent Roll'!$T12*'Rent Roll'!$R12),"-"),"-")</f>
        <v>-</v>
      </c>
      <c r="X42" s="92" t="str">
        <f>IFERROR(IF(X$3='Rent Roll'!$U12,(-SUMIF('Monthly Cash Flow'!$F$2:$EG$2,'Commercial Lease'!X$2,'Monthly Cash Flow'!$F$29:$EG$29)*'Rent Roll'!$T12*'Rent Roll'!$R12),"-"),"-")</f>
        <v>-</v>
      </c>
      <c r="Y42" s="92" t="str">
        <f>IFERROR(IF(Y$3='Rent Roll'!$U12,(-SUMIF('Monthly Cash Flow'!$F$2:$EG$2,'Commercial Lease'!Y$2,'Monthly Cash Flow'!$F$29:$EG$29)*'Rent Roll'!$T12*'Rent Roll'!$R12),"-"),"-")</f>
        <v>-</v>
      </c>
      <c r="Z42" s="92" t="str">
        <f>IFERROR(IF(Z$3='Rent Roll'!$U12,(-SUMIF('Monthly Cash Flow'!$F$2:$EG$2,'Commercial Lease'!Z$2,'Monthly Cash Flow'!$F$29:$EG$29)*'Rent Roll'!$T12*'Rent Roll'!$R12),"-"),"-")</f>
        <v>-</v>
      </c>
      <c r="AA42" s="92" t="str">
        <f>IFERROR(IF(AA$3='Rent Roll'!$U12,(-SUMIF('Monthly Cash Flow'!$F$2:$EG$2,'Commercial Lease'!AA$2,'Monthly Cash Flow'!$F$29:$EG$29)*'Rent Roll'!$T12*'Rent Roll'!$R12),"-"),"-")</f>
        <v>-</v>
      </c>
      <c r="AB42" s="92" t="str">
        <f>IFERROR(IF(AB$3='Rent Roll'!$U12,(-SUMIF('Monthly Cash Flow'!$F$2:$EG$2,'Commercial Lease'!AB$2,'Monthly Cash Flow'!$F$29:$EG$29)*'Rent Roll'!$T12*'Rent Roll'!$R12),"-"),"-")</f>
        <v>-</v>
      </c>
      <c r="AC42" s="92" t="str">
        <f>IFERROR(IF(AC$3='Rent Roll'!$U12,(-SUMIF('Monthly Cash Flow'!$F$2:$EG$2,'Commercial Lease'!AC$2,'Monthly Cash Flow'!$F$29:$EG$29)*'Rent Roll'!$T12*'Rent Roll'!$R12),"-"),"-")</f>
        <v>-</v>
      </c>
      <c r="AD42" s="92" t="str">
        <f>IFERROR(IF(AD$3='Rent Roll'!$U12,(-SUMIF('Monthly Cash Flow'!$F$2:$EG$2,'Commercial Lease'!AD$2,'Monthly Cash Flow'!$F$29:$EG$29)*'Rent Roll'!$T12*'Rent Roll'!$R12),"-"),"-")</f>
        <v>-</v>
      </c>
      <c r="AE42" s="92" t="str">
        <f>IFERROR(IF(AE$3='Rent Roll'!$U12,(-SUMIF('Monthly Cash Flow'!$F$2:$EG$2,'Commercial Lease'!AE$2,'Monthly Cash Flow'!$F$29:$EG$29)*'Rent Roll'!$T12*'Rent Roll'!$R12),"-"),"-")</f>
        <v>-</v>
      </c>
      <c r="AF42" s="92" t="str">
        <f>IFERROR(IF(AF$3='Rent Roll'!$U12,(-SUMIF('Monthly Cash Flow'!$F$2:$EG$2,'Commercial Lease'!AF$2,'Monthly Cash Flow'!$F$29:$EG$29)*'Rent Roll'!$T12*'Rent Roll'!$R12),"-"),"-")</f>
        <v>-</v>
      </c>
      <c r="AG42" s="92" t="str">
        <f>IFERROR(IF(AG$3='Rent Roll'!$U12,(-SUMIF('Monthly Cash Flow'!$F$2:$EG$2,'Commercial Lease'!AG$2,'Monthly Cash Flow'!$F$29:$EG$29)*'Rent Roll'!$T12*'Rent Roll'!$R12),"-"),"-")</f>
        <v>-</v>
      </c>
      <c r="AH42" s="92" t="str">
        <f>IFERROR(IF(AH$3='Rent Roll'!$U12,(-SUMIF('Monthly Cash Flow'!$F$2:$EG$2,'Commercial Lease'!AH$2,'Monthly Cash Flow'!$F$29:$EG$29)*'Rent Roll'!$T12*'Rent Roll'!$R12),"-"),"-")</f>
        <v>-</v>
      </c>
      <c r="AI42" s="92" t="str">
        <f>IFERROR(IF(AI$3='Rent Roll'!$U12,(-SUMIF('Monthly Cash Flow'!$F$2:$EG$2,'Commercial Lease'!AI$2,'Monthly Cash Flow'!$F$29:$EG$29)*'Rent Roll'!$T12*'Rent Roll'!$R12),"-"),"-")</f>
        <v>-</v>
      </c>
      <c r="AJ42" s="92" t="str">
        <f>IFERROR(IF(AJ$3='Rent Roll'!$U12,(-SUMIF('Monthly Cash Flow'!$F$2:$EG$2,'Commercial Lease'!AJ$2,'Monthly Cash Flow'!$F$29:$EG$29)*'Rent Roll'!$T12*'Rent Roll'!$R12),"-"),"-")</f>
        <v>-</v>
      </c>
      <c r="AK42" s="92" t="str">
        <f>IFERROR(IF(AK$3='Rent Roll'!$U12,(-SUMIF('Monthly Cash Flow'!$F$2:$EG$2,'Commercial Lease'!AK$2,'Monthly Cash Flow'!$F$29:$EG$29)*'Rent Roll'!$T12*'Rent Roll'!$R12),"-"),"-")</f>
        <v>-</v>
      </c>
      <c r="AL42" s="92" t="str">
        <f>IFERROR(IF(AL$3='Rent Roll'!$U12,(-SUMIF('Monthly Cash Flow'!$F$2:$EG$2,'Commercial Lease'!AL$2,'Monthly Cash Flow'!$F$29:$EG$29)*'Rent Roll'!$T12*'Rent Roll'!$R12),"-"),"-")</f>
        <v>-</v>
      </c>
      <c r="AM42" s="92" t="str">
        <f>IFERROR(IF(AM$3='Rent Roll'!$U12,(-SUMIF('Monthly Cash Flow'!$F$2:$EG$2,'Commercial Lease'!AM$2,'Monthly Cash Flow'!$F$29:$EG$29)*'Rent Roll'!$T12*'Rent Roll'!$R12),"-"),"-")</f>
        <v>-</v>
      </c>
      <c r="AN42" s="92" t="str">
        <f>IFERROR(IF(AN$3='Rent Roll'!$U12,(-SUMIF('Monthly Cash Flow'!$F$2:$EG$2,'Commercial Lease'!AN$2,'Monthly Cash Flow'!$F$29:$EG$29)*'Rent Roll'!$T12*'Rent Roll'!$R12),"-"),"-")</f>
        <v>-</v>
      </c>
      <c r="AO42" s="92" t="str">
        <f>IFERROR(IF(AO$3='Rent Roll'!$U12,(-SUMIF('Monthly Cash Flow'!$F$2:$EG$2,'Commercial Lease'!AO$2,'Monthly Cash Flow'!$F$29:$EG$29)*'Rent Roll'!$T12*'Rent Roll'!$R12),"-"),"-")</f>
        <v>-</v>
      </c>
      <c r="AP42" s="92" t="str">
        <f>IFERROR(IF(AP$3='Rent Roll'!$U12,(-SUMIF('Monthly Cash Flow'!$F$2:$EG$2,'Commercial Lease'!AP$2,'Monthly Cash Flow'!$F$29:$EG$29)*'Rent Roll'!$T12*'Rent Roll'!$R12),"-"),"-")</f>
        <v>-</v>
      </c>
      <c r="AQ42" s="92" t="str">
        <f>IFERROR(IF(AQ$3='Rent Roll'!$U12,(-SUMIF('Monthly Cash Flow'!$F$2:$EG$2,'Commercial Lease'!AQ$2,'Monthly Cash Flow'!$F$29:$EG$29)*'Rent Roll'!$T12*'Rent Roll'!$R12),"-"),"-")</f>
        <v>-</v>
      </c>
      <c r="AR42" s="92" t="str">
        <f>IFERROR(IF(AR$3='Rent Roll'!$U12,(-SUMIF('Monthly Cash Flow'!$F$2:$EG$2,'Commercial Lease'!AR$2,'Monthly Cash Flow'!$F$29:$EG$29)*'Rent Roll'!$T12*'Rent Roll'!$R12),"-"),"-")</f>
        <v>-</v>
      </c>
      <c r="AS42" s="92" t="str">
        <f>IFERROR(IF(AS$3='Rent Roll'!$U12,(-SUMIF('Monthly Cash Flow'!$F$2:$EG$2,'Commercial Lease'!AS$2,'Monthly Cash Flow'!$F$29:$EG$29)*'Rent Roll'!$T12*'Rent Roll'!$R12),"-"),"-")</f>
        <v>-</v>
      </c>
      <c r="AT42" s="92" t="str">
        <f>IFERROR(IF(AT$3='Rent Roll'!$U12,(-SUMIF('Monthly Cash Flow'!$F$2:$EG$2,'Commercial Lease'!AT$2,'Monthly Cash Flow'!$F$29:$EG$29)*'Rent Roll'!$T12*'Rent Roll'!$R12),"-"),"-")</f>
        <v>-</v>
      </c>
      <c r="AU42" s="92" t="str">
        <f>IFERROR(IF(AU$3='Rent Roll'!$U12,(-SUMIF('Monthly Cash Flow'!$F$2:$EG$2,'Commercial Lease'!AU$2,'Monthly Cash Flow'!$F$29:$EG$29)*'Rent Roll'!$T12*'Rent Roll'!$R12),"-"),"-")</f>
        <v>-</v>
      </c>
      <c r="AV42" s="92" t="str">
        <f>IFERROR(IF(AV$3='Rent Roll'!$U12,(-SUMIF('Monthly Cash Flow'!$F$2:$EG$2,'Commercial Lease'!AV$2,'Monthly Cash Flow'!$F$29:$EG$29)*'Rent Roll'!$T12*'Rent Roll'!$R12),"-"),"-")</f>
        <v>-</v>
      </c>
      <c r="AW42" s="92" t="str">
        <f>IFERROR(IF(AW$3='Rent Roll'!$U12,(-SUMIF('Monthly Cash Flow'!$F$2:$EG$2,'Commercial Lease'!AW$2,'Monthly Cash Flow'!$F$29:$EG$29)*'Rent Roll'!$T12*'Rent Roll'!$R12),"-"),"-")</f>
        <v>-</v>
      </c>
      <c r="AX42" s="92" t="str">
        <f>IFERROR(IF(AX$3='Rent Roll'!$U12,(-SUMIF('Monthly Cash Flow'!$F$2:$EG$2,'Commercial Lease'!AX$2,'Monthly Cash Flow'!$F$29:$EG$29)*'Rent Roll'!$T12*'Rent Roll'!$R12),"-"),"-")</f>
        <v>-</v>
      </c>
      <c r="AY42" s="92" t="str">
        <f>IFERROR(IF(AY$3='Rent Roll'!$U12,(-SUMIF('Monthly Cash Flow'!$F$2:$EG$2,'Commercial Lease'!AY$2,'Monthly Cash Flow'!$F$29:$EG$29)*'Rent Roll'!$T12*'Rent Roll'!$R12),"-"),"-")</f>
        <v>-</v>
      </c>
      <c r="AZ42" s="92" t="str">
        <f>IFERROR(IF(AZ$3='Rent Roll'!$U12,(-SUMIF('Monthly Cash Flow'!$F$2:$EG$2,'Commercial Lease'!AZ$2,'Monthly Cash Flow'!$F$29:$EG$29)*'Rent Roll'!$T12*'Rent Roll'!$R12),"-"),"-")</f>
        <v>-</v>
      </c>
      <c r="BA42" s="92" t="str">
        <f>IFERROR(IF(BA$3='Rent Roll'!$U12,(-SUMIF('Monthly Cash Flow'!$F$2:$EG$2,'Commercial Lease'!BA$2,'Monthly Cash Flow'!$F$29:$EG$29)*'Rent Roll'!$T12*'Rent Roll'!$R12),"-"),"-")</f>
        <v>-</v>
      </c>
      <c r="BB42" s="92" t="str">
        <f>IFERROR(IF(BB$3='Rent Roll'!$U12,(-SUMIF('Monthly Cash Flow'!$F$2:$EG$2,'Commercial Lease'!BB$2,'Monthly Cash Flow'!$F$29:$EG$29)*'Rent Roll'!$T12*'Rent Roll'!$R12),"-"),"-")</f>
        <v>-</v>
      </c>
      <c r="BC42" s="92" t="str">
        <f>IFERROR(IF(BC$3='Rent Roll'!$U12,(-SUMIF('Monthly Cash Flow'!$F$2:$EG$2,'Commercial Lease'!BC$2,'Monthly Cash Flow'!$F$29:$EG$29)*'Rent Roll'!$T12*'Rent Roll'!$R12),"-"),"-")</f>
        <v>-</v>
      </c>
      <c r="BD42" s="92" t="str">
        <f>IFERROR(IF(BD$3='Rent Roll'!$U12,(-SUMIF('Monthly Cash Flow'!$F$2:$EG$2,'Commercial Lease'!BD$2,'Monthly Cash Flow'!$F$29:$EG$29)*'Rent Roll'!$T12*'Rent Roll'!$R12),"-"),"-")</f>
        <v>-</v>
      </c>
      <c r="BE42" s="92" t="str">
        <f>IFERROR(IF(BE$3='Rent Roll'!$U12,(-SUMIF('Monthly Cash Flow'!$F$2:$EG$2,'Commercial Lease'!BE$2,'Monthly Cash Flow'!$F$29:$EG$29)*'Rent Roll'!$T12*'Rent Roll'!$R12),"-"),"-")</f>
        <v>-</v>
      </c>
      <c r="BF42" s="92" t="str">
        <f>IFERROR(IF(BF$3='Rent Roll'!$U12,(-SUMIF('Monthly Cash Flow'!$F$2:$EG$2,'Commercial Lease'!BF$2,'Monthly Cash Flow'!$F$29:$EG$29)*'Rent Roll'!$T12*'Rent Roll'!$R12),"-"),"-")</f>
        <v>-</v>
      </c>
      <c r="BG42" s="92" t="str">
        <f>IFERROR(IF(BG$3='Rent Roll'!$U12,(-SUMIF('Monthly Cash Flow'!$F$2:$EG$2,'Commercial Lease'!BG$2,'Monthly Cash Flow'!$F$29:$EG$29)*'Rent Roll'!$T12*'Rent Roll'!$R12),"-"),"-")</f>
        <v>-</v>
      </c>
      <c r="BH42" s="92" t="str">
        <f>IFERROR(IF(BH$3='Rent Roll'!$U12,(-SUMIF('Monthly Cash Flow'!$F$2:$EG$2,'Commercial Lease'!BH$2,'Monthly Cash Flow'!$F$29:$EG$29)*'Rent Roll'!$T12*'Rent Roll'!$R12),"-"),"-")</f>
        <v>-</v>
      </c>
      <c r="BI42" s="92" t="str">
        <f>IFERROR(IF(BI$3='Rent Roll'!$U12,(-SUMIF('Monthly Cash Flow'!$F$2:$EG$2,'Commercial Lease'!BI$2,'Monthly Cash Flow'!$F$29:$EG$29)*'Rent Roll'!$T12*'Rent Roll'!$R12),"-"),"-")</f>
        <v>-</v>
      </c>
      <c r="BJ42" s="92" t="str">
        <f>IFERROR(IF(BJ$3='Rent Roll'!$U12,(-SUMIF('Monthly Cash Flow'!$F$2:$EG$2,'Commercial Lease'!BJ$2,'Monthly Cash Flow'!$F$29:$EG$29)*'Rent Roll'!$T12*'Rent Roll'!$R12),"-"),"-")</f>
        <v>-</v>
      </c>
      <c r="BK42" s="92" t="str">
        <f>IFERROR(IF(BK$3='Rent Roll'!$U12,(-SUMIF('Monthly Cash Flow'!$F$2:$EG$2,'Commercial Lease'!BK$2,'Monthly Cash Flow'!$F$29:$EG$29)*'Rent Roll'!$T12*'Rent Roll'!$R12),"-"),"-")</f>
        <v>-</v>
      </c>
      <c r="BL42" s="92" t="str">
        <f>IFERROR(IF(BL$3='Rent Roll'!$U12,(-SUMIF('Monthly Cash Flow'!$F$2:$EG$2,'Commercial Lease'!BL$2,'Monthly Cash Flow'!$F$29:$EG$29)*'Rent Roll'!$T12*'Rent Roll'!$R12),"-"),"-")</f>
        <v>-</v>
      </c>
      <c r="BM42" s="92" t="str">
        <f>IFERROR(IF(BM$3='Rent Roll'!$U12,(-SUMIF('Monthly Cash Flow'!$F$2:$EG$2,'Commercial Lease'!BM$2,'Monthly Cash Flow'!$F$29:$EG$29)*'Rent Roll'!$T12*'Rent Roll'!$R12),"-"),"-")</f>
        <v>-</v>
      </c>
      <c r="BN42" s="92" t="str">
        <f>IFERROR(IF(BN$3='Rent Roll'!$U12,(-SUMIF('Monthly Cash Flow'!$F$2:$EG$2,'Commercial Lease'!BN$2,'Monthly Cash Flow'!$F$29:$EG$29)*'Rent Roll'!$T12*'Rent Roll'!$R12),"-"),"-")</f>
        <v>-</v>
      </c>
      <c r="BO42" s="92" t="str">
        <f>IFERROR(IF(BO$3='Rent Roll'!$U12,(-SUMIF('Monthly Cash Flow'!$F$2:$EG$2,'Commercial Lease'!BO$2,'Monthly Cash Flow'!$F$29:$EG$29)*'Rent Roll'!$T12*'Rent Roll'!$R12),"-"),"-")</f>
        <v>-</v>
      </c>
      <c r="BP42" s="92" t="str">
        <f>IFERROR(IF(BP$3='Rent Roll'!$U12,(-SUMIF('Monthly Cash Flow'!$F$2:$EG$2,'Commercial Lease'!BP$2,'Monthly Cash Flow'!$F$29:$EG$29)*'Rent Roll'!$T12*'Rent Roll'!$R12),"-"),"-")</f>
        <v>-</v>
      </c>
      <c r="BQ42" s="92" t="str">
        <f>IFERROR(IF(BQ$3='Rent Roll'!$U12,(-SUMIF('Monthly Cash Flow'!$F$2:$EG$2,'Commercial Lease'!BQ$2,'Monthly Cash Flow'!$F$29:$EG$29)*'Rent Roll'!$T12*'Rent Roll'!$R12),"-"),"-")</f>
        <v>-</v>
      </c>
      <c r="BR42" s="92" t="str">
        <f>IFERROR(IF(BR$3='Rent Roll'!$U12,(-SUMIF('Monthly Cash Flow'!$F$2:$EG$2,'Commercial Lease'!BR$2,'Monthly Cash Flow'!$F$29:$EG$29)*'Rent Roll'!$T12*'Rent Roll'!$R12),"-"),"-")</f>
        <v>-</v>
      </c>
      <c r="BS42" s="92" t="str">
        <f>IFERROR(IF(BS$3='Rent Roll'!$U12,(-SUMIF('Monthly Cash Flow'!$F$2:$EG$2,'Commercial Lease'!BS$2,'Monthly Cash Flow'!$F$29:$EG$29)*'Rent Roll'!$T12*'Rent Roll'!$R12),"-"),"-")</f>
        <v>-</v>
      </c>
      <c r="BT42" s="92" t="str">
        <f>IFERROR(IF(BT$3='Rent Roll'!$U12,(-SUMIF('Monthly Cash Flow'!$F$2:$EG$2,'Commercial Lease'!BT$2,'Monthly Cash Flow'!$F$29:$EG$29)*'Rent Roll'!$T12*'Rent Roll'!$R12),"-"),"-")</f>
        <v>-</v>
      </c>
      <c r="BU42" s="92" t="str">
        <f>IFERROR(IF(BU$3='Rent Roll'!$U12,(-SUMIF('Monthly Cash Flow'!$F$2:$EG$2,'Commercial Lease'!BU$2,'Monthly Cash Flow'!$F$29:$EG$29)*'Rent Roll'!$T12*'Rent Roll'!$R12),"-"),"-")</f>
        <v>-</v>
      </c>
      <c r="BV42" s="92" t="str">
        <f>IFERROR(IF(BV$3='Rent Roll'!$U12,(-SUMIF('Monthly Cash Flow'!$F$2:$EG$2,'Commercial Lease'!BV$2,'Monthly Cash Flow'!$F$29:$EG$29)*'Rent Roll'!$T12*'Rent Roll'!$R12),"-"),"-")</f>
        <v>-</v>
      </c>
      <c r="BW42" s="92" t="str">
        <f>IFERROR(IF(BW$3='Rent Roll'!$U12,(-SUMIF('Monthly Cash Flow'!$F$2:$EG$2,'Commercial Lease'!BW$2,'Monthly Cash Flow'!$F$29:$EG$29)*'Rent Roll'!$T12*'Rent Roll'!$R12),"-"),"-")</f>
        <v>-</v>
      </c>
      <c r="BX42" s="92" t="str">
        <f>IFERROR(IF(BX$3='Rent Roll'!$U12,(-SUMIF('Monthly Cash Flow'!$F$2:$EG$2,'Commercial Lease'!BX$2,'Monthly Cash Flow'!$F$29:$EG$29)*'Rent Roll'!$T12*'Rent Roll'!$R12),"-"),"-")</f>
        <v>-</v>
      </c>
      <c r="BY42" s="92" t="str">
        <f>IFERROR(IF(BY$3='Rent Roll'!$U12,(-SUMIF('Monthly Cash Flow'!$F$2:$EG$2,'Commercial Lease'!BY$2,'Monthly Cash Flow'!$F$29:$EG$29)*'Rent Roll'!$T12*'Rent Roll'!$R12),"-"),"-")</f>
        <v>-</v>
      </c>
      <c r="BZ42" s="92" t="str">
        <f>IFERROR(IF(BZ$3='Rent Roll'!$U12,(-SUMIF('Monthly Cash Flow'!$F$2:$EG$2,'Commercial Lease'!BZ$2,'Monthly Cash Flow'!$F$29:$EG$29)*'Rent Roll'!$T12*'Rent Roll'!$R12),"-"),"-")</f>
        <v>-</v>
      </c>
      <c r="CA42" s="92" t="str">
        <f>IFERROR(IF(CA$3='Rent Roll'!$U12,(-SUMIF('Monthly Cash Flow'!$F$2:$EG$2,'Commercial Lease'!CA$2,'Monthly Cash Flow'!$F$29:$EG$29)*'Rent Roll'!$T12*'Rent Roll'!$R12),"-"),"-")</f>
        <v>-</v>
      </c>
      <c r="CB42" s="92" t="str">
        <f>IFERROR(IF(CB$3='Rent Roll'!$U12,(-SUMIF('Monthly Cash Flow'!$F$2:$EG$2,'Commercial Lease'!CB$2,'Monthly Cash Flow'!$F$29:$EG$29)*'Rent Roll'!$T12*'Rent Roll'!$R12),"-"),"-")</f>
        <v>-</v>
      </c>
      <c r="CC42" s="92" t="str">
        <f>IFERROR(IF(CC$3='Rent Roll'!$U12,(-SUMIF('Monthly Cash Flow'!$F$2:$EG$2,'Commercial Lease'!CC$2,'Monthly Cash Flow'!$F$29:$EG$29)*'Rent Roll'!$T12*'Rent Roll'!$R12),"-"),"-")</f>
        <v>-</v>
      </c>
      <c r="CD42" s="92" t="str">
        <f>IFERROR(IF(CD$3='Rent Roll'!$U12,(-SUMIF('Monthly Cash Flow'!$F$2:$EG$2,'Commercial Lease'!CD$2,'Monthly Cash Flow'!$F$29:$EG$29)*'Rent Roll'!$T12*'Rent Roll'!$R12),"-"),"-")</f>
        <v>-</v>
      </c>
      <c r="CE42" s="92" t="str">
        <f>IFERROR(IF(CE$3='Rent Roll'!$U12,(-SUMIF('Monthly Cash Flow'!$F$2:$EG$2,'Commercial Lease'!CE$2,'Monthly Cash Flow'!$F$29:$EG$29)*'Rent Roll'!$T12*'Rent Roll'!$R12),"-"),"-")</f>
        <v>-</v>
      </c>
      <c r="CF42" s="92" t="str">
        <f>IFERROR(IF(CF$3='Rent Roll'!$U12,(-SUMIF('Monthly Cash Flow'!$F$2:$EG$2,'Commercial Lease'!CF$2,'Monthly Cash Flow'!$F$29:$EG$29)*'Rent Roll'!$T12*'Rent Roll'!$R12),"-"),"-")</f>
        <v>-</v>
      </c>
      <c r="CG42" s="92" t="str">
        <f>IFERROR(IF(CG$3='Rent Roll'!$U12,(-SUMIF('Monthly Cash Flow'!$F$2:$EG$2,'Commercial Lease'!CG$2,'Monthly Cash Flow'!$F$29:$EG$29)*'Rent Roll'!$T12*'Rent Roll'!$R12),"-"),"-")</f>
        <v>-</v>
      </c>
      <c r="CH42" s="92" t="str">
        <f>IFERROR(IF(CH$3='Rent Roll'!$U12,(-SUMIF('Monthly Cash Flow'!$F$2:$EG$2,'Commercial Lease'!CH$2,'Monthly Cash Flow'!$F$29:$EG$29)*'Rent Roll'!$T12*'Rent Roll'!$R12),"-"),"-")</f>
        <v>-</v>
      </c>
      <c r="CI42" s="92" t="str">
        <f>IFERROR(IF(CI$3='Rent Roll'!$U12,(-SUMIF('Monthly Cash Flow'!$F$2:$EG$2,'Commercial Lease'!CI$2,'Monthly Cash Flow'!$F$29:$EG$29)*'Rent Roll'!$T12*'Rent Roll'!$R12),"-"),"-")</f>
        <v>-</v>
      </c>
      <c r="CJ42" s="92" t="str">
        <f>IFERROR(IF(CJ$3='Rent Roll'!$U12,(-SUMIF('Monthly Cash Flow'!$F$2:$EG$2,'Commercial Lease'!CJ$2,'Monthly Cash Flow'!$F$29:$EG$29)*'Rent Roll'!$T12*'Rent Roll'!$R12),"-"),"-")</f>
        <v>-</v>
      </c>
      <c r="CK42" s="92" t="str">
        <f>IFERROR(IF(CK$3='Rent Roll'!$U12,(-SUMIF('Monthly Cash Flow'!$F$2:$EG$2,'Commercial Lease'!CK$2,'Monthly Cash Flow'!$F$29:$EG$29)*'Rent Roll'!$T12*'Rent Roll'!$R12),"-"),"-")</f>
        <v>-</v>
      </c>
      <c r="CL42" s="92" t="str">
        <f>IFERROR(IF(CL$3='Rent Roll'!$U12,(-SUMIF('Monthly Cash Flow'!$F$2:$EG$2,'Commercial Lease'!CL$2,'Monthly Cash Flow'!$F$29:$EG$29)*'Rent Roll'!$T12*'Rent Roll'!$R12),"-"),"-")</f>
        <v>-</v>
      </c>
      <c r="CM42" s="92" t="str">
        <f>IFERROR(IF(CM$3='Rent Roll'!$U12,(-SUMIF('Monthly Cash Flow'!$F$2:$EG$2,'Commercial Lease'!CM$2,'Monthly Cash Flow'!$F$29:$EG$29)*'Rent Roll'!$T12*'Rent Roll'!$R12),"-"),"-")</f>
        <v>-</v>
      </c>
      <c r="CN42" s="92" t="str">
        <f>IFERROR(IF(CN$3='Rent Roll'!$U12,(-SUMIF('Monthly Cash Flow'!$F$2:$EG$2,'Commercial Lease'!CN$2,'Monthly Cash Flow'!$F$29:$EG$29)*'Rent Roll'!$T12*'Rent Roll'!$R12),"-"),"-")</f>
        <v>-</v>
      </c>
      <c r="CO42" s="92" t="str">
        <f>IFERROR(IF(CO$3='Rent Roll'!$U12,(-SUMIF('Monthly Cash Flow'!$F$2:$EG$2,'Commercial Lease'!CO$2,'Monthly Cash Flow'!$F$29:$EG$29)*'Rent Roll'!$T12*'Rent Roll'!$R12),"-"),"-")</f>
        <v>-</v>
      </c>
      <c r="CP42" s="92" t="str">
        <f>IFERROR(IF(CP$3='Rent Roll'!$U12,(-SUMIF('Monthly Cash Flow'!$F$2:$EG$2,'Commercial Lease'!CP$2,'Monthly Cash Flow'!$F$29:$EG$29)*'Rent Roll'!$T12*'Rent Roll'!$R12),"-"),"-")</f>
        <v>-</v>
      </c>
      <c r="CQ42" s="92" t="str">
        <f>IFERROR(IF(CQ$3='Rent Roll'!$U12,(-SUMIF('Monthly Cash Flow'!$F$2:$EG$2,'Commercial Lease'!CQ$2,'Monthly Cash Flow'!$F$29:$EG$29)*'Rent Roll'!$T12*'Rent Roll'!$R12),"-"),"-")</f>
        <v>-</v>
      </c>
      <c r="CR42" s="92" t="str">
        <f>IFERROR(IF(CR$3='Rent Roll'!$U12,(-SUMIF('Monthly Cash Flow'!$F$2:$EG$2,'Commercial Lease'!CR$2,'Monthly Cash Flow'!$F$29:$EG$29)*'Rent Roll'!$T12*'Rent Roll'!$R12),"-"),"-")</f>
        <v>-</v>
      </c>
      <c r="CS42" s="92" t="str">
        <f>IFERROR(IF(CS$3='Rent Roll'!$U12,(-SUMIF('Monthly Cash Flow'!$F$2:$EG$2,'Commercial Lease'!CS$2,'Monthly Cash Flow'!$F$29:$EG$29)*'Rent Roll'!$T12*'Rent Roll'!$R12),"-"),"-")</f>
        <v>-</v>
      </c>
      <c r="CT42" s="92" t="str">
        <f>IFERROR(IF(CT$3='Rent Roll'!$U12,(-SUMIF('Monthly Cash Flow'!$F$2:$EG$2,'Commercial Lease'!CT$2,'Monthly Cash Flow'!$F$29:$EG$29)*'Rent Roll'!$T12*'Rent Roll'!$R12),"-"),"-")</f>
        <v>-</v>
      </c>
      <c r="CU42" s="92" t="str">
        <f>IFERROR(IF(CU$3='Rent Roll'!$U12,(-SUMIF('Monthly Cash Flow'!$F$2:$EG$2,'Commercial Lease'!CU$2,'Monthly Cash Flow'!$F$29:$EG$29)*'Rent Roll'!$T12*'Rent Roll'!$R12),"-"),"-")</f>
        <v>-</v>
      </c>
      <c r="CV42" s="92" t="str">
        <f>IFERROR(IF(CV$3='Rent Roll'!$U12,(-SUMIF('Monthly Cash Flow'!$F$2:$EG$2,'Commercial Lease'!CV$2,'Monthly Cash Flow'!$F$29:$EG$29)*'Rent Roll'!$T12*'Rent Roll'!$R12),"-"),"-")</f>
        <v>-</v>
      </c>
      <c r="CW42" s="92" t="str">
        <f>IFERROR(IF(CW$3='Rent Roll'!$U12,(-SUMIF('Monthly Cash Flow'!$F$2:$EG$2,'Commercial Lease'!CW$2,'Monthly Cash Flow'!$F$29:$EG$29)*'Rent Roll'!$T12*'Rent Roll'!$R12),"-"),"-")</f>
        <v>-</v>
      </c>
      <c r="CX42" s="92" t="str">
        <f>IFERROR(IF(CX$3='Rent Roll'!$U12,(-SUMIF('Monthly Cash Flow'!$F$2:$EG$2,'Commercial Lease'!CX$2,'Monthly Cash Flow'!$F$29:$EG$29)*'Rent Roll'!$T12*'Rent Roll'!$R12),"-"),"-")</f>
        <v>-</v>
      </c>
      <c r="CY42" s="92" t="str">
        <f>IFERROR(IF(CY$3='Rent Roll'!$U12,(-SUMIF('Monthly Cash Flow'!$F$2:$EG$2,'Commercial Lease'!CY$2,'Monthly Cash Flow'!$F$29:$EG$29)*'Rent Roll'!$T12*'Rent Roll'!$R12),"-"),"-")</f>
        <v>-</v>
      </c>
      <c r="CZ42" s="92" t="str">
        <f>IFERROR(IF(CZ$3='Rent Roll'!$U12,(-SUMIF('Monthly Cash Flow'!$F$2:$EG$2,'Commercial Lease'!CZ$2,'Monthly Cash Flow'!$F$29:$EG$29)*'Rent Roll'!$T12*'Rent Roll'!$R12),"-"),"-")</f>
        <v>-</v>
      </c>
      <c r="DA42" s="92" t="str">
        <f>IFERROR(IF(DA$3='Rent Roll'!$U12,(-SUMIF('Monthly Cash Flow'!$F$2:$EG$2,'Commercial Lease'!DA$2,'Monthly Cash Flow'!$F$29:$EG$29)*'Rent Roll'!$T12*'Rent Roll'!$R12),"-"),"-")</f>
        <v>-</v>
      </c>
      <c r="DB42" s="92" t="str">
        <f>IFERROR(IF(DB$3='Rent Roll'!$U12,(-SUMIF('Monthly Cash Flow'!$F$2:$EG$2,'Commercial Lease'!DB$2,'Monthly Cash Flow'!$F$29:$EG$29)*'Rent Roll'!$T12*'Rent Roll'!$R12),"-"),"-")</f>
        <v>-</v>
      </c>
      <c r="DC42" s="92" t="str">
        <f>IFERROR(IF(DC$3='Rent Roll'!$U12,(-SUMIF('Monthly Cash Flow'!$F$2:$EG$2,'Commercial Lease'!DC$2,'Monthly Cash Flow'!$F$29:$EG$29)*'Rent Roll'!$T12*'Rent Roll'!$R12),"-"),"-")</f>
        <v>-</v>
      </c>
      <c r="DD42" s="92" t="str">
        <f>IFERROR(IF(DD$3='Rent Roll'!$U12,(-SUMIF('Monthly Cash Flow'!$F$2:$EG$2,'Commercial Lease'!DD$2,'Monthly Cash Flow'!$F$29:$EG$29)*'Rent Roll'!$T12*'Rent Roll'!$R12),"-"),"-")</f>
        <v>-</v>
      </c>
      <c r="DE42" s="92" t="str">
        <f>IFERROR(IF(DE$3='Rent Roll'!$U12,(-SUMIF('Monthly Cash Flow'!$F$2:$EG$2,'Commercial Lease'!DE$2,'Monthly Cash Flow'!$F$29:$EG$29)*'Rent Roll'!$T12*'Rent Roll'!$R12),"-"),"-")</f>
        <v>-</v>
      </c>
      <c r="DF42" s="92" t="str">
        <f>IFERROR(IF(DF$3='Rent Roll'!$U12,(-SUMIF('Monthly Cash Flow'!$F$2:$EG$2,'Commercial Lease'!DF$2,'Monthly Cash Flow'!$F$29:$EG$29)*'Rent Roll'!$T12*'Rent Roll'!$R12),"-"),"-")</f>
        <v>-</v>
      </c>
      <c r="DG42" s="92" t="str">
        <f>IFERROR(IF(DG$3='Rent Roll'!$U12,(-SUMIF('Monthly Cash Flow'!$F$2:$EG$2,'Commercial Lease'!DG$2,'Monthly Cash Flow'!$F$29:$EG$29)*'Rent Roll'!$T12*'Rent Roll'!$R12),"-"),"-")</f>
        <v>-</v>
      </c>
      <c r="DH42" s="92" t="str">
        <f>IFERROR(IF(DH$3='Rent Roll'!$U12,(-SUMIF('Monthly Cash Flow'!$F$2:$EG$2,'Commercial Lease'!DH$2,'Monthly Cash Flow'!$F$29:$EG$29)*'Rent Roll'!$T12*'Rent Roll'!$R12),"-"),"-")</f>
        <v>-</v>
      </c>
      <c r="DI42" s="92" t="str">
        <f>IFERROR(IF(DI$3='Rent Roll'!$U12,(-SUMIF('Monthly Cash Flow'!$F$2:$EG$2,'Commercial Lease'!DI$2,'Monthly Cash Flow'!$F$29:$EG$29)*'Rent Roll'!$T12*'Rent Roll'!$R12),"-"),"-")</f>
        <v>-</v>
      </c>
      <c r="DJ42" s="92" t="str">
        <f>IFERROR(IF(DJ$3='Rent Roll'!$U12,(-SUMIF('Monthly Cash Flow'!$F$2:$EG$2,'Commercial Lease'!DJ$2,'Monthly Cash Flow'!$F$29:$EG$29)*'Rent Roll'!$T12*'Rent Roll'!$R12),"-"),"-")</f>
        <v>-</v>
      </c>
      <c r="DK42" s="92" t="str">
        <f>IFERROR(IF(DK$3='Rent Roll'!$U12,(-SUMIF('Monthly Cash Flow'!$F$2:$EG$2,'Commercial Lease'!DK$2,'Monthly Cash Flow'!$F$29:$EG$29)*'Rent Roll'!$T12*'Rent Roll'!$R12),"-"),"-")</f>
        <v>-</v>
      </c>
      <c r="DL42" s="92" t="str">
        <f>IFERROR(IF(DL$3='Rent Roll'!$U12,(-SUMIF('Monthly Cash Flow'!$F$2:$EG$2,'Commercial Lease'!DL$2,'Monthly Cash Flow'!$F$29:$EG$29)*'Rent Roll'!$T12*'Rent Roll'!$R12),"-"),"-")</f>
        <v>-</v>
      </c>
      <c r="DM42" s="92" t="str">
        <f>IFERROR(IF(DM$3='Rent Roll'!$U12,(-SUMIF('Monthly Cash Flow'!$F$2:$EG$2,'Commercial Lease'!DM$2,'Monthly Cash Flow'!$F$29:$EG$29)*'Rent Roll'!$T12*'Rent Roll'!$R12),"-"),"-")</f>
        <v>-</v>
      </c>
      <c r="DN42" s="92" t="str">
        <f>IFERROR(IF(DN$3='Rent Roll'!$U12,(-SUMIF('Monthly Cash Flow'!$F$2:$EG$2,'Commercial Lease'!DN$2,'Monthly Cash Flow'!$F$29:$EG$29)*'Rent Roll'!$T12*'Rent Roll'!$R12),"-"),"-")</f>
        <v>-</v>
      </c>
      <c r="DO42" s="92" t="str">
        <f>IFERROR(IF(DO$3='Rent Roll'!$U12,(-SUMIF('Monthly Cash Flow'!$F$2:$EG$2,'Commercial Lease'!DO$2,'Monthly Cash Flow'!$F$29:$EG$29)*'Rent Roll'!$T12*'Rent Roll'!$R12),"-"),"-")</f>
        <v>-</v>
      </c>
      <c r="DP42" s="92" t="str">
        <f>IFERROR(IF(DP$3='Rent Roll'!$U12,(-SUMIF('Monthly Cash Flow'!$F$2:$EG$2,'Commercial Lease'!DP$2,'Monthly Cash Flow'!$F$29:$EG$29)*'Rent Roll'!$T12*'Rent Roll'!$R12),"-"),"-")</f>
        <v>-</v>
      </c>
      <c r="DQ42" s="92" t="str">
        <f>IFERROR(IF(DQ$3='Rent Roll'!$U12,(-SUMIF('Monthly Cash Flow'!$F$2:$EG$2,'Commercial Lease'!DQ$2,'Monthly Cash Flow'!$F$29:$EG$29)*'Rent Roll'!$T12*'Rent Roll'!$R12),"-"),"-")</f>
        <v>-</v>
      </c>
      <c r="DR42" s="92" t="str">
        <f>IFERROR(IF(DR$3='Rent Roll'!$U12,(-SUMIF('Monthly Cash Flow'!$F$2:$EG$2,'Commercial Lease'!DR$2,'Monthly Cash Flow'!$F$29:$EG$29)*'Rent Roll'!$T12*'Rent Roll'!$R12),"-"),"-")</f>
        <v>-</v>
      </c>
      <c r="DS42" s="92" t="str">
        <f>IFERROR(IF(DS$3='Rent Roll'!$U12,(-SUMIF('Monthly Cash Flow'!$F$2:$EG$2,'Commercial Lease'!DS$2,'Monthly Cash Flow'!$F$29:$EG$29)*'Rent Roll'!$T12*'Rent Roll'!$R12),"-"),"-")</f>
        <v>-</v>
      </c>
      <c r="DT42" s="92" t="str">
        <f>IFERROR(IF(DT$3='Rent Roll'!$U12,(-SUMIF('Monthly Cash Flow'!$F$2:$EG$2,'Commercial Lease'!DT$2,'Monthly Cash Flow'!$F$29:$EG$29)*'Rent Roll'!$T12*'Rent Roll'!$R12),"-"),"-")</f>
        <v>-</v>
      </c>
      <c r="DU42" s="92" t="str">
        <f>IFERROR(IF(DU$3='Rent Roll'!$U12,(-SUMIF('Monthly Cash Flow'!$F$2:$EG$2,'Commercial Lease'!DU$2,'Monthly Cash Flow'!$F$29:$EG$29)*'Rent Roll'!$T12*'Rent Roll'!$R12),"-"),"-")</f>
        <v>-</v>
      </c>
      <c r="DV42" s="92" t="str">
        <f>IFERROR(IF(DV$3='Rent Roll'!$U12,(-SUMIF('Monthly Cash Flow'!$F$2:$EG$2,'Commercial Lease'!DV$2,'Monthly Cash Flow'!$F$29:$EG$29)*'Rent Roll'!$T12*'Rent Roll'!$R12),"-"),"-")</f>
        <v>-</v>
      </c>
      <c r="DW42" s="92" t="str">
        <f>IFERROR(IF(DW$3='Rent Roll'!$U12,(-SUMIF('Monthly Cash Flow'!$F$2:$EG$2,'Commercial Lease'!DW$2,'Monthly Cash Flow'!$F$29:$EG$29)*'Rent Roll'!$T12*'Rent Roll'!$R12),"-"),"-")</f>
        <v>-</v>
      </c>
      <c r="DX42" s="92" t="str">
        <f>IFERROR(IF(DX$3='Rent Roll'!$U12,(-SUMIF('Monthly Cash Flow'!$F$2:$EG$2,'Commercial Lease'!DX$2,'Monthly Cash Flow'!$F$29:$EG$29)*'Rent Roll'!$T12*'Rent Roll'!$R12),"-"),"-")</f>
        <v>-</v>
      </c>
      <c r="DY42" s="92" t="str">
        <f>IFERROR(IF(DY$3='Rent Roll'!$U12,(-SUMIF('Monthly Cash Flow'!$F$2:$EG$2,'Commercial Lease'!DY$2,'Monthly Cash Flow'!$F$29:$EG$29)*'Rent Roll'!$T12*'Rent Roll'!$R12),"-"),"-")</f>
        <v>-</v>
      </c>
      <c r="DZ42" s="92" t="str">
        <f>IFERROR(IF(DZ$3='Rent Roll'!$U12,(-SUMIF('Monthly Cash Flow'!$F$2:$EG$2,'Commercial Lease'!DZ$2,'Monthly Cash Flow'!$F$29:$EG$29)*'Rent Roll'!$T12*'Rent Roll'!$R12),"-"),"-")</f>
        <v>-</v>
      </c>
      <c r="EA42" s="92" t="str">
        <f>IFERROR(IF(EA$3='Rent Roll'!$U12,(-SUMIF('Monthly Cash Flow'!$F$2:$EG$2,'Commercial Lease'!EA$2,'Monthly Cash Flow'!$F$29:$EG$29)*'Rent Roll'!$T12*'Rent Roll'!$R12),"-"),"-")</f>
        <v>-</v>
      </c>
      <c r="EB42" s="92" t="str">
        <f>IFERROR(IF(EB$3='Rent Roll'!$U12,(-SUMIF('Monthly Cash Flow'!$F$2:$EG$2,'Commercial Lease'!EB$2,'Monthly Cash Flow'!$F$29:$EG$29)*'Rent Roll'!$T12*'Rent Roll'!$R12),"-"),"-")</f>
        <v>-</v>
      </c>
      <c r="EC42" s="92" t="str">
        <f>IFERROR(IF(EC$3='Rent Roll'!$U12,(-SUMIF('Monthly Cash Flow'!$F$2:$EG$2,'Commercial Lease'!EC$2,'Monthly Cash Flow'!$F$29:$EG$29)*'Rent Roll'!$T12*'Rent Roll'!$R12),"-"),"-")</f>
        <v>-</v>
      </c>
      <c r="ED42" s="92" t="str">
        <f>IFERROR(IF(ED$3='Rent Roll'!$U12,(-SUMIF('Monthly Cash Flow'!$F$2:$EG$2,'Commercial Lease'!ED$2,'Monthly Cash Flow'!$F$29:$EG$29)*'Rent Roll'!$T12*'Rent Roll'!$R12),"-"),"-")</f>
        <v>-</v>
      </c>
      <c r="EE42" s="92" t="str">
        <f>IFERROR(IF(EE$3='Rent Roll'!$U12,(-SUMIF('Monthly Cash Flow'!$F$2:$EG$2,'Commercial Lease'!EE$2,'Monthly Cash Flow'!$F$29:$EG$29)*'Rent Roll'!$T12*'Rent Roll'!$R12),"-"),"-")</f>
        <v>-</v>
      </c>
      <c r="EF42" s="214" t="str">
        <f>IFERROR(IF(EF$3='Rent Roll'!$U12,(-SUMIF('Monthly Cash Flow'!$F$2:$EG$2,'Commercial Lease'!EF$2,'Monthly Cash Flow'!$F$29:$EG$29)*'Rent Roll'!$T12*'Rent Roll'!$R12),"-"),"-")</f>
        <v>-</v>
      </c>
      <c r="EG42" s="251" t="s">
        <v>109</v>
      </c>
    </row>
    <row r="43" spans="2:137" x14ac:dyDescent="0.25">
      <c r="B43" s="290"/>
      <c r="C43" s="287" t="str">
        <f>CONCATENATE('Rent Roll'!B13&amp;" - "&amp;'Rent Roll'!C13)</f>
        <v xml:space="preserve"> - </v>
      </c>
      <c r="D43" s="214">
        <f t="shared" si="15"/>
        <v>0</v>
      </c>
      <c r="E43" s="92" t="str">
        <f>IFERROR(IF(E$3='Rent Roll'!$U13,(-SUMIF('Monthly Cash Flow'!$F$2:$EG$2,'Commercial Lease'!E$2,'Monthly Cash Flow'!$F$29:$EG$29)*'Rent Roll'!$T13*'Rent Roll'!$R13),"-"),"-")</f>
        <v>-</v>
      </c>
      <c r="F43" s="92" t="str">
        <f>IFERROR(IF(F$3='Rent Roll'!$U13,(-SUMIF('Monthly Cash Flow'!$F$2:$EG$2,'Commercial Lease'!F$2,'Monthly Cash Flow'!$F$29:$EG$29)*'Rent Roll'!$T13*'Rent Roll'!$R13),"-"),"-")</f>
        <v>-</v>
      </c>
      <c r="G43" s="92" t="str">
        <f>IFERROR(IF(G$3='Rent Roll'!$U13,(-SUMIF('Monthly Cash Flow'!$F$2:$EG$2,'Commercial Lease'!G$2,'Monthly Cash Flow'!$F$29:$EG$29)*'Rent Roll'!$T13*'Rent Roll'!$R13),"-"),"-")</f>
        <v>-</v>
      </c>
      <c r="H43" s="92" t="str">
        <f>IFERROR(IF(H$3='Rent Roll'!$U13,(-SUMIF('Monthly Cash Flow'!$F$2:$EG$2,'Commercial Lease'!H$2,'Monthly Cash Flow'!$F$29:$EG$29)*'Rent Roll'!$T13*'Rent Roll'!$R13),"-"),"-")</f>
        <v>-</v>
      </c>
      <c r="I43" s="92" t="str">
        <f>IFERROR(IF(I$3='Rent Roll'!$U13,(-SUMIF('Monthly Cash Flow'!$F$2:$EG$2,'Commercial Lease'!I$2,'Monthly Cash Flow'!$F$29:$EG$29)*'Rent Roll'!$T13*'Rent Roll'!$R13),"-"),"-")</f>
        <v>-</v>
      </c>
      <c r="J43" s="92" t="str">
        <f>IFERROR(IF(J$3='Rent Roll'!$U13,(-SUMIF('Monthly Cash Flow'!$F$2:$EG$2,'Commercial Lease'!J$2,'Monthly Cash Flow'!$F$29:$EG$29)*'Rent Roll'!$T13*'Rent Roll'!$R13),"-"),"-")</f>
        <v>-</v>
      </c>
      <c r="K43" s="92" t="str">
        <f>IFERROR(IF(K$3='Rent Roll'!$U13,(-SUMIF('Monthly Cash Flow'!$F$2:$EG$2,'Commercial Lease'!K$2,'Monthly Cash Flow'!$F$29:$EG$29)*'Rent Roll'!$T13*'Rent Roll'!$R13),"-"),"-")</f>
        <v>-</v>
      </c>
      <c r="L43" s="92" t="str">
        <f>IFERROR(IF(L$3='Rent Roll'!$U13,(-SUMIF('Monthly Cash Flow'!$F$2:$EG$2,'Commercial Lease'!L$2,'Monthly Cash Flow'!$F$29:$EG$29)*'Rent Roll'!$T13*'Rent Roll'!$R13),"-"),"-")</f>
        <v>-</v>
      </c>
      <c r="M43" s="92" t="str">
        <f>IFERROR(IF(M$3='Rent Roll'!$U13,(-SUMIF('Monthly Cash Flow'!$F$2:$EG$2,'Commercial Lease'!M$2,'Monthly Cash Flow'!$F$29:$EG$29)*'Rent Roll'!$T13*'Rent Roll'!$R13),"-"),"-")</f>
        <v>-</v>
      </c>
      <c r="N43" s="92" t="str">
        <f>IFERROR(IF(N$3='Rent Roll'!$U13,(-SUMIF('Monthly Cash Flow'!$F$2:$EG$2,'Commercial Lease'!N$2,'Monthly Cash Flow'!$F$29:$EG$29)*'Rent Roll'!$T13*'Rent Roll'!$R13),"-"),"-")</f>
        <v>-</v>
      </c>
      <c r="O43" s="92" t="str">
        <f>IFERROR(IF(O$3='Rent Roll'!$U13,(-SUMIF('Monthly Cash Flow'!$F$2:$EG$2,'Commercial Lease'!O$2,'Monthly Cash Flow'!$F$29:$EG$29)*'Rent Roll'!$T13*'Rent Roll'!$R13),"-"),"-")</f>
        <v>-</v>
      </c>
      <c r="P43" s="92" t="str">
        <f>IFERROR(IF(P$3='Rent Roll'!$U13,(-SUMIF('Monthly Cash Flow'!$F$2:$EG$2,'Commercial Lease'!P$2,'Monthly Cash Flow'!$F$29:$EG$29)*'Rent Roll'!$T13*'Rent Roll'!$R13),"-"),"-")</f>
        <v>-</v>
      </c>
      <c r="Q43" s="92" t="str">
        <f>IFERROR(IF(Q$3='Rent Roll'!$U13,(-SUMIF('Monthly Cash Flow'!$F$2:$EG$2,'Commercial Lease'!Q$2,'Monthly Cash Flow'!$F$29:$EG$29)*'Rent Roll'!$T13*'Rent Roll'!$R13),"-"),"-")</f>
        <v>-</v>
      </c>
      <c r="R43" s="92" t="str">
        <f>IFERROR(IF(R$3='Rent Roll'!$U13,(-SUMIF('Monthly Cash Flow'!$F$2:$EG$2,'Commercial Lease'!R$2,'Monthly Cash Flow'!$F$29:$EG$29)*'Rent Roll'!$T13*'Rent Roll'!$R13),"-"),"-")</f>
        <v>-</v>
      </c>
      <c r="S43" s="92" t="str">
        <f>IFERROR(IF(S$3='Rent Roll'!$U13,(-SUMIF('Monthly Cash Flow'!$F$2:$EG$2,'Commercial Lease'!S$2,'Monthly Cash Flow'!$F$29:$EG$29)*'Rent Roll'!$T13*'Rent Roll'!$R13),"-"),"-")</f>
        <v>-</v>
      </c>
      <c r="T43" s="92" t="str">
        <f>IFERROR(IF(T$3='Rent Roll'!$U13,(-SUMIF('Monthly Cash Flow'!$F$2:$EG$2,'Commercial Lease'!T$2,'Monthly Cash Flow'!$F$29:$EG$29)*'Rent Roll'!$T13*'Rent Roll'!$R13),"-"),"-")</f>
        <v>-</v>
      </c>
      <c r="U43" s="92" t="str">
        <f>IFERROR(IF(U$3='Rent Roll'!$U13,(-SUMIF('Monthly Cash Flow'!$F$2:$EG$2,'Commercial Lease'!U$2,'Monthly Cash Flow'!$F$29:$EG$29)*'Rent Roll'!$T13*'Rent Roll'!$R13),"-"),"-")</f>
        <v>-</v>
      </c>
      <c r="V43" s="92" t="str">
        <f>IFERROR(IF(V$3='Rent Roll'!$U13,(-SUMIF('Monthly Cash Flow'!$F$2:$EG$2,'Commercial Lease'!V$2,'Monthly Cash Flow'!$F$29:$EG$29)*'Rent Roll'!$T13*'Rent Roll'!$R13),"-"),"-")</f>
        <v>-</v>
      </c>
      <c r="W43" s="92" t="str">
        <f>IFERROR(IF(W$3='Rent Roll'!$U13,(-SUMIF('Monthly Cash Flow'!$F$2:$EG$2,'Commercial Lease'!W$2,'Monthly Cash Flow'!$F$29:$EG$29)*'Rent Roll'!$T13*'Rent Roll'!$R13),"-"),"-")</f>
        <v>-</v>
      </c>
      <c r="X43" s="92" t="str">
        <f>IFERROR(IF(X$3='Rent Roll'!$U13,(-SUMIF('Monthly Cash Flow'!$F$2:$EG$2,'Commercial Lease'!X$2,'Monthly Cash Flow'!$F$29:$EG$29)*'Rent Roll'!$T13*'Rent Roll'!$R13),"-"),"-")</f>
        <v>-</v>
      </c>
      <c r="Y43" s="92" t="str">
        <f>IFERROR(IF(Y$3='Rent Roll'!$U13,(-SUMIF('Monthly Cash Flow'!$F$2:$EG$2,'Commercial Lease'!Y$2,'Monthly Cash Flow'!$F$29:$EG$29)*'Rent Roll'!$T13*'Rent Roll'!$R13),"-"),"-")</f>
        <v>-</v>
      </c>
      <c r="Z43" s="92" t="str">
        <f>IFERROR(IF(Z$3='Rent Roll'!$U13,(-SUMIF('Monthly Cash Flow'!$F$2:$EG$2,'Commercial Lease'!Z$2,'Monthly Cash Flow'!$F$29:$EG$29)*'Rent Roll'!$T13*'Rent Roll'!$R13),"-"),"-")</f>
        <v>-</v>
      </c>
      <c r="AA43" s="92" t="str">
        <f>IFERROR(IF(AA$3='Rent Roll'!$U13,(-SUMIF('Monthly Cash Flow'!$F$2:$EG$2,'Commercial Lease'!AA$2,'Monthly Cash Flow'!$F$29:$EG$29)*'Rent Roll'!$T13*'Rent Roll'!$R13),"-"),"-")</f>
        <v>-</v>
      </c>
      <c r="AB43" s="92" t="str">
        <f>IFERROR(IF(AB$3='Rent Roll'!$U13,(-SUMIF('Monthly Cash Flow'!$F$2:$EG$2,'Commercial Lease'!AB$2,'Monthly Cash Flow'!$F$29:$EG$29)*'Rent Roll'!$T13*'Rent Roll'!$R13),"-"),"-")</f>
        <v>-</v>
      </c>
      <c r="AC43" s="92" t="str">
        <f>IFERROR(IF(AC$3='Rent Roll'!$U13,(-SUMIF('Monthly Cash Flow'!$F$2:$EG$2,'Commercial Lease'!AC$2,'Monthly Cash Flow'!$F$29:$EG$29)*'Rent Roll'!$T13*'Rent Roll'!$R13),"-"),"-")</f>
        <v>-</v>
      </c>
      <c r="AD43" s="92" t="str">
        <f>IFERROR(IF(AD$3='Rent Roll'!$U13,(-SUMIF('Monthly Cash Flow'!$F$2:$EG$2,'Commercial Lease'!AD$2,'Monthly Cash Flow'!$F$29:$EG$29)*'Rent Roll'!$T13*'Rent Roll'!$R13),"-"),"-")</f>
        <v>-</v>
      </c>
      <c r="AE43" s="92" t="str">
        <f>IFERROR(IF(AE$3='Rent Roll'!$U13,(-SUMIF('Monthly Cash Flow'!$F$2:$EG$2,'Commercial Lease'!AE$2,'Monthly Cash Flow'!$F$29:$EG$29)*'Rent Roll'!$T13*'Rent Roll'!$R13),"-"),"-")</f>
        <v>-</v>
      </c>
      <c r="AF43" s="92" t="str">
        <f>IFERROR(IF(AF$3='Rent Roll'!$U13,(-SUMIF('Monthly Cash Flow'!$F$2:$EG$2,'Commercial Lease'!AF$2,'Monthly Cash Flow'!$F$29:$EG$29)*'Rent Roll'!$T13*'Rent Roll'!$R13),"-"),"-")</f>
        <v>-</v>
      </c>
      <c r="AG43" s="92" t="str">
        <f>IFERROR(IF(AG$3='Rent Roll'!$U13,(-SUMIF('Monthly Cash Flow'!$F$2:$EG$2,'Commercial Lease'!AG$2,'Monthly Cash Flow'!$F$29:$EG$29)*'Rent Roll'!$T13*'Rent Roll'!$R13),"-"),"-")</f>
        <v>-</v>
      </c>
      <c r="AH43" s="92" t="str">
        <f>IFERROR(IF(AH$3='Rent Roll'!$U13,(-SUMIF('Monthly Cash Flow'!$F$2:$EG$2,'Commercial Lease'!AH$2,'Monthly Cash Flow'!$F$29:$EG$29)*'Rent Roll'!$T13*'Rent Roll'!$R13),"-"),"-")</f>
        <v>-</v>
      </c>
      <c r="AI43" s="92" t="str">
        <f>IFERROR(IF(AI$3='Rent Roll'!$U13,(-SUMIF('Monthly Cash Flow'!$F$2:$EG$2,'Commercial Lease'!AI$2,'Monthly Cash Flow'!$F$29:$EG$29)*'Rent Roll'!$T13*'Rent Roll'!$R13),"-"),"-")</f>
        <v>-</v>
      </c>
      <c r="AJ43" s="92" t="str">
        <f>IFERROR(IF(AJ$3='Rent Roll'!$U13,(-SUMIF('Monthly Cash Flow'!$F$2:$EG$2,'Commercial Lease'!AJ$2,'Monthly Cash Flow'!$F$29:$EG$29)*'Rent Roll'!$T13*'Rent Roll'!$R13),"-"),"-")</f>
        <v>-</v>
      </c>
      <c r="AK43" s="92" t="str">
        <f>IFERROR(IF(AK$3='Rent Roll'!$U13,(-SUMIF('Monthly Cash Flow'!$F$2:$EG$2,'Commercial Lease'!AK$2,'Monthly Cash Flow'!$F$29:$EG$29)*'Rent Roll'!$T13*'Rent Roll'!$R13),"-"),"-")</f>
        <v>-</v>
      </c>
      <c r="AL43" s="92" t="str">
        <f>IFERROR(IF(AL$3='Rent Roll'!$U13,(-SUMIF('Monthly Cash Flow'!$F$2:$EG$2,'Commercial Lease'!AL$2,'Monthly Cash Flow'!$F$29:$EG$29)*'Rent Roll'!$T13*'Rent Roll'!$R13),"-"),"-")</f>
        <v>-</v>
      </c>
      <c r="AM43" s="92" t="str">
        <f>IFERROR(IF(AM$3='Rent Roll'!$U13,(-SUMIF('Monthly Cash Flow'!$F$2:$EG$2,'Commercial Lease'!AM$2,'Monthly Cash Flow'!$F$29:$EG$29)*'Rent Roll'!$T13*'Rent Roll'!$R13),"-"),"-")</f>
        <v>-</v>
      </c>
      <c r="AN43" s="92" t="str">
        <f>IFERROR(IF(AN$3='Rent Roll'!$U13,(-SUMIF('Monthly Cash Flow'!$F$2:$EG$2,'Commercial Lease'!AN$2,'Monthly Cash Flow'!$F$29:$EG$29)*'Rent Roll'!$T13*'Rent Roll'!$R13),"-"),"-")</f>
        <v>-</v>
      </c>
      <c r="AO43" s="92" t="str">
        <f>IFERROR(IF(AO$3='Rent Roll'!$U13,(-SUMIF('Monthly Cash Flow'!$F$2:$EG$2,'Commercial Lease'!AO$2,'Monthly Cash Flow'!$F$29:$EG$29)*'Rent Roll'!$T13*'Rent Roll'!$R13),"-"),"-")</f>
        <v>-</v>
      </c>
      <c r="AP43" s="92" t="str">
        <f>IFERROR(IF(AP$3='Rent Roll'!$U13,(-SUMIF('Monthly Cash Flow'!$F$2:$EG$2,'Commercial Lease'!AP$2,'Monthly Cash Flow'!$F$29:$EG$29)*'Rent Roll'!$T13*'Rent Roll'!$R13),"-"),"-")</f>
        <v>-</v>
      </c>
      <c r="AQ43" s="92" t="str">
        <f>IFERROR(IF(AQ$3='Rent Roll'!$U13,(-SUMIF('Monthly Cash Flow'!$F$2:$EG$2,'Commercial Lease'!AQ$2,'Monthly Cash Flow'!$F$29:$EG$29)*'Rent Roll'!$T13*'Rent Roll'!$R13),"-"),"-")</f>
        <v>-</v>
      </c>
      <c r="AR43" s="92" t="str">
        <f>IFERROR(IF(AR$3='Rent Roll'!$U13,(-SUMIF('Monthly Cash Flow'!$F$2:$EG$2,'Commercial Lease'!AR$2,'Monthly Cash Flow'!$F$29:$EG$29)*'Rent Roll'!$T13*'Rent Roll'!$R13),"-"),"-")</f>
        <v>-</v>
      </c>
      <c r="AS43" s="92" t="str">
        <f>IFERROR(IF(AS$3='Rent Roll'!$U13,(-SUMIF('Monthly Cash Flow'!$F$2:$EG$2,'Commercial Lease'!AS$2,'Monthly Cash Flow'!$F$29:$EG$29)*'Rent Roll'!$T13*'Rent Roll'!$R13),"-"),"-")</f>
        <v>-</v>
      </c>
      <c r="AT43" s="92" t="str">
        <f>IFERROR(IF(AT$3='Rent Roll'!$U13,(-SUMIF('Monthly Cash Flow'!$F$2:$EG$2,'Commercial Lease'!AT$2,'Monthly Cash Flow'!$F$29:$EG$29)*'Rent Roll'!$T13*'Rent Roll'!$R13),"-"),"-")</f>
        <v>-</v>
      </c>
      <c r="AU43" s="92" t="str">
        <f>IFERROR(IF(AU$3='Rent Roll'!$U13,(-SUMIF('Monthly Cash Flow'!$F$2:$EG$2,'Commercial Lease'!AU$2,'Monthly Cash Flow'!$F$29:$EG$29)*'Rent Roll'!$T13*'Rent Roll'!$R13),"-"),"-")</f>
        <v>-</v>
      </c>
      <c r="AV43" s="92" t="str">
        <f>IFERROR(IF(AV$3='Rent Roll'!$U13,(-SUMIF('Monthly Cash Flow'!$F$2:$EG$2,'Commercial Lease'!AV$2,'Monthly Cash Flow'!$F$29:$EG$29)*'Rent Roll'!$T13*'Rent Roll'!$R13),"-"),"-")</f>
        <v>-</v>
      </c>
      <c r="AW43" s="92" t="str">
        <f>IFERROR(IF(AW$3='Rent Roll'!$U13,(-SUMIF('Monthly Cash Flow'!$F$2:$EG$2,'Commercial Lease'!AW$2,'Monthly Cash Flow'!$F$29:$EG$29)*'Rent Roll'!$T13*'Rent Roll'!$R13),"-"),"-")</f>
        <v>-</v>
      </c>
      <c r="AX43" s="92" t="str">
        <f>IFERROR(IF(AX$3='Rent Roll'!$U13,(-SUMIF('Monthly Cash Flow'!$F$2:$EG$2,'Commercial Lease'!AX$2,'Monthly Cash Flow'!$F$29:$EG$29)*'Rent Roll'!$T13*'Rent Roll'!$R13),"-"),"-")</f>
        <v>-</v>
      </c>
      <c r="AY43" s="92" t="str">
        <f>IFERROR(IF(AY$3='Rent Roll'!$U13,(-SUMIF('Monthly Cash Flow'!$F$2:$EG$2,'Commercial Lease'!AY$2,'Monthly Cash Flow'!$F$29:$EG$29)*'Rent Roll'!$T13*'Rent Roll'!$R13),"-"),"-")</f>
        <v>-</v>
      </c>
      <c r="AZ43" s="92" t="str">
        <f>IFERROR(IF(AZ$3='Rent Roll'!$U13,(-SUMIF('Monthly Cash Flow'!$F$2:$EG$2,'Commercial Lease'!AZ$2,'Monthly Cash Flow'!$F$29:$EG$29)*'Rent Roll'!$T13*'Rent Roll'!$R13),"-"),"-")</f>
        <v>-</v>
      </c>
      <c r="BA43" s="92" t="str">
        <f>IFERROR(IF(BA$3='Rent Roll'!$U13,(-SUMIF('Monthly Cash Flow'!$F$2:$EG$2,'Commercial Lease'!BA$2,'Monthly Cash Flow'!$F$29:$EG$29)*'Rent Roll'!$T13*'Rent Roll'!$R13),"-"),"-")</f>
        <v>-</v>
      </c>
      <c r="BB43" s="92" t="str">
        <f>IFERROR(IF(BB$3='Rent Roll'!$U13,(-SUMIF('Monthly Cash Flow'!$F$2:$EG$2,'Commercial Lease'!BB$2,'Monthly Cash Flow'!$F$29:$EG$29)*'Rent Roll'!$T13*'Rent Roll'!$R13),"-"),"-")</f>
        <v>-</v>
      </c>
      <c r="BC43" s="92" t="str">
        <f>IFERROR(IF(BC$3='Rent Roll'!$U13,(-SUMIF('Monthly Cash Flow'!$F$2:$EG$2,'Commercial Lease'!BC$2,'Monthly Cash Flow'!$F$29:$EG$29)*'Rent Roll'!$T13*'Rent Roll'!$R13),"-"),"-")</f>
        <v>-</v>
      </c>
      <c r="BD43" s="92" t="str">
        <f>IFERROR(IF(BD$3='Rent Roll'!$U13,(-SUMIF('Monthly Cash Flow'!$F$2:$EG$2,'Commercial Lease'!BD$2,'Monthly Cash Flow'!$F$29:$EG$29)*'Rent Roll'!$T13*'Rent Roll'!$R13),"-"),"-")</f>
        <v>-</v>
      </c>
      <c r="BE43" s="92" t="str">
        <f>IFERROR(IF(BE$3='Rent Roll'!$U13,(-SUMIF('Monthly Cash Flow'!$F$2:$EG$2,'Commercial Lease'!BE$2,'Monthly Cash Flow'!$F$29:$EG$29)*'Rent Roll'!$T13*'Rent Roll'!$R13),"-"),"-")</f>
        <v>-</v>
      </c>
      <c r="BF43" s="92" t="str">
        <f>IFERROR(IF(BF$3='Rent Roll'!$U13,(-SUMIF('Monthly Cash Flow'!$F$2:$EG$2,'Commercial Lease'!BF$2,'Monthly Cash Flow'!$F$29:$EG$29)*'Rent Roll'!$T13*'Rent Roll'!$R13),"-"),"-")</f>
        <v>-</v>
      </c>
      <c r="BG43" s="92" t="str">
        <f>IFERROR(IF(BG$3='Rent Roll'!$U13,(-SUMIF('Monthly Cash Flow'!$F$2:$EG$2,'Commercial Lease'!BG$2,'Monthly Cash Flow'!$F$29:$EG$29)*'Rent Roll'!$T13*'Rent Roll'!$R13),"-"),"-")</f>
        <v>-</v>
      </c>
      <c r="BH43" s="92" t="str">
        <f>IFERROR(IF(BH$3='Rent Roll'!$U13,(-SUMIF('Monthly Cash Flow'!$F$2:$EG$2,'Commercial Lease'!BH$2,'Monthly Cash Flow'!$F$29:$EG$29)*'Rent Roll'!$T13*'Rent Roll'!$R13),"-"),"-")</f>
        <v>-</v>
      </c>
      <c r="BI43" s="92" t="str">
        <f>IFERROR(IF(BI$3='Rent Roll'!$U13,(-SUMIF('Monthly Cash Flow'!$F$2:$EG$2,'Commercial Lease'!BI$2,'Monthly Cash Flow'!$F$29:$EG$29)*'Rent Roll'!$T13*'Rent Roll'!$R13),"-"),"-")</f>
        <v>-</v>
      </c>
      <c r="BJ43" s="92" t="str">
        <f>IFERROR(IF(BJ$3='Rent Roll'!$U13,(-SUMIF('Monthly Cash Flow'!$F$2:$EG$2,'Commercial Lease'!BJ$2,'Monthly Cash Flow'!$F$29:$EG$29)*'Rent Roll'!$T13*'Rent Roll'!$R13),"-"),"-")</f>
        <v>-</v>
      </c>
      <c r="BK43" s="92" t="str">
        <f>IFERROR(IF(BK$3='Rent Roll'!$U13,(-SUMIF('Monthly Cash Flow'!$F$2:$EG$2,'Commercial Lease'!BK$2,'Monthly Cash Flow'!$F$29:$EG$29)*'Rent Roll'!$T13*'Rent Roll'!$R13),"-"),"-")</f>
        <v>-</v>
      </c>
      <c r="BL43" s="92" t="str">
        <f>IFERROR(IF(BL$3='Rent Roll'!$U13,(-SUMIF('Monthly Cash Flow'!$F$2:$EG$2,'Commercial Lease'!BL$2,'Monthly Cash Flow'!$F$29:$EG$29)*'Rent Roll'!$T13*'Rent Roll'!$R13),"-"),"-")</f>
        <v>-</v>
      </c>
      <c r="BM43" s="92" t="str">
        <f>IFERROR(IF(BM$3='Rent Roll'!$U13,(-SUMIF('Monthly Cash Flow'!$F$2:$EG$2,'Commercial Lease'!BM$2,'Monthly Cash Flow'!$F$29:$EG$29)*'Rent Roll'!$T13*'Rent Roll'!$R13),"-"),"-")</f>
        <v>-</v>
      </c>
      <c r="BN43" s="92" t="str">
        <f>IFERROR(IF(BN$3='Rent Roll'!$U13,(-SUMIF('Monthly Cash Flow'!$F$2:$EG$2,'Commercial Lease'!BN$2,'Monthly Cash Flow'!$F$29:$EG$29)*'Rent Roll'!$T13*'Rent Roll'!$R13),"-"),"-")</f>
        <v>-</v>
      </c>
      <c r="BO43" s="92" t="str">
        <f>IFERROR(IF(BO$3='Rent Roll'!$U13,(-SUMIF('Monthly Cash Flow'!$F$2:$EG$2,'Commercial Lease'!BO$2,'Monthly Cash Flow'!$F$29:$EG$29)*'Rent Roll'!$T13*'Rent Roll'!$R13),"-"),"-")</f>
        <v>-</v>
      </c>
      <c r="BP43" s="92" t="str">
        <f>IFERROR(IF(BP$3='Rent Roll'!$U13,(-SUMIF('Monthly Cash Flow'!$F$2:$EG$2,'Commercial Lease'!BP$2,'Monthly Cash Flow'!$F$29:$EG$29)*'Rent Roll'!$T13*'Rent Roll'!$R13),"-"),"-")</f>
        <v>-</v>
      </c>
      <c r="BQ43" s="92" t="str">
        <f>IFERROR(IF(BQ$3='Rent Roll'!$U13,(-SUMIF('Monthly Cash Flow'!$F$2:$EG$2,'Commercial Lease'!BQ$2,'Monthly Cash Flow'!$F$29:$EG$29)*'Rent Roll'!$T13*'Rent Roll'!$R13),"-"),"-")</f>
        <v>-</v>
      </c>
      <c r="BR43" s="92" t="str">
        <f>IFERROR(IF(BR$3='Rent Roll'!$U13,(-SUMIF('Monthly Cash Flow'!$F$2:$EG$2,'Commercial Lease'!BR$2,'Monthly Cash Flow'!$F$29:$EG$29)*'Rent Roll'!$T13*'Rent Roll'!$R13),"-"),"-")</f>
        <v>-</v>
      </c>
      <c r="BS43" s="92" t="str">
        <f>IFERROR(IF(BS$3='Rent Roll'!$U13,(-SUMIF('Monthly Cash Flow'!$F$2:$EG$2,'Commercial Lease'!BS$2,'Monthly Cash Flow'!$F$29:$EG$29)*'Rent Roll'!$T13*'Rent Roll'!$R13),"-"),"-")</f>
        <v>-</v>
      </c>
      <c r="BT43" s="92" t="str">
        <f>IFERROR(IF(BT$3='Rent Roll'!$U13,(-SUMIF('Monthly Cash Flow'!$F$2:$EG$2,'Commercial Lease'!BT$2,'Monthly Cash Flow'!$F$29:$EG$29)*'Rent Roll'!$T13*'Rent Roll'!$R13),"-"),"-")</f>
        <v>-</v>
      </c>
      <c r="BU43" s="92" t="str">
        <f>IFERROR(IF(BU$3='Rent Roll'!$U13,(-SUMIF('Monthly Cash Flow'!$F$2:$EG$2,'Commercial Lease'!BU$2,'Monthly Cash Flow'!$F$29:$EG$29)*'Rent Roll'!$T13*'Rent Roll'!$R13),"-"),"-")</f>
        <v>-</v>
      </c>
      <c r="BV43" s="92" t="str">
        <f>IFERROR(IF(BV$3='Rent Roll'!$U13,(-SUMIF('Monthly Cash Flow'!$F$2:$EG$2,'Commercial Lease'!BV$2,'Monthly Cash Flow'!$F$29:$EG$29)*'Rent Roll'!$T13*'Rent Roll'!$R13),"-"),"-")</f>
        <v>-</v>
      </c>
      <c r="BW43" s="92" t="str">
        <f>IFERROR(IF(BW$3='Rent Roll'!$U13,(-SUMIF('Monthly Cash Flow'!$F$2:$EG$2,'Commercial Lease'!BW$2,'Monthly Cash Flow'!$F$29:$EG$29)*'Rent Roll'!$T13*'Rent Roll'!$R13),"-"),"-")</f>
        <v>-</v>
      </c>
      <c r="BX43" s="92" t="str">
        <f>IFERROR(IF(BX$3='Rent Roll'!$U13,(-SUMIF('Monthly Cash Flow'!$F$2:$EG$2,'Commercial Lease'!BX$2,'Monthly Cash Flow'!$F$29:$EG$29)*'Rent Roll'!$T13*'Rent Roll'!$R13),"-"),"-")</f>
        <v>-</v>
      </c>
      <c r="BY43" s="92" t="str">
        <f>IFERROR(IF(BY$3='Rent Roll'!$U13,(-SUMIF('Monthly Cash Flow'!$F$2:$EG$2,'Commercial Lease'!BY$2,'Monthly Cash Flow'!$F$29:$EG$29)*'Rent Roll'!$T13*'Rent Roll'!$R13),"-"),"-")</f>
        <v>-</v>
      </c>
      <c r="BZ43" s="92" t="str">
        <f>IFERROR(IF(BZ$3='Rent Roll'!$U13,(-SUMIF('Monthly Cash Flow'!$F$2:$EG$2,'Commercial Lease'!BZ$2,'Monthly Cash Flow'!$F$29:$EG$29)*'Rent Roll'!$T13*'Rent Roll'!$R13),"-"),"-")</f>
        <v>-</v>
      </c>
      <c r="CA43" s="92" t="str">
        <f>IFERROR(IF(CA$3='Rent Roll'!$U13,(-SUMIF('Monthly Cash Flow'!$F$2:$EG$2,'Commercial Lease'!CA$2,'Monthly Cash Flow'!$F$29:$EG$29)*'Rent Roll'!$T13*'Rent Roll'!$R13),"-"),"-")</f>
        <v>-</v>
      </c>
      <c r="CB43" s="92" t="str">
        <f>IFERROR(IF(CB$3='Rent Roll'!$U13,(-SUMIF('Monthly Cash Flow'!$F$2:$EG$2,'Commercial Lease'!CB$2,'Monthly Cash Flow'!$F$29:$EG$29)*'Rent Roll'!$T13*'Rent Roll'!$R13),"-"),"-")</f>
        <v>-</v>
      </c>
      <c r="CC43" s="92" t="str">
        <f>IFERROR(IF(CC$3='Rent Roll'!$U13,(-SUMIF('Monthly Cash Flow'!$F$2:$EG$2,'Commercial Lease'!CC$2,'Monthly Cash Flow'!$F$29:$EG$29)*'Rent Roll'!$T13*'Rent Roll'!$R13),"-"),"-")</f>
        <v>-</v>
      </c>
      <c r="CD43" s="92" t="str">
        <f>IFERROR(IF(CD$3='Rent Roll'!$U13,(-SUMIF('Monthly Cash Flow'!$F$2:$EG$2,'Commercial Lease'!CD$2,'Monthly Cash Flow'!$F$29:$EG$29)*'Rent Roll'!$T13*'Rent Roll'!$R13),"-"),"-")</f>
        <v>-</v>
      </c>
      <c r="CE43" s="92" t="str">
        <f>IFERROR(IF(CE$3='Rent Roll'!$U13,(-SUMIF('Monthly Cash Flow'!$F$2:$EG$2,'Commercial Lease'!CE$2,'Monthly Cash Flow'!$F$29:$EG$29)*'Rent Roll'!$T13*'Rent Roll'!$R13),"-"),"-")</f>
        <v>-</v>
      </c>
      <c r="CF43" s="92" t="str">
        <f>IFERROR(IF(CF$3='Rent Roll'!$U13,(-SUMIF('Monthly Cash Flow'!$F$2:$EG$2,'Commercial Lease'!CF$2,'Monthly Cash Flow'!$F$29:$EG$29)*'Rent Roll'!$T13*'Rent Roll'!$R13),"-"),"-")</f>
        <v>-</v>
      </c>
      <c r="CG43" s="92" t="str">
        <f>IFERROR(IF(CG$3='Rent Roll'!$U13,(-SUMIF('Monthly Cash Flow'!$F$2:$EG$2,'Commercial Lease'!CG$2,'Monthly Cash Flow'!$F$29:$EG$29)*'Rent Roll'!$T13*'Rent Roll'!$R13),"-"),"-")</f>
        <v>-</v>
      </c>
      <c r="CH43" s="92" t="str">
        <f>IFERROR(IF(CH$3='Rent Roll'!$U13,(-SUMIF('Monthly Cash Flow'!$F$2:$EG$2,'Commercial Lease'!CH$2,'Monthly Cash Flow'!$F$29:$EG$29)*'Rent Roll'!$T13*'Rent Roll'!$R13),"-"),"-")</f>
        <v>-</v>
      </c>
      <c r="CI43" s="92" t="str">
        <f>IFERROR(IF(CI$3='Rent Roll'!$U13,(-SUMIF('Monthly Cash Flow'!$F$2:$EG$2,'Commercial Lease'!CI$2,'Monthly Cash Flow'!$F$29:$EG$29)*'Rent Roll'!$T13*'Rent Roll'!$R13),"-"),"-")</f>
        <v>-</v>
      </c>
      <c r="CJ43" s="92" t="str">
        <f>IFERROR(IF(CJ$3='Rent Roll'!$U13,(-SUMIF('Monthly Cash Flow'!$F$2:$EG$2,'Commercial Lease'!CJ$2,'Monthly Cash Flow'!$F$29:$EG$29)*'Rent Roll'!$T13*'Rent Roll'!$R13),"-"),"-")</f>
        <v>-</v>
      </c>
      <c r="CK43" s="92" t="str">
        <f>IFERROR(IF(CK$3='Rent Roll'!$U13,(-SUMIF('Monthly Cash Flow'!$F$2:$EG$2,'Commercial Lease'!CK$2,'Monthly Cash Flow'!$F$29:$EG$29)*'Rent Roll'!$T13*'Rent Roll'!$R13),"-"),"-")</f>
        <v>-</v>
      </c>
      <c r="CL43" s="92" t="str">
        <f>IFERROR(IF(CL$3='Rent Roll'!$U13,(-SUMIF('Monthly Cash Flow'!$F$2:$EG$2,'Commercial Lease'!CL$2,'Monthly Cash Flow'!$F$29:$EG$29)*'Rent Roll'!$T13*'Rent Roll'!$R13),"-"),"-")</f>
        <v>-</v>
      </c>
      <c r="CM43" s="92" t="str">
        <f>IFERROR(IF(CM$3='Rent Roll'!$U13,(-SUMIF('Monthly Cash Flow'!$F$2:$EG$2,'Commercial Lease'!CM$2,'Monthly Cash Flow'!$F$29:$EG$29)*'Rent Roll'!$T13*'Rent Roll'!$R13),"-"),"-")</f>
        <v>-</v>
      </c>
      <c r="CN43" s="92" t="str">
        <f>IFERROR(IF(CN$3='Rent Roll'!$U13,(-SUMIF('Monthly Cash Flow'!$F$2:$EG$2,'Commercial Lease'!CN$2,'Monthly Cash Flow'!$F$29:$EG$29)*'Rent Roll'!$T13*'Rent Roll'!$R13),"-"),"-")</f>
        <v>-</v>
      </c>
      <c r="CO43" s="92" t="str">
        <f>IFERROR(IF(CO$3='Rent Roll'!$U13,(-SUMIF('Monthly Cash Flow'!$F$2:$EG$2,'Commercial Lease'!CO$2,'Monthly Cash Flow'!$F$29:$EG$29)*'Rent Roll'!$T13*'Rent Roll'!$R13),"-"),"-")</f>
        <v>-</v>
      </c>
      <c r="CP43" s="92" t="str">
        <f>IFERROR(IF(CP$3='Rent Roll'!$U13,(-SUMIF('Monthly Cash Flow'!$F$2:$EG$2,'Commercial Lease'!CP$2,'Monthly Cash Flow'!$F$29:$EG$29)*'Rent Roll'!$T13*'Rent Roll'!$R13),"-"),"-")</f>
        <v>-</v>
      </c>
      <c r="CQ43" s="92" t="str">
        <f>IFERROR(IF(CQ$3='Rent Roll'!$U13,(-SUMIF('Monthly Cash Flow'!$F$2:$EG$2,'Commercial Lease'!CQ$2,'Monthly Cash Flow'!$F$29:$EG$29)*'Rent Roll'!$T13*'Rent Roll'!$R13),"-"),"-")</f>
        <v>-</v>
      </c>
      <c r="CR43" s="92" t="str">
        <f>IFERROR(IF(CR$3='Rent Roll'!$U13,(-SUMIF('Monthly Cash Flow'!$F$2:$EG$2,'Commercial Lease'!CR$2,'Monthly Cash Flow'!$F$29:$EG$29)*'Rent Roll'!$T13*'Rent Roll'!$R13),"-"),"-")</f>
        <v>-</v>
      </c>
      <c r="CS43" s="92" t="str">
        <f>IFERROR(IF(CS$3='Rent Roll'!$U13,(-SUMIF('Monthly Cash Flow'!$F$2:$EG$2,'Commercial Lease'!CS$2,'Monthly Cash Flow'!$F$29:$EG$29)*'Rent Roll'!$T13*'Rent Roll'!$R13),"-"),"-")</f>
        <v>-</v>
      </c>
      <c r="CT43" s="92" t="str">
        <f>IFERROR(IF(CT$3='Rent Roll'!$U13,(-SUMIF('Monthly Cash Flow'!$F$2:$EG$2,'Commercial Lease'!CT$2,'Monthly Cash Flow'!$F$29:$EG$29)*'Rent Roll'!$T13*'Rent Roll'!$R13),"-"),"-")</f>
        <v>-</v>
      </c>
      <c r="CU43" s="92" t="str">
        <f>IFERROR(IF(CU$3='Rent Roll'!$U13,(-SUMIF('Monthly Cash Flow'!$F$2:$EG$2,'Commercial Lease'!CU$2,'Monthly Cash Flow'!$F$29:$EG$29)*'Rent Roll'!$T13*'Rent Roll'!$R13),"-"),"-")</f>
        <v>-</v>
      </c>
      <c r="CV43" s="92" t="str">
        <f>IFERROR(IF(CV$3='Rent Roll'!$U13,(-SUMIF('Monthly Cash Flow'!$F$2:$EG$2,'Commercial Lease'!CV$2,'Monthly Cash Flow'!$F$29:$EG$29)*'Rent Roll'!$T13*'Rent Roll'!$R13),"-"),"-")</f>
        <v>-</v>
      </c>
      <c r="CW43" s="92" t="str">
        <f>IFERROR(IF(CW$3='Rent Roll'!$U13,(-SUMIF('Monthly Cash Flow'!$F$2:$EG$2,'Commercial Lease'!CW$2,'Monthly Cash Flow'!$F$29:$EG$29)*'Rent Roll'!$T13*'Rent Roll'!$R13),"-"),"-")</f>
        <v>-</v>
      </c>
      <c r="CX43" s="92" t="str">
        <f>IFERROR(IF(CX$3='Rent Roll'!$U13,(-SUMIF('Monthly Cash Flow'!$F$2:$EG$2,'Commercial Lease'!CX$2,'Monthly Cash Flow'!$F$29:$EG$29)*'Rent Roll'!$T13*'Rent Roll'!$R13),"-"),"-")</f>
        <v>-</v>
      </c>
      <c r="CY43" s="92" t="str">
        <f>IFERROR(IF(CY$3='Rent Roll'!$U13,(-SUMIF('Monthly Cash Flow'!$F$2:$EG$2,'Commercial Lease'!CY$2,'Monthly Cash Flow'!$F$29:$EG$29)*'Rent Roll'!$T13*'Rent Roll'!$R13),"-"),"-")</f>
        <v>-</v>
      </c>
      <c r="CZ43" s="92" t="str">
        <f>IFERROR(IF(CZ$3='Rent Roll'!$U13,(-SUMIF('Monthly Cash Flow'!$F$2:$EG$2,'Commercial Lease'!CZ$2,'Monthly Cash Flow'!$F$29:$EG$29)*'Rent Roll'!$T13*'Rent Roll'!$R13),"-"),"-")</f>
        <v>-</v>
      </c>
      <c r="DA43" s="92" t="str">
        <f>IFERROR(IF(DA$3='Rent Roll'!$U13,(-SUMIF('Monthly Cash Flow'!$F$2:$EG$2,'Commercial Lease'!DA$2,'Monthly Cash Flow'!$F$29:$EG$29)*'Rent Roll'!$T13*'Rent Roll'!$R13),"-"),"-")</f>
        <v>-</v>
      </c>
      <c r="DB43" s="92" t="str">
        <f>IFERROR(IF(DB$3='Rent Roll'!$U13,(-SUMIF('Monthly Cash Flow'!$F$2:$EG$2,'Commercial Lease'!DB$2,'Monthly Cash Flow'!$F$29:$EG$29)*'Rent Roll'!$T13*'Rent Roll'!$R13),"-"),"-")</f>
        <v>-</v>
      </c>
      <c r="DC43" s="92" t="str">
        <f>IFERROR(IF(DC$3='Rent Roll'!$U13,(-SUMIF('Monthly Cash Flow'!$F$2:$EG$2,'Commercial Lease'!DC$2,'Monthly Cash Flow'!$F$29:$EG$29)*'Rent Roll'!$T13*'Rent Roll'!$R13),"-"),"-")</f>
        <v>-</v>
      </c>
      <c r="DD43" s="92" t="str">
        <f>IFERROR(IF(DD$3='Rent Roll'!$U13,(-SUMIF('Monthly Cash Flow'!$F$2:$EG$2,'Commercial Lease'!DD$2,'Monthly Cash Flow'!$F$29:$EG$29)*'Rent Roll'!$T13*'Rent Roll'!$R13),"-"),"-")</f>
        <v>-</v>
      </c>
      <c r="DE43" s="92" t="str">
        <f>IFERROR(IF(DE$3='Rent Roll'!$U13,(-SUMIF('Monthly Cash Flow'!$F$2:$EG$2,'Commercial Lease'!DE$2,'Monthly Cash Flow'!$F$29:$EG$29)*'Rent Roll'!$T13*'Rent Roll'!$R13),"-"),"-")</f>
        <v>-</v>
      </c>
      <c r="DF43" s="92" t="str">
        <f>IFERROR(IF(DF$3='Rent Roll'!$U13,(-SUMIF('Monthly Cash Flow'!$F$2:$EG$2,'Commercial Lease'!DF$2,'Monthly Cash Flow'!$F$29:$EG$29)*'Rent Roll'!$T13*'Rent Roll'!$R13),"-"),"-")</f>
        <v>-</v>
      </c>
      <c r="DG43" s="92" t="str">
        <f>IFERROR(IF(DG$3='Rent Roll'!$U13,(-SUMIF('Monthly Cash Flow'!$F$2:$EG$2,'Commercial Lease'!DG$2,'Monthly Cash Flow'!$F$29:$EG$29)*'Rent Roll'!$T13*'Rent Roll'!$R13),"-"),"-")</f>
        <v>-</v>
      </c>
      <c r="DH43" s="92" t="str">
        <f>IFERROR(IF(DH$3='Rent Roll'!$U13,(-SUMIF('Monthly Cash Flow'!$F$2:$EG$2,'Commercial Lease'!DH$2,'Monthly Cash Flow'!$F$29:$EG$29)*'Rent Roll'!$T13*'Rent Roll'!$R13),"-"),"-")</f>
        <v>-</v>
      </c>
      <c r="DI43" s="92" t="str">
        <f>IFERROR(IF(DI$3='Rent Roll'!$U13,(-SUMIF('Monthly Cash Flow'!$F$2:$EG$2,'Commercial Lease'!DI$2,'Monthly Cash Flow'!$F$29:$EG$29)*'Rent Roll'!$T13*'Rent Roll'!$R13),"-"),"-")</f>
        <v>-</v>
      </c>
      <c r="DJ43" s="92" t="str">
        <f>IFERROR(IF(DJ$3='Rent Roll'!$U13,(-SUMIF('Monthly Cash Flow'!$F$2:$EG$2,'Commercial Lease'!DJ$2,'Monthly Cash Flow'!$F$29:$EG$29)*'Rent Roll'!$T13*'Rent Roll'!$R13),"-"),"-")</f>
        <v>-</v>
      </c>
      <c r="DK43" s="92" t="str">
        <f>IFERROR(IF(DK$3='Rent Roll'!$U13,(-SUMIF('Monthly Cash Flow'!$F$2:$EG$2,'Commercial Lease'!DK$2,'Monthly Cash Flow'!$F$29:$EG$29)*'Rent Roll'!$T13*'Rent Roll'!$R13),"-"),"-")</f>
        <v>-</v>
      </c>
      <c r="DL43" s="92" t="str">
        <f>IFERROR(IF(DL$3='Rent Roll'!$U13,(-SUMIF('Monthly Cash Flow'!$F$2:$EG$2,'Commercial Lease'!DL$2,'Monthly Cash Flow'!$F$29:$EG$29)*'Rent Roll'!$T13*'Rent Roll'!$R13),"-"),"-")</f>
        <v>-</v>
      </c>
      <c r="DM43" s="92" t="str">
        <f>IFERROR(IF(DM$3='Rent Roll'!$U13,(-SUMIF('Monthly Cash Flow'!$F$2:$EG$2,'Commercial Lease'!DM$2,'Monthly Cash Flow'!$F$29:$EG$29)*'Rent Roll'!$T13*'Rent Roll'!$R13),"-"),"-")</f>
        <v>-</v>
      </c>
      <c r="DN43" s="92" t="str">
        <f>IFERROR(IF(DN$3='Rent Roll'!$U13,(-SUMIF('Monthly Cash Flow'!$F$2:$EG$2,'Commercial Lease'!DN$2,'Monthly Cash Flow'!$F$29:$EG$29)*'Rent Roll'!$T13*'Rent Roll'!$R13),"-"),"-")</f>
        <v>-</v>
      </c>
      <c r="DO43" s="92" t="str">
        <f>IFERROR(IF(DO$3='Rent Roll'!$U13,(-SUMIF('Monthly Cash Flow'!$F$2:$EG$2,'Commercial Lease'!DO$2,'Monthly Cash Flow'!$F$29:$EG$29)*'Rent Roll'!$T13*'Rent Roll'!$R13),"-"),"-")</f>
        <v>-</v>
      </c>
      <c r="DP43" s="92" t="str">
        <f>IFERROR(IF(DP$3='Rent Roll'!$U13,(-SUMIF('Monthly Cash Flow'!$F$2:$EG$2,'Commercial Lease'!DP$2,'Monthly Cash Flow'!$F$29:$EG$29)*'Rent Roll'!$T13*'Rent Roll'!$R13),"-"),"-")</f>
        <v>-</v>
      </c>
      <c r="DQ43" s="92" t="str">
        <f>IFERROR(IF(DQ$3='Rent Roll'!$U13,(-SUMIF('Monthly Cash Flow'!$F$2:$EG$2,'Commercial Lease'!DQ$2,'Monthly Cash Flow'!$F$29:$EG$29)*'Rent Roll'!$T13*'Rent Roll'!$R13),"-"),"-")</f>
        <v>-</v>
      </c>
      <c r="DR43" s="92" t="str">
        <f>IFERROR(IF(DR$3='Rent Roll'!$U13,(-SUMIF('Monthly Cash Flow'!$F$2:$EG$2,'Commercial Lease'!DR$2,'Monthly Cash Flow'!$F$29:$EG$29)*'Rent Roll'!$T13*'Rent Roll'!$R13),"-"),"-")</f>
        <v>-</v>
      </c>
      <c r="DS43" s="92" t="str">
        <f>IFERROR(IF(DS$3='Rent Roll'!$U13,(-SUMIF('Monthly Cash Flow'!$F$2:$EG$2,'Commercial Lease'!DS$2,'Monthly Cash Flow'!$F$29:$EG$29)*'Rent Roll'!$T13*'Rent Roll'!$R13),"-"),"-")</f>
        <v>-</v>
      </c>
      <c r="DT43" s="92" t="str">
        <f>IFERROR(IF(DT$3='Rent Roll'!$U13,(-SUMIF('Monthly Cash Flow'!$F$2:$EG$2,'Commercial Lease'!DT$2,'Monthly Cash Flow'!$F$29:$EG$29)*'Rent Roll'!$T13*'Rent Roll'!$R13),"-"),"-")</f>
        <v>-</v>
      </c>
      <c r="DU43" s="92" t="str">
        <f>IFERROR(IF(DU$3='Rent Roll'!$U13,(-SUMIF('Monthly Cash Flow'!$F$2:$EG$2,'Commercial Lease'!DU$2,'Monthly Cash Flow'!$F$29:$EG$29)*'Rent Roll'!$T13*'Rent Roll'!$R13),"-"),"-")</f>
        <v>-</v>
      </c>
      <c r="DV43" s="92" t="str">
        <f>IFERROR(IF(DV$3='Rent Roll'!$U13,(-SUMIF('Monthly Cash Flow'!$F$2:$EG$2,'Commercial Lease'!DV$2,'Monthly Cash Flow'!$F$29:$EG$29)*'Rent Roll'!$T13*'Rent Roll'!$R13),"-"),"-")</f>
        <v>-</v>
      </c>
      <c r="DW43" s="92" t="str">
        <f>IFERROR(IF(DW$3='Rent Roll'!$U13,(-SUMIF('Monthly Cash Flow'!$F$2:$EG$2,'Commercial Lease'!DW$2,'Monthly Cash Flow'!$F$29:$EG$29)*'Rent Roll'!$T13*'Rent Roll'!$R13),"-"),"-")</f>
        <v>-</v>
      </c>
      <c r="DX43" s="92" t="str">
        <f>IFERROR(IF(DX$3='Rent Roll'!$U13,(-SUMIF('Monthly Cash Flow'!$F$2:$EG$2,'Commercial Lease'!DX$2,'Monthly Cash Flow'!$F$29:$EG$29)*'Rent Roll'!$T13*'Rent Roll'!$R13),"-"),"-")</f>
        <v>-</v>
      </c>
      <c r="DY43" s="92" t="str">
        <f>IFERROR(IF(DY$3='Rent Roll'!$U13,(-SUMIF('Monthly Cash Flow'!$F$2:$EG$2,'Commercial Lease'!DY$2,'Monthly Cash Flow'!$F$29:$EG$29)*'Rent Roll'!$T13*'Rent Roll'!$R13),"-"),"-")</f>
        <v>-</v>
      </c>
      <c r="DZ43" s="92" t="str">
        <f>IFERROR(IF(DZ$3='Rent Roll'!$U13,(-SUMIF('Monthly Cash Flow'!$F$2:$EG$2,'Commercial Lease'!DZ$2,'Monthly Cash Flow'!$F$29:$EG$29)*'Rent Roll'!$T13*'Rent Roll'!$R13),"-"),"-")</f>
        <v>-</v>
      </c>
      <c r="EA43" s="92" t="str">
        <f>IFERROR(IF(EA$3='Rent Roll'!$U13,(-SUMIF('Monthly Cash Flow'!$F$2:$EG$2,'Commercial Lease'!EA$2,'Monthly Cash Flow'!$F$29:$EG$29)*'Rent Roll'!$T13*'Rent Roll'!$R13),"-"),"-")</f>
        <v>-</v>
      </c>
      <c r="EB43" s="92" t="str">
        <f>IFERROR(IF(EB$3='Rent Roll'!$U13,(-SUMIF('Monthly Cash Flow'!$F$2:$EG$2,'Commercial Lease'!EB$2,'Monthly Cash Flow'!$F$29:$EG$29)*'Rent Roll'!$T13*'Rent Roll'!$R13),"-"),"-")</f>
        <v>-</v>
      </c>
      <c r="EC43" s="92" t="str">
        <f>IFERROR(IF(EC$3='Rent Roll'!$U13,(-SUMIF('Monthly Cash Flow'!$F$2:$EG$2,'Commercial Lease'!EC$2,'Monthly Cash Flow'!$F$29:$EG$29)*'Rent Roll'!$T13*'Rent Roll'!$R13),"-"),"-")</f>
        <v>-</v>
      </c>
      <c r="ED43" s="92" t="str">
        <f>IFERROR(IF(ED$3='Rent Roll'!$U13,(-SUMIF('Monthly Cash Flow'!$F$2:$EG$2,'Commercial Lease'!ED$2,'Monthly Cash Flow'!$F$29:$EG$29)*'Rent Roll'!$T13*'Rent Roll'!$R13),"-"),"-")</f>
        <v>-</v>
      </c>
      <c r="EE43" s="92" t="str">
        <f>IFERROR(IF(EE$3='Rent Roll'!$U13,(-SUMIF('Monthly Cash Flow'!$F$2:$EG$2,'Commercial Lease'!EE$2,'Monthly Cash Flow'!$F$29:$EG$29)*'Rent Roll'!$T13*'Rent Roll'!$R13),"-"),"-")</f>
        <v>-</v>
      </c>
      <c r="EF43" s="214" t="str">
        <f>IFERROR(IF(EF$3='Rent Roll'!$U13,(-SUMIF('Monthly Cash Flow'!$F$2:$EG$2,'Commercial Lease'!EF$2,'Monthly Cash Flow'!$F$29:$EG$29)*'Rent Roll'!$T13*'Rent Roll'!$R13),"-"),"-")</f>
        <v>-</v>
      </c>
      <c r="EG43" s="251" t="s">
        <v>109</v>
      </c>
    </row>
    <row r="44" spans="2:137" x14ac:dyDescent="0.25">
      <c r="B44" s="290"/>
      <c r="C44" s="287" t="str">
        <f>CONCATENATE('Rent Roll'!B14&amp;" - "&amp;'Rent Roll'!C14)</f>
        <v xml:space="preserve"> - </v>
      </c>
      <c r="D44" s="214">
        <f t="shared" si="15"/>
        <v>0</v>
      </c>
      <c r="E44" s="92" t="str">
        <f>IFERROR(IF(E$3='Rent Roll'!$U14,(-SUMIF('Monthly Cash Flow'!$F$2:$EG$2,'Commercial Lease'!E$2,'Monthly Cash Flow'!$F$29:$EG$29)*'Rent Roll'!$T14*'Rent Roll'!$R14),"-"),"-")</f>
        <v>-</v>
      </c>
      <c r="F44" s="92" t="str">
        <f>IFERROR(IF(F$3='Rent Roll'!$U14,(-SUMIF('Monthly Cash Flow'!$F$2:$EG$2,'Commercial Lease'!F$2,'Monthly Cash Flow'!$F$29:$EG$29)*'Rent Roll'!$T14*'Rent Roll'!$R14),"-"),"-")</f>
        <v>-</v>
      </c>
      <c r="G44" s="92" t="str">
        <f>IFERROR(IF(G$3='Rent Roll'!$U14,(-SUMIF('Monthly Cash Flow'!$F$2:$EG$2,'Commercial Lease'!G$2,'Monthly Cash Flow'!$F$29:$EG$29)*'Rent Roll'!$T14*'Rent Roll'!$R14),"-"),"-")</f>
        <v>-</v>
      </c>
      <c r="H44" s="92" t="str">
        <f>IFERROR(IF(H$3='Rent Roll'!$U14,(-SUMIF('Monthly Cash Flow'!$F$2:$EG$2,'Commercial Lease'!H$2,'Monthly Cash Flow'!$F$29:$EG$29)*'Rent Roll'!$T14*'Rent Roll'!$R14),"-"),"-")</f>
        <v>-</v>
      </c>
      <c r="I44" s="92" t="str">
        <f>IFERROR(IF(I$3='Rent Roll'!$U14,(-SUMIF('Monthly Cash Flow'!$F$2:$EG$2,'Commercial Lease'!I$2,'Monthly Cash Flow'!$F$29:$EG$29)*'Rent Roll'!$T14*'Rent Roll'!$R14),"-"),"-")</f>
        <v>-</v>
      </c>
      <c r="J44" s="92" t="str">
        <f>IFERROR(IF(J$3='Rent Roll'!$U14,(-SUMIF('Monthly Cash Flow'!$F$2:$EG$2,'Commercial Lease'!J$2,'Monthly Cash Flow'!$F$29:$EG$29)*'Rent Roll'!$T14*'Rent Roll'!$R14),"-"),"-")</f>
        <v>-</v>
      </c>
      <c r="K44" s="92" t="str">
        <f>IFERROR(IF(K$3='Rent Roll'!$U14,(-SUMIF('Monthly Cash Flow'!$F$2:$EG$2,'Commercial Lease'!K$2,'Monthly Cash Flow'!$F$29:$EG$29)*'Rent Roll'!$T14*'Rent Roll'!$R14),"-"),"-")</f>
        <v>-</v>
      </c>
      <c r="L44" s="92" t="str">
        <f>IFERROR(IF(L$3='Rent Roll'!$U14,(-SUMIF('Monthly Cash Flow'!$F$2:$EG$2,'Commercial Lease'!L$2,'Monthly Cash Flow'!$F$29:$EG$29)*'Rent Roll'!$T14*'Rent Roll'!$R14),"-"),"-")</f>
        <v>-</v>
      </c>
      <c r="M44" s="92" t="str">
        <f>IFERROR(IF(M$3='Rent Roll'!$U14,(-SUMIF('Monthly Cash Flow'!$F$2:$EG$2,'Commercial Lease'!M$2,'Monthly Cash Flow'!$F$29:$EG$29)*'Rent Roll'!$T14*'Rent Roll'!$R14),"-"),"-")</f>
        <v>-</v>
      </c>
      <c r="N44" s="92" t="str">
        <f>IFERROR(IF(N$3='Rent Roll'!$U14,(-SUMIF('Monthly Cash Flow'!$F$2:$EG$2,'Commercial Lease'!N$2,'Monthly Cash Flow'!$F$29:$EG$29)*'Rent Roll'!$T14*'Rent Roll'!$R14),"-"),"-")</f>
        <v>-</v>
      </c>
      <c r="O44" s="92" t="str">
        <f>IFERROR(IF(O$3='Rent Roll'!$U14,(-SUMIF('Monthly Cash Flow'!$F$2:$EG$2,'Commercial Lease'!O$2,'Monthly Cash Flow'!$F$29:$EG$29)*'Rent Roll'!$T14*'Rent Roll'!$R14),"-"),"-")</f>
        <v>-</v>
      </c>
      <c r="P44" s="92" t="str">
        <f>IFERROR(IF(P$3='Rent Roll'!$U14,(-SUMIF('Monthly Cash Flow'!$F$2:$EG$2,'Commercial Lease'!P$2,'Monthly Cash Flow'!$F$29:$EG$29)*'Rent Roll'!$T14*'Rent Roll'!$R14),"-"),"-")</f>
        <v>-</v>
      </c>
      <c r="Q44" s="92" t="str">
        <f>IFERROR(IF(Q$3='Rent Roll'!$U14,(-SUMIF('Monthly Cash Flow'!$F$2:$EG$2,'Commercial Lease'!Q$2,'Monthly Cash Flow'!$F$29:$EG$29)*'Rent Roll'!$T14*'Rent Roll'!$R14),"-"),"-")</f>
        <v>-</v>
      </c>
      <c r="R44" s="92" t="str">
        <f>IFERROR(IF(R$3='Rent Roll'!$U14,(-SUMIF('Monthly Cash Flow'!$F$2:$EG$2,'Commercial Lease'!R$2,'Monthly Cash Flow'!$F$29:$EG$29)*'Rent Roll'!$T14*'Rent Roll'!$R14),"-"),"-")</f>
        <v>-</v>
      </c>
      <c r="S44" s="92" t="str">
        <f>IFERROR(IF(S$3='Rent Roll'!$U14,(-SUMIF('Monthly Cash Flow'!$F$2:$EG$2,'Commercial Lease'!S$2,'Monthly Cash Flow'!$F$29:$EG$29)*'Rent Roll'!$T14*'Rent Roll'!$R14),"-"),"-")</f>
        <v>-</v>
      </c>
      <c r="T44" s="92" t="str">
        <f>IFERROR(IF(T$3='Rent Roll'!$U14,(-SUMIF('Monthly Cash Flow'!$F$2:$EG$2,'Commercial Lease'!T$2,'Monthly Cash Flow'!$F$29:$EG$29)*'Rent Roll'!$T14*'Rent Roll'!$R14),"-"),"-")</f>
        <v>-</v>
      </c>
      <c r="U44" s="92" t="str">
        <f>IFERROR(IF(U$3='Rent Roll'!$U14,(-SUMIF('Monthly Cash Flow'!$F$2:$EG$2,'Commercial Lease'!U$2,'Monthly Cash Flow'!$F$29:$EG$29)*'Rent Roll'!$T14*'Rent Roll'!$R14),"-"),"-")</f>
        <v>-</v>
      </c>
      <c r="V44" s="92" t="str">
        <f>IFERROR(IF(V$3='Rent Roll'!$U14,(-SUMIF('Monthly Cash Flow'!$F$2:$EG$2,'Commercial Lease'!V$2,'Monthly Cash Flow'!$F$29:$EG$29)*'Rent Roll'!$T14*'Rent Roll'!$R14),"-"),"-")</f>
        <v>-</v>
      </c>
      <c r="W44" s="92" t="str">
        <f>IFERROR(IF(W$3='Rent Roll'!$U14,(-SUMIF('Monthly Cash Flow'!$F$2:$EG$2,'Commercial Lease'!W$2,'Monthly Cash Flow'!$F$29:$EG$29)*'Rent Roll'!$T14*'Rent Roll'!$R14),"-"),"-")</f>
        <v>-</v>
      </c>
      <c r="X44" s="92" t="str">
        <f>IFERROR(IF(X$3='Rent Roll'!$U14,(-SUMIF('Monthly Cash Flow'!$F$2:$EG$2,'Commercial Lease'!X$2,'Monthly Cash Flow'!$F$29:$EG$29)*'Rent Roll'!$T14*'Rent Roll'!$R14),"-"),"-")</f>
        <v>-</v>
      </c>
      <c r="Y44" s="92" t="str">
        <f>IFERROR(IF(Y$3='Rent Roll'!$U14,(-SUMIF('Monthly Cash Flow'!$F$2:$EG$2,'Commercial Lease'!Y$2,'Monthly Cash Flow'!$F$29:$EG$29)*'Rent Roll'!$T14*'Rent Roll'!$R14),"-"),"-")</f>
        <v>-</v>
      </c>
      <c r="Z44" s="92" t="str">
        <f>IFERROR(IF(Z$3='Rent Roll'!$U14,(-SUMIF('Monthly Cash Flow'!$F$2:$EG$2,'Commercial Lease'!Z$2,'Monthly Cash Flow'!$F$29:$EG$29)*'Rent Roll'!$T14*'Rent Roll'!$R14),"-"),"-")</f>
        <v>-</v>
      </c>
      <c r="AA44" s="92" t="str">
        <f>IFERROR(IF(AA$3='Rent Roll'!$U14,(-SUMIF('Monthly Cash Flow'!$F$2:$EG$2,'Commercial Lease'!AA$2,'Monthly Cash Flow'!$F$29:$EG$29)*'Rent Roll'!$T14*'Rent Roll'!$R14),"-"),"-")</f>
        <v>-</v>
      </c>
      <c r="AB44" s="92" t="str">
        <f>IFERROR(IF(AB$3='Rent Roll'!$U14,(-SUMIF('Monthly Cash Flow'!$F$2:$EG$2,'Commercial Lease'!AB$2,'Monthly Cash Flow'!$F$29:$EG$29)*'Rent Roll'!$T14*'Rent Roll'!$R14),"-"),"-")</f>
        <v>-</v>
      </c>
      <c r="AC44" s="92" t="str">
        <f>IFERROR(IF(AC$3='Rent Roll'!$U14,(-SUMIF('Monthly Cash Flow'!$F$2:$EG$2,'Commercial Lease'!AC$2,'Monthly Cash Flow'!$F$29:$EG$29)*'Rent Roll'!$T14*'Rent Roll'!$R14),"-"),"-")</f>
        <v>-</v>
      </c>
      <c r="AD44" s="92" t="str">
        <f>IFERROR(IF(AD$3='Rent Roll'!$U14,(-SUMIF('Monthly Cash Flow'!$F$2:$EG$2,'Commercial Lease'!AD$2,'Monthly Cash Flow'!$F$29:$EG$29)*'Rent Roll'!$T14*'Rent Roll'!$R14),"-"),"-")</f>
        <v>-</v>
      </c>
      <c r="AE44" s="92" t="str">
        <f>IFERROR(IF(AE$3='Rent Roll'!$U14,(-SUMIF('Monthly Cash Flow'!$F$2:$EG$2,'Commercial Lease'!AE$2,'Monthly Cash Flow'!$F$29:$EG$29)*'Rent Roll'!$T14*'Rent Roll'!$R14),"-"),"-")</f>
        <v>-</v>
      </c>
      <c r="AF44" s="92" t="str">
        <f>IFERROR(IF(AF$3='Rent Roll'!$U14,(-SUMIF('Monthly Cash Flow'!$F$2:$EG$2,'Commercial Lease'!AF$2,'Monthly Cash Flow'!$F$29:$EG$29)*'Rent Roll'!$T14*'Rent Roll'!$R14),"-"),"-")</f>
        <v>-</v>
      </c>
      <c r="AG44" s="92" t="str">
        <f>IFERROR(IF(AG$3='Rent Roll'!$U14,(-SUMIF('Monthly Cash Flow'!$F$2:$EG$2,'Commercial Lease'!AG$2,'Monthly Cash Flow'!$F$29:$EG$29)*'Rent Roll'!$T14*'Rent Roll'!$R14),"-"),"-")</f>
        <v>-</v>
      </c>
      <c r="AH44" s="92" t="str">
        <f>IFERROR(IF(AH$3='Rent Roll'!$U14,(-SUMIF('Monthly Cash Flow'!$F$2:$EG$2,'Commercial Lease'!AH$2,'Monthly Cash Flow'!$F$29:$EG$29)*'Rent Roll'!$T14*'Rent Roll'!$R14),"-"),"-")</f>
        <v>-</v>
      </c>
      <c r="AI44" s="92" t="str">
        <f>IFERROR(IF(AI$3='Rent Roll'!$U14,(-SUMIF('Monthly Cash Flow'!$F$2:$EG$2,'Commercial Lease'!AI$2,'Monthly Cash Flow'!$F$29:$EG$29)*'Rent Roll'!$T14*'Rent Roll'!$R14),"-"),"-")</f>
        <v>-</v>
      </c>
      <c r="AJ44" s="92" t="str">
        <f>IFERROR(IF(AJ$3='Rent Roll'!$U14,(-SUMIF('Monthly Cash Flow'!$F$2:$EG$2,'Commercial Lease'!AJ$2,'Monthly Cash Flow'!$F$29:$EG$29)*'Rent Roll'!$T14*'Rent Roll'!$R14),"-"),"-")</f>
        <v>-</v>
      </c>
      <c r="AK44" s="92" t="str">
        <f>IFERROR(IF(AK$3='Rent Roll'!$U14,(-SUMIF('Monthly Cash Flow'!$F$2:$EG$2,'Commercial Lease'!AK$2,'Monthly Cash Flow'!$F$29:$EG$29)*'Rent Roll'!$T14*'Rent Roll'!$R14),"-"),"-")</f>
        <v>-</v>
      </c>
      <c r="AL44" s="92" t="str">
        <f>IFERROR(IF(AL$3='Rent Roll'!$U14,(-SUMIF('Monthly Cash Flow'!$F$2:$EG$2,'Commercial Lease'!AL$2,'Monthly Cash Flow'!$F$29:$EG$29)*'Rent Roll'!$T14*'Rent Roll'!$R14),"-"),"-")</f>
        <v>-</v>
      </c>
      <c r="AM44" s="92" t="str">
        <f>IFERROR(IF(AM$3='Rent Roll'!$U14,(-SUMIF('Monthly Cash Flow'!$F$2:$EG$2,'Commercial Lease'!AM$2,'Monthly Cash Flow'!$F$29:$EG$29)*'Rent Roll'!$T14*'Rent Roll'!$R14),"-"),"-")</f>
        <v>-</v>
      </c>
      <c r="AN44" s="92" t="str">
        <f>IFERROR(IF(AN$3='Rent Roll'!$U14,(-SUMIF('Monthly Cash Flow'!$F$2:$EG$2,'Commercial Lease'!AN$2,'Monthly Cash Flow'!$F$29:$EG$29)*'Rent Roll'!$T14*'Rent Roll'!$R14),"-"),"-")</f>
        <v>-</v>
      </c>
      <c r="AO44" s="92" t="str">
        <f>IFERROR(IF(AO$3='Rent Roll'!$U14,(-SUMIF('Monthly Cash Flow'!$F$2:$EG$2,'Commercial Lease'!AO$2,'Monthly Cash Flow'!$F$29:$EG$29)*'Rent Roll'!$T14*'Rent Roll'!$R14),"-"),"-")</f>
        <v>-</v>
      </c>
      <c r="AP44" s="92" t="str">
        <f>IFERROR(IF(AP$3='Rent Roll'!$U14,(-SUMIF('Monthly Cash Flow'!$F$2:$EG$2,'Commercial Lease'!AP$2,'Monthly Cash Flow'!$F$29:$EG$29)*'Rent Roll'!$T14*'Rent Roll'!$R14),"-"),"-")</f>
        <v>-</v>
      </c>
      <c r="AQ44" s="92" t="str">
        <f>IFERROR(IF(AQ$3='Rent Roll'!$U14,(-SUMIF('Monthly Cash Flow'!$F$2:$EG$2,'Commercial Lease'!AQ$2,'Monthly Cash Flow'!$F$29:$EG$29)*'Rent Roll'!$T14*'Rent Roll'!$R14),"-"),"-")</f>
        <v>-</v>
      </c>
      <c r="AR44" s="92" t="str">
        <f>IFERROR(IF(AR$3='Rent Roll'!$U14,(-SUMIF('Monthly Cash Flow'!$F$2:$EG$2,'Commercial Lease'!AR$2,'Monthly Cash Flow'!$F$29:$EG$29)*'Rent Roll'!$T14*'Rent Roll'!$R14),"-"),"-")</f>
        <v>-</v>
      </c>
      <c r="AS44" s="92" t="str">
        <f>IFERROR(IF(AS$3='Rent Roll'!$U14,(-SUMIF('Monthly Cash Flow'!$F$2:$EG$2,'Commercial Lease'!AS$2,'Monthly Cash Flow'!$F$29:$EG$29)*'Rent Roll'!$T14*'Rent Roll'!$R14),"-"),"-")</f>
        <v>-</v>
      </c>
      <c r="AT44" s="92" t="str">
        <f>IFERROR(IF(AT$3='Rent Roll'!$U14,(-SUMIF('Monthly Cash Flow'!$F$2:$EG$2,'Commercial Lease'!AT$2,'Monthly Cash Flow'!$F$29:$EG$29)*'Rent Roll'!$T14*'Rent Roll'!$R14),"-"),"-")</f>
        <v>-</v>
      </c>
      <c r="AU44" s="92" t="str">
        <f>IFERROR(IF(AU$3='Rent Roll'!$U14,(-SUMIF('Monthly Cash Flow'!$F$2:$EG$2,'Commercial Lease'!AU$2,'Monthly Cash Flow'!$F$29:$EG$29)*'Rent Roll'!$T14*'Rent Roll'!$R14),"-"),"-")</f>
        <v>-</v>
      </c>
      <c r="AV44" s="92" t="str">
        <f>IFERROR(IF(AV$3='Rent Roll'!$U14,(-SUMIF('Monthly Cash Flow'!$F$2:$EG$2,'Commercial Lease'!AV$2,'Monthly Cash Flow'!$F$29:$EG$29)*'Rent Roll'!$T14*'Rent Roll'!$R14),"-"),"-")</f>
        <v>-</v>
      </c>
      <c r="AW44" s="92" t="str">
        <f>IFERROR(IF(AW$3='Rent Roll'!$U14,(-SUMIF('Monthly Cash Flow'!$F$2:$EG$2,'Commercial Lease'!AW$2,'Monthly Cash Flow'!$F$29:$EG$29)*'Rent Roll'!$T14*'Rent Roll'!$R14),"-"),"-")</f>
        <v>-</v>
      </c>
      <c r="AX44" s="92" t="str">
        <f>IFERROR(IF(AX$3='Rent Roll'!$U14,(-SUMIF('Monthly Cash Flow'!$F$2:$EG$2,'Commercial Lease'!AX$2,'Monthly Cash Flow'!$F$29:$EG$29)*'Rent Roll'!$T14*'Rent Roll'!$R14),"-"),"-")</f>
        <v>-</v>
      </c>
      <c r="AY44" s="92" t="str">
        <f>IFERROR(IF(AY$3='Rent Roll'!$U14,(-SUMIF('Monthly Cash Flow'!$F$2:$EG$2,'Commercial Lease'!AY$2,'Monthly Cash Flow'!$F$29:$EG$29)*'Rent Roll'!$T14*'Rent Roll'!$R14),"-"),"-")</f>
        <v>-</v>
      </c>
      <c r="AZ44" s="92" t="str">
        <f>IFERROR(IF(AZ$3='Rent Roll'!$U14,(-SUMIF('Monthly Cash Flow'!$F$2:$EG$2,'Commercial Lease'!AZ$2,'Monthly Cash Flow'!$F$29:$EG$29)*'Rent Roll'!$T14*'Rent Roll'!$R14),"-"),"-")</f>
        <v>-</v>
      </c>
      <c r="BA44" s="92" t="str">
        <f>IFERROR(IF(BA$3='Rent Roll'!$U14,(-SUMIF('Monthly Cash Flow'!$F$2:$EG$2,'Commercial Lease'!BA$2,'Monthly Cash Flow'!$F$29:$EG$29)*'Rent Roll'!$T14*'Rent Roll'!$R14),"-"),"-")</f>
        <v>-</v>
      </c>
      <c r="BB44" s="92" t="str">
        <f>IFERROR(IF(BB$3='Rent Roll'!$U14,(-SUMIF('Monthly Cash Flow'!$F$2:$EG$2,'Commercial Lease'!BB$2,'Monthly Cash Flow'!$F$29:$EG$29)*'Rent Roll'!$T14*'Rent Roll'!$R14),"-"),"-")</f>
        <v>-</v>
      </c>
      <c r="BC44" s="92" t="str">
        <f>IFERROR(IF(BC$3='Rent Roll'!$U14,(-SUMIF('Monthly Cash Flow'!$F$2:$EG$2,'Commercial Lease'!BC$2,'Monthly Cash Flow'!$F$29:$EG$29)*'Rent Roll'!$T14*'Rent Roll'!$R14),"-"),"-")</f>
        <v>-</v>
      </c>
      <c r="BD44" s="92" t="str">
        <f>IFERROR(IF(BD$3='Rent Roll'!$U14,(-SUMIF('Monthly Cash Flow'!$F$2:$EG$2,'Commercial Lease'!BD$2,'Monthly Cash Flow'!$F$29:$EG$29)*'Rent Roll'!$T14*'Rent Roll'!$R14),"-"),"-")</f>
        <v>-</v>
      </c>
      <c r="BE44" s="92" t="str">
        <f>IFERROR(IF(BE$3='Rent Roll'!$U14,(-SUMIF('Monthly Cash Flow'!$F$2:$EG$2,'Commercial Lease'!BE$2,'Monthly Cash Flow'!$F$29:$EG$29)*'Rent Roll'!$T14*'Rent Roll'!$R14),"-"),"-")</f>
        <v>-</v>
      </c>
      <c r="BF44" s="92" t="str">
        <f>IFERROR(IF(BF$3='Rent Roll'!$U14,(-SUMIF('Monthly Cash Flow'!$F$2:$EG$2,'Commercial Lease'!BF$2,'Monthly Cash Flow'!$F$29:$EG$29)*'Rent Roll'!$T14*'Rent Roll'!$R14),"-"),"-")</f>
        <v>-</v>
      </c>
      <c r="BG44" s="92" t="str">
        <f>IFERROR(IF(BG$3='Rent Roll'!$U14,(-SUMIF('Monthly Cash Flow'!$F$2:$EG$2,'Commercial Lease'!BG$2,'Monthly Cash Flow'!$F$29:$EG$29)*'Rent Roll'!$T14*'Rent Roll'!$R14),"-"),"-")</f>
        <v>-</v>
      </c>
      <c r="BH44" s="92" t="str">
        <f>IFERROR(IF(BH$3='Rent Roll'!$U14,(-SUMIF('Monthly Cash Flow'!$F$2:$EG$2,'Commercial Lease'!BH$2,'Monthly Cash Flow'!$F$29:$EG$29)*'Rent Roll'!$T14*'Rent Roll'!$R14),"-"),"-")</f>
        <v>-</v>
      </c>
      <c r="BI44" s="92" t="str">
        <f>IFERROR(IF(BI$3='Rent Roll'!$U14,(-SUMIF('Monthly Cash Flow'!$F$2:$EG$2,'Commercial Lease'!BI$2,'Monthly Cash Flow'!$F$29:$EG$29)*'Rent Roll'!$T14*'Rent Roll'!$R14),"-"),"-")</f>
        <v>-</v>
      </c>
      <c r="BJ44" s="92" t="str">
        <f>IFERROR(IF(BJ$3='Rent Roll'!$U14,(-SUMIF('Monthly Cash Flow'!$F$2:$EG$2,'Commercial Lease'!BJ$2,'Monthly Cash Flow'!$F$29:$EG$29)*'Rent Roll'!$T14*'Rent Roll'!$R14),"-"),"-")</f>
        <v>-</v>
      </c>
      <c r="BK44" s="92" t="str">
        <f>IFERROR(IF(BK$3='Rent Roll'!$U14,(-SUMIF('Monthly Cash Flow'!$F$2:$EG$2,'Commercial Lease'!BK$2,'Monthly Cash Flow'!$F$29:$EG$29)*'Rent Roll'!$T14*'Rent Roll'!$R14),"-"),"-")</f>
        <v>-</v>
      </c>
      <c r="BL44" s="92" t="str">
        <f>IFERROR(IF(BL$3='Rent Roll'!$U14,(-SUMIF('Monthly Cash Flow'!$F$2:$EG$2,'Commercial Lease'!BL$2,'Monthly Cash Flow'!$F$29:$EG$29)*'Rent Roll'!$T14*'Rent Roll'!$R14),"-"),"-")</f>
        <v>-</v>
      </c>
      <c r="BM44" s="92" t="str">
        <f>IFERROR(IF(BM$3='Rent Roll'!$U14,(-SUMIF('Monthly Cash Flow'!$F$2:$EG$2,'Commercial Lease'!BM$2,'Monthly Cash Flow'!$F$29:$EG$29)*'Rent Roll'!$T14*'Rent Roll'!$R14),"-"),"-")</f>
        <v>-</v>
      </c>
      <c r="BN44" s="92" t="str">
        <f>IFERROR(IF(BN$3='Rent Roll'!$U14,(-SUMIF('Monthly Cash Flow'!$F$2:$EG$2,'Commercial Lease'!BN$2,'Monthly Cash Flow'!$F$29:$EG$29)*'Rent Roll'!$T14*'Rent Roll'!$R14),"-"),"-")</f>
        <v>-</v>
      </c>
      <c r="BO44" s="92" t="str">
        <f>IFERROR(IF(BO$3='Rent Roll'!$U14,(-SUMIF('Monthly Cash Flow'!$F$2:$EG$2,'Commercial Lease'!BO$2,'Monthly Cash Flow'!$F$29:$EG$29)*'Rent Roll'!$T14*'Rent Roll'!$R14),"-"),"-")</f>
        <v>-</v>
      </c>
      <c r="BP44" s="92" t="str">
        <f>IFERROR(IF(BP$3='Rent Roll'!$U14,(-SUMIF('Monthly Cash Flow'!$F$2:$EG$2,'Commercial Lease'!BP$2,'Monthly Cash Flow'!$F$29:$EG$29)*'Rent Roll'!$T14*'Rent Roll'!$R14),"-"),"-")</f>
        <v>-</v>
      </c>
      <c r="BQ44" s="92" t="str">
        <f>IFERROR(IF(BQ$3='Rent Roll'!$U14,(-SUMIF('Monthly Cash Flow'!$F$2:$EG$2,'Commercial Lease'!BQ$2,'Monthly Cash Flow'!$F$29:$EG$29)*'Rent Roll'!$T14*'Rent Roll'!$R14),"-"),"-")</f>
        <v>-</v>
      </c>
      <c r="BR44" s="92" t="str">
        <f>IFERROR(IF(BR$3='Rent Roll'!$U14,(-SUMIF('Monthly Cash Flow'!$F$2:$EG$2,'Commercial Lease'!BR$2,'Monthly Cash Flow'!$F$29:$EG$29)*'Rent Roll'!$T14*'Rent Roll'!$R14),"-"),"-")</f>
        <v>-</v>
      </c>
      <c r="BS44" s="92" t="str">
        <f>IFERROR(IF(BS$3='Rent Roll'!$U14,(-SUMIF('Monthly Cash Flow'!$F$2:$EG$2,'Commercial Lease'!BS$2,'Monthly Cash Flow'!$F$29:$EG$29)*'Rent Roll'!$T14*'Rent Roll'!$R14),"-"),"-")</f>
        <v>-</v>
      </c>
      <c r="BT44" s="92" t="str">
        <f>IFERROR(IF(BT$3='Rent Roll'!$U14,(-SUMIF('Monthly Cash Flow'!$F$2:$EG$2,'Commercial Lease'!BT$2,'Monthly Cash Flow'!$F$29:$EG$29)*'Rent Roll'!$T14*'Rent Roll'!$R14),"-"),"-")</f>
        <v>-</v>
      </c>
      <c r="BU44" s="92" t="str">
        <f>IFERROR(IF(BU$3='Rent Roll'!$U14,(-SUMIF('Monthly Cash Flow'!$F$2:$EG$2,'Commercial Lease'!BU$2,'Monthly Cash Flow'!$F$29:$EG$29)*'Rent Roll'!$T14*'Rent Roll'!$R14),"-"),"-")</f>
        <v>-</v>
      </c>
      <c r="BV44" s="92" t="str">
        <f>IFERROR(IF(BV$3='Rent Roll'!$U14,(-SUMIF('Monthly Cash Flow'!$F$2:$EG$2,'Commercial Lease'!BV$2,'Monthly Cash Flow'!$F$29:$EG$29)*'Rent Roll'!$T14*'Rent Roll'!$R14),"-"),"-")</f>
        <v>-</v>
      </c>
      <c r="BW44" s="92" t="str">
        <f>IFERROR(IF(BW$3='Rent Roll'!$U14,(-SUMIF('Monthly Cash Flow'!$F$2:$EG$2,'Commercial Lease'!BW$2,'Monthly Cash Flow'!$F$29:$EG$29)*'Rent Roll'!$T14*'Rent Roll'!$R14),"-"),"-")</f>
        <v>-</v>
      </c>
      <c r="BX44" s="92" t="str">
        <f>IFERROR(IF(BX$3='Rent Roll'!$U14,(-SUMIF('Monthly Cash Flow'!$F$2:$EG$2,'Commercial Lease'!BX$2,'Monthly Cash Flow'!$F$29:$EG$29)*'Rent Roll'!$T14*'Rent Roll'!$R14),"-"),"-")</f>
        <v>-</v>
      </c>
      <c r="BY44" s="92" t="str">
        <f>IFERROR(IF(BY$3='Rent Roll'!$U14,(-SUMIF('Monthly Cash Flow'!$F$2:$EG$2,'Commercial Lease'!BY$2,'Monthly Cash Flow'!$F$29:$EG$29)*'Rent Roll'!$T14*'Rent Roll'!$R14),"-"),"-")</f>
        <v>-</v>
      </c>
      <c r="BZ44" s="92" t="str">
        <f>IFERROR(IF(BZ$3='Rent Roll'!$U14,(-SUMIF('Monthly Cash Flow'!$F$2:$EG$2,'Commercial Lease'!BZ$2,'Monthly Cash Flow'!$F$29:$EG$29)*'Rent Roll'!$T14*'Rent Roll'!$R14),"-"),"-")</f>
        <v>-</v>
      </c>
      <c r="CA44" s="92" t="str">
        <f>IFERROR(IF(CA$3='Rent Roll'!$U14,(-SUMIF('Monthly Cash Flow'!$F$2:$EG$2,'Commercial Lease'!CA$2,'Monthly Cash Flow'!$F$29:$EG$29)*'Rent Roll'!$T14*'Rent Roll'!$R14),"-"),"-")</f>
        <v>-</v>
      </c>
      <c r="CB44" s="92" t="str">
        <f>IFERROR(IF(CB$3='Rent Roll'!$U14,(-SUMIF('Monthly Cash Flow'!$F$2:$EG$2,'Commercial Lease'!CB$2,'Monthly Cash Flow'!$F$29:$EG$29)*'Rent Roll'!$T14*'Rent Roll'!$R14),"-"),"-")</f>
        <v>-</v>
      </c>
      <c r="CC44" s="92" t="str">
        <f>IFERROR(IF(CC$3='Rent Roll'!$U14,(-SUMIF('Monthly Cash Flow'!$F$2:$EG$2,'Commercial Lease'!CC$2,'Monthly Cash Flow'!$F$29:$EG$29)*'Rent Roll'!$T14*'Rent Roll'!$R14),"-"),"-")</f>
        <v>-</v>
      </c>
      <c r="CD44" s="92" t="str">
        <f>IFERROR(IF(CD$3='Rent Roll'!$U14,(-SUMIF('Monthly Cash Flow'!$F$2:$EG$2,'Commercial Lease'!CD$2,'Monthly Cash Flow'!$F$29:$EG$29)*'Rent Roll'!$T14*'Rent Roll'!$R14),"-"),"-")</f>
        <v>-</v>
      </c>
      <c r="CE44" s="92" t="str">
        <f>IFERROR(IF(CE$3='Rent Roll'!$U14,(-SUMIF('Monthly Cash Flow'!$F$2:$EG$2,'Commercial Lease'!CE$2,'Monthly Cash Flow'!$F$29:$EG$29)*'Rent Roll'!$T14*'Rent Roll'!$R14),"-"),"-")</f>
        <v>-</v>
      </c>
      <c r="CF44" s="92" t="str">
        <f>IFERROR(IF(CF$3='Rent Roll'!$U14,(-SUMIF('Monthly Cash Flow'!$F$2:$EG$2,'Commercial Lease'!CF$2,'Monthly Cash Flow'!$F$29:$EG$29)*'Rent Roll'!$T14*'Rent Roll'!$R14),"-"),"-")</f>
        <v>-</v>
      </c>
      <c r="CG44" s="92" t="str">
        <f>IFERROR(IF(CG$3='Rent Roll'!$U14,(-SUMIF('Monthly Cash Flow'!$F$2:$EG$2,'Commercial Lease'!CG$2,'Monthly Cash Flow'!$F$29:$EG$29)*'Rent Roll'!$T14*'Rent Roll'!$R14),"-"),"-")</f>
        <v>-</v>
      </c>
      <c r="CH44" s="92" t="str">
        <f>IFERROR(IF(CH$3='Rent Roll'!$U14,(-SUMIF('Monthly Cash Flow'!$F$2:$EG$2,'Commercial Lease'!CH$2,'Monthly Cash Flow'!$F$29:$EG$29)*'Rent Roll'!$T14*'Rent Roll'!$R14),"-"),"-")</f>
        <v>-</v>
      </c>
      <c r="CI44" s="92" t="str">
        <f>IFERROR(IF(CI$3='Rent Roll'!$U14,(-SUMIF('Monthly Cash Flow'!$F$2:$EG$2,'Commercial Lease'!CI$2,'Monthly Cash Flow'!$F$29:$EG$29)*'Rent Roll'!$T14*'Rent Roll'!$R14),"-"),"-")</f>
        <v>-</v>
      </c>
      <c r="CJ44" s="92" t="str">
        <f>IFERROR(IF(CJ$3='Rent Roll'!$U14,(-SUMIF('Monthly Cash Flow'!$F$2:$EG$2,'Commercial Lease'!CJ$2,'Monthly Cash Flow'!$F$29:$EG$29)*'Rent Roll'!$T14*'Rent Roll'!$R14),"-"),"-")</f>
        <v>-</v>
      </c>
      <c r="CK44" s="92" t="str">
        <f>IFERROR(IF(CK$3='Rent Roll'!$U14,(-SUMIF('Monthly Cash Flow'!$F$2:$EG$2,'Commercial Lease'!CK$2,'Monthly Cash Flow'!$F$29:$EG$29)*'Rent Roll'!$T14*'Rent Roll'!$R14),"-"),"-")</f>
        <v>-</v>
      </c>
      <c r="CL44" s="92" t="str">
        <f>IFERROR(IF(CL$3='Rent Roll'!$U14,(-SUMIF('Monthly Cash Flow'!$F$2:$EG$2,'Commercial Lease'!CL$2,'Monthly Cash Flow'!$F$29:$EG$29)*'Rent Roll'!$T14*'Rent Roll'!$R14),"-"),"-")</f>
        <v>-</v>
      </c>
      <c r="CM44" s="92" t="str">
        <f>IFERROR(IF(CM$3='Rent Roll'!$U14,(-SUMIF('Monthly Cash Flow'!$F$2:$EG$2,'Commercial Lease'!CM$2,'Monthly Cash Flow'!$F$29:$EG$29)*'Rent Roll'!$T14*'Rent Roll'!$R14),"-"),"-")</f>
        <v>-</v>
      </c>
      <c r="CN44" s="92" t="str">
        <f>IFERROR(IF(CN$3='Rent Roll'!$U14,(-SUMIF('Monthly Cash Flow'!$F$2:$EG$2,'Commercial Lease'!CN$2,'Monthly Cash Flow'!$F$29:$EG$29)*'Rent Roll'!$T14*'Rent Roll'!$R14),"-"),"-")</f>
        <v>-</v>
      </c>
      <c r="CO44" s="92" t="str">
        <f>IFERROR(IF(CO$3='Rent Roll'!$U14,(-SUMIF('Monthly Cash Flow'!$F$2:$EG$2,'Commercial Lease'!CO$2,'Monthly Cash Flow'!$F$29:$EG$29)*'Rent Roll'!$T14*'Rent Roll'!$R14),"-"),"-")</f>
        <v>-</v>
      </c>
      <c r="CP44" s="92" t="str">
        <f>IFERROR(IF(CP$3='Rent Roll'!$U14,(-SUMIF('Monthly Cash Flow'!$F$2:$EG$2,'Commercial Lease'!CP$2,'Monthly Cash Flow'!$F$29:$EG$29)*'Rent Roll'!$T14*'Rent Roll'!$R14),"-"),"-")</f>
        <v>-</v>
      </c>
      <c r="CQ44" s="92" t="str">
        <f>IFERROR(IF(CQ$3='Rent Roll'!$U14,(-SUMIF('Monthly Cash Flow'!$F$2:$EG$2,'Commercial Lease'!CQ$2,'Monthly Cash Flow'!$F$29:$EG$29)*'Rent Roll'!$T14*'Rent Roll'!$R14),"-"),"-")</f>
        <v>-</v>
      </c>
      <c r="CR44" s="92" t="str">
        <f>IFERROR(IF(CR$3='Rent Roll'!$U14,(-SUMIF('Monthly Cash Flow'!$F$2:$EG$2,'Commercial Lease'!CR$2,'Monthly Cash Flow'!$F$29:$EG$29)*'Rent Roll'!$T14*'Rent Roll'!$R14),"-"),"-")</f>
        <v>-</v>
      </c>
      <c r="CS44" s="92" t="str">
        <f>IFERROR(IF(CS$3='Rent Roll'!$U14,(-SUMIF('Monthly Cash Flow'!$F$2:$EG$2,'Commercial Lease'!CS$2,'Monthly Cash Flow'!$F$29:$EG$29)*'Rent Roll'!$T14*'Rent Roll'!$R14),"-"),"-")</f>
        <v>-</v>
      </c>
      <c r="CT44" s="92" t="str">
        <f>IFERROR(IF(CT$3='Rent Roll'!$U14,(-SUMIF('Monthly Cash Flow'!$F$2:$EG$2,'Commercial Lease'!CT$2,'Monthly Cash Flow'!$F$29:$EG$29)*'Rent Roll'!$T14*'Rent Roll'!$R14),"-"),"-")</f>
        <v>-</v>
      </c>
      <c r="CU44" s="92" t="str">
        <f>IFERROR(IF(CU$3='Rent Roll'!$U14,(-SUMIF('Monthly Cash Flow'!$F$2:$EG$2,'Commercial Lease'!CU$2,'Monthly Cash Flow'!$F$29:$EG$29)*'Rent Roll'!$T14*'Rent Roll'!$R14),"-"),"-")</f>
        <v>-</v>
      </c>
      <c r="CV44" s="92" t="str">
        <f>IFERROR(IF(CV$3='Rent Roll'!$U14,(-SUMIF('Monthly Cash Flow'!$F$2:$EG$2,'Commercial Lease'!CV$2,'Monthly Cash Flow'!$F$29:$EG$29)*'Rent Roll'!$T14*'Rent Roll'!$R14),"-"),"-")</f>
        <v>-</v>
      </c>
      <c r="CW44" s="92" t="str">
        <f>IFERROR(IF(CW$3='Rent Roll'!$U14,(-SUMIF('Monthly Cash Flow'!$F$2:$EG$2,'Commercial Lease'!CW$2,'Monthly Cash Flow'!$F$29:$EG$29)*'Rent Roll'!$T14*'Rent Roll'!$R14),"-"),"-")</f>
        <v>-</v>
      </c>
      <c r="CX44" s="92" t="str">
        <f>IFERROR(IF(CX$3='Rent Roll'!$U14,(-SUMIF('Monthly Cash Flow'!$F$2:$EG$2,'Commercial Lease'!CX$2,'Monthly Cash Flow'!$F$29:$EG$29)*'Rent Roll'!$T14*'Rent Roll'!$R14),"-"),"-")</f>
        <v>-</v>
      </c>
      <c r="CY44" s="92" t="str">
        <f>IFERROR(IF(CY$3='Rent Roll'!$U14,(-SUMIF('Monthly Cash Flow'!$F$2:$EG$2,'Commercial Lease'!CY$2,'Monthly Cash Flow'!$F$29:$EG$29)*'Rent Roll'!$T14*'Rent Roll'!$R14),"-"),"-")</f>
        <v>-</v>
      </c>
      <c r="CZ44" s="92" t="str">
        <f>IFERROR(IF(CZ$3='Rent Roll'!$U14,(-SUMIF('Monthly Cash Flow'!$F$2:$EG$2,'Commercial Lease'!CZ$2,'Monthly Cash Flow'!$F$29:$EG$29)*'Rent Roll'!$T14*'Rent Roll'!$R14),"-"),"-")</f>
        <v>-</v>
      </c>
      <c r="DA44" s="92" t="str">
        <f>IFERROR(IF(DA$3='Rent Roll'!$U14,(-SUMIF('Monthly Cash Flow'!$F$2:$EG$2,'Commercial Lease'!DA$2,'Monthly Cash Flow'!$F$29:$EG$29)*'Rent Roll'!$T14*'Rent Roll'!$R14),"-"),"-")</f>
        <v>-</v>
      </c>
      <c r="DB44" s="92" t="str">
        <f>IFERROR(IF(DB$3='Rent Roll'!$U14,(-SUMIF('Monthly Cash Flow'!$F$2:$EG$2,'Commercial Lease'!DB$2,'Monthly Cash Flow'!$F$29:$EG$29)*'Rent Roll'!$T14*'Rent Roll'!$R14),"-"),"-")</f>
        <v>-</v>
      </c>
      <c r="DC44" s="92" t="str">
        <f>IFERROR(IF(DC$3='Rent Roll'!$U14,(-SUMIF('Monthly Cash Flow'!$F$2:$EG$2,'Commercial Lease'!DC$2,'Monthly Cash Flow'!$F$29:$EG$29)*'Rent Roll'!$T14*'Rent Roll'!$R14),"-"),"-")</f>
        <v>-</v>
      </c>
      <c r="DD44" s="92" t="str">
        <f>IFERROR(IF(DD$3='Rent Roll'!$U14,(-SUMIF('Monthly Cash Flow'!$F$2:$EG$2,'Commercial Lease'!DD$2,'Monthly Cash Flow'!$F$29:$EG$29)*'Rent Roll'!$T14*'Rent Roll'!$R14),"-"),"-")</f>
        <v>-</v>
      </c>
      <c r="DE44" s="92" t="str">
        <f>IFERROR(IF(DE$3='Rent Roll'!$U14,(-SUMIF('Monthly Cash Flow'!$F$2:$EG$2,'Commercial Lease'!DE$2,'Monthly Cash Flow'!$F$29:$EG$29)*'Rent Roll'!$T14*'Rent Roll'!$R14),"-"),"-")</f>
        <v>-</v>
      </c>
      <c r="DF44" s="92" t="str">
        <f>IFERROR(IF(DF$3='Rent Roll'!$U14,(-SUMIF('Monthly Cash Flow'!$F$2:$EG$2,'Commercial Lease'!DF$2,'Monthly Cash Flow'!$F$29:$EG$29)*'Rent Roll'!$T14*'Rent Roll'!$R14),"-"),"-")</f>
        <v>-</v>
      </c>
      <c r="DG44" s="92" t="str">
        <f>IFERROR(IF(DG$3='Rent Roll'!$U14,(-SUMIF('Monthly Cash Flow'!$F$2:$EG$2,'Commercial Lease'!DG$2,'Monthly Cash Flow'!$F$29:$EG$29)*'Rent Roll'!$T14*'Rent Roll'!$R14),"-"),"-")</f>
        <v>-</v>
      </c>
      <c r="DH44" s="92" t="str">
        <f>IFERROR(IF(DH$3='Rent Roll'!$U14,(-SUMIF('Monthly Cash Flow'!$F$2:$EG$2,'Commercial Lease'!DH$2,'Monthly Cash Flow'!$F$29:$EG$29)*'Rent Roll'!$T14*'Rent Roll'!$R14),"-"),"-")</f>
        <v>-</v>
      </c>
      <c r="DI44" s="92" t="str">
        <f>IFERROR(IF(DI$3='Rent Roll'!$U14,(-SUMIF('Monthly Cash Flow'!$F$2:$EG$2,'Commercial Lease'!DI$2,'Monthly Cash Flow'!$F$29:$EG$29)*'Rent Roll'!$T14*'Rent Roll'!$R14),"-"),"-")</f>
        <v>-</v>
      </c>
      <c r="DJ44" s="92" t="str">
        <f>IFERROR(IF(DJ$3='Rent Roll'!$U14,(-SUMIF('Monthly Cash Flow'!$F$2:$EG$2,'Commercial Lease'!DJ$2,'Monthly Cash Flow'!$F$29:$EG$29)*'Rent Roll'!$T14*'Rent Roll'!$R14),"-"),"-")</f>
        <v>-</v>
      </c>
      <c r="DK44" s="92" t="str">
        <f>IFERROR(IF(DK$3='Rent Roll'!$U14,(-SUMIF('Monthly Cash Flow'!$F$2:$EG$2,'Commercial Lease'!DK$2,'Monthly Cash Flow'!$F$29:$EG$29)*'Rent Roll'!$T14*'Rent Roll'!$R14),"-"),"-")</f>
        <v>-</v>
      </c>
      <c r="DL44" s="92" t="str">
        <f>IFERROR(IF(DL$3='Rent Roll'!$U14,(-SUMIF('Monthly Cash Flow'!$F$2:$EG$2,'Commercial Lease'!DL$2,'Monthly Cash Flow'!$F$29:$EG$29)*'Rent Roll'!$T14*'Rent Roll'!$R14),"-"),"-")</f>
        <v>-</v>
      </c>
      <c r="DM44" s="92" t="str">
        <f>IFERROR(IF(DM$3='Rent Roll'!$U14,(-SUMIF('Monthly Cash Flow'!$F$2:$EG$2,'Commercial Lease'!DM$2,'Monthly Cash Flow'!$F$29:$EG$29)*'Rent Roll'!$T14*'Rent Roll'!$R14),"-"),"-")</f>
        <v>-</v>
      </c>
      <c r="DN44" s="92" t="str">
        <f>IFERROR(IF(DN$3='Rent Roll'!$U14,(-SUMIF('Monthly Cash Flow'!$F$2:$EG$2,'Commercial Lease'!DN$2,'Monthly Cash Flow'!$F$29:$EG$29)*'Rent Roll'!$T14*'Rent Roll'!$R14),"-"),"-")</f>
        <v>-</v>
      </c>
      <c r="DO44" s="92" t="str">
        <f>IFERROR(IF(DO$3='Rent Roll'!$U14,(-SUMIF('Monthly Cash Flow'!$F$2:$EG$2,'Commercial Lease'!DO$2,'Monthly Cash Flow'!$F$29:$EG$29)*'Rent Roll'!$T14*'Rent Roll'!$R14),"-"),"-")</f>
        <v>-</v>
      </c>
      <c r="DP44" s="92" t="str">
        <f>IFERROR(IF(DP$3='Rent Roll'!$U14,(-SUMIF('Monthly Cash Flow'!$F$2:$EG$2,'Commercial Lease'!DP$2,'Monthly Cash Flow'!$F$29:$EG$29)*'Rent Roll'!$T14*'Rent Roll'!$R14),"-"),"-")</f>
        <v>-</v>
      </c>
      <c r="DQ44" s="92" t="str">
        <f>IFERROR(IF(DQ$3='Rent Roll'!$U14,(-SUMIF('Monthly Cash Flow'!$F$2:$EG$2,'Commercial Lease'!DQ$2,'Monthly Cash Flow'!$F$29:$EG$29)*'Rent Roll'!$T14*'Rent Roll'!$R14),"-"),"-")</f>
        <v>-</v>
      </c>
      <c r="DR44" s="92" t="str">
        <f>IFERROR(IF(DR$3='Rent Roll'!$U14,(-SUMIF('Monthly Cash Flow'!$F$2:$EG$2,'Commercial Lease'!DR$2,'Monthly Cash Flow'!$F$29:$EG$29)*'Rent Roll'!$T14*'Rent Roll'!$R14),"-"),"-")</f>
        <v>-</v>
      </c>
      <c r="DS44" s="92" t="str">
        <f>IFERROR(IF(DS$3='Rent Roll'!$U14,(-SUMIF('Monthly Cash Flow'!$F$2:$EG$2,'Commercial Lease'!DS$2,'Monthly Cash Flow'!$F$29:$EG$29)*'Rent Roll'!$T14*'Rent Roll'!$R14),"-"),"-")</f>
        <v>-</v>
      </c>
      <c r="DT44" s="92" t="str">
        <f>IFERROR(IF(DT$3='Rent Roll'!$U14,(-SUMIF('Monthly Cash Flow'!$F$2:$EG$2,'Commercial Lease'!DT$2,'Monthly Cash Flow'!$F$29:$EG$29)*'Rent Roll'!$T14*'Rent Roll'!$R14),"-"),"-")</f>
        <v>-</v>
      </c>
      <c r="DU44" s="92" t="str">
        <f>IFERROR(IF(DU$3='Rent Roll'!$U14,(-SUMIF('Monthly Cash Flow'!$F$2:$EG$2,'Commercial Lease'!DU$2,'Monthly Cash Flow'!$F$29:$EG$29)*'Rent Roll'!$T14*'Rent Roll'!$R14),"-"),"-")</f>
        <v>-</v>
      </c>
      <c r="DV44" s="92" t="str">
        <f>IFERROR(IF(DV$3='Rent Roll'!$U14,(-SUMIF('Monthly Cash Flow'!$F$2:$EG$2,'Commercial Lease'!DV$2,'Monthly Cash Flow'!$F$29:$EG$29)*'Rent Roll'!$T14*'Rent Roll'!$R14),"-"),"-")</f>
        <v>-</v>
      </c>
      <c r="DW44" s="92" t="str">
        <f>IFERROR(IF(DW$3='Rent Roll'!$U14,(-SUMIF('Monthly Cash Flow'!$F$2:$EG$2,'Commercial Lease'!DW$2,'Monthly Cash Flow'!$F$29:$EG$29)*'Rent Roll'!$T14*'Rent Roll'!$R14),"-"),"-")</f>
        <v>-</v>
      </c>
      <c r="DX44" s="92" t="str">
        <f>IFERROR(IF(DX$3='Rent Roll'!$U14,(-SUMIF('Monthly Cash Flow'!$F$2:$EG$2,'Commercial Lease'!DX$2,'Monthly Cash Flow'!$F$29:$EG$29)*'Rent Roll'!$T14*'Rent Roll'!$R14),"-"),"-")</f>
        <v>-</v>
      </c>
      <c r="DY44" s="92" t="str">
        <f>IFERROR(IF(DY$3='Rent Roll'!$U14,(-SUMIF('Monthly Cash Flow'!$F$2:$EG$2,'Commercial Lease'!DY$2,'Monthly Cash Flow'!$F$29:$EG$29)*'Rent Roll'!$T14*'Rent Roll'!$R14),"-"),"-")</f>
        <v>-</v>
      </c>
      <c r="DZ44" s="92" t="str">
        <f>IFERROR(IF(DZ$3='Rent Roll'!$U14,(-SUMIF('Monthly Cash Flow'!$F$2:$EG$2,'Commercial Lease'!DZ$2,'Monthly Cash Flow'!$F$29:$EG$29)*'Rent Roll'!$T14*'Rent Roll'!$R14),"-"),"-")</f>
        <v>-</v>
      </c>
      <c r="EA44" s="92" t="str">
        <f>IFERROR(IF(EA$3='Rent Roll'!$U14,(-SUMIF('Monthly Cash Flow'!$F$2:$EG$2,'Commercial Lease'!EA$2,'Monthly Cash Flow'!$F$29:$EG$29)*'Rent Roll'!$T14*'Rent Roll'!$R14),"-"),"-")</f>
        <v>-</v>
      </c>
      <c r="EB44" s="92" t="str">
        <f>IFERROR(IF(EB$3='Rent Roll'!$U14,(-SUMIF('Monthly Cash Flow'!$F$2:$EG$2,'Commercial Lease'!EB$2,'Monthly Cash Flow'!$F$29:$EG$29)*'Rent Roll'!$T14*'Rent Roll'!$R14),"-"),"-")</f>
        <v>-</v>
      </c>
      <c r="EC44" s="92" t="str">
        <f>IFERROR(IF(EC$3='Rent Roll'!$U14,(-SUMIF('Monthly Cash Flow'!$F$2:$EG$2,'Commercial Lease'!EC$2,'Monthly Cash Flow'!$F$29:$EG$29)*'Rent Roll'!$T14*'Rent Roll'!$R14),"-"),"-")</f>
        <v>-</v>
      </c>
      <c r="ED44" s="92" t="str">
        <f>IFERROR(IF(ED$3='Rent Roll'!$U14,(-SUMIF('Monthly Cash Flow'!$F$2:$EG$2,'Commercial Lease'!ED$2,'Monthly Cash Flow'!$F$29:$EG$29)*'Rent Roll'!$T14*'Rent Roll'!$R14),"-"),"-")</f>
        <v>-</v>
      </c>
      <c r="EE44" s="92" t="str">
        <f>IFERROR(IF(EE$3='Rent Roll'!$U14,(-SUMIF('Monthly Cash Flow'!$F$2:$EG$2,'Commercial Lease'!EE$2,'Monthly Cash Flow'!$F$29:$EG$29)*'Rent Roll'!$T14*'Rent Roll'!$R14),"-"),"-")</f>
        <v>-</v>
      </c>
      <c r="EF44" s="214" t="str">
        <f>IFERROR(IF(EF$3='Rent Roll'!$U14,(-SUMIF('Monthly Cash Flow'!$F$2:$EG$2,'Commercial Lease'!EF$2,'Monthly Cash Flow'!$F$29:$EG$29)*'Rent Roll'!$T14*'Rent Roll'!$R14),"-"),"-")</f>
        <v>-</v>
      </c>
      <c r="EG44" s="251" t="s">
        <v>109</v>
      </c>
    </row>
    <row r="45" spans="2:137" x14ac:dyDescent="0.25">
      <c r="B45" s="290"/>
      <c r="C45" s="287" t="str">
        <f>CONCATENATE('Rent Roll'!B15&amp;" - "&amp;'Rent Roll'!C15)</f>
        <v xml:space="preserve"> - </v>
      </c>
      <c r="D45" s="214">
        <f t="shared" si="15"/>
        <v>0</v>
      </c>
      <c r="E45" s="92" t="str">
        <f>IFERROR(IF(E$3='Rent Roll'!$U15,(-SUMIF('Monthly Cash Flow'!$F$2:$EG$2,'Commercial Lease'!E$2,'Monthly Cash Flow'!$F$29:$EG$29)*'Rent Roll'!$T15*'Rent Roll'!$R15),"-"),"-")</f>
        <v>-</v>
      </c>
      <c r="F45" s="92" t="str">
        <f>IFERROR(IF(F$3='Rent Roll'!$U15,(-SUMIF('Monthly Cash Flow'!$F$2:$EG$2,'Commercial Lease'!F$2,'Monthly Cash Flow'!$F$29:$EG$29)*'Rent Roll'!$T15*'Rent Roll'!$R15),"-"),"-")</f>
        <v>-</v>
      </c>
      <c r="G45" s="92" t="str">
        <f>IFERROR(IF(G$3='Rent Roll'!$U15,(-SUMIF('Monthly Cash Flow'!$F$2:$EG$2,'Commercial Lease'!G$2,'Monthly Cash Flow'!$F$29:$EG$29)*'Rent Roll'!$T15*'Rent Roll'!$R15),"-"),"-")</f>
        <v>-</v>
      </c>
      <c r="H45" s="92" t="str">
        <f>IFERROR(IF(H$3='Rent Roll'!$U15,(-SUMIF('Monthly Cash Flow'!$F$2:$EG$2,'Commercial Lease'!H$2,'Monthly Cash Flow'!$F$29:$EG$29)*'Rent Roll'!$T15*'Rent Roll'!$R15),"-"),"-")</f>
        <v>-</v>
      </c>
      <c r="I45" s="92" t="str">
        <f>IFERROR(IF(I$3='Rent Roll'!$U15,(-SUMIF('Monthly Cash Flow'!$F$2:$EG$2,'Commercial Lease'!I$2,'Monthly Cash Flow'!$F$29:$EG$29)*'Rent Roll'!$T15*'Rent Roll'!$R15),"-"),"-")</f>
        <v>-</v>
      </c>
      <c r="J45" s="92" t="str">
        <f>IFERROR(IF(J$3='Rent Roll'!$U15,(-SUMIF('Monthly Cash Flow'!$F$2:$EG$2,'Commercial Lease'!J$2,'Monthly Cash Flow'!$F$29:$EG$29)*'Rent Roll'!$T15*'Rent Roll'!$R15),"-"),"-")</f>
        <v>-</v>
      </c>
      <c r="K45" s="92" t="str">
        <f>IFERROR(IF(K$3='Rent Roll'!$U15,(-SUMIF('Monthly Cash Flow'!$F$2:$EG$2,'Commercial Lease'!K$2,'Monthly Cash Flow'!$F$29:$EG$29)*'Rent Roll'!$T15*'Rent Roll'!$R15),"-"),"-")</f>
        <v>-</v>
      </c>
      <c r="L45" s="92" t="str">
        <f>IFERROR(IF(L$3='Rent Roll'!$U15,(-SUMIF('Monthly Cash Flow'!$F$2:$EG$2,'Commercial Lease'!L$2,'Monthly Cash Flow'!$F$29:$EG$29)*'Rent Roll'!$T15*'Rent Roll'!$R15),"-"),"-")</f>
        <v>-</v>
      </c>
      <c r="M45" s="92" t="str">
        <f>IFERROR(IF(M$3='Rent Roll'!$U15,(-SUMIF('Monthly Cash Flow'!$F$2:$EG$2,'Commercial Lease'!M$2,'Monthly Cash Flow'!$F$29:$EG$29)*'Rent Roll'!$T15*'Rent Roll'!$R15),"-"),"-")</f>
        <v>-</v>
      </c>
      <c r="N45" s="92" t="str">
        <f>IFERROR(IF(N$3='Rent Roll'!$U15,(-SUMIF('Monthly Cash Flow'!$F$2:$EG$2,'Commercial Lease'!N$2,'Monthly Cash Flow'!$F$29:$EG$29)*'Rent Roll'!$T15*'Rent Roll'!$R15),"-"),"-")</f>
        <v>-</v>
      </c>
      <c r="O45" s="92" t="str">
        <f>IFERROR(IF(O$3='Rent Roll'!$U15,(-SUMIF('Monthly Cash Flow'!$F$2:$EG$2,'Commercial Lease'!O$2,'Monthly Cash Flow'!$F$29:$EG$29)*'Rent Roll'!$T15*'Rent Roll'!$R15),"-"),"-")</f>
        <v>-</v>
      </c>
      <c r="P45" s="92" t="str">
        <f>IFERROR(IF(P$3='Rent Roll'!$U15,(-SUMIF('Monthly Cash Flow'!$F$2:$EG$2,'Commercial Lease'!P$2,'Monthly Cash Flow'!$F$29:$EG$29)*'Rent Roll'!$T15*'Rent Roll'!$R15),"-"),"-")</f>
        <v>-</v>
      </c>
      <c r="Q45" s="92" t="str">
        <f>IFERROR(IF(Q$3='Rent Roll'!$U15,(-SUMIF('Monthly Cash Flow'!$F$2:$EG$2,'Commercial Lease'!Q$2,'Monthly Cash Flow'!$F$29:$EG$29)*'Rent Roll'!$T15*'Rent Roll'!$R15),"-"),"-")</f>
        <v>-</v>
      </c>
      <c r="R45" s="92" t="str">
        <f>IFERROR(IF(R$3='Rent Roll'!$U15,(-SUMIF('Monthly Cash Flow'!$F$2:$EG$2,'Commercial Lease'!R$2,'Monthly Cash Flow'!$F$29:$EG$29)*'Rent Roll'!$T15*'Rent Roll'!$R15),"-"),"-")</f>
        <v>-</v>
      </c>
      <c r="S45" s="92" t="str">
        <f>IFERROR(IF(S$3='Rent Roll'!$U15,(-SUMIF('Monthly Cash Flow'!$F$2:$EG$2,'Commercial Lease'!S$2,'Monthly Cash Flow'!$F$29:$EG$29)*'Rent Roll'!$T15*'Rent Roll'!$R15),"-"),"-")</f>
        <v>-</v>
      </c>
      <c r="T45" s="92" t="str">
        <f>IFERROR(IF(T$3='Rent Roll'!$U15,(-SUMIF('Monthly Cash Flow'!$F$2:$EG$2,'Commercial Lease'!T$2,'Monthly Cash Flow'!$F$29:$EG$29)*'Rent Roll'!$T15*'Rent Roll'!$R15),"-"),"-")</f>
        <v>-</v>
      </c>
      <c r="U45" s="92" t="str">
        <f>IFERROR(IF(U$3='Rent Roll'!$U15,(-SUMIF('Monthly Cash Flow'!$F$2:$EG$2,'Commercial Lease'!U$2,'Monthly Cash Flow'!$F$29:$EG$29)*'Rent Roll'!$T15*'Rent Roll'!$R15),"-"),"-")</f>
        <v>-</v>
      </c>
      <c r="V45" s="92" t="str">
        <f>IFERROR(IF(V$3='Rent Roll'!$U15,(-SUMIF('Monthly Cash Flow'!$F$2:$EG$2,'Commercial Lease'!V$2,'Monthly Cash Flow'!$F$29:$EG$29)*'Rent Roll'!$T15*'Rent Roll'!$R15),"-"),"-")</f>
        <v>-</v>
      </c>
      <c r="W45" s="92" t="str">
        <f>IFERROR(IF(W$3='Rent Roll'!$U15,(-SUMIF('Monthly Cash Flow'!$F$2:$EG$2,'Commercial Lease'!W$2,'Monthly Cash Flow'!$F$29:$EG$29)*'Rent Roll'!$T15*'Rent Roll'!$R15),"-"),"-")</f>
        <v>-</v>
      </c>
      <c r="X45" s="92" t="str">
        <f>IFERROR(IF(X$3='Rent Roll'!$U15,(-SUMIF('Monthly Cash Flow'!$F$2:$EG$2,'Commercial Lease'!X$2,'Monthly Cash Flow'!$F$29:$EG$29)*'Rent Roll'!$T15*'Rent Roll'!$R15),"-"),"-")</f>
        <v>-</v>
      </c>
      <c r="Y45" s="92" t="str">
        <f>IFERROR(IF(Y$3='Rent Roll'!$U15,(-SUMIF('Monthly Cash Flow'!$F$2:$EG$2,'Commercial Lease'!Y$2,'Monthly Cash Flow'!$F$29:$EG$29)*'Rent Roll'!$T15*'Rent Roll'!$R15),"-"),"-")</f>
        <v>-</v>
      </c>
      <c r="Z45" s="92" t="str">
        <f>IFERROR(IF(Z$3='Rent Roll'!$U15,(-SUMIF('Monthly Cash Flow'!$F$2:$EG$2,'Commercial Lease'!Z$2,'Monthly Cash Flow'!$F$29:$EG$29)*'Rent Roll'!$T15*'Rent Roll'!$R15),"-"),"-")</f>
        <v>-</v>
      </c>
      <c r="AA45" s="92" t="str">
        <f>IFERROR(IF(AA$3='Rent Roll'!$U15,(-SUMIF('Monthly Cash Flow'!$F$2:$EG$2,'Commercial Lease'!AA$2,'Monthly Cash Flow'!$F$29:$EG$29)*'Rent Roll'!$T15*'Rent Roll'!$R15),"-"),"-")</f>
        <v>-</v>
      </c>
      <c r="AB45" s="92" t="str">
        <f>IFERROR(IF(AB$3='Rent Roll'!$U15,(-SUMIF('Monthly Cash Flow'!$F$2:$EG$2,'Commercial Lease'!AB$2,'Monthly Cash Flow'!$F$29:$EG$29)*'Rent Roll'!$T15*'Rent Roll'!$R15),"-"),"-")</f>
        <v>-</v>
      </c>
      <c r="AC45" s="92" t="str">
        <f>IFERROR(IF(AC$3='Rent Roll'!$U15,(-SUMIF('Monthly Cash Flow'!$F$2:$EG$2,'Commercial Lease'!AC$2,'Monthly Cash Flow'!$F$29:$EG$29)*'Rent Roll'!$T15*'Rent Roll'!$R15),"-"),"-")</f>
        <v>-</v>
      </c>
      <c r="AD45" s="92" t="str">
        <f>IFERROR(IF(AD$3='Rent Roll'!$U15,(-SUMIF('Monthly Cash Flow'!$F$2:$EG$2,'Commercial Lease'!AD$2,'Monthly Cash Flow'!$F$29:$EG$29)*'Rent Roll'!$T15*'Rent Roll'!$R15),"-"),"-")</f>
        <v>-</v>
      </c>
      <c r="AE45" s="92" t="str">
        <f>IFERROR(IF(AE$3='Rent Roll'!$U15,(-SUMIF('Monthly Cash Flow'!$F$2:$EG$2,'Commercial Lease'!AE$2,'Monthly Cash Flow'!$F$29:$EG$29)*'Rent Roll'!$T15*'Rent Roll'!$R15),"-"),"-")</f>
        <v>-</v>
      </c>
      <c r="AF45" s="92" t="str">
        <f>IFERROR(IF(AF$3='Rent Roll'!$U15,(-SUMIF('Monthly Cash Flow'!$F$2:$EG$2,'Commercial Lease'!AF$2,'Monthly Cash Flow'!$F$29:$EG$29)*'Rent Roll'!$T15*'Rent Roll'!$R15),"-"),"-")</f>
        <v>-</v>
      </c>
      <c r="AG45" s="92" t="str">
        <f>IFERROR(IF(AG$3='Rent Roll'!$U15,(-SUMIF('Monthly Cash Flow'!$F$2:$EG$2,'Commercial Lease'!AG$2,'Monthly Cash Flow'!$F$29:$EG$29)*'Rent Roll'!$T15*'Rent Roll'!$R15),"-"),"-")</f>
        <v>-</v>
      </c>
      <c r="AH45" s="92" t="str">
        <f>IFERROR(IF(AH$3='Rent Roll'!$U15,(-SUMIF('Monthly Cash Flow'!$F$2:$EG$2,'Commercial Lease'!AH$2,'Monthly Cash Flow'!$F$29:$EG$29)*'Rent Roll'!$T15*'Rent Roll'!$R15),"-"),"-")</f>
        <v>-</v>
      </c>
      <c r="AI45" s="92" t="str">
        <f>IFERROR(IF(AI$3='Rent Roll'!$U15,(-SUMIF('Monthly Cash Flow'!$F$2:$EG$2,'Commercial Lease'!AI$2,'Monthly Cash Flow'!$F$29:$EG$29)*'Rent Roll'!$T15*'Rent Roll'!$R15),"-"),"-")</f>
        <v>-</v>
      </c>
      <c r="AJ45" s="92" t="str">
        <f>IFERROR(IF(AJ$3='Rent Roll'!$U15,(-SUMIF('Monthly Cash Flow'!$F$2:$EG$2,'Commercial Lease'!AJ$2,'Monthly Cash Flow'!$F$29:$EG$29)*'Rent Roll'!$T15*'Rent Roll'!$R15),"-"),"-")</f>
        <v>-</v>
      </c>
      <c r="AK45" s="92" t="str">
        <f>IFERROR(IF(AK$3='Rent Roll'!$U15,(-SUMIF('Monthly Cash Flow'!$F$2:$EG$2,'Commercial Lease'!AK$2,'Monthly Cash Flow'!$F$29:$EG$29)*'Rent Roll'!$T15*'Rent Roll'!$R15),"-"),"-")</f>
        <v>-</v>
      </c>
      <c r="AL45" s="92" t="str">
        <f>IFERROR(IF(AL$3='Rent Roll'!$U15,(-SUMIF('Monthly Cash Flow'!$F$2:$EG$2,'Commercial Lease'!AL$2,'Monthly Cash Flow'!$F$29:$EG$29)*'Rent Roll'!$T15*'Rent Roll'!$R15),"-"),"-")</f>
        <v>-</v>
      </c>
      <c r="AM45" s="92" t="str">
        <f>IFERROR(IF(AM$3='Rent Roll'!$U15,(-SUMIF('Monthly Cash Flow'!$F$2:$EG$2,'Commercial Lease'!AM$2,'Monthly Cash Flow'!$F$29:$EG$29)*'Rent Roll'!$T15*'Rent Roll'!$R15),"-"),"-")</f>
        <v>-</v>
      </c>
      <c r="AN45" s="92" t="str">
        <f>IFERROR(IF(AN$3='Rent Roll'!$U15,(-SUMIF('Monthly Cash Flow'!$F$2:$EG$2,'Commercial Lease'!AN$2,'Monthly Cash Flow'!$F$29:$EG$29)*'Rent Roll'!$T15*'Rent Roll'!$R15),"-"),"-")</f>
        <v>-</v>
      </c>
      <c r="AO45" s="92" t="str">
        <f>IFERROR(IF(AO$3='Rent Roll'!$U15,(-SUMIF('Monthly Cash Flow'!$F$2:$EG$2,'Commercial Lease'!AO$2,'Monthly Cash Flow'!$F$29:$EG$29)*'Rent Roll'!$T15*'Rent Roll'!$R15),"-"),"-")</f>
        <v>-</v>
      </c>
      <c r="AP45" s="92" t="str">
        <f>IFERROR(IF(AP$3='Rent Roll'!$U15,(-SUMIF('Monthly Cash Flow'!$F$2:$EG$2,'Commercial Lease'!AP$2,'Monthly Cash Flow'!$F$29:$EG$29)*'Rent Roll'!$T15*'Rent Roll'!$R15),"-"),"-")</f>
        <v>-</v>
      </c>
      <c r="AQ45" s="92" t="str">
        <f>IFERROR(IF(AQ$3='Rent Roll'!$U15,(-SUMIF('Monthly Cash Flow'!$F$2:$EG$2,'Commercial Lease'!AQ$2,'Monthly Cash Flow'!$F$29:$EG$29)*'Rent Roll'!$T15*'Rent Roll'!$R15),"-"),"-")</f>
        <v>-</v>
      </c>
      <c r="AR45" s="92" t="str">
        <f>IFERROR(IF(AR$3='Rent Roll'!$U15,(-SUMIF('Monthly Cash Flow'!$F$2:$EG$2,'Commercial Lease'!AR$2,'Monthly Cash Flow'!$F$29:$EG$29)*'Rent Roll'!$T15*'Rent Roll'!$R15),"-"),"-")</f>
        <v>-</v>
      </c>
      <c r="AS45" s="92" t="str">
        <f>IFERROR(IF(AS$3='Rent Roll'!$U15,(-SUMIF('Monthly Cash Flow'!$F$2:$EG$2,'Commercial Lease'!AS$2,'Monthly Cash Flow'!$F$29:$EG$29)*'Rent Roll'!$T15*'Rent Roll'!$R15),"-"),"-")</f>
        <v>-</v>
      </c>
      <c r="AT45" s="92" t="str">
        <f>IFERROR(IF(AT$3='Rent Roll'!$U15,(-SUMIF('Monthly Cash Flow'!$F$2:$EG$2,'Commercial Lease'!AT$2,'Monthly Cash Flow'!$F$29:$EG$29)*'Rent Roll'!$T15*'Rent Roll'!$R15),"-"),"-")</f>
        <v>-</v>
      </c>
      <c r="AU45" s="92" t="str">
        <f>IFERROR(IF(AU$3='Rent Roll'!$U15,(-SUMIF('Monthly Cash Flow'!$F$2:$EG$2,'Commercial Lease'!AU$2,'Monthly Cash Flow'!$F$29:$EG$29)*'Rent Roll'!$T15*'Rent Roll'!$R15),"-"),"-")</f>
        <v>-</v>
      </c>
      <c r="AV45" s="92" t="str">
        <f>IFERROR(IF(AV$3='Rent Roll'!$U15,(-SUMIF('Monthly Cash Flow'!$F$2:$EG$2,'Commercial Lease'!AV$2,'Monthly Cash Flow'!$F$29:$EG$29)*'Rent Roll'!$T15*'Rent Roll'!$R15),"-"),"-")</f>
        <v>-</v>
      </c>
      <c r="AW45" s="92" t="str">
        <f>IFERROR(IF(AW$3='Rent Roll'!$U15,(-SUMIF('Monthly Cash Flow'!$F$2:$EG$2,'Commercial Lease'!AW$2,'Monthly Cash Flow'!$F$29:$EG$29)*'Rent Roll'!$T15*'Rent Roll'!$R15),"-"),"-")</f>
        <v>-</v>
      </c>
      <c r="AX45" s="92" t="str">
        <f>IFERROR(IF(AX$3='Rent Roll'!$U15,(-SUMIF('Monthly Cash Flow'!$F$2:$EG$2,'Commercial Lease'!AX$2,'Monthly Cash Flow'!$F$29:$EG$29)*'Rent Roll'!$T15*'Rent Roll'!$R15),"-"),"-")</f>
        <v>-</v>
      </c>
      <c r="AY45" s="92" t="str">
        <f>IFERROR(IF(AY$3='Rent Roll'!$U15,(-SUMIF('Monthly Cash Flow'!$F$2:$EG$2,'Commercial Lease'!AY$2,'Monthly Cash Flow'!$F$29:$EG$29)*'Rent Roll'!$T15*'Rent Roll'!$R15),"-"),"-")</f>
        <v>-</v>
      </c>
      <c r="AZ45" s="92" t="str">
        <f>IFERROR(IF(AZ$3='Rent Roll'!$U15,(-SUMIF('Monthly Cash Flow'!$F$2:$EG$2,'Commercial Lease'!AZ$2,'Monthly Cash Flow'!$F$29:$EG$29)*'Rent Roll'!$T15*'Rent Roll'!$R15),"-"),"-")</f>
        <v>-</v>
      </c>
      <c r="BA45" s="92" t="str">
        <f>IFERROR(IF(BA$3='Rent Roll'!$U15,(-SUMIF('Monthly Cash Flow'!$F$2:$EG$2,'Commercial Lease'!BA$2,'Monthly Cash Flow'!$F$29:$EG$29)*'Rent Roll'!$T15*'Rent Roll'!$R15),"-"),"-")</f>
        <v>-</v>
      </c>
      <c r="BB45" s="92" t="str">
        <f>IFERROR(IF(BB$3='Rent Roll'!$U15,(-SUMIF('Monthly Cash Flow'!$F$2:$EG$2,'Commercial Lease'!BB$2,'Monthly Cash Flow'!$F$29:$EG$29)*'Rent Roll'!$T15*'Rent Roll'!$R15),"-"),"-")</f>
        <v>-</v>
      </c>
      <c r="BC45" s="92" t="str">
        <f>IFERROR(IF(BC$3='Rent Roll'!$U15,(-SUMIF('Monthly Cash Flow'!$F$2:$EG$2,'Commercial Lease'!BC$2,'Monthly Cash Flow'!$F$29:$EG$29)*'Rent Roll'!$T15*'Rent Roll'!$R15),"-"),"-")</f>
        <v>-</v>
      </c>
      <c r="BD45" s="92" t="str">
        <f>IFERROR(IF(BD$3='Rent Roll'!$U15,(-SUMIF('Monthly Cash Flow'!$F$2:$EG$2,'Commercial Lease'!BD$2,'Monthly Cash Flow'!$F$29:$EG$29)*'Rent Roll'!$T15*'Rent Roll'!$R15),"-"),"-")</f>
        <v>-</v>
      </c>
      <c r="BE45" s="92" t="str">
        <f>IFERROR(IF(BE$3='Rent Roll'!$U15,(-SUMIF('Monthly Cash Flow'!$F$2:$EG$2,'Commercial Lease'!BE$2,'Monthly Cash Flow'!$F$29:$EG$29)*'Rent Roll'!$T15*'Rent Roll'!$R15),"-"),"-")</f>
        <v>-</v>
      </c>
      <c r="BF45" s="92" t="str">
        <f>IFERROR(IF(BF$3='Rent Roll'!$U15,(-SUMIF('Monthly Cash Flow'!$F$2:$EG$2,'Commercial Lease'!BF$2,'Monthly Cash Flow'!$F$29:$EG$29)*'Rent Roll'!$T15*'Rent Roll'!$R15),"-"),"-")</f>
        <v>-</v>
      </c>
      <c r="BG45" s="92" t="str">
        <f>IFERROR(IF(BG$3='Rent Roll'!$U15,(-SUMIF('Monthly Cash Flow'!$F$2:$EG$2,'Commercial Lease'!BG$2,'Monthly Cash Flow'!$F$29:$EG$29)*'Rent Roll'!$T15*'Rent Roll'!$R15),"-"),"-")</f>
        <v>-</v>
      </c>
      <c r="BH45" s="92" t="str">
        <f>IFERROR(IF(BH$3='Rent Roll'!$U15,(-SUMIF('Monthly Cash Flow'!$F$2:$EG$2,'Commercial Lease'!BH$2,'Monthly Cash Flow'!$F$29:$EG$29)*'Rent Roll'!$T15*'Rent Roll'!$R15),"-"),"-")</f>
        <v>-</v>
      </c>
      <c r="BI45" s="92" t="str">
        <f>IFERROR(IF(BI$3='Rent Roll'!$U15,(-SUMIF('Monthly Cash Flow'!$F$2:$EG$2,'Commercial Lease'!BI$2,'Monthly Cash Flow'!$F$29:$EG$29)*'Rent Roll'!$T15*'Rent Roll'!$R15),"-"),"-")</f>
        <v>-</v>
      </c>
      <c r="BJ45" s="92" t="str">
        <f>IFERROR(IF(BJ$3='Rent Roll'!$U15,(-SUMIF('Monthly Cash Flow'!$F$2:$EG$2,'Commercial Lease'!BJ$2,'Monthly Cash Flow'!$F$29:$EG$29)*'Rent Roll'!$T15*'Rent Roll'!$R15),"-"),"-")</f>
        <v>-</v>
      </c>
      <c r="BK45" s="92" t="str">
        <f>IFERROR(IF(BK$3='Rent Roll'!$U15,(-SUMIF('Monthly Cash Flow'!$F$2:$EG$2,'Commercial Lease'!BK$2,'Monthly Cash Flow'!$F$29:$EG$29)*'Rent Roll'!$T15*'Rent Roll'!$R15),"-"),"-")</f>
        <v>-</v>
      </c>
      <c r="BL45" s="92" t="str">
        <f>IFERROR(IF(BL$3='Rent Roll'!$U15,(-SUMIF('Monthly Cash Flow'!$F$2:$EG$2,'Commercial Lease'!BL$2,'Monthly Cash Flow'!$F$29:$EG$29)*'Rent Roll'!$T15*'Rent Roll'!$R15),"-"),"-")</f>
        <v>-</v>
      </c>
      <c r="BM45" s="92" t="str">
        <f>IFERROR(IF(BM$3='Rent Roll'!$U15,(-SUMIF('Monthly Cash Flow'!$F$2:$EG$2,'Commercial Lease'!BM$2,'Monthly Cash Flow'!$F$29:$EG$29)*'Rent Roll'!$T15*'Rent Roll'!$R15),"-"),"-")</f>
        <v>-</v>
      </c>
      <c r="BN45" s="92" t="str">
        <f>IFERROR(IF(BN$3='Rent Roll'!$U15,(-SUMIF('Monthly Cash Flow'!$F$2:$EG$2,'Commercial Lease'!BN$2,'Monthly Cash Flow'!$F$29:$EG$29)*'Rent Roll'!$T15*'Rent Roll'!$R15),"-"),"-")</f>
        <v>-</v>
      </c>
      <c r="BO45" s="92" t="str">
        <f>IFERROR(IF(BO$3='Rent Roll'!$U15,(-SUMIF('Monthly Cash Flow'!$F$2:$EG$2,'Commercial Lease'!BO$2,'Monthly Cash Flow'!$F$29:$EG$29)*'Rent Roll'!$T15*'Rent Roll'!$R15),"-"),"-")</f>
        <v>-</v>
      </c>
      <c r="BP45" s="92" t="str">
        <f>IFERROR(IF(BP$3='Rent Roll'!$U15,(-SUMIF('Monthly Cash Flow'!$F$2:$EG$2,'Commercial Lease'!BP$2,'Monthly Cash Flow'!$F$29:$EG$29)*'Rent Roll'!$T15*'Rent Roll'!$R15),"-"),"-")</f>
        <v>-</v>
      </c>
      <c r="BQ45" s="92" t="str">
        <f>IFERROR(IF(BQ$3='Rent Roll'!$U15,(-SUMIF('Monthly Cash Flow'!$F$2:$EG$2,'Commercial Lease'!BQ$2,'Monthly Cash Flow'!$F$29:$EG$29)*'Rent Roll'!$T15*'Rent Roll'!$R15),"-"),"-")</f>
        <v>-</v>
      </c>
      <c r="BR45" s="92" t="str">
        <f>IFERROR(IF(BR$3='Rent Roll'!$U15,(-SUMIF('Monthly Cash Flow'!$F$2:$EG$2,'Commercial Lease'!BR$2,'Monthly Cash Flow'!$F$29:$EG$29)*'Rent Roll'!$T15*'Rent Roll'!$R15),"-"),"-")</f>
        <v>-</v>
      </c>
      <c r="BS45" s="92" t="str">
        <f>IFERROR(IF(BS$3='Rent Roll'!$U15,(-SUMIF('Monthly Cash Flow'!$F$2:$EG$2,'Commercial Lease'!BS$2,'Monthly Cash Flow'!$F$29:$EG$29)*'Rent Roll'!$T15*'Rent Roll'!$R15),"-"),"-")</f>
        <v>-</v>
      </c>
      <c r="BT45" s="92" t="str">
        <f>IFERROR(IF(BT$3='Rent Roll'!$U15,(-SUMIF('Monthly Cash Flow'!$F$2:$EG$2,'Commercial Lease'!BT$2,'Monthly Cash Flow'!$F$29:$EG$29)*'Rent Roll'!$T15*'Rent Roll'!$R15),"-"),"-")</f>
        <v>-</v>
      </c>
      <c r="BU45" s="92" t="str">
        <f>IFERROR(IF(BU$3='Rent Roll'!$U15,(-SUMIF('Monthly Cash Flow'!$F$2:$EG$2,'Commercial Lease'!BU$2,'Monthly Cash Flow'!$F$29:$EG$29)*'Rent Roll'!$T15*'Rent Roll'!$R15),"-"),"-")</f>
        <v>-</v>
      </c>
      <c r="BV45" s="92" t="str">
        <f>IFERROR(IF(BV$3='Rent Roll'!$U15,(-SUMIF('Monthly Cash Flow'!$F$2:$EG$2,'Commercial Lease'!BV$2,'Monthly Cash Flow'!$F$29:$EG$29)*'Rent Roll'!$T15*'Rent Roll'!$R15),"-"),"-")</f>
        <v>-</v>
      </c>
      <c r="BW45" s="92" t="str">
        <f>IFERROR(IF(BW$3='Rent Roll'!$U15,(-SUMIF('Monthly Cash Flow'!$F$2:$EG$2,'Commercial Lease'!BW$2,'Monthly Cash Flow'!$F$29:$EG$29)*'Rent Roll'!$T15*'Rent Roll'!$R15),"-"),"-")</f>
        <v>-</v>
      </c>
      <c r="BX45" s="92" t="str">
        <f>IFERROR(IF(BX$3='Rent Roll'!$U15,(-SUMIF('Monthly Cash Flow'!$F$2:$EG$2,'Commercial Lease'!BX$2,'Monthly Cash Flow'!$F$29:$EG$29)*'Rent Roll'!$T15*'Rent Roll'!$R15),"-"),"-")</f>
        <v>-</v>
      </c>
      <c r="BY45" s="92" t="str">
        <f>IFERROR(IF(BY$3='Rent Roll'!$U15,(-SUMIF('Monthly Cash Flow'!$F$2:$EG$2,'Commercial Lease'!BY$2,'Monthly Cash Flow'!$F$29:$EG$29)*'Rent Roll'!$T15*'Rent Roll'!$R15),"-"),"-")</f>
        <v>-</v>
      </c>
      <c r="BZ45" s="92" t="str">
        <f>IFERROR(IF(BZ$3='Rent Roll'!$U15,(-SUMIF('Monthly Cash Flow'!$F$2:$EG$2,'Commercial Lease'!BZ$2,'Monthly Cash Flow'!$F$29:$EG$29)*'Rent Roll'!$T15*'Rent Roll'!$R15),"-"),"-")</f>
        <v>-</v>
      </c>
      <c r="CA45" s="92" t="str">
        <f>IFERROR(IF(CA$3='Rent Roll'!$U15,(-SUMIF('Monthly Cash Flow'!$F$2:$EG$2,'Commercial Lease'!CA$2,'Monthly Cash Flow'!$F$29:$EG$29)*'Rent Roll'!$T15*'Rent Roll'!$R15),"-"),"-")</f>
        <v>-</v>
      </c>
      <c r="CB45" s="92" t="str">
        <f>IFERROR(IF(CB$3='Rent Roll'!$U15,(-SUMIF('Monthly Cash Flow'!$F$2:$EG$2,'Commercial Lease'!CB$2,'Monthly Cash Flow'!$F$29:$EG$29)*'Rent Roll'!$T15*'Rent Roll'!$R15),"-"),"-")</f>
        <v>-</v>
      </c>
      <c r="CC45" s="92" t="str">
        <f>IFERROR(IF(CC$3='Rent Roll'!$U15,(-SUMIF('Monthly Cash Flow'!$F$2:$EG$2,'Commercial Lease'!CC$2,'Monthly Cash Flow'!$F$29:$EG$29)*'Rent Roll'!$T15*'Rent Roll'!$R15),"-"),"-")</f>
        <v>-</v>
      </c>
      <c r="CD45" s="92" t="str">
        <f>IFERROR(IF(CD$3='Rent Roll'!$U15,(-SUMIF('Monthly Cash Flow'!$F$2:$EG$2,'Commercial Lease'!CD$2,'Monthly Cash Flow'!$F$29:$EG$29)*'Rent Roll'!$T15*'Rent Roll'!$R15),"-"),"-")</f>
        <v>-</v>
      </c>
      <c r="CE45" s="92" t="str">
        <f>IFERROR(IF(CE$3='Rent Roll'!$U15,(-SUMIF('Monthly Cash Flow'!$F$2:$EG$2,'Commercial Lease'!CE$2,'Monthly Cash Flow'!$F$29:$EG$29)*'Rent Roll'!$T15*'Rent Roll'!$R15),"-"),"-")</f>
        <v>-</v>
      </c>
      <c r="CF45" s="92" t="str">
        <f>IFERROR(IF(CF$3='Rent Roll'!$U15,(-SUMIF('Monthly Cash Flow'!$F$2:$EG$2,'Commercial Lease'!CF$2,'Monthly Cash Flow'!$F$29:$EG$29)*'Rent Roll'!$T15*'Rent Roll'!$R15),"-"),"-")</f>
        <v>-</v>
      </c>
      <c r="CG45" s="92" t="str">
        <f>IFERROR(IF(CG$3='Rent Roll'!$U15,(-SUMIF('Monthly Cash Flow'!$F$2:$EG$2,'Commercial Lease'!CG$2,'Monthly Cash Flow'!$F$29:$EG$29)*'Rent Roll'!$T15*'Rent Roll'!$R15),"-"),"-")</f>
        <v>-</v>
      </c>
      <c r="CH45" s="92" t="str">
        <f>IFERROR(IF(CH$3='Rent Roll'!$U15,(-SUMIF('Monthly Cash Flow'!$F$2:$EG$2,'Commercial Lease'!CH$2,'Monthly Cash Flow'!$F$29:$EG$29)*'Rent Roll'!$T15*'Rent Roll'!$R15),"-"),"-")</f>
        <v>-</v>
      </c>
      <c r="CI45" s="92" t="str">
        <f>IFERROR(IF(CI$3='Rent Roll'!$U15,(-SUMIF('Monthly Cash Flow'!$F$2:$EG$2,'Commercial Lease'!CI$2,'Monthly Cash Flow'!$F$29:$EG$29)*'Rent Roll'!$T15*'Rent Roll'!$R15),"-"),"-")</f>
        <v>-</v>
      </c>
      <c r="CJ45" s="92" t="str">
        <f>IFERROR(IF(CJ$3='Rent Roll'!$U15,(-SUMIF('Monthly Cash Flow'!$F$2:$EG$2,'Commercial Lease'!CJ$2,'Monthly Cash Flow'!$F$29:$EG$29)*'Rent Roll'!$T15*'Rent Roll'!$R15),"-"),"-")</f>
        <v>-</v>
      </c>
      <c r="CK45" s="92" t="str">
        <f>IFERROR(IF(CK$3='Rent Roll'!$U15,(-SUMIF('Monthly Cash Flow'!$F$2:$EG$2,'Commercial Lease'!CK$2,'Monthly Cash Flow'!$F$29:$EG$29)*'Rent Roll'!$T15*'Rent Roll'!$R15),"-"),"-")</f>
        <v>-</v>
      </c>
      <c r="CL45" s="92" t="str">
        <f>IFERROR(IF(CL$3='Rent Roll'!$U15,(-SUMIF('Monthly Cash Flow'!$F$2:$EG$2,'Commercial Lease'!CL$2,'Monthly Cash Flow'!$F$29:$EG$29)*'Rent Roll'!$T15*'Rent Roll'!$R15),"-"),"-")</f>
        <v>-</v>
      </c>
      <c r="CM45" s="92" t="str">
        <f>IFERROR(IF(CM$3='Rent Roll'!$U15,(-SUMIF('Monthly Cash Flow'!$F$2:$EG$2,'Commercial Lease'!CM$2,'Monthly Cash Flow'!$F$29:$EG$29)*'Rent Roll'!$T15*'Rent Roll'!$R15),"-"),"-")</f>
        <v>-</v>
      </c>
      <c r="CN45" s="92" t="str">
        <f>IFERROR(IF(CN$3='Rent Roll'!$U15,(-SUMIF('Monthly Cash Flow'!$F$2:$EG$2,'Commercial Lease'!CN$2,'Monthly Cash Flow'!$F$29:$EG$29)*'Rent Roll'!$T15*'Rent Roll'!$R15),"-"),"-")</f>
        <v>-</v>
      </c>
      <c r="CO45" s="92" t="str">
        <f>IFERROR(IF(CO$3='Rent Roll'!$U15,(-SUMIF('Monthly Cash Flow'!$F$2:$EG$2,'Commercial Lease'!CO$2,'Monthly Cash Flow'!$F$29:$EG$29)*'Rent Roll'!$T15*'Rent Roll'!$R15),"-"),"-")</f>
        <v>-</v>
      </c>
      <c r="CP45" s="92" t="str">
        <f>IFERROR(IF(CP$3='Rent Roll'!$U15,(-SUMIF('Monthly Cash Flow'!$F$2:$EG$2,'Commercial Lease'!CP$2,'Monthly Cash Flow'!$F$29:$EG$29)*'Rent Roll'!$T15*'Rent Roll'!$R15),"-"),"-")</f>
        <v>-</v>
      </c>
      <c r="CQ45" s="92" t="str">
        <f>IFERROR(IF(CQ$3='Rent Roll'!$U15,(-SUMIF('Monthly Cash Flow'!$F$2:$EG$2,'Commercial Lease'!CQ$2,'Monthly Cash Flow'!$F$29:$EG$29)*'Rent Roll'!$T15*'Rent Roll'!$R15),"-"),"-")</f>
        <v>-</v>
      </c>
      <c r="CR45" s="92" t="str">
        <f>IFERROR(IF(CR$3='Rent Roll'!$U15,(-SUMIF('Monthly Cash Flow'!$F$2:$EG$2,'Commercial Lease'!CR$2,'Monthly Cash Flow'!$F$29:$EG$29)*'Rent Roll'!$T15*'Rent Roll'!$R15),"-"),"-")</f>
        <v>-</v>
      </c>
      <c r="CS45" s="92" t="str">
        <f>IFERROR(IF(CS$3='Rent Roll'!$U15,(-SUMIF('Monthly Cash Flow'!$F$2:$EG$2,'Commercial Lease'!CS$2,'Monthly Cash Flow'!$F$29:$EG$29)*'Rent Roll'!$T15*'Rent Roll'!$R15),"-"),"-")</f>
        <v>-</v>
      </c>
      <c r="CT45" s="92" t="str">
        <f>IFERROR(IF(CT$3='Rent Roll'!$U15,(-SUMIF('Monthly Cash Flow'!$F$2:$EG$2,'Commercial Lease'!CT$2,'Monthly Cash Flow'!$F$29:$EG$29)*'Rent Roll'!$T15*'Rent Roll'!$R15),"-"),"-")</f>
        <v>-</v>
      </c>
      <c r="CU45" s="92" t="str">
        <f>IFERROR(IF(CU$3='Rent Roll'!$U15,(-SUMIF('Monthly Cash Flow'!$F$2:$EG$2,'Commercial Lease'!CU$2,'Monthly Cash Flow'!$F$29:$EG$29)*'Rent Roll'!$T15*'Rent Roll'!$R15),"-"),"-")</f>
        <v>-</v>
      </c>
      <c r="CV45" s="92" t="str">
        <f>IFERROR(IF(CV$3='Rent Roll'!$U15,(-SUMIF('Monthly Cash Flow'!$F$2:$EG$2,'Commercial Lease'!CV$2,'Monthly Cash Flow'!$F$29:$EG$29)*'Rent Roll'!$T15*'Rent Roll'!$R15),"-"),"-")</f>
        <v>-</v>
      </c>
      <c r="CW45" s="92" t="str">
        <f>IFERROR(IF(CW$3='Rent Roll'!$U15,(-SUMIF('Monthly Cash Flow'!$F$2:$EG$2,'Commercial Lease'!CW$2,'Monthly Cash Flow'!$F$29:$EG$29)*'Rent Roll'!$T15*'Rent Roll'!$R15),"-"),"-")</f>
        <v>-</v>
      </c>
      <c r="CX45" s="92" t="str">
        <f>IFERROR(IF(CX$3='Rent Roll'!$U15,(-SUMIF('Monthly Cash Flow'!$F$2:$EG$2,'Commercial Lease'!CX$2,'Monthly Cash Flow'!$F$29:$EG$29)*'Rent Roll'!$T15*'Rent Roll'!$R15),"-"),"-")</f>
        <v>-</v>
      </c>
      <c r="CY45" s="92" t="str">
        <f>IFERROR(IF(CY$3='Rent Roll'!$U15,(-SUMIF('Monthly Cash Flow'!$F$2:$EG$2,'Commercial Lease'!CY$2,'Monthly Cash Flow'!$F$29:$EG$29)*'Rent Roll'!$T15*'Rent Roll'!$R15),"-"),"-")</f>
        <v>-</v>
      </c>
      <c r="CZ45" s="92" t="str">
        <f>IFERROR(IF(CZ$3='Rent Roll'!$U15,(-SUMIF('Monthly Cash Flow'!$F$2:$EG$2,'Commercial Lease'!CZ$2,'Monthly Cash Flow'!$F$29:$EG$29)*'Rent Roll'!$T15*'Rent Roll'!$R15),"-"),"-")</f>
        <v>-</v>
      </c>
      <c r="DA45" s="92" t="str">
        <f>IFERROR(IF(DA$3='Rent Roll'!$U15,(-SUMIF('Monthly Cash Flow'!$F$2:$EG$2,'Commercial Lease'!DA$2,'Monthly Cash Flow'!$F$29:$EG$29)*'Rent Roll'!$T15*'Rent Roll'!$R15),"-"),"-")</f>
        <v>-</v>
      </c>
      <c r="DB45" s="92" t="str">
        <f>IFERROR(IF(DB$3='Rent Roll'!$U15,(-SUMIF('Monthly Cash Flow'!$F$2:$EG$2,'Commercial Lease'!DB$2,'Monthly Cash Flow'!$F$29:$EG$29)*'Rent Roll'!$T15*'Rent Roll'!$R15),"-"),"-")</f>
        <v>-</v>
      </c>
      <c r="DC45" s="92" t="str">
        <f>IFERROR(IF(DC$3='Rent Roll'!$U15,(-SUMIF('Monthly Cash Flow'!$F$2:$EG$2,'Commercial Lease'!DC$2,'Monthly Cash Flow'!$F$29:$EG$29)*'Rent Roll'!$T15*'Rent Roll'!$R15),"-"),"-")</f>
        <v>-</v>
      </c>
      <c r="DD45" s="92" t="str">
        <f>IFERROR(IF(DD$3='Rent Roll'!$U15,(-SUMIF('Monthly Cash Flow'!$F$2:$EG$2,'Commercial Lease'!DD$2,'Monthly Cash Flow'!$F$29:$EG$29)*'Rent Roll'!$T15*'Rent Roll'!$R15),"-"),"-")</f>
        <v>-</v>
      </c>
      <c r="DE45" s="92" t="str">
        <f>IFERROR(IF(DE$3='Rent Roll'!$U15,(-SUMIF('Monthly Cash Flow'!$F$2:$EG$2,'Commercial Lease'!DE$2,'Monthly Cash Flow'!$F$29:$EG$29)*'Rent Roll'!$T15*'Rent Roll'!$R15),"-"),"-")</f>
        <v>-</v>
      </c>
      <c r="DF45" s="92" t="str">
        <f>IFERROR(IF(DF$3='Rent Roll'!$U15,(-SUMIF('Monthly Cash Flow'!$F$2:$EG$2,'Commercial Lease'!DF$2,'Monthly Cash Flow'!$F$29:$EG$29)*'Rent Roll'!$T15*'Rent Roll'!$R15),"-"),"-")</f>
        <v>-</v>
      </c>
      <c r="DG45" s="92" t="str">
        <f>IFERROR(IF(DG$3='Rent Roll'!$U15,(-SUMIF('Monthly Cash Flow'!$F$2:$EG$2,'Commercial Lease'!DG$2,'Monthly Cash Flow'!$F$29:$EG$29)*'Rent Roll'!$T15*'Rent Roll'!$R15),"-"),"-")</f>
        <v>-</v>
      </c>
      <c r="DH45" s="92" t="str">
        <f>IFERROR(IF(DH$3='Rent Roll'!$U15,(-SUMIF('Monthly Cash Flow'!$F$2:$EG$2,'Commercial Lease'!DH$2,'Monthly Cash Flow'!$F$29:$EG$29)*'Rent Roll'!$T15*'Rent Roll'!$R15),"-"),"-")</f>
        <v>-</v>
      </c>
      <c r="DI45" s="92" t="str">
        <f>IFERROR(IF(DI$3='Rent Roll'!$U15,(-SUMIF('Monthly Cash Flow'!$F$2:$EG$2,'Commercial Lease'!DI$2,'Monthly Cash Flow'!$F$29:$EG$29)*'Rent Roll'!$T15*'Rent Roll'!$R15),"-"),"-")</f>
        <v>-</v>
      </c>
      <c r="DJ45" s="92" t="str">
        <f>IFERROR(IF(DJ$3='Rent Roll'!$U15,(-SUMIF('Monthly Cash Flow'!$F$2:$EG$2,'Commercial Lease'!DJ$2,'Monthly Cash Flow'!$F$29:$EG$29)*'Rent Roll'!$T15*'Rent Roll'!$R15),"-"),"-")</f>
        <v>-</v>
      </c>
      <c r="DK45" s="92" t="str">
        <f>IFERROR(IF(DK$3='Rent Roll'!$U15,(-SUMIF('Monthly Cash Flow'!$F$2:$EG$2,'Commercial Lease'!DK$2,'Monthly Cash Flow'!$F$29:$EG$29)*'Rent Roll'!$T15*'Rent Roll'!$R15),"-"),"-")</f>
        <v>-</v>
      </c>
      <c r="DL45" s="92" t="str">
        <f>IFERROR(IF(DL$3='Rent Roll'!$U15,(-SUMIF('Monthly Cash Flow'!$F$2:$EG$2,'Commercial Lease'!DL$2,'Monthly Cash Flow'!$F$29:$EG$29)*'Rent Roll'!$T15*'Rent Roll'!$R15),"-"),"-")</f>
        <v>-</v>
      </c>
      <c r="DM45" s="92" t="str">
        <f>IFERROR(IF(DM$3='Rent Roll'!$U15,(-SUMIF('Monthly Cash Flow'!$F$2:$EG$2,'Commercial Lease'!DM$2,'Monthly Cash Flow'!$F$29:$EG$29)*'Rent Roll'!$T15*'Rent Roll'!$R15),"-"),"-")</f>
        <v>-</v>
      </c>
      <c r="DN45" s="92" t="str">
        <f>IFERROR(IF(DN$3='Rent Roll'!$U15,(-SUMIF('Monthly Cash Flow'!$F$2:$EG$2,'Commercial Lease'!DN$2,'Monthly Cash Flow'!$F$29:$EG$29)*'Rent Roll'!$T15*'Rent Roll'!$R15),"-"),"-")</f>
        <v>-</v>
      </c>
      <c r="DO45" s="92" t="str">
        <f>IFERROR(IF(DO$3='Rent Roll'!$U15,(-SUMIF('Monthly Cash Flow'!$F$2:$EG$2,'Commercial Lease'!DO$2,'Monthly Cash Flow'!$F$29:$EG$29)*'Rent Roll'!$T15*'Rent Roll'!$R15),"-"),"-")</f>
        <v>-</v>
      </c>
      <c r="DP45" s="92" t="str">
        <f>IFERROR(IF(DP$3='Rent Roll'!$U15,(-SUMIF('Monthly Cash Flow'!$F$2:$EG$2,'Commercial Lease'!DP$2,'Monthly Cash Flow'!$F$29:$EG$29)*'Rent Roll'!$T15*'Rent Roll'!$R15),"-"),"-")</f>
        <v>-</v>
      </c>
      <c r="DQ45" s="92" t="str">
        <f>IFERROR(IF(DQ$3='Rent Roll'!$U15,(-SUMIF('Monthly Cash Flow'!$F$2:$EG$2,'Commercial Lease'!DQ$2,'Monthly Cash Flow'!$F$29:$EG$29)*'Rent Roll'!$T15*'Rent Roll'!$R15),"-"),"-")</f>
        <v>-</v>
      </c>
      <c r="DR45" s="92" t="str">
        <f>IFERROR(IF(DR$3='Rent Roll'!$U15,(-SUMIF('Monthly Cash Flow'!$F$2:$EG$2,'Commercial Lease'!DR$2,'Monthly Cash Flow'!$F$29:$EG$29)*'Rent Roll'!$T15*'Rent Roll'!$R15),"-"),"-")</f>
        <v>-</v>
      </c>
      <c r="DS45" s="92" t="str">
        <f>IFERROR(IF(DS$3='Rent Roll'!$U15,(-SUMIF('Monthly Cash Flow'!$F$2:$EG$2,'Commercial Lease'!DS$2,'Monthly Cash Flow'!$F$29:$EG$29)*'Rent Roll'!$T15*'Rent Roll'!$R15),"-"),"-")</f>
        <v>-</v>
      </c>
      <c r="DT45" s="92" t="str">
        <f>IFERROR(IF(DT$3='Rent Roll'!$U15,(-SUMIF('Monthly Cash Flow'!$F$2:$EG$2,'Commercial Lease'!DT$2,'Monthly Cash Flow'!$F$29:$EG$29)*'Rent Roll'!$T15*'Rent Roll'!$R15),"-"),"-")</f>
        <v>-</v>
      </c>
      <c r="DU45" s="92" t="str">
        <f>IFERROR(IF(DU$3='Rent Roll'!$U15,(-SUMIF('Monthly Cash Flow'!$F$2:$EG$2,'Commercial Lease'!DU$2,'Monthly Cash Flow'!$F$29:$EG$29)*'Rent Roll'!$T15*'Rent Roll'!$R15),"-"),"-")</f>
        <v>-</v>
      </c>
      <c r="DV45" s="92" t="str">
        <f>IFERROR(IF(DV$3='Rent Roll'!$U15,(-SUMIF('Monthly Cash Flow'!$F$2:$EG$2,'Commercial Lease'!DV$2,'Monthly Cash Flow'!$F$29:$EG$29)*'Rent Roll'!$T15*'Rent Roll'!$R15),"-"),"-")</f>
        <v>-</v>
      </c>
      <c r="DW45" s="92" t="str">
        <f>IFERROR(IF(DW$3='Rent Roll'!$U15,(-SUMIF('Monthly Cash Flow'!$F$2:$EG$2,'Commercial Lease'!DW$2,'Monthly Cash Flow'!$F$29:$EG$29)*'Rent Roll'!$T15*'Rent Roll'!$R15),"-"),"-")</f>
        <v>-</v>
      </c>
      <c r="DX45" s="92" t="str">
        <f>IFERROR(IF(DX$3='Rent Roll'!$U15,(-SUMIF('Monthly Cash Flow'!$F$2:$EG$2,'Commercial Lease'!DX$2,'Monthly Cash Flow'!$F$29:$EG$29)*'Rent Roll'!$T15*'Rent Roll'!$R15),"-"),"-")</f>
        <v>-</v>
      </c>
      <c r="DY45" s="92" t="str">
        <f>IFERROR(IF(DY$3='Rent Roll'!$U15,(-SUMIF('Monthly Cash Flow'!$F$2:$EG$2,'Commercial Lease'!DY$2,'Monthly Cash Flow'!$F$29:$EG$29)*'Rent Roll'!$T15*'Rent Roll'!$R15),"-"),"-")</f>
        <v>-</v>
      </c>
      <c r="DZ45" s="92" t="str">
        <f>IFERROR(IF(DZ$3='Rent Roll'!$U15,(-SUMIF('Monthly Cash Flow'!$F$2:$EG$2,'Commercial Lease'!DZ$2,'Monthly Cash Flow'!$F$29:$EG$29)*'Rent Roll'!$T15*'Rent Roll'!$R15),"-"),"-")</f>
        <v>-</v>
      </c>
      <c r="EA45" s="92" t="str">
        <f>IFERROR(IF(EA$3='Rent Roll'!$U15,(-SUMIF('Monthly Cash Flow'!$F$2:$EG$2,'Commercial Lease'!EA$2,'Monthly Cash Flow'!$F$29:$EG$29)*'Rent Roll'!$T15*'Rent Roll'!$R15),"-"),"-")</f>
        <v>-</v>
      </c>
      <c r="EB45" s="92" t="str">
        <f>IFERROR(IF(EB$3='Rent Roll'!$U15,(-SUMIF('Monthly Cash Flow'!$F$2:$EG$2,'Commercial Lease'!EB$2,'Monthly Cash Flow'!$F$29:$EG$29)*'Rent Roll'!$T15*'Rent Roll'!$R15),"-"),"-")</f>
        <v>-</v>
      </c>
      <c r="EC45" s="92" t="str">
        <f>IFERROR(IF(EC$3='Rent Roll'!$U15,(-SUMIF('Monthly Cash Flow'!$F$2:$EG$2,'Commercial Lease'!EC$2,'Monthly Cash Flow'!$F$29:$EG$29)*'Rent Roll'!$T15*'Rent Roll'!$R15),"-"),"-")</f>
        <v>-</v>
      </c>
      <c r="ED45" s="92" t="str">
        <f>IFERROR(IF(ED$3='Rent Roll'!$U15,(-SUMIF('Monthly Cash Flow'!$F$2:$EG$2,'Commercial Lease'!ED$2,'Monthly Cash Flow'!$F$29:$EG$29)*'Rent Roll'!$T15*'Rent Roll'!$R15),"-"),"-")</f>
        <v>-</v>
      </c>
      <c r="EE45" s="92" t="str">
        <f>IFERROR(IF(EE$3='Rent Roll'!$U15,(-SUMIF('Monthly Cash Flow'!$F$2:$EG$2,'Commercial Lease'!EE$2,'Monthly Cash Flow'!$F$29:$EG$29)*'Rent Roll'!$T15*'Rent Roll'!$R15),"-"),"-")</f>
        <v>-</v>
      </c>
      <c r="EF45" s="214" t="str">
        <f>IFERROR(IF(EF$3='Rent Roll'!$U15,(-SUMIF('Monthly Cash Flow'!$F$2:$EG$2,'Commercial Lease'!EF$2,'Monthly Cash Flow'!$F$29:$EG$29)*'Rent Roll'!$T15*'Rent Roll'!$R15),"-"),"-")</f>
        <v>-</v>
      </c>
      <c r="EG45" s="251" t="s">
        <v>109</v>
      </c>
    </row>
    <row r="46" spans="2:137" x14ac:dyDescent="0.25">
      <c r="B46" s="291"/>
      <c r="C46" s="287" t="str">
        <f>CONCATENATE('Rent Roll'!B16&amp;" - "&amp;'Rent Roll'!C16)</f>
        <v xml:space="preserve"> - </v>
      </c>
      <c r="D46" s="214">
        <f t="shared" si="15"/>
        <v>0</v>
      </c>
      <c r="E46" s="92" t="str">
        <f>IFERROR(IF(E$3='Rent Roll'!$U16,(-SUMIF('Monthly Cash Flow'!$F$2:$EG$2,'Commercial Lease'!E$2,'Monthly Cash Flow'!$F$29:$EG$29)*'Rent Roll'!$T16*'Rent Roll'!$R16),"-"),"-")</f>
        <v>-</v>
      </c>
      <c r="F46" s="92" t="str">
        <f>IFERROR(IF(F$3='Rent Roll'!$U16,(-SUMIF('Monthly Cash Flow'!$F$2:$EG$2,'Commercial Lease'!F$2,'Monthly Cash Flow'!$F$29:$EG$29)*'Rent Roll'!$T16*'Rent Roll'!$R16),"-"),"-")</f>
        <v>-</v>
      </c>
      <c r="G46" s="92" t="str">
        <f>IFERROR(IF(G$3='Rent Roll'!$U16,(-SUMIF('Monthly Cash Flow'!$F$2:$EG$2,'Commercial Lease'!G$2,'Monthly Cash Flow'!$F$29:$EG$29)*'Rent Roll'!$T16*'Rent Roll'!$R16),"-"),"-")</f>
        <v>-</v>
      </c>
      <c r="H46" s="92" t="str">
        <f>IFERROR(IF(H$3='Rent Roll'!$U16,(-SUMIF('Monthly Cash Flow'!$F$2:$EG$2,'Commercial Lease'!H$2,'Monthly Cash Flow'!$F$29:$EG$29)*'Rent Roll'!$T16*'Rent Roll'!$R16),"-"),"-")</f>
        <v>-</v>
      </c>
      <c r="I46" s="92" t="str">
        <f>IFERROR(IF(I$3='Rent Roll'!$U16,(-SUMIF('Monthly Cash Flow'!$F$2:$EG$2,'Commercial Lease'!I$2,'Monthly Cash Flow'!$F$29:$EG$29)*'Rent Roll'!$T16*'Rent Roll'!$R16),"-"),"-")</f>
        <v>-</v>
      </c>
      <c r="J46" s="92" t="str">
        <f>IFERROR(IF(J$3='Rent Roll'!$U16,(-SUMIF('Monthly Cash Flow'!$F$2:$EG$2,'Commercial Lease'!J$2,'Monthly Cash Flow'!$F$29:$EG$29)*'Rent Roll'!$T16*'Rent Roll'!$R16),"-"),"-")</f>
        <v>-</v>
      </c>
      <c r="K46" s="92" t="str">
        <f>IFERROR(IF(K$3='Rent Roll'!$U16,(-SUMIF('Monthly Cash Flow'!$F$2:$EG$2,'Commercial Lease'!K$2,'Monthly Cash Flow'!$F$29:$EG$29)*'Rent Roll'!$T16*'Rent Roll'!$R16),"-"),"-")</f>
        <v>-</v>
      </c>
      <c r="L46" s="92" t="str">
        <f>IFERROR(IF(L$3='Rent Roll'!$U16,(-SUMIF('Monthly Cash Flow'!$F$2:$EG$2,'Commercial Lease'!L$2,'Monthly Cash Flow'!$F$29:$EG$29)*'Rent Roll'!$T16*'Rent Roll'!$R16),"-"),"-")</f>
        <v>-</v>
      </c>
      <c r="M46" s="92" t="str">
        <f>IFERROR(IF(M$3='Rent Roll'!$U16,(-SUMIF('Monthly Cash Flow'!$F$2:$EG$2,'Commercial Lease'!M$2,'Monthly Cash Flow'!$F$29:$EG$29)*'Rent Roll'!$T16*'Rent Roll'!$R16),"-"),"-")</f>
        <v>-</v>
      </c>
      <c r="N46" s="92" t="str">
        <f>IFERROR(IF(N$3='Rent Roll'!$U16,(-SUMIF('Monthly Cash Flow'!$F$2:$EG$2,'Commercial Lease'!N$2,'Monthly Cash Flow'!$F$29:$EG$29)*'Rent Roll'!$T16*'Rent Roll'!$R16),"-"),"-")</f>
        <v>-</v>
      </c>
      <c r="O46" s="92" t="str">
        <f>IFERROR(IF(O$3='Rent Roll'!$U16,(-SUMIF('Monthly Cash Flow'!$F$2:$EG$2,'Commercial Lease'!O$2,'Monthly Cash Flow'!$F$29:$EG$29)*'Rent Roll'!$T16*'Rent Roll'!$R16),"-"),"-")</f>
        <v>-</v>
      </c>
      <c r="P46" s="92" t="str">
        <f>IFERROR(IF(P$3='Rent Roll'!$U16,(-SUMIF('Monthly Cash Flow'!$F$2:$EG$2,'Commercial Lease'!P$2,'Monthly Cash Flow'!$F$29:$EG$29)*'Rent Roll'!$T16*'Rent Roll'!$R16),"-"),"-")</f>
        <v>-</v>
      </c>
      <c r="Q46" s="92" t="str">
        <f>IFERROR(IF(Q$3='Rent Roll'!$U16,(-SUMIF('Monthly Cash Flow'!$F$2:$EG$2,'Commercial Lease'!Q$2,'Monthly Cash Flow'!$F$29:$EG$29)*'Rent Roll'!$T16*'Rent Roll'!$R16),"-"),"-")</f>
        <v>-</v>
      </c>
      <c r="R46" s="92" t="str">
        <f>IFERROR(IF(R$3='Rent Roll'!$U16,(-SUMIF('Monthly Cash Flow'!$F$2:$EG$2,'Commercial Lease'!R$2,'Monthly Cash Flow'!$F$29:$EG$29)*'Rent Roll'!$T16*'Rent Roll'!$R16),"-"),"-")</f>
        <v>-</v>
      </c>
      <c r="S46" s="92" t="str">
        <f>IFERROR(IF(S$3='Rent Roll'!$U16,(-SUMIF('Monthly Cash Flow'!$F$2:$EG$2,'Commercial Lease'!S$2,'Monthly Cash Flow'!$F$29:$EG$29)*'Rent Roll'!$T16*'Rent Roll'!$R16),"-"),"-")</f>
        <v>-</v>
      </c>
      <c r="T46" s="92" t="str">
        <f>IFERROR(IF(T$3='Rent Roll'!$U16,(-SUMIF('Monthly Cash Flow'!$F$2:$EG$2,'Commercial Lease'!T$2,'Monthly Cash Flow'!$F$29:$EG$29)*'Rent Roll'!$T16*'Rent Roll'!$R16),"-"),"-")</f>
        <v>-</v>
      </c>
      <c r="U46" s="92" t="str">
        <f>IFERROR(IF(U$3='Rent Roll'!$U16,(-SUMIF('Monthly Cash Flow'!$F$2:$EG$2,'Commercial Lease'!U$2,'Monthly Cash Flow'!$F$29:$EG$29)*'Rent Roll'!$T16*'Rent Roll'!$R16),"-"),"-")</f>
        <v>-</v>
      </c>
      <c r="V46" s="92" t="str">
        <f>IFERROR(IF(V$3='Rent Roll'!$U16,(-SUMIF('Monthly Cash Flow'!$F$2:$EG$2,'Commercial Lease'!V$2,'Monthly Cash Flow'!$F$29:$EG$29)*'Rent Roll'!$T16*'Rent Roll'!$R16),"-"),"-")</f>
        <v>-</v>
      </c>
      <c r="W46" s="92" t="str">
        <f>IFERROR(IF(W$3='Rent Roll'!$U16,(-SUMIF('Monthly Cash Flow'!$F$2:$EG$2,'Commercial Lease'!W$2,'Monthly Cash Flow'!$F$29:$EG$29)*'Rent Roll'!$T16*'Rent Roll'!$R16),"-"),"-")</f>
        <v>-</v>
      </c>
      <c r="X46" s="92" t="str">
        <f>IFERROR(IF(X$3='Rent Roll'!$U16,(-SUMIF('Monthly Cash Flow'!$F$2:$EG$2,'Commercial Lease'!X$2,'Monthly Cash Flow'!$F$29:$EG$29)*'Rent Roll'!$T16*'Rent Roll'!$R16),"-"),"-")</f>
        <v>-</v>
      </c>
      <c r="Y46" s="92" t="str">
        <f>IFERROR(IF(Y$3='Rent Roll'!$U16,(-SUMIF('Monthly Cash Flow'!$F$2:$EG$2,'Commercial Lease'!Y$2,'Monthly Cash Flow'!$F$29:$EG$29)*'Rent Roll'!$T16*'Rent Roll'!$R16),"-"),"-")</f>
        <v>-</v>
      </c>
      <c r="Z46" s="92" t="str">
        <f>IFERROR(IF(Z$3='Rent Roll'!$U16,(-SUMIF('Monthly Cash Flow'!$F$2:$EG$2,'Commercial Lease'!Z$2,'Monthly Cash Flow'!$F$29:$EG$29)*'Rent Roll'!$T16*'Rent Roll'!$R16),"-"),"-")</f>
        <v>-</v>
      </c>
      <c r="AA46" s="92" t="str">
        <f>IFERROR(IF(AA$3='Rent Roll'!$U16,(-SUMIF('Monthly Cash Flow'!$F$2:$EG$2,'Commercial Lease'!AA$2,'Monthly Cash Flow'!$F$29:$EG$29)*'Rent Roll'!$T16*'Rent Roll'!$R16),"-"),"-")</f>
        <v>-</v>
      </c>
      <c r="AB46" s="92" t="str">
        <f>IFERROR(IF(AB$3='Rent Roll'!$U16,(-SUMIF('Monthly Cash Flow'!$F$2:$EG$2,'Commercial Lease'!AB$2,'Monthly Cash Flow'!$F$29:$EG$29)*'Rent Roll'!$T16*'Rent Roll'!$R16),"-"),"-")</f>
        <v>-</v>
      </c>
      <c r="AC46" s="92" t="str">
        <f>IFERROR(IF(AC$3='Rent Roll'!$U16,(-SUMIF('Monthly Cash Flow'!$F$2:$EG$2,'Commercial Lease'!AC$2,'Monthly Cash Flow'!$F$29:$EG$29)*'Rent Roll'!$T16*'Rent Roll'!$R16),"-"),"-")</f>
        <v>-</v>
      </c>
      <c r="AD46" s="92" t="str">
        <f>IFERROR(IF(AD$3='Rent Roll'!$U16,(-SUMIF('Monthly Cash Flow'!$F$2:$EG$2,'Commercial Lease'!AD$2,'Monthly Cash Flow'!$F$29:$EG$29)*'Rent Roll'!$T16*'Rent Roll'!$R16),"-"),"-")</f>
        <v>-</v>
      </c>
      <c r="AE46" s="92" t="str">
        <f>IFERROR(IF(AE$3='Rent Roll'!$U16,(-SUMIF('Monthly Cash Flow'!$F$2:$EG$2,'Commercial Lease'!AE$2,'Monthly Cash Flow'!$F$29:$EG$29)*'Rent Roll'!$T16*'Rent Roll'!$R16),"-"),"-")</f>
        <v>-</v>
      </c>
      <c r="AF46" s="92" t="str">
        <f>IFERROR(IF(AF$3='Rent Roll'!$U16,(-SUMIF('Monthly Cash Flow'!$F$2:$EG$2,'Commercial Lease'!AF$2,'Monthly Cash Flow'!$F$29:$EG$29)*'Rent Roll'!$T16*'Rent Roll'!$R16),"-"),"-")</f>
        <v>-</v>
      </c>
      <c r="AG46" s="92" t="str">
        <f>IFERROR(IF(AG$3='Rent Roll'!$U16,(-SUMIF('Monthly Cash Flow'!$F$2:$EG$2,'Commercial Lease'!AG$2,'Monthly Cash Flow'!$F$29:$EG$29)*'Rent Roll'!$T16*'Rent Roll'!$R16),"-"),"-")</f>
        <v>-</v>
      </c>
      <c r="AH46" s="92" t="str">
        <f>IFERROR(IF(AH$3='Rent Roll'!$U16,(-SUMIF('Monthly Cash Flow'!$F$2:$EG$2,'Commercial Lease'!AH$2,'Monthly Cash Flow'!$F$29:$EG$29)*'Rent Roll'!$T16*'Rent Roll'!$R16),"-"),"-")</f>
        <v>-</v>
      </c>
      <c r="AI46" s="92" t="str">
        <f>IFERROR(IF(AI$3='Rent Roll'!$U16,(-SUMIF('Monthly Cash Flow'!$F$2:$EG$2,'Commercial Lease'!AI$2,'Monthly Cash Flow'!$F$29:$EG$29)*'Rent Roll'!$T16*'Rent Roll'!$R16),"-"),"-")</f>
        <v>-</v>
      </c>
      <c r="AJ46" s="92" t="str">
        <f>IFERROR(IF(AJ$3='Rent Roll'!$U16,(-SUMIF('Monthly Cash Flow'!$F$2:$EG$2,'Commercial Lease'!AJ$2,'Monthly Cash Flow'!$F$29:$EG$29)*'Rent Roll'!$T16*'Rent Roll'!$R16),"-"),"-")</f>
        <v>-</v>
      </c>
      <c r="AK46" s="92" t="str">
        <f>IFERROR(IF(AK$3='Rent Roll'!$U16,(-SUMIF('Monthly Cash Flow'!$F$2:$EG$2,'Commercial Lease'!AK$2,'Monthly Cash Flow'!$F$29:$EG$29)*'Rent Roll'!$T16*'Rent Roll'!$R16),"-"),"-")</f>
        <v>-</v>
      </c>
      <c r="AL46" s="92" t="str">
        <f>IFERROR(IF(AL$3='Rent Roll'!$U16,(-SUMIF('Monthly Cash Flow'!$F$2:$EG$2,'Commercial Lease'!AL$2,'Monthly Cash Flow'!$F$29:$EG$29)*'Rent Roll'!$T16*'Rent Roll'!$R16),"-"),"-")</f>
        <v>-</v>
      </c>
      <c r="AM46" s="92" t="str">
        <f>IFERROR(IF(AM$3='Rent Roll'!$U16,(-SUMIF('Monthly Cash Flow'!$F$2:$EG$2,'Commercial Lease'!AM$2,'Monthly Cash Flow'!$F$29:$EG$29)*'Rent Roll'!$T16*'Rent Roll'!$R16),"-"),"-")</f>
        <v>-</v>
      </c>
      <c r="AN46" s="92" t="str">
        <f>IFERROR(IF(AN$3='Rent Roll'!$U16,(-SUMIF('Monthly Cash Flow'!$F$2:$EG$2,'Commercial Lease'!AN$2,'Monthly Cash Flow'!$F$29:$EG$29)*'Rent Roll'!$T16*'Rent Roll'!$R16),"-"),"-")</f>
        <v>-</v>
      </c>
      <c r="AO46" s="92" t="str">
        <f>IFERROR(IF(AO$3='Rent Roll'!$U16,(-SUMIF('Monthly Cash Flow'!$F$2:$EG$2,'Commercial Lease'!AO$2,'Monthly Cash Flow'!$F$29:$EG$29)*'Rent Roll'!$T16*'Rent Roll'!$R16),"-"),"-")</f>
        <v>-</v>
      </c>
      <c r="AP46" s="92" t="str">
        <f>IFERROR(IF(AP$3='Rent Roll'!$U16,(-SUMIF('Monthly Cash Flow'!$F$2:$EG$2,'Commercial Lease'!AP$2,'Monthly Cash Flow'!$F$29:$EG$29)*'Rent Roll'!$T16*'Rent Roll'!$R16),"-"),"-")</f>
        <v>-</v>
      </c>
      <c r="AQ46" s="92" t="str">
        <f>IFERROR(IF(AQ$3='Rent Roll'!$U16,(-SUMIF('Monthly Cash Flow'!$F$2:$EG$2,'Commercial Lease'!AQ$2,'Monthly Cash Flow'!$F$29:$EG$29)*'Rent Roll'!$T16*'Rent Roll'!$R16),"-"),"-")</f>
        <v>-</v>
      </c>
      <c r="AR46" s="92" t="str">
        <f>IFERROR(IF(AR$3='Rent Roll'!$U16,(-SUMIF('Monthly Cash Flow'!$F$2:$EG$2,'Commercial Lease'!AR$2,'Monthly Cash Flow'!$F$29:$EG$29)*'Rent Roll'!$T16*'Rent Roll'!$R16),"-"),"-")</f>
        <v>-</v>
      </c>
      <c r="AS46" s="92" t="str">
        <f>IFERROR(IF(AS$3='Rent Roll'!$U16,(-SUMIF('Monthly Cash Flow'!$F$2:$EG$2,'Commercial Lease'!AS$2,'Monthly Cash Flow'!$F$29:$EG$29)*'Rent Roll'!$T16*'Rent Roll'!$R16),"-"),"-")</f>
        <v>-</v>
      </c>
      <c r="AT46" s="92" t="str">
        <f>IFERROR(IF(AT$3='Rent Roll'!$U16,(-SUMIF('Monthly Cash Flow'!$F$2:$EG$2,'Commercial Lease'!AT$2,'Monthly Cash Flow'!$F$29:$EG$29)*'Rent Roll'!$T16*'Rent Roll'!$R16),"-"),"-")</f>
        <v>-</v>
      </c>
      <c r="AU46" s="92" t="str">
        <f>IFERROR(IF(AU$3='Rent Roll'!$U16,(-SUMIF('Monthly Cash Flow'!$F$2:$EG$2,'Commercial Lease'!AU$2,'Monthly Cash Flow'!$F$29:$EG$29)*'Rent Roll'!$T16*'Rent Roll'!$R16),"-"),"-")</f>
        <v>-</v>
      </c>
      <c r="AV46" s="92" t="str">
        <f>IFERROR(IF(AV$3='Rent Roll'!$U16,(-SUMIF('Monthly Cash Flow'!$F$2:$EG$2,'Commercial Lease'!AV$2,'Monthly Cash Flow'!$F$29:$EG$29)*'Rent Roll'!$T16*'Rent Roll'!$R16),"-"),"-")</f>
        <v>-</v>
      </c>
      <c r="AW46" s="92" t="str">
        <f>IFERROR(IF(AW$3='Rent Roll'!$U16,(-SUMIF('Monthly Cash Flow'!$F$2:$EG$2,'Commercial Lease'!AW$2,'Monthly Cash Flow'!$F$29:$EG$29)*'Rent Roll'!$T16*'Rent Roll'!$R16),"-"),"-")</f>
        <v>-</v>
      </c>
      <c r="AX46" s="92" t="str">
        <f>IFERROR(IF(AX$3='Rent Roll'!$U16,(-SUMIF('Monthly Cash Flow'!$F$2:$EG$2,'Commercial Lease'!AX$2,'Monthly Cash Flow'!$F$29:$EG$29)*'Rent Roll'!$T16*'Rent Roll'!$R16),"-"),"-")</f>
        <v>-</v>
      </c>
      <c r="AY46" s="92" t="str">
        <f>IFERROR(IF(AY$3='Rent Roll'!$U16,(-SUMIF('Monthly Cash Flow'!$F$2:$EG$2,'Commercial Lease'!AY$2,'Monthly Cash Flow'!$F$29:$EG$29)*'Rent Roll'!$T16*'Rent Roll'!$R16),"-"),"-")</f>
        <v>-</v>
      </c>
      <c r="AZ46" s="92" t="str">
        <f>IFERROR(IF(AZ$3='Rent Roll'!$U16,(-SUMIF('Monthly Cash Flow'!$F$2:$EG$2,'Commercial Lease'!AZ$2,'Monthly Cash Flow'!$F$29:$EG$29)*'Rent Roll'!$T16*'Rent Roll'!$R16),"-"),"-")</f>
        <v>-</v>
      </c>
      <c r="BA46" s="92" t="str">
        <f>IFERROR(IF(BA$3='Rent Roll'!$U16,(-SUMIF('Monthly Cash Flow'!$F$2:$EG$2,'Commercial Lease'!BA$2,'Monthly Cash Flow'!$F$29:$EG$29)*'Rent Roll'!$T16*'Rent Roll'!$R16),"-"),"-")</f>
        <v>-</v>
      </c>
      <c r="BB46" s="92" t="str">
        <f>IFERROR(IF(BB$3='Rent Roll'!$U16,(-SUMIF('Monthly Cash Flow'!$F$2:$EG$2,'Commercial Lease'!BB$2,'Monthly Cash Flow'!$F$29:$EG$29)*'Rent Roll'!$T16*'Rent Roll'!$R16),"-"),"-")</f>
        <v>-</v>
      </c>
      <c r="BC46" s="92" t="str">
        <f>IFERROR(IF(BC$3='Rent Roll'!$U16,(-SUMIF('Monthly Cash Flow'!$F$2:$EG$2,'Commercial Lease'!BC$2,'Monthly Cash Flow'!$F$29:$EG$29)*'Rent Roll'!$T16*'Rent Roll'!$R16),"-"),"-")</f>
        <v>-</v>
      </c>
      <c r="BD46" s="92" t="str">
        <f>IFERROR(IF(BD$3='Rent Roll'!$U16,(-SUMIF('Monthly Cash Flow'!$F$2:$EG$2,'Commercial Lease'!BD$2,'Monthly Cash Flow'!$F$29:$EG$29)*'Rent Roll'!$T16*'Rent Roll'!$R16),"-"),"-")</f>
        <v>-</v>
      </c>
      <c r="BE46" s="92" t="str">
        <f>IFERROR(IF(BE$3='Rent Roll'!$U16,(-SUMIF('Monthly Cash Flow'!$F$2:$EG$2,'Commercial Lease'!BE$2,'Monthly Cash Flow'!$F$29:$EG$29)*'Rent Roll'!$T16*'Rent Roll'!$R16),"-"),"-")</f>
        <v>-</v>
      </c>
      <c r="BF46" s="92" t="str">
        <f>IFERROR(IF(BF$3='Rent Roll'!$U16,(-SUMIF('Monthly Cash Flow'!$F$2:$EG$2,'Commercial Lease'!BF$2,'Monthly Cash Flow'!$F$29:$EG$29)*'Rent Roll'!$T16*'Rent Roll'!$R16),"-"),"-")</f>
        <v>-</v>
      </c>
      <c r="BG46" s="92" t="str">
        <f>IFERROR(IF(BG$3='Rent Roll'!$U16,(-SUMIF('Monthly Cash Flow'!$F$2:$EG$2,'Commercial Lease'!BG$2,'Monthly Cash Flow'!$F$29:$EG$29)*'Rent Roll'!$T16*'Rent Roll'!$R16),"-"),"-")</f>
        <v>-</v>
      </c>
      <c r="BH46" s="92" t="str">
        <f>IFERROR(IF(BH$3='Rent Roll'!$U16,(-SUMIF('Monthly Cash Flow'!$F$2:$EG$2,'Commercial Lease'!BH$2,'Monthly Cash Flow'!$F$29:$EG$29)*'Rent Roll'!$T16*'Rent Roll'!$R16),"-"),"-")</f>
        <v>-</v>
      </c>
      <c r="BI46" s="92" t="str">
        <f>IFERROR(IF(BI$3='Rent Roll'!$U16,(-SUMIF('Monthly Cash Flow'!$F$2:$EG$2,'Commercial Lease'!BI$2,'Monthly Cash Flow'!$F$29:$EG$29)*'Rent Roll'!$T16*'Rent Roll'!$R16),"-"),"-")</f>
        <v>-</v>
      </c>
      <c r="BJ46" s="92" t="str">
        <f>IFERROR(IF(BJ$3='Rent Roll'!$U16,(-SUMIF('Monthly Cash Flow'!$F$2:$EG$2,'Commercial Lease'!BJ$2,'Monthly Cash Flow'!$F$29:$EG$29)*'Rent Roll'!$T16*'Rent Roll'!$R16),"-"),"-")</f>
        <v>-</v>
      </c>
      <c r="BK46" s="92" t="str">
        <f>IFERROR(IF(BK$3='Rent Roll'!$U16,(-SUMIF('Monthly Cash Flow'!$F$2:$EG$2,'Commercial Lease'!BK$2,'Monthly Cash Flow'!$F$29:$EG$29)*'Rent Roll'!$T16*'Rent Roll'!$R16),"-"),"-")</f>
        <v>-</v>
      </c>
      <c r="BL46" s="92" t="str">
        <f>IFERROR(IF(BL$3='Rent Roll'!$U16,(-SUMIF('Monthly Cash Flow'!$F$2:$EG$2,'Commercial Lease'!BL$2,'Monthly Cash Flow'!$F$29:$EG$29)*'Rent Roll'!$T16*'Rent Roll'!$R16),"-"),"-")</f>
        <v>-</v>
      </c>
      <c r="BM46" s="92" t="str">
        <f>IFERROR(IF(BM$3='Rent Roll'!$U16,(-SUMIF('Monthly Cash Flow'!$F$2:$EG$2,'Commercial Lease'!BM$2,'Monthly Cash Flow'!$F$29:$EG$29)*'Rent Roll'!$T16*'Rent Roll'!$R16),"-"),"-")</f>
        <v>-</v>
      </c>
      <c r="BN46" s="92" t="str">
        <f>IFERROR(IF(BN$3='Rent Roll'!$U16,(-SUMIF('Monthly Cash Flow'!$F$2:$EG$2,'Commercial Lease'!BN$2,'Monthly Cash Flow'!$F$29:$EG$29)*'Rent Roll'!$T16*'Rent Roll'!$R16),"-"),"-")</f>
        <v>-</v>
      </c>
      <c r="BO46" s="92" t="str">
        <f>IFERROR(IF(BO$3='Rent Roll'!$U16,(-SUMIF('Monthly Cash Flow'!$F$2:$EG$2,'Commercial Lease'!BO$2,'Monthly Cash Flow'!$F$29:$EG$29)*'Rent Roll'!$T16*'Rent Roll'!$R16),"-"),"-")</f>
        <v>-</v>
      </c>
      <c r="BP46" s="92" t="str">
        <f>IFERROR(IF(BP$3='Rent Roll'!$U16,(-SUMIF('Monthly Cash Flow'!$F$2:$EG$2,'Commercial Lease'!BP$2,'Monthly Cash Flow'!$F$29:$EG$29)*'Rent Roll'!$T16*'Rent Roll'!$R16),"-"),"-")</f>
        <v>-</v>
      </c>
      <c r="BQ46" s="92" t="str">
        <f>IFERROR(IF(BQ$3='Rent Roll'!$U16,(-SUMIF('Monthly Cash Flow'!$F$2:$EG$2,'Commercial Lease'!BQ$2,'Monthly Cash Flow'!$F$29:$EG$29)*'Rent Roll'!$T16*'Rent Roll'!$R16),"-"),"-")</f>
        <v>-</v>
      </c>
      <c r="BR46" s="92" t="str">
        <f>IFERROR(IF(BR$3='Rent Roll'!$U16,(-SUMIF('Monthly Cash Flow'!$F$2:$EG$2,'Commercial Lease'!BR$2,'Monthly Cash Flow'!$F$29:$EG$29)*'Rent Roll'!$T16*'Rent Roll'!$R16),"-"),"-")</f>
        <v>-</v>
      </c>
      <c r="BS46" s="92" t="str">
        <f>IFERROR(IF(BS$3='Rent Roll'!$U16,(-SUMIF('Monthly Cash Flow'!$F$2:$EG$2,'Commercial Lease'!BS$2,'Monthly Cash Flow'!$F$29:$EG$29)*'Rent Roll'!$T16*'Rent Roll'!$R16),"-"),"-")</f>
        <v>-</v>
      </c>
      <c r="BT46" s="92" t="str">
        <f>IFERROR(IF(BT$3='Rent Roll'!$U16,(-SUMIF('Monthly Cash Flow'!$F$2:$EG$2,'Commercial Lease'!BT$2,'Monthly Cash Flow'!$F$29:$EG$29)*'Rent Roll'!$T16*'Rent Roll'!$R16),"-"),"-")</f>
        <v>-</v>
      </c>
      <c r="BU46" s="92" t="str">
        <f>IFERROR(IF(BU$3='Rent Roll'!$U16,(-SUMIF('Monthly Cash Flow'!$F$2:$EG$2,'Commercial Lease'!BU$2,'Monthly Cash Flow'!$F$29:$EG$29)*'Rent Roll'!$T16*'Rent Roll'!$R16),"-"),"-")</f>
        <v>-</v>
      </c>
      <c r="BV46" s="92" t="str">
        <f>IFERROR(IF(BV$3='Rent Roll'!$U16,(-SUMIF('Monthly Cash Flow'!$F$2:$EG$2,'Commercial Lease'!BV$2,'Monthly Cash Flow'!$F$29:$EG$29)*'Rent Roll'!$T16*'Rent Roll'!$R16),"-"),"-")</f>
        <v>-</v>
      </c>
      <c r="BW46" s="92" t="str">
        <f>IFERROR(IF(BW$3='Rent Roll'!$U16,(-SUMIF('Monthly Cash Flow'!$F$2:$EG$2,'Commercial Lease'!BW$2,'Monthly Cash Flow'!$F$29:$EG$29)*'Rent Roll'!$T16*'Rent Roll'!$R16),"-"),"-")</f>
        <v>-</v>
      </c>
      <c r="BX46" s="92" t="str">
        <f>IFERROR(IF(BX$3='Rent Roll'!$U16,(-SUMIF('Monthly Cash Flow'!$F$2:$EG$2,'Commercial Lease'!BX$2,'Monthly Cash Flow'!$F$29:$EG$29)*'Rent Roll'!$T16*'Rent Roll'!$R16),"-"),"-")</f>
        <v>-</v>
      </c>
      <c r="BY46" s="92" t="str">
        <f>IFERROR(IF(BY$3='Rent Roll'!$U16,(-SUMIF('Monthly Cash Flow'!$F$2:$EG$2,'Commercial Lease'!BY$2,'Monthly Cash Flow'!$F$29:$EG$29)*'Rent Roll'!$T16*'Rent Roll'!$R16),"-"),"-")</f>
        <v>-</v>
      </c>
      <c r="BZ46" s="92" t="str">
        <f>IFERROR(IF(BZ$3='Rent Roll'!$U16,(-SUMIF('Monthly Cash Flow'!$F$2:$EG$2,'Commercial Lease'!BZ$2,'Monthly Cash Flow'!$F$29:$EG$29)*'Rent Roll'!$T16*'Rent Roll'!$R16),"-"),"-")</f>
        <v>-</v>
      </c>
      <c r="CA46" s="92" t="str">
        <f>IFERROR(IF(CA$3='Rent Roll'!$U16,(-SUMIF('Monthly Cash Flow'!$F$2:$EG$2,'Commercial Lease'!CA$2,'Monthly Cash Flow'!$F$29:$EG$29)*'Rent Roll'!$T16*'Rent Roll'!$R16),"-"),"-")</f>
        <v>-</v>
      </c>
      <c r="CB46" s="92" t="str">
        <f>IFERROR(IF(CB$3='Rent Roll'!$U16,(-SUMIF('Monthly Cash Flow'!$F$2:$EG$2,'Commercial Lease'!CB$2,'Monthly Cash Flow'!$F$29:$EG$29)*'Rent Roll'!$T16*'Rent Roll'!$R16),"-"),"-")</f>
        <v>-</v>
      </c>
      <c r="CC46" s="92" t="str">
        <f>IFERROR(IF(CC$3='Rent Roll'!$U16,(-SUMIF('Monthly Cash Flow'!$F$2:$EG$2,'Commercial Lease'!CC$2,'Monthly Cash Flow'!$F$29:$EG$29)*'Rent Roll'!$T16*'Rent Roll'!$R16),"-"),"-")</f>
        <v>-</v>
      </c>
      <c r="CD46" s="92" t="str">
        <f>IFERROR(IF(CD$3='Rent Roll'!$U16,(-SUMIF('Monthly Cash Flow'!$F$2:$EG$2,'Commercial Lease'!CD$2,'Monthly Cash Flow'!$F$29:$EG$29)*'Rent Roll'!$T16*'Rent Roll'!$R16),"-"),"-")</f>
        <v>-</v>
      </c>
      <c r="CE46" s="92" t="str">
        <f>IFERROR(IF(CE$3='Rent Roll'!$U16,(-SUMIF('Monthly Cash Flow'!$F$2:$EG$2,'Commercial Lease'!CE$2,'Monthly Cash Flow'!$F$29:$EG$29)*'Rent Roll'!$T16*'Rent Roll'!$R16),"-"),"-")</f>
        <v>-</v>
      </c>
      <c r="CF46" s="92" t="str">
        <f>IFERROR(IF(CF$3='Rent Roll'!$U16,(-SUMIF('Monthly Cash Flow'!$F$2:$EG$2,'Commercial Lease'!CF$2,'Monthly Cash Flow'!$F$29:$EG$29)*'Rent Roll'!$T16*'Rent Roll'!$R16),"-"),"-")</f>
        <v>-</v>
      </c>
      <c r="CG46" s="92" t="str">
        <f>IFERROR(IF(CG$3='Rent Roll'!$U16,(-SUMIF('Monthly Cash Flow'!$F$2:$EG$2,'Commercial Lease'!CG$2,'Monthly Cash Flow'!$F$29:$EG$29)*'Rent Roll'!$T16*'Rent Roll'!$R16),"-"),"-")</f>
        <v>-</v>
      </c>
      <c r="CH46" s="92" t="str">
        <f>IFERROR(IF(CH$3='Rent Roll'!$U16,(-SUMIF('Monthly Cash Flow'!$F$2:$EG$2,'Commercial Lease'!CH$2,'Monthly Cash Flow'!$F$29:$EG$29)*'Rent Roll'!$T16*'Rent Roll'!$R16),"-"),"-")</f>
        <v>-</v>
      </c>
      <c r="CI46" s="92" t="str">
        <f>IFERROR(IF(CI$3='Rent Roll'!$U16,(-SUMIF('Monthly Cash Flow'!$F$2:$EG$2,'Commercial Lease'!CI$2,'Monthly Cash Flow'!$F$29:$EG$29)*'Rent Roll'!$T16*'Rent Roll'!$R16),"-"),"-")</f>
        <v>-</v>
      </c>
      <c r="CJ46" s="92" t="str">
        <f>IFERROR(IF(CJ$3='Rent Roll'!$U16,(-SUMIF('Monthly Cash Flow'!$F$2:$EG$2,'Commercial Lease'!CJ$2,'Monthly Cash Flow'!$F$29:$EG$29)*'Rent Roll'!$T16*'Rent Roll'!$R16),"-"),"-")</f>
        <v>-</v>
      </c>
      <c r="CK46" s="92" t="str">
        <f>IFERROR(IF(CK$3='Rent Roll'!$U16,(-SUMIF('Monthly Cash Flow'!$F$2:$EG$2,'Commercial Lease'!CK$2,'Monthly Cash Flow'!$F$29:$EG$29)*'Rent Roll'!$T16*'Rent Roll'!$R16),"-"),"-")</f>
        <v>-</v>
      </c>
      <c r="CL46" s="92" t="str">
        <f>IFERROR(IF(CL$3='Rent Roll'!$U16,(-SUMIF('Monthly Cash Flow'!$F$2:$EG$2,'Commercial Lease'!CL$2,'Monthly Cash Flow'!$F$29:$EG$29)*'Rent Roll'!$T16*'Rent Roll'!$R16),"-"),"-")</f>
        <v>-</v>
      </c>
      <c r="CM46" s="92" t="str">
        <f>IFERROR(IF(CM$3='Rent Roll'!$U16,(-SUMIF('Monthly Cash Flow'!$F$2:$EG$2,'Commercial Lease'!CM$2,'Monthly Cash Flow'!$F$29:$EG$29)*'Rent Roll'!$T16*'Rent Roll'!$R16),"-"),"-")</f>
        <v>-</v>
      </c>
      <c r="CN46" s="92" t="str">
        <f>IFERROR(IF(CN$3='Rent Roll'!$U16,(-SUMIF('Monthly Cash Flow'!$F$2:$EG$2,'Commercial Lease'!CN$2,'Monthly Cash Flow'!$F$29:$EG$29)*'Rent Roll'!$T16*'Rent Roll'!$R16),"-"),"-")</f>
        <v>-</v>
      </c>
      <c r="CO46" s="92" t="str">
        <f>IFERROR(IF(CO$3='Rent Roll'!$U16,(-SUMIF('Monthly Cash Flow'!$F$2:$EG$2,'Commercial Lease'!CO$2,'Monthly Cash Flow'!$F$29:$EG$29)*'Rent Roll'!$T16*'Rent Roll'!$R16),"-"),"-")</f>
        <v>-</v>
      </c>
      <c r="CP46" s="92" t="str">
        <f>IFERROR(IF(CP$3='Rent Roll'!$U16,(-SUMIF('Monthly Cash Flow'!$F$2:$EG$2,'Commercial Lease'!CP$2,'Monthly Cash Flow'!$F$29:$EG$29)*'Rent Roll'!$T16*'Rent Roll'!$R16),"-"),"-")</f>
        <v>-</v>
      </c>
      <c r="CQ46" s="92" t="str">
        <f>IFERROR(IF(CQ$3='Rent Roll'!$U16,(-SUMIF('Monthly Cash Flow'!$F$2:$EG$2,'Commercial Lease'!CQ$2,'Monthly Cash Flow'!$F$29:$EG$29)*'Rent Roll'!$T16*'Rent Roll'!$R16),"-"),"-")</f>
        <v>-</v>
      </c>
      <c r="CR46" s="92" t="str">
        <f>IFERROR(IF(CR$3='Rent Roll'!$U16,(-SUMIF('Monthly Cash Flow'!$F$2:$EG$2,'Commercial Lease'!CR$2,'Monthly Cash Flow'!$F$29:$EG$29)*'Rent Roll'!$T16*'Rent Roll'!$R16),"-"),"-")</f>
        <v>-</v>
      </c>
      <c r="CS46" s="92" t="str">
        <f>IFERROR(IF(CS$3='Rent Roll'!$U16,(-SUMIF('Monthly Cash Flow'!$F$2:$EG$2,'Commercial Lease'!CS$2,'Monthly Cash Flow'!$F$29:$EG$29)*'Rent Roll'!$T16*'Rent Roll'!$R16),"-"),"-")</f>
        <v>-</v>
      </c>
      <c r="CT46" s="92" t="str">
        <f>IFERROR(IF(CT$3='Rent Roll'!$U16,(-SUMIF('Monthly Cash Flow'!$F$2:$EG$2,'Commercial Lease'!CT$2,'Monthly Cash Flow'!$F$29:$EG$29)*'Rent Roll'!$T16*'Rent Roll'!$R16),"-"),"-")</f>
        <v>-</v>
      </c>
      <c r="CU46" s="92" t="str">
        <f>IFERROR(IF(CU$3='Rent Roll'!$U16,(-SUMIF('Monthly Cash Flow'!$F$2:$EG$2,'Commercial Lease'!CU$2,'Monthly Cash Flow'!$F$29:$EG$29)*'Rent Roll'!$T16*'Rent Roll'!$R16),"-"),"-")</f>
        <v>-</v>
      </c>
      <c r="CV46" s="92" t="str">
        <f>IFERROR(IF(CV$3='Rent Roll'!$U16,(-SUMIF('Monthly Cash Flow'!$F$2:$EG$2,'Commercial Lease'!CV$2,'Monthly Cash Flow'!$F$29:$EG$29)*'Rent Roll'!$T16*'Rent Roll'!$R16),"-"),"-")</f>
        <v>-</v>
      </c>
      <c r="CW46" s="92" t="str">
        <f>IFERROR(IF(CW$3='Rent Roll'!$U16,(-SUMIF('Monthly Cash Flow'!$F$2:$EG$2,'Commercial Lease'!CW$2,'Monthly Cash Flow'!$F$29:$EG$29)*'Rent Roll'!$T16*'Rent Roll'!$R16),"-"),"-")</f>
        <v>-</v>
      </c>
      <c r="CX46" s="92" t="str">
        <f>IFERROR(IF(CX$3='Rent Roll'!$U16,(-SUMIF('Monthly Cash Flow'!$F$2:$EG$2,'Commercial Lease'!CX$2,'Monthly Cash Flow'!$F$29:$EG$29)*'Rent Roll'!$T16*'Rent Roll'!$R16),"-"),"-")</f>
        <v>-</v>
      </c>
      <c r="CY46" s="92" t="str">
        <f>IFERROR(IF(CY$3='Rent Roll'!$U16,(-SUMIF('Monthly Cash Flow'!$F$2:$EG$2,'Commercial Lease'!CY$2,'Monthly Cash Flow'!$F$29:$EG$29)*'Rent Roll'!$T16*'Rent Roll'!$R16),"-"),"-")</f>
        <v>-</v>
      </c>
      <c r="CZ46" s="92" t="str">
        <f>IFERROR(IF(CZ$3='Rent Roll'!$U16,(-SUMIF('Monthly Cash Flow'!$F$2:$EG$2,'Commercial Lease'!CZ$2,'Monthly Cash Flow'!$F$29:$EG$29)*'Rent Roll'!$T16*'Rent Roll'!$R16),"-"),"-")</f>
        <v>-</v>
      </c>
      <c r="DA46" s="92" t="str">
        <f>IFERROR(IF(DA$3='Rent Roll'!$U16,(-SUMIF('Monthly Cash Flow'!$F$2:$EG$2,'Commercial Lease'!DA$2,'Monthly Cash Flow'!$F$29:$EG$29)*'Rent Roll'!$T16*'Rent Roll'!$R16),"-"),"-")</f>
        <v>-</v>
      </c>
      <c r="DB46" s="92" t="str">
        <f>IFERROR(IF(DB$3='Rent Roll'!$U16,(-SUMIF('Monthly Cash Flow'!$F$2:$EG$2,'Commercial Lease'!DB$2,'Monthly Cash Flow'!$F$29:$EG$29)*'Rent Roll'!$T16*'Rent Roll'!$R16),"-"),"-")</f>
        <v>-</v>
      </c>
      <c r="DC46" s="92" t="str">
        <f>IFERROR(IF(DC$3='Rent Roll'!$U16,(-SUMIF('Monthly Cash Flow'!$F$2:$EG$2,'Commercial Lease'!DC$2,'Monthly Cash Flow'!$F$29:$EG$29)*'Rent Roll'!$T16*'Rent Roll'!$R16),"-"),"-")</f>
        <v>-</v>
      </c>
      <c r="DD46" s="92" t="str">
        <f>IFERROR(IF(DD$3='Rent Roll'!$U16,(-SUMIF('Monthly Cash Flow'!$F$2:$EG$2,'Commercial Lease'!DD$2,'Monthly Cash Flow'!$F$29:$EG$29)*'Rent Roll'!$T16*'Rent Roll'!$R16),"-"),"-")</f>
        <v>-</v>
      </c>
      <c r="DE46" s="92" t="str">
        <f>IFERROR(IF(DE$3='Rent Roll'!$U16,(-SUMIF('Monthly Cash Flow'!$F$2:$EG$2,'Commercial Lease'!DE$2,'Monthly Cash Flow'!$F$29:$EG$29)*'Rent Roll'!$T16*'Rent Roll'!$R16),"-"),"-")</f>
        <v>-</v>
      </c>
      <c r="DF46" s="92" t="str">
        <f>IFERROR(IF(DF$3='Rent Roll'!$U16,(-SUMIF('Monthly Cash Flow'!$F$2:$EG$2,'Commercial Lease'!DF$2,'Monthly Cash Flow'!$F$29:$EG$29)*'Rent Roll'!$T16*'Rent Roll'!$R16),"-"),"-")</f>
        <v>-</v>
      </c>
      <c r="DG46" s="92" t="str">
        <f>IFERROR(IF(DG$3='Rent Roll'!$U16,(-SUMIF('Monthly Cash Flow'!$F$2:$EG$2,'Commercial Lease'!DG$2,'Monthly Cash Flow'!$F$29:$EG$29)*'Rent Roll'!$T16*'Rent Roll'!$R16),"-"),"-")</f>
        <v>-</v>
      </c>
      <c r="DH46" s="92" t="str">
        <f>IFERROR(IF(DH$3='Rent Roll'!$U16,(-SUMIF('Monthly Cash Flow'!$F$2:$EG$2,'Commercial Lease'!DH$2,'Monthly Cash Flow'!$F$29:$EG$29)*'Rent Roll'!$T16*'Rent Roll'!$R16),"-"),"-")</f>
        <v>-</v>
      </c>
      <c r="DI46" s="92" t="str">
        <f>IFERROR(IF(DI$3='Rent Roll'!$U16,(-SUMIF('Monthly Cash Flow'!$F$2:$EG$2,'Commercial Lease'!DI$2,'Monthly Cash Flow'!$F$29:$EG$29)*'Rent Roll'!$T16*'Rent Roll'!$R16),"-"),"-")</f>
        <v>-</v>
      </c>
      <c r="DJ46" s="92" t="str">
        <f>IFERROR(IF(DJ$3='Rent Roll'!$U16,(-SUMIF('Monthly Cash Flow'!$F$2:$EG$2,'Commercial Lease'!DJ$2,'Monthly Cash Flow'!$F$29:$EG$29)*'Rent Roll'!$T16*'Rent Roll'!$R16),"-"),"-")</f>
        <v>-</v>
      </c>
      <c r="DK46" s="92" t="str">
        <f>IFERROR(IF(DK$3='Rent Roll'!$U16,(-SUMIF('Monthly Cash Flow'!$F$2:$EG$2,'Commercial Lease'!DK$2,'Monthly Cash Flow'!$F$29:$EG$29)*'Rent Roll'!$T16*'Rent Roll'!$R16),"-"),"-")</f>
        <v>-</v>
      </c>
      <c r="DL46" s="92" t="str">
        <f>IFERROR(IF(DL$3='Rent Roll'!$U16,(-SUMIF('Monthly Cash Flow'!$F$2:$EG$2,'Commercial Lease'!DL$2,'Monthly Cash Flow'!$F$29:$EG$29)*'Rent Roll'!$T16*'Rent Roll'!$R16),"-"),"-")</f>
        <v>-</v>
      </c>
      <c r="DM46" s="92" t="str">
        <f>IFERROR(IF(DM$3='Rent Roll'!$U16,(-SUMIF('Monthly Cash Flow'!$F$2:$EG$2,'Commercial Lease'!DM$2,'Monthly Cash Flow'!$F$29:$EG$29)*'Rent Roll'!$T16*'Rent Roll'!$R16),"-"),"-")</f>
        <v>-</v>
      </c>
      <c r="DN46" s="92" t="str">
        <f>IFERROR(IF(DN$3='Rent Roll'!$U16,(-SUMIF('Monthly Cash Flow'!$F$2:$EG$2,'Commercial Lease'!DN$2,'Monthly Cash Flow'!$F$29:$EG$29)*'Rent Roll'!$T16*'Rent Roll'!$R16),"-"),"-")</f>
        <v>-</v>
      </c>
      <c r="DO46" s="92" t="str">
        <f>IFERROR(IF(DO$3='Rent Roll'!$U16,(-SUMIF('Monthly Cash Flow'!$F$2:$EG$2,'Commercial Lease'!DO$2,'Monthly Cash Flow'!$F$29:$EG$29)*'Rent Roll'!$T16*'Rent Roll'!$R16),"-"),"-")</f>
        <v>-</v>
      </c>
      <c r="DP46" s="92" t="str">
        <f>IFERROR(IF(DP$3='Rent Roll'!$U16,(-SUMIF('Monthly Cash Flow'!$F$2:$EG$2,'Commercial Lease'!DP$2,'Monthly Cash Flow'!$F$29:$EG$29)*'Rent Roll'!$T16*'Rent Roll'!$R16),"-"),"-")</f>
        <v>-</v>
      </c>
      <c r="DQ46" s="92" t="str">
        <f>IFERROR(IF(DQ$3='Rent Roll'!$U16,(-SUMIF('Monthly Cash Flow'!$F$2:$EG$2,'Commercial Lease'!DQ$2,'Monthly Cash Flow'!$F$29:$EG$29)*'Rent Roll'!$T16*'Rent Roll'!$R16),"-"),"-")</f>
        <v>-</v>
      </c>
      <c r="DR46" s="92" t="str">
        <f>IFERROR(IF(DR$3='Rent Roll'!$U16,(-SUMIF('Monthly Cash Flow'!$F$2:$EG$2,'Commercial Lease'!DR$2,'Monthly Cash Flow'!$F$29:$EG$29)*'Rent Roll'!$T16*'Rent Roll'!$R16),"-"),"-")</f>
        <v>-</v>
      </c>
      <c r="DS46" s="92" t="str">
        <f>IFERROR(IF(DS$3='Rent Roll'!$U16,(-SUMIF('Monthly Cash Flow'!$F$2:$EG$2,'Commercial Lease'!DS$2,'Monthly Cash Flow'!$F$29:$EG$29)*'Rent Roll'!$T16*'Rent Roll'!$R16),"-"),"-")</f>
        <v>-</v>
      </c>
      <c r="DT46" s="92" t="str">
        <f>IFERROR(IF(DT$3='Rent Roll'!$U16,(-SUMIF('Monthly Cash Flow'!$F$2:$EG$2,'Commercial Lease'!DT$2,'Monthly Cash Flow'!$F$29:$EG$29)*'Rent Roll'!$T16*'Rent Roll'!$R16),"-"),"-")</f>
        <v>-</v>
      </c>
      <c r="DU46" s="92" t="str">
        <f>IFERROR(IF(DU$3='Rent Roll'!$U16,(-SUMIF('Monthly Cash Flow'!$F$2:$EG$2,'Commercial Lease'!DU$2,'Monthly Cash Flow'!$F$29:$EG$29)*'Rent Roll'!$T16*'Rent Roll'!$R16),"-"),"-")</f>
        <v>-</v>
      </c>
      <c r="DV46" s="92" t="str">
        <f>IFERROR(IF(DV$3='Rent Roll'!$U16,(-SUMIF('Monthly Cash Flow'!$F$2:$EG$2,'Commercial Lease'!DV$2,'Monthly Cash Flow'!$F$29:$EG$29)*'Rent Roll'!$T16*'Rent Roll'!$R16),"-"),"-")</f>
        <v>-</v>
      </c>
      <c r="DW46" s="92" t="str">
        <f>IFERROR(IF(DW$3='Rent Roll'!$U16,(-SUMIF('Monthly Cash Flow'!$F$2:$EG$2,'Commercial Lease'!DW$2,'Monthly Cash Flow'!$F$29:$EG$29)*'Rent Roll'!$T16*'Rent Roll'!$R16),"-"),"-")</f>
        <v>-</v>
      </c>
      <c r="DX46" s="92" t="str">
        <f>IFERROR(IF(DX$3='Rent Roll'!$U16,(-SUMIF('Monthly Cash Flow'!$F$2:$EG$2,'Commercial Lease'!DX$2,'Monthly Cash Flow'!$F$29:$EG$29)*'Rent Roll'!$T16*'Rent Roll'!$R16),"-"),"-")</f>
        <v>-</v>
      </c>
      <c r="DY46" s="92" t="str">
        <f>IFERROR(IF(DY$3='Rent Roll'!$U16,(-SUMIF('Monthly Cash Flow'!$F$2:$EG$2,'Commercial Lease'!DY$2,'Monthly Cash Flow'!$F$29:$EG$29)*'Rent Roll'!$T16*'Rent Roll'!$R16),"-"),"-")</f>
        <v>-</v>
      </c>
      <c r="DZ46" s="92" t="str">
        <f>IFERROR(IF(DZ$3='Rent Roll'!$U16,(-SUMIF('Monthly Cash Flow'!$F$2:$EG$2,'Commercial Lease'!DZ$2,'Monthly Cash Flow'!$F$29:$EG$29)*'Rent Roll'!$T16*'Rent Roll'!$R16),"-"),"-")</f>
        <v>-</v>
      </c>
      <c r="EA46" s="92" t="str">
        <f>IFERROR(IF(EA$3='Rent Roll'!$U16,(-SUMIF('Monthly Cash Flow'!$F$2:$EG$2,'Commercial Lease'!EA$2,'Monthly Cash Flow'!$F$29:$EG$29)*'Rent Roll'!$T16*'Rent Roll'!$R16),"-"),"-")</f>
        <v>-</v>
      </c>
      <c r="EB46" s="92" t="str">
        <f>IFERROR(IF(EB$3='Rent Roll'!$U16,(-SUMIF('Monthly Cash Flow'!$F$2:$EG$2,'Commercial Lease'!EB$2,'Monthly Cash Flow'!$F$29:$EG$29)*'Rent Roll'!$T16*'Rent Roll'!$R16),"-"),"-")</f>
        <v>-</v>
      </c>
      <c r="EC46" s="92" t="str">
        <f>IFERROR(IF(EC$3='Rent Roll'!$U16,(-SUMIF('Monthly Cash Flow'!$F$2:$EG$2,'Commercial Lease'!EC$2,'Monthly Cash Flow'!$F$29:$EG$29)*'Rent Roll'!$T16*'Rent Roll'!$R16),"-"),"-")</f>
        <v>-</v>
      </c>
      <c r="ED46" s="92" t="str">
        <f>IFERROR(IF(ED$3='Rent Roll'!$U16,(-SUMIF('Monthly Cash Flow'!$F$2:$EG$2,'Commercial Lease'!ED$2,'Monthly Cash Flow'!$F$29:$EG$29)*'Rent Roll'!$T16*'Rent Roll'!$R16),"-"),"-")</f>
        <v>-</v>
      </c>
      <c r="EE46" s="92" t="str">
        <f>IFERROR(IF(EE$3='Rent Roll'!$U16,(-SUMIF('Monthly Cash Flow'!$F$2:$EG$2,'Commercial Lease'!EE$2,'Monthly Cash Flow'!$F$29:$EG$29)*'Rent Roll'!$T16*'Rent Roll'!$R16),"-"),"-")</f>
        <v>-</v>
      </c>
      <c r="EF46" s="214" t="str">
        <f>IFERROR(IF(EF$3='Rent Roll'!$U16,(-SUMIF('Monthly Cash Flow'!$F$2:$EG$2,'Commercial Lease'!EF$2,'Monthly Cash Flow'!$F$29:$EG$29)*'Rent Roll'!$T16*'Rent Roll'!$R16),"-"),"-")</f>
        <v>-</v>
      </c>
      <c r="EG46" s="251" t="s">
        <v>109</v>
      </c>
    </row>
    <row r="47" spans="2:137" x14ac:dyDescent="0.25">
      <c r="B47" s="291"/>
      <c r="C47" s="287" t="str">
        <f>CONCATENATE('Rent Roll'!B17&amp;" - "&amp;'Rent Roll'!C17)</f>
        <v xml:space="preserve"> - </v>
      </c>
      <c r="D47" s="214">
        <f t="shared" si="15"/>
        <v>0</v>
      </c>
      <c r="E47" s="92" t="str">
        <f>IFERROR(IF(E$3='Rent Roll'!$U17,(-SUMIF('Monthly Cash Flow'!$F$2:$EG$2,'Commercial Lease'!E$2,'Monthly Cash Flow'!$F$29:$EG$29)*'Rent Roll'!$T17*'Rent Roll'!$R17),"-"),"-")</f>
        <v>-</v>
      </c>
      <c r="F47" s="92" t="str">
        <f>IFERROR(IF(F$3='Rent Roll'!$U17,(-SUMIF('Monthly Cash Flow'!$F$2:$EG$2,'Commercial Lease'!F$2,'Monthly Cash Flow'!$F$29:$EG$29)*'Rent Roll'!$T17*'Rent Roll'!$R17),"-"),"-")</f>
        <v>-</v>
      </c>
      <c r="G47" s="92" t="str">
        <f>IFERROR(IF(G$3='Rent Roll'!$U17,(-SUMIF('Monthly Cash Flow'!$F$2:$EG$2,'Commercial Lease'!G$2,'Monthly Cash Flow'!$F$29:$EG$29)*'Rent Roll'!$T17*'Rent Roll'!$R17),"-"),"-")</f>
        <v>-</v>
      </c>
      <c r="H47" s="92" t="str">
        <f>IFERROR(IF(H$3='Rent Roll'!$U17,(-SUMIF('Monthly Cash Flow'!$F$2:$EG$2,'Commercial Lease'!H$2,'Monthly Cash Flow'!$F$29:$EG$29)*'Rent Roll'!$T17*'Rent Roll'!$R17),"-"),"-")</f>
        <v>-</v>
      </c>
      <c r="I47" s="92" t="str">
        <f>IFERROR(IF(I$3='Rent Roll'!$U17,(-SUMIF('Monthly Cash Flow'!$F$2:$EG$2,'Commercial Lease'!I$2,'Monthly Cash Flow'!$F$29:$EG$29)*'Rent Roll'!$T17*'Rent Roll'!$R17),"-"),"-")</f>
        <v>-</v>
      </c>
      <c r="J47" s="92" t="str">
        <f>IFERROR(IF(J$3='Rent Roll'!$U17,(-SUMIF('Monthly Cash Flow'!$F$2:$EG$2,'Commercial Lease'!J$2,'Monthly Cash Flow'!$F$29:$EG$29)*'Rent Roll'!$T17*'Rent Roll'!$R17),"-"),"-")</f>
        <v>-</v>
      </c>
      <c r="K47" s="92" t="str">
        <f>IFERROR(IF(K$3='Rent Roll'!$U17,(-SUMIF('Monthly Cash Flow'!$F$2:$EG$2,'Commercial Lease'!K$2,'Monthly Cash Flow'!$F$29:$EG$29)*'Rent Roll'!$T17*'Rent Roll'!$R17),"-"),"-")</f>
        <v>-</v>
      </c>
      <c r="L47" s="92" t="str">
        <f>IFERROR(IF(L$3='Rent Roll'!$U17,(-SUMIF('Monthly Cash Flow'!$F$2:$EG$2,'Commercial Lease'!L$2,'Monthly Cash Flow'!$F$29:$EG$29)*'Rent Roll'!$T17*'Rent Roll'!$R17),"-"),"-")</f>
        <v>-</v>
      </c>
      <c r="M47" s="92" t="str">
        <f>IFERROR(IF(M$3='Rent Roll'!$U17,(-SUMIF('Monthly Cash Flow'!$F$2:$EG$2,'Commercial Lease'!M$2,'Monthly Cash Flow'!$F$29:$EG$29)*'Rent Roll'!$T17*'Rent Roll'!$R17),"-"),"-")</f>
        <v>-</v>
      </c>
      <c r="N47" s="92" t="str">
        <f>IFERROR(IF(N$3='Rent Roll'!$U17,(-SUMIF('Monthly Cash Flow'!$F$2:$EG$2,'Commercial Lease'!N$2,'Monthly Cash Flow'!$F$29:$EG$29)*'Rent Roll'!$T17*'Rent Roll'!$R17),"-"),"-")</f>
        <v>-</v>
      </c>
      <c r="O47" s="92" t="str">
        <f>IFERROR(IF(O$3='Rent Roll'!$U17,(-SUMIF('Monthly Cash Flow'!$F$2:$EG$2,'Commercial Lease'!O$2,'Monthly Cash Flow'!$F$29:$EG$29)*'Rent Roll'!$T17*'Rent Roll'!$R17),"-"),"-")</f>
        <v>-</v>
      </c>
      <c r="P47" s="92" t="str">
        <f>IFERROR(IF(P$3='Rent Roll'!$U17,(-SUMIF('Monthly Cash Flow'!$F$2:$EG$2,'Commercial Lease'!P$2,'Monthly Cash Flow'!$F$29:$EG$29)*'Rent Roll'!$T17*'Rent Roll'!$R17),"-"),"-")</f>
        <v>-</v>
      </c>
      <c r="Q47" s="92" t="str">
        <f>IFERROR(IF(Q$3='Rent Roll'!$U17,(-SUMIF('Monthly Cash Flow'!$F$2:$EG$2,'Commercial Lease'!Q$2,'Monthly Cash Flow'!$F$29:$EG$29)*'Rent Roll'!$T17*'Rent Roll'!$R17),"-"),"-")</f>
        <v>-</v>
      </c>
      <c r="R47" s="92" t="str">
        <f>IFERROR(IF(R$3='Rent Roll'!$U17,(-SUMIF('Monthly Cash Flow'!$F$2:$EG$2,'Commercial Lease'!R$2,'Monthly Cash Flow'!$F$29:$EG$29)*'Rent Roll'!$T17*'Rent Roll'!$R17),"-"),"-")</f>
        <v>-</v>
      </c>
      <c r="S47" s="92" t="str">
        <f>IFERROR(IF(S$3='Rent Roll'!$U17,(-SUMIF('Monthly Cash Flow'!$F$2:$EG$2,'Commercial Lease'!S$2,'Monthly Cash Flow'!$F$29:$EG$29)*'Rent Roll'!$T17*'Rent Roll'!$R17),"-"),"-")</f>
        <v>-</v>
      </c>
      <c r="T47" s="92" t="str">
        <f>IFERROR(IF(T$3='Rent Roll'!$U17,(-SUMIF('Monthly Cash Flow'!$F$2:$EG$2,'Commercial Lease'!T$2,'Monthly Cash Flow'!$F$29:$EG$29)*'Rent Roll'!$T17*'Rent Roll'!$R17),"-"),"-")</f>
        <v>-</v>
      </c>
      <c r="U47" s="92" t="str">
        <f>IFERROR(IF(U$3='Rent Roll'!$U17,(-SUMIF('Monthly Cash Flow'!$F$2:$EG$2,'Commercial Lease'!U$2,'Monthly Cash Flow'!$F$29:$EG$29)*'Rent Roll'!$T17*'Rent Roll'!$R17),"-"),"-")</f>
        <v>-</v>
      </c>
      <c r="V47" s="92" t="str">
        <f>IFERROR(IF(V$3='Rent Roll'!$U17,(-SUMIF('Monthly Cash Flow'!$F$2:$EG$2,'Commercial Lease'!V$2,'Monthly Cash Flow'!$F$29:$EG$29)*'Rent Roll'!$T17*'Rent Roll'!$R17),"-"),"-")</f>
        <v>-</v>
      </c>
      <c r="W47" s="92" t="str">
        <f>IFERROR(IF(W$3='Rent Roll'!$U17,(-SUMIF('Monthly Cash Flow'!$F$2:$EG$2,'Commercial Lease'!W$2,'Monthly Cash Flow'!$F$29:$EG$29)*'Rent Roll'!$T17*'Rent Roll'!$R17),"-"),"-")</f>
        <v>-</v>
      </c>
      <c r="X47" s="92" t="str">
        <f>IFERROR(IF(X$3='Rent Roll'!$U17,(-SUMIF('Monthly Cash Flow'!$F$2:$EG$2,'Commercial Lease'!X$2,'Monthly Cash Flow'!$F$29:$EG$29)*'Rent Roll'!$T17*'Rent Roll'!$R17),"-"),"-")</f>
        <v>-</v>
      </c>
      <c r="Y47" s="92" t="str">
        <f>IFERROR(IF(Y$3='Rent Roll'!$U17,(-SUMIF('Monthly Cash Flow'!$F$2:$EG$2,'Commercial Lease'!Y$2,'Monthly Cash Flow'!$F$29:$EG$29)*'Rent Roll'!$T17*'Rent Roll'!$R17),"-"),"-")</f>
        <v>-</v>
      </c>
      <c r="Z47" s="92" t="str">
        <f>IFERROR(IF(Z$3='Rent Roll'!$U17,(-SUMIF('Monthly Cash Flow'!$F$2:$EG$2,'Commercial Lease'!Z$2,'Monthly Cash Flow'!$F$29:$EG$29)*'Rent Roll'!$T17*'Rent Roll'!$R17),"-"),"-")</f>
        <v>-</v>
      </c>
      <c r="AA47" s="92" t="str">
        <f>IFERROR(IF(AA$3='Rent Roll'!$U17,(-SUMIF('Monthly Cash Flow'!$F$2:$EG$2,'Commercial Lease'!AA$2,'Monthly Cash Flow'!$F$29:$EG$29)*'Rent Roll'!$T17*'Rent Roll'!$R17),"-"),"-")</f>
        <v>-</v>
      </c>
      <c r="AB47" s="92" t="str">
        <f>IFERROR(IF(AB$3='Rent Roll'!$U17,(-SUMIF('Monthly Cash Flow'!$F$2:$EG$2,'Commercial Lease'!AB$2,'Monthly Cash Flow'!$F$29:$EG$29)*'Rent Roll'!$T17*'Rent Roll'!$R17),"-"),"-")</f>
        <v>-</v>
      </c>
      <c r="AC47" s="92" t="str">
        <f>IFERROR(IF(AC$3='Rent Roll'!$U17,(-SUMIF('Monthly Cash Flow'!$F$2:$EG$2,'Commercial Lease'!AC$2,'Monthly Cash Flow'!$F$29:$EG$29)*'Rent Roll'!$T17*'Rent Roll'!$R17),"-"),"-")</f>
        <v>-</v>
      </c>
      <c r="AD47" s="92" t="str">
        <f>IFERROR(IF(AD$3='Rent Roll'!$U17,(-SUMIF('Monthly Cash Flow'!$F$2:$EG$2,'Commercial Lease'!AD$2,'Monthly Cash Flow'!$F$29:$EG$29)*'Rent Roll'!$T17*'Rent Roll'!$R17),"-"),"-")</f>
        <v>-</v>
      </c>
      <c r="AE47" s="92" t="str">
        <f>IFERROR(IF(AE$3='Rent Roll'!$U17,(-SUMIF('Monthly Cash Flow'!$F$2:$EG$2,'Commercial Lease'!AE$2,'Monthly Cash Flow'!$F$29:$EG$29)*'Rent Roll'!$T17*'Rent Roll'!$R17),"-"),"-")</f>
        <v>-</v>
      </c>
      <c r="AF47" s="92" t="str">
        <f>IFERROR(IF(AF$3='Rent Roll'!$U17,(-SUMIF('Monthly Cash Flow'!$F$2:$EG$2,'Commercial Lease'!AF$2,'Monthly Cash Flow'!$F$29:$EG$29)*'Rent Roll'!$T17*'Rent Roll'!$R17),"-"),"-")</f>
        <v>-</v>
      </c>
      <c r="AG47" s="92" t="str">
        <f>IFERROR(IF(AG$3='Rent Roll'!$U17,(-SUMIF('Monthly Cash Flow'!$F$2:$EG$2,'Commercial Lease'!AG$2,'Monthly Cash Flow'!$F$29:$EG$29)*'Rent Roll'!$T17*'Rent Roll'!$R17),"-"),"-")</f>
        <v>-</v>
      </c>
      <c r="AH47" s="92" t="str">
        <f>IFERROR(IF(AH$3='Rent Roll'!$U17,(-SUMIF('Monthly Cash Flow'!$F$2:$EG$2,'Commercial Lease'!AH$2,'Monthly Cash Flow'!$F$29:$EG$29)*'Rent Roll'!$T17*'Rent Roll'!$R17),"-"),"-")</f>
        <v>-</v>
      </c>
      <c r="AI47" s="92" t="str">
        <f>IFERROR(IF(AI$3='Rent Roll'!$U17,(-SUMIF('Monthly Cash Flow'!$F$2:$EG$2,'Commercial Lease'!AI$2,'Monthly Cash Flow'!$F$29:$EG$29)*'Rent Roll'!$T17*'Rent Roll'!$R17),"-"),"-")</f>
        <v>-</v>
      </c>
      <c r="AJ47" s="92" t="str">
        <f>IFERROR(IF(AJ$3='Rent Roll'!$U17,(-SUMIF('Monthly Cash Flow'!$F$2:$EG$2,'Commercial Lease'!AJ$2,'Monthly Cash Flow'!$F$29:$EG$29)*'Rent Roll'!$T17*'Rent Roll'!$R17),"-"),"-")</f>
        <v>-</v>
      </c>
      <c r="AK47" s="92" t="str">
        <f>IFERROR(IF(AK$3='Rent Roll'!$U17,(-SUMIF('Monthly Cash Flow'!$F$2:$EG$2,'Commercial Lease'!AK$2,'Monthly Cash Flow'!$F$29:$EG$29)*'Rent Roll'!$T17*'Rent Roll'!$R17),"-"),"-")</f>
        <v>-</v>
      </c>
      <c r="AL47" s="92" t="str">
        <f>IFERROR(IF(AL$3='Rent Roll'!$U17,(-SUMIF('Monthly Cash Flow'!$F$2:$EG$2,'Commercial Lease'!AL$2,'Monthly Cash Flow'!$F$29:$EG$29)*'Rent Roll'!$T17*'Rent Roll'!$R17),"-"),"-")</f>
        <v>-</v>
      </c>
      <c r="AM47" s="92" t="str">
        <f>IFERROR(IF(AM$3='Rent Roll'!$U17,(-SUMIF('Monthly Cash Flow'!$F$2:$EG$2,'Commercial Lease'!AM$2,'Monthly Cash Flow'!$F$29:$EG$29)*'Rent Roll'!$T17*'Rent Roll'!$R17),"-"),"-")</f>
        <v>-</v>
      </c>
      <c r="AN47" s="92" t="str">
        <f>IFERROR(IF(AN$3='Rent Roll'!$U17,(-SUMIF('Monthly Cash Flow'!$F$2:$EG$2,'Commercial Lease'!AN$2,'Monthly Cash Flow'!$F$29:$EG$29)*'Rent Roll'!$T17*'Rent Roll'!$R17),"-"),"-")</f>
        <v>-</v>
      </c>
      <c r="AO47" s="92" t="str">
        <f>IFERROR(IF(AO$3='Rent Roll'!$U17,(-SUMIF('Monthly Cash Flow'!$F$2:$EG$2,'Commercial Lease'!AO$2,'Monthly Cash Flow'!$F$29:$EG$29)*'Rent Roll'!$T17*'Rent Roll'!$R17),"-"),"-")</f>
        <v>-</v>
      </c>
      <c r="AP47" s="92" t="str">
        <f>IFERROR(IF(AP$3='Rent Roll'!$U17,(-SUMIF('Monthly Cash Flow'!$F$2:$EG$2,'Commercial Lease'!AP$2,'Monthly Cash Flow'!$F$29:$EG$29)*'Rent Roll'!$T17*'Rent Roll'!$R17),"-"),"-")</f>
        <v>-</v>
      </c>
      <c r="AQ47" s="92" t="str">
        <f>IFERROR(IF(AQ$3='Rent Roll'!$U17,(-SUMIF('Monthly Cash Flow'!$F$2:$EG$2,'Commercial Lease'!AQ$2,'Monthly Cash Flow'!$F$29:$EG$29)*'Rent Roll'!$T17*'Rent Roll'!$R17),"-"),"-")</f>
        <v>-</v>
      </c>
      <c r="AR47" s="92" t="str">
        <f>IFERROR(IF(AR$3='Rent Roll'!$U17,(-SUMIF('Monthly Cash Flow'!$F$2:$EG$2,'Commercial Lease'!AR$2,'Monthly Cash Flow'!$F$29:$EG$29)*'Rent Roll'!$T17*'Rent Roll'!$R17),"-"),"-")</f>
        <v>-</v>
      </c>
      <c r="AS47" s="92" t="str">
        <f>IFERROR(IF(AS$3='Rent Roll'!$U17,(-SUMIF('Monthly Cash Flow'!$F$2:$EG$2,'Commercial Lease'!AS$2,'Monthly Cash Flow'!$F$29:$EG$29)*'Rent Roll'!$T17*'Rent Roll'!$R17),"-"),"-")</f>
        <v>-</v>
      </c>
      <c r="AT47" s="92" t="str">
        <f>IFERROR(IF(AT$3='Rent Roll'!$U17,(-SUMIF('Monthly Cash Flow'!$F$2:$EG$2,'Commercial Lease'!AT$2,'Monthly Cash Flow'!$F$29:$EG$29)*'Rent Roll'!$T17*'Rent Roll'!$R17),"-"),"-")</f>
        <v>-</v>
      </c>
      <c r="AU47" s="92" t="str">
        <f>IFERROR(IF(AU$3='Rent Roll'!$U17,(-SUMIF('Monthly Cash Flow'!$F$2:$EG$2,'Commercial Lease'!AU$2,'Monthly Cash Flow'!$F$29:$EG$29)*'Rent Roll'!$T17*'Rent Roll'!$R17),"-"),"-")</f>
        <v>-</v>
      </c>
      <c r="AV47" s="92" t="str">
        <f>IFERROR(IF(AV$3='Rent Roll'!$U17,(-SUMIF('Monthly Cash Flow'!$F$2:$EG$2,'Commercial Lease'!AV$2,'Monthly Cash Flow'!$F$29:$EG$29)*'Rent Roll'!$T17*'Rent Roll'!$R17),"-"),"-")</f>
        <v>-</v>
      </c>
      <c r="AW47" s="92" t="str">
        <f>IFERROR(IF(AW$3='Rent Roll'!$U17,(-SUMIF('Monthly Cash Flow'!$F$2:$EG$2,'Commercial Lease'!AW$2,'Monthly Cash Flow'!$F$29:$EG$29)*'Rent Roll'!$T17*'Rent Roll'!$R17),"-"),"-")</f>
        <v>-</v>
      </c>
      <c r="AX47" s="92" t="str">
        <f>IFERROR(IF(AX$3='Rent Roll'!$U17,(-SUMIF('Monthly Cash Flow'!$F$2:$EG$2,'Commercial Lease'!AX$2,'Monthly Cash Flow'!$F$29:$EG$29)*'Rent Roll'!$T17*'Rent Roll'!$R17),"-"),"-")</f>
        <v>-</v>
      </c>
      <c r="AY47" s="92" t="str">
        <f>IFERROR(IF(AY$3='Rent Roll'!$U17,(-SUMIF('Monthly Cash Flow'!$F$2:$EG$2,'Commercial Lease'!AY$2,'Monthly Cash Flow'!$F$29:$EG$29)*'Rent Roll'!$T17*'Rent Roll'!$R17),"-"),"-")</f>
        <v>-</v>
      </c>
      <c r="AZ47" s="92" t="str">
        <f>IFERROR(IF(AZ$3='Rent Roll'!$U17,(-SUMIF('Monthly Cash Flow'!$F$2:$EG$2,'Commercial Lease'!AZ$2,'Monthly Cash Flow'!$F$29:$EG$29)*'Rent Roll'!$T17*'Rent Roll'!$R17),"-"),"-")</f>
        <v>-</v>
      </c>
      <c r="BA47" s="92" t="str">
        <f>IFERROR(IF(BA$3='Rent Roll'!$U17,(-SUMIF('Monthly Cash Flow'!$F$2:$EG$2,'Commercial Lease'!BA$2,'Monthly Cash Flow'!$F$29:$EG$29)*'Rent Roll'!$T17*'Rent Roll'!$R17),"-"),"-")</f>
        <v>-</v>
      </c>
      <c r="BB47" s="92" t="str">
        <f>IFERROR(IF(BB$3='Rent Roll'!$U17,(-SUMIF('Monthly Cash Flow'!$F$2:$EG$2,'Commercial Lease'!BB$2,'Monthly Cash Flow'!$F$29:$EG$29)*'Rent Roll'!$T17*'Rent Roll'!$R17),"-"),"-")</f>
        <v>-</v>
      </c>
      <c r="BC47" s="92" t="str">
        <f>IFERROR(IF(BC$3='Rent Roll'!$U17,(-SUMIF('Monthly Cash Flow'!$F$2:$EG$2,'Commercial Lease'!BC$2,'Monthly Cash Flow'!$F$29:$EG$29)*'Rent Roll'!$T17*'Rent Roll'!$R17),"-"),"-")</f>
        <v>-</v>
      </c>
      <c r="BD47" s="92" t="str">
        <f>IFERROR(IF(BD$3='Rent Roll'!$U17,(-SUMIF('Monthly Cash Flow'!$F$2:$EG$2,'Commercial Lease'!BD$2,'Monthly Cash Flow'!$F$29:$EG$29)*'Rent Roll'!$T17*'Rent Roll'!$R17),"-"),"-")</f>
        <v>-</v>
      </c>
      <c r="BE47" s="92" t="str">
        <f>IFERROR(IF(BE$3='Rent Roll'!$U17,(-SUMIF('Monthly Cash Flow'!$F$2:$EG$2,'Commercial Lease'!BE$2,'Monthly Cash Flow'!$F$29:$EG$29)*'Rent Roll'!$T17*'Rent Roll'!$R17),"-"),"-")</f>
        <v>-</v>
      </c>
      <c r="BF47" s="92" t="str">
        <f>IFERROR(IF(BF$3='Rent Roll'!$U17,(-SUMIF('Monthly Cash Flow'!$F$2:$EG$2,'Commercial Lease'!BF$2,'Monthly Cash Flow'!$F$29:$EG$29)*'Rent Roll'!$T17*'Rent Roll'!$R17),"-"),"-")</f>
        <v>-</v>
      </c>
      <c r="BG47" s="92" t="str">
        <f>IFERROR(IF(BG$3='Rent Roll'!$U17,(-SUMIF('Monthly Cash Flow'!$F$2:$EG$2,'Commercial Lease'!BG$2,'Monthly Cash Flow'!$F$29:$EG$29)*'Rent Roll'!$T17*'Rent Roll'!$R17),"-"),"-")</f>
        <v>-</v>
      </c>
      <c r="BH47" s="92" t="str">
        <f>IFERROR(IF(BH$3='Rent Roll'!$U17,(-SUMIF('Monthly Cash Flow'!$F$2:$EG$2,'Commercial Lease'!BH$2,'Monthly Cash Flow'!$F$29:$EG$29)*'Rent Roll'!$T17*'Rent Roll'!$R17),"-"),"-")</f>
        <v>-</v>
      </c>
      <c r="BI47" s="92" t="str">
        <f>IFERROR(IF(BI$3='Rent Roll'!$U17,(-SUMIF('Monthly Cash Flow'!$F$2:$EG$2,'Commercial Lease'!BI$2,'Monthly Cash Flow'!$F$29:$EG$29)*'Rent Roll'!$T17*'Rent Roll'!$R17),"-"),"-")</f>
        <v>-</v>
      </c>
      <c r="BJ47" s="92" t="str">
        <f>IFERROR(IF(BJ$3='Rent Roll'!$U17,(-SUMIF('Monthly Cash Flow'!$F$2:$EG$2,'Commercial Lease'!BJ$2,'Monthly Cash Flow'!$F$29:$EG$29)*'Rent Roll'!$T17*'Rent Roll'!$R17),"-"),"-")</f>
        <v>-</v>
      </c>
      <c r="BK47" s="92" t="str">
        <f>IFERROR(IF(BK$3='Rent Roll'!$U17,(-SUMIF('Monthly Cash Flow'!$F$2:$EG$2,'Commercial Lease'!BK$2,'Monthly Cash Flow'!$F$29:$EG$29)*'Rent Roll'!$T17*'Rent Roll'!$R17),"-"),"-")</f>
        <v>-</v>
      </c>
      <c r="BL47" s="92" t="str">
        <f>IFERROR(IF(BL$3='Rent Roll'!$U17,(-SUMIF('Monthly Cash Flow'!$F$2:$EG$2,'Commercial Lease'!BL$2,'Monthly Cash Flow'!$F$29:$EG$29)*'Rent Roll'!$T17*'Rent Roll'!$R17),"-"),"-")</f>
        <v>-</v>
      </c>
      <c r="BM47" s="92" t="str">
        <f>IFERROR(IF(BM$3='Rent Roll'!$U17,(-SUMIF('Monthly Cash Flow'!$F$2:$EG$2,'Commercial Lease'!BM$2,'Monthly Cash Flow'!$F$29:$EG$29)*'Rent Roll'!$T17*'Rent Roll'!$R17),"-"),"-")</f>
        <v>-</v>
      </c>
      <c r="BN47" s="92" t="str">
        <f>IFERROR(IF(BN$3='Rent Roll'!$U17,(-SUMIF('Monthly Cash Flow'!$F$2:$EG$2,'Commercial Lease'!BN$2,'Monthly Cash Flow'!$F$29:$EG$29)*'Rent Roll'!$T17*'Rent Roll'!$R17),"-"),"-")</f>
        <v>-</v>
      </c>
      <c r="BO47" s="92" t="str">
        <f>IFERROR(IF(BO$3='Rent Roll'!$U17,(-SUMIF('Monthly Cash Flow'!$F$2:$EG$2,'Commercial Lease'!BO$2,'Monthly Cash Flow'!$F$29:$EG$29)*'Rent Roll'!$T17*'Rent Roll'!$R17),"-"),"-")</f>
        <v>-</v>
      </c>
      <c r="BP47" s="92" t="str">
        <f>IFERROR(IF(BP$3='Rent Roll'!$U17,(-SUMIF('Monthly Cash Flow'!$F$2:$EG$2,'Commercial Lease'!BP$2,'Monthly Cash Flow'!$F$29:$EG$29)*'Rent Roll'!$T17*'Rent Roll'!$R17),"-"),"-")</f>
        <v>-</v>
      </c>
      <c r="BQ47" s="92" t="str">
        <f>IFERROR(IF(BQ$3='Rent Roll'!$U17,(-SUMIF('Monthly Cash Flow'!$F$2:$EG$2,'Commercial Lease'!BQ$2,'Monthly Cash Flow'!$F$29:$EG$29)*'Rent Roll'!$T17*'Rent Roll'!$R17),"-"),"-")</f>
        <v>-</v>
      </c>
      <c r="BR47" s="92" t="str">
        <f>IFERROR(IF(BR$3='Rent Roll'!$U17,(-SUMIF('Monthly Cash Flow'!$F$2:$EG$2,'Commercial Lease'!BR$2,'Monthly Cash Flow'!$F$29:$EG$29)*'Rent Roll'!$T17*'Rent Roll'!$R17),"-"),"-")</f>
        <v>-</v>
      </c>
      <c r="BS47" s="92" t="str">
        <f>IFERROR(IF(BS$3='Rent Roll'!$U17,(-SUMIF('Monthly Cash Flow'!$F$2:$EG$2,'Commercial Lease'!BS$2,'Monthly Cash Flow'!$F$29:$EG$29)*'Rent Roll'!$T17*'Rent Roll'!$R17),"-"),"-")</f>
        <v>-</v>
      </c>
      <c r="BT47" s="92" t="str">
        <f>IFERROR(IF(BT$3='Rent Roll'!$U17,(-SUMIF('Monthly Cash Flow'!$F$2:$EG$2,'Commercial Lease'!BT$2,'Monthly Cash Flow'!$F$29:$EG$29)*'Rent Roll'!$T17*'Rent Roll'!$R17),"-"),"-")</f>
        <v>-</v>
      </c>
      <c r="BU47" s="92" t="str">
        <f>IFERROR(IF(BU$3='Rent Roll'!$U17,(-SUMIF('Monthly Cash Flow'!$F$2:$EG$2,'Commercial Lease'!BU$2,'Monthly Cash Flow'!$F$29:$EG$29)*'Rent Roll'!$T17*'Rent Roll'!$R17),"-"),"-")</f>
        <v>-</v>
      </c>
      <c r="BV47" s="92" t="str">
        <f>IFERROR(IF(BV$3='Rent Roll'!$U17,(-SUMIF('Monthly Cash Flow'!$F$2:$EG$2,'Commercial Lease'!BV$2,'Monthly Cash Flow'!$F$29:$EG$29)*'Rent Roll'!$T17*'Rent Roll'!$R17),"-"),"-")</f>
        <v>-</v>
      </c>
      <c r="BW47" s="92" t="str">
        <f>IFERROR(IF(BW$3='Rent Roll'!$U17,(-SUMIF('Monthly Cash Flow'!$F$2:$EG$2,'Commercial Lease'!BW$2,'Monthly Cash Flow'!$F$29:$EG$29)*'Rent Roll'!$T17*'Rent Roll'!$R17),"-"),"-")</f>
        <v>-</v>
      </c>
      <c r="BX47" s="92" t="str">
        <f>IFERROR(IF(BX$3='Rent Roll'!$U17,(-SUMIF('Monthly Cash Flow'!$F$2:$EG$2,'Commercial Lease'!BX$2,'Monthly Cash Flow'!$F$29:$EG$29)*'Rent Roll'!$T17*'Rent Roll'!$R17),"-"),"-")</f>
        <v>-</v>
      </c>
      <c r="BY47" s="92" t="str">
        <f>IFERROR(IF(BY$3='Rent Roll'!$U17,(-SUMIF('Monthly Cash Flow'!$F$2:$EG$2,'Commercial Lease'!BY$2,'Monthly Cash Flow'!$F$29:$EG$29)*'Rent Roll'!$T17*'Rent Roll'!$R17),"-"),"-")</f>
        <v>-</v>
      </c>
      <c r="BZ47" s="92" t="str">
        <f>IFERROR(IF(BZ$3='Rent Roll'!$U17,(-SUMIF('Monthly Cash Flow'!$F$2:$EG$2,'Commercial Lease'!BZ$2,'Monthly Cash Flow'!$F$29:$EG$29)*'Rent Roll'!$T17*'Rent Roll'!$R17),"-"),"-")</f>
        <v>-</v>
      </c>
      <c r="CA47" s="92" t="str">
        <f>IFERROR(IF(CA$3='Rent Roll'!$U17,(-SUMIF('Monthly Cash Flow'!$F$2:$EG$2,'Commercial Lease'!CA$2,'Monthly Cash Flow'!$F$29:$EG$29)*'Rent Roll'!$T17*'Rent Roll'!$R17),"-"),"-")</f>
        <v>-</v>
      </c>
      <c r="CB47" s="92" t="str">
        <f>IFERROR(IF(CB$3='Rent Roll'!$U17,(-SUMIF('Monthly Cash Flow'!$F$2:$EG$2,'Commercial Lease'!CB$2,'Monthly Cash Flow'!$F$29:$EG$29)*'Rent Roll'!$T17*'Rent Roll'!$R17),"-"),"-")</f>
        <v>-</v>
      </c>
      <c r="CC47" s="92" t="str">
        <f>IFERROR(IF(CC$3='Rent Roll'!$U17,(-SUMIF('Monthly Cash Flow'!$F$2:$EG$2,'Commercial Lease'!CC$2,'Monthly Cash Flow'!$F$29:$EG$29)*'Rent Roll'!$T17*'Rent Roll'!$R17),"-"),"-")</f>
        <v>-</v>
      </c>
      <c r="CD47" s="92" t="str">
        <f>IFERROR(IF(CD$3='Rent Roll'!$U17,(-SUMIF('Monthly Cash Flow'!$F$2:$EG$2,'Commercial Lease'!CD$2,'Monthly Cash Flow'!$F$29:$EG$29)*'Rent Roll'!$T17*'Rent Roll'!$R17),"-"),"-")</f>
        <v>-</v>
      </c>
      <c r="CE47" s="92" t="str">
        <f>IFERROR(IF(CE$3='Rent Roll'!$U17,(-SUMIF('Monthly Cash Flow'!$F$2:$EG$2,'Commercial Lease'!CE$2,'Monthly Cash Flow'!$F$29:$EG$29)*'Rent Roll'!$T17*'Rent Roll'!$R17),"-"),"-")</f>
        <v>-</v>
      </c>
      <c r="CF47" s="92" t="str">
        <f>IFERROR(IF(CF$3='Rent Roll'!$U17,(-SUMIF('Monthly Cash Flow'!$F$2:$EG$2,'Commercial Lease'!CF$2,'Monthly Cash Flow'!$F$29:$EG$29)*'Rent Roll'!$T17*'Rent Roll'!$R17),"-"),"-")</f>
        <v>-</v>
      </c>
      <c r="CG47" s="92" t="str">
        <f>IFERROR(IF(CG$3='Rent Roll'!$U17,(-SUMIF('Monthly Cash Flow'!$F$2:$EG$2,'Commercial Lease'!CG$2,'Monthly Cash Flow'!$F$29:$EG$29)*'Rent Roll'!$T17*'Rent Roll'!$R17),"-"),"-")</f>
        <v>-</v>
      </c>
      <c r="CH47" s="92" t="str">
        <f>IFERROR(IF(CH$3='Rent Roll'!$U17,(-SUMIF('Monthly Cash Flow'!$F$2:$EG$2,'Commercial Lease'!CH$2,'Monthly Cash Flow'!$F$29:$EG$29)*'Rent Roll'!$T17*'Rent Roll'!$R17),"-"),"-")</f>
        <v>-</v>
      </c>
      <c r="CI47" s="92" t="str">
        <f>IFERROR(IF(CI$3='Rent Roll'!$U17,(-SUMIF('Monthly Cash Flow'!$F$2:$EG$2,'Commercial Lease'!CI$2,'Monthly Cash Flow'!$F$29:$EG$29)*'Rent Roll'!$T17*'Rent Roll'!$R17),"-"),"-")</f>
        <v>-</v>
      </c>
      <c r="CJ47" s="92" t="str">
        <f>IFERROR(IF(CJ$3='Rent Roll'!$U17,(-SUMIF('Monthly Cash Flow'!$F$2:$EG$2,'Commercial Lease'!CJ$2,'Monthly Cash Flow'!$F$29:$EG$29)*'Rent Roll'!$T17*'Rent Roll'!$R17),"-"),"-")</f>
        <v>-</v>
      </c>
      <c r="CK47" s="92" t="str">
        <f>IFERROR(IF(CK$3='Rent Roll'!$U17,(-SUMIF('Monthly Cash Flow'!$F$2:$EG$2,'Commercial Lease'!CK$2,'Monthly Cash Flow'!$F$29:$EG$29)*'Rent Roll'!$T17*'Rent Roll'!$R17),"-"),"-")</f>
        <v>-</v>
      </c>
      <c r="CL47" s="92" t="str">
        <f>IFERROR(IF(CL$3='Rent Roll'!$U17,(-SUMIF('Monthly Cash Flow'!$F$2:$EG$2,'Commercial Lease'!CL$2,'Monthly Cash Flow'!$F$29:$EG$29)*'Rent Roll'!$T17*'Rent Roll'!$R17),"-"),"-")</f>
        <v>-</v>
      </c>
      <c r="CM47" s="92" t="str">
        <f>IFERROR(IF(CM$3='Rent Roll'!$U17,(-SUMIF('Monthly Cash Flow'!$F$2:$EG$2,'Commercial Lease'!CM$2,'Monthly Cash Flow'!$F$29:$EG$29)*'Rent Roll'!$T17*'Rent Roll'!$R17),"-"),"-")</f>
        <v>-</v>
      </c>
      <c r="CN47" s="92" t="str">
        <f>IFERROR(IF(CN$3='Rent Roll'!$U17,(-SUMIF('Monthly Cash Flow'!$F$2:$EG$2,'Commercial Lease'!CN$2,'Monthly Cash Flow'!$F$29:$EG$29)*'Rent Roll'!$T17*'Rent Roll'!$R17),"-"),"-")</f>
        <v>-</v>
      </c>
      <c r="CO47" s="92" t="str">
        <f>IFERROR(IF(CO$3='Rent Roll'!$U17,(-SUMIF('Monthly Cash Flow'!$F$2:$EG$2,'Commercial Lease'!CO$2,'Monthly Cash Flow'!$F$29:$EG$29)*'Rent Roll'!$T17*'Rent Roll'!$R17),"-"),"-")</f>
        <v>-</v>
      </c>
      <c r="CP47" s="92" t="str">
        <f>IFERROR(IF(CP$3='Rent Roll'!$U17,(-SUMIF('Monthly Cash Flow'!$F$2:$EG$2,'Commercial Lease'!CP$2,'Monthly Cash Flow'!$F$29:$EG$29)*'Rent Roll'!$T17*'Rent Roll'!$R17),"-"),"-")</f>
        <v>-</v>
      </c>
      <c r="CQ47" s="92" t="str">
        <f>IFERROR(IF(CQ$3='Rent Roll'!$U17,(-SUMIF('Monthly Cash Flow'!$F$2:$EG$2,'Commercial Lease'!CQ$2,'Monthly Cash Flow'!$F$29:$EG$29)*'Rent Roll'!$T17*'Rent Roll'!$R17),"-"),"-")</f>
        <v>-</v>
      </c>
      <c r="CR47" s="92" t="str">
        <f>IFERROR(IF(CR$3='Rent Roll'!$U17,(-SUMIF('Monthly Cash Flow'!$F$2:$EG$2,'Commercial Lease'!CR$2,'Monthly Cash Flow'!$F$29:$EG$29)*'Rent Roll'!$T17*'Rent Roll'!$R17),"-"),"-")</f>
        <v>-</v>
      </c>
      <c r="CS47" s="92" t="str">
        <f>IFERROR(IF(CS$3='Rent Roll'!$U17,(-SUMIF('Monthly Cash Flow'!$F$2:$EG$2,'Commercial Lease'!CS$2,'Monthly Cash Flow'!$F$29:$EG$29)*'Rent Roll'!$T17*'Rent Roll'!$R17),"-"),"-")</f>
        <v>-</v>
      </c>
      <c r="CT47" s="92" t="str">
        <f>IFERROR(IF(CT$3='Rent Roll'!$U17,(-SUMIF('Monthly Cash Flow'!$F$2:$EG$2,'Commercial Lease'!CT$2,'Monthly Cash Flow'!$F$29:$EG$29)*'Rent Roll'!$T17*'Rent Roll'!$R17),"-"),"-")</f>
        <v>-</v>
      </c>
      <c r="CU47" s="92" t="str">
        <f>IFERROR(IF(CU$3='Rent Roll'!$U17,(-SUMIF('Monthly Cash Flow'!$F$2:$EG$2,'Commercial Lease'!CU$2,'Monthly Cash Flow'!$F$29:$EG$29)*'Rent Roll'!$T17*'Rent Roll'!$R17),"-"),"-")</f>
        <v>-</v>
      </c>
      <c r="CV47" s="92" t="str">
        <f>IFERROR(IF(CV$3='Rent Roll'!$U17,(-SUMIF('Monthly Cash Flow'!$F$2:$EG$2,'Commercial Lease'!CV$2,'Monthly Cash Flow'!$F$29:$EG$29)*'Rent Roll'!$T17*'Rent Roll'!$R17),"-"),"-")</f>
        <v>-</v>
      </c>
      <c r="CW47" s="92" t="str">
        <f>IFERROR(IF(CW$3='Rent Roll'!$U17,(-SUMIF('Monthly Cash Flow'!$F$2:$EG$2,'Commercial Lease'!CW$2,'Monthly Cash Flow'!$F$29:$EG$29)*'Rent Roll'!$T17*'Rent Roll'!$R17),"-"),"-")</f>
        <v>-</v>
      </c>
      <c r="CX47" s="92" t="str">
        <f>IFERROR(IF(CX$3='Rent Roll'!$U17,(-SUMIF('Monthly Cash Flow'!$F$2:$EG$2,'Commercial Lease'!CX$2,'Monthly Cash Flow'!$F$29:$EG$29)*'Rent Roll'!$T17*'Rent Roll'!$R17),"-"),"-")</f>
        <v>-</v>
      </c>
      <c r="CY47" s="92" t="str">
        <f>IFERROR(IF(CY$3='Rent Roll'!$U17,(-SUMIF('Monthly Cash Flow'!$F$2:$EG$2,'Commercial Lease'!CY$2,'Monthly Cash Flow'!$F$29:$EG$29)*'Rent Roll'!$T17*'Rent Roll'!$R17),"-"),"-")</f>
        <v>-</v>
      </c>
      <c r="CZ47" s="92" t="str">
        <f>IFERROR(IF(CZ$3='Rent Roll'!$U17,(-SUMIF('Monthly Cash Flow'!$F$2:$EG$2,'Commercial Lease'!CZ$2,'Monthly Cash Flow'!$F$29:$EG$29)*'Rent Roll'!$T17*'Rent Roll'!$R17),"-"),"-")</f>
        <v>-</v>
      </c>
      <c r="DA47" s="92" t="str">
        <f>IFERROR(IF(DA$3='Rent Roll'!$U17,(-SUMIF('Monthly Cash Flow'!$F$2:$EG$2,'Commercial Lease'!DA$2,'Monthly Cash Flow'!$F$29:$EG$29)*'Rent Roll'!$T17*'Rent Roll'!$R17),"-"),"-")</f>
        <v>-</v>
      </c>
      <c r="DB47" s="92" t="str">
        <f>IFERROR(IF(DB$3='Rent Roll'!$U17,(-SUMIF('Monthly Cash Flow'!$F$2:$EG$2,'Commercial Lease'!DB$2,'Monthly Cash Flow'!$F$29:$EG$29)*'Rent Roll'!$T17*'Rent Roll'!$R17),"-"),"-")</f>
        <v>-</v>
      </c>
      <c r="DC47" s="92" t="str">
        <f>IFERROR(IF(DC$3='Rent Roll'!$U17,(-SUMIF('Monthly Cash Flow'!$F$2:$EG$2,'Commercial Lease'!DC$2,'Monthly Cash Flow'!$F$29:$EG$29)*'Rent Roll'!$T17*'Rent Roll'!$R17),"-"),"-")</f>
        <v>-</v>
      </c>
      <c r="DD47" s="92" t="str">
        <f>IFERROR(IF(DD$3='Rent Roll'!$U17,(-SUMIF('Monthly Cash Flow'!$F$2:$EG$2,'Commercial Lease'!DD$2,'Monthly Cash Flow'!$F$29:$EG$29)*'Rent Roll'!$T17*'Rent Roll'!$R17),"-"),"-")</f>
        <v>-</v>
      </c>
      <c r="DE47" s="92" t="str">
        <f>IFERROR(IF(DE$3='Rent Roll'!$U17,(-SUMIF('Monthly Cash Flow'!$F$2:$EG$2,'Commercial Lease'!DE$2,'Monthly Cash Flow'!$F$29:$EG$29)*'Rent Roll'!$T17*'Rent Roll'!$R17),"-"),"-")</f>
        <v>-</v>
      </c>
      <c r="DF47" s="92" t="str">
        <f>IFERROR(IF(DF$3='Rent Roll'!$U17,(-SUMIF('Monthly Cash Flow'!$F$2:$EG$2,'Commercial Lease'!DF$2,'Monthly Cash Flow'!$F$29:$EG$29)*'Rent Roll'!$T17*'Rent Roll'!$R17),"-"),"-")</f>
        <v>-</v>
      </c>
      <c r="DG47" s="92" t="str">
        <f>IFERROR(IF(DG$3='Rent Roll'!$U17,(-SUMIF('Monthly Cash Flow'!$F$2:$EG$2,'Commercial Lease'!DG$2,'Monthly Cash Flow'!$F$29:$EG$29)*'Rent Roll'!$T17*'Rent Roll'!$R17),"-"),"-")</f>
        <v>-</v>
      </c>
      <c r="DH47" s="92" t="str">
        <f>IFERROR(IF(DH$3='Rent Roll'!$U17,(-SUMIF('Monthly Cash Flow'!$F$2:$EG$2,'Commercial Lease'!DH$2,'Monthly Cash Flow'!$F$29:$EG$29)*'Rent Roll'!$T17*'Rent Roll'!$R17),"-"),"-")</f>
        <v>-</v>
      </c>
      <c r="DI47" s="92" t="str">
        <f>IFERROR(IF(DI$3='Rent Roll'!$U17,(-SUMIF('Monthly Cash Flow'!$F$2:$EG$2,'Commercial Lease'!DI$2,'Monthly Cash Flow'!$F$29:$EG$29)*'Rent Roll'!$T17*'Rent Roll'!$R17),"-"),"-")</f>
        <v>-</v>
      </c>
      <c r="DJ47" s="92" t="str">
        <f>IFERROR(IF(DJ$3='Rent Roll'!$U17,(-SUMIF('Monthly Cash Flow'!$F$2:$EG$2,'Commercial Lease'!DJ$2,'Monthly Cash Flow'!$F$29:$EG$29)*'Rent Roll'!$T17*'Rent Roll'!$R17),"-"),"-")</f>
        <v>-</v>
      </c>
      <c r="DK47" s="92" t="str">
        <f>IFERROR(IF(DK$3='Rent Roll'!$U17,(-SUMIF('Monthly Cash Flow'!$F$2:$EG$2,'Commercial Lease'!DK$2,'Monthly Cash Flow'!$F$29:$EG$29)*'Rent Roll'!$T17*'Rent Roll'!$R17),"-"),"-")</f>
        <v>-</v>
      </c>
      <c r="DL47" s="92" t="str">
        <f>IFERROR(IF(DL$3='Rent Roll'!$U17,(-SUMIF('Monthly Cash Flow'!$F$2:$EG$2,'Commercial Lease'!DL$2,'Monthly Cash Flow'!$F$29:$EG$29)*'Rent Roll'!$T17*'Rent Roll'!$R17),"-"),"-")</f>
        <v>-</v>
      </c>
      <c r="DM47" s="92" t="str">
        <f>IFERROR(IF(DM$3='Rent Roll'!$U17,(-SUMIF('Monthly Cash Flow'!$F$2:$EG$2,'Commercial Lease'!DM$2,'Monthly Cash Flow'!$F$29:$EG$29)*'Rent Roll'!$T17*'Rent Roll'!$R17),"-"),"-")</f>
        <v>-</v>
      </c>
      <c r="DN47" s="92" t="str">
        <f>IFERROR(IF(DN$3='Rent Roll'!$U17,(-SUMIF('Monthly Cash Flow'!$F$2:$EG$2,'Commercial Lease'!DN$2,'Monthly Cash Flow'!$F$29:$EG$29)*'Rent Roll'!$T17*'Rent Roll'!$R17),"-"),"-")</f>
        <v>-</v>
      </c>
      <c r="DO47" s="92" t="str">
        <f>IFERROR(IF(DO$3='Rent Roll'!$U17,(-SUMIF('Monthly Cash Flow'!$F$2:$EG$2,'Commercial Lease'!DO$2,'Monthly Cash Flow'!$F$29:$EG$29)*'Rent Roll'!$T17*'Rent Roll'!$R17),"-"),"-")</f>
        <v>-</v>
      </c>
      <c r="DP47" s="92" t="str">
        <f>IFERROR(IF(DP$3='Rent Roll'!$U17,(-SUMIF('Monthly Cash Flow'!$F$2:$EG$2,'Commercial Lease'!DP$2,'Monthly Cash Flow'!$F$29:$EG$29)*'Rent Roll'!$T17*'Rent Roll'!$R17),"-"),"-")</f>
        <v>-</v>
      </c>
      <c r="DQ47" s="92" t="str">
        <f>IFERROR(IF(DQ$3='Rent Roll'!$U17,(-SUMIF('Monthly Cash Flow'!$F$2:$EG$2,'Commercial Lease'!DQ$2,'Monthly Cash Flow'!$F$29:$EG$29)*'Rent Roll'!$T17*'Rent Roll'!$R17),"-"),"-")</f>
        <v>-</v>
      </c>
      <c r="DR47" s="92" t="str">
        <f>IFERROR(IF(DR$3='Rent Roll'!$U17,(-SUMIF('Monthly Cash Flow'!$F$2:$EG$2,'Commercial Lease'!DR$2,'Monthly Cash Flow'!$F$29:$EG$29)*'Rent Roll'!$T17*'Rent Roll'!$R17),"-"),"-")</f>
        <v>-</v>
      </c>
      <c r="DS47" s="92" t="str">
        <f>IFERROR(IF(DS$3='Rent Roll'!$U17,(-SUMIF('Monthly Cash Flow'!$F$2:$EG$2,'Commercial Lease'!DS$2,'Monthly Cash Flow'!$F$29:$EG$29)*'Rent Roll'!$T17*'Rent Roll'!$R17),"-"),"-")</f>
        <v>-</v>
      </c>
      <c r="DT47" s="92" t="str">
        <f>IFERROR(IF(DT$3='Rent Roll'!$U17,(-SUMIF('Monthly Cash Flow'!$F$2:$EG$2,'Commercial Lease'!DT$2,'Monthly Cash Flow'!$F$29:$EG$29)*'Rent Roll'!$T17*'Rent Roll'!$R17),"-"),"-")</f>
        <v>-</v>
      </c>
      <c r="DU47" s="92" t="str">
        <f>IFERROR(IF(DU$3='Rent Roll'!$U17,(-SUMIF('Monthly Cash Flow'!$F$2:$EG$2,'Commercial Lease'!DU$2,'Monthly Cash Flow'!$F$29:$EG$29)*'Rent Roll'!$T17*'Rent Roll'!$R17),"-"),"-")</f>
        <v>-</v>
      </c>
      <c r="DV47" s="92" t="str">
        <f>IFERROR(IF(DV$3='Rent Roll'!$U17,(-SUMIF('Monthly Cash Flow'!$F$2:$EG$2,'Commercial Lease'!DV$2,'Monthly Cash Flow'!$F$29:$EG$29)*'Rent Roll'!$T17*'Rent Roll'!$R17),"-"),"-")</f>
        <v>-</v>
      </c>
      <c r="DW47" s="92" t="str">
        <f>IFERROR(IF(DW$3='Rent Roll'!$U17,(-SUMIF('Monthly Cash Flow'!$F$2:$EG$2,'Commercial Lease'!DW$2,'Monthly Cash Flow'!$F$29:$EG$29)*'Rent Roll'!$T17*'Rent Roll'!$R17),"-"),"-")</f>
        <v>-</v>
      </c>
      <c r="DX47" s="92" t="str">
        <f>IFERROR(IF(DX$3='Rent Roll'!$U17,(-SUMIF('Monthly Cash Flow'!$F$2:$EG$2,'Commercial Lease'!DX$2,'Monthly Cash Flow'!$F$29:$EG$29)*'Rent Roll'!$T17*'Rent Roll'!$R17),"-"),"-")</f>
        <v>-</v>
      </c>
      <c r="DY47" s="92" t="str">
        <f>IFERROR(IF(DY$3='Rent Roll'!$U17,(-SUMIF('Monthly Cash Flow'!$F$2:$EG$2,'Commercial Lease'!DY$2,'Monthly Cash Flow'!$F$29:$EG$29)*'Rent Roll'!$T17*'Rent Roll'!$R17),"-"),"-")</f>
        <v>-</v>
      </c>
      <c r="DZ47" s="92" t="str">
        <f>IFERROR(IF(DZ$3='Rent Roll'!$U17,(-SUMIF('Monthly Cash Flow'!$F$2:$EG$2,'Commercial Lease'!DZ$2,'Monthly Cash Flow'!$F$29:$EG$29)*'Rent Roll'!$T17*'Rent Roll'!$R17),"-"),"-")</f>
        <v>-</v>
      </c>
      <c r="EA47" s="92" t="str">
        <f>IFERROR(IF(EA$3='Rent Roll'!$U17,(-SUMIF('Monthly Cash Flow'!$F$2:$EG$2,'Commercial Lease'!EA$2,'Monthly Cash Flow'!$F$29:$EG$29)*'Rent Roll'!$T17*'Rent Roll'!$R17),"-"),"-")</f>
        <v>-</v>
      </c>
      <c r="EB47" s="92" t="str">
        <f>IFERROR(IF(EB$3='Rent Roll'!$U17,(-SUMIF('Monthly Cash Flow'!$F$2:$EG$2,'Commercial Lease'!EB$2,'Monthly Cash Flow'!$F$29:$EG$29)*'Rent Roll'!$T17*'Rent Roll'!$R17),"-"),"-")</f>
        <v>-</v>
      </c>
      <c r="EC47" s="92" t="str">
        <f>IFERROR(IF(EC$3='Rent Roll'!$U17,(-SUMIF('Monthly Cash Flow'!$F$2:$EG$2,'Commercial Lease'!EC$2,'Monthly Cash Flow'!$F$29:$EG$29)*'Rent Roll'!$T17*'Rent Roll'!$R17),"-"),"-")</f>
        <v>-</v>
      </c>
      <c r="ED47" s="92" t="str">
        <f>IFERROR(IF(ED$3='Rent Roll'!$U17,(-SUMIF('Monthly Cash Flow'!$F$2:$EG$2,'Commercial Lease'!ED$2,'Monthly Cash Flow'!$F$29:$EG$29)*'Rent Roll'!$T17*'Rent Roll'!$R17),"-"),"-")</f>
        <v>-</v>
      </c>
      <c r="EE47" s="92" t="str">
        <f>IFERROR(IF(EE$3='Rent Roll'!$U17,(-SUMIF('Monthly Cash Flow'!$F$2:$EG$2,'Commercial Lease'!EE$2,'Monthly Cash Flow'!$F$29:$EG$29)*'Rent Roll'!$T17*'Rent Roll'!$R17),"-"),"-")</f>
        <v>-</v>
      </c>
      <c r="EF47" s="214" t="str">
        <f>IFERROR(IF(EF$3='Rent Roll'!$U17,(-SUMIF('Monthly Cash Flow'!$F$2:$EG$2,'Commercial Lease'!EF$2,'Monthly Cash Flow'!$F$29:$EG$29)*'Rent Roll'!$T17*'Rent Roll'!$R17),"-"),"-")</f>
        <v>-</v>
      </c>
      <c r="EG47" s="251" t="s">
        <v>109</v>
      </c>
    </row>
    <row r="48" spans="2:137" x14ac:dyDescent="0.25">
      <c r="B48" s="291"/>
      <c r="C48" s="287" t="str">
        <f>CONCATENATE('Rent Roll'!B18&amp;" - "&amp;'Rent Roll'!C18)</f>
        <v xml:space="preserve"> - </v>
      </c>
      <c r="D48" s="214">
        <f t="shared" si="15"/>
        <v>0</v>
      </c>
      <c r="E48" s="92" t="str">
        <f>IFERROR(IF(E$3='Rent Roll'!$U18,(-SUMIF('Monthly Cash Flow'!$F$2:$EG$2,'Commercial Lease'!E$2,'Monthly Cash Flow'!$F$29:$EG$29)*'Rent Roll'!$T18*'Rent Roll'!$R18),"-"),"-")</f>
        <v>-</v>
      </c>
      <c r="F48" s="92" t="str">
        <f>IFERROR(IF(F$3='Rent Roll'!$U18,(-SUMIF('Monthly Cash Flow'!$F$2:$EG$2,'Commercial Lease'!F$2,'Monthly Cash Flow'!$F$29:$EG$29)*'Rent Roll'!$T18*'Rent Roll'!$R18),"-"),"-")</f>
        <v>-</v>
      </c>
      <c r="G48" s="92" t="str">
        <f>IFERROR(IF(G$3='Rent Roll'!$U18,(-SUMIF('Monthly Cash Flow'!$F$2:$EG$2,'Commercial Lease'!G$2,'Monthly Cash Flow'!$F$29:$EG$29)*'Rent Roll'!$T18*'Rent Roll'!$R18),"-"),"-")</f>
        <v>-</v>
      </c>
      <c r="H48" s="92" t="str">
        <f>IFERROR(IF(H$3='Rent Roll'!$U18,(-SUMIF('Monthly Cash Flow'!$F$2:$EG$2,'Commercial Lease'!H$2,'Monthly Cash Flow'!$F$29:$EG$29)*'Rent Roll'!$T18*'Rent Roll'!$R18),"-"),"-")</f>
        <v>-</v>
      </c>
      <c r="I48" s="92" t="str">
        <f>IFERROR(IF(I$3='Rent Roll'!$U18,(-SUMIF('Monthly Cash Flow'!$F$2:$EG$2,'Commercial Lease'!I$2,'Monthly Cash Flow'!$F$29:$EG$29)*'Rent Roll'!$T18*'Rent Roll'!$R18),"-"),"-")</f>
        <v>-</v>
      </c>
      <c r="J48" s="92" t="str">
        <f>IFERROR(IF(J$3='Rent Roll'!$U18,(-SUMIF('Monthly Cash Flow'!$F$2:$EG$2,'Commercial Lease'!J$2,'Monthly Cash Flow'!$F$29:$EG$29)*'Rent Roll'!$T18*'Rent Roll'!$R18),"-"),"-")</f>
        <v>-</v>
      </c>
      <c r="K48" s="92" t="str">
        <f>IFERROR(IF(K$3='Rent Roll'!$U18,(-SUMIF('Monthly Cash Flow'!$F$2:$EG$2,'Commercial Lease'!K$2,'Monthly Cash Flow'!$F$29:$EG$29)*'Rent Roll'!$T18*'Rent Roll'!$R18),"-"),"-")</f>
        <v>-</v>
      </c>
      <c r="L48" s="92" t="str">
        <f>IFERROR(IF(L$3='Rent Roll'!$U18,(-SUMIF('Monthly Cash Flow'!$F$2:$EG$2,'Commercial Lease'!L$2,'Monthly Cash Flow'!$F$29:$EG$29)*'Rent Roll'!$T18*'Rent Roll'!$R18),"-"),"-")</f>
        <v>-</v>
      </c>
      <c r="M48" s="92" t="str">
        <f>IFERROR(IF(M$3='Rent Roll'!$U18,(-SUMIF('Monthly Cash Flow'!$F$2:$EG$2,'Commercial Lease'!M$2,'Monthly Cash Flow'!$F$29:$EG$29)*'Rent Roll'!$T18*'Rent Roll'!$R18),"-"),"-")</f>
        <v>-</v>
      </c>
      <c r="N48" s="92" t="str">
        <f>IFERROR(IF(N$3='Rent Roll'!$U18,(-SUMIF('Monthly Cash Flow'!$F$2:$EG$2,'Commercial Lease'!N$2,'Monthly Cash Flow'!$F$29:$EG$29)*'Rent Roll'!$T18*'Rent Roll'!$R18),"-"),"-")</f>
        <v>-</v>
      </c>
      <c r="O48" s="92" t="str">
        <f>IFERROR(IF(O$3='Rent Roll'!$U18,(-SUMIF('Monthly Cash Flow'!$F$2:$EG$2,'Commercial Lease'!O$2,'Monthly Cash Flow'!$F$29:$EG$29)*'Rent Roll'!$T18*'Rent Roll'!$R18),"-"),"-")</f>
        <v>-</v>
      </c>
      <c r="P48" s="92" t="str">
        <f>IFERROR(IF(P$3='Rent Roll'!$U18,(-SUMIF('Monthly Cash Flow'!$F$2:$EG$2,'Commercial Lease'!P$2,'Monthly Cash Flow'!$F$29:$EG$29)*'Rent Roll'!$T18*'Rent Roll'!$R18),"-"),"-")</f>
        <v>-</v>
      </c>
      <c r="Q48" s="92" t="str">
        <f>IFERROR(IF(Q$3='Rent Roll'!$U18,(-SUMIF('Monthly Cash Flow'!$F$2:$EG$2,'Commercial Lease'!Q$2,'Monthly Cash Flow'!$F$29:$EG$29)*'Rent Roll'!$T18*'Rent Roll'!$R18),"-"),"-")</f>
        <v>-</v>
      </c>
      <c r="R48" s="92" t="str">
        <f>IFERROR(IF(R$3='Rent Roll'!$U18,(-SUMIF('Monthly Cash Flow'!$F$2:$EG$2,'Commercial Lease'!R$2,'Monthly Cash Flow'!$F$29:$EG$29)*'Rent Roll'!$T18*'Rent Roll'!$R18),"-"),"-")</f>
        <v>-</v>
      </c>
      <c r="S48" s="92" t="str">
        <f>IFERROR(IF(S$3='Rent Roll'!$U18,(-SUMIF('Monthly Cash Flow'!$F$2:$EG$2,'Commercial Lease'!S$2,'Monthly Cash Flow'!$F$29:$EG$29)*'Rent Roll'!$T18*'Rent Roll'!$R18),"-"),"-")</f>
        <v>-</v>
      </c>
      <c r="T48" s="92" t="str">
        <f>IFERROR(IF(T$3='Rent Roll'!$U18,(-SUMIF('Monthly Cash Flow'!$F$2:$EG$2,'Commercial Lease'!T$2,'Monthly Cash Flow'!$F$29:$EG$29)*'Rent Roll'!$T18*'Rent Roll'!$R18),"-"),"-")</f>
        <v>-</v>
      </c>
      <c r="U48" s="92" t="str">
        <f>IFERROR(IF(U$3='Rent Roll'!$U18,(-SUMIF('Monthly Cash Flow'!$F$2:$EG$2,'Commercial Lease'!U$2,'Monthly Cash Flow'!$F$29:$EG$29)*'Rent Roll'!$T18*'Rent Roll'!$R18),"-"),"-")</f>
        <v>-</v>
      </c>
      <c r="V48" s="92" t="str">
        <f>IFERROR(IF(V$3='Rent Roll'!$U18,(-SUMIF('Monthly Cash Flow'!$F$2:$EG$2,'Commercial Lease'!V$2,'Monthly Cash Flow'!$F$29:$EG$29)*'Rent Roll'!$T18*'Rent Roll'!$R18),"-"),"-")</f>
        <v>-</v>
      </c>
      <c r="W48" s="92" t="str">
        <f>IFERROR(IF(W$3='Rent Roll'!$U18,(-SUMIF('Monthly Cash Flow'!$F$2:$EG$2,'Commercial Lease'!W$2,'Monthly Cash Flow'!$F$29:$EG$29)*'Rent Roll'!$T18*'Rent Roll'!$R18),"-"),"-")</f>
        <v>-</v>
      </c>
      <c r="X48" s="92" t="str">
        <f>IFERROR(IF(X$3='Rent Roll'!$U18,(-SUMIF('Monthly Cash Flow'!$F$2:$EG$2,'Commercial Lease'!X$2,'Monthly Cash Flow'!$F$29:$EG$29)*'Rent Roll'!$T18*'Rent Roll'!$R18),"-"),"-")</f>
        <v>-</v>
      </c>
      <c r="Y48" s="92" t="str">
        <f>IFERROR(IF(Y$3='Rent Roll'!$U18,(-SUMIF('Monthly Cash Flow'!$F$2:$EG$2,'Commercial Lease'!Y$2,'Monthly Cash Flow'!$F$29:$EG$29)*'Rent Roll'!$T18*'Rent Roll'!$R18),"-"),"-")</f>
        <v>-</v>
      </c>
      <c r="Z48" s="92" t="str">
        <f>IFERROR(IF(Z$3='Rent Roll'!$U18,(-SUMIF('Monthly Cash Flow'!$F$2:$EG$2,'Commercial Lease'!Z$2,'Monthly Cash Flow'!$F$29:$EG$29)*'Rent Roll'!$T18*'Rent Roll'!$R18),"-"),"-")</f>
        <v>-</v>
      </c>
      <c r="AA48" s="92" t="str">
        <f>IFERROR(IF(AA$3='Rent Roll'!$U18,(-SUMIF('Monthly Cash Flow'!$F$2:$EG$2,'Commercial Lease'!AA$2,'Monthly Cash Flow'!$F$29:$EG$29)*'Rent Roll'!$T18*'Rent Roll'!$R18),"-"),"-")</f>
        <v>-</v>
      </c>
      <c r="AB48" s="92" t="str">
        <f>IFERROR(IF(AB$3='Rent Roll'!$U18,(-SUMIF('Monthly Cash Flow'!$F$2:$EG$2,'Commercial Lease'!AB$2,'Monthly Cash Flow'!$F$29:$EG$29)*'Rent Roll'!$T18*'Rent Roll'!$R18),"-"),"-")</f>
        <v>-</v>
      </c>
      <c r="AC48" s="92" t="str">
        <f>IFERROR(IF(AC$3='Rent Roll'!$U18,(-SUMIF('Monthly Cash Flow'!$F$2:$EG$2,'Commercial Lease'!AC$2,'Monthly Cash Flow'!$F$29:$EG$29)*'Rent Roll'!$T18*'Rent Roll'!$R18),"-"),"-")</f>
        <v>-</v>
      </c>
      <c r="AD48" s="92" t="str">
        <f>IFERROR(IF(AD$3='Rent Roll'!$U18,(-SUMIF('Monthly Cash Flow'!$F$2:$EG$2,'Commercial Lease'!AD$2,'Monthly Cash Flow'!$F$29:$EG$29)*'Rent Roll'!$T18*'Rent Roll'!$R18),"-"),"-")</f>
        <v>-</v>
      </c>
      <c r="AE48" s="92" t="str">
        <f>IFERROR(IF(AE$3='Rent Roll'!$U18,(-SUMIF('Monthly Cash Flow'!$F$2:$EG$2,'Commercial Lease'!AE$2,'Monthly Cash Flow'!$F$29:$EG$29)*'Rent Roll'!$T18*'Rent Roll'!$R18),"-"),"-")</f>
        <v>-</v>
      </c>
      <c r="AF48" s="92" t="str">
        <f>IFERROR(IF(AF$3='Rent Roll'!$U18,(-SUMIF('Monthly Cash Flow'!$F$2:$EG$2,'Commercial Lease'!AF$2,'Monthly Cash Flow'!$F$29:$EG$29)*'Rent Roll'!$T18*'Rent Roll'!$R18),"-"),"-")</f>
        <v>-</v>
      </c>
      <c r="AG48" s="92" t="str">
        <f>IFERROR(IF(AG$3='Rent Roll'!$U18,(-SUMIF('Monthly Cash Flow'!$F$2:$EG$2,'Commercial Lease'!AG$2,'Monthly Cash Flow'!$F$29:$EG$29)*'Rent Roll'!$T18*'Rent Roll'!$R18),"-"),"-")</f>
        <v>-</v>
      </c>
      <c r="AH48" s="92" t="str">
        <f>IFERROR(IF(AH$3='Rent Roll'!$U18,(-SUMIF('Monthly Cash Flow'!$F$2:$EG$2,'Commercial Lease'!AH$2,'Monthly Cash Flow'!$F$29:$EG$29)*'Rent Roll'!$T18*'Rent Roll'!$R18),"-"),"-")</f>
        <v>-</v>
      </c>
      <c r="AI48" s="92" t="str">
        <f>IFERROR(IF(AI$3='Rent Roll'!$U18,(-SUMIF('Monthly Cash Flow'!$F$2:$EG$2,'Commercial Lease'!AI$2,'Monthly Cash Flow'!$F$29:$EG$29)*'Rent Roll'!$T18*'Rent Roll'!$R18),"-"),"-")</f>
        <v>-</v>
      </c>
      <c r="AJ48" s="92" t="str">
        <f>IFERROR(IF(AJ$3='Rent Roll'!$U18,(-SUMIF('Monthly Cash Flow'!$F$2:$EG$2,'Commercial Lease'!AJ$2,'Monthly Cash Flow'!$F$29:$EG$29)*'Rent Roll'!$T18*'Rent Roll'!$R18),"-"),"-")</f>
        <v>-</v>
      </c>
      <c r="AK48" s="92" t="str">
        <f>IFERROR(IF(AK$3='Rent Roll'!$U18,(-SUMIF('Monthly Cash Flow'!$F$2:$EG$2,'Commercial Lease'!AK$2,'Monthly Cash Flow'!$F$29:$EG$29)*'Rent Roll'!$T18*'Rent Roll'!$R18),"-"),"-")</f>
        <v>-</v>
      </c>
      <c r="AL48" s="92" t="str">
        <f>IFERROR(IF(AL$3='Rent Roll'!$U18,(-SUMIF('Monthly Cash Flow'!$F$2:$EG$2,'Commercial Lease'!AL$2,'Monthly Cash Flow'!$F$29:$EG$29)*'Rent Roll'!$T18*'Rent Roll'!$R18),"-"),"-")</f>
        <v>-</v>
      </c>
      <c r="AM48" s="92" t="str">
        <f>IFERROR(IF(AM$3='Rent Roll'!$U18,(-SUMIF('Monthly Cash Flow'!$F$2:$EG$2,'Commercial Lease'!AM$2,'Monthly Cash Flow'!$F$29:$EG$29)*'Rent Roll'!$T18*'Rent Roll'!$R18),"-"),"-")</f>
        <v>-</v>
      </c>
      <c r="AN48" s="92" t="str">
        <f>IFERROR(IF(AN$3='Rent Roll'!$U18,(-SUMIF('Monthly Cash Flow'!$F$2:$EG$2,'Commercial Lease'!AN$2,'Monthly Cash Flow'!$F$29:$EG$29)*'Rent Roll'!$T18*'Rent Roll'!$R18),"-"),"-")</f>
        <v>-</v>
      </c>
      <c r="AO48" s="92" t="str">
        <f>IFERROR(IF(AO$3='Rent Roll'!$U18,(-SUMIF('Monthly Cash Flow'!$F$2:$EG$2,'Commercial Lease'!AO$2,'Monthly Cash Flow'!$F$29:$EG$29)*'Rent Roll'!$T18*'Rent Roll'!$R18),"-"),"-")</f>
        <v>-</v>
      </c>
      <c r="AP48" s="92" t="str">
        <f>IFERROR(IF(AP$3='Rent Roll'!$U18,(-SUMIF('Monthly Cash Flow'!$F$2:$EG$2,'Commercial Lease'!AP$2,'Monthly Cash Flow'!$F$29:$EG$29)*'Rent Roll'!$T18*'Rent Roll'!$R18),"-"),"-")</f>
        <v>-</v>
      </c>
      <c r="AQ48" s="92" t="str">
        <f>IFERROR(IF(AQ$3='Rent Roll'!$U18,(-SUMIF('Monthly Cash Flow'!$F$2:$EG$2,'Commercial Lease'!AQ$2,'Monthly Cash Flow'!$F$29:$EG$29)*'Rent Roll'!$T18*'Rent Roll'!$R18),"-"),"-")</f>
        <v>-</v>
      </c>
      <c r="AR48" s="92" t="str">
        <f>IFERROR(IF(AR$3='Rent Roll'!$U18,(-SUMIF('Monthly Cash Flow'!$F$2:$EG$2,'Commercial Lease'!AR$2,'Monthly Cash Flow'!$F$29:$EG$29)*'Rent Roll'!$T18*'Rent Roll'!$R18),"-"),"-")</f>
        <v>-</v>
      </c>
      <c r="AS48" s="92" t="str">
        <f>IFERROR(IF(AS$3='Rent Roll'!$U18,(-SUMIF('Monthly Cash Flow'!$F$2:$EG$2,'Commercial Lease'!AS$2,'Monthly Cash Flow'!$F$29:$EG$29)*'Rent Roll'!$T18*'Rent Roll'!$R18),"-"),"-")</f>
        <v>-</v>
      </c>
      <c r="AT48" s="92" t="str">
        <f>IFERROR(IF(AT$3='Rent Roll'!$U18,(-SUMIF('Monthly Cash Flow'!$F$2:$EG$2,'Commercial Lease'!AT$2,'Monthly Cash Flow'!$F$29:$EG$29)*'Rent Roll'!$T18*'Rent Roll'!$R18),"-"),"-")</f>
        <v>-</v>
      </c>
      <c r="AU48" s="92" t="str">
        <f>IFERROR(IF(AU$3='Rent Roll'!$U18,(-SUMIF('Monthly Cash Flow'!$F$2:$EG$2,'Commercial Lease'!AU$2,'Monthly Cash Flow'!$F$29:$EG$29)*'Rent Roll'!$T18*'Rent Roll'!$R18),"-"),"-")</f>
        <v>-</v>
      </c>
      <c r="AV48" s="92" t="str">
        <f>IFERROR(IF(AV$3='Rent Roll'!$U18,(-SUMIF('Monthly Cash Flow'!$F$2:$EG$2,'Commercial Lease'!AV$2,'Monthly Cash Flow'!$F$29:$EG$29)*'Rent Roll'!$T18*'Rent Roll'!$R18),"-"),"-")</f>
        <v>-</v>
      </c>
      <c r="AW48" s="92" t="str">
        <f>IFERROR(IF(AW$3='Rent Roll'!$U18,(-SUMIF('Monthly Cash Flow'!$F$2:$EG$2,'Commercial Lease'!AW$2,'Monthly Cash Flow'!$F$29:$EG$29)*'Rent Roll'!$T18*'Rent Roll'!$R18),"-"),"-")</f>
        <v>-</v>
      </c>
      <c r="AX48" s="92" t="str">
        <f>IFERROR(IF(AX$3='Rent Roll'!$U18,(-SUMIF('Monthly Cash Flow'!$F$2:$EG$2,'Commercial Lease'!AX$2,'Monthly Cash Flow'!$F$29:$EG$29)*'Rent Roll'!$T18*'Rent Roll'!$R18),"-"),"-")</f>
        <v>-</v>
      </c>
      <c r="AY48" s="92" t="str">
        <f>IFERROR(IF(AY$3='Rent Roll'!$U18,(-SUMIF('Monthly Cash Flow'!$F$2:$EG$2,'Commercial Lease'!AY$2,'Monthly Cash Flow'!$F$29:$EG$29)*'Rent Roll'!$T18*'Rent Roll'!$R18),"-"),"-")</f>
        <v>-</v>
      </c>
      <c r="AZ48" s="92" t="str">
        <f>IFERROR(IF(AZ$3='Rent Roll'!$U18,(-SUMIF('Monthly Cash Flow'!$F$2:$EG$2,'Commercial Lease'!AZ$2,'Monthly Cash Flow'!$F$29:$EG$29)*'Rent Roll'!$T18*'Rent Roll'!$R18),"-"),"-")</f>
        <v>-</v>
      </c>
      <c r="BA48" s="92" t="str">
        <f>IFERROR(IF(BA$3='Rent Roll'!$U18,(-SUMIF('Monthly Cash Flow'!$F$2:$EG$2,'Commercial Lease'!BA$2,'Monthly Cash Flow'!$F$29:$EG$29)*'Rent Roll'!$T18*'Rent Roll'!$R18),"-"),"-")</f>
        <v>-</v>
      </c>
      <c r="BB48" s="92" t="str">
        <f>IFERROR(IF(BB$3='Rent Roll'!$U18,(-SUMIF('Monthly Cash Flow'!$F$2:$EG$2,'Commercial Lease'!BB$2,'Monthly Cash Flow'!$F$29:$EG$29)*'Rent Roll'!$T18*'Rent Roll'!$R18),"-"),"-")</f>
        <v>-</v>
      </c>
      <c r="BC48" s="92" t="str">
        <f>IFERROR(IF(BC$3='Rent Roll'!$U18,(-SUMIF('Monthly Cash Flow'!$F$2:$EG$2,'Commercial Lease'!BC$2,'Monthly Cash Flow'!$F$29:$EG$29)*'Rent Roll'!$T18*'Rent Roll'!$R18),"-"),"-")</f>
        <v>-</v>
      </c>
      <c r="BD48" s="92" t="str">
        <f>IFERROR(IF(BD$3='Rent Roll'!$U18,(-SUMIF('Monthly Cash Flow'!$F$2:$EG$2,'Commercial Lease'!BD$2,'Monthly Cash Flow'!$F$29:$EG$29)*'Rent Roll'!$T18*'Rent Roll'!$R18),"-"),"-")</f>
        <v>-</v>
      </c>
      <c r="BE48" s="92" t="str">
        <f>IFERROR(IF(BE$3='Rent Roll'!$U18,(-SUMIF('Monthly Cash Flow'!$F$2:$EG$2,'Commercial Lease'!BE$2,'Monthly Cash Flow'!$F$29:$EG$29)*'Rent Roll'!$T18*'Rent Roll'!$R18),"-"),"-")</f>
        <v>-</v>
      </c>
      <c r="BF48" s="92" t="str">
        <f>IFERROR(IF(BF$3='Rent Roll'!$U18,(-SUMIF('Monthly Cash Flow'!$F$2:$EG$2,'Commercial Lease'!BF$2,'Monthly Cash Flow'!$F$29:$EG$29)*'Rent Roll'!$T18*'Rent Roll'!$R18),"-"),"-")</f>
        <v>-</v>
      </c>
      <c r="BG48" s="92" t="str">
        <f>IFERROR(IF(BG$3='Rent Roll'!$U18,(-SUMIF('Monthly Cash Flow'!$F$2:$EG$2,'Commercial Lease'!BG$2,'Monthly Cash Flow'!$F$29:$EG$29)*'Rent Roll'!$T18*'Rent Roll'!$R18),"-"),"-")</f>
        <v>-</v>
      </c>
      <c r="BH48" s="92" t="str">
        <f>IFERROR(IF(BH$3='Rent Roll'!$U18,(-SUMIF('Monthly Cash Flow'!$F$2:$EG$2,'Commercial Lease'!BH$2,'Monthly Cash Flow'!$F$29:$EG$29)*'Rent Roll'!$T18*'Rent Roll'!$R18),"-"),"-")</f>
        <v>-</v>
      </c>
      <c r="BI48" s="92" t="str">
        <f>IFERROR(IF(BI$3='Rent Roll'!$U18,(-SUMIF('Monthly Cash Flow'!$F$2:$EG$2,'Commercial Lease'!BI$2,'Monthly Cash Flow'!$F$29:$EG$29)*'Rent Roll'!$T18*'Rent Roll'!$R18),"-"),"-")</f>
        <v>-</v>
      </c>
      <c r="BJ48" s="92" t="str">
        <f>IFERROR(IF(BJ$3='Rent Roll'!$U18,(-SUMIF('Monthly Cash Flow'!$F$2:$EG$2,'Commercial Lease'!BJ$2,'Monthly Cash Flow'!$F$29:$EG$29)*'Rent Roll'!$T18*'Rent Roll'!$R18),"-"),"-")</f>
        <v>-</v>
      </c>
      <c r="BK48" s="92" t="str">
        <f>IFERROR(IF(BK$3='Rent Roll'!$U18,(-SUMIF('Monthly Cash Flow'!$F$2:$EG$2,'Commercial Lease'!BK$2,'Monthly Cash Flow'!$F$29:$EG$29)*'Rent Roll'!$T18*'Rent Roll'!$R18),"-"),"-")</f>
        <v>-</v>
      </c>
      <c r="BL48" s="92" t="str">
        <f>IFERROR(IF(BL$3='Rent Roll'!$U18,(-SUMIF('Monthly Cash Flow'!$F$2:$EG$2,'Commercial Lease'!BL$2,'Monthly Cash Flow'!$F$29:$EG$29)*'Rent Roll'!$T18*'Rent Roll'!$R18),"-"),"-")</f>
        <v>-</v>
      </c>
      <c r="BM48" s="92" t="str">
        <f>IFERROR(IF(BM$3='Rent Roll'!$U18,(-SUMIF('Monthly Cash Flow'!$F$2:$EG$2,'Commercial Lease'!BM$2,'Monthly Cash Flow'!$F$29:$EG$29)*'Rent Roll'!$T18*'Rent Roll'!$R18),"-"),"-")</f>
        <v>-</v>
      </c>
      <c r="BN48" s="92" t="str">
        <f>IFERROR(IF(BN$3='Rent Roll'!$U18,(-SUMIF('Monthly Cash Flow'!$F$2:$EG$2,'Commercial Lease'!BN$2,'Monthly Cash Flow'!$F$29:$EG$29)*'Rent Roll'!$T18*'Rent Roll'!$R18),"-"),"-")</f>
        <v>-</v>
      </c>
      <c r="BO48" s="92" t="str">
        <f>IFERROR(IF(BO$3='Rent Roll'!$U18,(-SUMIF('Monthly Cash Flow'!$F$2:$EG$2,'Commercial Lease'!BO$2,'Monthly Cash Flow'!$F$29:$EG$29)*'Rent Roll'!$T18*'Rent Roll'!$R18),"-"),"-")</f>
        <v>-</v>
      </c>
      <c r="BP48" s="92" t="str">
        <f>IFERROR(IF(BP$3='Rent Roll'!$U18,(-SUMIF('Monthly Cash Flow'!$F$2:$EG$2,'Commercial Lease'!BP$2,'Monthly Cash Flow'!$F$29:$EG$29)*'Rent Roll'!$T18*'Rent Roll'!$R18),"-"),"-")</f>
        <v>-</v>
      </c>
      <c r="BQ48" s="92" t="str">
        <f>IFERROR(IF(BQ$3='Rent Roll'!$U18,(-SUMIF('Monthly Cash Flow'!$F$2:$EG$2,'Commercial Lease'!BQ$2,'Monthly Cash Flow'!$F$29:$EG$29)*'Rent Roll'!$T18*'Rent Roll'!$R18),"-"),"-")</f>
        <v>-</v>
      </c>
      <c r="BR48" s="92" t="str">
        <f>IFERROR(IF(BR$3='Rent Roll'!$U18,(-SUMIF('Monthly Cash Flow'!$F$2:$EG$2,'Commercial Lease'!BR$2,'Monthly Cash Flow'!$F$29:$EG$29)*'Rent Roll'!$T18*'Rent Roll'!$R18),"-"),"-")</f>
        <v>-</v>
      </c>
      <c r="BS48" s="92" t="str">
        <f>IFERROR(IF(BS$3='Rent Roll'!$U18,(-SUMIF('Monthly Cash Flow'!$F$2:$EG$2,'Commercial Lease'!BS$2,'Monthly Cash Flow'!$F$29:$EG$29)*'Rent Roll'!$T18*'Rent Roll'!$R18),"-"),"-")</f>
        <v>-</v>
      </c>
      <c r="BT48" s="92" t="str">
        <f>IFERROR(IF(BT$3='Rent Roll'!$U18,(-SUMIF('Monthly Cash Flow'!$F$2:$EG$2,'Commercial Lease'!BT$2,'Monthly Cash Flow'!$F$29:$EG$29)*'Rent Roll'!$T18*'Rent Roll'!$R18),"-"),"-")</f>
        <v>-</v>
      </c>
      <c r="BU48" s="92" t="str">
        <f>IFERROR(IF(BU$3='Rent Roll'!$U18,(-SUMIF('Monthly Cash Flow'!$F$2:$EG$2,'Commercial Lease'!BU$2,'Monthly Cash Flow'!$F$29:$EG$29)*'Rent Roll'!$T18*'Rent Roll'!$R18),"-"),"-")</f>
        <v>-</v>
      </c>
      <c r="BV48" s="92" t="str">
        <f>IFERROR(IF(BV$3='Rent Roll'!$U18,(-SUMIF('Monthly Cash Flow'!$F$2:$EG$2,'Commercial Lease'!BV$2,'Monthly Cash Flow'!$F$29:$EG$29)*'Rent Roll'!$T18*'Rent Roll'!$R18),"-"),"-")</f>
        <v>-</v>
      </c>
      <c r="BW48" s="92" t="str">
        <f>IFERROR(IF(BW$3='Rent Roll'!$U18,(-SUMIF('Monthly Cash Flow'!$F$2:$EG$2,'Commercial Lease'!BW$2,'Monthly Cash Flow'!$F$29:$EG$29)*'Rent Roll'!$T18*'Rent Roll'!$R18),"-"),"-")</f>
        <v>-</v>
      </c>
      <c r="BX48" s="92" t="str">
        <f>IFERROR(IF(BX$3='Rent Roll'!$U18,(-SUMIF('Monthly Cash Flow'!$F$2:$EG$2,'Commercial Lease'!BX$2,'Monthly Cash Flow'!$F$29:$EG$29)*'Rent Roll'!$T18*'Rent Roll'!$R18),"-"),"-")</f>
        <v>-</v>
      </c>
      <c r="BY48" s="92" t="str">
        <f>IFERROR(IF(BY$3='Rent Roll'!$U18,(-SUMIF('Monthly Cash Flow'!$F$2:$EG$2,'Commercial Lease'!BY$2,'Monthly Cash Flow'!$F$29:$EG$29)*'Rent Roll'!$T18*'Rent Roll'!$R18),"-"),"-")</f>
        <v>-</v>
      </c>
      <c r="BZ48" s="92" t="str">
        <f>IFERROR(IF(BZ$3='Rent Roll'!$U18,(-SUMIF('Monthly Cash Flow'!$F$2:$EG$2,'Commercial Lease'!BZ$2,'Monthly Cash Flow'!$F$29:$EG$29)*'Rent Roll'!$T18*'Rent Roll'!$R18),"-"),"-")</f>
        <v>-</v>
      </c>
      <c r="CA48" s="92" t="str">
        <f>IFERROR(IF(CA$3='Rent Roll'!$U18,(-SUMIF('Monthly Cash Flow'!$F$2:$EG$2,'Commercial Lease'!CA$2,'Monthly Cash Flow'!$F$29:$EG$29)*'Rent Roll'!$T18*'Rent Roll'!$R18),"-"),"-")</f>
        <v>-</v>
      </c>
      <c r="CB48" s="92" t="str">
        <f>IFERROR(IF(CB$3='Rent Roll'!$U18,(-SUMIF('Monthly Cash Flow'!$F$2:$EG$2,'Commercial Lease'!CB$2,'Monthly Cash Flow'!$F$29:$EG$29)*'Rent Roll'!$T18*'Rent Roll'!$R18),"-"),"-")</f>
        <v>-</v>
      </c>
      <c r="CC48" s="92" t="str">
        <f>IFERROR(IF(CC$3='Rent Roll'!$U18,(-SUMIF('Monthly Cash Flow'!$F$2:$EG$2,'Commercial Lease'!CC$2,'Monthly Cash Flow'!$F$29:$EG$29)*'Rent Roll'!$T18*'Rent Roll'!$R18),"-"),"-")</f>
        <v>-</v>
      </c>
      <c r="CD48" s="92" t="str">
        <f>IFERROR(IF(CD$3='Rent Roll'!$U18,(-SUMIF('Monthly Cash Flow'!$F$2:$EG$2,'Commercial Lease'!CD$2,'Monthly Cash Flow'!$F$29:$EG$29)*'Rent Roll'!$T18*'Rent Roll'!$R18),"-"),"-")</f>
        <v>-</v>
      </c>
      <c r="CE48" s="92" t="str">
        <f>IFERROR(IF(CE$3='Rent Roll'!$U18,(-SUMIF('Monthly Cash Flow'!$F$2:$EG$2,'Commercial Lease'!CE$2,'Monthly Cash Flow'!$F$29:$EG$29)*'Rent Roll'!$T18*'Rent Roll'!$R18),"-"),"-")</f>
        <v>-</v>
      </c>
      <c r="CF48" s="92" t="str">
        <f>IFERROR(IF(CF$3='Rent Roll'!$U18,(-SUMIF('Monthly Cash Flow'!$F$2:$EG$2,'Commercial Lease'!CF$2,'Monthly Cash Flow'!$F$29:$EG$29)*'Rent Roll'!$T18*'Rent Roll'!$R18),"-"),"-")</f>
        <v>-</v>
      </c>
      <c r="CG48" s="92" t="str">
        <f>IFERROR(IF(CG$3='Rent Roll'!$U18,(-SUMIF('Monthly Cash Flow'!$F$2:$EG$2,'Commercial Lease'!CG$2,'Monthly Cash Flow'!$F$29:$EG$29)*'Rent Roll'!$T18*'Rent Roll'!$R18),"-"),"-")</f>
        <v>-</v>
      </c>
      <c r="CH48" s="92" t="str">
        <f>IFERROR(IF(CH$3='Rent Roll'!$U18,(-SUMIF('Monthly Cash Flow'!$F$2:$EG$2,'Commercial Lease'!CH$2,'Monthly Cash Flow'!$F$29:$EG$29)*'Rent Roll'!$T18*'Rent Roll'!$R18),"-"),"-")</f>
        <v>-</v>
      </c>
      <c r="CI48" s="92" t="str">
        <f>IFERROR(IF(CI$3='Rent Roll'!$U18,(-SUMIF('Monthly Cash Flow'!$F$2:$EG$2,'Commercial Lease'!CI$2,'Monthly Cash Flow'!$F$29:$EG$29)*'Rent Roll'!$T18*'Rent Roll'!$R18),"-"),"-")</f>
        <v>-</v>
      </c>
      <c r="CJ48" s="92" t="str">
        <f>IFERROR(IF(CJ$3='Rent Roll'!$U18,(-SUMIF('Monthly Cash Flow'!$F$2:$EG$2,'Commercial Lease'!CJ$2,'Monthly Cash Flow'!$F$29:$EG$29)*'Rent Roll'!$T18*'Rent Roll'!$R18),"-"),"-")</f>
        <v>-</v>
      </c>
      <c r="CK48" s="92" t="str">
        <f>IFERROR(IF(CK$3='Rent Roll'!$U18,(-SUMIF('Monthly Cash Flow'!$F$2:$EG$2,'Commercial Lease'!CK$2,'Monthly Cash Flow'!$F$29:$EG$29)*'Rent Roll'!$T18*'Rent Roll'!$R18),"-"),"-")</f>
        <v>-</v>
      </c>
      <c r="CL48" s="92" t="str">
        <f>IFERROR(IF(CL$3='Rent Roll'!$U18,(-SUMIF('Monthly Cash Flow'!$F$2:$EG$2,'Commercial Lease'!CL$2,'Monthly Cash Flow'!$F$29:$EG$29)*'Rent Roll'!$T18*'Rent Roll'!$R18),"-"),"-")</f>
        <v>-</v>
      </c>
      <c r="CM48" s="92" t="str">
        <f>IFERROR(IF(CM$3='Rent Roll'!$U18,(-SUMIF('Monthly Cash Flow'!$F$2:$EG$2,'Commercial Lease'!CM$2,'Monthly Cash Flow'!$F$29:$EG$29)*'Rent Roll'!$T18*'Rent Roll'!$R18),"-"),"-")</f>
        <v>-</v>
      </c>
      <c r="CN48" s="92" t="str">
        <f>IFERROR(IF(CN$3='Rent Roll'!$U18,(-SUMIF('Monthly Cash Flow'!$F$2:$EG$2,'Commercial Lease'!CN$2,'Monthly Cash Flow'!$F$29:$EG$29)*'Rent Roll'!$T18*'Rent Roll'!$R18),"-"),"-")</f>
        <v>-</v>
      </c>
      <c r="CO48" s="92" t="str">
        <f>IFERROR(IF(CO$3='Rent Roll'!$U18,(-SUMIF('Monthly Cash Flow'!$F$2:$EG$2,'Commercial Lease'!CO$2,'Monthly Cash Flow'!$F$29:$EG$29)*'Rent Roll'!$T18*'Rent Roll'!$R18),"-"),"-")</f>
        <v>-</v>
      </c>
      <c r="CP48" s="92" t="str">
        <f>IFERROR(IF(CP$3='Rent Roll'!$U18,(-SUMIF('Monthly Cash Flow'!$F$2:$EG$2,'Commercial Lease'!CP$2,'Monthly Cash Flow'!$F$29:$EG$29)*'Rent Roll'!$T18*'Rent Roll'!$R18),"-"),"-")</f>
        <v>-</v>
      </c>
      <c r="CQ48" s="92" t="str">
        <f>IFERROR(IF(CQ$3='Rent Roll'!$U18,(-SUMIF('Monthly Cash Flow'!$F$2:$EG$2,'Commercial Lease'!CQ$2,'Monthly Cash Flow'!$F$29:$EG$29)*'Rent Roll'!$T18*'Rent Roll'!$R18),"-"),"-")</f>
        <v>-</v>
      </c>
      <c r="CR48" s="92" t="str">
        <f>IFERROR(IF(CR$3='Rent Roll'!$U18,(-SUMIF('Monthly Cash Flow'!$F$2:$EG$2,'Commercial Lease'!CR$2,'Monthly Cash Flow'!$F$29:$EG$29)*'Rent Roll'!$T18*'Rent Roll'!$R18),"-"),"-")</f>
        <v>-</v>
      </c>
      <c r="CS48" s="92" t="str">
        <f>IFERROR(IF(CS$3='Rent Roll'!$U18,(-SUMIF('Monthly Cash Flow'!$F$2:$EG$2,'Commercial Lease'!CS$2,'Monthly Cash Flow'!$F$29:$EG$29)*'Rent Roll'!$T18*'Rent Roll'!$R18),"-"),"-")</f>
        <v>-</v>
      </c>
      <c r="CT48" s="92" t="str">
        <f>IFERROR(IF(CT$3='Rent Roll'!$U18,(-SUMIF('Monthly Cash Flow'!$F$2:$EG$2,'Commercial Lease'!CT$2,'Monthly Cash Flow'!$F$29:$EG$29)*'Rent Roll'!$T18*'Rent Roll'!$R18),"-"),"-")</f>
        <v>-</v>
      </c>
      <c r="CU48" s="92" t="str">
        <f>IFERROR(IF(CU$3='Rent Roll'!$U18,(-SUMIF('Monthly Cash Flow'!$F$2:$EG$2,'Commercial Lease'!CU$2,'Monthly Cash Flow'!$F$29:$EG$29)*'Rent Roll'!$T18*'Rent Roll'!$R18),"-"),"-")</f>
        <v>-</v>
      </c>
      <c r="CV48" s="92" t="str">
        <f>IFERROR(IF(CV$3='Rent Roll'!$U18,(-SUMIF('Monthly Cash Flow'!$F$2:$EG$2,'Commercial Lease'!CV$2,'Monthly Cash Flow'!$F$29:$EG$29)*'Rent Roll'!$T18*'Rent Roll'!$R18),"-"),"-")</f>
        <v>-</v>
      </c>
      <c r="CW48" s="92" t="str">
        <f>IFERROR(IF(CW$3='Rent Roll'!$U18,(-SUMIF('Monthly Cash Flow'!$F$2:$EG$2,'Commercial Lease'!CW$2,'Monthly Cash Flow'!$F$29:$EG$29)*'Rent Roll'!$T18*'Rent Roll'!$R18),"-"),"-")</f>
        <v>-</v>
      </c>
      <c r="CX48" s="92" t="str">
        <f>IFERROR(IF(CX$3='Rent Roll'!$U18,(-SUMIF('Monthly Cash Flow'!$F$2:$EG$2,'Commercial Lease'!CX$2,'Monthly Cash Flow'!$F$29:$EG$29)*'Rent Roll'!$T18*'Rent Roll'!$R18),"-"),"-")</f>
        <v>-</v>
      </c>
      <c r="CY48" s="92" t="str">
        <f>IFERROR(IF(CY$3='Rent Roll'!$U18,(-SUMIF('Monthly Cash Flow'!$F$2:$EG$2,'Commercial Lease'!CY$2,'Monthly Cash Flow'!$F$29:$EG$29)*'Rent Roll'!$T18*'Rent Roll'!$R18),"-"),"-")</f>
        <v>-</v>
      </c>
      <c r="CZ48" s="92" t="str">
        <f>IFERROR(IF(CZ$3='Rent Roll'!$U18,(-SUMIF('Monthly Cash Flow'!$F$2:$EG$2,'Commercial Lease'!CZ$2,'Monthly Cash Flow'!$F$29:$EG$29)*'Rent Roll'!$T18*'Rent Roll'!$R18),"-"),"-")</f>
        <v>-</v>
      </c>
      <c r="DA48" s="92" t="str">
        <f>IFERROR(IF(DA$3='Rent Roll'!$U18,(-SUMIF('Monthly Cash Flow'!$F$2:$EG$2,'Commercial Lease'!DA$2,'Monthly Cash Flow'!$F$29:$EG$29)*'Rent Roll'!$T18*'Rent Roll'!$R18),"-"),"-")</f>
        <v>-</v>
      </c>
      <c r="DB48" s="92" t="str">
        <f>IFERROR(IF(DB$3='Rent Roll'!$U18,(-SUMIF('Monthly Cash Flow'!$F$2:$EG$2,'Commercial Lease'!DB$2,'Monthly Cash Flow'!$F$29:$EG$29)*'Rent Roll'!$T18*'Rent Roll'!$R18),"-"),"-")</f>
        <v>-</v>
      </c>
      <c r="DC48" s="92" t="str">
        <f>IFERROR(IF(DC$3='Rent Roll'!$U18,(-SUMIF('Monthly Cash Flow'!$F$2:$EG$2,'Commercial Lease'!DC$2,'Monthly Cash Flow'!$F$29:$EG$29)*'Rent Roll'!$T18*'Rent Roll'!$R18),"-"),"-")</f>
        <v>-</v>
      </c>
      <c r="DD48" s="92" t="str">
        <f>IFERROR(IF(DD$3='Rent Roll'!$U18,(-SUMIF('Monthly Cash Flow'!$F$2:$EG$2,'Commercial Lease'!DD$2,'Monthly Cash Flow'!$F$29:$EG$29)*'Rent Roll'!$T18*'Rent Roll'!$R18),"-"),"-")</f>
        <v>-</v>
      </c>
      <c r="DE48" s="92" t="str">
        <f>IFERROR(IF(DE$3='Rent Roll'!$U18,(-SUMIF('Monthly Cash Flow'!$F$2:$EG$2,'Commercial Lease'!DE$2,'Monthly Cash Flow'!$F$29:$EG$29)*'Rent Roll'!$T18*'Rent Roll'!$R18),"-"),"-")</f>
        <v>-</v>
      </c>
      <c r="DF48" s="92" t="str">
        <f>IFERROR(IF(DF$3='Rent Roll'!$U18,(-SUMIF('Monthly Cash Flow'!$F$2:$EG$2,'Commercial Lease'!DF$2,'Monthly Cash Flow'!$F$29:$EG$29)*'Rent Roll'!$T18*'Rent Roll'!$R18),"-"),"-")</f>
        <v>-</v>
      </c>
      <c r="DG48" s="92" t="str">
        <f>IFERROR(IF(DG$3='Rent Roll'!$U18,(-SUMIF('Monthly Cash Flow'!$F$2:$EG$2,'Commercial Lease'!DG$2,'Monthly Cash Flow'!$F$29:$EG$29)*'Rent Roll'!$T18*'Rent Roll'!$R18),"-"),"-")</f>
        <v>-</v>
      </c>
      <c r="DH48" s="92" t="str">
        <f>IFERROR(IF(DH$3='Rent Roll'!$U18,(-SUMIF('Monthly Cash Flow'!$F$2:$EG$2,'Commercial Lease'!DH$2,'Monthly Cash Flow'!$F$29:$EG$29)*'Rent Roll'!$T18*'Rent Roll'!$R18),"-"),"-")</f>
        <v>-</v>
      </c>
      <c r="DI48" s="92" t="str">
        <f>IFERROR(IF(DI$3='Rent Roll'!$U18,(-SUMIF('Monthly Cash Flow'!$F$2:$EG$2,'Commercial Lease'!DI$2,'Monthly Cash Flow'!$F$29:$EG$29)*'Rent Roll'!$T18*'Rent Roll'!$R18),"-"),"-")</f>
        <v>-</v>
      </c>
      <c r="DJ48" s="92" t="str">
        <f>IFERROR(IF(DJ$3='Rent Roll'!$U18,(-SUMIF('Monthly Cash Flow'!$F$2:$EG$2,'Commercial Lease'!DJ$2,'Monthly Cash Flow'!$F$29:$EG$29)*'Rent Roll'!$T18*'Rent Roll'!$R18),"-"),"-")</f>
        <v>-</v>
      </c>
      <c r="DK48" s="92" t="str">
        <f>IFERROR(IF(DK$3='Rent Roll'!$U18,(-SUMIF('Monthly Cash Flow'!$F$2:$EG$2,'Commercial Lease'!DK$2,'Monthly Cash Flow'!$F$29:$EG$29)*'Rent Roll'!$T18*'Rent Roll'!$R18),"-"),"-")</f>
        <v>-</v>
      </c>
      <c r="DL48" s="92" t="str">
        <f>IFERROR(IF(DL$3='Rent Roll'!$U18,(-SUMIF('Monthly Cash Flow'!$F$2:$EG$2,'Commercial Lease'!DL$2,'Monthly Cash Flow'!$F$29:$EG$29)*'Rent Roll'!$T18*'Rent Roll'!$R18),"-"),"-")</f>
        <v>-</v>
      </c>
      <c r="DM48" s="92" t="str">
        <f>IFERROR(IF(DM$3='Rent Roll'!$U18,(-SUMIF('Monthly Cash Flow'!$F$2:$EG$2,'Commercial Lease'!DM$2,'Monthly Cash Flow'!$F$29:$EG$29)*'Rent Roll'!$T18*'Rent Roll'!$R18),"-"),"-")</f>
        <v>-</v>
      </c>
      <c r="DN48" s="92" t="str">
        <f>IFERROR(IF(DN$3='Rent Roll'!$U18,(-SUMIF('Monthly Cash Flow'!$F$2:$EG$2,'Commercial Lease'!DN$2,'Monthly Cash Flow'!$F$29:$EG$29)*'Rent Roll'!$T18*'Rent Roll'!$R18),"-"),"-")</f>
        <v>-</v>
      </c>
      <c r="DO48" s="92" t="str">
        <f>IFERROR(IF(DO$3='Rent Roll'!$U18,(-SUMIF('Monthly Cash Flow'!$F$2:$EG$2,'Commercial Lease'!DO$2,'Monthly Cash Flow'!$F$29:$EG$29)*'Rent Roll'!$T18*'Rent Roll'!$R18),"-"),"-")</f>
        <v>-</v>
      </c>
      <c r="DP48" s="92" t="str">
        <f>IFERROR(IF(DP$3='Rent Roll'!$U18,(-SUMIF('Monthly Cash Flow'!$F$2:$EG$2,'Commercial Lease'!DP$2,'Monthly Cash Flow'!$F$29:$EG$29)*'Rent Roll'!$T18*'Rent Roll'!$R18),"-"),"-")</f>
        <v>-</v>
      </c>
      <c r="DQ48" s="92" t="str">
        <f>IFERROR(IF(DQ$3='Rent Roll'!$U18,(-SUMIF('Monthly Cash Flow'!$F$2:$EG$2,'Commercial Lease'!DQ$2,'Monthly Cash Flow'!$F$29:$EG$29)*'Rent Roll'!$T18*'Rent Roll'!$R18),"-"),"-")</f>
        <v>-</v>
      </c>
      <c r="DR48" s="92" t="str">
        <f>IFERROR(IF(DR$3='Rent Roll'!$U18,(-SUMIF('Monthly Cash Flow'!$F$2:$EG$2,'Commercial Lease'!DR$2,'Monthly Cash Flow'!$F$29:$EG$29)*'Rent Roll'!$T18*'Rent Roll'!$R18),"-"),"-")</f>
        <v>-</v>
      </c>
      <c r="DS48" s="92" t="str">
        <f>IFERROR(IF(DS$3='Rent Roll'!$U18,(-SUMIF('Monthly Cash Flow'!$F$2:$EG$2,'Commercial Lease'!DS$2,'Monthly Cash Flow'!$F$29:$EG$29)*'Rent Roll'!$T18*'Rent Roll'!$R18),"-"),"-")</f>
        <v>-</v>
      </c>
      <c r="DT48" s="92" t="str">
        <f>IFERROR(IF(DT$3='Rent Roll'!$U18,(-SUMIF('Monthly Cash Flow'!$F$2:$EG$2,'Commercial Lease'!DT$2,'Monthly Cash Flow'!$F$29:$EG$29)*'Rent Roll'!$T18*'Rent Roll'!$R18),"-"),"-")</f>
        <v>-</v>
      </c>
      <c r="DU48" s="92" t="str">
        <f>IFERROR(IF(DU$3='Rent Roll'!$U18,(-SUMIF('Monthly Cash Flow'!$F$2:$EG$2,'Commercial Lease'!DU$2,'Monthly Cash Flow'!$F$29:$EG$29)*'Rent Roll'!$T18*'Rent Roll'!$R18),"-"),"-")</f>
        <v>-</v>
      </c>
      <c r="DV48" s="92" t="str">
        <f>IFERROR(IF(DV$3='Rent Roll'!$U18,(-SUMIF('Monthly Cash Flow'!$F$2:$EG$2,'Commercial Lease'!DV$2,'Monthly Cash Flow'!$F$29:$EG$29)*'Rent Roll'!$T18*'Rent Roll'!$R18),"-"),"-")</f>
        <v>-</v>
      </c>
      <c r="DW48" s="92" t="str">
        <f>IFERROR(IF(DW$3='Rent Roll'!$U18,(-SUMIF('Monthly Cash Flow'!$F$2:$EG$2,'Commercial Lease'!DW$2,'Monthly Cash Flow'!$F$29:$EG$29)*'Rent Roll'!$T18*'Rent Roll'!$R18),"-"),"-")</f>
        <v>-</v>
      </c>
      <c r="DX48" s="92" t="str">
        <f>IFERROR(IF(DX$3='Rent Roll'!$U18,(-SUMIF('Monthly Cash Flow'!$F$2:$EG$2,'Commercial Lease'!DX$2,'Monthly Cash Flow'!$F$29:$EG$29)*'Rent Roll'!$T18*'Rent Roll'!$R18),"-"),"-")</f>
        <v>-</v>
      </c>
      <c r="DY48" s="92" t="str">
        <f>IFERROR(IF(DY$3='Rent Roll'!$U18,(-SUMIF('Monthly Cash Flow'!$F$2:$EG$2,'Commercial Lease'!DY$2,'Monthly Cash Flow'!$F$29:$EG$29)*'Rent Roll'!$T18*'Rent Roll'!$R18),"-"),"-")</f>
        <v>-</v>
      </c>
      <c r="DZ48" s="92" t="str">
        <f>IFERROR(IF(DZ$3='Rent Roll'!$U18,(-SUMIF('Monthly Cash Flow'!$F$2:$EG$2,'Commercial Lease'!DZ$2,'Monthly Cash Flow'!$F$29:$EG$29)*'Rent Roll'!$T18*'Rent Roll'!$R18),"-"),"-")</f>
        <v>-</v>
      </c>
      <c r="EA48" s="92" t="str">
        <f>IFERROR(IF(EA$3='Rent Roll'!$U18,(-SUMIF('Monthly Cash Flow'!$F$2:$EG$2,'Commercial Lease'!EA$2,'Monthly Cash Flow'!$F$29:$EG$29)*'Rent Roll'!$T18*'Rent Roll'!$R18),"-"),"-")</f>
        <v>-</v>
      </c>
      <c r="EB48" s="92" t="str">
        <f>IFERROR(IF(EB$3='Rent Roll'!$U18,(-SUMIF('Monthly Cash Flow'!$F$2:$EG$2,'Commercial Lease'!EB$2,'Monthly Cash Flow'!$F$29:$EG$29)*'Rent Roll'!$T18*'Rent Roll'!$R18),"-"),"-")</f>
        <v>-</v>
      </c>
      <c r="EC48" s="92" t="str">
        <f>IFERROR(IF(EC$3='Rent Roll'!$U18,(-SUMIF('Monthly Cash Flow'!$F$2:$EG$2,'Commercial Lease'!EC$2,'Monthly Cash Flow'!$F$29:$EG$29)*'Rent Roll'!$T18*'Rent Roll'!$R18),"-"),"-")</f>
        <v>-</v>
      </c>
      <c r="ED48" s="92" t="str">
        <f>IFERROR(IF(ED$3='Rent Roll'!$U18,(-SUMIF('Monthly Cash Flow'!$F$2:$EG$2,'Commercial Lease'!ED$2,'Monthly Cash Flow'!$F$29:$EG$29)*'Rent Roll'!$T18*'Rent Roll'!$R18),"-"),"-")</f>
        <v>-</v>
      </c>
      <c r="EE48" s="92" t="str">
        <f>IFERROR(IF(EE$3='Rent Roll'!$U18,(-SUMIF('Monthly Cash Flow'!$F$2:$EG$2,'Commercial Lease'!EE$2,'Monthly Cash Flow'!$F$29:$EG$29)*'Rent Roll'!$T18*'Rent Roll'!$R18),"-"),"-")</f>
        <v>-</v>
      </c>
      <c r="EF48" s="214" t="str">
        <f>IFERROR(IF(EF$3='Rent Roll'!$U18,(-SUMIF('Monthly Cash Flow'!$F$2:$EG$2,'Commercial Lease'!EF$2,'Monthly Cash Flow'!$F$29:$EG$29)*'Rent Roll'!$T18*'Rent Roll'!$R18),"-"),"-")</f>
        <v>-</v>
      </c>
      <c r="EG48" s="251" t="s">
        <v>109</v>
      </c>
    </row>
    <row r="49" spans="2:137" x14ac:dyDescent="0.25">
      <c r="B49" s="291"/>
      <c r="C49" s="287" t="str">
        <f>CONCATENATE('Rent Roll'!B19&amp;" - "&amp;'Rent Roll'!C19)</f>
        <v xml:space="preserve"> - </v>
      </c>
      <c r="D49" s="214">
        <f t="shared" si="15"/>
        <v>0</v>
      </c>
      <c r="E49" s="92" t="str">
        <f>IFERROR(IF(E$3='Rent Roll'!$U19,(-SUMIF('Monthly Cash Flow'!$F$2:$EG$2,'Commercial Lease'!E$2,'Monthly Cash Flow'!$F$29:$EG$29)*'Rent Roll'!$T19*'Rent Roll'!$R19),"-"),"-")</f>
        <v>-</v>
      </c>
      <c r="F49" s="92" t="str">
        <f>IFERROR(IF(F$3='Rent Roll'!$U19,(-SUMIF('Monthly Cash Flow'!$F$2:$EG$2,'Commercial Lease'!F$2,'Monthly Cash Flow'!$F$29:$EG$29)*'Rent Roll'!$T19*'Rent Roll'!$R19),"-"),"-")</f>
        <v>-</v>
      </c>
      <c r="G49" s="92" t="str">
        <f>IFERROR(IF(G$3='Rent Roll'!$U19,(-SUMIF('Monthly Cash Flow'!$F$2:$EG$2,'Commercial Lease'!G$2,'Monthly Cash Flow'!$F$29:$EG$29)*'Rent Roll'!$T19*'Rent Roll'!$R19),"-"),"-")</f>
        <v>-</v>
      </c>
      <c r="H49" s="92" t="str">
        <f>IFERROR(IF(H$3='Rent Roll'!$U19,(-SUMIF('Monthly Cash Flow'!$F$2:$EG$2,'Commercial Lease'!H$2,'Monthly Cash Flow'!$F$29:$EG$29)*'Rent Roll'!$T19*'Rent Roll'!$R19),"-"),"-")</f>
        <v>-</v>
      </c>
      <c r="I49" s="92" t="str">
        <f>IFERROR(IF(I$3='Rent Roll'!$U19,(-SUMIF('Monthly Cash Flow'!$F$2:$EG$2,'Commercial Lease'!I$2,'Monthly Cash Flow'!$F$29:$EG$29)*'Rent Roll'!$T19*'Rent Roll'!$R19),"-"),"-")</f>
        <v>-</v>
      </c>
      <c r="J49" s="92" t="str">
        <f>IFERROR(IF(J$3='Rent Roll'!$U19,(-SUMIF('Monthly Cash Flow'!$F$2:$EG$2,'Commercial Lease'!J$2,'Monthly Cash Flow'!$F$29:$EG$29)*'Rent Roll'!$T19*'Rent Roll'!$R19),"-"),"-")</f>
        <v>-</v>
      </c>
      <c r="K49" s="92" t="str">
        <f>IFERROR(IF(K$3='Rent Roll'!$U19,(-SUMIF('Monthly Cash Flow'!$F$2:$EG$2,'Commercial Lease'!K$2,'Monthly Cash Flow'!$F$29:$EG$29)*'Rent Roll'!$T19*'Rent Roll'!$R19),"-"),"-")</f>
        <v>-</v>
      </c>
      <c r="L49" s="92" t="str">
        <f>IFERROR(IF(L$3='Rent Roll'!$U19,(-SUMIF('Monthly Cash Flow'!$F$2:$EG$2,'Commercial Lease'!L$2,'Monthly Cash Flow'!$F$29:$EG$29)*'Rent Roll'!$T19*'Rent Roll'!$R19),"-"),"-")</f>
        <v>-</v>
      </c>
      <c r="M49" s="92" t="str">
        <f>IFERROR(IF(M$3='Rent Roll'!$U19,(-SUMIF('Monthly Cash Flow'!$F$2:$EG$2,'Commercial Lease'!M$2,'Monthly Cash Flow'!$F$29:$EG$29)*'Rent Roll'!$T19*'Rent Roll'!$R19),"-"),"-")</f>
        <v>-</v>
      </c>
      <c r="N49" s="92" t="str">
        <f>IFERROR(IF(N$3='Rent Roll'!$U19,(-SUMIF('Monthly Cash Flow'!$F$2:$EG$2,'Commercial Lease'!N$2,'Monthly Cash Flow'!$F$29:$EG$29)*'Rent Roll'!$T19*'Rent Roll'!$R19),"-"),"-")</f>
        <v>-</v>
      </c>
      <c r="O49" s="92" t="str">
        <f>IFERROR(IF(O$3='Rent Roll'!$U19,(-SUMIF('Monthly Cash Flow'!$F$2:$EG$2,'Commercial Lease'!O$2,'Monthly Cash Flow'!$F$29:$EG$29)*'Rent Roll'!$T19*'Rent Roll'!$R19),"-"),"-")</f>
        <v>-</v>
      </c>
      <c r="P49" s="92" t="str">
        <f>IFERROR(IF(P$3='Rent Roll'!$U19,(-SUMIF('Monthly Cash Flow'!$F$2:$EG$2,'Commercial Lease'!P$2,'Monthly Cash Flow'!$F$29:$EG$29)*'Rent Roll'!$T19*'Rent Roll'!$R19),"-"),"-")</f>
        <v>-</v>
      </c>
      <c r="Q49" s="92" t="str">
        <f>IFERROR(IF(Q$3='Rent Roll'!$U19,(-SUMIF('Monthly Cash Flow'!$F$2:$EG$2,'Commercial Lease'!Q$2,'Monthly Cash Flow'!$F$29:$EG$29)*'Rent Roll'!$T19*'Rent Roll'!$R19),"-"),"-")</f>
        <v>-</v>
      </c>
      <c r="R49" s="92" t="str">
        <f>IFERROR(IF(R$3='Rent Roll'!$U19,(-SUMIF('Monthly Cash Flow'!$F$2:$EG$2,'Commercial Lease'!R$2,'Monthly Cash Flow'!$F$29:$EG$29)*'Rent Roll'!$T19*'Rent Roll'!$R19),"-"),"-")</f>
        <v>-</v>
      </c>
      <c r="S49" s="92" t="str">
        <f>IFERROR(IF(S$3='Rent Roll'!$U19,(-SUMIF('Monthly Cash Flow'!$F$2:$EG$2,'Commercial Lease'!S$2,'Monthly Cash Flow'!$F$29:$EG$29)*'Rent Roll'!$T19*'Rent Roll'!$R19),"-"),"-")</f>
        <v>-</v>
      </c>
      <c r="T49" s="92" t="str">
        <f>IFERROR(IF(T$3='Rent Roll'!$U19,(-SUMIF('Monthly Cash Flow'!$F$2:$EG$2,'Commercial Lease'!T$2,'Monthly Cash Flow'!$F$29:$EG$29)*'Rent Roll'!$T19*'Rent Roll'!$R19),"-"),"-")</f>
        <v>-</v>
      </c>
      <c r="U49" s="92" t="str">
        <f>IFERROR(IF(U$3='Rent Roll'!$U19,(-SUMIF('Monthly Cash Flow'!$F$2:$EG$2,'Commercial Lease'!U$2,'Monthly Cash Flow'!$F$29:$EG$29)*'Rent Roll'!$T19*'Rent Roll'!$R19),"-"),"-")</f>
        <v>-</v>
      </c>
      <c r="V49" s="92" t="str">
        <f>IFERROR(IF(V$3='Rent Roll'!$U19,(-SUMIF('Monthly Cash Flow'!$F$2:$EG$2,'Commercial Lease'!V$2,'Monthly Cash Flow'!$F$29:$EG$29)*'Rent Roll'!$T19*'Rent Roll'!$R19),"-"),"-")</f>
        <v>-</v>
      </c>
      <c r="W49" s="92" t="str">
        <f>IFERROR(IF(W$3='Rent Roll'!$U19,(-SUMIF('Monthly Cash Flow'!$F$2:$EG$2,'Commercial Lease'!W$2,'Monthly Cash Flow'!$F$29:$EG$29)*'Rent Roll'!$T19*'Rent Roll'!$R19),"-"),"-")</f>
        <v>-</v>
      </c>
      <c r="X49" s="92" t="str">
        <f>IFERROR(IF(X$3='Rent Roll'!$U19,(-SUMIF('Monthly Cash Flow'!$F$2:$EG$2,'Commercial Lease'!X$2,'Monthly Cash Flow'!$F$29:$EG$29)*'Rent Roll'!$T19*'Rent Roll'!$R19),"-"),"-")</f>
        <v>-</v>
      </c>
      <c r="Y49" s="92" t="str">
        <f>IFERROR(IF(Y$3='Rent Roll'!$U19,(-SUMIF('Monthly Cash Flow'!$F$2:$EG$2,'Commercial Lease'!Y$2,'Monthly Cash Flow'!$F$29:$EG$29)*'Rent Roll'!$T19*'Rent Roll'!$R19),"-"),"-")</f>
        <v>-</v>
      </c>
      <c r="Z49" s="92" t="str">
        <f>IFERROR(IF(Z$3='Rent Roll'!$U19,(-SUMIF('Monthly Cash Flow'!$F$2:$EG$2,'Commercial Lease'!Z$2,'Monthly Cash Flow'!$F$29:$EG$29)*'Rent Roll'!$T19*'Rent Roll'!$R19),"-"),"-")</f>
        <v>-</v>
      </c>
      <c r="AA49" s="92" t="str">
        <f>IFERROR(IF(AA$3='Rent Roll'!$U19,(-SUMIF('Monthly Cash Flow'!$F$2:$EG$2,'Commercial Lease'!AA$2,'Monthly Cash Flow'!$F$29:$EG$29)*'Rent Roll'!$T19*'Rent Roll'!$R19),"-"),"-")</f>
        <v>-</v>
      </c>
      <c r="AB49" s="92" t="str">
        <f>IFERROR(IF(AB$3='Rent Roll'!$U19,(-SUMIF('Monthly Cash Flow'!$F$2:$EG$2,'Commercial Lease'!AB$2,'Monthly Cash Flow'!$F$29:$EG$29)*'Rent Roll'!$T19*'Rent Roll'!$R19),"-"),"-")</f>
        <v>-</v>
      </c>
      <c r="AC49" s="92" t="str">
        <f>IFERROR(IF(AC$3='Rent Roll'!$U19,(-SUMIF('Monthly Cash Flow'!$F$2:$EG$2,'Commercial Lease'!AC$2,'Monthly Cash Flow'!$F$29:$EG$29)*'Rent Roll'!$T19*'Rent Roll'!$R19),"-"),"-")</f>
        <v>-</v>
      </c>
      <c r="AD49" s="92" t="str">
        <f>IFERROR(IF(AD$3='Rent Roll'!$U19,(-SUMIF('Monthly Cash Flow'!$F$2:$EG$2,'Commercial Lease'!AD$2,'Monthly Cash Flow'!$F$29:$EG$29)*'Rent Roll'!$T19*'Rent Roll'!$R19),"-"),"-")</f>
        <v>-</v>
      </c>
      <c r="AE49" s="92" t="str">
        <f>IFERROR(IF(AE$3='Rent Roll'!$U19,(-SUMIF('Monthly Cash Flow'!$F$2:$EG$2,'Commercial Lease'!AE$2,'Monthly Cash Flow'!$F$29:$EG$29)*'Rent Roll'!$T19*'Rent Roll'!$R19),"-"),"-")</f>
        <v>-</v>
      </c>
      <c r="AF49" s="92" t="str">
        <f>IFERROR(IF(AF$3='Rent Roll'!$U19,(-SUMIF('Monthly Cash Flow'!$F$2:$EG$2,'Commercial Lease'!AF$2,'Monthly Cash Flow'!$F$29:$EG$29)*'Rent Roll'!$T19*'Rent Roll'!$R19),"-"),"-")</f>
        <v>-</v>
      </c>
      <c r="AG49" s="92" t="str">
        <f>IFERROR(IF(AG$3='Rent Roll'!$U19,(-SUMIF('Monthly Cash Flow'!$F$2:$EG$2,'Commercial Lease'!AG$2,'Monthly Cash Flow'!$F$29:$EG$29)*'Rent Roll'!$T19*'Rent Roll'!$R19),"-"),"-")</f>
        <v>-</v>
      </c>
      <c r="AH49" s="92" t="str">
        <f>IFERROR(IF(AH$3='Rent Roll'!$U19,(-SUMIF('Monthly Cash Flow'!$F$2:$EG$2,'Commercial Lease'!AH$2,'Monthly Cash Flow'!$F$29:$EG$29)*'Rent Roll'!$T19*'Rent Roll'!$R19),"-"),"-")</f>
        <v>-</v>
      </c>
      <c r="AI49" s="92" t="str">
        <f>IFERROR(IF(AI$3='Rent Roll'!$U19,(-SUMIF('Monthly Cash Flow'!$F$2:$EG$2,'Commercial Lease'!AI$2,'Monthly Cash Flow'!$F$29:$EG$29)*'Rent Roll'!$T19*'Rent Roll'!$R19),"-"),"-")</f>
        <v>-</v>
      </c>
      <c r="AJ49" s="92" t="str">
        <f>IFERROR(IF(AJ$3='Rent Roll'!$U19,(-SUMIF('Monthly Cash Flow'!$F$2:$EG$2,'Commercial Lease'!AJ$2,'Monthly Cash Flow'!$F$29:$EG$29)*'Rent Roll'!$T19*'Rent Roll'!$R19),"-"),"-")</f>
        <v>-</v>
      </c>
      <c r="AK49" s="92" t="str">
        <f>IFERROR(IF(AK$3='Rent Roll'!$U19,(-SUMIF('Monthly Cash Flow'!$F$2:$EG$2,'Commercial Lease'!AK$2,'Monthly Cash Flow'!$F$29:$EG$29)*'Rent Roll'!$T19*'Rent Roll'!$R19),"-"),"-")</f>
        <v>-</v>
      </c>
      <c r="AL49" s="92" t="str">
        <f>IFERROR(IF(AL$3='Rent Roll'!$U19,(-SUMIF('Monthly Cash Flow'!$F$2:$EG$2,'Commercial Lease'!AL$2,'Monthly Cash Flow'!$F$29:$EG$29)*'Rent Roll'!$T19*'Rent Roll'!$R19),"-"),"-")</f>
        <v>-</v>
      </c>
      <c r="AM49" s="92" t="str">
        <f>IFERROR(IF(AM$3='Rent Roll'!$U19,(-SUMIF('Monthly Cash Flow'!$F$2:$EG$2,'Commercial Lease'!AM$2,'Monthly Cash Flow'!$F$29:$EG$29)*'Rent Roll'!$T19*'Rent Roll'!$R19),"-"),"-")</f>
        <v>-</v>
      </c>
      <c r="AN49" s="92" t="str">
        <f>IFERROR(IF(AN$3='Rent Roll'!$U19,(-SUMIF('Monthly Cash Flow'!$F$2:$EG$2,'Commercial Lease'!AN$2,'Monthly Cash Flow'!$F$29:$EG$29)*'Rent Roll'!$T19*'Rent Roll'!$R19),"-"),"-")</f>
        <v>-</v>
      </c>
      <c r="AO49" s="92" t="str">
        <f>IFERROR(IF(AO$3='Rent Roll'!$U19,(-SUMIF('Monthly Cash Flow'!$F$2:$EG$2,'Commercial Lease'!AO$2,'Monthly Cash Flow'!$F$29:$EG$29)*'Rent Roll'!$T19*'Rent Roll'!$R19),"-"),"-")</f>
        <v>-</v>
      </c>
      <c r="AP49" s="92" t="str">
        <f>IFERROR(IF(AP$3='Rent Roll'!$U19,(-SUMIF('Monthly Cash Flow'!$F$2:$EG$2,'Commercial Lease'!AP$2,'Monthly Cash Flow'!$F$29:$EG$29)*'Rent Roll'!$T19*'Rent Roll'!$R19),"-"),"-")</f>
        <v>-</v>
      </c>
      <c r="AQ49" s="92" t="str">
        <f>IFERROR(IF(AQ$3='Rent Roll'!$U19,(-SUMIF('Monthly Cash Flow'!$F$2:$EG$2,'Commercial Lease'!AQ$2,'Monthly Cash Flow'!$F$29:$EG$29)*'Rent Roll'!$T19*'Rent Roll'!$R19),"-"),"-")</f>
        <v>-</v>
      </c>
      <c r="AR49" s="92" t="str">
        <f>IFERROR(IF(AR$3='Rent Roll'!$U19,(-SUMIF('Monthly Cash Flow'!$F$2:$EG$2,'Commercial Lease'!AR$2,'Monthly Cash Flow'!$F$29:$EG$29)*'Rent Roll'!$T19*'Rent Roll'!$R19),"-"),"-")</f>
        <v>-</v>
      </c>
      <c r="AS49" s="92" t="str">
        <f>IFERROR(IF(AS$3='Rent Roll'!$U19,(-SUMIF('Monthly Cash Flow'!$F$2:$EG$2,'Commercial Lease'!AS$2,'Monthly Cash Flow'!$F$29:$EG$29)*'Rent Roll'!$T19*'Rent Roll'!$R19),"-"),"-")</f>
        <v>-</v>
      </c>
      <c r="AT49" s="92" t="str">
        <f>IFERROR(IF(AT$3='Rent Roll'!$U19,(-SUMIF('Monthly Cash Flow'!$F$2:$EG$2,'Commercial Lease'!AT$2,'Monthly Cash Flow'!$F$29:$EG$29)*'Rent Roll'!$T19*'Rent Roll'!$R19),"-"),"-")</f>
        <v>-</v>
      </c>
      <c r="AU49" s="92" t="str">
        <f>IFERROR(IF(AU$3='Rent Roll'!$U19,(-SUMIF('Monthly Cash Flow'!$F$2:$EG$2,'Commercial Lease'!AU$2,'Monthly Cash Flow'!$F$29:$EG$29)*'Rent Roll'!$T19*'Rent Roll'!$R19),"-"),"-")</f>
        <v>-</v>
      </c>
      <c r="AV49" s="92" t="str">
        <f>IFERROR(IF(AV$3='Rent Roll'!$U19,(-SUMIF('Monthly Cash Flow'!$F$2:$EG$2,'Commercial Lease'!AV$2,'Monthly Cash Flow'!$F$29:$EG$29)*'Rent Roll'!$T19*'Rent Roll'!$R19),"-"),"-")</f>
        <v>-</v>
      </c>
      <c r="AW49" s="92" t="str">
        <f>IFERROR(IF(AW$3='Rent Roll'!$U19,(-SUMIF('Monthly Cash Flow'!$F$2:$EG$2,'Commercial Lease'!AW$2,'Monthly Cash Flow'!$F$29:$EG$29)*'Rent Roll'!$T19*'Rent Roll'!$R19),"-"),"-")</f>
        <v>-</v>
      </c>
      <c r="AX49" s="92" t="str">
        <f>IFERROR(IF(AX$3='Rent Roll'!$U19,(-SUMIF('Monthly Cash Flow'!$F$2:$EG$2,'Commercial Lease'!AX$2,'Monthly Cash Flow'!$F$29:$EG$29)*'Rent Roll'!$T19*'Rent Roll'!$R19),"-"),"-")</f>
        <v>-</v>
      </c>
      <c r="AY49" s="92" t="str">
        <f>IFERROR(IF(AY$3='Rent Roll'!$U19,(-SUMIF('Monthly Cash Flow'!$F$2:$EG$2,'Commercial Lease'!AY$2,'Monthly Cash Flow'!$F$29:$EG$29)*'Rent Roll'!$T19*'Rent Roll'!$R19),"-"),"-")</f>
        <v>-</v>
      </c>
      <c r="AZ49" s="92" t="str">
        <f>IFERROR(IF(AZ$3='Rent Roll'!$U19,(-SUMIF('Monthly Cash Flow'!$F$2:$EG$2,'Commercial Lease'!AZ$2,'Monthly Cash Flow'!$F$29:$EG$29)*'Rent Roll'!$T19*'Rent Roll'!$R19),"-"),"-")</f>
        <v>-</v>
      </c>
      <c r="BA49" s="92" t="str">
        <f>IFERROR(IF(BA$3='Rent Roll'!$U19,(-SUMIF('Monthly Cash Flow'!$F$2:$EG$2,'Commercial Lease'!BA$2,'Monthly Cash Flow'!$F$29:$EG$29)*'Rent Roll'!$T19*'Rent Roll'!$R19),"-"),"-")</f>
        <v>-</v>
      </c>
      <c r="BB49" s="92" t="str">
        <f>IFERROR(IF(BB$3='Rent Roll'!$U19,(-SUMIF('Monthly Cash Flow'!$F$2:$EG$2,'Commercial Lease'!BB$2,'Monthly Cash Flow'!$F$29:$EG$29)*'Rent Roll'!$T19*'Rent Roll'!$R19),"-"),"-")</f>
        <v>-</v>
      </c>
      <c r="BC49" s="92" t="str">
        <f>IFERROR(IF(BC$3='Rent Roll'!$U19,(-SUMIF('Monthly Cash Flow'!$F$2:$EG$2,'Commercial Lease'!BC$2,'Monthly Cash Flow'!$F$29:$EG$29)*'Rent Roll'!$T19*'Rent Roll'!$R19),"-"),"-")</f>
        <v>-</v>
      </c>
      <c r="BD49" s="92" t="str">
        <f>IFERROR(IF(BD$3='Rent Roll'!$U19,(-SUMIF('Monthly Cash Flow'!$F$2:$EG$2,'Commercial Lease'!BD$2,'Monthly Cash Flow'!$F$29:$EG$29)*'Rent Roll'!$T19*'Rent Roll'!$R19),"-"),"-")</f>
        <v>-</v>
      </c>
      <c r="BE49" s="92" t="str">
        <f>IFERROR(IF(BE$3='Rent Roll'!$U19,(-SUMIF('Monthly Cash Flow'!$F$2:$EG$2,'Commercial Lease'!BE$2,'Monthly Cash Flow'!$F$29:$EG$29)*'Rent Roll'!$T19*'Rent Roll'!$R19),"-"),"-")</f>
        <v>-</v>
      </c>
      <c r="BF49" s="92" t="str">
        <f>IFERROR(IF(BF$3='Rent Roll'!$U19,(-SUMIF('Monthly Cash Flow'!$F$2:$EG$2,'Commercial Lease'!BF$2,'Monthly Cash Flow'!$F$29:$EG$29)*'Rent Roll'!$T19*'Rent Roll'!$R19),"-"),"-")</f>
        <v>-</v>
      </c>
      <c r="BG49" s="92" t="str">
        <f>IFERROR(IF(BG$3='Rent Roll'!$U19,(-SUMIF('Monthly Cash Flow'!$F$2:$EG$2,'Commercial Lease'!BG$2,'Monthly Cash Flow'!$F$29:$EG$29)*'Rent Roll'!$T19*'Rent Roll'!$R19),"-"),"-")</f>
        <v>-</v>
      </c>
      <c r="BH49" s="92" t="str">
        <f>IFERROR(IF(BH$3='Rent Roll'!$U19,(-SUMIF('Monthly Cash Flow'!$F$2:$EG$2,'Commercial Lease'!BH$2,'Monthly Cash Flow'!$F$29:$EG$29)*'Rent Roll'!$T19*'Rent Roll'!$R19),"-"),"-")</f>
        <v>-</v>
      </c>
      <c r="BI49" s="92" t="str">
        <f>IFERROR(IF(BI$3='Rent Roll'!$U19,(-SUMIF('Monthly Cash Flow'!$F$2:$EG$2,'Commercial Lease'!BI$2,'Monthly Cash Flow'!$F$29:$EG$29)*'Rent Roll'!$T19*'Rent Roll'!$R19),"-"),"-")</f>
        <v>-</v>
      </c>
      <c r="BJ49" s="92" t="str">
        <f>IFERROR(IF(BJ$3='Rent Roll'!$U19,(-SUMIF('Monthly Cash Flow'!$F$2:$EG$2,'Commercial Lease'!BJ$2,'Monthly Cash Flow'!$F$29:$EG$29)*'Rent Roll'!$T19*'Rent Roll'!$R19),"-"),"-")</f>
        <v>-</v>
      </c>
      <c r="BK49" s="92" t="str">
        <f>IFERROR(IF(BK$3='Rent Roll'!$U19,(-SUMIF('Monthly Cash Flow'!$F$2:$EG$2,'Commercial Lease'!BK$2,'Monthly Cash Flow'!$F$29:$EG$29)*'Rent Roll'!$T19*'Rent Roll'!$R19),"-"),"-")</f>
        <v>-</v>
      </c>
      <c r="BL49" s="92" t="str">
        <f>IFERROR(IF(BL$3='Rent Roll'!$U19,(-SUMIF('Monthly Cash Flow'!$F$2:$EG$2,'Commercial Lease'!BL$2,'Monthly Cash Flow'!$F$29:$EG$29)*'Rent Roll'!$T19*'Rent Roll'!$R19),"-"),"-")</f>
        <v>-</v>
      </c>
      <c r="BM49" s="92" t="str">
        <f>IFERROR(IF(BM$3='Rent Roll'!$U19,(-SUMIF('Monthly Cash Flow'!$F$2:$EG$2,'Commercial Lease'!BM$2,'Monthly Cash Flow'!$F$29:$EG$29)*'Rent Roll'!$T19*'Rent Roll'!$R19),"-"),"-")</f>
        <v>-</v>
      </c>
      <c r="BN49" s="92" t="str">
        <f>IFERROR(IF(BN$3='Rent Roll'!$U19,(-SUMIF('Monthly Cash Flow'!$F$2:$EG$2,'Commercial Lease'!BN$2,'Monthly Cash Flow'!$F$29:$EG$29)*'Rent Roll'!$T19*'Rent Roll'!$R19),"-"),"-")</f>
        <v>-</v>
      </c>
      <c r="BO49" s="92" t="str">
        <f>IFERROR(IF(BO$3='Rent Roll'!$U19,(-SUMIF('Monthly Cash Flow'!$F$2:$EG$2,'Commercial Lease'!BO$2,'Monthly Cash Flow'!$F$29:$EG$29)*'Rent Roll'!$T19*'Rent Roll'!$R19),"-"),"-")</f>
        <v>-</v>
      </c>
      <c r="BP49" s="92" t="str">
        <f>IFERROR(IF(BP$3='Rent Roll'!$U19,(-SUMIF('Monthly Cash Flow'!$F$2:$EG$2,'Commercial Lease'!BP$2,'Monthly Cash Flow'!$F$29:$EG$29)*'Rent Roll'!$T19*'Rent Roll'!$R19),"-"),"-")</f>
        <v>-</v>
      </c>
      <c r="BQ49" s="92" t="str">
        <f>IFERROR(IF(BQ$3='Rent Roll'!$U19,(-SUMIF('Monthly Cash Flow'!$F$2:$EG$2,'Commercial Lease'!BQ$2,'Monthly Cash Flow'!$F$29:$EG$29)*'Rent Roll'!$T19*'Rent Roll'!$R19),"-"),"-")</f>
        <v>-</v>
      </c>
      <c r="BR49" s="92" t="str">
        <f>IFERROR(IF(BR$3='Rent Roll'!$U19,(-SUMIF('Monthly Cash Flow'!$F$2:$EG$2,'Commercial Lease'!BR$2,'Monthly Cash Flow'!$F$29:$EG$29)*'Rent Roll'!$T19*'Rent Roll'!$R19),"-"),"-")</f>
        <v>-</v>
      </c>
      <c r="BS49" s="92" t="str">
        <f>IFERROR(IF(BS$3='Rent Roll'!$U19,(-SUMIF('Monthly Cash Flow'!$F$2:$EG$2,'Commercial Lease'!BS$2,'Monthly Cash Flow'!$F$29:$EG$29)*'Rent Roll'!$T19*'Rent Roll'!$R19),"-"),"-")</f>
        <v>-</v>
      </c>
      <c r="BT49" s="92" t="str">
        <f>IFERROR(IF(BT$3='Rent Roll'!$U19,(-SUMIF('Monthly Cash Flow'!$F$2:$EG$2,'Commercial Lease'!BT$2,'Monthly Cash Flow'!$F$29:$EG$29)*'Rent Roll'!$T19*'Rent Roll'!$R19),"-"),"-")</f>
        <v>-</v>
      </c>
      <c r="BU49" s="92" t="str">
        <f>IFERROR(IF(BU$3='Rent Roll'!$U19,(-SUMIF('Monthly Cash Flow'!$F$2:$EG$2,'Commercial Lease'!BU$2,'Monthly Cash Flow'!$F$29:$EG$29)*'Rent Roll'!$T19*'Rent Roll'!$R19),"-"),"-")</f>
        <v>-</v>
      </c>
      <c r="BV49" s="92" t="str">
        <f>IFERROR(IF(BV$3='Rent Roll'!$U19,(-SUMIF('Monthly Cash Flow'!$F$2:$EG$2,'Commercial Lease'!BV$2,'Monthly Cash Flow'!$F$29:$EG$29)*'Rent Roll'!$T19*'Rent Roll'!$R19),"-"),"-")</f>
        <v>-</v>
      </c>
      <c r="BW49" s="92" t="str">
        <f>IFERROR(IF(BW$3='Rent Roll'!$U19,(-SUMIF('Monthly Cash Flow'!$F$2:$EG$2,'Commercial Lease'!BW$2,'Monthly Cash Flow'!$F$29:$EG$29)*'Rent Roll'!$T19*'Rent Roll'!$R19),"-"),"-")</f>
        <v>-</v>
      </c>
      <c r="BX49" s="92" t="str">
        <f>IFERROR(IF(BX$3='Rent Roll'!$U19,(-SUMIF('Monthly Cash Flow'!$F$2:$EG$2,'Commercial Lease'!BX$2,'Monthly Cash Flow'!$F$29:$EG$29)*'Rent Roll'!$T19*'Rent Roll'!$R19),"-"),"-")</f>
        <v>-</v>
      </c>
      <c r="BY49" s="92" t="str">
        <f>IFERROR(IF(BY$3='Rent Roll'!$U19,(-SUMIF('Monthly Cash Flow'!$F$2:$EG$2,'Commercial Lease'!BY$2,'Monthly Cash Flow'!$F$29:$EG$29)*'Rent Roll'!$T19*'Rent Roll'!$R19),"-"),"-")</f>
        <v>-</v>
      </c>
      <c r="BZ49" s="92" t="str">
        <f>IFERROR(IF(BZ$3='Rent Roll'!$U19,(-SUMIF('Monthly Cash Flow'!$F$2:$EG$2,'Commercial Lease'!BZ$2,'Monthly Cash Flow'!$F$29:$EG$29)*'Rent Roll'!$T19*'Rent Roll'!$R19),"-"),"-")</f>
        <v>-</v>
      </c>
      <c r="CA49" s="92" t="str">
        <f>IFERROR(IF(CA$3='Rent Roll'!$U19,(-SUMIF('Monthly Cash Flow'!$F$2:$EG$2,'Commercial Lease'!CA$2,'Monthly Cash Flow'!$F$29:$EG$29)*'Rent Roll'!$T19*'Rent Roll'!$R19),"-"),"-")</f>
        <v>-</v>
      </c>
      <c r="CB49" s="92" t="str">
        <f>IFERROR(IF(CB$3='Rent Roll'!$U19,(-SUMIF('Monthly Cash Flow'!$F$2:$EG$2,'Commercial Lease'!CB$2,'Monthly Cash Flow'!$F$29:$EG$29)*'Rent Roll'!$T19*'Rent Roll'!$R19),"-"),"-")</f>
        <v>-</v>
      </c>
      <c r="CC49" s="92" t="str">
        <f>IFERROR(IF(CC$3='Rent Roll'!$U19,(-SUMIF('Monthly Cash Flow'!$F$2:$EG$2,'Commercial Lease'!CC$2,'Monthly Cash Flow'!$F$29:$EG$29)*'Rent Roll'!$T19*'Rent Roll'!$R19),"-"),"-")</f>
        <v>-</v>
      </c>
      <c r="CD49" s="92" t="str">
        <f>IFERROR(IF(CD$3='Rent Roll'!$U19,(-SUMIF('Monthly Cash Flow'!$F$2:$EG$2,'Commercial Lease'!CD$2,'Monthly Cash Flow'!$F$29:$EG$29)*'Rent Roll'!$T19*'Rent Roll'!$R19),"-"),"-")</f>
        <v>-</v>
      </c>
      <c r="CE49" s="92" t="str">
        <f>IFERROR(IF(CE$3='Rent Roll'!$U19,(-SUMIF('Monthly Cash Flow'!$F$2:$EG$2,'Commercial Lease'!CE$2,'Monthly Cash Flow'!$F$29:$EG$29)*'Rent Roll'!$T19*'Rent Roll'!$R19),"-"),"-")</f>
        <v>-</v>
      </c>
      <c r="CF49" s="92" t="str">
        <f>IFERROR(IF(CF$3='Rent Roll'!$U19,(-SUMIF('Monthly Cash Flow'!$F$2:$EG$2,'Commercial Lease'!CF$2,'Monthly Cash Flow'!$F$29:$EG$29)*'Rent Roll'!$T19*'Rent Roll'!$R19),"-"),"-")</f>
        <v>-</v>
      </c>
      <c r="CG49" s="92" t="str">
        <f>IFERROR(IF(CG$3='Rent Roll'!$U19,(-SUMIF('Monthly Cash Flow'!$F$2:$EG$2,'Commercial Lease'!CG$2,'Monthly Cash Flow'!$F$29:$EG$29)*'Rent Roll'!$T19*'Rent Roll'!$R19),"-"),"-")</f>
        <v>-</v>
      </c>
      <c r="CH49" s="92" t="str">
        <f>IFERROR(IF(CH$3='Rent Roll'!$U19,(-SUMIF('Monthly Cash Flow'!$F$2:$EG$2,'Commercial Lease'!CH$2,'Monthly Cash Flow'!$F$29:$EG$29)*'Rent Roll'!$T19*'Rent Roll'!$R19),"-"),"-")</f>
        <v>-</v>
      </c>
      <c r="CI49" s="92" t="str">
        <f>IFERROR(IF(CI$3='Rent Roll'!$U19,(-SUMIF('Monthly Cash Flow'!$F$2:$EG$2,'Commercial Lease'!CI$2,'Monthly Cash Flow'!$F$29:$EG$29)*'Rent Roll'!$T19*'Rent Roll'!$R19),"-"),"-")</f>
        <v>-</v>
      </c>
      <c r="CJ49" s="92" t="str">
        <f>IFERROR(IF(CJ$3='Rent Roll'!$U19,(-SUMIF('Monthly Cash Flow'!$F$2:$EG$2,'Commercial Lease'!CJ$2,'Monthly Cash Flow'!$F$29:$EG$29)*'Rent Roll'!$T19*'Rent Roll'!$R19),"-"),"-")</f>
        <v>-</v>
      </c>
      <c r="CK49" s="92" t="str">
        <f>IFERROR(IF(CK$3='Rent Roll'!$U19,(-SUMIF('Monthly Cash Flow'!$F$2:$EG$2,'Commercial Lease'!CK$2,'Monthly Cash Flow'!$F$29:$EG$29)*'Rent Roll'!$T19*'Rent Roll'!$R19),"-"),"-")</f>
        <v>-</v>
      </c>
      <c r="CL49" s="92" t="str">
        <f>IFERROR(IF(CL$3='Rent Roll'!$U19,(-SUMIF('Monthly Cash Flow'!$F$2:$EG$2,'Commercial Lease'!CL$2,'Monthly Cash Flow'!$F$29:$EG$29)*'Rent Roll'!$T19*'Rent Roll'!$R19),"-"),"-")</f>
        <v>-</v>
      </c>
      <c r="CM49" s="92" t="str">
        <f>IFERROR(IF(CM$3='Rent Roll'!$U19,(-SUMIF('Monthly Cash Flow'!$F$2:$EG$2,'Commercial Lease'!CM$2,'Monthly Cash Flow'!$F$29:$EG$29)*'Rent Roll'!$T19*'Rent Roll'!$R19),"-"),"-")</f>
        <v>-</v>
      </c>
      <c r="CN49" s="92" t="str">
        <f>IFERROR(IF(CN$3='Rent Roll'!$U19,(-SUMIF('Monthly Cash Flow'!$F$2:$EG$2,'Commercial Lease'!CN$2,'Monthly Cash Flow'!$F$29:$EG$29)*'Rent Roll'!$T19*'Rent Roll'!$R19),"-"),"-")</f>
        <v>-</v>
      </c>
      <c r="CO49" s="92" t="str">
        <f>IFERROR(IF(CO$3='Rent Roll'!$U19,(-SUMIF('Monthly Cash Flow'!$F$2:$EG$2,'Commercial Lease'!CO$2,'Monthly Cash Flow'!$F$29:$EG$29)*'Rent Roll'!$T19*'Rent Roll'!$R19),"-"),"-")</f>
        <v>-</v>
      </c>
      <c r="CP49" s="92" t="str">
        <f>IFERROR(IF(CP$3='Rent Roll'!$U19,(-SUMIF('Monthly Cash Flow'!$F$2:$EG$2,'Commercial Lease'!CP$2,'Monthly Cash Flow'!$F$29:$EG$29)*'Rent Roll'!$T19*'Rent Roll'!$R19),"-"),"-")</f>
        <v>-</v>
      </c>
      <c r="CQ49" s="92" t="str">
        <f>IFERROR(IF(CQ$3='Rent Roll'!$U19,(-SUMIF('Monthly Cash Flow'!$F$2:$EG$2,'Commercial Lease'!CQ$2,'Monthly Cash Flow'!$F$29:$EG$29)*'Rent Roll'!$T19*'Rent Roll'!$R19),"-"),"-")</f>
        <v>-</v>
      </c>
      <c r="CR49" s="92" t="str">
        <f>IFERROR(IF(CR$3='Rent Roll'!$U19,(-SUMIF('Monthly Cash Flow'!$F$2:$EG$2,'Commercial Lease'!CR$2,'Monthly Cash Flow'!$F$29:$EG$29)*'Rent Roll'!$T19*'Rent Roll'!$R19),"-"),"-")</f>
        <v>-</v>
      </c>
      <c r="CS49" s="92" t="str">
        <f>IFERROR(IF(CS$3='Rent Roll'!$U19,(-SUMIF('Monthly Cash Flow'!$F$2:$EG$2,'Commercial Lease'!CS$2,'Monthly Cash Flow'!$F$29:$EG$29)*'Rent Roll'!$T19*'Rent Roll'!$R19),"-"),"-")</f>
        <v>-</v>
      </c>
      <c r="CT49" s="92" t="str">
        <f>IFERROR(IF(CT$3='Rent Roll'!$U19,(-SUMIF('Monthly Cash Flow'!$F$2:$EG$2,'Commercial Lease'!CT$2,'Monthly Cash Flow'!$F$29:$EG$29)*'Rent Roll'!$T19*'Rent Roll'!$R19),"-"),"-")</f>
        <v>-</v>
      </c>
      <c r="CU49" s="92" t="str">
        <f>IFERROR(IF(CU$3='Rent Roll'!$U19,(-SUMIF('Monthly Cash Flow'!$F$2:$EG$2,'Commercial Lease'!CU$2,'Monthly Cash Flow'!$F$29:$EG$29)*'Rent Roll'!$T19*'Rent Roll'!$R19),"-"),"-")</f>
        <v>-</v>
      </c>
      <c r="CV49" s="92" t="str">
        <f>IFERROR(IF(CV$3='Rent Roll'!$U19,(-SUMIF('Monthly Cash Flow'!$F$2:$EG$2,'Commercial Lease'!CV$2,'Monthly Cash Flow'!$F$29:$EG$29)*'Rent Roll'!$T19*'Rent Roll'!$R19),"-"),"-")</f>
        <v>-</v>
      </c>
      <c r="CW49" s="92" t="str">
        <f>IFERROR(IF(CW$3='Rent Roll'!$U19,(-SUMIF('Monthly Cash Flow'!$F$2:$EG$2,'Commercial Lease'!CW$2,'Monthly Cash Flow'!$F$29:$EG$29)*'Rent Roll'!$T19*'Rent Roll'!$R19),"-"),"-")</f>
        <v>-</v>
      </c>
      <c r="CX49" s="92" t="str">
        <f>IFERROR(IF(CX$3='Rent Roll'!$U19,(-SUMIF('Monthly Cash Flow'!$F$2:$EG$2,'Commercial Lease'!CX$2,'Monthly Cash Flow'!$F$29:$EG$29)*'Rent Roll'!$T19*'Rent Roll'!$R19),"-"),"-")</f>
        <v>-</v>
      </c>
      <c r="CY49" s="92" t="str">
        <f>IFERROR(IF(CY$3='Rent Roll'!$U19,(-SUMIF('Monthly Cash Flow'!$F$2:$EG$2,'Commercial Lease'!CY$2,'Monthly Cash Flow'!$F$29:$EG$29)*'Rent Roll'!$T19*'Rent Roll'!$R19),"-"),"-")</f>
        <v>-</v>
      </c>
      <c r="CZ49" s="92" t="str">
        <f>IFERROR(IF(CZ$3='Rent Roll'!$U19,(-SUMIF('Monthly Cash Flow'!$F$2:$EG$2,'Commercial Lease'!CZ$2,'Monthly Cash Flow'!$F$29:$EG$29)*'Rent Roll'!$T19*'Rent Roll'!$R19),"-"),"-")</f>
        <v>-</v>
      </c>
      <c r="DA49" s="92" t="str">
        <f>IFERROR(IF(DA$3='Rent Roll'!$U19,(-SUMIF('Monthly Cash Flow'!$F$2:$EG$2,'Commercial Lease'!DA$2,'Monthly Cash Flow'!$F$29:$EG$29)*'Rent Roll'!$T19*'Rent Roll'!$R19),"-"),"-")</f>
        <v>-</v>
      </c>
      <c r="DB49" s="92" t="str">
        <f>IFERROR(IF(DB$3='Rent Roll'!$U19,(-SUMIF('Monthly Cash Flow'!$F$2:$EG$2,'Commercial Lease'!DB$2,'Monthly Cash Flow'!$F$29:$EG$29)*'Rent Roll'!$T19*'Rent Roll'!$R19),"-"),"-")</f>
        <v>-</v>
      </c>
      <c r="DC49" s="92" t="str">
        <f>IFERROR(IF(DC$3='Rent Roll'!$U19,(-SUMIF('Monthly Cash Flow'!$F$2:$EG$2,'Commercial Lease'!DC$2,'Monthly Cash Flow'!$F$29:$EG$29)*'Rent Roll'!$T19*'Rent Roll'!$R19),"-"),"-")</f>
        <v>-</v>
      </c>
      <c r="DD49" s="92" t="str">
        <f>IFERROR(IF(DD$3='Rent Roll'!$U19,(-SUMIF('Monthly Cash Flow'!$F$2:$EG$2,'Commercial Lease'!DD$2,'Monthly Cash Flow'!$F$29:$EG$29)*'Rent Roll'!$T19*'Rent Roll'!$R19),"-"),"-")</f>
        <v>-</v>
      </c>
      <c r="DE49" s="92" t="str">
        <f>IFERROR(IF(DE$3='Rent Roll'!$U19,(-SUMIF('Monthly Cash Flow'!$F$2:$EG$2,'Commercial Lease'!DE$2,'Monthly Cash Flow'!$F$29:$EG$29)*'Rent Roll'!$T19*'Rent Roll'!$R19),"-"),"-")</f>
        <v>-</v>
      </c>
      <c r="DF49" s="92" t="str">
        <f>IFERROR(IF(DF$3='Rent Roll'!$U19,(-SUMIF('Monthly Cash Flow'!$F$2:$EG$2,'Commercial Lease'!DF$2,'Monthly Cash Flow'!$F$29:$EG$29)*'Rent Roll'!$T19*'Rent Roll'!$R19),"-"),"-")</f>
        <v>-</v>
      </c>
      <c r="DG49" s="92" t="str">
        <f>IFERROR(IF(DG$3='Rent Roll'!$U19,(-SUMIF('Monthly Cash Flow'!$F$2:$EG$2,'Commercial Lease'!DG$2,'Monthly Cash Flow'!$F$29:$EG$29)*'Rent Roll'!$T19*'Rent Roll'!$R19),"-"),"-")</f>
        <v>-</v>
      </c>
      <c r="DH49" s="92" t="str">
        <f>IFERROR(IF(DH$3='Rent Roll'!$U19,(-SUMIF('Monthly Cash Flow'!$F$2:$EG$2,'Commercial Lease'!DH$2,'Monthly Cash Flow'!$F$29:$EG$29)*'Rent Roll'!$T19*'Rent Roll'!$R19),"-"),"-")</f>
        <v>-</v>
      </c>
      <c r="DI49" s="92" t="str">
        <f>IFERROR(IF(DI$3='Rent Roll'!$U19,(-SUMIF('Monthly Cash Flow'!$F$2:$EG$2,'Commercial Lease'!DI$2,'Monthly Cash Flow'!$F$29:$EG$29)*'Rent Roll'!$T19*'Rent Roll'!$R19),"-"),"-")</f>
        <v>-</v>
      </c>
      <c r="DJ49" s="92" t="str">
        <f>IFERROR(IF(DJ$3='Rent Roll'!$U19,(-SUMIF('Monthly Cash Flow'!$F$2:$EG$2,'Commercial Lease'!DJ$2,'Monthly Cash Flow'!$F$29:$EG$29)*'Rent Roll'!$T19*'Rent Roll'!$R19),"-"),"-")</f>
        <v>-</v>
      </c>
      <c r="DK49" s="92" t="str">
        <f>IFERROR(IF(DK$3='Rent Roll'!$U19,(-SUMIF('Monthly Cash Flow'!$F$2:$EG$2,'Commercial Lease'!DK$2,'Monthly Cash Flow'!$F$29:$EG$29)*'Rent Roll'!$T19*'Rent Roll'!$R19),"-"),"-")</f>
        <v>-</v>
      </c>
      <c r="DL49" s="92" t="str">
        <f>IFERROR(IF(DL$3='Rent Roll'!$U19,(-SUMIF('Monthly Cash Flow'!$F$2:$EG$2,'Commercial Lease'!DL$2,'Monthly Cash Flow'!$F$29:$EG$29)*'Rent Roll'!$T19*'Rent Roll'!$R19),"-"),"-")</f>
        <v>-</v>
      </c>
      <c r="DM49" s="92" t="str">
        <f>IFERROR(IF(DM$3='Rent Roll'!$U19,(-SUMIF('Monthly Cash Flow'!$F$2:$EG$2,'Commercial Lease'!DM$2,'Monthly Cash Flow'!$F$29:$EG$29)*'Rent Roll'!$T19*'Rent Roll'!$R19),"-"),"-")</f>
        <v>-</v>
      </c>
      <c r="DN49" s="92" t="str">
        <f>IFERROR(IF(DN$3='Rent Roll'!$U19,(-SUMIF('Monthly Cash Flow'!$F$2:$EG$2,'Commercial Lease'!DN$2,'Monthly Cash Flow'!$F$29:$EG$29)*'Rent Roll'!$T19*'Rent Roll'!$R19),"-"),"-")</f>
        <v>-</v>
      </c>
      <c r="DO49" s="92" t="str">
        <f>IFERROR(IF(DO$3='Rent Roll'!$U19,(-SUMIF('Monthly Cash Flow'!$F$2:$EG$2,'Commercial Lease'!DO$2,'Monthly Cash Flow'!$F$29:$EG$29)*'Rent Roll'!$T19*'Rent Roll'!$R19),"-"),"-")</f>
        <v>-</v>
      </c>
      <c r="DP49" s="92" t="str">
        <f>IFERROR(IF(DP$3='Rent Roll'!$U19,(-SUMIF('Monthly Cash Flow'!$F$2:$EG$2,'Commercial Lease'!DP$2,'Monthly Cash Flow'!$F$29:$EG$29)*'Rent Roll'!$T19*'Rent Roll'!$R19),"-"),"-")</f>
        <v>-</v>
      </c>
      <c r="DQ49" s="92" t="str">
        <f>IFERROR(IF(DQ$3='Rent Roll'!$U19,(-SUMIF('Monthly Cash Flow'!$F$2:$EG$2,'Commercial Lease'!DQ$2,'Monthly Cash Flow'!$F$29:$EG$29)*'Rent Roll'!$T19*'Rent Roll'!$R19),"-"),"-")</f>
        <v>-</v>
      </c>
      <c r="DR49" s="92" t="str">
        <f>IFERROR(IF(DR$3='Rent Roll'!$U19,(-SUMIF('Monthly Cash Flow'!$F$2:$EG$2,'Commercial Lease'!DR$2,'Monthly Cash Flow'!$F$29:$EG$29)*'Rent Roll'!$T19*'Rent Roll'!$R19),"-"),"-")</f>
        <v>-</v>
      </c>
      <c r="DS49" s="92" t="str">
        <f>IFERROR(IF(DS$3='Rent Roll'!$U19,(-SUMIF('Monthly Cash Flow'!$F$2:$EG$2,'Commercial Lease'!DS$2,'Monthly Cash Flow'!$F$29:$EG$29)*'Rent Roll'!$T19*'Rent Roll'!$R19),"-"),"-")</f>
        <v>-</v>
      </c>
      <c r="DT49" s="92" t="str">
        <f>IFERROR(IF(DT$3='Rent Roll'!$U19,(-SUMIF('Monthly Cash Flow'!$F$2:$EG$2,'Commercial Lease'!DT$2,'Monthly Cash Flow'!$F$29:$EG$29)*'Rent Roll'!$T19*'Rent Roll'!$R19),"-"),"-")</f>
        <v>-</v>
      </c>
      <c r="DU49" s="92" t="str">
        <f>IFERROR(IF(DU$3='Rent Roll'!$U19,(-SUMIF('Monthly Cash Flow'!$F$2:$EG$2,'Commercial Lease'!DU$2,'Monthly Cash Flow'!$F$29:$EG$29)*'Rent Roll'!$T19*'Rent Roll'!$R19),"-"),"-")</f>
        <v>-</v>
      </c>
      <c r="DV49" s="92" t="str">
        <f>IFERROR(IF(DV$3='Rent Roll'!$U19,(-SUMIF('Monthly Cash Flow'!$F$2:$EG$2,'Commercial Lease'!DV$2,'Monthly Cash Flow'!$F$29:$EG$29)*'Rent Roll'!$T19*'Rent Roll'!$R19),"-"),"-")</f>
        <v>-</v>
      </c>
      <c r="DW49" s="92" t="str">
        <f>IFERROR(IF(DW$3='Rent Roll'!$U19,(-SUMIF('Monthly Cash Flow'!$F$2:$EG$2,'Commercial Lease'!DW$2,'Monthly Cash Flow'!$F$29:$EG$29)*'Rent Roll'!$T19*'Rent Roll'!$R19),"-"),"-")</f>
        <v>-</v>
      </c>
      <c r="DX49" s="92" t="str">
        <f>IFERROR(IF(DX$3='Rent Roll'!$U19,(-SUMIF('Monthly Cash Flow'!$F$2:$EG$2,'Commercial Lease'!DX$2,'Monthly Cash Flow'!$F$29:$EG$29)*'Rent Roll'!$T19*'Rent Roll'!$R19),"-"),"-")</f>
        <v>-</v>
      </c>
      <c r="DY49" s="92" t="str">
        <f>IFERROR(IF(DY$3='Rent Roll'!$U19,(-SUMIF('Monthly Cash Flow'!$F$2:$EG$2,'Commercial Lease'!DY$2,'Monthly Cash Flow'!$F$29:$EG$29)*'Rent Roll'!$T19*'Rent Roll'!$R19),"-"),"-")</f>
        <v>-</v>
      </c>
      <c r="DZ49" s="92" t="str">
        <f>IFERROR(IF(DZ$3='Rent Roll'!$U19,(-SUMIF('Monthly Cash Flow'!$F$2:$EG$2,'Commercial Lease'!DZ$2,'Monthly Cash Flow'!$F$29:$EG$29)*'Rent Roll'!$T19*'Rent Roll'!$R19),"-"),"-")</f>
        <v>-</v>
      </c>
      <c r="EA49" s="92" t="str">
        <f>IFERROR(IF(EA$3='Rent Roll'!$U19,(-SUMIF('Monthly Cash Flow'!$F$2:$EG$2,'Commercial Lease'!EA$2,'Monthly Cash Flow'!$F$29:$EG$29)*'Rent Roll'!$T19*'Rent Roll'!$R19),"-"),"-")</f>
        <v>-</v>
      </c>
      <c r="EB49" s="92" t="str">
        <f>IFERROR(IF(EB$3='Rent Roll'!$U19,(-SUMIF('Monthly Cash Flow'!$F$2:$EG$2,'Commercial Lease'!EB$2,'Monthly Cash Flow'!$F$29:$EG$29)*'Rent Roll'!$T19*'Rent Roll'!$R19),"-"),"-")</f>
        <v>-</v>
      </c>
      <c r="EC49" s="92" t="str">
        <f>IFERROR(IF(EC$3='Rent Roll'!$U19,(-SUMIF('Monthly Cash Flow'!$F$2:$EG$2,'Commercial Lease'!EC$2,'Monthly Cash Flow'!$F$29:$EG$29)*'Rent Roll'!$T19*'Rent Roll'!$R19),"-"),"-")</f>
        <v>-</v>
      </c>
      <c r="ED49" s="92" t="str">
        <f>IFERROR(IF(ED$3='Rent Roll'!$U19,(-SUMIF('Monthly Cash Flow'!$F$2:$EG$2,'Commercial Lease'!ED$2,'Monthly Cash Flow'!$F$29:$EG$29)*'Rent Roll'!$T19*'Rent Roll'!$R19),"-"),"-")</f>
        <v>-</v>
      </c>
      <c r="EE49" s="92" t="str">
        <f>IFERROR(IF(EE$3='Rent Roll'!$U19,(-SUMIF('Monthly Cash Flow'!$F$2:$EG$2,'Commercial Lease'!EE$2,'Monthly Cash Flow'!$F$29:$EG$29)*'Rent Roll'!$T19*'Rent Roll'!$R19),"-"),"-")</f>
        <v>-</v>
      </c>
      <c r="EF49" s="214" t="str">
        <f>IFERROR(IF(EF$3='Rent Roll'!$U19,(-SUMIF('Monthly Cash Flow'!$F$2:$EG$2,'Commercial Lease'!EF$2,'Monthly Cash Flow'!$F$29:$EG$29)*'Rent Roll'!$T19*'Rent Roll'!$R19),"-"),"-")</f>
        <v>-</v>
      </c>
      <c r="EG49" s="251" t="s">
        <v>109</v>
      </c>
    </row>
    <row r="50" spans="2:137" x14ac:dyDescent="0.25">
      <c r="B50" s="291"/>
      <c r="C50" s="287" t="str">
        <f>CONCATENATE('Rent Roll'!B20&amp;" - "&amp;'Rent Roll'!C20)</f>
        <v xml:space="preserve"> - </v>
      </c>
      <c r="D50" s="214">
        <f t="shared" si="15"/>
        <v>0</v>
      </c>
      <c r="E50" s="92" t="str">
        <f>IFERROR(IF(E$3='Rent Roll'!$U20,(-SUMIF('Monthly Cash Flow'!$F$2:$EG$2,'Commercial Lease'!E$2,'Monthly Cash Flow'!$F$29:$EG$29)*'Rent Roll'!$T20*'Rent Roll'!$R20),"-"),"-")</f>
        <v>-</v>
      </c>
      <c r="F50" s="92" t="str">
        <f>IFERROR(IF(F$3='Rent Roll'!$U20,(-SUMIF('Monthly Cash Flow'!$F$2:$EG$2,'Commercial Lease'!F$2,'Monthly Cash Flow'!$F$29:$EG$29)*'Rent Roll'!$T20*'Rent Roll'!$R20),"-"),"-")</f>
        <v>-</v>
      </c>
      <c r="G50" s="92" t="str">
        <f>IFERROR(IF(G$3='Rent Roll'!$U20,(-SUMIF('Monthly Cash Flow'!$F$2:$EG$2,'Commercial Lease'!G$2,'Monthly Cash Flow'!$F$29:$EG$29)*'Rent Roll'!$T20*'Rent Roll'!$R20),"-"),"-")</f>
        <v>-</v>
      </c>
      <c r="H50" s="92" t="str">
        <f>IFERROR(IF(H$3='Rent Roll'!$U20,(-SUMIF('Monthly Cash Flow'!$F$2:$EG$2,'Commercial Lease'!H$2,'Monthly Cash Flow'!$F$29:$EG$29)*'Rent Roll'!$T20*'Rent Roll'!$R20),"-"),"-")</f>
        <v>-</v>
      </c>
      <c r="I50" s="92" t="str">
        <f>IFERROR(IF(I$3='Rent Roll'!$U20,(-SUMIF('Monthly Cash Flow'!$F$2:$EG$2,'Commercial Lease'!I$2,'Monthly Cash Flow'!$F$29:$EG$29)*'Rent Roll'!$T20*'Rent Roll'!$R20),"-"),"-")</f>
        <v>-</v>
      </c>
      <c r="J50" s="92" t="str">
        <f>IFERROR(IF(J$3='Rent Roll'!$U20,(-SUMIF('Monthly Cash Flow'!$F$2:$EG$2,'Commercial Lease'!J$2,'Monthly Cash Flow'!$F$29:$EG$29)*'Rent Roll'!$T20*'Rent Roll'!$R20),"-"),"-")</f>
        <v>-</v>
      </c>
      <c r="K50" s="92" t="str">
        <f>IFERROR(IF(K$3='Rent Roll'!$U20,(-SUMIF('Monthly Cash Flow'!$F$2:$EG$2,'Commercial Lease'!K$2,'Monthly Cash Flow'!$F$29:$EG$29)*'Rent Roll'!$T20*'Rent Roll'!$R20),"-"),"-")</f>
        <v>-</v>
      </c>
      <c r="L50" s="92" t="str">
        <f>IFERROR(IF(L$3='Rent Roll'!$U20,(-SUMIF('Monthly Cash Flow'!$F$2:$EG$2,'Commercial Lease'!L$2,'Monthly Cash Flow'!$F$29:$EG$29)*'Rent Roll'!$T20*'Rent Roll'!$R20),"-"),"-")</f>
        <v>-</v>
      </c>
      <c r="M50" s="92" t="str">
        <f>IFERROR(IF(M$3='Rent Roll'!$U20,(-SUMIF('Monthly Cash Flow'!$F$2:$EG$2,'Commercial Lease'!M$2,'Monthly Cash Flow'!$F$29:$EG$29)*'Rent Roll'!$T20*'Rent Roll'!$R20),"-"),"-")</f>
        <v>-</v>
      </c>
      <c r="N50" s="92" t="str">
        <f>IFERROR(IF(N$3='Rent Roll'!$U20,(-SUMIF('Monthly Cash Flow'!$F$2:$EG$2,'Commercial Lease'!N$2,'Monthly Cash Flow'!$F$29:$EG$29)*'Rent Roll'!$T20*'Rent Roll'!$R20),"-"),"-")</f>
        <v>-</v>
      </c>
      <c r="O50" s="92" t="str">
        <f>IFERROR(IF(O$3='Rent Roll'!$U20,(-SUMIF('Monthly Cash Flow'!$F$2:$EG$2,'Commercial Lease'!O$2,'Monthly Cash Flow'!$F$29:$EG$29)*'Rent Roll'!$T20*'Rent Roll'!$R20),"-"),"-")</f>
        <v>-</v>
      </c>
      <c r="P50" s="92" t="str">
        <f>IFERROR(IF(P$3='Rent Roll'!$U20,(-SUMIF('Monthly Cash Flow'!$F$2:$EG$2,'Commercial Lease'!P$2,'Monthly Cash Flow'!$F$29:$EG$29)*'Rent Roll'!$T20*'Rent Roll'!$R20),"-"),"-")</f>
        <v>-</v>
      </c>
      <c r="Q50" s="92" t="str">
        <f>IFERROR(IF(Q$3='Rent Roll'!$U20,(-SUMIF('Monthly Cash Flow'!$F$2:$EG$2,'Commercial Lease'!Q$2,'Monthly Cash Flow'!$F$29:$EG$29)*'Rent Roll'!$T20*'Rent Roll'!$R20),"-"),"-")</f>
        <v>-</v>
      </c>
      <c r="R50" s="92" t="str">
        <f>IFERROR(IF(R$3='Rent Roll'!$U20,(-SUMIF('Monthly Cash Flow'!$F$2:$EG$2,'Commercial Lease'!R$2,'Monthly Cash Flow'!$F$29:$EG$29)*'Rent Roll'!$T20*'Rent Roll'!$R20),"-"),"-")</f>
        <v>-</v>
      </c>
      <c r="S50" s="92" t="str">
        <f>IFERROR(IF(S$3='Rent Roll'!$U20,(-SUMIF('Monthly Cash Flow'!$F$2:$EG$2,'Commercial Lease'!S$2,'Monthly Cash Flow'!$F$29:$EG$29)*'Rent Roll'!$T20*'Rent Roll'!$R20),"-"),"-")</f>
        <v>-</v>
      </c>
      <c r="T50" s="92" t="str">
        <f>IFERROR(IF(T$3='Rent Roll'!$U20,(-SUMIF('Monthly Cash Flow'!$F$2:$EG$2,'Commercial Lease'!T$2,'Monthly Cash Flow'!$F$29:$EG$29)*'Rent Roll'!$T20*'Rent Roll'!$R20),"-"),"-")</f>
        <v>-</v>
      </c>
      <c r="U50" s="92" t="str">
        <f>IFERROR(IF(U$3='Rent Roll'!$U20,(-SUMIF('Monthly Cash Flow'!$F$2:$EG$2,'Commercial Lease'!U$2,'Monthly Cash Flow'!$F$29:$EG$29)*'Rent Roll'!$T20*'Rent Roll'!$R20),"-"),"-")</f>
        <v>-</v>
      </c>
      <c r="V50" s="92" t="str">
        <f>IFERROR(IF(V$3='Rent Roll'!$U20,(-SUMIF('Monthly Cash Flow'!$F$2:$EG$2,'Commercial Lease'!V$2,'Monthly Cash Flow'!$F$29:$EG$29)*'Rent Roll'!$T20*'Rent Roll'!$R20),"-"),"-")</f>
        <v>-</v>
      </c>
      <c r="W50" s="92" t="str">
        <f>IFERROR(IF(W$3='Rent Roll'!$U20,(-SUMIF('Monthly Cash Flow'!$F$2:$EG$2,'Commercial Lease'!W$2,'Monthly Cash Flow'!$F$29:$EG$29)*'Rent Roll'!$T20*'Rent Roll'!$R20),"-"),"-")</f>
        <v>-</v>
      </c>
      <c r="X50" s="92" t="str">
        <f>IFERROR(IF(X$3='Rent Roll'!$U20,(-SUMIF('Monthly Cash Flow'!$F$2:$EG$2,'Commercial Lease'!X$2,'Monthly Cash Flow'!$F$29:$EG$29)*'Rent Roll'!$T20*'Rent Roll'!$R20),"-"),"-")</f>
        <v>-</v>
      </c>
      <c r="Y50" s="92" t="str">
        <f>IFERROR(IF(Y$3='Rent Roll'!$U20,(-SUMIF('Monthly Cash Flow'!$F$2:$EG$2,'Commercial Lease'!Y$2,'Monthly Cash Flow'!$F$29:$EG$29)*'Rent Roll'!$T20*'Rent Roll'!$R20),"-"),"-")</f>
        <v>-</v>
      </c>
      <c r="Z50" s="92" t="str">
        <f>IFERROR(IF(Z$3='Rent Roll'!$U20,(-SUMIF('Monthly Cash Flow'!$F$2:$EG$2,'Commercial Lease'!Z$2,'Monthly Cash Flow'!$F$29:$EG$29)*'Rent Roll'!$T20*'Rent Roll'!$R20),"-"),"-")</f>
        <v>-</v>
      </c>
      <c r="AA50" s="92" t="str">
        <f>IFERROR(IF(AA$3='Rent Roll'!$U20,(-SUMIF('Monthly Cash Flow'!$F$2:$EG$2,'Commercial Lease'!AA$2,'Monthly Cash Flow'!$F$29:$EG$29)*'Rent Roll'!$T20*'Rent Roll'!$R20),"-"),"-")</f>
        <v>-</v>
      </c>
      <c r="AB50" s="92" t="str">
        <f>IFERROR(IF(AB$3='Rent Roll'!$U20,(-SUMIF('Monthly Cash Flow'!$F$2:$EG$2,'Commercial Lease'!AB$2,'Monthly Cash Flow'!$F$29:$EG$29)*'Rent Roll'!$T20*'Rent Roll'!$R20),"-"),"-")</f>
        <v>-</v>
      </c>
      <c r="AC50" s="92" t="str">
        <f>IFERROR(IF(AC$3='Rent Roll'!$U20,(-SUMIF('Monthly Cash Flow'!$F$2:$EG$2,'Commercial Lease'!AC$2,'Monthly Cash Flow'!$F$29:$EG$29)*'Rent Roll'!$T20*'Rent Roll'!$R20),"-"),"-")</f>
        <v>-</v>
      </c>
      <c r="AD50" s="92" t="str">
        <f>IFERROR(IF(AD$3='Rent Roll'!$U20,(-SUMIF('Monthly Cash Flow'!$F$2:$EG$2,'Commercial Lease'!AD$2,'Monthly Cash Flow'!$F$29:$EG$29)*'Rent Roll'!$T20*'Rent Roll'!$R20),"-"),"-")</f>
        <v>-</v>
      </c>
      <c r="AE50" s="92" t="str">
        <f>IFERROR(IF(AE$3='Rent Roll'!$U20,(-SUMIF('Monthly Cash Flow'!$F$2:$EG$2,'Commercial Lease'!AE$2,'Monthly Cash Flow'!$F$29:$EG$29)*'Rent Roll'!$T20*'Rent Roll'!$R20),"-"),"-")</f>
        <v>-</v>
      </c>
      <c r="AF50" s="92" t="str">
        <f>IFERROR(IF(AF$3='Rent Roll'!$U20,(-SUMIF('Monthly Cash Flow'!$F$2:$EG$2,'Commercial Lease'!AF$2,'Monthly Cash Flow'!$F$29:$EG$29)*'Rent Roll'!$T20*'Rent Roll'!$R20),"-"),"-")</f>
        <v>-</v>
      </c>
      <c r="AG50" s="92" t="str">
        <f>IFERROR(IF(AG$3='Rent Roll'!$U20,(-SUMIF('Monthly Cash Flow'!$F$2:$EG$2,'Commercial Lease'!AG$2,'Monthly Cash Flow'!$F$29:$EG$29)*'Rent Roll'!$T20*'Rent Roll'!$R20),"-"),"-")</f>
        <v>-</v>
      </c>
      <c r="AH50" s="92" t="str">
        <f>IFERROR(IF(AH$3='Rent Roll'!$U20,(-SUMIF('Monthly Cash Flow'!$F$2:$EG$2,'Commercial Lease'!AH$2,'Monthly Cash Flow'!$F$29:$EG$29)*'Rent Roll'!$T20*'Rent Roll'!$R20),"-"),"-")</f>
        <v>-</v>
      </c>
      <c r="AI50" s="92" t="str">
        <f>IFERROR(IF(AI$3='Rent Roll'!$U20,(-SUMIF('Monthly Cash Flow'!$F$2:$EG$2,'Commercial Lease'!AI$2,'Monthly Cash Flow'!$F$29:$EG$29)*'Rent Roll'!$T20*'Rent Roll'!$R20),"-"),"-")</f>
        <v>-</v>
      </c>
      <c r="AJ50" s="92" t="str">
        <f>IFERROR(IF(AJ$3='Rent Roll'!$U20,(-SUMIF('Monthly Cash Flow'!$F$2:$EG$2,'Commercial Lease'!AJ$2,'Monthly Cash Flow'!$F$29:$EG$29)*'Rent Roll'!$T20*'Rent Roll'!$R20),"-"),"-")</f>
        <v>-</v>
      </c>
      <c r="AK50" s="92" t="str">
        <f>IFERROR(IF(AK$3='Rent Roll'!$U20,(-SUMIF('Monthly Cash Flow'!$F$2:$EG$2,'Commercial Lease'!AK$2,'Monthly Cash Flow'!$F$29:$EG$29)*'Rent Roll'!$T20*'Rent Roll'!$R20),"-"),"-")</f>
        <v>-</v>
      </c>
      <c r="AL50" s="92" t="str">
        <f>IFERROR(IF(AL$3='Rent Roll'!$U20,(-SUMIF('Monthly Cash Flow'!$F$2:$EG$2,'Commercial Lease'!AL$2,'Monthly Cash Flow'!$F$29:$EG$29)*'Rent Roll'!$T20*'Rent Roll'!$R20),"-"),"-")</f>
        <v>-</v>
      </c>
      <c r="AM50" s="92" t="str">
        <f>IFERROR(IF(AM$3='Rent Roll'!$U20,(-SUMIF('Monthly Cash Flow'!$F$2:$EG$2,'Commercial Lease'!AM$2,'Monthly Cash Flow'!$F$29:$EG$29)*'Rent Roll'!$T20*'Rent Roll'!$R20),"-"),"-")</f>
        <v>-</v>
      </c>
      <c r="AN50" s="92" t="str">
        <f>IFERROR(IF(AN$3='Rent Roll'!$U20,(-SUMIF('Monthly Cash Flow'!$F$2:$EG$2,'Commercial Lease'!AN$2,'Monthly Cash Flow'!$F$29:$EG$29)*'Rent Roll'!$T20*'Rent Roll'!$R20),"-"),"-")</f>
        <v>-</v>
      </c>
      <c r="AO50" s="92" t="str">
        <f>IFERROR(IF(AO$3='Rent Roll'!$U20,(-SUMIF('Monthly Cash Flow'!$F$2:$EG$2,'Commercial Lease'!AO$2,'Monthly Cash Flow'!$F$29:$EG$29)*'Rent Roll'!$T20*'Rent Roll'!$R20),"-"),"-")</f>
        <v>-</v>
      </c>
      <c r="AP50" s="92" t="str">
        <f>IFERROR(IF(AP$3='Rent Roll'!$U20,(-SUMIF('Monthly Cash Flow'!$F$2:$EG$2,'Commercial Lease'!AP$2,'Monthly Cash Flow'!$F$29:$EG$29)*'Rent Roll'!$T20*'Rent Roll'!$R20),"-"),"-")</f>
        <v>-</v>
      </c>
      <c r="AQ50" s="92" t="str">
        <f>IFERROR(IF(AQ$3='Rent Roll'!$U20,(-SUMIF('Monthly Cash Flow'!$F$2:$EG$2,'Commercial Lease'!AQ$2,'Monthly Cash Flow'!$F$29:$EG$29)*'Rent Roll'!$T20*'Rent Roll'!$R20),"-"),"-")</f>
        <v>-</v>
      </c>
      <c r="AR50" s="92" t="str">
        <f>IFERROR(IF(AR$3='Rent Roll'!$U20,(-SUMIF('Monthly Cash Flow'!$F$2:$EG$2,'Commercial Lease'!AR$2,'Monthly Cash Flow'!$F$29:$EG$29)*'Rent Roll'!$T20*'Rent Roll'!$R20),"-"),"-")</f>
        <v>-</v>
      </c>
      <c r="AS50" s="92" t="str">
        <f>IFERROR(IF(AS$3='Rent Roll'!$U20,(-SUMIF('Monthly Cash Flow'!$F$2:$EG$2,'Commercial Lease'!AS$2,'Monthly Cash Flow'!$F$29:$EG$29)*'Rent Roll'!$T20*'Rent Roll'!$R20),"-"),"-")</f>
        <v>-</v>
      </c>
      <c r="AT50" s="92" t="str">
        <f>IFERROR(IF(AT$3='Rent Roll'!$U20,(-SUMIF('Monthly Cash Flow'!$F$2:$EG$2,'Commercial Lease'!AT$2,'Monthly Cash Flow'!$F$29:$EG$29)*'Rent Roll'!$T20*'Rent Roll'!$R20),"-"),"-")</f>
        <v>-</v>
      </c>
      <c r="AU50" s="92" t="str">
        <f>IFERROR(IF(AU$3='Rent Roll'!$U20,(-SUMIF('Monthly Cash Flow'!$F$2:$EG$2,'Commercial Lease'!AU$2,'Monthly Cash Flow'!$F$29:$EG$29)*'Rent Roll'!$T20*'Rent Roll'!$R20),"-"),"-")</f>
        <v>-</v>
      </c>
      <c r="AV50" s="92" t="str">
        <f>IFERROR(IF(AV$3='Rent Roll'!$U20,(-SUMIF('Monthly Cash Flow'!$F$2:$EG$2,'Commercial Lease'!AV$2,'Monthly Cash Flow'!$F$29:$EG$29)*'Rent Roll'!$T20*'Rent Roll'!$R20),"-"),"-")</f>
        <v>-</v>
      </c>
      <c r="AW50" s="92" t="str">
        <f>IFERROR(IF(AW$3='Rent Roll'!$U20,(-SUMIF('Monthly Cash Flow'!$F$2:$EG$2,'Commercial Lease'!AW$2,'Monthly Cash Flow'!$F$29:$EG$29)*'Rent Roll'!$T20*'Rent Roll'!$R20),"-"),"-")</f>
        <v>-</v>
      </c>
      <c r="AX50" s="92" t="str">
        <f>IFERROR(IF(AX$3='Rent Roll'!$U20,(-SUMIF('Monthly Cash Flow'!$F$2:$EG$2,'Commercial Lease'!AX$2,'Monthly Cash Flow'!$F$29:$EG$29)*'Rent Roll'!$T20*'Rent Roll'!$R20),"-"),"-")</f>
        <v>-</v>
      </c>
      <c r="AY50" s="92" t="str">
        <f>IFERROR(IF(AY$3='Rent Roll'!$U20,(-SUMIF('Monthly Cash Flow'!$F$2:$EG$2,'Commercial Lease'!AY$2,'Monthly Cash Flow'!$F$29:$EG$29)*'Rent Roll'!$T20*'Rent Roll'!$R20),"-"),"-")</f>
        <v>-</v>
      </c>
      <c r="AZ50" s="92" t="str">
        <f>IFERROR(IF(AZ$3='Rent Roll'!$U20,(-SUMIF('Monthly Cash Flow'!$F$2:$EG$2,'Commercial Lease'!AZ$2,'Monthly Cash Flow'!$F$29:$EG$29)*'Rent Roll'!$T20*'Rent Roll'!$R20),"-"),"-")</f>
        <v>-</v>
      </c>
      <c r="BA50" s="92" t="str">
        <f>IFERROR(IF(BA$3='Rent Roll'!$U20,(-SUMIF('Monthly Cash Flow'!$F$2:$EG$2,'Commercial Lease'!BA$2,'Monthly Cash Flow'!$F$29:$EG$29)*'Rent Roll'!$T20*'Rent Roll'!$R20),"-"),"-")</f>
        <v>-</v>
      </c>
      <c r="BB50" s="92" t="str">
        <f>IFERROR(IF(BB$3='Rent Roll'!$U20,(-SUMIF('Monthly Cash Flow'!$F$2:$EG$2,'Commercial Lease'!BB$2,'Monthly Cash Flow'!$F$29:$EG$29)*'Rent Roll'!$T20*'Rent Roll'!$R20),"-"),"-")</f>
        <v>-</v>
      </c>
      <c r="BC50" s="92" t="str">
        <f>IFERROR(IF(BC$3='Rent Roll'!$U20,(-SUMIF('Monthly Cash Flow'!$F$2:$EG$2,'Commercial Lease'!BC$2,'Monthly Cash Flow'!$F$29:$EG$29)*'Rent Roll'!$T20*'Rent Roll'!$R20),"-"),"-")</f>
        <v>-</v>
      </c>
      <c r="BD50" s="92" t="str">
        <f>IFERROR(IF(BD$3='Rent Roll'!$U20,(-SUMIF('Monthly Cash Flow'!$F$2:$EG$2,'Commercial Lease'!BD$2,'Monthly Cash Flow'!$F$29:$EG$29)*'Rent Roll'!$T20*'Rent Roll'!$R20),"-"),"-")</f>
        <v>-</v>
      </c>
      <c r="BE50" s="92" t="str">
        <f>IFERROR(IF(BE$3='Rent Roll'!$U20,(-SUMIF('Monthly Cash Flow'!$F$2:$EG$2,'Commercial Lease'!BE$2,'Monthly Cash Flow'!$F$29:$EG$29)*'Rent Roll'!$T20*'Rent Roll'!$R20),"-"),"-")</f>
        <v>-</v>
      </c>
      <c r="BF50" s="92" t="str">
        <f>IFERROR(IF(BF$3='Rent Roll'!$U20,(-SUMIF('Monthly Cash Flow'!$F$2:$EG$2,'Commercial Lease'!BF$2,'Monthly Cash Flow'!$F$29:$EG$29)*'Rent Roll'!$T20*'Rent Roll'!$R20),"-"),"-")</f>
        <v>-</v>
      </c>
      <c r="BG50" s="92" t="str">
        <f>IFERROR(IF(BG$3='Rent Roll'!$U20,(-SUMIF('Monthly Cash Flow'!$F$2:$EG$2,'Commercial Lease'!BG$2,'Monthly Cash Flow'!$F$29:$EG$29)*'Rent Roll'!$T20*'Rent Roll'!$R20),"-"),"-")</f>
        <v>-</v>
      </c>
      <c r="BH50" s="92" t="str">
        <f>IFERROR(IF(BH$3='Rent Roll'!$U20,(-SUMIF('Monthly Cash Flow'!$F$2:$EG$2,'Commercial Lease'!BH$2,'Monthly Cash Flow'!$F$29:$EG$29)*'Rent Roll'!$T20*'Rent Roll'!$R20),"-"),"-")</f>
        <v>-</v>
      </c>
      <c r="BI50" s="92" t="str">
        <f>IFERROR(IF(BI$3='Rent Roll'!$U20,(-SUMIF('Monthly Cash Flow'!$F$2:$EG$2,'Commercial Lease'!BI$2,'Monthly Cash Flow'!$F$29:$EG$29)*'Rent Roll'!$T20*'Rent Roll'!$R20),"-"),"-")</f>
        <v>-</v>
      </c>
      <c r="BJ50" s="92" t="str">
        <f>IFERROR(IF(BJ$3='Rent Roll'!$U20,(-SUMIF('Monthly Cash Flow'!$F$2:$EG$2,'Commercial Lease'!BJ$2,'Monthly Cash Flow'!$F$29:$EG$29)*'Rent Roll'!$T20*'Rent Roll'!$R20),"-"),"-")</f>
        <v>-</v>
      </c>
      <c r="BK50" s="92" t="str">
        <f>IFERROR(IF(BK$3='Rent Roll'!$U20,(-SUMIF('Monthly Cash Flow'!$F$2:$EG$2,'Commercial Lease'!BK$2,'Monthly Cash Flow'!$F$29:$EG$29)*'Rent Roll'!$T20*'Rent Roll'!$R20),"-"),"-")</f>
        <v>-</v>
      </c>
      <c r="BL50" s="92" t="str">
        <f>IFERROR(IF(BL$3='Rent Roll'!$U20,(-SUMIF('Monthly Cash Flow'!$F$2:$EG$2,'Commercial Lease'!BL$2,'Monthly Cash Flow'!$F$29:$EG$29)*'Rent Roll'!$T20*'Rent Roll'!$R20),"-"),"-")</f>
        <v>-</v>
      </c>
      <c r="BM50" s="92" t="str">
        <f>IFERROR(IF(BM$3='Rent Roll'!$U20,(-SUMIF('Monthly Cash Flow'!$F$2:$EG$2,'Commercial Lease'!BM$2,'Monthly Cash Flow'!$F$29:$EG$29)*'Rent Roll'!$T20*'Rent Roll'!$R20),"-"),"-")</f>
        <v>-</v>
      </c>
      <c r="BN50" s="92" t="str">
        <f>IFERROR(IF(BN$3='Rent Roll'!$U20,(-SUMIF('Monthly Cash Flow'!$F$2:$EG$2,'Commercial Lease'!BN$2,'Monthly Cash Flow'!$F$29:$EG$29)*'Rent Roll'!$T20*'Rent Roll'!$R20),"-"),"-")</f>
        <v>-</v>
      </c>
      <c r="BO50" s="92" t="str">
        <f>IFERROR(IF(BO$3='Rent Roll'!$U20,(-SUMIF('Monthly Cash Flow'!$F$2:$EG$2,'Commercial Lease'!BO$2,'Monthly Cash Flow'!$F$29:$EG$29)*'Rent Roll'!$T20*'Rent Roll'!$R20),"-"),"-")</f>
        <v>-</v>
      </c>
      <c r="BP50" s="92" t="str">
        <f>IFERROR(IF(BP$3='Rent Roll'!$U20,(-SUMIF('Monthly Cash Flow'!$F$2:$EG$2,'Commercial Lease'!BP$2,'Monthly Cash Flow'!$F$29:$EG$29)*'Rent Roll'!$T20*'Rent Roll'!$R20),"-"),"-")</f>
        <v>-</v>
      </c>
      <c r="BQ50" s="92" t="str">
        <f>IFERROR(IF(BQ$3='Rent Roll'!$U20,(-SUMIF('Monthly Cash Flow'!$F$2:$EG$2,'Commercial Lease'!BQ$2,'Monthly Cash Flow'!$F$29:$EG$29)*'Rent Roll'!$T20*'Rent Roll'!$R20),"-"),"-")</f>
        <v>-</v>
      </c>
      <c r="BR50" s="92" t="str">
        <f>IFERROR(IF(BR$3='Rent Roll'!$U20,(-SUMIF('Monthly Cash Flow'!$F$2:$EG$2,'Commercial Lease'!BR$2,'Monthly Cash Flow'!$F$29:$EG$29)*'Rent Roll'!$T20*'Rent Roll'!$R20),"-"),"-")</f>
        <v>-</v>
      </c>
      <c r="BS50" s="92" t="str">
        <f>IFERROR(IF(BS$3='Rent Roll'!$U20,(-SUMIF('Monthly Cash Flow'!$F$2:$EG$2,'Commercial Lease'!BS$2,'Monthly Cash Flow'!$F$29:$EG$29)*'Rent Roll'!$T20*'Rent Roll'!$R20),"-"),"-")</f>
        <v>-</v>
      </c>
      <c r="BT50" s="92" t="str">
        <f>IFERROR(IF(BT$3='Rent Roll'!$U20,(-SUMIF('Monthly Cash Flow'!$F$2:$EG$2,'Commercial Lease'!BT$2,'Monthly Cash Flow'!$F$29:$EG$29)*'Rent Roll'!$T20*'Rent Roll'!$R20),"-"),"-")</f>
        <v>-</v>
      </c>
      <c r="BU50" s="92" t="str">
        <f>IFERROR(IF(BU$3='Rent Roll'!$U20,(-SUMIF('Monthly Cash Flow'!$F$2:$EG$2,'Commercial Lease'!BU$2,'Monthly Cash Flow'!$F$29:$EG$29)*'Rent Roll'!$T20*'Rent Roll'!$R20),"-"),"-")</f>
        <v>-</v>
      </c>
      <c r="BV50" s="92" t="str">
        <f>IFERROR(IF(BV$3='Rent Roll'!$U20,(-SUMIF('Monthly Cash Flow'!$F$2:$EG$2,'Commercial Lease'!BV$2,'Monthly Cash Flow'!$F$29:$EG$29)*'Rent Roll'!$T20*'Rent Roll'!$R20),"-"),"-")</f>
        <v>-</v>
      </c>
      <c r="BW50" s="92" t="str">
        <f>IFERROR(IF(BW$3='Rent Roll'!$U20,(-SUMIF('Monthly Cash Flow'!$F$2:$EG$2,'Commercial Lease'!BW$2,'Monthly Cash Flow'!$F$29:$EG$29)*'Rent Roll'!$T20*'Rent Roll'!$R20),"-"),"-")</f>
        <v>-</v>
      </c>
      <c r="BX50" s="92" t="str">
        <f>IFERROR(IF(BX$3='Rent Roll'!$U20,(-SUMIF('Monthly Cash Flow'!$F$2:$EG$2,'Commercial Lease'!BX$2,'Monthly Cash Flow'!$F$29:$EG$29)*'Rent Roll'!$T20*'Rent Roll'!$R20),"-"),"-")</f>
        <v>-</v>
      </c>
      <c r="BY50" s="92" t="str">
        <f>IFERROR(IF(BY$3='Rent Roll'!$U20,(-SUMIF('Monthly Cash Flow'!$F$2:$EG$2,'Commercial Lease'!BY$2,'Monthly Cash Flow'!$F$29:$EG$29)*'Rent Roll'!$T20*'Rent Roll'!$R20),"-"),"-")</f>
        <v>-</v>
      </c>
      <c r="BZ50" s="92" t="str">
        <f>IFERROR(IF(BZ$3='Rent Roll'!$U20,(-SUMIF('Monthly Cash Flow'!$F$2:$EG$2,'Commercial Lease'!BZ$2,'Monthly Cash Flow'!$F$29:$EG$29)*'Rent Roll'!$T20*'Rent Roll'!$R20),"-"),"-")</f>
        <v>-</v>
      </c>
      <c r="CA50" s="92" t="str">
        <f>IFERROR(IF(CA$3='Rent Roll'!$U20,(-SUMIF('Monthly Cash Flow'!$F$2:$EG$2,'Commercial Lease'!CA$2,'Monthly Cash Flow'!$F$29:$EG$29)*'Rent Roll'!$T20*'Rent Roll'!$R20),"-"),"-")</f>
        <v>-</v>
      </c>
      <c r="CB50" s="92" t="str">
        <f>IFERROR(IF(CB$3='Rent Roll'!$U20,(-SUMIF('Monthly Cash Flow'!$F$2:$EG$2,'Commercial Lease'!CB$2,'Monthly Cash Flow'!$F$29:$EG$29)*'Rent Roll'!$T20*'Rent Roll'!$R20),"-"),"-")</f>
        <v>-</v>
      </c>
      <c r="CC50" s="92" t="str">
        <f>IFERROR(IF(CC$3='Rent Roll'!$U20,(-SUMIF('Monthly Cash Flow'!$F$2:$EG$2,'Commercial Lease'!CC$2,'Monthly Cash Flow'!$F$29:$EG$29)*'Rent Roll'!$T20*'Rent Roll'!$R20),"-"),"-")</f>
        <v>-</v>
      </c>
      <c r="CD50" s="92" t="str">
        <f>IFERROR(IF(CD$3='Rent Roll'!$U20,(-SUMIF('Monthly Cash Flow'!$F$2:$EG$2,'Commercial Lease'!CD$2,'Monthly Cash Flow'!$F$29:$EG$29)*'Rent Roll'!$T20*'Rent Roll'!$R20),"-"),"-")</f>
        <v>-</v>
      </c>
      <c r="CE50" s="92" t="str">
        <f>IFERROR(IF(CE$3='Rent Roll'!$U20,(-SUMIF('Monthly Cash Flow'!$F$2:$EG$2,'Commercial Lease'!CE$2,'Monthly Cash Flow'!$F$29:$EG$29)*'Rent Roll'!$T20*'Rent Roll'!$R20),"-"),"-")</f>
        <v>-</v>
      </c>
      <c r="CF50" s="92" t="str">
        <f>IFERROR(IF(CF$3='Rent Roll'!$U20,(-SUMIF('Monthly Cash Flow'!$F$2:$EG$2,'Commercial Lease'!CF$2,'Monthly Cash Flow'!$F$29:$EG$29)*'Rent Roll'!$T20*'Rent Roll'!$R20),"-"),"-")</f>
        <v>-</v>
      </c>
      <c r="CG50" s="92" t="str">
        <f>IFERROR(IF(CG$3='Rent Roll'!$U20,(-SUMIF('Monthly Cash Flow'!$F$2:$EG$2,'Commercial Lease'!CG$2,'Monthly Cash Flow'!$F$29:$EG$29)*'Rent Roll'!$T20*'Rent Roll'!$R20),"-"),"-")</f>
        <v>-</v>
      </c>
      <c r="CH50" s="92" t="str">
        <f>IFERROR(IF(CH$3='Rent Roll'!$U20,(-SUMIF('Monthly Cash Flow'!$F$2:$EG$2,'Commercial Lease'!CH$2,'Monthly Cash Flow'!$F$29:$EG$29)*'Rent Roll'!$T20*'Rent Roll'!$R20),"-"),"-")</f>
        <v>-</v>
      </c>
      <c r="CI50" s="92" t="str">
        <f>IFERROR(IF(CI$3='Rent Roll'!$U20,(-SUMIF('Monthly Cash Flow'!$F$2:$EG$2,'Commercial Lease'!CI$2,'Monthly Cash Flow'!$F$29:$EG$29)*'Rent Roll'!$T20*'Rent Roll'!$R20),"-"),"-")</f>
        <v>-</v>
      </c>
      <c r="CJ50" s="92" t="str">
        <f>IFERROR(IF(CJ$3='Rent Roll'!$U20,(-SUMIF('Monthly Cash Flow'!$F$2:$EG$2,'Commercial Lease'!CJ$2,'Monthly Cash Flow'!$F$29:$EG$29)*'Rent Roll'!$T20*'Rent Roll'!$R20),"-"),"-")</f>
        <v>-</v>
      </c>
      <c r="CK50" s="92" t="str">
        <f>IFERROR(IF(CK$3='Rent Roll'!$U20,(-SUMIF('Monthly Cash Flow'!$F$2:$EG$2,'Commercial Lease'!CK$2,'Monthly Cash Flow'!$F$29:$EG$29)*'Rent Roll'!$T20*'Rent Roll'!$R20),"-"),"-")</f>
        <v>-</v>
      </c>
      <c r="CL50" s="92" t="str">
        <f>IFERROR(IF(CL$3='Rent Roll'!$U20,(-SUMIF('Monthly Cash Flow'!$F$2:$EG$2,'Commercial Lease'!CL$2,'Monthly Cash Flow'!$F$29:$EG$29)*'Rent Roll'!$T20*'Rent Roll'!$R20),"-"),"-")</f>
        <v>-</v>
      </c>
      <c r="CM50" s="92" t="str">
        <f>IFERROR(IF(CM$3='Rent Roll'!$U20,(-SUMIF('Monthly Cash Flow'!$F$2:$EG$2,'Commercial Lease'!CM$2,'Monthly Cash Flow'!$F$29:$EG$29)*'Rent Roll'!$T20*'Rent Roll'!$R20),"-"),"-")</f>
        <v>-</v>
      </c>
      <c r="CN50" s="92" t="str">
        <f>IFERROR(IF(CN$3='Rent Roll'!$U20,(-SUMIF('Monthly Cash Flow'!$F$2:$EG$2,'Commercial Lease'!CN$2,'Monthly Cash Flow'!$F$29:$EG$29)*'Rent Roll'!$T20*'Rent Roll'!$R20),"-"),"-")</f>
        <v>-</v>
      </c>
      <c r="CO50" s="92" t="str">
        <f>IFERROR(IF(CO$3='Rent Roll'!$U20,(-SUMIF('Monthly Cash Flow'!$F$2:$EG$2,'Commercial Lease'!CO$2,'Monthly Cash Flow'!$F$29:$EG$29)*'Rent Roll'!$T20*'Rent Roll'!$R20),"-"),"-")</f>
        <v>-</v>
      </c>
      <c r="CP50" s="92" t="str">
        <f>IFERROR(IF(CP$3='Rent Roll'!$U20,(-SUMIF('Monthly Cash Flow'!$F$2:$EG$2,'Commercial Lease'!CP$2,'Monthly Cash Flow'!$F$29:$EG$29)*'Rent Roll'!$T20*'Rent Roll'!$R20),"-"),"-")</f>
        <v>-</v>
      </c>
      <c r="CQ50" s="92" t="str">
        <f>IFERROR(IF(CQ$3='Rent Roll'!$U20,(-SUMIF('Monthly Cash Flow'!$F$2:$EG$2,'Commercial Lease'!CQ$2,'Monthly Cash Flow'!$F$29:$EG$29)*'Rent Roll'!$T20*'Rent Roll'!$R20),"-"),"-")</f>
        <v>-</v>
      </c>
      <c r="CR50" s="92" t="str">
        <f>IFERROR(IF(CR$3='Rent Roll'!$U20,(-SUMIF('Monthly Cash Flow'!$F$2:$EG$2,'Commercial Lease'!CR$2,'Monthly Cash Flow'!$F$29:$EG$29)*'Rent Roll'!$T20*'Rent Roll'!$R20),"-"),"-")</f>
        <v>-</v>
      </c>
      <c r="CS50" s="92" t="str">
        <f>IFERROR(IF(CS$3='Rent Roll'!$U20,(-SUMIF('Monthly Cash Flow'!$F$2:$EG$2,'Commercial Lease'!CS$2,'Monthly Cash Flow'!$F$29:$EG$29)*'Rent Roll'!$T20*'Rent Roll'!$R20),"-"),"-")</f>
        <v>-</v>
      </c>
      <c r="CT50" s="92" t="str">
        <f>IFERROR(IF(CT$3='Rent Roll'!$U20,(-SUMIF('Monthly Cash Flow'!$F$2:$EG$2,'Commercial Lease'!CT$2,'Monthly Cash Flow'!$F$29:$EG$29)*'Rent Roll'!$T20*'Rent Roll'!$R20),"-"),"-")</f>
        <v>-</v>
      </c>
      <c r="CU50" s="92" t="str">
        <f>IFERROR(IF(CU$3='Rent Roll'!$U20,(-SUMIF('Monthly Cash Flow'!$F$2:$EG$2,'Commercial Lease'!CU$2,'Monthly Cash Flow'!$F$29:$EG$29)*'Rent Roll'!$T20*'Rent Roll'!$R20),"-"),"-")</f>
        <v>-</v>
      </c>
      <c r="CV50" s="92" t="str">
        <f>IFERROR(IF(CV$3='Rent Roll'!$U20,(-SUMIF('Monthly Cash Flow'!$F$2:$EG$2,'Commercial Lease'!CV$2,'Monthly Cash Flow'!$F$29:$EG$29)*'Rent Roll'!$T20*'Rent Roll'!$R20),"-"),"-")</f>
        <v>-</v>
      </c>
      <c r="CW50" s="92" t="str">
        <f>IFERROR(IF(CW$3='Rent Roll'!$U20,(-SUMIF('Monthly Cash Flow'!$F$2:$EG$2,'Commercial Lease'!CW$2,'Monthly Cash Flow'!$F$29:$EG$29)*'Rent Roll'!$T20*'Rent Roll'!$R20),"-"),"-")</f>
        <v>-</v>
      </c>
      <c r="CX50" s="92" t="str">
        <f>IFERROR(IF(CX$3='Rent Roll'!$U20,(-SUMIF('Monthly Cash Flow'!$F$2:$EG$2,'Commercial Lease'!CX$2,'Monthly Cash Flow'!$F$29:$EG$29)*'Rent Roll'!$T20*'Rent Roll'!$R20),"-"),"-")</f>
        <v>-</v>
      </c>
      <c r="CY50" s="92" t="str">
        <f>IFERROR(IF(CY$3='Rent Roll'!$U20,(-SUMIF('Monthly Cash Flow'!$F$2:$EG$2,'Commercial Lease'!CY$2,'Monthly Cash Flow'!$F$29:$EG$29)*'Rent Roll'!$T20*'Rent Roll'!$R20),"-"),"-")</f>
        <v>-</v>
      </c>
      <c r="CZ50" s="92" t="str">
        <f>IFERROR(IF(CZ$3='Rent Roll'!$U20,(-SUMIF('Monthly Cash Flow'!$F$2:$EG$2,'Commercial Lease'!CZ$2,'Monthly Cash Flow'!$F$29:$EG$29)*'Rent Roll'!$T20*'Rent Roll'!$R20),"-"),"-")</f>
        <v>-</v>
      </c>
      <c r="DA50" s="92" t="str">
        <f>IFERROR(IF(DA$3='Rent Roll'!$U20,(-SUMIF('Monthly Cash Flow'!$F$2:$EG$2,'Commercial Lease'!DA$2,'Monthly Cash Flow'!$F$29:$EG$29)*'Rent Roll'!$T20*'Rent Roll'!$R20),"-"),"-")</f>
        <v>-</v>
      </c>
      <c r="DB50" s="92" t="str">
        <f>IFERROR(IF(DB$3='Rent Roll'!$U20,(-SUMIF('Monthly Cash Flow'!$F$2:$EG$2,'Commercial Lease'!DB$2,'Monthly Cash Flow'!$F$29:$EG$29)*'Rent Roll'!$T20*'Rent Roll'!$R20),"-"),"-")</f>
        <v>-</v>
      </c>
      <c r="DC50" s="92" t="str">
        <f>IFERROR(IF(DC$3='Rent Roll'!$U20,(-SUMIF('Monthly Cash Flow'!$F$2:$EG$2,'Commercial Lease'!DC$2,'Monthly Cash Flow'!$F$29:$EG$29)*'Rent Roll'!$T20*'Rent Roll'!$R20),"-"),"-")</f>
        <v>-</v>
      </c>
      <c r="DD50" s="92" t="str">
        <f>IFERROR(IF(DD$3='Rent Roll'!$U20,(-SUMIF('Monthly Cash Flow'!$F$2:$EG$2,'Commercial Lease'!DD$2,'Monthly Cash Flow'!$F$29:$EG$29)*'Rent Roll'!$T20*'Rent Roll'!$R20),"-"),"-")</f>
        <v>-</v>
      </c>
      <c r="DE50" s="92" t="str">
        <f>IFERROR(IF(DE$3='Rent Roll'!$U20,(-SUMIF('Monthly Cash Flow'!$F$2:$EG$2,'Commercial Lease'!DE$2,'Monthly Cash Flow'!$F$29:$EG$29)*'Rent Roll'!$T20*'Rent Roll'!$R20),"-"),"-")</f>
        <v>-</v>
      </c>
      <c r="DF50" s="92" t="str">
        <f>IFERROR(IF(DF$3='Rent Roll'!$U20,(-SUMIF('Monthly Cash Flow'!$F$2:$EG$2,'Commercial Lease'!DF$2,'Monthly Cash Flow'!$F$29:$EG$29)*'Rent Roll'!$T20*'Rent Roll'!$R20),"-"),"-")</f>
        <v>-</v>
      </c>
      <c r="DG50" s="92" t="str">
        <f>IFERROR(IF(DG$3='Rent Roll'!$U20,(-SUMIF('Monthly Cash Flow'!$F$2:$EG$2,'Commercial Lease'!DG$2,'Monthly Cash Flow'!$F$29:$EG$29)*'Rent Roll'!$T20*'Rent Roll'!$R20),"-"),"-")</f>
        <v>-</v>
      </c>
      <c r="DH50" s="92" t="str">
        <f>IFERROR(IF(DH$3='Rent Roll'!$U20,(-SUMIF('Monthly Cash Flow'!$F$2:$EG$2,'Commercial Lease'!DH$2,'Monthly Cash Flow'!$F$29:$EG$29)*'Rent Roll'!$T20*'Rent Roll'!$R20),"-"),"-")</f>
        <v>-</v>
      </c>
      <c r="DI50" s="92" t="str">
        <f>IFERROR(IF(DI$3='Rent Roll'!$U20,(-SUMIF('Monthly Cash Flow'!$F$2:$EG$2,'Commercial Lease'!DI$2,'Monthly Cash Flow'!$F$29:$EG$29)*'Rent Roll'!$T20*'Rent Roll'!$R20),"-"),"-")</f>
        <v>-</v>
      </c>
      <c r="DJ50" s="92" t="str">
        <f>IFERROR(IF(DJ$3='Rent Roll'!$U20,(-SUMIF('Monthly Cash Flow'!$F$2:$EG$2,'Commercial Lease'!DJ$2,'Monthly Cash Flow'!$F$29:$EG$29)*'Rent Roll'!$T20*'Rent Roll'!$R20),"-"),"-")</f>
        <v>-</v>
      </c>
      <c r="DK50" s="92" t="str">
        <f>IFERROR(IF(DK$3='Rent Roll'!$U20,(-SUMIF('Monthly Cash Flow'!$F$2:$EG$2,'Commercial Lease'!DK$2,'Monthly Cash Flow'!$F$29:$EG$29)*'Rent Roll'!$T20*'Rent Roll'!$R20),"-"),"-")</f>
        <v>-</v>
      </c>
      <c r="DL50" s="92" t="str">
        <f>IFERROR(IF(DL$3='Rent Roll'!$U20,(-SUMIF('Monthly Cash Flow'!$F$2:$EG$2,'Commercial Lease'!DL$2,'Monthly Cash Flow'!$F$29:$EG$29)*'Rent Roll'!$T20*'Rent Roll'!$R20),"-"),"-")</f>
        <v>-</v>
      </c>
      <c r="DM50" s="92" t="str">
        <f>IFERROR(IF(DM$3='Rent Roll'!$U20,(-SUMIF('Monthly Cash Flow'!$F$2:$EG$2,'Commercial Lease'!DM$2,'Monthly Cash Flow'!$F$29:$EG$29)*'Rent Roll'!$T20*'Rent Roll'!$R20),"-"),"-")</f>
        <v>-</v>
      </c>
      <c r="DN50" s="92" t="str">
        <f>IFERROR(IF(DN$3='Rent Roll'!$U20,(-SUMIF('Monthly Cash Flow'!$F$2:$EG$2,'Commercial Lease'!DN$2,'Monthly Cash Flow'!$F$29:$EG$29)*'Rent Roll'!$T20*'Rent Roll'!$R20),"-"),"-")</f>
        <v>-</v>
      </c>
      <c r="DO50" s="92" t="str">
        <f>IFERROR(IF(DO$3='Rent Roll'!$U20,(-SUMIF('Monthly Cash Flow'!$F$2:$EG$2,'Commercial Lease'!DO$2,'Monthly Cash Flow'!$F$29:$EG$29)*'Rent Roll'!$T20*'Rent Roll'!$R20),"-"),"-")</f>
        <v>-</v>
      </c>
      <c r="DP50" s="92" t="str">
        <f>IFERROR(IF(DP$3='Rent Roll'!$U20,(-SUMIF('Monthly Cash Flow'!$F$2:$EG$2,'Commercial Lease'!DP$2,'Monthly Cash Flow'!$F$29:$EG$29)*'Rent Roll'!$T20*'Rent Roll'!$R20),"-"),"-")</f>
        <v>-</v>
      </c>
      <c r="DQ50" s="92" t="str">
        <f>IFERROR(IF(DQ$3='Rent Roll'!$U20,(-SUMIF('Monthly Cash Flow'!$F$2:$EG$2,'Commercial Lease'!DQ$2,'Monthly Cash Flow'!$F$29:$EG$29)*'Rent Roll'!$T20*'Rent Roll'!$R20),"-"),"-")</f>
        <v>-</v>
      </c>
      <c r="DR50" s="92" t="str">
        <f>IFERROR(IF(DR$3='Rent Roll'!$U20,(-SUMIF('Monthly Cash Flow'!$F$2:$EG$2,'Commercial Lease'!DR$2,'Monthly Cash Flow'!$F$29:$EG$29)*'Rent Roll'!$T20*'Rent Roll'!$R20),"-"),"-")</f>
        <v>-</v>
      </c>
      <c r="DS50" s="92" t="str">
        <f>IFERROR(IF(DS$3='Rent Roll'!$U20,(-SUMIF('Monthly Cash Flow'!$F$2:$EG$2,'Commercial Lease'!DS$2,'Monthly Cash Flow'!$F$29:$EG$29)*'Rent Roll'!$T20*'Rent Roll'!$R20),"-"),"-")</f>
        <v>-</v>
      </c>
      <c r="DT50" s="92" t="str">
        <f>IFERROR(IF(DT$3='Rent Roll'!$U20,(-SUMIF('Monthly Cash Flow'!$F$2:$EG$2,'Commercial Lease'!DT$2,'Monthly Cash Flow'!$F$29:$EG$29)*'Rent Roll'!$T20*'Rent Roll'!$R20),"-"),"-")</f>
        <v>-</v>
      </c>
      <c r="DU50" s="92" t="str">
        <f>IFERROR(IF(DU$3='Rent Roll'!$U20,(-SUMIF('Monthly Cash Flow'!$F$2:$EG$2,'Commercial Lease'!DU$2,'Monthly Cash Flow'!$F$29:$EG$29)*'Rent Roll'!$T20*'Rent Roll'!$R20),"-"),"-")</f>
        <v>-</v>
      </c>
      <c r="DV50" s="92" t="str">
        <f>IFERROR(IF(DV$3='Rent Roll'!$U20,(-SUMIF('Monthly Cash Flow'!$F$2:$EG$2,'Commercial Lease'!DV$2,'Monthly Cash Flow'!$F$29:$EG$29)*'Rent Roll'!$T20*'Rent Roll'!$R20),"-"),"-")</f>
        <v>-</v>
      </c>
      <c r="DW50" s="92" t="str">
        <f>IFERROR(IF(DW$3='Rent Roll'!$U20,(-SUMIF('Monthly Cash Flow'!$F$2:$EG$2,'Commercial Lease'!DW$2,'Monthly Cash Flow'!$F$29:$EG$29)*'Rent Roll'!$T20*'Rent Roll'!$R20),"-"),"-")</f>
        <v>-</v>
      </c>
      <c r="DX50" s="92" t="str">
        <f>IFERROR(IF(DX$3='Rent Roll'!$U20,(-SUMIF('Monthly Cash Flow'!$F$2:$EG$2,'Commercial Lease'!DX$2,'Monthly Cash Flow'!$F$29:$EG$29)*'Rent Roll'!$T20*'Rent Roll'!$R20),"-"),"-")</f>
        <v>-</v>
      </c>
      <c r="DY50" s="92" t="str">
        <f>IFERROR(IF(DY$3='Rent Roll'!$U20,(-SUMIF('Monthly Cash Flow'!$F$2:$EG$2,'Commercial Lease'!DY$2,'Monthly Cash Flow'!$F$29:$EG$29)*'Rent Roll'!$T20*'Rent Roll'!$R20),"-"),"-")</f>
        <v>-</v>
      </c>
      <c r="DZ50" s="92" t="str">
        <f>IFERROR(IF(DZ$3='Rent Roll'!$U20,(-SUMIF('Monthly Cash Flow'!$F$2:$EG$2,'Commercial Lease'!DZ$2,'Monthly Cash Flow'!$F$29:$EG$29)*'Rent Roll'!$T20*'Rent Roll'!$R20),"-"),"-")</f>
        <v>-</v>
      </c>
      <c r="EA50" s="92" t="str">
        <f>IFERROR(IF(EA$3='Rent Roll'!$U20,(-SUMIF('Monthly Cash Flow'!$F$2:$EG$2,'Commercial Lease'!EA$2,'Monthly Cash Flow'!$F$29:$EG$29)*'Rent Roll'!$T20*'Rent Roll'!$R20),"-"),"-")</f>
        <v>-</v>
      </c>
      <c r="EB50" s="92" t="str">
        <f>IFERROR(IF(EB$3='Rent Roll'!$U20,(-SUMIF('Monthly Cash Flow'!$F$2:$EG$2,'Commercial Lease'!EB$2,'Monthly Cash Flow'!$F$29:$EG$29)*'Rent Roll'!$T20*'Rent Roll'!$R20),"-"),"-")</f>
        <v>-</v>
      </c>
      <c r="EC50" s="92" t="str">
        <f>IFERROR(IF(EC$3='Rent Roll'!$U20,(-SUMIF('Monthly Cash Flow'!$F$2:$EG$2,'Commercial Lease'!EC$2,'Monthly Cash Flow'!$F$29:$EG$29)*'Rent Roll'!$T20*'Rent Roll'!$R20),"-"),"-")</f>
        <v>-</v>
      </c>
      <c r="ED50" s="92" t="str">
        <f>IFERROR(IF(ED$3='Rent Roll'!$U20,(-SUMIF('Monthly Cash Flow'!$F$2:$EG$2,'Commercial Lease'!ED$2,'Monthly Cash Flow'!$F$29:$EG$29)*'Rent Roll'!$T20*'Rent Roll'!$R20),"-"),"-")</f>
        <v>-</v>
      </c>
      <c r="EE50" s="92" t="str">
        <f>IFERROR(IF(EE$3='Rent Roll'!$U20,(-SUMIF('Monthly Cash Flow'!$F$2:$EG$2,'Commercial Lease'!EE$2,'Monthly Cash Flow'!$F$29:$EG$29)*'Rent Roll'!$T20*'Rent Roll'!$R20),"-"),"-")</f>
        <v>-</v>
      </c>
      <c r="EF50" s="214" t="str">
        <f>IFERROR(IF(EF$3='Rent Roll'!$U20,(-SUMIF('Monthly Cash Flow'!$F$2:$EG$2,'Commercial Lease'!EF$2,'Monthly Cash Flow'!$F$29:$EG$29)*'Rent Roll'!$T20*'Rent Roll'!$R20),"-"),"-")</f>
        <v>-</v>
      </c>
      <c r="EG50" s="251" t="s">
        <v>109</v>
      </c>
    </row>
    <row r="51" spans="2:137" x14ac:dyDescent="0.25">
      <c r="B51" s="291"/>
      <c r="C51" s="287" t="str">
        <f>CONCATENATE('Rent Roll'!B21&amp;" - "&amp;'Rent Roll'!C21)</f>
        <v xml:space="preserve"> - </v>
      </c>
      <c r="D51" s="214">
        <f t="shared" si="15"/>
        <v>0</v>
      </c>
      <c r="E51" s="92" t="str">
        <f>IFERROR(IF(E$3='Rent Roll'!$U21,(-SUMIF('Monthly Cash Flow'!$F$2:$EG$2,'Commercial Lease'!E$2,'Monthly Cash Flow'!$F$29:$EG$29)*'Rent Roll'!$T21*'Rent Roll'!$R21),"-"),"-")</f>
        <v>-</v>
      </c>
      <c r="F51" s="92" t="str">
        <f>IFERROR(IF(F$3='Rent Roll'!$U21,(-SUMIF('Monthly Cash Flow'!$F$2:$EG$2,'Commercial Lease'!F$2,'Monthly Cash Flow'!$F$29:$EG$29)*'Rent Roll'!$T21*'Rent Roll'!$R21),"-"),"-")</f>
        <v>-</v>
      </c>
      <c r="G51" s="92" t="str">
        <f>IFERROR(IF(G$3='Rent Roll'!$U21,(-SUMIF('Monthly Cash Flow'!$F$2:$EG$2,'Commercial Lease'!G$2,'Monthly Cash Flow'!$F$29:$EG$29)*'Rent Roll'!$T21*'Rent Roll'!$R21),"-"),"-")</f>
        <v>-</v>
      </c>
      <c r="H51" s="92" t="str">
        <f>IFERROR(IF(H$3='Rent Roll'!$U21,(-SUMIF('Monthly Cash Flow'!$F$2:$EG$2,'Commercial Lease'!H$2,'Monthly Cash Flow'!$F$29:$EG$29)*'Rent Roll'!$T21*'Rent Roll'!$R21),"-"),"-")</f>
        <v>-</v>
      </c>
      <c r="I51" s="92" t="str">
        <f>IFERROR(IF(I$3='Rent Roll'!$U21,(-SUMIF('Monthly Cash Flow'!$F$2:$EG$2,'Commercial Lease'!I$2,'Monthly Cash Flow'!$F$29:$EG$29)*'Rent Roll'!$T21*'Rent Roll'!$R21),"-"),"-")</f>
        <v>-</v>
      </c>
      <c r="J51" s="92" t="str">
        <f>IFERROR(IF(J$3='Rent Roll'!$U21,(-SUMIF('Monthly Cash Flow'!$F$2:$EG$2,'Commercial Lease'!J$2,'Monthly Cash Flow'!$F$29:$EG$29)*'Rent Roll'!$T21*'Rent Roll'!$R21),"-"),"-")</f>
        <v>-</v>
      </c>
      <c r="K51" s="92" t="str">
        <f>IFERROR(IF(K$3='Rent Roll'!$U21,(-SUMIF('Monthly Cash Flow'!$F$2:$EG$2,'Commercial Lease'!K$2,'Monthly Cash Flow'!$F$29:$EG$29)*'Rent Roll'!$T21*'Rent Roll'!$R21),"-"),"-")</f>
        <v>-</v>
      </c>
      <c r="L51" s="92" t="str">
        <f>IFERROR(IF(L$3='Rent Roll'!$U21,(-SUMIF('Monthly Cash Flow'!$F$2:$EG$2,'Commercial Lease'!L$2,'Monthly Cash Flow'!$F$29:$EG$29)*'Rent Roll'!$T21*'Rent Roll'!$R21),"-"),"-")</f>
        <v>-</v>
      </c>
      <c r="M51" s="92" t="str">
        <f>IFERROR(IF(M$3='Rent Roll'!$U21,(-SUMIF('Monthly Cash Flow'!$F$2:$EG$2,'Commercial Lease'!M$2,'Monthly Cash Flow'!$F$29:$EG$29)*'Rent Roll'!$T21*'Rent Roll'!$R21),"-"),"-")</f>
        <v>-</v>
      </c>
      <c r="N51" s="92" t="str">
        <f>IFERROR(IF(N$3='Rent Roll'!$U21,(-SUMIF('Monthly Cash Flow'!$F$2:$EG$2,'Commercial Lease'!N$2,'Monthly Cash Flow'!$F$29:$EG$29)*'Rent Roll'!$T21*'Rent Roll'!$R21),"-"),"-")</f>
        <v>-</v>
      </c>
      <c r="O51" s="92" t="str">
        <f>IFERROR(IF(O$3='Rent Roll'!$U21,(-SUMIF('Monthly Cash Flow'!$F$2:$EG$2,'Commercial Lease'!O$2,'Monthly Cash Flow'!$F$29:$EG$29)*'Rent Roll'!$T21*'Rent Roll'!$R21),"-"),"-")</f>
        <v>-</v>
      </c>
      <c r="P51" s="92" t="str">
        <f>IFERROR(IF(P$3='Rent Roll'!$U21,(-SUMIF('Monthly Cash Flow'!$F$2:$EG$2,'Commercial Lease'!P$2,'Monthly Cash Flow'!$F$29:$EG$29)*'Rent Roll'!$T21*'Rent Roll'!$R21),"-"),"-")</f>
        <v>-</v>
      </c>
      <c r="Q51" s="92" t="str">
        <f>IFERROR(IF(Q$3='Rent Roll'!$U21,(-SUMIF('Monthly Cash Flow'!$F$2:$EG$2,'Commercial Lease'!Q$2,'Monthly Cash Flow'!$F$29:$EG$29)*'Rent Roll'!$T21*'Rent Roll'!$R21),"-"),"-")</f>
        <v>-</v>
      </c>
      <c r="R51" s="92" t="str">
        <f>IFERROR(IF(R$3='Rent Roll'!$U21,(-SUMIF('Monthly Cash Flow'!$F$2:$EG$2,'Commercial Lease'!R$2,'Monthly Cash Flow'!$F$29:$EG$29)*'Rent Roll'!$T21*'Rent Roll'!$R21),"-"),"-")</f>
        <v>-</v>
      </c>
      <c r="S51" s="92" t="str">
        <f>IFERROR(IF(S$3='Rent Roll'!$U21,(-SUMIF('Monthly Cash Flow'!$F$2:$EG$2,'Commercial Lease'!S$2,'Monthly Cash Flow'!$F$29:$EG$29)*'Rent Roll'!$T21*'Rent Roll'!$R21),"-"),"-")</f>
        <v>-</v>
      </c>
      <c r="T51" s="92" t="str">
        <f>IFERROR(IF(T$3='Rent Roll'!$U21,(-SUMIF('Monthly Cash Flow'!$F$2:$EG$2,'Commercial Lease'!T$2,'Monthly Cash Flow'!$F$29:$EG$29)*'Rent Roll'!$T21*'Rent Roll'!$R21),"-"),"-")</f>
        <v>-</v>
      </c>
      <c r="U51" s="92" t="str">
        <f>IFERROR(IF(U$3='Rent Roll'!$U21,(-SUMIF('Monthly Cash Flow'!$F$2:$EG$2,'Commercial Lease'!U$2,'Monthly Cash Flow'!$F$29:$EG$29)*'Rent Roll'!$T21*'Rent Roll'!$R21),"-"),"-")</f>
        <v>-</v>
      </c>
      <c r="V51" s="92" t="str">
        <f>IFERROR(IF(V$3='Rent Roll'!$U21,(-SUMIF('Monthly Cash Flow'!$F$2:$EG$2,'Commercial Lease'!V$2,'Monthly Cash Flow'!$F$29:$EG$29)*'Rent Roll'!$T21*'Rent Roll'!$R21),"-"),"-")</f>
        <v>-</v>
      </c>
      <c r="W51" s="92" t="str">
        <f>IFERROR(IF(W$3='Rent Roll'!$U21,(-SUMIF('Monthly Cash Flow'!$F$2:$EG$2,'Commercial Lease'!W$2,'Monthly Cash Flow'!$F$29:$EG$29)*'Rent Roll'!$T21*'Rent Roll'!$R21),"-"),"-")</f>
        <v>-</v>
      </c>
      <c r="X51" s="92" t="str">
        <f>IFERROR(IF(X$3='Rent Roll'!$U21,(-SUMIF('Monthly Cash Flow'!$F$2:$EG$2,'Commercial Lease'!X$2,'Monthly Cash Flow'!$F$29:$EG$29)*'Rent Roll'!$T21*'Rent Roll'!$R21),"-"),"-")</f>
        <v>-</v>
      </c>
      <c r="Y51" s="92" t="str">
        <f>IFERROR(IF(Y$3='Rent Roll'!$U21,(-SUMIF('Monthly Cash Flow'!$F$2:$EG$2,'Commercial Lease'!Y$2,'Monthly Cash Flow'!$F$29:$EG$29)*'Rent Roll'!$T21*'Rent Roll'!$R21),"-"),"-")</f>
        <v>-</v>
      </c>
      <c r="Z51" s="92" t="str">
        <f>IFERROR(IF(Z$3='Rent Roll'!$U21,(-SUMIF('Monthly Cash Flow'!$F$2:$EG$2,'Commercial Lease'!Z$2,'Monthly Cash Flow'!$F$29:$EG$29)*'Rent Roll'!$T21*'Rent Roll'!$R21),"-"),"-")</f>
        <v>-</v>
      </c>
      <c r="AA51" s="92" t="str">
        <f>IFERROR(IF(AA$3='Rent Roll'!$U21,(-SUMIF('Monthly Cash Flow'!$F$2:$EG$2,'Commercial Lease'!AA$2,'Monthly Cash Flow'!$F$29:$EG$29)*'Rent Roll'!$T21*'Rent Roll'!$R21),"-"),"-")</f>
        <v>-</v>
      </c>
      <c r="AB51" s="92" t="str">
        <f>IFERROR(IF(AB$3='Rent Roll'!$U21,(-SUMIF('Monthly Cash Flow'!$F$2:$EG$2,'Commercial Lease'!AB$2,'Monthly Cash Flow'!$F$29:$EG$29)*'Rent Roll'!$T21*'Rent Roll'!$R21),"-"),"-")</f>
        <v>-</v>
      </c>
      <c r="AC51" s="92" t="str">
        <f>IFERROR(IF(AC$3='Rent Roll'!$U21,(-SUMIF('Monthly Cash Flow'!$F$2:$EG$2,'Commercial Lease'!AC$2,'Monthly Cash Flow'!$F$29:$EG$29)*'Rent Roll'!$T21*'Rent Roll'!$R21),"-"),"-")</f>
        <v>-</v>
      </c>
      <c r="AD51" s="92" t="str">
        <f>IFERROR(IF(AD$3='Rent Roll'!$U21,(-SUMIF('Monthly Cash Flow'!$F$2:$EG$2,'Commercial Lease'!AD$2,'Monthly Cash Flow'!$F$29:$EG$29)*'Rent Roll'!$T21*'Rent Roll'!$R21),"-"),"-")</f>
        <v>-</v>
      </c>
      <c r="AE51" s="92" t="str">
        <f>IFERROR(IF(AE$3='Rent Roll'!$U21,(-SUMIF('Monthly Cash Flow'!$F$2:$EG$2,'Commercial Lease'!AE$2,'Monthly Cash Flow'!$F$29:$EG$29)*'Rent Roll'!$T21*'Rent Roll'!$R21),"-"),"-")</f>
        <v>-</v>
      </c>
      <c r="AF51" s="92" t="str">
        <f>IFERROR(IF(AF$3='Rent Roll'!$U21,(-SUMIF('Monthly Cash Flow'!$F$2:$EG$2,'Commercial Lease'!AF$2,'Monthly Cash Flow'!$F$29:$EG$29)*'Rent Roll'!$T21*'Rent Roll'!$R21),"-"),"-")</f>
        <v>-</v>
      </c>
      <c r="AG51" s="92" t="str">
        <f>IFERROR(IF(AG$3='Rent Roll'!$U21,(-SUMIF('Monthly Cash Flow'!$F$2:$EG$2,'Commercial Lease'!AG$2,'Monthly Cash Flow'!$F$29:$EG$29)*'Rent Roll'!$T21*'Rent Roll'!$R21),"-"),"-")</f>
        <v>-</v>
      </c>
      <c r="AH51" s="92" t="str">
        <f>IFERROR(IF(AH$3='Rent Roll'!$U21,(-SUMIF('Monthly Cash Flow'!$F$2:$EG$2,'Commercial Lease'!AH$2,'Monthly Cash Flow'!$F$29:$EG$29)*'Rent Roll'!$T21*'Rent Roll'!$R21),"-"),"-")</f>
        <v>-</v>
      </c>
      <c r="AI51" s="92" t="str">
        <f>IFERROR(IF(AI$3='Rent Roll'!$U21,(-SUMIF('Monthly Cash Flow'!$F$2:$EG$2,'Commercial Lease'!AI$2,'Monthly Cash Flow'!$F$29:$EG$29)*'Rent Roll'!$T21*'Rent Roll'!$R21),"-"),"-")</f>
        <v>-</v>
      </c>
      <c r="AJ51" s="92" t="str">
        <f>IFERROR(IF(AJ$3='Rent Roll'!$U21,(-SUMIF('Monthly Cash Flow'!$F$2:$EG$2,'Commercial Lease'!AJ$2,'Monthly Cash Flow'!$F$29:$EG$29)*'Rent Roll'!$T21*'Rent Roll'!$R21),"-"),"-")</f>
        <v>-</v>
      </c>
      <c r="AK51" s="92" t="str">
        <f>IFERROR(IF(AK$3='Rent Roll'!$U21,(-SUMIF('Monthly Cash Flow'!$F$2:$EG$2,'Commercial Lease'!AK$2,'Monthly Cash Flow'!$F$29:$EG$29)*'Rent Roll'!$T21*'Rent Roll'!$R21),"-"),"-")</f>
        <v>-</v>
      </c>
      <c r="AL51" s="92" t="str">
        <f>IFERROR(IF(AL$3='Rent Roll'!$U21,(-SUMIF('Monthly Cash Flow'!$F$2:$EG$2,'Commercial Lease'!AL$2,'Monthly Cash Flow'!$F$29:$EG$29)*'Rent Roll'!$T21*'Rent Roll'!$R21),"-"),"-")</f>
        <v>-</v>
      </c>
      <c r="AM51" s="92" t="str">
        <f>IFERROR(IF(AM$3='Rent Roll'!$U21,(-SUMIF('Monthly Cash Flow'!$F$2:$EG$2,'Commercial Lease'!AM$2,'Monthly Cash Flow'!$F$29:$EG$29)*'Rent Roll'!$T21*'Rent Roll'!$R21),"-"),"-")</f>
        <v>-</v>
      </c>
      <c r="AN51" s="92" t="str">
        <f>IFERROR(IF(AN$3='Rent Roll'!$U21,(-SUMIF('Monthly Cash Flow'!$F$2:$EG$2,'Commercial Lease'!AN$2,'Monthly Cash Flow'!$F$29:$EG$29)*'Rent Roll'!$T21*'Rent Roll'!$R21),"-"),"-")</f>
        <v>-</v>
      </c>
      <c r="AO51" s="92" t="str">
        <f>IFERROR(IF(AO$3='Rent Roll'!$U21,(-SUMIF('Monthly Cash Flow'!$F$2:$EG$2,'Commercial Lease'!AO$2,'Monthly Cash Flow'!$F$29:$EG$29)*'Rent Roll'!$T21*'Rent Roll'!$R21),"-"),"-")</f>
        <v>-</v>
      </c>
      <c r="AP51" s="92" t="str">
        <f>IFERROR(IF(AP$3='Rent Roll'!$U21,(-SUMIF('Monthly Cash Flow'!$F$2:$EG$2,'Commercial Lease'!AP$2,'Monthly Cash Flow'!$F$29:$EG$29)*'Rent Roll'!$T21*'Rent Roll'!$R21),"-"),"-")</f>
        <v>-</v>
      </c>
      <c r="AQ51" s="92" t="str">
        <f>IFERROR(IF(AQ$3='Rent Roll'!$U21,(-SUMIF('Monthly Cash Flow'!$F$2:$EG$2,'Commercial Lease'!AQ$2,'Monthly Cash Flow'!$F$29:$EG$29)*'Rent Roll'!$T21*'Rent Roll'!$R21),"-"),"-")</f>
        <v>-</v>
      </c>
      <c r="AR51" s="92" t="str">
        <f>IFERROR(IF(AR$3='Rent Roll'!$U21,(-SUMIF('Monthly Cash Flow'!$F$2:$EG$2,'Commercial Lease'!AR$2,'Monthly Cash Flow'!$F$29:$EG$29)*'Rent Roll'!$T21*'Rent Roll'!$R21),"-"),"-")</f>
        <v>-</v>
      </c>
      <c r="AS51" s="92" t="str">
        <f>IFERROR(IF(AS$3='Rent Roll'!$U21,(-SUMIF('Monthly Cash Flow'!$F$2:$EG$2,'Commercial Lease'!AS$2,'Monthly Cash Flow'!$F$29:$EG$29)*'Rent Roll'!$T21*'Rent Roll'!$R21),"-"),"-")</f>
        <v>-</v>
      </c>
      <c r="AT51" s="92" t="str">
        <f>IFERROR(IF(AT$3='Rent Roll'!$U21,(-SUMIF('Monthly Cash Flow'!$F$2:$EG$2,'Commercial Lease'!AT$2,'Monthly Cash Flow'!$F$29:$EG$29)*'Rent Roll'!$T21*'Rent Roll'!$R21),"-"),"-")</f>
        <v>-</v>
      </c>
      <c r="AU51" s="92" t="str">
        <f>IFERROR(IF(AU$3='Rent Roll'!$U21,(-SUMIF('Monthly Cash Flow'!$F$2:$EG$2,'Commercial Lease'!AU$2,'Monthly Cash Flow'!$F$29:$EG$29)*'Rent Roll'!$T21*'Rent Roll'!$R21),"-"),"-")</f>
        <v>-</v>
      </c>
      <c r="AV51" s="92" t="str">
        <f>IFERROR(IF(AV$3='Rent Roll'!$U21,(-SUMIF('Monthly Cash Flow'!$F$2:$EG$2,'Commercial Lease'!AV$2,'Monthly Cash Flow'!$F$29:$EG$29)*'Rent Roll'!$T21*'Rent Roll'!$R21),"-"),"-")</f>
        <v>-</v>
      </c>
      <c r="AW51" s="92" t="str">
        <f>IFERROR(IF(AW$3='Rent Roll'!$U21,(-SUMIF('Monthly Cash Flow'!$F$2:$EG$2,'Commercial Lease'!AW$2,'Monthly Cash Flow'!$F$29:$EG$29)*'Rent Roll'!$T21*'Rent Roll'!$R21),"-"),"-")</f>
        <v>-</v>
      </c>
      <c r="AX51" s="92" t="str">
        <f>IFERROR(IF(AX$3='Rent Roll'!$U21,(-SUMIF('Monthly Cash Flow'!$F$2:$EG$2,'Commercial Lease'!AX$2,'Monthly Cash Flow'!$F$29:$EG$29)*'Rent Roll'!$T21*'Rent Roll'!$R21),"-"),"-")</f>
        <v>-</v>
      </c>
      <c r="AY51" s="92" t="str">
        <f>IFERROR(IF(AY$3='Rent Roll'!$U21,(-SUMIF('Monthly Cash Flow'!$F$2:$EG$2,'Commercial Lease'!AY$2,'Monthly Cash Flow'!$F$29:$EG$29)*'Rent Roll'!$T21*'Rent Roll'!$R21),"-"),"-")</f>
        <v>-</v>
      </c>
      <c r="AZ51" s="92" t="str">
        <f>IFERROR(IF(AZ$3='Rent Roll'!$U21,(-SUMIF('Monthly Cash Flow'!$F$2:$EG$2,'Commercial Lease'!AZ$2,'Monthly Cash Flow'!$F$29:$EG$29)*'Rent Roll'!$T21*'Rent Roll'!$R21),"-"),"-")</f>
        <v>-</v>
      </c>
      <c r="BA51" s="92" t="str">
        <f>IFERROR(IF(BA$3='Rent Roll'!$U21,(-SUMIF('Monthly Cash Flow'!$F$2:$EG$2,'Commercial Lease'!BA$2,'Monthly Cash Flow'!$F$29:$EG$29)*'Rent Roll'!$T21*'Rent Roll'!$R21),"-"),"-")</f>
        <v>-</v>
      </c>
      <c r="BB51" s="92" t="str">
        <f>IFERROR(IF(BB$3='Rent Roll'!$U21,(-SUMIF('Monthly Cash Flow'!$F$2:$EG$2,'Commercial Lease'!BB$2,'Monthly Cash Flow'!$F$29:$EG$29)*'Rent Roll'!$T21*'Rent Roll'!$R21),"-"),"-")</f>
        <v>-</v>
      </c>
      <c r="BC51" s="92" t="str">
        <f>IFERROR(IF(BC$3='Rent Roll'!$U21,(-SUMIF('Monthly Cash Flow'!$F$2:$EG$2,'Commercial Lease'!BC$2,'Monthly Cash Flow'!$F$29:$EG$29)*'Rent Roll'!$T21*'Rent Roll'!$R21),"-"),"-")</f>
        <v>-</v>
      </c>
      <c r="BD51" s="92" t="str">
        <f>IFERROR(IF(BD$3='Rent Roll'!$U21,(-SUMIF('Monthly Cash Flow'!$F$2:$EG$2,'Commercial Lease'!BD$2,'Monthly Cash Flow'!$F$29:$EG$29)*'Rent Roll'!$T21*'Rent Roll'!$R21),"-"),"-")</f>
        <v>-</v>
      </c>
      <c r="BE51" s="92" t="str">
        <f>IFERROR(IF(BE$3='Rent Roll'!$U21,(-SUMIF('Monthly Cash Flow'!$F$2:$EG$2,'Commercial Lease'!BE$2,'Monthly Cash Flow'!$F$29:$EG$29)*'Rent Roll'!$T21*'Rent Roll'!$R21),"-"),"-")</f>
        <v>-</v>
      </c>
      <c r="BF51" s="92" t="str">
        <f>IFERROR(IF(BF$3='Rent Roll'!$U21,(-SUMIF('Monthly Cash Flow'!$F$2:$EG$2,'Commercial Lease'!BF$2,'Monthly Cash Flow'!$F$29:$EG$29)*'Rent Roll'!$T21*'Rent Roll'!$R21),"-"),"-")</f>
        <v>-</v>
      </c>
      <c r="BG51" s="92" t="str">
        <f>IFERROR(IF(BG$3='Rent Roll'!$U21,(-SUMIF('Monthly Cash Flow'!$F$2:$EG$2,'Commercial Lease'!BG$2,'Monthly Cash Flow'!$F$29:$EG$29)*'Rent Roll'!$T21*'Rent Roll'!$R21),"-"),"-")</f>
        <v>-</v>
      </c>
      <c r="BH51" s="92" t="str">
        <f>IFERROR(IF(BH$3='Rent Roll'!$U21,(-SUMIF('Monthly Cash Flow'!$F$2:$EG$2,'Commercial Lease'!BH$2,'Monthly Cash Flow'!$F$29:$EG$29)*'Rent Roll'!$T21*'Rent Roll'!$R21),"-"),"-")</f>
        <v>-</v>
      </c>
      <c r="BI51" s="92" t="str">
        <f>IFERROR(IF(BI$3='Rent Roll'!$U21,(-SUMIF('Monthly Cash Flow'!$F$2:$EG$2,'Commercial Lease'!BI$2,'Monthly Cash Flow'!$F$29:$EG$29)*'Rent Roll'!$T21*'Rent Roll'!$R21),"-"),"-")</f>
        <v>-</v>
      </c>
      <c r="BJ51" s="92" t="str">
        <f>IFERROR(IF(BJ$3='Rent Roll'!$U21,(-SUMIF('Monthly Cash Flow'!$F$2:$EG$2,'Commercial Lease'!BJ$2,'Monthly Cash Flow'!$F$29:$EG$29)*'Rent Roll'!$T21*'Rent Roll'!$R21),"-"),"-")</f>
        <v>-</v>
      </c>
      <c r="BK51" s="92" t="str">
        <f>IFERROR(IF(BK$3='Rent Roll'!$U21,(-SUMIF('Monthly Cash Flow'!$F$2:$EG$2,'Commercial Lease'!BK$2,'Monthly Cash Flow'!$F$29:$EG$29)*'Rent Roll'!$T21*'Rent Roll'!$R21),"-"),"-")</f>
        <v>-</v>
      </c>
      <c r="BL51" s="92" t="str">
        <f>IFERROR(IF(BL$3='Rent Roll'!$U21,(-SUMIF('Monthly Cash Flow'!$F$2:$EG$2,'Commercial Lease'!BL$2,'Monthly Cash Flow'!$F$29:$EG$29)*'Rent Roll'!$T21*'Rent Roll'!$R21),"-"),"-")</f>
        <v>-</v>
      </c>
      <c r="BM51" s="92" t="str">
        <f>IFERROR(IF(BM$3='Rent Roll'!$U21,(-SUMIF('Monthly Cash Flow'!$F$2:$EG$2,'Commercial Lease'!BM$2,'Monthly Cash Flow'!$F$29:$EG$29)*'Rent Roll'!$T21*'Rent Roll'!$R21),"-"),"-")</f>
        <v>-</v>
      </c>
      <c r="BN51" s="92" t="str">
        <f>IFERROR(IF(BN$3='Rent Roll'!$U21,(-SUMIF('Monthly Cash Flow'!$F$2:$EG$2,'Commercial Lease'!BN$2,'Monthly Cash Flow'!$F$29:$EG$29)*'Rent Roll'!$T21*'Rent Roll'!$R21),"-"),"-")</f>
        <v>-</v>
      </c>
      <c r="BO51" s="92" t="str">
        <f>IFERROR(IF(BO$3='Rent Roll'!$U21,(-SUMIF('Monthly Cash Flow'!$F$2:$EG$2,'Commercial Lease'!BO$2,'Monthly Cash Flow'!$F$29:$EG$29)*'Rent Roll'!$T21*'Rent Roll'!$R21),"-"),"-")</f>
        <v>-</v>
      </c>
      <c r="BP51" s="92" t="str">
        <f>IFERROR(IF(BP$3='Rent Roll'!$U21,(-SUMIF('Monthly Cash Flow'!$F$2:$EG$2,'Commercial Lease'!BP$2,'Monthly Cash Flow'!$F$29:$EG$29)*'Rent Roll'!$T21*'Rent Roll'!$R21),"-"),"-")</f>
        <v>-</v>
      </c>
      <c r="BQ51" s="92" t="str">
        <f>IFERROR(IF(BQ$3='Rent Roll'!$U21,(-SUMIF('Monthly Cash Flow'!$F$2:$EG$2,'Commercial Lease'!BQ$2,'Monthly Cash Flow'!$F$29:$EG$29)*'Rent Roll'!$T21*'Rent Roll'!$R21),"-"),"-")</f>
        <v>-</v>
      </c>
      <c r="BR51" s="92" t="str">
        <f>IFERROR(IF(BR$3='Rent Roll'!$U21,(-SUMIF('Monthly Cash Flow'!$F$2:$EG$2,'Commercial Lease'!BR$2,'Monthly Cash Flow'!$F$29:$EG$29)*'Rent Roll'!$T21*'Rent Roll'!$R21),"-"),"-")</f>
        <v>-</v>
      </c>
      <c r="BS51" s="92" t="str">
        <f>IFERROR(IF(BS$3='Rent Roll'!$U21,(-SUMIF('Monthly Cash Flow'!$F$2:$EG$2,'Commercial Lease'!BS$2,'Monthly Cash Flow'!$F$29:$EG$29)*'Rent Roll'!$T21*'Rent Roll'!$R21),"-"),"-")</f>
        <v>-</v>
      </c>
      <c r="BT51" s="92" t="str">
        <f>IFERROR(IF(BT$3='Rent Roll'!$U21,(-SUMIF('Monthly Cash Flow'!$F$2:$EG$2,'Commercial Lease'!BT$2,'Monthly Cash Flow'!$F$29:$EG$29)*'Rent Roll'!$T21*'Rent Roll'!$R21),"-"),"-")</f>
        <v>-</v>
      </c>
      <c r="BU51" s="92" t="str">
        <f>IFERROR(IF(BU$3='Rent Roll'!$U21,(-SUMIF('Monthly Cash Flow'!$F$2:$EG$2,'Commercial Lease'!BU$2,'Monthly Cash Flow'!$F$29:$EG$29)*'Rent Roll'!$T21*'Rent Roll'!$R21),"-"),"-")</f>
        <v>-</v>
      </c>
      <c r="BV51" s="92" t="str">
        <f>IFERROR(IF(BV$3='Rent Roll'!$U21,(-SUMIF('Monthly Cash Flow'!$F$2:$EG$2,'Commercial Lease'!BV$2,'Monthly Cash Flow'!$F$29:$EG$29)*'Rent Roll'!$T21*'Rent Roll'!$R21),"-"),"-")</f>
        <v>-</v>
      </c>
      <c r="BW51" s="92" t="str">
        <f>IFERROR(IF(BW$3='Rent Roll'!$U21,(-SUMIF('Monthly Cash Flow'!$F$2:$EG$2,'Commercial Lease'!BW$2,'Monthly Cash Flow'!$F$29:$EG$29)*'Rent Roll'!$T21*'Rent Roll'!$R21),"-"),"-")</f>
        <v>-</v>
      </c>
      <c r="BX51" s="92" t="str">
        <f>IFERROR(IF(BX$3='Rent Roll'!$U21,(-SUMIF('Monthly Cash Flow'!$F$2:$EG$2,'Commercial Lease'!BX$2,'Monthly Cash Flow'!$F$29:$EG$29)*'Rent Roll'!$T21*'Rent Roll'!$R21),"-"),"-")</f>
        <v>-</v>
      </c>
      <c r="BY51" s="92" t="str">
        <f>IFERROR(IF(BY$3='Rent Roll'!$U21,(-SUMIF('Monthly Cash Flow'!$F$2:$EG$2,'Commercial Lease'!BY$2,'Monthly Cash Flow'!$F$29:$EG$29)*'Rent Roll'!$T21*'Rent Roll'!$R21),"-"),"-")</f>
        <v>-</v>
      </c>
      <c r="BZ51" s="92" t="str">
        <f>IFERROR(IF(BZ$3='Rent Roll'!$U21,(-SUMIF('Monthly Cash Flow'!$F$2:$EG$2,'Commercial Lease'!BZ$2,'Monthly Cash Flow'!$F$29:$EG$29)*'Rent Roll'!$T21*'Rent Roll'!$R21),"-"),"-")</f>
        <v>-</v>
      </c>
      <c r="CA51" s="92" t="str">
        <f>IFERROR(IF(CA$3='Rent Roll'!$U21,(-SUMIF('Monthly Cash Flow'!$F$2:$EG$2,'Commercial Lease'!CA$2,'Monthly Cash Flow'!$F$29:$EG$29)*'Rent Roll'!$T21*'Rent Roll'!$R21),"-"),"-")</f>
        <v>-</v>
      </c>
      <c r="CB51" s="92" t="str">
        <f>IFERROR(IF(CB$3='Rent Roll'!$U21,(-SUMIF('Monthly Cash Flow'!$F$2:$EG$2,'Commercial Lease'!CB$2,'Monthly Cash Flow'!$F$29:$EG$29)*'Rent Roll'!$T21*'Rent Roll'!$R21),"-"),"-")</f>
        <v>-</v>
      </c>
      <c r="CC51" s="92" t="str">
        <f>IFERROR(IF(CC$3='Rent Roll'!$U21,(-SUMIF('Monthly Cash Flow'!$F$2:$EG$2,'Commercial Lease'!CC$2,'Monthly Cash Flow'!$F$29:$EG$29)*'Rent Roll'!$T21*'Rent Roll'!$R21),"-"),"-")</f>
        <v>-</v>
      </c>
      <c r="CD51" s="92" t="str">
        <f>IFERROR(IF(CD$3='Rent Roll'!$U21,(-SUMIF('Monthly Cash Flow'!$F$2:$EG$2,'Commercial Lease'!CD$2,'Monthly Cash Flow'!$F$29:$EG$29)*'Rent Roll'!$T21*'Rent Roll'!$R21),"-"),"-")</f>
        <v>-</v>
      </c>
      <c r="CE51" s="92" t="str">
        <f>IFERROR(IF(CE$3='Rent Roll'!$U21,(-SUMIF('Monthly Cash Flow'!$F$2:$EG$2,'Commercial Lease'!CE$2,'Monthly Cash Flow'!$F$29:$EG$29)*'Rent Roll'!$T21*'Rent Roll'!$R21),"-"),"-")</f>
        <v>-</v>
      </c>
      <c r="CF51" s="92" t="str">
        <f>IFERROR(IF(CF$3='Rent Roll'!$U21,(-SUMIF('Monthly Cash Flow'!$F$2:$EG$2,'Commercial Lease'!CF$2,'Monthly Cash Flow'!$F$29:$EG$29)*'Rent Roll'!$T21*'Rent Roll'!$R21),"-"),"-")</f>
        <v>-</v>
      </c>
      <c r="CG51" s="92" t="str">
        <f>IFERROR(IF(CG$3='Rent Roll'!$U21,(-SUMIF('Monthly Cash Flow'!$F$2:$EG$2,'Commercial Lease'!CG$2,'Monthly Cash Flow'!$F$29:$EG$29)*'Rent Roll'!$T21*'Rent Roll'!$R21),"-"),"-")</f>
        <v>-</v>
      </c>
      <c r="CH51" s="92" t="str">
        <f>IFERROR(IF(CH$3='Rent Roll'!$U21,(-SUMIF('Monthly Cash Flow'!$F$2:$EG$2,'Commercial Lease'!CH$2,'Monthly Cash Flow'!$F$29:$EG$29)*'Rent Roll'!$T21*'Rent Roll'!$R21),"-"),"-")</f>
        <v>-</v>
      </c>
      <c r="CI51" s="92" t="str">
        <f>IFERROR(IF(CI$3='Rent Roll'!$U21,(-SUMIF('Monthly Cash Flow'!$F$2:$EG$2,'Commercial Lease'!CI$2,'Monthly Cash Flow'!$F$29:$EG$29)*'Rent Roll'!$T21*'Rent Roll'!$R21),"-"),"-")</f>
        <v>-</v>
      </c>
      <c r="CJ51" s="92" t="str">
        <f>IFERROR(IF(CJ$3='Rent Roll'!$U21,(-SUMIF('Monthly Cash Flow'!$F$2:$EG$2,'Commercial Lease'!CJ$2,'Monthly Cash Flow'!$F$29:$EG$29)*'Rent Roll'!$T21*'Rent Roll'!$R21),"-"),"-")</f>
        <v>-</v>
      </c>
      <c r="CK51" s="92" t="str">
        <f>IFERROR(IF(CK$3='Rent Roll'!$U21,(-SUMIF('Monthly Cash Flow'!$F$2:$EG$2,'Commercial Lease'!CK$2,'Monthly Cash Flow'!$F$29:$EG$29)*'Rent Roll'!$T21*'Rent Roll'!$R21),"-"),"-")</f>
        <v>-</v>
      </c>
      <c r="CL51" s="92" t="str">
        <f>IFERROR(IF(CL$3='Rent Roll'!$U21,(-SUMIF('Monthly Cash Flow'!$F$2:$EG$2,'Commercial Lease'!CL$2,'Monthly Cash Flow'!$F$29:$EG$29)*'Rent Roll'!$T21*'Rent Roll'!$R21),"-"),"-")</f>
        <v>-</v>
      </c>
      <c r="CM51" s="92" t="str">
        <f>IFERROR(IF(CM$3='Rent Roll'!$U21,(-SUMIF('Monthly Cash Flow'!$F$2:$EG$2,'Commercial Lease'!CM$2,'Monthly Cash Flow'!$F$29:$EG$29)*'Rent Roll'!$T21*'Rent Roll'!$R21),"-"),"-")</f>
        <v>-</v>
      </c>
      <c r="CN51" s="92" t="str">
        <f>IFERROR(IF(CN$3='Rent Roll'!$U21,(-SUMIF('Monthly Cash Flow'!$F$2:$EG$2,'Commercial Lease'!CN$2,'Monthly Cash Flow'!$F$29:$EG$29)*'Rent Roll'!$T21*'Rent Roll'!$R21),"-"),"-")</f>
        <v>-</v>
      </c>
      <c r="CO51" s="92" t="str">
        <f>IFERROR(IF(CO$3='Rent Roll'!$U21,(-SUMIF('Monthly Cash Flow'!$F$2:$EG$2,'Commercial Lease'!CO$2,'Monthly Cash Flow'!$F$29:$EG$29)*'Rent Roll'!$T21*'Rent Roll'!$R21),"-"),"-")</f>
        <v>-</v>
      </c>
      <c r="CP51" s="92" t="str">
        <f>IFERROR(IF(CP$3='Rent Roll'!$U21,(-SUMIF('Monthly Cash Flow'!$F$2:$EG$2,'Commercial Lease'!CP$2,'Monthly Cash Flow'!$F$29:$EG$29)*'Rent Roll'!$T21*'Rent Roll'!$R21),"-"),"-")</f>
        <v>-</v>
      </c>
      <c r="CQ51" s="92" t="str">
        <f>IFERROR(IF(CQ$3='Rent Roll'!$U21,(-SUMIF('Monthly Cash Flow'!$F$2:$EG$2,'Commercial Lease'!CQ$2,'Monthly Cash Flow'!$F$29:$EG$29)*'Rent Roll'!$T21*'Rent Roll'!$R21),"-"),"-")</f>
        <v>-</v>
      </c>
      <c r="CR51" s="92" t="str">
        <f>IFERROR(IF(CR$3='Rent Roll'!$U21,(-SUMIF('Monthly Cash Flow'!$F$2:$EG$2,'Commercial Lease'!CR$2,'Monthly Cash Flow'!$F$29:$EG$29)*'Rent Roll'!$T21*'Rent Roll'!$R21),"-"),"-")</f>
        <v>-</v>
      </c>
      <c r="CS51" s="92" t="str">
        <f>IFERROR(IF(CS$3='Rent Roll'!$U21,(-SUMIF('Monthly Cash Flow'!$F$2:$EG$2,'Commercial Lease'!CS$2,'Monthly Cash Flow'!$F$29:$EG$29)*'Rent Roll'!$T21*'Rent Roll'!$R21),"-"),"-")</f>
        <v>-</v>
      </c>
      <c r="CT51" s="92" t="str">
        <f>IFERROR(IF(CT$3='Rent Roll'!$U21,(-SUMIF('Monthly Cash Flow'!$F$2:$EG$2,'Commercial Lease'!CT$2,'Monthly Cash Flow'!$F$29:$EG$29)*'Rent Roll'!$T21*'Rent Roll'!$R21),"-"),"-")</f>
        <v>-</v>
      </c>
      <c r="CU51" s="92" t="str">
        <f>IFERROR(IF(CU$3='Rent Roll'!$U21,(-SUMIF('Monthly Cash Flow'!$F$2:$EG$2,'Commercial Lease'!CU$2,'Monthly Cash Flow'!$F$29:$EG$29)*'Rent Roll'!$T21*'Rent Roll'!$R21),"-"),"-")</f>
        <v>-</v>
      </c>
      <c r="CV51" s="92" t="str">
        <f>IFERROR(IF(CV$3='Rent Roll'!$U21,(-SUMIF('Monthly Cash Flow'!$F$2:$EG$2,'Commercial Lease'!CV$2,'Monthly Cash Flow'!$F$29:$EG$29)*'Rent Roll'!$T21*'Rent Roll'!$R21),"-"),"-")</f>
        <v>-</v>
      </c>
      <c r="CW51" s="92" t="str">
        <f>IFERROR(IF(CW$3='Rent Roll'!$U21,(-SUMIF('Monthly Cash Flow'!$F$2:$EG$2,'Commercial Lease'!CW$2,'Monthly Cash Flow'!$F$29:$EG$29)*'Rent Roll'!$T21*'Rent Roll'!$R21),"-"),"-")</f>
        <v>-</v>
      </c>
      <c r="CX51" s="92" t="str">
        <f>IFERROR(IF(CX$3='Rent Roll'!$U21,(-SUMIF('Monthly Cash Flow'!$F$2:$EG$2,'Commercial Lease'!CX$2,'Monthly Cash Flow'!$F$29:$EG$29)*'Rent Roll'!$T21*'Rent Roll'!$R21),"-"),"-")</f>
        <v>-</v>
      </c>
      <c r="CY51" s="92" t="str">
        <f>IFERROR(IF(CY$3='Rent Roll'!$U21,(-SUMIF('Monthly Cash Flow'!$F$2:$EG$2,'Commercial Lease'!CY$2,'Monthly Cash Flow'!$F$29:$EG$29)*'Rent Roll'!$T21*'Rent Roll'!$R21),"-"),"-")</f>
        <v>-</v>
      </c>
      <c r="CZ51" s="92" t="str">
        <f>IFERROR(IF(CZ$3='Rent Roll'!$U21,(-SUMIF('Monthly Cash Flow'!$F$2:$EG$2,'Commercial Lease'!CZ$2,'Monthly Cash Flow'!$F$29:$EG$29)*'Rent Roll'!$T21*'Rent Roll'!$R21),"-"),"-")</f>
        <v>-</v>
      </c>
      <c r="DA51" s="92" t="str">
        <f>IFERROR(IF(DA$3='Rent Roll'!$U21,(-SUMIF('Monthly Cash Flow'!$F$2:$EG$2,'Commercial Lease'!DA$2,'Monthly Cash Flow'!$F$29:$EG$29)*'Rent Roll'!$T21*'Rent Roll'!$R21),"-"),"-")</f>
        <v>-</v>
      </c>
      <c r="DB51" s="92" t="str">
        <f>IFERROR(IF(DB$3='Rent Roll'!$U21,(-SUMIF('Monthly Cash Flow'!$F$2:$EG$2,'Commercial Lease'!DB$2,'Monthly Cash Flow'!$F$29:$EG$29)*'Rent Roll'!$T21*'Rent Roll'!$R21),"-"),"-")</f>
        <v>-</v>
      </c>
      <c r="DC51" s="92" t="str">
        <f>IFERROR(IF(DC$3='Rent Roll'!$U21,(-SUMIF('Monthly Cash Flow'!$F$2:$EG$2,'Commercial Lease'!DC$2,'Monthly Cash Flow'!$F$29:$EG$29)*'Rent Roll'!$T21*'Rent Roll'!$R21),"-"),"-")</f>
        <v>-</v>
      </c>
      <c r="DD51" s="92" t="str">
        <f>IFERROR(IF(DD$3='Rent Roll'!$U21,(-SUMIF('Monthly Cash Flow'!$F$2:$EG$2,'Commercial Lease'!DD$2,'Monthly Cash Flow'!$F$29:$EG$29)*'Rent Roll'!$T21*'Rent Roll'!$R21),"-"),"-")</f>
        <v>-</v>
      </c>
      <c r="DE51" s="92" t="str">
        <f>IFERROR(IF(DE$3='Rent Roll'!$U21,(-SUMIF('Monthly Cash Flow'!$F$2:$EG$2,'Commercial Lease'!DE$2,'Monthly Cash Flow'!$F$29:$EG$29)*'Rent Roll'!$T21*'Rent Roll'!$R21),"-"),"-")</f>
        <v>-</v>
      </c>
      <c r="DF51" s="92" t="str">
        <f>IFERROR(IF(DF$3='Rent Roll'!$U21,(-SUMIF('Monthly Cash Flow'!$F$2:$EG$2,'Commercial Lease'!DF$2,'Monthly Cash Flow'!$F$29:$EG$29)*'Rent Roll'!$T21*'Rent Roll'!$R21),"-"),"-")</f>
        <v>-</v>
      </c>
      <c r="DG51" s="92" t="str">
        <f>IFERROR(IF(DG$3='Rent Roll'!$U21,(-SUMIF('Monthly Cash Flow'!$F$2:$EG$2,'Commercial Lease'!DG$2,'Monthly Cash Flow'!$F$29:$EG$29)*'Rent Roll'!$T21*'Rent Roll'!$R21),"-"),"-")</f>
        <v>-</v>
      </c>
      <c r="DH51" s="92" t="str">
        <f>IFERROR(IF(DH$3='Rent Roll'!$U21,(-SUMIF('Monthly Cash Flow'!$F$2:$EG$2,'Commercial Lease'!DH$2,'Monthly Cash Flow'!$F$29:$EG$29)*'Rent Roll'!$T21*'Rent Roll'!$R21),"-"),"-")</f>
        <v>-</v>
      </c>
      <c r="DI51" s="92" t="str">
        <f>IFERROR(IF(DI$3='Rent Roll'!$U21,(-SUMIF('Monthly Cash Flow'!$F$2:$EG$2,'Commercial Lease'!DI$2,'Monthly Cash Flow'!$F$29:$EG$29)*'Rent Roll'!$T21*'Rent Roll'!$R21),"-"),"-")</f>
        <v>-</v>
      </c>
      <c r="DJ51" s="92" t="str">
        <f>IFERROR(IF(DJ$3='Rent Roll'!$U21,(-SUMIF('Monthly Cash Flow'!$F$2:$EG$2,'Commercial Lease'!DJ$2,'Monthly Cash Flow'!$F$29:$EG$29)*'Rent Roll'!$T21*'Rent Roll'!$R21),"-"),"-")</f>
        <v>-</v>
      </c>
      <c r="DK51" s="92" t="str">
        <f>IFERROR(IF(DK$3='Rent Roll'!$U21,(-SUMIF('Monthly Cash Flow'!$F$2:$EG$2,'Commercial Lease'!DK$2,'Monthly Cash Flow'!$F$29:$EG$29)*'Rent Roll'!$T21*'Rent Roll'!$R21),"-"),"-")</f>
        <v>-</v>
      </c>
      <c r="DL51" s="92" t="str">
        <f>IFERROR(IF(DL$3='Rent Roll'!$U21,(-SUMIF('Monthly Cash Flow'!$F$2:$EG$2,'Commercial Lease'!DL$2,'Monthly Cash Flow'!$F$29:$EG$29)*'Rent Roll'!$T21*'Rent Roll'!$R21),"-"),"-")</f>
        <v>-</v>
      </c>
      <c r="DM51" s="92" t="str">
        <f>IFERROR(IF(DM$3='Rent Roll'!$U21,(-SUMIF('Monthly Cash Flow'!$F$2:$EG$2,'Commercial Lease'!DM$2,'Monthly Cash Flow'!$F$29:$EG$29)*'Rent Roll'!$T21*'Rent Roll'!$R21),"-"),"-")</f>
        <v>-</v>
      </c>
      <c r="DN51" s="92" t="str">
        <f>IFERROR(IF(DN$3='Rent Roll'!$U21,(-SUMIF('Monthly Cash Flow'!$F$2:$EG$2,'Commercial Lease'!DN$2,'Monthly Cash Flow'!$F$29:$EG$29)*'Rent Roll'!$T21*'Rent Roll'!$R21),"-"),"-")</f>
        <v>-</v>
      </c>
      <c r="DO51" s="92" t="str">
        <f>IFERROR(IF(DO$3='Rent Roll'!$U21,(-SUMIF('Monthly Cash Flow'!$F$2:$EG$2,'Commercial Lease'!DO$2,'Monthly Cash Flow'!$F$29:$EG$29)*'Rent Roll'!$T21*'Rent Roll'!$R21),"-"),"-")</f>
        <v>-</v>
      </c>
      <c r="DP51" s="92" t="str">
        <f>IFERROR(IF(DP$3='Rent Roll'!$U21,(-SUMIF('Monthly Cash Flow'!$F$2:$EG$2,'Commercial Lease'!DP$2,'Monthly Cash Flow'!$F$29:$EG$29)*'Rent Roll'!$T21*'Rent Roll'!$R21),"-"),"-")</f>
        <v>-</v>
      </c>
      <c r="DQ51" s="92" t="str">
        <f>IFERROR(IF(DQ$3='Rent Roll'!$U21,(-SUMIF('Monthly Cash Flow'!$F$2:$EG$2,'Commercial Lease'!DQ$2,'Monthly Cash Flow'!$F$29:$EG$29)*'Rent Roll'!$T21*'Rent Roll'!$R21),"-"),"-")</f>
        <v>-</v>
      </c>
      <c r="DR51" s="92" t="str">
        <f>IFERROR(IF(DR$3='Rent Roll'!$U21,(-SUMIF('Monthly Cash Flow'!$F$2:$EG$2,'Commercial Lease'!DR$2,'Monthly Cash Flow'!$F$29:$EG$29)*'Rent Roll'!$T21*'Rent Roll'!$R21),"-"),"-")</f>
        <v>-</v>
      </c>
      <c r="DS51" s="92" t="str">
        <f>IFERROR(IF(DS$3='Rent Roll'!$U21,(-SUMIF('Monthly Cash Flow'!$F$2:$EG$2,'Commercial Lease'!DS$2,'Monthly Cash Flow'!$F$29:$EG$29)*'Rent Roll'!$T21*'Rent Roll'!$R21),"-"),"-")</f>
        <v>-</v>
      </c>
      <c r="DT51" s="92" t="str">
        <f>IFERROR(IF(DT$3='Rent Roll'!$U21,(-SUMIF('Monthly Cash Flow'!$F$2:$EG$2,'Commercial Lease'!DT$2,'Monthly Cash Flow'!$F$29:$EG$29)*'Rent Roll'!$T21*'Rent Roll'!$R21),"-"),"-")</f>
        <v>-</v>
      </c>
      <c r="DU51" s="92" t="str">
        <f>IFERROR(IF(DU$3='Rent Roll'!$U21,(-SUMIF('Monthly Cash Flow'!$F$2:$EG$2,'Commercial Lease'!DU$2,'Monthly Cash Flow'!$F$29:$EG$29)*'Rent Roll'!$T21*'Rent Roll'!$R21),"-"),"-")</f>
        <v>-</v>
      </c>
      <c r="DV51" s="92" t="str">
        <f>IFERROR(IF(DV$3='Rent Roll'!$U21,(-SUMIF('Monthly Cash Flow'!$F$2:$EG$2,'Commercial Lease'!DV$2,'Monthly Cash Flow'!$F$29:$EG$29)*'Rent Roll'!$T21*'Rent Roll'!$R21),"-"),"-")</f>
        <v>-</v>
      </c>
      <c r="DW51" s="92" t="str">
        <f>IFERROR(IF(DW$3='Rent Roll'!$U21,(-SUMIF('Monthly Cash Flow'!$F$2:$EG$2,'Commercial Lease'!DW$2,'Monthly Cash Flow'!$F$29:$EG$29)*'Rent Roll'!$T21*'Rent Roll'!$R21),"-"),"-")</f>
        <v>-</v>
      </c>
      <c r="DX51" s="92" t="str">
        <f>IFERROR(IF(DX$3='Rent Roll'!$U21,(-SUMIF('Monthly Cash Flow'!$F$2:$EG$2,'Commercial Lease'!DX$2,'Monthly Cash Flow'!$F$29:$EG$29)*'Rent Roll'!$T21*'Rent Roll'!$R21),"-"),"-")</f>
        <v>-</v>
      </c>
      <c r="DY51" s="92" t="str">
        <f>IFERROR(IF(DY$3='Rent Roll'!$U21,(-SUMIF('Monthly Cash Flow'!$F$2:$EG$2,'Commercial Lease'!DY$2,'Monthly Cash Flow'!$F$29:$EG$29)*'Rent Roll'!$T21*'Rent Roll'!$R21),"-"),"-")</f>
        <v>-</v>
      </c>
      <c r="DZ51" s="92" t="str">
        <f>IFERROR(IF(DZ$3='Rent Roll'!$U21,(-SUMIF('Monthly Cash Flow'!$F$2:$EG$2,'Commercial Lease'!DZ$2,'Monthly Cash Flow'!$F$29:$EG$29)*'Rent Roll'!$T21*'Rent Roll'!$R21),"-"),"-")</f>
        <v>-</v>
      </c>
      <c r="EA51" s="92" t="str">
        <f>IFERROR(IF(EA$3='Rent Roll'!$U21,(-SUMIF('Monthly Cash Flow'!$F$2:$EG$2,'Commercial Lease'!EA$2,'Monthly Cash Flow'!$F$29:$EG$29)*'Rent Roll'!$T21*'Rent Roll'!$R21),"-"),"-")</f>
        <v>-</v>
      </c>
      <c r="EB51" s="92" t="str">
        <f>IFERROR(IF(EB$3='Rent Roll'!$U21,(-SUMIF('Monthly Cash Flow'!$F$2:$EG$2,'Commercial Lease'!EB$2,'Monthly Cash Flow'!$F$29:$EG$29)*'Rent Roll'!$T21*'Rent Roll'!$R21),"-"),"-")</f>
        <v>-</v>
      </c>
      <c r="EC51" s="92" t="str">
        <f>IFERROR(IF(EC$3='Rent Roll'!$U21,(-SUMIF('Monthly Cash Flow'!$F$2:$EG$2,'Commercial Lease'!EC$2,'Monthly Cash Flow'!$F$29:$EG$29)*'Rent Roll'!$T21*'Rent Roll'!$R21),"-"),"-")</f>
        <v>-</v>
      </c>
      <c r="ED51" s="92" t="str">
        <f>IFERROR(IF(ED$3='Rent Roll'!$U21,(-SUMIF('Monthly Cash Flow'!$F$2:$EG$2,'Commercial Lease'!ED$2,'Monthly Cash Flow'!$F$29:$EG$29)*'Rent Roll'!$T21*'Rent Roll'!$R21),"-"),"-")</f>
        <v>-</v>
      </c>
      <c r="EE51" s="92" t="str">
        <f>IFERROR(IF(EE$3='Rent Roll'!$U21,(-SUMIF('Monthly Cash Flow'!$F$2:$EG$2,'Commercial Lease'!EE$2,'Monthly Cash Flow'!$F$29:$EG$29)*'Rent Roll'!$T21*'Rent Roll'!$R21),"-"),"-")</f>
        <v>-</v>
      </c>
      <c r="EF51" s="214" t="str">
        <f>IFERROR(IF(EF$3='Rent Roll'!$U21,(-SUMIF('Monthly Cash Flow'!$F$2:$EG$2,'Commercial Lease'!EF$2,'Monthly Cash Flow'!$F$29:$EG$29)*'Rent Roll'!$T21*'Rent Roll'!$R21),"-"),"-")</f>
        <v>-</v>
      </c>
      <c r="EG51" s="251" t="s">
        <v>109</v>
      </c>
    </row>
    <row r="52" spans="2:137" x14ac:dyDescent="0.25">
      <c r="B52" s="291"/>
      <c r="C52" s="287" t="str">
        <f>CONCATENATE('Rent Roll'!B22&amp;" - "&amp;'Rent Roll'!C22)</f>
        <v xml:space="preserve"> - </v>
      </c>
      <c r="D52" s="214">
        <f t="shared" si="15"/>
        <v>0</v>
      </c>
      <c r="E52" s="92" t="str">
        <f>IFERROR(IF(E$3='Rent Roll'!$U22,(-SUMIF('Monthly Cash Flow'!$F$2:$EG$2,'Commercial Lease'!E$2,'Monthly Cash Flow'!$F$29:$EG$29)*'Rent Roll'!$T22*'Rent Roll'!$R22),"-"),"-")</f>
        <v>-</v>
      </c>
      <c r="F52" s="92" t="str">
        <f>IFERROR(IF(F$3='Rent Roll'!$U22,(-SUMIF('Monthly Cash Flow'!$F$2:$EG$2,'Commercial Lease'!F$2,'Monthly Cash Flow'!$F$29:$EG$29)*'Rent Roll'!$T22*'Rent Roll'!$R22),"-"),"-")</f>
        <v>-</v>
      </c>
      <c r="G52" s="92" t="str">
        <f>IFERROR(IF(G$3='Rent Roll'!$U22,(-SUMIF('Monthly Cash Flow'!$F$2:$EG$2,'Commercial Lease'!G$2,'Monthly Cash Flow'!$F$29:$EG$29)*'Rent Roll'!$T22*'Rent Roll'!$R22),"-"),"-")</f>
        <v>-</v>
      </c>
      <c r="H52" s="92" t="str">
        <f>IFERROR(IF(H$3='Rent Roll'!$U22,(-SUMIF('Monthly Cash Flow'!$F$2:$EG$2,'Commercial Lease'!H$2,'Monthly Cash Flow'!$F$29:$EG$29)*'Rent Roll'!$T22*'Rent Roll'!$R22),"-"),"-")</f>
        <v>-</v>
      </c>
      <c r="I52" s="92" t="str">
        <f>IFERROR(IF(I$3='Rent Roll'!$U22,(-SUMIF('Monthly Cash Flow'!$F$2:$EG$2,'Commercial Lease'!I$2,'Monthly Cash Flow'!$F$29:$EG$29)*'Rent Roll'!$T22*'Rent Roll'!$R22),"-"),"-")</f>
        <v>-</v>
      </c>
      <c r="J52" s="92" t="str">
        <f>IFERROR(IF(J$3='Rent Roll'!$U22,(-SUMIF('Monthly Cash Flow'!$F$2:$EG$2,'Commercial Lease'!J$2,'Monthly Cash Flow'!$F$29:$EG$29)*'Rent Roll'!$T22*'Rent Roll'!$R22),"-"),"-")</f>
        <v>-</v>
      </c>
      <c r="K52" s="92" t="str">
        <f>IFERROR(IF(K$3='Rent Roll'!$U22,(-SUMIF('Monthly Cash Flow'!$F$2:$EG$2,'Commercial Lease'!K$2,'Monthly Cash Flow'!$F$29:$EG$29)*'Rent Roll'!$T22*'Rent Roll'!$R22),"-"),"-")</f>
        <v>-</v>
      </c>
      <c r="L52" s="92" t="str">
        <f>IFERROR(IF(L$3='Rent Roll'!$U22,(-SUMIF('Monthly Cash Flow'!$F$2:$EG$2,'Commercial Lease'!L$2,'Monthly Cash Flow'!$F$29:$EG$29)*'Rent Roll'!$T22*'Rent Roll'!$R22),"-"),"-")</f>
        <v>-</v>
      </c>
      <c r="M52" s="92" t="str">
        <f>IFERROR(IF(M$3='Rent Roll'!$U22,(-SUMIF('Monthly Cash Flow'!$F$2:$EG$2,'Commercial Lease'!M$2,'Monthly Cash Flow'!$F$29:$EG$29)*'Rent Roll'!$T22*'Rent Roll'!$R22),"-"),"-")</f>
        <v>-</v>
      </c>
      <c r="N52" s="92" t="str">
        <f>IFERROR(IF(N$3='Rent Roll'!$U22,(-SUMIF('Monthly Cash Flow'!$F$2:$EG$2,'Commercial Lease'!N$2,'Monthly Cash Flow'!$F$29:$EG$29)*'Rent Roll'!$T22*'Rent Roll'!$R22),"-"),"-")</f>
        <v>-</v>
      </c>
      <c r="O52" s="92" t="str">
        <f>IFERROR(IF(O$3='Rent Roll'!$U22,(-SUMIF('Monthly Cash Flow'!$F$2:$EG$2,'Commercial Lease'!O$2,'Monthly Cash Flow'!$F$29:$EG$29)*'Rent Roll'!$T22*'Rent Roll'!$R22),"-"),"-")</f>
        <v>-</v>
      </c>
      <c r="P52" s="92" t="str">
        <f>IFERROR(IF(P$3='Rent Roll'!$U22,(-SUMIF('Monthly Cash Flow'!$F$2:$EG$2,'Commercial Lease'!P$2,'Monthly Cash Flow'!$F$29:$EG$29)*'Rent Roll'!$T22*'Rent Roll'!$R22),"-"),"-")</f>
        <v>-</v>
      </c>
      <c r="Q52" s="92" t="str">
        <f>IFERROR(IF(Q$3='Rent Roll'!$U22,(-SUMIF('Monthly Cash Flow'!$F$2:$EG$2,'Commercial Lease'!Q$2,'Monthly Cash Flow'!$F$29:$EG$29)*'Rent Roll'!$T22*'Rent Roll'!$R22),"-"),"-")</f>
        <v>-</v>
      </c>
      <c r="R52" s="92" t="str">
        <f>IFERROR(IF(R$3='Rent Roll'!$U22,(-SUMIF('Monthly Cash Flow'!$F$2:$EG$2,'Commercial Lease'!R$2,'Monthly Cash Flow'!$F$29:$EG$29)*'Rent Roll'!$T22*'Rent Roll'!$R22),"-"),"-")</f>
        <v>-</v>
      </c>
      <c r="S52" s="92" t="str">
        <f>IFERROR(IF(S$3='Rent Roll'!$U22,(-SUMIF('Monthly Cash Flow'!$F$2:$EG$2,'Commercial Lease'!S$2,'Monthly Cash Flow'!$F$29:$EG$29)*'Rent Roll'!$T22*'Rent Roll'!$R22),"-"),"-")</f>
        <v>-</v>
      </c>
      <c r="T52" s="92" t="str">
        <f>IFERROR(IF(T$3='Rent Roll'!$U22,(-SUMIF('Monthly Cash Flow'!$F$2:$EG$2,'Commercial Lease'!T$2,'Monthly Cash Flow'!$F$29:$EG$29)*'Rent Roll'!$T22*'Rent Roll'!$R22),"-"),"-")</f>
        <v>-</v>
      </c>
      <c r="U52" s="92" t="str">
        <f>IFERROR(IF(U$3='Rent Roll'!$U22,(-SUMIF('Monthly Cash Flow'!$F$2:$EG$2,'Commercial Lease'!U$2,'Monthly Cash Flow'!$F$29:$EG$29)*'Rent Roll'!$T22*'Rent Roll'!$R22),"-"),"-")</f>
        <v>-</v>
      </c>
      <c r="V52" s="92" t="str">
        <f>IFERROR(IF(V$3='Rent Roll'!$U22,(-SUMIF('Monthly Cash Flow'!$F$2:$EG$2,'Commercial Lease'!V$2,'Monthly Cash Flow'!$F$29:$EG$29)*'Rent Roll'!$T22*'Rent Roll'!$R22),"-"),"-")</f>
        <v>-</v>
      </c>
      <c r="W52" s="92" t="str">
        <f>IFERROR(IF(W$3='Rent Roll'!$U22,(-SUMIF('Monthly Cash Flow'!$F$2:$EG$2,'Commercial Lease'!W$2,'Monthly Cash Flow'!$F$29:$EG$29)*'Rent Roll'!$T22*'Rent Roll'!$R22),"-"),"-")</f>
        <v>-</v>
      </c>
      <c r="X52" s="92" t="str">
        <f>IFERROR(IF(X$3='Rent Roll'!$U22,(-SUMIF('Monthly Cash Flow'!$F$2:$EG$2,'Commercial Lease'!X$2,'Monthly Cash Flow'!$F$29:$EG$29)*'Rent Roll'!$T22*'Rent Roll'!$R22),"-"),"-")</f>
        <v>-</v>
      </c>
      <c r="Y52" s="92" t="str">
        <f>IFERROR(IF(Y$3='Rent Roll'!$U22,(-SUMIF('Monthly Cash Flow'!$F$2:$EG$2,'Commercial Lease'!Y$2,'Monthly Cash Flow'!$F$29:$EG$29)*'Rent Roll'!$T22*'Rent Roll'!$R22),"-"),"-")</f>
        <v>-</v>
      </c>
      <c r="Z52" s="92" t="str">
        <f>IFERROR(IF(Z$3='Rent Roll'!$U22,(-SUMIF('Monthly Cash Flow'!$F$2:$EG$2,'Commercial Lease'!Z$2,'Monthly Cash Flow'!$F$29:$EG$29)*'Rent Roll'!$T22*'Rent Roll'!$R22),"-"),"-")</f>
        <v>-</v>
      </c>
      <c r="AA52" s="92" t="str">
        <f>IFERROR(IF(AA$3='Rent Roll'!$U22,(-SUMIF('Monthly Cash Flow'!$F$2:$EG$2,'Commercial Lease'!AA$2,'Monthly Cash Flow'!$F$29:$EG$29)*'Rent Roll'!$T22*'Rent Roll'!$R22),"-"),"-")</f>
        <v>-</v>
      </c>
      <c r="AB52" s="92" t="str">
        <f>IFERROR(IF(AB$3='Rent Roll'!$U22,(-SUMIF('Monthly Cash Flow'!$F$2:$EG$2,'Commercial Lease'!AB$2,'Monthly Cash Flow'!$F$29:$EG$29)*'Rent Roll'!$T22*'Rent Roll'!$R22),"-"),"-")</f>
        <v>-</v>
      </c>
      <c r="AC52" s="92" t="str">
        <f>IFERROR(IF(AC$3='Rent Roll'!$U22,(-SUMIF('Monthly Cash Flow'!$F$2:$EG$2,'Commercial Lease'!AC$2,'Monthly Cash Flow'!$F$29:$EG$29)*'Rent Roll'!$T22*'Rent Roll'!$R22),"-"),"-")</f>
        <v>-</v>
      </c>
      <c r="AD52" s="92" t="str">
        <f>IFERROR(IF(AD$3='Rent Roll'!$U22,(-SUMIF('Monthly Cash Flow'!$F$2:$EG$2,'Commercial Lease'!AD$2,'Monthly Cash Flow'!$F$29:$EG$29)*'Rent Roll'!$T22*'Rent Roll'!$R22),"-"),"-")</f>
        <v>-</v>
      </c>
      <c r="AE52" s="92" t="str">
        <f>IFERROR(IF(AE$3='Rent Roll'!$U22,(-SUMIF('Monthly Cash Flow'!$F$2:$EG$2,'Commercial Lease'!AE$2,'Monthly Cash Flow'!$F$29:$EG$29)*'Rent Roll'!$T22*'Rent Roll'!$R22),"-"),"-")</f>
        <v>-</v>
      </c>
      <c r="AF52" s="92" t="str">
        <f>IFERROR(IF(AF$3='Rent Roll'!$U22,(-SUMIF('Monthly Cash Flow'!$F$2:$EG$2,'Commercial Lease'!AF$2,'Monthly Cash Flow'!$F$29:$EG$29)*'Rent Roll'!$T22*'Rent Roll'!$R22),"-"),"-")</f>
        <v>-</v>
      </c>
      <c r="AG52" s="92" t="str">
        <f>IFERROR(IF(AG$3='Rent Roll'!$U22,(-SUMIF('Monthly Cash Flow'!$F$2:$EG$2,'Commercial Lease'!AG$2,'Monthly Cash Flow'!$F$29:$EG$29)*'Rent Roll'!$T22*'Rent Roll'!$R22),"-"),"-")</f>
        <v>-</v>
      </c>
      <c r="AH52" s="92" t="str">
        <f>IFERROR(IF(AH$3='Rent Roll'!$U22,(-SUMIF('Monthly Cash Flow'!$F$2:$EG$2,'Commercial Lease'!AH$2,'Monthly Cash Flow'!$F$29:$EG$29)*'Rent Roll'!$T22*'Rent Roll'!$R22),"-"),"-")</f>
        <v>-</v>
      </c>
      <c r="AI52" s="92" t="str">
        <f>IFERROR(IF(AI$3='Rent Roll'!$U22,(-SUMIF('Monthly Cash Flow'!$F$2:$EG$2,'Commercial Lease'!AI$2,'Monthly Cash Flow'!$F$29:$EG$29)*'Rent Roll'!$T22*'Rent Roll'!$R22),"-"),"-")</f>
        <v>-</v>
      </c>
      <c r="AJ52" s="92" t="str">
        <f>IFERROR(IF(AJ$3='Rent Roll'!$U22,(-SUMIF('Monthly Cash Flow'!$F$2:$EG$2,'Commercial Lease'!AJ$2,'Monthly Cash Flow'!$F$29:$EG$29)*'Rent Roll'!$T22*'Rent Roll'!$R22),"-"),"-")</f>
        <v>-</v>
      </c>
      <c r="AK52" s="92" t="str">
        <f>IFERROR(IF(AK$3='Rent Roll'!$U22,(-SUMIF('Monthly Cash Flow'!$F$2:$EG$2,'Commercial Lease'!AK$2,'Monthly Cash Flow'!$F$29:$EG$29)*'Rent Roll'!$T22*'Rent Roll'!$R22),"-"),"-")</f>
        <v>-</v>
      </c>
      <c r="AL52" s="92" t="str">
        <f>IFERROR(IF(AL$3='Rent Roll'!$U22,(-SUMIF('Monthly Cash Flow'!$F$2:$EG$2,'Commercial Lease'!AL$2,'Monthly Cash Flow'!$F$29:$EG$29)*'Rent Roll'!$T22*'Rent Roll'!$R22),"-"),"-")</f>
        <v>-</v>
      </c>
      <c r="AM52" s="92" t="str">
        <f>IFERROR(IF(AM$3='Rent Roll'!$U22,(-SUMIF('Monthly Cash Flow'!$F$2:$EG$2,'Commercial Lease'!AM$2,'Monthly Cash Flow'!$F$29:$EG$29)*'Rent Roll'!$T22*'Rent Roll'!$R22),"-"),"-")</f>
        <v>-</v>
      </c>
      <c r="AN52" s="92" t="str">
        <f>IFERROR(IF(AN$3='Rent Roll'!$U22,(-SUMIF('Monthly Cash Flow'!$F$2:$EG$2,'Commercial Lease'!AN$2,'Monthly Cash Flow'!$F$29:$EG$29)*'Rent Roll'!$T22*'Rent Roll'!$R22),"-"),"-")</f>
        <v>-</v>
      </c>
      <c r="AO52" s="92" t="str">
        <f>IFERROR(IF(AO$3='Rent Roll'!$U22,(-SUMIF('Monthly Cash Flow'!$F$2:$EG$2,'Commercial Lease'!AO$2,'Monthly Cash Flow'!$F$29:$EG$29)*'Rent Roll'!$T22*'Rent Roll'!$R22),"-"),"-")</f>
        <v>-</v>
      </c>
      <c r="AP52" s="92" t="str">
        <f>IFERROR(IF(AP$3='Rent Roll'!$U22,(-SUMIF('Monthly Cash Flow'!$F$2:$EG$2,'Commercial Lease'!AP$2,'Monthly Cash Flow'!$F$29:$EG$29)*'Rent Roll'!$T22*'Rent Roll'!$R22),"-"),"-")</f>
        <v>-</v>
      </c>
      <c r="AQ52" s="92" t="str">
        <f>IFERROR(IF(AQ$3='Rent Roll'!$U22,(-SUMIF('Monthly Cash Flow'!$F$2:$EG$2,'Commercial Lease'!AQ$2,'Monthly Cash Flow'!$F$29:$EG$29)*'Rent Roll'!$T22*'Rent Roll'!$R22),"-"),"-")</f>
        <v>-</v>
      </c>
      <c r="AR52" s="92" t="str">
        <f>IFERROR(IF(AR$3='Rent Roll'!$U22,(-SUMIF('Monthly Cash Flow'!$F$2:$EG$2,'Commercial Lease'!AR$2,'Monthly Cash Flow'!$F$29:$EG$29)*'Rent Roll'!$T22*'Rent Roll'!$R22),"-"),"-")</f>
        <v>-</v>
      </c>
      <c r="AS52" s="92" t="str">
        <f>IFERROR(IF(AS$3='Rent Roll'!$U22,(-SUMIF('Monthly Cash Flow'!$F$2:$EG$2,'Commercial Lease'!AS$2,'Monthly Cash Flow'!$F$29:$EG$29)*'Rent Roll'!$T22*'Rent Roll'!$R22),"-"),"-")</f>
        <v>-</v>
      </c>
      <c r="AT52" s="92" t="str">
        <f>IFERROR(IF(AT$3='Rent Roll'!$U22,(-SUMIF('Monthly Cash Flow'!$F$2:$EG$2,'Commercial Lease'!AT$2,'Monthly Cash Flow'!$F$29:$EG$29)*'Rent Roll'!$T22*'Rent Roll'!$R22),"-"),"-")</f>
        <v>-</v>
      </c>
      <c r="AU52" s="92" t="str">
        <f>IFERROR(IF(AU$3='Rent Roll'!$U22,(-SUMIF('Monthly Cash Flow'!$F$2:$EG$2,'Commercial Lease'!AU$2,'Monthly Cash Flow'!$F$29:$EG$29)*'Rent Roll'!$T22*'Rent Roll'!$R22),"-"),"-")</f>
        <v>-</v>
      </c>
      <c r="AV52" s="92" t="str">
        <f>IFERROR(IF(AV$3='Rent Roll'!$U22,(-SUMIF('Monthly Cash Flow'!$F$2:$EG$2,'Commercial Lease'!AV$2,'Monthly Cash Flow'!$F$29:$EG$29)*'Rent Roll'!$T22*'Rent Roll'!$R22),"-"),"-")</f>
        <v>-</v>
      </c>
      <c r="AW52" s="92" t="str">
        <f>IFERROR(IF(AW$3='Rent Roll'!$U22,(-SUMIF('Monthly Cash Flow'!$F$2:$EG$2,'Commercial Lease'!AW$2,'Monthly Cash Flow'!$F$29:$EG$29)*'Rent Roll'!$T22*'Rent Roll'!$R22),"-"),"-")</f>
        <v>-</v>
      </c>
      <c r="AX52" s="92" t="str">
        <f>IFERROR(IF(AX$3='Rent Roll'!$U22,(-SUMIF('Monthly Cash Flow'!$F$2:$EG$2,'Commercial Lease'!AX$2,'Monthly Cash Flow'!$F$29:$EG$29)*'Rent Roll'!$T22*'Rent Roll'!$R22),"-"),"-")</f>
        <v>-</v>
      </c>
      <c r="AY52" s="92" t="str">
        <f>IFERROR(IF(AY$3='Rent Roll'!$U22,(-SUMIF('Monthly Cash Flow'!$F$2:$EG$2,'Commercial Lease'!AY$2,'Monthly Cash Flow'!$F$29:$EG$29)*'Rent Roll'!$T22*'Rent Roll'!$R22),"-"),"-")</f>
        <v>-</v>
      </c>
      <c r="AZ52" s="92" t="str">
        <f>IFERROR(IF(AZ$3='Rent Roll'!$U22,(-SUMIF('Monthly Cash Flow'!$F$2:$EG$2,'Commercial Lease'!AZ$2,'Monthly Cash Flow'!$F$29:$EG$29)*'Rent Roll'!$T22*'Rent Roll'!$R22),"-"),"-")</f>
        <v>-</v>
      </c>
      <c r="BA52" s="92" t="str">
        <f>IFERROR(IF(BA$3='Rent Roll'!$U22,(-SUMIF('Monthly Cash Flow'!$F$2:$EG$2,'Commercial Lease'!BA$2,'Monthly Cash Flow'!$F$29:$EG$29)*'Rent Roll'!$T22*'Rent Roll'!$R22),"-"),"-")</f>
        <v>-</v>
      </c>
      <c r="BB52" s="92" t="str">
        <f>IFERROR(IF(BB$3='Rent Roll'!$U22,(-SUMIF('Monthly Cash Flow'!$F$2:$EG$2,'Commercial Lease'!BB$2,'Monthly Cash Flow'!$F$29:$EG$29)*'Rent Roll'!$T22*'Rent Roll'!$R22),"-"),"-")</f>
        <v>-</v>
      </c>
      <c r="BC52" s="92" t="str">
        <f>IFERROR(IF(BC$3='Rent Roll'!$U22,(-SUMIF('Monthly Cash Flow'!$F$2:$EG$2,'Commercial Lease'!BC$2,'Monthly Cash Flow'!$F$29:$EG$29)*'Rent Roll'!$T22*'Rent Roll'!$R22),"-"),"-")</f>
        <v>-</v>
      </c>
      <c r="BD52" s="92" t="str">
        <f>IFERROR(IF(BD$3='Rent Roll'!$U22,(-SUMIF('Monthly Cash Flow'!$F$2:$EG$2,'Commercial Lease'!BD$2,'Monthly Cash Flow'!$F$29:$EG$29)*'Rent Roll'!$T22*'Rent Roll'!$R22),"-"),"-")</f>
        <v>-</v>
      </c>
      <c r="BE52" s="92" t="str">
        <f>IFERROR(IF(BE$3='Rent Roll'!$U22,(-SUMIF('Monthly Cash Flow'!$F$2:$EG$2,'Commercial Lease'!BE$2,'Monthly Cash Flow'!$F$29:$EG$29)*'Rent Roll'!$T22*'Rent Roll'!$R22),"-"),"-")</f>
        <v>-</v>
      </c>
      <c r="BF52" s="92" t="str">
        <f>IFERROR(IF(BF$3='Rent Roll'!$U22,(-SUMIF('Monthly Cash Flow'!$F$2:$EG$2,'Commercial Lease'!BF$2,'Monthly Cash Flow'!$F$29:$EG$29)*'Rent Roll'!$T22*'Rent Roll'!$R22),"-"),"-")</f>
        <v>-</v>
      </c>
      <c r="BG52" s="92" t="str">
        <f>IFERROR(IF(BG$3='Rent Roll'!$U22,(-SUMIF('Monthly Cash Flow'!$F$2:$EG$2,'Commercial Lease'!BG$2,'Monthly Cash Flow'!$F$29:$EG$29)*'Rent Roll'!$T22*'Rent Roll'!$R22),"-"),"-")</f>
        <v>-</v>
      </c>
      <c r="BH52" s="92" t="str">
        <f>IFERROR(IF(BH$3='Rent Roll'!$U22,(-SUMIF('Monthly Cash Flow'!$F$2:$EG$2,'Commercial Lease'!BH$2,'Monthly Cash Flow'!$F$29:$EG$29)*'Rent Roll'!$T22*'Rent Roll'!$R22),"-"),"-")</f>
        <v>-</v>
      </c>
      <c r="BI52" s="92" t="str">
        <f>IFERROR(IF(BI$3='Rent Roll'!$U22,(-SUMIF('Monthly Cash Flow'!$F$2:$EG$2,'Commercial Lease'!BI$2,'Monthly Cash Flow'!$F$29:$EG$29)*'Rent Roll'!$T22*'Rent Roll'!$R22),"-"),"-")</f>
        <v>-</v>
      </c>
      <c r="BJ52" s="92" t="str">
        <f>IFERROR(IF(BJ$3='Rent Roll'!$U22,(-SUMIF('Monthly Cash Flow'!$F$2:$EG$2,'Commercial Lease'!BJ$2,'Monthly Cash Flow'!$F$29:$EG$29)*'Rent Roll'!$T22*'Rent Roll'!$R22),"-"),"-")</f>
        <v>-</v>
      </c>
      <c r="BK52" s="92" t="str">
        <f>IFERROR(IF(BK$3='Rent Roll'!$U22,(-SUMIF('Monthly Cash Flow'!$F$2:$EG$2,'Commercial Lease'!BK$2,'Monthly Cash Flow'!$F$29:$EG$29)*'Rent Roll'!$T22*'Rent Roll'!$R22),"-"),"-")</f>
        <v>-</v>
      </c>
      <c r="BL52" s="92" t="str">
        <f>IFERROR(IF(BL$3='Rent Roll'!$U22,(-SUMIF('Monthly Cash Flow'!$F$2:$EG$2,'Commercial Lease'!BL$2,'Monthly Cash Flow'!$F$29:$EG$29)*'Rent Roll'!$T22*'Rent Roll'!$R22),"-"),"-")</f>
        <v>-</v>
      </c>
      <c r="BM52" s="92" t="str">
        <f>IFERROR(IF(BM$3='Rent Roll'!$U22,(-SUMIF('Monthly Cash Flow'!$F$2:$EG$2,'Commercial Lease'!BM$2,'Monthly Cash Flow'!$F$29:$EG$29)*'Rent Roll'!$T22*'Rent Roll'!$R22),"-"),"-")</f>
        <v>-</v>
      </c>
      <c r="BN52" s="92" t="str">
        <f>IFERROR(IF(BN$3='Rent Roll'!$U22,(-SUMIF('Monthly Cash Flow'!$F$2:$EG$2,'Commercial Lease'!BN$2,'Monthly Cash Flow'!$F$29:$EG$29)*'Rent Roll'!$T22*'Rent Roll'!$R22),"-"),"-")</f>
        <v>-</v>
      </c>
      <c r="BO52" s="92" t="str">
        <f>IFERROR(IF(BO$3='Rent Roll'!$U22,(-SUMIF('Monthly Cash Flow'!$F$2:$EG$2,'Commercial Lease'!BO$2,'Monthly Cash Flow'!$F$29:$EG$29)*'Rent Roll'!$T22*'Rent Roll'!$R22),"-"),"-")</f>
        <v>-</v>
      </c>
      <c r="BP52" s="92" t="str">
        <f>IFERROR(IF(BP$3='Rent Roll'!$U22,(-SUMIF('Monthly Cash Flow'!$F$2:$EG$2,'Commercial Lease'!BP$2,'Monthly Cash Flow'!$F$29:$EG$29)*'Rent Roll'!$T22*'Rent Roll'!$R22),"-"),"-")</f>
        <v>-</v>
      </c>
      <c r="BQ52" s="92" t="str">
        <f>IFERROR(IF(BQ$3='Rent Roll'!$U22,(-SUMIF('Monthly Cash Flow'!$F$2:$EG$2,'Commercial Lease'!BQ$2,'Monthly Cash Flow'!$F$29:$EG$29)*'Rent Roll'!$T22*'Rent Roll'!$R22),"-"),"-")</f>
        <v>-</v>
      </c>
      <c r="BR52" s="92" t="str">
        <f>IFERROR(IF(BR$3='Rent Roll'!$U22,(-SUMIF('Monthly Cash Flow'!$F$2:$EG$2,'Commercial Lease'!BR$2,'Monthly Cash Flow'!$F$29:$EG$29)*'Rent Roll'!$T22*'Rent Roll'!$R22),"-"),"-")</f>
        <v>-</v>
      </c>
      <c r="BS52" s="92" t="str">
        <f>IFERROR(IF(BS$3='Rent Roll'!$U22,(-SUMIF('Monthly Cash Flow'!$F$2:$EG$2,'Commercial Lease'!BS$2,'Monthly Cash Flow'!$F$29:$EG$29)*'Rent Roll'!$T22*'Rent Roll'!$R22),"-"),"-")</f>
        <v>-</v>
      </c>
      <c r="BT52" s="92" t="str">
        <f>IFERROR(IF(BT$3='Rent Roll'!$U22,(-SUMIF('Monthly Cash Flow'!$F$2:$EG$2,'Commercial Lease'!BT$2,'Monthly Cash Flow'!$F$29:$EG$29)*'Rent Roll'!$T22*'Rent Roll'!$R22),"-"),"-")</f>
        <v>-</v>
      </c>
      <c r="BU52" s="92" t="str">
        <f>IFERROR(IF(BU$3='Rent Roll'!$U22,(-SUMIF('Monthly Cash Flow'!$F$2:$EG$2,'Commercial Lease'!BU$2,'Monthly Cash Flow'!$F$29:$EG$29)*'Rent Roll'!$T22*'Rent Roll'!$R22),"-"),"-")</f>
        <v>-</v>
      </c>
      <c r="BV52" s="92" t="str">
        <f>IFERROR(IF(BV$3='Rent Roll'!$U22,(-SUMIF('Monthly Cash Flow'!$F$2:$EG$2,'Commercial Lease'!BV$2,'Monthly Cash Flow'!$F$29:$EG$29)*'Rent Roll'!$T22*'Rent Roll'!$R22),"-"),"-")</f>
        <v>-</v>
      </c>
      <c r="BW52" s="92" t="str">
        <f>IFERROR(IF(BW$3='Rent Roll'!$U22,(-SUMIF('Monthly Cash Flow'!$F$2:$EG$2,'Commercial Lease'!BW$2,'Monthly Cash Flow'!$F$29:$EG$29)*'Rent Roll'!$T22*'Rent Roll'!$R22),"-"),"-")</f>
        <v>-</v>
      </c>
      <c r="BX52" s="92" t="str">
        <f>IFERROR(IF(BX$3='Rent Roll'!$U22,(-SUMIF('Monthly Cash Flow'!$F$2:$EG$2,'Commercial Lease'!BX$2,'Monthly Cash Flow'!$F$29:$EG$29)*'Rent Roll'!$T22*'Rent Roll'!$R22),"-"),"-")</f>
        <v>-</v>
      </c>
      <c r="BY52" s="92" t="str">
        <f>IFERROR(IF(BY$3='Rent Roll'!$U22,(-SUMIF('Monthly Cash Flow'!$F$2:$EG$2,'Commercial Lease'!BY$2,'Monthly Cash Flow'!$F$29:$EG$29)*'Rent Roll'!$T22*'Rent Roll'!$R22),"-"),"-")</f>
        <v>-</v>
      </c>
      <c r="BZ52" s="92" t="str">
        <f>IFERROR(IF(BZ$3='Rent Roll'!$U22,(-SUMIF('Monthly Cash Flow'!$F$2:$EG$2,'Commercial Lease'!BZ$2,'Monthly Cash Flow'!$F$29:$EG$29)*'Rent Roll'!$T22*'Rent Roll'!$R22),"-"),"-")</f>
        <v>-</v>
      </c>
      <c r="CA52" s="92" t="str">
        <f>IFERROR(IF(CA$3='Rent Roll'!$U22,(-SUMIF('Monthly Cash Flow'!$F$2:$EG$2,'Commercial Lease'!CA$2,'Monthly Cash Flow'!$F$29:$EG$29)*'Rent Roll'!$T22*'Rent Roll'!$R22),"-"),"-")</f>
        <v>-</v>
      </c>
      <c r="CB52" s="92" t="str">
        <f>IFERROR(IF(CB$3='Rent Roll'!$U22,(-SUMIF('Monthly Cash Flow'!$F$2:$EG$2,'Commercial Lease'!CB$2,'Monthly Cash Flow'!$F$29:$EG$29)*'Rent Roll'!$T22*'Rent Roll'!$R22),"-"),"-")</f>
        <v>-</v>
      </c>
      <c r="CC52" s="92" t="str">
        <f>IFERROR(IF(CC$3='Rent Roll'!$U22,(-SUMIF('Monthly Cash Flow'!$F$2:$EG$2,'Commercial Lease'!CC$2,'Monthly Cash Flow'!$F$29:$EG$29)*'Rent Roll'!$T22*'Rent Roll'!$R22),"-"),"-")</f>
        <v>-</v>
      </c>
      <c r="CD52" s="92" t="str">
        <f>IFERROR(IF(CD$3='Rent Roll'!$U22,(-SUMIF('Monthly Cash Flow'!$F$2:$EG$2,'Commercial Lease'!CD$2,'Monthly Cash Flow'!$F$29:$EG$29)*'Rent Roll'!$T22*'Rent Roll'!$R22),"-"),"-")</f>
        <v>-</v>
      </c>
      <c r="CE52" s="92" t="str">
        <f>IFERROR(IF(CE$3='Rent Roll'!$U22,(-SUMIF('Monthly Cash Flow'!$F$2:$EG$2,'Commercial Lease'!CE$2,'Monthly Cash Flow'!$F$29:$EG$29)*'Rent Roll'!$T22*'Rent Roll'!$R22),"-"),"-")</f>
        <v>-</v>
      </c>
      <c r="CF52" s="92" t="str">
        <f>IFERROR(IF(CF$3='Rent Roll'!$U22,(-SUMIF('Monthly Cash Flow'!$F$2:$EG$2,'Commercial Lease'!CF$2,'Monthly Cash Flow'!$F$29:$EG$29)*'Rent Roll'!$T22*'Rent Roll'!$R22),"-"),"-")</f>
        <v>-</v>
      </c>
      <c r="CG52" s="92" t="str">
        <f>IFERROR(IF(CG$3='Rent Roll'!$U22,(-SUMIF('Monthly Cash Flow'!$F$2:$EG$2,'Commercial Lease'!CG$2,'Monthly Cash Flow'!$F$29:$EG$29)*'Rent Roll'!$T22*'Rent Roll'!$R22),"-"),"-")</f>
        <v>-</v>
      </c>
      <c r="CH52" s="92" t="str">
        <f>IFERROR(IF(CH$3='Rent Roll'!$U22,(-SUMIF('Monthly Cash Flow'!$F$2:$EG$2,'Commercial Lease'!CH$2,'Monthly Cash Flow'!$F$29:$EG$29)*'Rent Roll'!$T22*'Rent Roll'!$R22),"-"),"-")</f>
        <v>-</v>
      </c>
      <c r="CI52" s="92" t="str">
        <f>IFERROR(IF(CI$3='Rent Roll'!$U22,(-SUMIF('Monthly Cash Flow'!$F$2:$EG$2,'Commercial Lease'!CI$2,'Monthly Cash Flow'!$F$29:$EG$29)*'Rent Roll'!$T22*'Rent Roll'!$R22),"-"),"-")</f>
        <v>-</v>
      </c>
      <c r="CJ52" s="92" t="str">
        <f>IFERROR(IF(CJ$3='Rent Roll'!$U22,(-SUMIF('Monthly Cash Flow'!$F$2:$EG$2,'Commercial Lease'!CJ$2,'Monthly Cash Flow'!$F$29:$EG$29)*'Rent Roll'!$T22*'Rent Roll'!$R22),"-"),"-")</f>
        <v>-</v>
      </c>
      <c r="CK52" s="92" t="str">
        <f>IFERROR(IF(CK$3='Rent Roll'!$U22,(-SUMIF('Monthly Cash Flow'!$F$2:$EG$2,'Commercial Lease'!CK$2,'Monthly Cash Flow'!$F$29:$EG$29)*'Rent Roll'!$T22*'Rent Roll'!$R22),"-"),"-")</f>
        <v>-</v>
      </c>
      <c r="CL52" s="92" t="str">
        <f>IFERROR(IF(CL$3='Rent Roll'!$U22,(-SUMIF('Monthly Cash Flow'!$F$2:$EG$2,'Commercial Lease'!CL$2,'Monthly Cash Flow'!$F$29:$EG$29)*'Rent Roll'!$T22*'Rent Roll'!$R22),"-"),"-")</f>
        <v>-</v>
      </c>
      <c r="CM52" s="92" t="str">
        <f>IFERROR(IF(CM$3='Rent Roll'!$U22,(-SUMIF('Monthly Cash Flow'!$F$2:$EG$2,'Commercial Lease'!CM$2,'Monthly Cash Flow'!$F$29:$EG$29)*'Rent Roll'!$T22*'Rent Roll'!$R22),"-"),"-")</f>
        <v>-</v>
      </c>
      <c r="CN52" s="92" t="str">
        <f>IFERROR(IF(CN$3='Rent Roll'!$U22,(-SUMIF('Monthly Cash Flow'!$F$2:$EG$2,'Commercial Lease'!CN$2,'Monthly Cash Flow'!$F$29:$EG$29)*'Rent Roll'!$T22*'Rent Roll'!$R22),"-"),"-")</f>
        <v>-</v>
      </c>
      <c r="CO52" s="92" t="str">
        <f>IFERROR(IF(CO$3='Rent Roll'!$U22,(-SUMIF('Monthly Cash Flow'!$F$2:$EG$2,'Commercial Lease'!CO$2,'Monthly Cash Flow'!$F$29:$EG$29)*'Rent Roll'!$T22*'Rent Roll'!$R22),"-"),"-")</f>
        <v>-</v>
      </c>
      <c r="CP52" s="92" t="str">
        <f>IFERROR(IF(CP$3='Rent Roll'!$U22,(-SUMIF('Monthly Cash Flow'!$F$2:$EG$2,'Commercial Lease'!CP$2,'Monthly Cash Flow'!$F$29:$EG$29)*'Rent Roll'!$T22*'Rent Roll'!$R22),"-"),"-")</f>
        <v>-</v>
      </c>
      <c r="CQ52" s="92" t="str">
        <f>IFERROR(IF(CQ$3='Rent Roll'!$U22,(-SUMIF('Monthly Cash Flow'!$F$2:$EG$2,'Commercial Lease'!CQ$2,'Monthly Cash Flow'!$F$29:$EG$29)*'Rent Roll'!$T22*'Rent Roll'!$R22),"-"),"-")</f>
        <v>-</v>
      </c>
      <c r="CR52" s="92" t="str">
        <f>IFERROR(IF(CR$3='Rent Roll'!$U22,(-SUMIF('Monthly Cash Flow'!$F$2:$EG$2,'Commercial Lease'!CR$2,'Monthly Cash Flow'!$F$29:$EG$29)*'Rent Roll'!$T22*'Rent Roll'!$R22),"-"),"-")</f>
        <v>-</v>
      </c>
      <c r="CS52" s="92" t="str">
        <f>IFERROR(IF(CS$3='Rent Roll'!$U22,(-SUMIF('Monthly Cash Flow'!$F$2:$EG$2,'Commercial Lease'!CS$2,'Monthly Cash Flow'!$F$29:$EG$29)*'Rent Roll'!$T22*'Rent Roll'!$R22),"-"),"-")</f>
        <v>-</v>
      </c>
      <c r="CT52" s="92" t="str">
        <f>IFERROR(IF(CT$3='Rent Roll'!$U22,(-SUMIF('Monthly Cash Flow'!$F$2:$EG$2,'Commercial Lease'!CT$2,'Monthly Cash Flow'!$F$29:$EG$29)*'Rent Roll'!$T22*'Rent Roll'!$R22),"-"),"-")</f>
        <v>-</v>
      </c>
      <c r="CU52" s="92" t="str">
        <f>IFERROR(IF(CU$3='Rent Roll'!$U22,(-SUMIF('Monthly Cash Flow'!$F$2:$EG$2,'Commercial Lease'!CU$2,'Monthly Cash Flow'!$F$29:$EG$29)*'Rent Roll'!$T22*'Rent Roll'!$R22),"-"),"-")</f>
        <v>-</v>
      </c>
      <c r="CV52" s="92" t="str">
        <f>IFERROR(IF(CV$3='Rent Roll'!$U22,(-SUMIF('Monthly Cash Flow'!$F$2:$EG$2,'Commercial Lease'!CV$2,'Monthly Cash Flow'!$F$29:$EG$29)*'Rent Roll'!$T22*'Rent Roll'!$R22),"-"),"-")</f>
        <v>-</v>
      </c>
      <c r="CW52" s="92" t="str">
        <f>IFERROR(IF(CW$3='Rent Roll'!$U22,(-SUMIF('Monthly Cash Flow'!$F$2:$EG$2,'Commercial Lease'!CW$2,'Monthly Cash Flow'!$F$29:$EG$29)*'Rent Roll'!$T22*'Rent Roll'!$R22),"-"),"-")</f>
        <v>-</v>
      </c>
      <c r="CX52" s="92" t="str">
        <f>IFERROR(IF(CX$3='Rent Roll'!$U22,(-SUMIF('Monthly Cash Flow'!$F$2:$EG$2,'Commercial Lease'!CX$2,'Monthly Cash Flow'!$F$29:$EG$29)*'Rent Roll'!$T22*'Rent Roll'!$R22),"-"),"-")</f>
        <v>-</v>
      </c>
      <c r="CY52" s="92" t="str">
        <f>IFERROR(IF(CY$3='Rent Roll'!$U22,(-SUMIF('Monthly Cash Flow'!$F$2:$EG$2,'Commercial Lease'!CY$2,'Monthly Cash Flow'!$F$29:$EG$29)*'Rent Roll'!$T22*'Rent Roll'!$R22),"-"),"-")</f>
        <v>-</v>
      </c>
      <c r="CZ52" s="92" t="str">
        <f>IFERROR(IF(CZ$3='Rent Roll'!$U22,(-SUMIF('Monthly Cash Flow'!$F$2:$EG$2,'Commercial Lease'!CZ$2,'Monthly Cash Flow'!$F$29:$EG$29)*'Rent Roll'!$T22*'Rent Roll'!$R22),"-"),"-")</f>
        <v>-</v>
      </c>
      <c r="DA52" s="92" t="str">
        <f>IFERROR(IF(DA$3='Rent Roll'!$U22,(-SUMIF('Monthly Cash Flow'!$F$2:$EG$2,'Commercial Lease'!DA$2,'Monthly Cash Flow'!$F$29:$EG$29)*'Rent Roll'!$T22*'Rent Roll'!$R22),"-"),"-")</f>
        <v>-</v>
      </c>
      <c r="DB52" s="92" t="str">
        <f>IFERROR(IF(DB$3='Rent Roll'!$U22,(-SUMIF('Monthly Cash Flow'!$F$2:$EG$2,'Commercial Lease'!DB$2,'Monthly Cash Flow'!$F$29:$EG$29)*'Rent Roll'!$T22*'Rent Roll'!$R22),"-"),"-")</f>
        <v>-</v>
      </c>
      <c r="DC52" s="92" t="str">
        <f>IFERROR(IF(DC$3='Rent Roll'!$U22,(-SUMIF('Monthly Cash Flow'!$F$2:$EG$2,'Commercial Lease'!DC$2,'Monthly Cash Flow'!$F$29:$EG$29)*'Rent Roll'!$T22*'Rent Roll'!$R22),"-"),"-")</f>
        <v>-</v>
      </c>
      <c r="DD52" s="92" t="str">
        <f>IFERROR(IF(DD$3='Rent Roll'!$U22,(-SUMIF('Monthly Cash Flow'!$F$2:$EG$2,'Commercial Lease'!DD$2,'Monthly Cash Flow'!$F$29:$EG$29)*'Rent Roll'!$T22*'Rent Roll'!$R22),"-"),"-")</f>
        <v>-</v>
      </c>
      <c r="DE52" s="92" t="str">
        <f>IFERROR(IF(DE$3='Rent Roll'!$U22,(-SUMIF('Monthly Cash Flow'!$F$2:$EG$2,'Commercial Lease'!DE$2,'Monthly Cash Flow'!$F$29:$EG$29)*'Rent Roll'!$T22*'Rent Roll'!$R22),"-"),"-")</f>
        <v>-</v>
      </c>
      <c r="DF52" s="92" t="str">
        <f>IFERROR(IF(DF$3='Rent Roll'!$U22,(-SUMIF('Monthly Cash Flow'!$F$2:$EG$2,'Commercial Lease'!DF$2,'Monthly Cash Flow'!$F$29:$EG$29)*'Rent Roll'!$T22*'Rent Roll'!$R22),"-"),"-")</f>
        <v>-</v>
      </c>
      <c r="DG52" s="92" t="str">
        <f>IFERROR(IF(DG$3='Rent Roll'!$U22,(-SUMIF('Monthly Cash Flow'!$F$2:$EG$2,'Commercial Lease'!DG$2,'Monthly Cash Flow'!$F$29:$EG$29)*'Rent Roll'!$T22*'Rent Roll'!$R22),"-"),"-")</f>
        <v>-</v>
      </c>
      <c r="DH52" s="92" t="str">
        <f>IFERROR(IF(DH$3='Rent Roll'!$U22,(-SUMIF('Monthly Cash Flow'!$F$2:$EG$2,'Commercial Lease'!DH$2,'Monthly Cash Flow'!$F$29:$EG$29)*'Rent Roll'!$T22*'Rent Roll'!$R22),"-"),"-")</f>
        <v>-</v>
      </c>
      <c r="DI52" s="92" t="str">
        <f>IFERROR(IF(DI$3='Rent Roll'!$U22,(-SUMIF('Monthly Cash Flow'!$F$2:$EG$2,'Commercial Lease'!DI$2,'Monthly Cash Flow'!$F$29:$EG$29)*'Rent Roll'!$T22*'Rent Roll'!$R22),"-"),"-")</f>
        <v>-</v>
      </c>
      <c r="DJ52" s="92" t="str">
        <f>IFERROR(IF(DJ$3='Rent Roll'!$U22,(-SUMIF('Monthly Cash Flow'!$F$2:$EG$2,'Commercial Lease'!DJ$2,'Monthly Cash Flow'!$F$29:$EG$29)*'Rent Roll'!$T22*'Rent Roll'!$R22),"-"),"-")</f>
        <v>-</v>
      </c>
      <c r="DK52" s="92" t="str">
        <f>IFERROR(IF(DK$3='Rent Roll'!$U22,(-SUMIF('Monthly Cash Flow'!$F$2:$EG$2,'Commercial Lease'!DK$2,'Monthly Cash Flow'!$F$29:$EG$29)*'Rent Roll'!$T22*'Rent Roll'!$R22),"-"),"-")</f>
        <v>-</v>
      </c>
      <c r="DL52" s="92" t="str">
        <f>IFERROR(IF(DL$3='Rent Roll'!$U22,(-SUMIF('Monthly Cash Flow'!$F$2:$EG$2,'Commercial Lease'!DL$2,'Monthly Cash Flow'!$F$29:$EG$29)*'Rent Roll'!$T22*'Rent Roll'!$R22),"-"),"-")</f>
        <v>-</v>
      </c>
      <c r="DM52" s="92" t="str">
        <f>IFERROR(IF(DM$3='Rent Roll'!$U22,(-SUMIF('Monthly Cash Flow'!$F$2:$EG$2,'Commercial Lease'!DM$2,'Monthly Cash Flow'!$F$29:$EG$29)*'Rent Roll'!$T22*'Rent Roll'!$R22),"-"),"-")</f>
        <v>-</v>
      </c>
      <c r="DN52" s="92" t="str">
        <f>IFERROR(IF(DN$3='Rent Roll'!$U22,(-SUMIF('Monthly Cash Flow'!$F$2:$EG$2,'Commercial Lease'!DN$2,'Monthly Cash Flow'!$F$29:$EG$29)*'Rent Roll'!$T22*'Rent Roll'!$R22),"-"),"-")</f>
        <v>-</v>
      </c>
      <c r="DO52" s="92" t="str">
        <f>IFERROR(IF(DO$3='Rent Roll'!$U22,(-SUMIF('Monthly Cash Flow'!$F$2:$EG$2,'Commercial Lease'!DO$2,'Monthly Cash Flow'!$F$29:$EG$29)*'Rent Roll'!$T22*'Rent Roll'!$R22),"-"),"-")</f>
        <v>-</v>
      </c>
      <c r="DP52" s="92" t="str">
        <f>IFERROR(IF(DP$3='Rent Roll'!$U22,(-SUMIF('Monthly Cash Flow'!$F$2:$EG$2,'Commercial Lease'!DP$2,'Monthly Cash Flow'!$F$29:$EG$29)*'Rent Roll'!$T22*'Rent Roll'!$R22),"-"),"-")</f>
        <v>-</v>
      </c>
      <c r="DQ52" s="92" t="str">
        <f>IFERROR(IF(DQ$3='Rent Roll'!$U22,(-SUMIF('Monthly Cash Flow'!$F$2:$EG$2,'Commercial Lease'!DQ$2,'Monthly Cash Flow'!$F$29:$EG$29)*'Rent Roll'!$T22*'Rent Roll'!$R22),"-"),"-")</f>
        <v>-</v>
      </c>
      <c r="DR52" s="92" t="str">
        <f>IFERROR(IF(DR$3='Rent Roll'!$U22,(-SUMIF('Monthly Cash Flow'!$F$2:$EG$2,'Commercial Lease'!DR$2,'Monthly Cash Flow'!$F$29:$EG$29)*'Rent Roll'!$T22*'Rent Roll'!$R22),"-"),"-")</f>
        <v>-</v>
      </c>
      <c r="DS52" s="92" t="str">
        <f>IFERROR(IF(DS$3='Rent Roll'!$U22,(-SUMIF('Monthly Cash Flow'!$F$2:$EG$2,'Commercial Lease'!DS$2,'Monthly Cash Flow'!$F$29:$EG$29)*'Rent Roll'!$T22*'Rent Roll'!$R22),"-"),"-")</f>
        <v>-</v>
      </c>
      <c r="DT52" s="92" t="str">
        <f>IFERROR(IF(DT$3='Rent Roll'!$U22,(-SUMIF('Monthly Cash Flow'!$F$2:$EG$2,'Commercial Lease'!DT$2,'Monthly Cash Flow'!$F$29:$EG$29)*'Rent Roll'!$T22*'Rent Roll'!$R22),"-"),"-")</f>
        <v>-</v>
      </c>
      <c r="DU52" s="92" t="str">
        <f>IFERROR(IF(DU$3='Rent Roll'!$U22,(-SUMIF('Monthly Cash Flow'!$F$2:$EG$2,'Commercial Lease'!DU$2,'Monthly Cash Flow'!$F$29:$EG$29)*'Rent Roll'!$T22*'Rent Roll'!$R22),"-"),"-")</f>
        <v>-</v>
      </c>
      <c r="DV52" s="92" t="str">
        <f>IFERROR(IF(DV$3='Rent Roll'!$U22,(-SUMIF('Monthly Cash Flow'!$F$2:$EG$2,'Commercial Lease'!DV$2,'Monthly Cash Flow'!$F$29:$EG$29)*'Rent Roll'!$T22*'Rent Roll'!$R22),"-"),"-")</f>
        <v>-</v>
      </c>
      <c r="DW52" s="92" t="str">
        <f>IFERROR(IF(DW$3='Rent Roll'!$U22,(-SUMIF('Monthly Cash Flow'!$F$2:$EG$2,'Commercial Lease'!DW$2,'Monthly Cash Flow'!$F$29:$EG$29)*'Rent Roll'!$T22*'Rent Roll'!$R22),"-"),"-")</f>
        <v>-</v>
      </c>
      <c r="DX52" s="92" t="str">
        <f>IFERROR(IF(DX$3='Rent Roll'!$U22,(-SUMIF('Monthly Cash Flow'!$F$2:$EG$2,'Commercial Lease'!DX$2,'Monthly Cash Flow'!$F$29:$EG$29)*'Rent Roll'!$T22*'Rent Roll'!$R22),"-"),"-")</f>
        <v>-</v>
      </c>
      <c r="DY52" s="92" t="str">
        <f>IFERROR(IF(DY$3='Rent Roll'!$U22,(-SUMIF('Monthly Cash Flow'!$F$2:$EG$2,'Commercial Lease'!DY$2,'Monthly Cash Flow'!$F$29:$EG$29)*'Rent Roll'!$T22*'Rent Roll'!$R22),"-"),"-")</f>
        <v>-</v>
      </c>
      <c r="DZ52" s="92" t="str">
        <f>IFERROR(IF(DZ$3='Rent Roll'!$U22,(-SUMIF('Monthly Cash Flow'!$F$2:$EG$2,'Commercial Lease'!DZ$2,'Monthly Cash Flow'!$F$29:$EG$29)*'Rent Roll'!$T22*'Rent Roll'!$R22),"-"),"-")</f>
        <v>-</v>
      </c>
      <c r="EA52" s="92" t="str">
        <f>IFERROR(IF(EA$3='Rent Roll'!$U22,(-SUMIF('Monthly Cash Flow'!$F$2:$EG$2,'Commercial Lease'!EA$2,'Monthly Cash Flow'!$F$29:$EG$29)*'Rent Roll'!$T22*'Rent Roll'!$R22),"-"),"-")</f>
        <v>-</v>
      </c>
      <c r="EB52" s="92" t="str">
        <f>IFERROR(IF(EB$3='Rent Roll'!$U22,(-SUMIF('Monthly Cash Flow'!$F$2:$EG$2,'Commercial Lease'!EB$2,'Monthly Cash Flow'!$F$29:$EG$29)*'Rent Roll'!$T22*'Rent Roll'!$R22),"-"),"-")</f>
        <v>-</v>
      </c>
      <c r="EC52" s="92" t="str">
        <f>IFERROR(IF(EC$3='Rent Roll'!$U22,(-SUMIF('Monthly Cash Flow'!$F$2:$EG$2,'Commercial Lease'!EC$2,'Monthly Cash Flow'!$F$29:$EG$29)*'Rent Roll'!$T22*'Rent Roll'!$R22),"-"),"-")</f>
        <v>-</v>
      </c>
      <c r="ED52" s="92" t="str">
        <f>IFERROR(IF(ED$3='Rent Roll'!$U22,(-SUMIF('Monthly Cash Flow'!$F$2:$EG$2,'Commercial Lease'!ED$2,'Monthly Cash Flow'!$F$29:$EG$29)*'Rent Roll'!$T22*'Rent Roll'!$R22),"-"),"-")</f>
        <v>-</v>
      </c>
      <c r="EE52" s="92" t="str">
        <f>IFERROR(IF(EE$3='Rent Roll'!$U22,(-SUMIF('Monthly Cash Flow'!$F$2:$EG$2,'Commercial Lease'!EE$2,'Monthly Cash Flow'!$F$29:$EG$29)*'Rent Roll'!$T22*'Rent Roll'!$R22),"-"),"-")</f>
        <v>-</v>
      </c>
      <c r="EF52" s="214" t="str">
        <f>IFERROR(IF(EF$3='Rent Roll'!$U22,(-SUMIF('Monthly Cash Flow'!$F$2:$EG$2,'Commercial Lease'!EF$2,'Monthly Cash Flow'!$F$29:$EG$29)*'Rent Roll'!$T22*'Rent Roll'!$R22),"-"),"-")</f>
        <v>-</v>
      </c>
      <c r="EG52" s="251" t="s">
        <v>109</v>
      </c>
    </row>
    <row r="53" spans="2:137" x14ac:dyDescent="0.25">
      <c r="B53" s="291"/>
      <c r="C53" s="287" t="str">
        <f>CONCATENATE('Rent Roll'!B23&amp;" - "&amp;'Rent Roll'!C23)</f>
        <v xml:space="preserve"> - </v>
      </c>
      <c r="D53" s="214">
        <f t="shared" si="15"/>
        <v>0</v>
      </c>
      <c r="E53" s="92" t="str">
        <f>IFERROR(IF(E$3='Rent Roll'!$U23,(-SUMIF('Monthly Cash Flow'!$F$2:$EG$2,'Commercial Lease'!E$2,'Monthly Cash Flow'!$F$29:$EG$29)*'Rent Roll'!$T23*'Rent Roll'!$R23),"-"),"-")</f>
        <v>-</v>
      </c>
      <c r="F53" s="92" t="str">
        <f>IFERROR(IF(F$3='Rent Roll'!$U23,(-SUMIF('Monthly Cash Flow'!$F$2:$EG$2,'Commercial Lease'!F$2,'Monthly Cash Flow'!$F$29:$EG$29)*'Rent Roll'!$T23*'Rent Roll'!$R23),"-"),"-")</f>
        <v>-</v>
      </c>
      <c r="G53" s="92" t="str">
        <f>IFERROR(IF(G$3='Rent Roll'!$U23,(-SUMIF('Monthly Cash Flow'!$F$2:$EG$2,'Commercial Lease'!G$2,'Monthly Cash Flow'!$F$29:$EG$29)*'Rent Roll'!$T23*'Rent Roll'!$R23),"-"),"-")</f>
        <v>-</v>
      </c>
      <c r="H53" s="92" t="str">
        <f>IFERROR(IF(H$3='Rent Roll'!$U23,(-SUMIF('Monthly Cash Flow'!$F$2:$EG$2,'Commercial Lease'!H$2,'Monthly Cash Flow'!$F$29:$EG$29)*'Rent Roll'!$T23*'Rent Roll'!$R23),"-"),"-")</f>
        <v>-</v>
      </c>
      <c r="I53" s="92" t="str">
        <f>IFERROR(IF(I$3='Rent Roll'!$U23,(-SUMIF('Monthly Cash Flow'!$F$2:$EG$2,'Commercial Lease'!I$2,'Monthly Cash Flow'!$F$29:$EG$29)*'Rent Roll'!$T23*'Rent Roll'!$R23),"-"),"-")</f>
        <v>-</v>
      </c>
      <c r="J53" s="92" t="str">
        <f>IFERROR(IF(J$3='Rent Roll'!$U23,(-SUMIF('Monthly Cash Flow'!$F$2:$EG$2,'Commercial Lease'!J$2,'Monthly Cash Flow'!$F$29:$EG$29)*'Rent Roll'!$T23*'Rent Roll'!$R23),"-"),"-")</f>
        <v>-</v>
      </c>
      <c r="K53" s="92" t="str">
        <f>IFERROR(IF(K$3='Rent Roll'!$U23,(-SUMIF('Monthly Cash Flow'!$F$2:$EG$2,'Commercial Lease'!K$2,'Monthly Cash Flow'!$F$29:$EG$29)*'Rent Roll'!$T23*'Rent Roll'!$R23),"-"),"-")</f>
        <v>-</v>
      </c>
      <c r="L53" s="92" t="str">
        <f>IFERROR(IF(L$3='Rent Roll'!$U23,(-SUMIF('Monthly Cash Flow'!$F$2:$EG$2,'Commercial Lease'!L$2,'Monthly Cash Flow'!$F$29:$EG$29)*'Rent Roll'!$T23*'Rent Roll'!$R23),"-"),"-")</f>
        <v>-</v>
      </c>
      <c r="M53" s="92" t="str">
        <f>IFERROR(IF(M$3='Rent Roll'!$U23,(-SUMIF('Monthly Cash Flow'!$F$2:$EG$2,'Commercial Lease'!M$2,'Monthly Cash Flow'!$F$29:$EG$29)*'Rent Roll'!$T23*'Rent Roll'!$R23),"-"),"-")</f>
        <v>-</v>
      </c>
      <c r="N53" s="92" t="str">
        <f>IFERROR(IF(N$3='Rent Roll'!$U23,(-SUMIF('Monthly Cash Flow'!$F$2:$EG$2,'Commercial Lease'!N$2,'Monthly Cash Flow'!$F$29:$EG$29)*'Rent Roll'!$T23*'Rent Roll'!$R23),"-"),"-")</f>
        <v>-</v>
      </c>
      <c r="O53" s="92" t="str">
        <f>IFERROR(IF(O$3='Rent Roll'!$U23,(-SUMIF('Monthly Cash Flow'!$F$2:$EG$2,'Commercial Lease'!O$2,'Monthly Cash Flow'!$F$29:$EG$29)*'Rent Roll'!$T23*'Rent Roll'!$R23),"-"),"-")</f>
        <v>-</v>
      </c>
      <c r="P53" s="92" t="str">
        <f>IFERROR(IF(P$3='Rent Roll'!$U23,(-SUMIF('Monthly Cash Flow'!$F$2:$EG$2,'Commercial Lease'!P$2,'Monthly Cash Flow'!$F$29:$EG$29)*'Rent Roll'!$T23*'Rent Roll'!$R23),"-"),"-")</f>
        <v>-</v>
      </c>
      <c r="Q53" s="92" t="str">
        <f>IFERROR(IF(Q$3='Rent Roll'!$U23,(-SUMIF('Monthly Cash Flow'!$F$2:$EG$2,'Commercial Lease'!Q$2,'Monthly Cash Flow'!$F$29:$EG$29)*'Rent Roll'!$T23*'Rent Roll'!$R23),"-"),"-")</f>
        <v>-</v>
      </c>
      <c r="R53" s="92" t="str">
        <f>IFERROR(IF(R$3='Rent Roll'!$U23,(-SUMIF('Monthly Cash Flow'!$F$2:$EG$2,'Commercial Lease'!R$2,'Monthly Cash Flow'!$F$29:$EG$29)*'Rent Roll'!$T23*'Rent Roll'!$R23),"-"),"-")</f>
        <v>-</v>
      </c>
      <c r="S53" s="92" t="str">
        <f>IFERROR(IF(S$3='Rent Roll'!$U23,(-SUMIF('Monthly Cash Flow'!$F$2:$EG$2,'Commercial Lease'!S$2,'Monthly Cash Flow'!$F$29:$EG$29)*'Rent Roll'!$T23*'Rent Roll'!$R23),"-"),"-")</f>
        <v>-</v>
      </c>
      <c r="T53" s="92" t="str">
        <f>IFERROR(IF(T$3='Rent Roll'!$U23,(-SUMIF('Monthly Cash Flow'!$F$2:$EG$2,'Commercial Lease'!T$2,'Monthly Cash Flow'!$F$29:$EG$29)*'Rent Roll'!$T23*'Rent Roll'!$R23),"-"),"-")</f>
        <v>-</v>
      </c>
      <c r="U53" s="92" t="str">
        <f>IFERROR(IF(U$3='Rent Roll'!$U23,(-SUMIF('Monthly Cash Flow'!$F$2:$EG$2,'Commercial Lease'!U$2,'Monthly Cash Flow'!$F$29:$EG$29)*'Rent Roll'!$T23*'Rent Roll'!$R23),"-"),"-")</f>
        <v>-</v>
      </c>
      <c r="V53" s="92" t="str">
        <f>IFERROR(IF(V$3='Rent Roll'!$U23,(-SUMIF('Monthly Cash Flow'!$F$2:$EG$2,'Commercial Lease'!V$2,'Monthly Cash Flow'!$F$29:$EG$29)*'Rent Roll'!$T23*'Rent Roll'!$R23),"-"),"-")</f>
        <v>-</v>
      </c>
      <c r="W53" s="92" t="str">
        <f>IFERROR(IF(W$3='Rent Roll'!$U23,(-SUMIF('Monthly Cash Flow'!$F$2:$EG$2,'Commercial Lease'!W$2,'Monthly Cash Flow'!$F$29:$EG$29)*'Rent Roll'!$T23*'Rent Roll'!$R23),"-"),"-")</f>
        <v>-</v>
      </c>
      <c r="X53" s="92" t="str">
        <f>IFERROR(IF(X$3='Rent Roll'!$U23,(-SUMIF('Monthly Cash Flow'!$F$2:$EG$2,'Commercial Lease'!X$2,'Monthly Cash Flow'!$F$29:$EG$29)*'Rent Roll'!$T23*'Rent Roll'!$R23),"-"),"-")</f>
        <v>-</v>
      </c>
      <c r="Y53" s="92" t="str">
        <f>IFERROR(IF(Y$3='Rent Roll'!$U23,(-SUMIF('Monthly Cash Flow'!$F$2:$EG$2,'Commercial Lease'!Y$2,'Monthly Cash Flow'!$F$29:$EG$29)*'Rent Roll'!$T23*'Rent Roll'!$R23),"-"),"-")</f>
        <v>-</v>
      </c>
      <c r="Z53" s="92" t="str">
        <f>IFERROR(IF(Z$3='Rent Roll'!$U23,(-SUMIF('Monthly Cash Flow'!$F$2:$EG$2,'Commercial Lease'!Z$2,'Monthly Cash Flow'!$F$29:$EG$29)*'Rent Roll'!$T23*'Rent Roll'!$R23),"-"),"-")</f>
        <v>-</v>
      </c>
      <c r="AA53" s="92" t="str">
        <f>IFERROR(IF(AA$3='Rent Roll'!$U23,(-SUMIF('Monthly Cash Flow'!$F$2:$EG$2,'Commercial Lease'!AA$2,'Monthly Cash Flow'!$F$29:$EG$29)*'Rent Roll'!$T23*'Rent Roll'!$R23),"-"),"-")</f>
        <v>-</v>
      </c>
      <c r="AB53" s="92" t="str">
        <f>IFERROR(IF(AB$3='Rent Roll'!$U23,(-SUMIF('Monthly Cash Flow'!$F$2:$EG$2,'Commercial Lease'!AB$2,'Monthly Cash Flow'!$F$29:$EG$29)*'Rent Roll'!$T23*'Rent Roll'!$R23),"-"),"-")</f>
        <v>-</v>
      </c>
      <c r="AC53" s="92" t="str">
        <f>IFERROR(IF(AC$3='Rent Roll'!$U23,(-SUMIF('Monthly Cash Flow'!$F$2:$EG$2,'Commercial Lease'!AC$2,'Monthly Cash Flow'!$F$29:$EG$29)*'Rent Roll'!$T23*'Rent Roll'!$R23),"-"),"-")</f>
        <v>-</v>
      </c>
      <c r="AD53" s="92" t="str">
        <f>IFERROR(IF(AD$3='Rent Roll'!$U23,(-SUMIF('Monthly Cash Flow'!$F$2:$EG$2,'Commercial Lease'!AD$2,'Monthly Cash Flow'!$F$29:$EG$29)*'Rent Roll'!$T23*'Rent Roll'!$R23),"-"),"-")</f>
        <v>-</v>
      </c>
      <c r="AE53" s="92" t="str">
        <f>IFERROR(IF(AE$3='Rent Roll'!$U23,(-SUMIF('Monthly Cash Flow'!$F$2:$EG$2,'Commercial Lease'!AE$2,'Monthly Cash Flow'!$F$29:$EG$29)*'Rent Roll'!$T23*'Rent Roll'!$R23),"-"),"-")</f>
        <v>-</v>
      </c>
      <c r="AF53" s="92" t="str">
        <f>IFERROR(IF(AF$3='Rent Roll'!$U23,(-SUMIF('Monthly Cash Flow'!$F$2:$EG$2,'Commercial Lease'!AF$2,'Monthly Cash Flow'!$F$29:$EG$29)*'Rent Roll'!$T23*'Rent Roll'!$R23),"-"),"-")</f>
        <v>-</v>
      </c>
      <c r="AG53" s="92" t="str">
        <f>IFERROR(IF(AG$3='Rent Roll'!$U23,(-SUMIF('Monthly Cash Flow'!$F$2:$EG$2,'Commercial Lease'!AG$2,'Monthly Cash Flow'!$F$29:$EG$29)*'Rent Roll'!$T23*'Rent Roll'!$R23),"-"),"-")</f>
        <v>-</v>
      </c>
      <c r="AH53" s="92" t="str">
        <f>IFERROR(IF(AH$3='Rent Roll'!$U23,(-SUMIF('Monthly Cash Flow'!$F$2:$EG$2,'Commercial Lease'!AH$2,'Monthly Cash Flow'!$F$29:$EG$29)*'Rent Roll'!$T23*'Rent Roll'!$R23),"-"),"-")</f>
        <v>-</v>
      </c>
      <c r="AI53" s="92" t="str">
        <f>IFERROR(IF(AI$3='Rent Roll'!$U23,(-SUMIF('Monthly Cash Flow'!$F$2:$EG$2,'Commercial Lease'!AI$2,'Monthly Cash Flow'!$F$29:$EG$29)*'Rent Roll'!$T23*'Rent Roll'!$R23),"-"),"-")</f>
        <v>-</v>
      </c>
      <c r="AJ53" s="92" t="str">
        <f>IFERROR(IF(AJ$3='Rent Roll'!$U23,(-SUMIF('Monthly Cash Flow'!$F$2:$EG$2,'Commercial Lease'!AJ$2,'Monthly Cash Flow'!$F$29:$EG$29)*'Rent Roll'!$T23*'Rent Roll'!$R23),"-"),"-")</f>
        <v>-</v>
      </c>
      <c r="AK53" s="92" t="str">
        <f>IFERROR(IF(AK$3='Rent Roll'!$U23,(-SUMIF('Monthly Cash Flow'!$F$2:$EG$2,'Commercial Lease'!AK$2,'Monthly Cash Flow'!$F$29:$EG$29)*'Rent Roll'!$T23*'Rent Roll'!$R23),"-"),"-")</f>
        <v>-</v>
      </c>
      <c r="AL53" s="92" t="str">
        <f>IFERROR(IF(AL$3='Rent Roll'!$U23,(-SUMIF('Monthly Cash Flow'!$F$2:$EG$2,'Commercial Lease'!AL$2,'Monthly Cash Flow'!$F$29:$EG$29)*'Rent Roll'!$T23*'Rent Roll'!$R23),"-"),"-")</f>
        <v>-</v>
      </c>
      <c r="AM53" s="92" t="str">
        <f>IFERROR(IF(AM$3='Rent Roll'!$U23,(-SUMIF('Monthly Cash Flow'!$F$2:$EG$2,'Commercial Lease'!AM$2,'Monthly Cash Flow'!$F$29:$EG$29)*'Rent Roll'!$T23*'Rent Roll'!$R23),"-"),"-")</f>
        <v>-</v>
      </c>
      <c r="AN53" s="92" t="str">
        <f>IFERROR(IF(AN$3='Rent Roll'!$U23,(-SUMIF('Monthly Cash Flow'!$F$2:$EG$2,'Commercial Lease'!AN$2,'Monthly Cash Flow'!$F$29:$EG$29)*'Rent Roll'!$T23*'Rent Roll'!$R23),"-"),"-")</f>
        <v>-</v>
      </c>
      <c r="AO53" s="92" t="str">
        <f>IFERROR(IF(AO$3='Rent Roll'!$U23,(-SUMIF('Monthly Cash Flow'!$F$2:$EG$2,'Commercial Lease'!AO$2,'Monthly Cash Flow'!$F$29:$EG$29)*'Rent Roll'!$T23*'Rent Roll'!$R23),"-"),"-")</f>
        <v>-</v>
      </c>
      <c r="AP53" s="92" t="str">
        <f>IFERROR(IF(AP$3='Rent Roll'!$U23,(-SUMIF('Monthly Cash Flow'!$F$2:$EG$2,'Commercial Lease'!AP$2,'Monthly Cash Flow'!$F$29:$EG$29)*'Rent Roll'!$T23*'Rent Roll'!$R23),"-"),"-")</f>
        <v>-</v>
      </c>
      <c r="AQ53" s="92" t="str">
        <f>IFERROR(IF(AQ$3='Rent Roll'!$U23,(-SUMIF('Monthly Cash Flow'!$F$2:$EG$2,'Commercial Lease'!AQ$2,'Monthly Cash Flow'!$F$29:$EG$29)*'Rent Roll'!$T23*'Rent Roll'!$R23),"-"),"-")</f>
        <v>-</v>
      </c>
      <c r="AR53" s="92" t="str">
        <f>IFERROR(IF(AR$3='Rent Roll'!$U23,(-SUMIF('Monthly Cash Flow'!$F$2:$EG$2,'Commercial Lease'!AR$2,'Monthly Cash Flow'!$F$29:$EG$29)*'Rent Roll'!$T23*'Rent Roll'!$R23),"-"),"-")</f>
        <v>-</v>
      </c>
      <c r="AS53" s="92" t="str">
        <f>IFERROR(IF(AS$3='Rent Roll'!$U23,(-SUMIF('Monthly Cash Flow'!$F$2:$EG$2,'Commercial Lease'!AS$2,'Monthly Cash Flow'!$F$29:$EG$29)*'Rent Roll'!$T23*'Rent Roll'!$R23),"-"),"-")</f>
        <v>-</v>
      </c>
      <c r="AT53" s="92" t="str">
        <f>IFERROR(IF(AT$3='Rent Roll'!$U23,(-SUMIF('Monthly Cash Flow'!$F$2:$EG$2,'Commercial Lease'!AT$2,'Monthly Cash Flow'!$F$29:$EG$29)*'Rent Roll'!$T23*'Rent Roll'!$R23),"-"),"-")</f>
        <v>-</v>
      </c>
      <c r="AU53" s="92" t="str">
        <f>IFERROR(IF(AU$3='Rent Roll'!$U23,(-SUMIF('Monthly Cash Flow'!$F$2:$EG$2,'Commercial Lease'!AU$2,'Monthly Cash Flow'!$F$29:$EG$29)*'Rent Roll'!$T23*'Rent Roll'!$R23),"-"),"-")</f>
        <v>-</v>
      </c>
      <c r="AV53" s="92" t="str">
        <f>IFERROR(IF(AV$3='Rent Roll'!$U23,(-SUMIF('Monthly Cash Flow'!$F$2:$EG$2,'Commercial Lease'!AV$2,'Monthly Cash Flow'!$F$29:$EG$29)*'Rent Roll'!$T23*'Rent Roll'!$R23),"-"),"-")</f>
        <v>-</v>
      </c>
      <c r="AW53" s="92" t="str">
        <f>IFERROR(IF(AW$3='Rent Roll'!$U23,(-SUMIF('Monthly Cash Flow'!$F$2:$EG$2,'Commercial Lease'!AW$2,'Monthly Cash Flow'!$F$29:$EG$29)*'Rent Roll'!$T23*'Rent Roll'!$R23),"-"),"-")</f>
        <v>-</v>
      </c>
      <c r="AX53" s="92" t="str">
        <f>IFERROR(IF(AX$3='Rent Roll'!$U23,(-SUMIF('Monthly Cash Flow'!$F$2:$EG$2,'Commercial Lease'!AX$2,'Monthly Cash Flow'!$F$29:$EG$29)*'Rent Roll'!$T23*'Rent Roll'!$R23),"-"),"-")</f>
        <v>-</v>
      </c>
      <c r="AY53" s="92" t="str">
        <f>IFERROR(IF(AY$3='Rent Roll'!$U23,(-SUMIF('Monthly Cash Flow'!$F$2:$EG$2,'Commercial Lease'!AY$2,'Monthly Cash Flow'!$F$29:$EG$29)*'Rent Roll'!$T23*'Rent Roll'!$R23),"-"),"-")</f>
        <v>-</v>
      </c>
      <c r="AZ53" s="92" t="str">
        <f>IFERROR(IF(AZ$3='Rent Roll'!$U23,(-SUMIF('Monthly Cash Flow'!$F$2:$EG$2,'Commercial Lease'!AZ$2,'Monthly Cash Flow'!$F$29:$EG$29)*'Rent Roll'!$T23*'Rent Roll'!$R23),"-"),"-")</f>
        <v>-</v>
      </c>
      <c r="BA53" s="92" t="str">
        <f>IFERROR(IF(BA$3='Rent Roll'!$U23,(-SUMIF('Monthly Cash Flow'!$F$2:$EG$2,'Commercial Lease'!BA$2,'Monthly Cash Flow'!$F$29:$EG$29)*'Rent Roll'!$T23*'Rent Roll'!$R23),"-"),"-")</f>
        <v>-</v>
      </c>
      <c r="BB53" s="92" t="str">
        <f>IFERROR(IF(BB$3='Rent Roll'!$U23,(-SUMIF('Monthly Cash Flow'!$F$2:$EG$2,'Commercial Lease'!BB$2,'Monthly Cash Flow'!$F$29:$EG$29)*'Rent Roll'!$T23*'Rent Roll'!$R23),"-"),"-")</f>
        <v>-</v>
      </c>
      <c r="BC53" s="92" t="str">
        <f>IFERROR(IF(BC$3='Rent Roll'!$U23,(-SUMIF('Monthly Cash Flow'!$F$2:$EG$2,'Commercial Lease'!BC$2,'Monthly Cash Flow'!$F$29:$EG$29)*'Rent Roll'!$T23*'Rent Roll'!$R23),"-"),"-")</f>
        <v>-</v>
      </c>
      <c r="BD53" s="92" t="str">
        <f>IFERROR(IF(BD$3='Rent Roll'!$U23,(-SUMIF('Monthly Cash Flow'!$F$2:$EG$2,'Commercial Lease'!BD$2,'Monthly Cash Flow'!$F$29:$EG$29)*'Rent Roll'!$T23*'Rent Roll'!$R23),"-"),"-")</f>
        <v>-</v>
      </c>
      <c r="BE53" s="92" t="str">
        <f>IFERROR(IF(BE$3='Rent Roll'!$U23,(-SUMIF('Monthly Cash Flow'!$F$2:$EG$2,'Commercial Lease'!BE$2,'Monthly Cash Flow'!$F$29:$EG$29)*'Rent Roll'!$T23*'Rent Roll'!$R23),"-"),"-")</f>
        <v>-</v>
      </c>
      <c r="BF53" s="92" t="str">
        <f>IFERROR(IF(BF$3='Rent Roll'!$U23,(-SUMIF('Monthly Cash Flow'!$F$2:$EG$2,'Commercial Lease'!BF$2,'Monthly Cash Flow'!$F$29:$EG$29)*'Rent Roll'!$T23*'Rent Roll'!$R23),"-"),"-")</f>
        <v>-</v>
      </c>
      <c r="BG53" s="92" t="str">
        <f>IFERROR(IF(BG$3='Rent Roll'!$U23,(-SUMIF('Monthly Cash Flow'!$F$2:$EG$2,'Commercial Lease'!BG$2,'Monthly Cash Flow'!$F$29:$EG$29)*'Rent Roll'!$T23*'Rent Roll'!$R23),"-"),"-")</f>
        <v>-</v>
      </c>
      <c r="BH53" s="92" t="str">
        <f>IFERROR(IF(BH$3='Rent Roll'!$U23,(-SUMIF('Monthly Cash Flow'!$F$2:$EG$2,'Commercial Lease'!BH$2,'Monthly Cash Flow'!$F$29:$EG$29)*'Rent Roll'!$T23*'Rent Roll'!$R23),"-"),"-")</f>
        <v>-</v>
      </c>
      <c r="BI53" s="92" t="str">
        <f>IFERROR(IF(BI$3='Rent Roll'!$U23,(-SUMIF('Monthly Cash Flow'!$F$2:$EG$2,'Commercial Lease'!BI$2,'Monthly Cash Flow'!$F$29:$EG$29)*'Rent Roll'!$T23*'Rent Roll'!$R23),"-"),"-")</f>
        <v>-</v>
      </c>
      <c r="BJ53" s="92" t="str">
        <f>IFERROR(IF(BJ$3='Rent Roll'!$U23,(-SUMIF('Monthly Cash Flow'!$F$2:$EG$2,'Commercial Lease'!BJ$2,'Monthly Cash Flow'!$F$29:$EG$29)*'Rent Roll'!$T23*'Rent Roll'!$R23),"-"),"-")</f>
        <v>-</v>
      </c>
      <c r="BK53" s="92" t="str">
        <f>IFERROR(IF(BK$3='Rent Roll'!$U23,(-SUMIF('Monthly Cash Flow'!$F$2:$EG$2,'Commercial Lease'!BK$2,'Monthly Cash Flow'!$F$29:$EG$29)*'Rent Roll'!$T23*'Rent Roll'!$R23),"-"),"-")</f>
        <v>-</v>
      </c>
      <c r="BL53" s="92" t="str">
        <f>IFERROR(IF(BL$3='Rent Roll'!$U23,(-SUMIF('Monthly Cash Flow'!$F$2:$EG$2,'Commercial Lease'!BL$2,'Monthly Cash Flow'!$F$29:$EG$29)*'Rent Roll'!$T23*'Rent Roll'!$R23),"-"),"-")</f>
        <v>-</v>
      </c>
      <c r="BM53" s="92" t="str">
        <f>IFERROR(IF(BM$3='Rent Roll'!$U23,(-SUMIF('Monthly Cash Flow'!$F$2:$EG$2,'Commercial Lease'!BM$2,'Monthly Cash Flow'!$F$29:$EG$29)*'Rent Roll'!$T23*'Rent Roll'!$R23),"-"),"-")</f>
        <v>-</v>
      </c>
      <c r="BN53" s="92" t="str">
        <f>IFERROR(IF(BN$3='Rent Roll'!$U23,(-SUMIF('Monthly Cash Flow'!$F$2:$EG$2,'Commercial Lease'!BN$2,'Monthly Cash Flow'!$F$29:$EG$29)*'Rent Roll'!$T23*'Rent Roll'!$R23),"-"),"-")</f>
        <v>-</v>
      </c>
      <c r="BO53" s="92" t="str">
        <f>IFERROR(IF(BO$3='Rent Roll'!$U23,(-SUMIF('Monthly Cash Flow'!$F$2:$EG$2,'Commercial Lease'!BO$2,'Monthly Cash Flow'!$F$29:$EG$29)*'Rent Roll'!$T23*'Rent Roll'!$R23),"-"),"-")</f>
        <v>-</v>
      </c>
      <c r="BP53" s="92" t="str">
        <f>IFERROR(IF(BP$3='Rent Roll'!$U23,(-SUMIF('Monthly Cash Flow'!$F$2:$EG$2,'Commercial Lease'!BP$2,'Monthly Cash Flow'!$F$29:$EG$29)*'Rent Roll'!$T23*'Rent Roll'!$R23),"-"),"-")</f>
        <v>-</v>
      </c>
      <c r="BQ53" s="92" t="str">
        <f>IFERROR(IF(BQ$3='Rent Roll'!$U23,(-SUMIF('Monthly Cash Flow'!$F$2:$EG$2,'Commercial Lease'!BQ$2,'Monthly Cash Flow'!$F$29:$EG$29)*'Rent Roll'!$T23*'Rent Roll'!$R23),"-"),"-")</f>
        <v>-</v>
      </c>
      <c r="BR53" s="92" t="str">
        <f>IFERROR(IF(BR$3='Rent Roll'!$U23,(-SUMIF('Monthly Cash Flow'!$F$2:$EG$2,'Commercial Lease'!BR$2,'Monthly Cash Flow'!$F$29:$EG$29)*'Rent Roll'!$T23*'Rent Roll'!$R23),"-"),"-")</f>
        <v>-</v>
      </c>
      <c r="BS53" s="92" t="str">
        <f>IFERROR(IF(BS$3='Rent Roll'!$U23,(-SUMIF('Monthly Cash Flow'!$F$2:$EG$2,'Commercial Lease'!BS$2,'Monthly Cash Flow'!$F$29:$EG$29)*'Rent Roll'!$T23*'Rent Roll'!$R23),"-"),"-")</f>
        <v>-</v>
      </c>
      <c r="BT53" s="92" t="str">
        <f>IFERROR(IF(BT$3='Rent Roll'!$U23,(-SUMIF('Monthly Cash Flow'!$F$2:$EG$2,'Commercial Lease'!BT$2,'Monthly Cash Flow'!$F$29:$EG$29)*'Rent Roll'!$T23*'Rent Roll'!$R23),"-"),"-")</f>
        <v>-</v>
      </c>
      <c r="BU53" s="92" t="str">
        <f>IFERROR(IF(BU$3='Rent Roll'!$U23,(-SUMIF('Monthly Cash Flow'!$F$2:$EG$2,'Commercial Lease'!BU$2,'Monthly Cash Flow'!$F$29:$EG$29)*'Rent Roll'!$T23*'Rent Roll'!$R23),"-"),"-")</f>
        <v>-</v>
      </c>
      <c r="BV53" s="92" t="str">
        <f>IFERROR(IF(BV$3='Rent Roll'!$U23,(-SUMIF('Monthly Cash Flow'!$F$2:$EG$2,'Commercial Lease'!BV$2,'Monthly Cash Flow'!$F$29:$EG$29)*'Rent Roll'!$T23*'Rent Roll'!$R23),"-"),"-")</f>
        <v>-</v>
      </c>
      <c r="BW53" s="92" t="str">
        <f>IFERROR(IF(BW$3='Rent Roll'!$U23,(-SUMIF('Monthly Cash Flow'!$F$2:$EG$2,'Commercial Lease'!BW$2,'Monthly Cash Flow'!$F$29:$EG$29)*'Rent Roll'!$T23*'Rent Roll'!$R23),"-"),"-")</f>
        <v>-</v>
      </c>
      <c r="BX53" s="92" t="str">
        <f>IFERROR(IF(BX$3='Rent Roll'!$U23,(-SUMIF('Monthly Cash Flow'!$F$2:$EG$2,'Commercial Lease'!BX$2,'Monthly Cash Flow'!$F$29:$EG$29)*'Rent Roll'!$T23*'Rent Roll'!$R23),"-"),"-")</f>
        <v>-</v>
      </c>
      <c r="BY53" s="92" t="str">
        <f>IFERROR(IF(BY$3='Rent Roll'!$U23,(-SUMIF('Monthly Cash Flow'!$F$2:$EG$2,'Commercial Lease'!BY$2,'Monthly Cash Flow'!$F$29:$EG$29)*'Rent Roll'!$T23*'Rent Roll'!$R23),"-"),"-")</f>
        <v>-</v>
      </c>
      <c r="BZ53" s="92" t="str">
        <f>IFERROR(IF(BZ$3='Rent Roll'!$U23,(-SUMIF('Monthly Cash Flow'!$F$2:$EG$2,'Commercial Lease'!BZ$2,'Monthly Cash Flow'!$F$29:$EG$29)*'Rent Roll'!$T23*'Rent Roll'!$R23),"-"),"-")</f>
        <v>-</v>
      </c>
      <c r="CA53" s="92" t="str">
        <f>IFERROR(IF(CA$3='Rent Roll'!$U23,(-SUMIF('Monthly Cash Flow'!$F$2:$EG$2,'Commercial Lease'!CA$2,'Monthly Cash Flow'!$F$29:$EG$29)*'Rent Roll'!$T23*'Rent Roll'!$R23),"-"),"-")</f>
        <v>-</v>
      </c>
      <c r="CB53" s="92" t="str">
        <f>IFERROR(IF(CB$3='Rent Roll'!$U23,(-SUMIF('Monthly Cash Flow'!$F$2:$EG$2,'Commercial Lease'!CB$2,'Monthly Cash Flow'!$F$29:$EG$29)*'Rent Roll'!$T23*'Rent Roll'!$R23),"-"),"-")</f>
        <v>-</v>
      </c>
      <c r="CC53" s="92" t="str">
        <f>IFERROR(IF(CC$3='Rent Roll'!$U23,(-SUMIF('Monthly Cash Flow'!$F$2:$EG$2,'Commercial Lease'!CC$2,'Monthly Cash Flow'!$F$29:$EG$29)*'Rent Roll'!$T23*'Rent Roll'!$R23),"-"),"-")</f>
        <v>-</v>
      </c>
      <c r="CD53" s="92" t="str">
        <f>IFERROR(IF(CD$3='Rent Roll'!$U23,(-SUMIF('Monthly Cash Flow'!$F$2:$EG$2,'Commercial Lease'!CD$2,'Monthly Cash Flow'!$F$29:$EG$29)*'Rent Roll'!$T23*'Rent Roll'!$R23),"-"),"-")</f>
        <v>-</v>
      </c>
      <c r="CE53" s="92" t="str">
        <f>IFERROR(IF(CE$3='Rent Roll'!$U23,(-SUMIF('Monthly Cash Flow'!$F$2:$EG$2,'Commercial Lease'!CE$2,'Monthly Cash Flow'!$F$29:$EG$29)*'Rent Roll'!$T23*'Rent Roll'!$R23),"-"),"-")</f>
        <v>-</v>
      </c>
      <c r="CF53" s="92" t="str">
        <f>IFERROR(IF(CF$3='Rent Roll'!$U23,(-SUMIF('Monthly Cash Flow'!$F$2:$EG$2,'Commercial Lease'!CF$2,'Monthly Cash Flow'!$F$29:$EG$29)*'Rent Roll'!$T23*'Rent Roll'!$R23),"-"),"-")</f>
        <v>-</v>
      </c>
      <c r="CG53" s="92" t="str">
        <f>IFERROR(IF(CG$3='Rent Roll'!$U23,(-SUMIF('Monthly Cash Flow'!$F$2:$EG$2,'Commercial Lease'!CG$2,'Monthly Cash Flow'!$F$29:$EG$29)*'Rent Roll'!$T23*'Rent Roll'!$R23),"-"),"-")</f>
        <v>-</v>
      </c>
      <c r="CH53" s="92" t="str">
        <f>IFERROR(IF(CH$3='Rent Roll'!$U23,(-SUMIF('Monthly Cash Flow'!$F$2:$EG$2,'Commercial Lease'!CH$2,'Monthly Cash Flow'!$F$29:$EG$29)*'Rent Roll'!$T23*'Rent Roll'!$R23),"-"),"-")</f>
        <v>-</v>
      </c>
      <c r="CI53" s="92" t="str">
        <f>IFERROR(IF(CI$3='Rent Roll'!$U23,(-SUMIF('Monthly Cash Flow'!$F$2:$EG$2,'Commercial Lease'!CI$2,'Monthly Cash Flow'!$F$29:$EG$29)*'Rent Roll'!$T23*'Rent Roll'!$R23),"-"),"-")</f>
        <v>-</v>
      </c>
      <c r="CJ53" s="92" t="str">
        <f>IFERROR(IF(CJ$3='Rent Roll'!$U23,(-SUMIF('Monthly Cash Flow'!$F$2:$EG$2,'Commercial Lease'!CJ$2,'Monthly Cash Flow'!$F$29:$EG$29)*'Rent Roll'!$T23*'Rent Roll'!$R23),"-"),"-")</f>
        <v>-</v>
      </c>
      <c r="CK53" s="92" t="str">
        <f>IFERROR(IF(CK$3='Rent Roll'!$U23,(-SUMIF('Monthly Cash Flow'!$F$2:$EG$2,'Commercial Lease'!CK$2,'Monthly Cash Flow'!$F$29:$EG$29)*'Rent Roll'!$T23*'Rent Roll'!$R23),"-"),"-")</f>
        <v>-</v>
      </c>
      <c r="CL53" s="92" t="str">
        <f>IFERROR(IF(CL$3='Rent Roll'!$U23,(-SUMIF('Monthly Cash Flow'!$F$2:$EG$2,'Commercial Lease'!CL$2,'Monthly Cash Flow'!$F$29:$EG$29)*'Rent Roll'!$T23*'Rent Roll'!$R23),"-"),"-")</f>
        <v>-</v>
      </c>
      <c r="CM53" s="92" t="str">
        <f>IFERROR(IF(CM$3='Rent Roll'!$U23,(-SUMIF('Monthly Cash Flow'!$F$2:$EG$2,'Commercial Lease'!CM$2,'Monthly Cash Flow'!$F$29:$EG$29)*'Rent Roll'!$T23*'Rent Roll'!$R23),"-"),"-")</f>
        <v>-</v>
      </c>
      <c r="CN53" s="92" t="str">
        <f>IFERROR(IF(CN$3='Rent Roll'!$U23,(-SUMIF('Monthly Cash Flow'!$F$2:$EG$2,'Commercial Lease'!CN$2,'Monthly Cash Flow'!$F$29:$EG$29)*'Rent Roll'!$T23*'Rent Roll'!$R23),"-"),"-")</f>
        <v>-</v>
      </c>
      <c r="CO53" s="92" t="str">
        <f>IFERROR(IF(CO$3='Rent Roll'!$U23,(-SUMIF('Monthly Cash Flow'!$F$2:$EG$2,'Commercial Lease'!CO$2,'Monthly Cash Flow'!$F$29:$EG$29)*'Rent Roll'!$T23*'Rent Roll'!$R23),"-"),"-")</f>
        <v>-</v>
      </c>
      <c r="CP53" s="92" t="str">
        <f>IFERROR(IF(CP$3='Rent Roll'!$U23,(-SUMIF('Monthly Cash Flow'!$F$2:$EG$2,'Commercial Lease'!CP$2,'Monthly Cash Flow'!$F$29:$EG$29)*'Rent Roll'!$T23*'Rent Roll'!$R23),"-"),"-")</f>
        <v>-</v>
      </c>
      <c r="CQ53" s="92" t="str">
        <f>IFERROR(IF(CQ$3='Rent Roll'!$U23,(-SUMIF('Monthly Cash Flow'!$F$2:$EG$2,'Commercial Lease'!CQ$2,'Monthly Cash Flow'!$F$29:$EG$29)*'Rent Roll'!$T23*'Rent Roll'!$R23),"-"),"-")</f>
        <v>-</v>
      </c>
      <c r="CR53" s="92" t="str">
        <f>IFERROR(IF(CR$3='Rent Roll'!$U23,(-SUMIF('Monthly Cash Flow'!$F$2:$EG$2,'Commercial Lease'!CR$2,'Monthly Cash Flow'!$F$29:$EG$29)*'Rent Roll'!$T23*'Rent Roll'!$R23),"-"),"-")</f>
        <v>-</v>
      </c>
      <c r="CS53" s="92" t="str">
        <f>IFERROR(IF(CS$3='Rent Roll'!$U23,(-SUMIF('Monthly Cash Flow'!$F$2:$EG$2,'Commercial Lease'!CS$2,'Monthly Cash Flow'!$F$29:$EG$29)*'Rent Roll'!$T23*'Rent Roll'!$R23),"-"),"-")</f>
        <v>-</v>
      </c>
      <c r="CT53" s="92" t="str">
        <f>IFERROR(IF(CT$3='Rent Roll'!$U23,(-SUMIF('Monthly Cash Flow'!$F$2:$EG$2,'Commercial Lease'!CT$2,'Monthly Cash Flow'!$F$29:$EG$29)*'Rent Roll'!$T23*'Rent Roll'!$R23),"-"),"-")</f>
        <v>-</v>
      </c>
      <c r="CU53" s="92" t="str">
        <f>IFERROR(IF(CU$3='Rent Roll'!$U23,(-SUMIF('Monthly Cash Flow'!$F$2:$EG$2,'Commercial Lease'!CU$2,'Monthly Cash Flow'!$F$29:$EG$29)*'Rent Roll'!$T23*'Rent Roll'!$R23),"-"),"-")</f>
        <v>-</v>
      </c>
      <c r="CV53" s="92" t="str">
        <f>IFERROR(IF(CV$3='Rent Roll'!$U23,(-SUMIF('Monthly Cash Flow'!$F$2:$EG$2,'Commercial Lease'!CV$2,'Monthly Cash Flow'!$F$29:$EG$29)*'Rent Roll'!$T23*'Rent Roll'!$R23),"-"),"-")</f>
        <v>-</v>
      </c>
      <c r="CW53" s="92" t="str">
        <f>IFERROR(IF(CW$3='Rent Roll'!$U23,(-SUMIF('Monthly Cash Flow'!$F$2:$EG$2,'Commercial Lease'!CW$2,'Monthly Cash Flow'!$F$29:$EG$29)*'Rent Roll'!$T23*'Rent Roll'!$R23),"-"),"-")</f>
        <v>-</v>
      </c>
      <c r="CX53" s="92" t="str">
        <f>IFERROR(IF(CX$3='Rent Roll'!$U23,(-SUMIF('Monthly Cash Flow'!$F$2:$EG$2,'Commercial Lease'!CX$2,'Monthly Cash Flow'!$F$29:$EG$29)*'Rent Roll'!$T23*'Rent Roll'!$R23),"-"),"-")</f>
        <v>-</v>
      </c>
      <c r="CY53" s="92" t="str">
        <f>IFERROR(IF(CY$3='Rent Roll'!$U23,(-SUMIF('Monthly Cash Flow'!$F$2:$EG$2,'Commercial Lease'!CY$2,'Monthly Cash Flow'!$F$29:$EG$29)*'Rent Roll'!$T23*'Rent Roll'!$R23),"-"),"-")</f>
        <v>-</v>
      </c>
      <c r="CZ53" s="92" t="str">
        <f>IFERROR(IF(CZ$3='Rent Roll'!$U23,(-SUMIF('Monthly Cash Flow'!$F$2:$EG$2,'Commercial Lease'!CZ$2,'Monthly Cash Flow'!$F$29:$EG$29)*'Rent Roll'!$T23*'Rent Roll'!$R23),"-"),"-")</f>
        <v>-</v>
      </c>
      <c r="DA53" s="92" t="str">
        <f>IFERROR(IF(DA$3='Rent Roll'!$U23,(-SUMIF('Monthly Cash Flow'!$F$2:$EG$2,'Commercial Lease'!DA$2,'Monthly Cash Flow'!$F$29:$EG$29)*'Rent Roll'!$T23*'Rent Roll'!$R23),"-"),"-")</f>
        <v>-</v>
      </c>
      <c r="DB53" s="92" t="str">
        <f>IFERROR(IF(DB$3='Rent Roll'!$U23,(-SUMIF('Monthly Cash Flow'!$F$2:$EG$2,'Commercial Lease'!DB$2,'Monthly Cash Flow'!$F$29:$EG$29)*'Rent Roll'!$T23*'Rent Roll'!$R23),"-"),"-")</f>
        <v>-</v>
      </c>
      <c r="DC53" s="92" t="str">
        <f>IFERROR(IF(DC$3='Rent Roll'!$U23,(-SUMIF('Monthly Cash Flow'!$F$2:$EG$2,'Commercial Lease'!DC$2,'Monthly Cash Flow'!$F$29:$EG$29)*'Rent Roll'!$T23*'Rent Roll'!$R23),"-"),"-")</f>
        <v>-</v>
      </c>
      <c r="DD53" s="92" t="str">
        <f>IFERROR(IF(DD$3='Rent Roll'!$U23,(-SUMIF('Monthly Cash Flow'!$F$2:$EG$2,'Commercial Lease'!DD$2,'Monthly Cash Flow'!$F$29:$EG$29)*'Rent Roll'!$T23*'Rent Roll'!$R23),"-"),"-")</f>
        <v>-</v>
      </c>
      <c r="DE53" s="92" t="str">
        <f>IFERROR(IF(DE$3='Rent Roll'!$U23,(-SUMIF('Monthly Cash Flow'!$F$2:$EG$2,'Commercial Lease'!DE$2,'Monthly Cash Flow'!$F$29:$EG$29)*'Rent Roll'!$T23*'Rent Roll'!$R23),"-"),"-")</f>
        <v>-</v>
      </c>
      <c r="DF53" s="92" t="str">
        <f>IFERROR(IF(DF$3='Rent Roll'!$U23,(-SUMIF('Monthly Cash Flow'!$F$2:$EG$2,'Commercial Lease'!DF$2,'Monthly Cash Flow'!$F$29:$EG$29)*'Rent Roll'!$T23*'Rent Roll'!$R23),"-"),"-")</f>
        <v>-</v>
      </c>
      <c r="DG53" s="92" t="str">
        <f>IFERROR(IF(DG$3='Rent Roll'!$U23,(-SUMIF('Monthly Cash Flow'!$F$2:$EG$2,'Commercial Lease'!DG$2,'Monthly Cash Flow'!$F$29:$EG$29)*'Rent Roll'!$T23*'Rent Roll'!$R23),"-"),"-")</f>
        <v>-</v>
      </c>
      <c r="DH53" s="92" t="str">
        <f>IFERROR(IF(DH$3='Rent Roll'!$U23,(-SUMIF('Monthly Cash Flow'!$F$2:$EG$2,'Commercial Lease'!DH$2,'Monthly Cash Flow'!$F$29:$EG$29)*'Rent Roll'!$T23*'Rent Roll'!$R23),"-"),"-")</f>
        <v>-</v>
      </c>
      <c r="DI53" s="92" t="str">
        <f>IFERROR(IF(DI$3='Rent Roll'!$U23,(-SUMIF('Monthly Cash Flow'!$F$2:$EG$2,'Commercial Lease'!DI$2,'Monthly Cash Flow'!$F$29:$EG$29)*'Rent Roll'!$T23*'Rent Roll'!$R23),"-"),"-")</f>
        <v>-</v>
      </c>
      <c r="DJ53" s="92" t="str">
        <f>IFERROR(IF(DJ$3='Rent Roll'!$U23,(-SUMIF('Monthly Cash Flow'!$F$2:$EG$2,'Commercial Lease'!DJ$2,'Monthly Cash Flow'!$F$29:$EG$29)*'Rent Roll'!$T23*'Rent Roll'!$R23),"-"),"-")</f>
        <v>-</v>
      </c>
      <c r="DK53" s="92" t="str">
        <f>IFERROR(IF(DK$3='Rent Roll'!$U23,(-SUMIF('Monthly Cash Flow'!$F$2:$EG$2,'Commercial Lease'!DK$2,'Monthly Cash Flow'!$F$29:$EG$29)*'Rent Roll'!$T23*'Rent Roll'!$R23),"-"),"-")</f>
        <v>-</v>
      </c>
      <c r="DL53" s="92" t="str">
        <f>IFERROR(IF(DL$3='Rent Roll'!$U23,(-SUMIF('Monthly Cash Flow'!$F$2:$EG$2,'Commercial Lease'!DL$2,'Monthly Cash Flow'!$F$29:$EG$29)*'Rent Roll'!$T23*'Rent Roll'!$R23),"-"),"-")</f>
        <v>-</v>
      </c>
      <c r="DM53" s="92" t="str">
        <f>IFERROR(IF(DM$3='Rent Roll'!$U23,(-SUMIF('Monthly Cash Flow'!$F$2:$EG$2,'Commercial Lease'!DM$2,'Monthly Cash Flow'!$F$29:$EG$29)*'Rent Roll'!$T23*'Rent Roll'!$R23),"-"),"-")</f>
        <v>-</v>
      </c>
      <c r="DN53" s="92" t="str">
        <f>IFERROR(IF(DN$3='Rent Roll'!$U23,(-SUMIF('Monthly Cash Flow'!$F$2:$EG$2,'Commercial Lease'!DN$2,'Monthly Cash Flow'!$F$29:$EG$29)*'Rent Roll'!$T23*'Rent Roll'!$R23),"-"),"-")</f>
        <v>-</v>
      </c>
      <c r="DO53" s="92" t="str">
        <f>IFERROR(IF(DO$3='Rent Roll'!$U23,(-SUMIF('Monthly Cash Flow'!$F$2:$EG$2,'Commercial Lease'!DO$2,'Monthly Cash Flow'!$F$29:$EG$29)*'Rent Roll'!$T23*'Rent Roll'!$R23),"-"),"-")</f>
        <v>-</v>
      </c>
      <c r="DP53" s="92" t="str">
        <f>IFERROR(IF(DP$3='Rent Roll'!$U23,(-SUMIF('Monthly Cash Flow'!$F$2:$EG$2,'Commercial Lease'!DP$2,'Monthly Cash Flow'!$F$29:$EG$29)*'Rent Roll'!$T23*'Rent Roll'!$R23),"-"),"-")</f>
        <v>-</v>
      </c>
      <c r="DQ53" s="92" t="str">
        <f>IFERROR(IF(DQ$3='Rent Roll'!$U23,(-SUMIF('Monthly Cash Flow'!$F$2:$EG$2,'Commercial Lease'!DQ$2,'Monthly Cash Flow'!$F$29:$EG$29)*'Rent Roll'!$T23*'Rent Roll'!$R23),"-"),"-")</f>
        <v>-</v>
      </c>
      <c r="DR53" s="92" t="str">
        <f>IFERROR(IF(DR$3='Rent Roll'!$U23,(-SUMIF('Monthly Cash Flow'!$F$2:$EG$2,'Commercial Lease'!DR$2,'Monthly Cash Flow'!$F$29:$EG$29)*'Rent Roll'!$T23*'Rent Roll'!$R23),"-"),"-")</f>
        <v>-</v>
      </c>
      <c r="DS53" s="92" t="str">
        <f>IFERROR(IF(DS$3='Rent Roll'!$U23,(-SUMIF('Monthly Cash Flow'!$F$2:$EG$2,'Commercial Lease'!DS$2,'Monthly Cash Flow'!$F$29:$EG$29)*'Rent Roll'!$T23*'Rent Roll'!$R23),"-"),"-")</f>
        <v>-</v>
      </c>
      <c r="DT53" s="92" t="str">
        <f>IFERROR(IF(DT$3='Rent Roll'!$U23,(-SUMIF('Monthly Cash Flow'!$F$2:$EG$2,'Commercial Lease'!DT$2,'Monthly Cash Flow'!$F$29:$EG$29)*'Rent Roll'!$T23*'Rent Roll'!$R23),"-"),"-")</f>
        <v>-</v>
      </c>
      <c r="DU53" s="92" t="str">
        <f>IFERROR(IF(DU$3='Rent Roll'!$U23,(-SUMIF('Monthly Cash Flow'!$F$2:$EG$2,'Commercial Lease'!DU$2,'Monthly Cash Flow'!$F$29:$EG$29)*'Rent Roll'!$T23*'Rent Roll'!$R23),"-"),"-")</f>
        <v>-</v>
      </c>
      <c r="DV53" s="92" t="str">
        <f>IFERROR(IF(DV$3='Rent Roll'!$U23,(-SUMIF('Monthly Cash Flow'!$F$2:$EG$2,'Commercial Lease'!DV$2,'Monthly Cash Flow'!$F$29:$EG$29)*'Rent Roll'!$T23*'Rent Roll'!$R23),"-"),"-")</f>
        <v>-</v>
      </c>
      <c r="DW53" s="92" t="str">
        <f>IFERROR(IF(DW$3='Rent Roll'!$U23,(-SUMIF('Monthly Cash Flow'!$F$2:$EG$2,'Commercial Lease'!DW$2,'Monthly Cash Flow'!$F$29:$EG$29)*'Rent Roll'!$T23*'Rent Roll'!$R23),"-"),"-")</f>
        <v>-</v>
      </c>
      <c r="DX53" s="92" t="str">
        <f>IFERROR(IF(DX$3='Rent Roll'!$U23,(-SUMIF('Monthly Cash Flow'!$F$2:$EG$2,'Commercial Lease'!DX$2,'Monthly Cash Flow'!$F$29:$EG$29)*'Rent Roll'!$T23*'Rent Roll'!$R23),"-"),"-")</f>
        <v>-</v>
      </c>
      <c r="DY53" s="92" t="str">
        <f>IFERROR(IF(DY$3='Rent Roll'!$U23,(-SUMIF('Monthly Cash Flow'!$F$2:$EG$2,'Commercial Lease'!DY$2,'Monthly Cash Flow'!$F$29:$EG$29)*'Rent Roll'!$T23*'Rent Roll'!$R23),"-"),"-")</f>
        <v>-</v>
      </c>
      <c r="DZ53" s="92" t="str">
        <f>IFERROR(IF(DZ$3='Rent Roll'!$U23,(-SUMIF('Monthly Cash Flow'!$F$2:$EG$2,'Commercial Lease'!DZ$2,'Monthly Cash Flow'!$F$29:$EG$29)*'Rent Roll'!$T23*'Rent Roll'!$R23),"-"),"-")</f>
        <v>-</v>
      </c>
      <c r="EA53" s="92" t="str">
        <f>IFERROR(IF(EA$3='Rent Roll'!$U23,(-SUMIF('Monthly Cash Flow'!$F$2:$EG$2,'Commercial Lease'!EA$2,'Monthly Cash Flow'!$F$29:$EG$29)*'Rent Roll'!$T23*'Rent Roll'!$R23),"-"),"-")</f>
        <v>-</v>
      </c>
      <c r="EB53" s="92" t="str">
        <f>IFERROR(IF(EB$3='Rent Roll'!$U23,(-SUMIF('Monthly Cash Flow'!$F$2:$EG$2,'Commercial Lease'!EB$2,'Monthly Cash Flow'!$F$29:$EG$29)*'Rent Roll'!$T23*'Rent Roll'!$R23),"-"),"-")</f>
        <v>-</v>
      </c>
      <c r="EC53" s="92" t="str">
        <f>IFERROR(IF(EC$3='Rent Roll'!$U23,(-SUMIF('Monthly Cash Flow'!$F$2:$EG$2,'Commercial Lease'!EC$2,'Monthly Cash Flow'!$F$29:$EG$29)*'Rent Roll'!$T23*'Rent Roll'!$R23),"-"),"-")</f>
        <v>-</v>
      </c>
      <c r="ED53" s="92" t="str">
        <f>IFERROR(IF(ED$3='Rent Roll'!$U23,(-SUMIF('Monthly Cash Flow'!$F$2:$EG$2,'Commercial Lease'!ED$2,'Monthly Cash Flow'!$F$29:$EG$29)*'Rent Roll'!$T23*'Rent Roll'!$R23),"-"),"-")</f>
        <v>-</v>
      </c>
      <c r="EE53" s="92" t="str">
        <f>IFERROR(IF(EE$3='Rent Roll'!$U23,(-SUMIF('Monthly Cash Flow'!$F$2:$EG$2,'Commercial Lease'!EE$2,'Monthly Cash Flow'!$F$29:$EG$29)*'Rent Roll'!$T23*'Rent Roll'!$R23),"-"),"-")</f>
        <v>-</v>
      </c>
      <c r="EF53" s="214" t="str">
        <f>IFERROR(IF(EF$3='Rent Roll'!$U23,(-SUMIF('Monthly Cash Flow'!$F$2:$EG$2,'Commercial Lease'!EF$2,'Monthly Cash Flow'!$F$29:$EG$29)*'Rent Roll'!$T23*'Rent Roll'!$R23),"-"),"-")</f>
        <v>-</v>
      </c>
      <c r="EG53" s="251" t="s">
        <v>109</v>
      </c>
    </row>
    <row r="54" spans="2:137" x14ac:dyDescent="0.25">
      <c r="B54" s="291"/>
      <c r="C54" s="287" t="str">
        <f>CONCATENATE('Rent Roll'!B24&amp;" - "&amp;'Rent Roll'!C24)</f>
        <v xml:space="preserve"> - </v>
      </c>
      <c r="D54" s="214">
        <f t="shared" si="15"/>
        <v>0</v>
      </c>
      <c r="E54" s="92" t="str">
        <f>IFERROR(IF(E$3='Rent Roll'!$U24,(-SUMIF('Monthly Cash Flow'!$F$2:$EG$2,'Commercial Lease'!E$2,'Monthly Cash Flow'!$F$29:$EG$29)*'Rent Roll'!$T24*'Rent Roll'!$R24),"-"),"-")</f>
        <v>-</v>
      </c>
      <c r="F54" s="92" t="str">
        <f>IFERROR(IF(F$3='Rent Roll'!$U24,(-SUMIF('Monthly Cash Flow'!$F$2:$EG$2,'Commercial Lease'!F$2,'Monthly Cash Flow'!$F$29:$EG$29)*'Rent Roll'!$T24*'Rent Roll'!$R24),"-"),"-")</f>
        <v>-</v>
      </c>
      <c r="G54" s="92" t="str">
        <f>IFERROR(IF(G$3='Rent Roll'!$U24,(-SUMIF('Monthly Cash Flow'!$F$2:$EG$2,'Commercial Lease'!G$2,'Monthly Cash Flow'!$F$29:$EG$29)*'Rent Roll'!$T24*'Rent Roll'!$R24),"-"),"-")</f>
        <v>-</v>
      </c>
      <c r="H54" s="92" t="str">
        <f>IFERROR(IF(H$3='Rent Roll'!$U24,(-SUMIF('Monthly Cash Flow'!$F$2:$EG$2,'Commercial Lease'!H$2,'Monthly Cash Flow'!$F$29:$EG$29)*'Rent Roll'!$T24*'Rent Roll'!$R24),"-"),"-")</f>
        <v>-</v>
      </c>
      <c r="I54" s="92" t="str">
        <f>IFERROR(IF(I$3='Rent Roll'!$U24,(-SUMIF('Monthly Cash Flow'!$F$2:$EG$2,'Commercial Lease'!I$2,'Monthly Cash Flow'!$F$29:$EG$29)*'Rent Roll'!$T24*'Rent Roll'!$R24),"-"),"-")</f>
        <v>-</v>
      </c>
      <c r="J54" s="92" t="str">
        <f>IFERROR(IF(J$3='Rent Roll'!$U24,(-SUMIF('Monthly Cash Flow'!$F$2:$EG$2,'Commercial Lease'!J$2,'Monthly Cash Flow'!$F$29:$EG$29)*'Rent Roll'!$T24*'Rent Roll'!$R24),"-"),"-")</f>
        <v>-</v>
      </c>
      <c r="K54" s="92" t="str">
        <f>IFERROR(IF(K$3='Rent Roll'!$U24,(-SUMIF('Monthly Cash Flow'!$F$2:$EG$2,'Commercial Lease'!K$2,'Monthly Cash Flow'!$F$29:$EG$29)*'Rent Roll'!$T24*'Rent Roll'!$R24),"-"),"-")</f>
        <v>-</v>
      </c>
      <c r="L54" s="92" t="str">
        <f>IFERROR(IF(L$3='Rent Roll'!$U24,(-SUMIF('Monthly Cash Flow'!$F$2:$EG$2,'Commercial Lease'!L$2,'Monthly Cash Flow'!$F$29:$EG$29)*'Rent Roll'!$T24*'Rent Roll'!$R24),"-"),"-")</f>
        <v>-</v>
      </c>
      <c r="M54" s="92" t="str">
        <f>IFERROR(IF(M$3='Rent Roll'!$U24,(-SUMIF('Monthly Cash Flow'!$F$2:$EG$2,'Commercial Lease'!M$2,'Monthly Cash Flow'!$F$29:$EG$29)*'Rent Roll'!$T24*'Rent Roll'!$R24),"-"),"-")</f>
        <v>-</v>
      </c>
      <c r="N54" s="92" t="str">
        <f>IFERROR(IF(N$3='Rent Roll'!$U24,(-SUMIF('Monthly Cash Flow'!$F$2:$EG$2,'Commercial Lease'!N$2,'Monthly Cash Flow'!$F$29:$EG$29)*'Rent Roll'!$T24*'Rent Roll'!$R24),"-"),"-")</f>
        <v>-</v>
      </c>
      <c r="O54" s="92" t="str">
        <f>IFERROR(IF(O$3='Rent Roll'!$U24,(-SUMIF('Monthly Cash Flow'!$F$2:$EG$2,'Commercial Lease'!O$2,'Monthly Cash Flow'!$F$29:$EG$29)*'Rent Roll'!$T24*'Rent Roll'!$R24),"-"),"-")</f>
        <v>-</v>
      </c>
      <c r="P54" s="92" t="str">
        <f>IFERROR(IF(P$3='Rent Roll'!$U24,(-SUMIF('Monthly Cash Flow'!$F$2:$EG$2,'Commercial Lease'!P$2,'Monthly Cash Flow'!$F$29:$EG$29)*'Rent Roll'!$T24*'Rent Roll'!$R24),"-"),"-")</f>
        <v>-</v>
      </c>
      <c r="Q54" s="92" t="str">
        <f>IFERROR(IF(Q$3='Rent Roll'!$U24,(-SUMIF('Monthly Cash Flow'!$F$2:$EG$2,'Commercial Lease'!Q$2,'Monthly Cash Flow'!$F$29:$EG$29)*'Rent Roll'!$T24*'Rent Roll'!$R24),"-"),"-")</f>
        <v>-</v>
      </c>
      <c r="R54" s="92" t="str">
        <f>IFERROR(IF(R$3='Rent Roll'!$U24,(-SUMIF('Monthly Cash Flow'!$F$2:$EG$2,'Commercial Lease'!R$2,'Monthly Cash Flow'!$F$29:$EG$29)*'Rent Roll'!$T24*'Rent Roll'!$R24),"-"),"-")</f>
        <v>-</v>
      </c>
      <c r="S54" s="92" t="str">
        <f>IFERROR(IF(S$3='Rent Roll'!$U24,(-SUMIF('Monthly Cash Flow'!$F$2:$EG$2,'Commercial Lease'!S$2,'Monthly Cash Flow'!$F$29:$EG$29)*'Rent Roll'!$T24*'Rent Roll'!$R24),"-"),"-")</f>
        <v>-</v>
      </c>
      <c r="T54" s="92" t="str">
        <f>IFERROR(IF(T$3='Rent Roll'!$U24,(-SUMIF('Monthly Cash Flow'!$F$2:$EG$2,'Commercial Lease'!T$2,'Monthly Cash Flow'!$F$29:$EG$29)*'Rent Roll'!$T24*'Rent Roll'!$R24),"-"),"-")</f>
        <v>-</v>
      </c>
      <c r="U54" s="92" t="str">
        <f>IFERROR(IF(U$3='Rent Roll'!$U24,(-SUMIF('Monthly Cash Flow'!$F$2:$EG$2,'Commercial Lease'!U$2,'Monthly Cash Flow'!$F$29:$EG$29)*'Rent Roll'!$T24*'Rent Roll'!$R24),"-"),"-")</f>
        <v>-</v>
      </c>
      <c r="V54" s="92" t="str">
        <f>IFERROR(IF(V$3='Rent Roll'!$U24,(-SUMIF('Monthly Cash Flow'!$F$2:$EG$2,'Commercial Lease'!V$2,'Monthly Cash Flow'!$F$29:$EG$29)*'Rent Roll'!$T24*'Rent Roll'!$R24),"-"),"-")</f>
        <v>-</v>
      </c>
      <c r="W54" s="92" t="str">
        <f>IFERROR(IF(W$3='Rent Roll'!$U24,(-SUMIF('Monthly Cash Flow'!$F$2:$EG$2,'Commercial Lease'!W$2,'Monthly Cash Flow'!$F$29:$EG$29)*'Rent Roll'!$T24*'Rent Roll'!$R24),"-"),"-")</f>
        <v>-</v>
      </c>
      <c r="X54" s="92" t="str">
        <f>IFERROR(IF(X$3='Rent Roll'!$U24,(-SUMIF('Monthly Cash Flow'!$F$2:$EG$2,'Commercial Lease'!X$2,'Monthly Cash Flow'!$F$29:$EG$29)*'Rent Roll'!$T24*'Rent Roll'!$R24),"-"),"-")</f>
        <v>-</v>
      </c>
      <c r="Y54" s="92" t="str">
        <f>IFERROR(IF(Y$3='Rent Roll'!$U24,(-SUMIF('Monthly Cash Flow'!$F$2:$EG$2,'Commercial Lease'!Y$2,'Monthly Cash Flow'!$F$29:$EG$29)*'Rent Roll'!$T24*'Rent Roll'!$R24),"-"),"-")</f>
        <v>-</v>
      </c>
      <c r="Z54" s="92" t="str">
        <f>IFERROR(IF(Z$3='Rent Roll'!$U24,(-SUMIF('Monthly Cash Flow'!$F$2:$EG$2,'Commercial Lease'!Z$2,'Monthly Cash Flow'!$F$29:$EG$29)*'Rent Roll'!$T24*'Rent Roll'!$R24),"-"),"-")</f>
        <v>-</v>
      </c>
      <c r="AA54" s="92" t="str">
        <f>IFERROR(IF(AA$3='Rent Roll'!$U24,(-SUMIF('Monthly Cash Flow'!$F$2:$EG$2,'Commercial Lease'!AA$2,'Monthly Cash Flow'!$F$29:$EG$29)*'Rent Roll'!$T24*'Rent Roll'!$R24),"-"),"-")</f>
        <v>-</v>
      </c>
      <c r="AB54" s="92" t="str">
        <f>IFERROR(IF(AB$3='Rent Roll'!$U24,(-SUMIF('Monthly Cash Flow'!$F$2:$EG$2,'Commercial Lease'!AB$2,'Monthly Cash Flow'!$F$29:$EG$29)*'Rent Roll'!$T24*'Rent Roll'!$R24),"-"),"-")</f>
        <v>-</v>
      </c>
      <c r="AC54" s="92" t="str">
        <f>IFERROR(IF(AC$3='Rent Roll'!$U24,(-SUMIF('Monthly Cash Flow'!$F$2:$EG$2,'Commercial Lease'!AC$2,'Monthly Cash Flow'!$F$29:$EG$29)*'Rent Roll'!$T24*'Rent Roll'!$R24),"-"),"-")</f>
        <v>-</v>
      </c>
      <c r="AD54" s="92" t="str">
        <f>IFERROR(IF(AD$3='Rent Roll'!$U24,(-SUMIF('Monthly Cash Flow'!$F$2:$EG$2,'Commercial Lease'!AD$2,'Monthly Cash Flow'!$F$29:$EG$29)*'Rent Roll'!$T24*'Rent Roll'!$R24),"-"),"-")</f>
        <v>-</v>
      </c>
      <c r="AE54" s="92" t="str">
        <f>IFERROR(IF(AE$3='Rent Roll'!$U24,(-SUMIF('Monthly Cash Flow'!$F$2:$EG$2,'Commercial Lease'!AE$2,'Monthly Cash Flow'!$F$29:$EG$29)*'Rent Roll'!$T24*'Rent Roll'!$R24),"-"),"-")</f>
        <v>-</v>
      </c>
      <c r="AF54" s="92" t="str">
        <f>IFERROR(IF(AF$3='Rent Roll'!$U24,(-SUMIF('Monthly Cash Flow'!$F$2:$EG$2,'Commercial Lease'!AF$2,'Monthly Cash Flow'!$F$29:$EG$29)*'Rent Roll'!$T24*'Rent Roll'!$R24),"-"),"-")</f>
        <v>-</v>
      </c>
      <c r="AG54" s="92" t="str">
        <f>IFERROR(IF(AG$3='Rent Roll'!$U24,(-SUMIF('Monthly Cash Flow'!$F$2:$EG$2,'Commercial Lease'!AG$2,'Monthly Cash Flow'!$F$29:$EG$29)*'Rent Roll'!$T24*'Rent Roll'!$R24),"-"),"-")</f>
        <v>-</v>
      </c>
      <c r="AH54" s="92" t="str">
        <f>IFERROR(IF(AH$3='Rent Roll'!$U24,(-SUMIF('Monthly Cash Flow'!$F$2:$EG$2,'Commercial Lease'!AH$2,'Monthly Cash Flow'!$F$29:$EG$29)*'Rent Roll'!$T24*'Rent Roll'!$R24),"-"),"-")</f>
        <v>-</v>
      </c>
      <c r="AI54" s="92" t="str">
        <f>IFERROR(IF(AI$3='Rent Roll'!$U24,(-SUMIF('Monthly Cash Flow'!$F$2:$EG$2,'Commercial Lease'!AI$2,'Monthly Cash Flow'!$F$29:$EG$29)*'Rent Roll'!$T24*'Rent Roll'!$R24),"-"),"-")</f>
        <v>-</v>
      </c>
      <c r="AJ54" s="92" t="str">
        <f>IFERROR(IF(AJ$3='Rent Roll'!$U24,(-SUMIF('Monthly Cash Flow'!$F$2:$EG$2,'Commercial Lease'!AJ$2,'Monthly Cash Flow'!$F$29:$EG$29)*'Rent Roll'!$T24*'Rent Roll'!$R24),"-"),"-")</f>
        <v>-</v>
      </c>
      <c r="AK54" s="92" t="str">
        <f>IFERROR(IF(AK$3='Rent Roll'!$U24,(-SUMIF('Monthly Cash Flow'!$F$2:$EG$2,'Commercial Lease'!AK$2,'Monthly Cash Flow'!$F$29:$EG$29)*'Rent Roll'!$T24*'Rent Roll'!$R24),"-"),"-")</f>
        <v>-</v>
      </c>
      <c r="AL54" s="92" t="str">
        <f>IFERROR(IF(AL$3='Rent Roll'!$U24,(-SUMIF('Monthly Cash Flow'!$F$2:$EG$2,'Commercial Lease'!AL$2,'Monthly Cash Flow'!$F$29:$EG$29)*'Rent Roll'!$T24*'Rent Roll'!$R24),"-"),"-")</f>
        <v>-</v>
      </c>
      <c r="AM54" s="92" t="str">
        <f>IFERROR(IF(AM$3='Rent Roll'!$U24,(-SUMIF('Monthly Cash Flow'!$F$2:$EG$2,'Commercial Lease'!AM$2,'Monthly Cash Flow'!$F$29:$EG$29)*'Rent Roll'!$T24*'Rent Roll'!$R24),"-"),"-")</f>
        <v>-</v>
      </c>
      <c r="AN54" s="92" t="str">
        <f>IFERROR(IF(AN$3='Rent Roll'!$U24,(-SUMIF('Monthly Cash Flow'!$F$2:$EG$2,'Commercial Lease'!AN$2,'Monthly Cash Flow'!$F$29:$EG$29)*'Rent Roll'!$T24*'Rent Roll'!$R24),"-"),"-")</f>
        <v>-</v>
      </c>
      <c r="AO54" s="92" t="str">
        <f>IFERROR(IF(AO$3='Rent Roll'!$U24,(-SUMIF('Monthly Cash Flow'!$F$2:$EG$2,'Commercial Lease'!AO$2,'Monthly Cash Flow'!$F$29:$EG$29)*'Rent Roll'!$T24*'Rent Roll'!$R24),"-"),"-")</f>
        <v>-</v>
      </c>
      <c r="AP54" s="92" t="str">
        <f>IFERROR(IF(AP$3='Rent Roll'!$U24,(-SUMIF('Monthly Cash Flow'!$F$2:$EG$2,'Commercial Lease'!AP$2,'Monthly Cash Flow'!$F$29:$EG$29)*'Rent Roll'!$T24*'Rent Roll'!$R24),"-"),"-")</f>
        <v>-</v>
      </c>
      <c r="AQ54" s="92" t="str">
        <f>IFERROR(IF(AQ$3='Rent Roll'!$U24,(-SUMIF('Monthly Cash Flow'!$F$2:$EG$2,'Commercial Lease'!AQ$2,'Monthly Cash Flow'!$F$29:$EG$29)*'Rent Roll'!$T24*'Rent Roll'!$R24),"-"),"-")</f>
        <v>-</v>
      </c>
      <c r="AR54" s="92" t="str">
        <f>IFERROR(IF(AR$3='Rent Roll'!$U24,(-SUMIF('Monthly Cash Flow'!$F$2:$EG$2,'Commercial Lease'!AR$2,'Monthly Cash Flow'!$F$29:$EG$29)*'Rent Roll'!$T24*'Rent Roll'!$R24),"-"),"-")</f>
        <v>-</v>
      </c>
      <c r="AS54" s="92" t="str">
        <f>IFERROR(IF(AS$3='Rent Roll'!$U24,(-SUMIF('Monthly Cash Flow'!$F$2:$EG$2,'Commercial Lease'!AS$2,'Monthly Cash Flow'!$F$29:$EG$29)*'Rent Roll'!$T24*'Rent Roll'!$R24),"-"),"-")</f>
        <v>-</v>
      </c>
      <c r="AT54" s="92" t="str">
        <f>IFERROR(IF(AT$3='Rent Roll'!$U24,(-SUMIF('Monthly Cash Flow'!$F$2:$EG$2,'Commercial Lease'!AT$2,'Monthly Cash Flow'!$F$29:$EG$29)*'Rent Roll'!$T24*'Rent Roll'!$R24),"-"),"-")</f>
        <v>-</v>
      </c>
      <c r="AU54" s="92" t="str">
        <f>IFERROR(IF(AU$3='Rent Roll'!$U24,(-SUMIF('Monthly Cash Flow'!$F$2:$EG$2,'Commercial Lease'!AU$2,'Monthly Cash Flow'!$F$29:$EG$29)*'Rent Roll'!$T24*'Rent Roll'!$R24),"-"),"-")</f>
        <v>-</v>
      </c>
      <c r="AV54" s="92" t="str">
        <f>IFERROR(IF(AV$3='Rent Roll'!$U24,(-SUMIF('Monthly Cash Flow'!$F$2:$EG$2,'Commercial Lease'!AV$2,'Monthly Cash Flow'!$F$29:$EG$29)*'Rent Roll'!$T24*'Rent Roll'!$R24),"-"),"-")</f>
        <v>-</v>
      </c>
      <c r="AW54" s="92" t="str">
        <f>IFERROR(IF(AW$3='Rent Roll'!$U24,(-SUMIF('Monthly Cash Flow'!$F$2:$EG$2,'Commercial Lease'!AW$2,'Monthly Cash Flow'!$F$29:$EG$29)*'Rent Roll'!$T24*'Rent Roll'!$R24),"-"),"-")</f>
        <v>-</v>
      </c>
      <c r="AX54" s="92" t="str">
        <f>IFERROR(IF(AX$3='Rent Roll'!$U24,(-SUMIF('Monthly Cash Flow'!$F$2:$EG$2,'Commercial Lease'!AX$2,'Monthly Cash Flow'!$F$29:$EG$29)*'Rent Roll'!$T24*'Rent Roll'!$R24),"-"),"-")</f>
        <v>-</v>
      </c>
      <c r="AY54" s="92" t="str">
        <f>IFERROR(IF(AY$3='Rent Roll'!$U24,(-SUMIF('Monthly Cash Flow'!$F$2:$EG$2,'Commercial Lease'!AY$2,'Monthly Cash Flow'!$F$29:$EG$29)*'Rent Roll'!$T24*'Rent Roll'!$R24),"-"),"-")</f>
        <v>-</v>
      </c>
      <c r="AZ54" s="92" t="str">
        <f>IFERROR(IF(AZ$3='Rent Roll'!$U24,(-SUMIF('Monthly Cash Flow'!$F$2:$EG$2,'Commercial Lease'!AZ$2,'Monthly Cash Flow'!$F$29:$EG$29)*'Rent Roll'!$T24*'Rent Roll'!$R24),"-"),"-")</f>
        <v>-</v>
      </c>
      <c r="BA54" s="92" t="str">
        <f>IFERROR(IF(BA$3='Rent Roll'!$U24,(-SUMIF('Monthly Cash Flow'!$F$2:$EG$2,'Commercial Lease'!BA$2,'Monthly Cash Flow'!$F$29:$EG$29)*'Rent Roll'!$T24*'Rent Roll'!$R24),"-"),"-")</f>
        <v>-</v>
      </c>
      <c r="BB54" s="92" t="str">
        <f>IFERROR(IF(BB$3='Rent Roll'!$U24,(-SUMIF('Monthly Cash Flow'!$F$2:$EG$2,'Commercial Lease'!BB$2,'Monthly Cash Flow'!$F$29:$EG$29)*'Rent Roll'!$T24*'Rent Roll'!$R24),"-"),"-")</f>
        <v>-</v>
      </c>
      <c r="BC54" s="92" t="str">
        <f>IFERROR(IF(BC$3='Rent Roll'!$U24,(-SUMIF('Monthly Cash Flow'!$F$2:$EG$2,'Commercial Lease'!BC$2,'Monthly Cash Flow'!$F$29:$EG$29)*'Rent Roll'!$T24*'Rent Roll'!$R24),"-"),"-")</f>
        <v>-</v>
      </c>
      <c r="BD54" s="92" t="str">
        <f>IFERROR(IF(BD$3='Rent Roll'!$U24,(-SUMIF('Monthly Cash Flow'!$F$2:$EG$2,'Commercial Lease'!BD$2,'Monthly Cash Flow'!$F$29:$EG$29)*'Rent Roll'!$T24*'Rent Roll'!$R24),"-"),"-")</f>
        <v>-</v>
      </c>
      <c r="BE54" s="92" t="str">
        <f>IFERROR(IF(BE$3='Rent Roll'!$U24,(-SUMIF('Monthly Cash Flow'!$F$2:$EG$2,'Commercial Lease'!BE$2,'Monthly Cash Flow'!$F$29:$EG$29)*'Rent Roll'!$T24*'Rent Roll'!$R24),"-"),"-")</f>
        <v>-</v>
      </c>
      <c r="BF54" s="92" t="str">
        <f>IFERROR(IF(BF$3='Rent Roll'!$U24,(-SUMIF('Monthly Cash Flow'!$F$2:$EG$2,'Commercial Lease'!BF$2,'Monthly Cash Flow'!$F$29:$EG$29)*'Rent Roll'!$T24*'Rent Roll'!$R24),"-"),"-")</f>
        <v>-</v>
      </c>
      <c r="BG54" s="92" t="str">
        <f>IFERROR(IF(BG$3='Rent Roll'!$U24,(-SUMIF('Monthly Cash Flow'!$F$2:$EG$2,'Commercial Lease'!BG$2,'Monthly Cash Flow'!$F$29:$EG$29)*'Rent Roll'!$T24*'Rent Roll'!$R24),"-"),"-")</f>
        <v>-</v>
      </c>
      <c r="BH54" s="92" t="str">
        <f>IFERROR(IF(BH$3='Rent Roll'!$U24,(-SUMIF('Monthly Cash Flow'!$F$2:$EG$2,'Commercial Lease'!BH$2,'Monthly Cash Flow'!$F$29:$EG$29)*'Rent Roll'!$T24*'Rent Roll'!$R24),"-"),"-")</f>
        <v>-</v>
      </c>
      <c r="BI54" s="92" t="str">
        <f>IFERROR(IF(BI$3='Rent Roll'!$U24,(-SUMIF('Monthly Cash Flow'!$F$2:$EG$2,'Commercial Lease'!BI$2,'Monthly Cash Flow'!$F$29:$EG$29)*'Rent Roll'!$T24*'Rent Roll'!$R24),"-"),"-")</f>
        <v>-</v>
      </c>
      <c r="BJ54" s="92" t="str">
        <f>IFERROR(IF(BJ$3='Rent Roll'!$U24,(-SUMIF('Monthly Cash Flow'!$F$2:$EG$2,'Commercial Lease'!BJ$2,'Monthly Cash Flow'!$F$29:$EG$29)*'Rent Roll'!$T24*'Rent Roll'!$R24),"-"),"-")</f>
        <v>-</v>
      </c>
      <c r="BK54" s="92" t="str">
        <f>IFERROR(IF(BK$3='Rent Roll'!$U24,(-SUMIF('Monthly Cash Flow'!$F$2:$EG$2,'Commercial Lease'!BK$2,'Monthly Cash Flow'!$F$29:$EG$29)*'Rent Roll'!$T24*'Rent Roll'!$R24),"-"),"-")</f>
        <v>-</v>
      </c>
      <c r="BL54" s="92" t="str">
        <f>IFERROR(IF(BL$3='Rent Roll'!$U24,(-SUMIF('Monthly Cash Flow'!$F$2:$EG$2,'Commercial Lease'!BL$2,'Monthly Cash Flow'!$F$29:$EG$29)*'Rent Roll'!$T24*'Rent Roll'!$R24),"-"),"-")</f>
        <v>-</v>
      </c>
      <c r="BM54" s="92" t="str">
        <f>IFERROR(IF(BM$3='Rent Roll'!$U24,(-SUMIF('Monthly Cash Flow'!$F$2:$EG$2,'Commercial Lease'!BM$2,'Monthly Cash Flow'!$F$29:$EG$29)*'Rent Roll'!$T24*'Rent Roll'!$R24),"-"),"-")</f>
        <v>-</v>
      </c>
      <c r="BN54" s="92" t="str">
        <f>IFERROR(IF(BN$3='Rent Roll'!$U24,(-SUMIF('Monthly Cash Flow'!$F$2:$EG$2,'Commercial Lease'!BN$2,'Monthly Cash Flow'!$F$29:$EG$29)*'Rent Roll'!$T24*'Rent Roll'!$R24),"-"),"-")</f>
        <v>-</v>
      </c>
      <c r="BO54" s="92" t="str">
        <f>IFERROR(IF(BO$3='Rent Roll'!$U24,(-SUMIF('Monthly Cash Flow'!$F$2:$EG$2,'Commercial Lease'!BO$2,'Monthly Cash Flow'!$F$29:$EG$29)*'Rent Roll'!$T24*'Rent Roll'!$R24),"-"),"-")</f>
        <v>-</v>
      </c>
      <c r="BP54" s="92" t="str">
        <f>IFERROR(IF(BP$3='Rent Roll'!$U24,(-SUMIF('Monthly Cash Flow'!$F$2:$EG$2,'Commercial Lease'!BP$2,'Monthly Cash Flow'!$F$29:$EG$29)*'Rent Roll'!$T24*'Rent Roll'!$R24),"-"),"-")</f>
        <v>-</v>
      </c>
      <c r="BQ54" s="92" t="str">
        <f>IFERROR(IF(BQ$3='Rent Roll'!$U24,(-SUMIF('Monthly Cash Flow'!$F$2:$EG$2,'Commercial Lease'!BQ$2,'Monthly Cash Flow'!$F$29:$EG$29)*'Rent Roll'!$T24*'Rent Roll'!$R24),"-"),"-")</f>
        <v>-</v>
      </c>
      <c r="BR54" s="92" t="str">
        <f>IFERROR(IF(BR$3='Rent Roll'!$U24,(-SUMIF('Monthly Cash Flow'!$F$2:$EG$2,'Commercial Lease'!BR$2,'Monthly Cash Flow'!$F$29:$EG$29)*'Rent Roll'!$T24*'Rent Roll'!$R24),"-"),"-")</f>
        <v>-</v>
      </c>
      <c r="BS54" s="92" t="str">
        <f>IFERROR(IF(BS$3='Rent Roll'!$U24,(-SUMIF('Monthly Cash Flow'!$F$2:$EG$2,'Commercial Lease'!BS$2,'Monthly Cash Flow'!$F$29:$EG$29)*'Rent Roll'!$T24*'Rent Roll'!$R24),"-"),"-")</f>
        <v>-</v>
      </c>
      <c r="BT54" s="92" t="str">
        <f>IFERROR(IF(BT$3='Rent Roll'!$U24,(-SUMIF('Monthly Cash Flow'!$F$2:$EG$2,'Commercial Lease'!BT$2,'Monthly Cash Flow'!$F$29:$EG$29)*'Rent Roll'!$T24*'Rent Roll'!$R24),"-"),"-")</f>
        <v>-</v>
      </c>
      <c r="BU54" s="92" t="str">
        <f>IFERROR(IF(BU$3='Rent Roll'!$U24,(-SUMIF('Monthly Cash Flow'!$F$2:$EG$2,'Commercial Lease'!BU$2,'Monthly Cash Flow'!$F$29:$EG$29)*'Rent Roll'!$T24*'Rent Roll'!$R24),"-"),"-")</f>
        <v>-</v>
      </c>
      <c r="BV54" s="92" t="str">
        <f>IFERROR(IF(BV$3='Rent Roll'!$U24,(-SUMIF('Monthly Cash Flow'!$F$2:$EG$2,'Commercial Lease'!BV$2,'Monthly Cash Flow'!$F$29:$EG$29)*'Rent Roll'!$T24*'Rent Roll'!$R24),"-"),"-")</f>
        <v>-</v>
      </c>
      <c r="BW54" s="92" t="str">
        <f>IFERROR(IF(BW$3='Rent Roll'!$U24,(-SUMIF('Monthly Cash Flow'!$F$2:$EG$2,'Commercial Lease'!BW$2,'Monthly Cash Flow'!$F$29:$EG$29)*'Rent Roll'!$T24*'Rent Roll'!$R24),"-"),"-")</f>
        <v>-</v>
      </c>
      <c r="BX54" s="92" t="str">
        <f>IFERROR(IF(BX$3='Rent Roll'!$U24,(-SUMIF('Monthly Cash Flow'!$F$2:$EG$2,'Commercial Lease'!BX$2,'Monthly Cash Flow'!$F$29:$EG$29)*'Rent Roll'!$T24*'Rent Roll'!$R24),"-"),"-")</f>
        <v>-</v>
      </c>
      <c r="BY54" s="92" t="str">
        <f>IFERROR(IF(BY$3='Rent Roll'!$U24,(-SUMIF('Monthly Cash Flow'!$F$2:$EG$2,'Commercial Lease'!BY$2,'Monthly Cash Flow'!$F$29:$EG$29)*'Rent Roll'!$T24*'Rent Roll'!$R24),"-"),"-")</f>
        <v>-</v>
      </c>
      <c r="BZ54" s="92" t="str">
        <f>IFERROR(IF(BZ$3='Rent Roll'!$U24,(-SUMIF('Monthly Cash Flow'!$F$2:$EG$2,'Commercial Lease'!BZ$2,'Monthly Cash Flow'!$F$29:$EG$29)*'Rent Roll'!$T24*'Rent Roll'!$R24),"-"),"-")</f>
        <v>-</v>
      </c>
      <c r="CA54" s="92" t="str">
        <f>IFERROR(IF(CA$3='Rent Roll'!$U24,(-SUMIF('Monthly Cash Flow'!$F$2:$EG$2,'Commercial Lease'!CA$2,'Monthly Cash Flow'!$F$29:$EG$29)*'Rent Roll'!$T24*'Rent Roll'!$R24),"-"),"-")</f>
        <v>-</v>
      </c>
      <c r="CB54" s="92" t="str">
        <f>IFERROR(IF(CB$3='Rent Roll'!$U24,(-SUMIF('Monthly Cash Flow'!$F$2:$EG$2,'Commercial Lease'!CB$2,'Monthly Cash Flow'!$F$29:$EG$29)*'Rent Roll'!$T24*'Rent Roll'!$R24),"-"),"-")</f>
        <v>-</v>
      </c>
      <c r="CC54" s="92" t="str">
        <f>IFERROR(IF(CC$3='Rent Roll'!$U24,(-SUMIF('Monthly Cash Flow'!$F$2:$EG$2,'Commercial Lease'!CC$2,'Monthly Cash Flow'!$F$29:$EG$29)*'Rent Roll'!$T24*'Rent Roll'!$R24),"-"),"-")</f>
        <v>-</v>
      </c>
      <c r="CD54" s="92" t="str">
        <f>IFERROR(IF(CD$3='Rent Roll'!$U24,(-SUMIF('Monthly Cash Flow'!$F$2:$EG$2,'Commercial Lease'!CD$2,'Monthly Cash Flow'!$F$29:$EG$29)*'Rent Roll'!$T24*'Rent Roll'!$R24),"-"),"-")</f>
        <v>-</v>
      </c>
      <c r="CE54" s="92" t="str">
        <f>IFERROR(IF(CE$3='Rent Roll'!$U24,(-SUMIF('Monthly Cash Flow'!$F$2:$EG$2,'Commercial Lease'!CE$2,'Monthly Cash Flow'!$F$29:$EG$29)*'Rent Roll'!$T24*'Rent Roll'!$R24),"-"),"-")</f>
        <v>-</v>
      </c>
      <c r="CF54" s="92" t="str">
        <f>IFERROR(IF(CF$3='Rent Roll'!$U24,(-SUMIF('Monthly Cash Flow'!$F$2:$EG$2,'Commercial Lease'!CF$2,'Monthly Cash Flow'!$F$29:$EG$29)*'Rent Roll'!$T24*'Rent Roll'!$R24),"-"),"-")</f>
        <v>-</v>
      </c>
      <c r="CG54" s="92" t="str">
        <f>IFERROR(IF(CG$3='Rent Roll'!$U24,(-SUMIF('Monthly Cash Flow'!$F$2:$EG$2,'Commercial Lease'!CG$2,'Monthly Cash Flow'!$F$29:$EG$29)*'Rent Roll'!$T24*'Rent Roll'!$R24),"-"),"-")</f>
        <v>-</v>
      </c>
      <c r="CH54" s="92" t="str">
        <f>IFERROR(IF(CH$3='Rent Roll'!$U24,(-SUMIF('Monthly Cash Flow'!$F$2:$EG$2,'Commercial Lease'!CH$2,'Monthly Cash Flow'!$F$29:$EG$29)*'Rent Roll'!$T24*'Rent Roll'!$R24),"-"),"-")</f>
        <v>-</v>
      </c>
      <c r="CI54" s="92" t="str">
        <f>IFERROR(IF(CI$3='Rent Roll'!$U24,(-SUMIF('Monthly Cash Flow'!$F$2:$EG$2,'Commercial Lease'!CI$2,'Monthly Cash Flow'!$F$29:$EG$29)*'Rent Roll'!$T24*'Rent Roll'!$R24),"-"),"-")</f>
        <v>-</v>
      </c>
      <c r="CJ54" s="92" t="str">
        <f>IFERROR(IF(CJ$3='Rent Roll'!$U24,(-SUMIF('Monthly Cash Flow'!$F$2:$EG$2,'Commercial Lease'!CJ$2,'Monthly Cash Flow'!$F$29:$EG$29)*'Rent Roll'!$T24*'Rent Roll'!$R24),"-"),"-")</f>
        <v>-</v>
      </c>
      <c r="CK54" s="92" t="str">
        <f>IFERROR(IF(CK$3='Rent Roll'!$U24,(-SUMIF('Monthly Cash Flow'!$F$2:$EG$2,'Commercial Lease'!CK$2,'Monthly Cash Flow'!$F$29:$EG$29)*'Rent Roll'!$T24*'Rent Roll'!$R24),"-"),"-")</f>
        <v>-</v>
      </c>
      <c r="CL54" s="92" t="str">
        <f>IFERROR(IF(CL$3='Rent Roll'!$U24,(-SUMIF('Monthly Cash Flow'!$F$2:$EG$2,'Commercial Lease'!CL$2,'Monthly Cash Flow'!$F$29:$EG$29)*'Rent Roll'!$T24*'Rent Roll'!$R24),"-"),"-")</f>
        <v>-</v>
      </c>
      <c r="CM54" s="92" t="str">
        <f>IFERROR(IF(CM$3='Rent Roll'!$U24,(-SUMIF('Monthly Cash Flow'!$F$2:$EG$2,'Commercial Lease'!CM$2,'Monthly Cash Flow'!$F$29:$EG$29)*'Rent Roll'!$T24*'Rent Roll'!$R24),"-"),"-")</f>
        <v>-</v>
      </c>
      <c r="CN54" s="92" t="str">
        <f>IFERROR(IF(CN$3='Rent Roll'!$U24,(-SUMIF('Monthly Cash Flow'!$F$2:$EG$2,'Commercial Lease'!CN$2,'Monthly Cash Flow'!$F$29:$EG$29)*'Rent Roll'!$T24*'Rent Roll'!$R24),"-"),"-")</f>
        <v>-</v>
      </c>
      <c r="CO54" s="92" t="str">
        <f>IFERROR(IF(CO$3='Rent Roll'!$U24,(-SUMIF('Monthly Cash Flow'!$F$2:$EG$2,'Commercial Lease'!CO$2,'Monthly Cash Flow'!$F$29:$EG$29)*'Rent Roll'!$T24*'Rent Roll'!$R24),"-"),"-")</f>
        <v>-</v>
      </c>
      <c r="CP54" s="92" t="str">
        <f>IFERROR(IF(CP$3='Rent Roll'!$U24,(-SUMIF('Monthly Cash Flow'!$F$2:$EG$2,'Commercial Lease'!CP$2,'Monthly Cash Flow'!$F$29:$EG$29)*'Rent Roll'!$T24*'Rent Roll'!$R24),"-"),"-")</f>
        <v>-</v>
      </c>
      <c r="CQ54" s="92" t="str">
        <f>IFERROR(IF(CQ$3='Rent Roll'!$U24,(-SUMIF('Monthly Cash Flow'!$F$2:$EG$2,'Commercial Lease'!CQ$2,'Monthly Cash Flow'!$F$29:$EG$29)*'Rent Roll'!$T24*'Rent Roll'!$R24),"-"),"-")</f>
        <v>-</v>
      </c>
      <c r="CR54" s="92" t="str">
        <f>IFERROR(IF(CR$3='Rent Roll'!$U24,(-SUMIF('Monthly Cash Flow'!$F$2:$EG$2,'Commercial Lease'!CR$2,'Monthly Cash Flow'!$F$29:$EG$29)*'Rent Roll'!$T24*'Rent Roll'!$R24),"-"),"-")</f>
        <v>-</v>
      </c>
      <c r="CS54" s="92" t="str">
        <f>IFERROR(IF(CS$3='Rent Roll'!$U24,(-SUMIF('Monthly Cash Flow'!$F$2:$EG$2,'Commercial Lease'!CS$2,'Monthly Cash Flow'!$F$29:$EG$29)*'Rent Roll'!$T24*'Rent Roll'!$R24),"-"),"-")</f>
        <v>-</v>
      </c>
      <c r="CT54" s="92" t="str">
        <f>IFERROR(IF(CT$3='Rent Roll'!$U24,(-SUMIF('Monthly Cash Flow'!$F$2:$EG$2,'Commercial Lease'!CT$2,'Monthly Cash Flow'!$F$29:$EG$29)*'Rent Roll'!$T24*'Rent Roll'!$R24),"-"),"-")</f>
        <v>-</v>
      </c>
      <c r="CU54" s="92" t="str">
        <f>IFERROR(IF(CU$3='Rent Roll'!$U24,(-SUMIF('Monthly Cash Flow'!$F$2:$EG$2,'Commercial Lease'!CU$2,'Monthly Cash Flow'!$F$29:$EG$29)*'Rent Roll'!$T24*'Rent Roll'!$R24),"-"),"-")</f>
        <v>-</v>
      </c>
      <c r="CV54" s="92" t="str">
        <f>IFERROR(IF(CV$3='Rent Roll'!$U24,(-SUMIF('Monthly Cash Flow'!$F$2:$EG$2,'Commercial Lease'!CV$2,'Monthly Cash Flow'!$F$29:$EG$29)*'Rent Roll'!$T24*'Rent Roll'!$R24),"-"),"-")</f>
        <v>-</v>
      </c>
      <c r="CW54" s="92" t="str">
        <f>IFERROR(IF(CW$3='Rent Roll'!$U24,(-SUMIF('Monthly Cash Flow'!$F$2:$EG$2,'Commercial Lease'!CW$2,'Monthly Cash Flow'!$F$29:$EG$29)*'Rent Roll'!$T24*'Rent Roll'!$R24),"-"),"-")</f>
        <v>-</v>
      </c>
      <c r="CX54" s="92" t="str">
        <f>IFERROR(IF(CX$3='Rent Roll'!$U24,(-SUMIF('Monthly Cash Flow'!$F$2:$EG$2,'Commercial Lease'!CX$2,'Monthly Cash Flow'!$F$29:$EG$29)*'Rent Roll'!$T24*'Rent Roll'!$R24),"-"),"-")</f>
        <v>-</v>
      </c>
      <c r="CY54" s="92" t="str">
        <f>IFERROR(IF(CY$3='Rent Roll'!$U24,(-SUMIF('Monthly Cash Flow'!$F$2:$EG$2,'Commercial Lease'!CY$2,'Monthly Cash Flow'!$F$29:$EG$29)*'Rent Roll'!$T24*'Rent Roll'!$R24),"-"),"-")</f>
        <v>-</v>
      </c>
      <c r="CZ54" s="92" t="str">
        <f>IFERROR(IF(CZ$3='Rent Roll'!$U24,(-SUMIF('Monthly Cash Flow'!$F$2:$EG$2,'Commercial Lease'!CZ$2,'Monthly Cash Flow'!$F$29:$EG$29)*'Rent Roll'!$T24*'Rent Roll'!$R24),"-"),"-")</f>
        <v>-</v>
      </c>
      <c r="DA54" s="92" t="str">
        <f>IFERROR(IF(DA$3='Rent Roll'!$U24,(-SUMIF('Monthly Cash Flow'!$F$2:$EG$2,'Commercial Lease'!DA$2,'Monthly Cash Flow'!$F$29:$EG$29)*'Rent Roll'!$T24*'Rent Roll'!$R24),"-"),"-")</f>
        <v>-</v>
      </c>
      <c r="DB54" s="92" t="str">
        <f>IFERROR(IF(DB$3='Rent Roll'!$U24,(-SUMIF('Monthly Cash Flow'!$F$2:$EG$2,'Commercial Lease'!DB$2,'Monthly Cash Flow'!$F$29:$EG$29)*'Rent Roll'!$T24*'Rent Roll'!$R24),"-"),"-")</f>
        <v>-</v>
      </c>
      <c r="DC54" s="92" t="str">
        <f>IFERROR(IF(DC$3='Rent Roll'!$U24,(-SUMIF('Monthly Cash Flow'!$F$2:$EG$2,'Commercial Lease'!DC$2,'Monthly Cash Flow'!$F$29:$EG$29)*'Rent Roll'!$T24*'Rent Roll'!$R24),"-"),"-")</f>
        <v>-</v>
      </c>
      <c r="DD54" s="92" t="str">
        <f>IFERROR(IF(DD$3='Rent Roll'!$U24,(-SUMIF('Monthly Cash Flow'!$F$2:$EG$2,'Commercial Lease'!DD$2,'Monthly Cash Flow'!$F$29:$EG$29)*'Rent Roll'!$T24*'Rent Roll'!$R24),"-"),"-")</f>
        <v>-</v>
      </c>
      <c r="DE54" s="92" t="str">
        <f>IFERROR(IF(DE$3='Rent Roll'!$U24,(-SUMIF('Monthly Cash Flow'!$F$2:$EG$2,'Commercial Lease'!DE$2,'Monthly Cash Flow'!$F$29:$EG$29)*'Rent Roll'!$T24*'Rent Roll'!$R24),"-"),"-")</f>
        <v>-</v>
      </c>
      <c r="DF54" s="92" t="str">
        <f>IFERROR(IF(DF$3='Rent Roll'!$U24,(-SUMIF('Monthly Cash Flow'!$F$2:$EG$2,'Commercial Lease'!DF$2,'Monthly Cash Flow'!$F$29:$EG$29)*'Rent Roll'!$T24*'Rent Roll'!$R24),"-"),"-")</f>
        <v>-</v>
      </c>
      <c r="DG54" s="92" t="str">
        <f>IFERROR(IF(DG$3='Rent Roll'!$U24,(-SUMIF('Monthly Cash Flow'!$F$2:$EG$2,'Commercial Lease'!DG$2,'Monthly Cash Flow'!$F$29:$EG$29)*'Rent Roll'!$T24*'Rent Roll'!$R24),"-"),"-")</f>
        <v>-</v>
      </c>
      <c r="DH54" s="92" t="str">
        <f>IFERROR(IF(DH$3='Rent Roll'!$U24,(-SUMIF('Monthly Cash Flow'!$F$2:$EG$2,'Commercial Lease'!DH$2,'Monthly Cash Flow'!$F$29:$EG$29)*'Rent Roll'!$T24*'Rent Roll'!$R24),"-"),"-")</f>
        <v>-</v>
      </c>
      <c r="DI54" s="92" t="str">
        <f>IFERROR(IF(DI$3='Rent Roll'!$U24,(-SUMIF('Monthly Cash Flow'!$F$2:$EG$2,'Commercial Lease'!DI$2,'Monthly Cash Flow'!$F$29:$EG$29)*'Rent Roll'!$T24*'Rent Roll'!$R24),"-"),"-")</f>
        <v>-</v>
      </c>
      <c r="DJ54" s="92" t="str">
        <f>IFERROR(IF(DJ$3='Rent Roll'!$U24,(-SUMIF('Monthly Cash Flow'!$F$2:$EG$2,'Commercial Lease'!DJ$2,'Monthly Cash Flow'!$F$29:$EG$29)*'Rent Roll'!$T24*'Rent Roll'!$R24),"-"),"-")</f>
        <v>-</v>
      </c>
      <c r="DK54" s="92" t="str">
        <f>IFERROR(IF(DK$3='Rent Roll'!$U24,(-SUMIF('Monthly Cash Flow'!$F$2:$EG$2,'Commercial Lease'!DK$2,'Monthly Cash Flow'!$F$29:$EG$29)*'Rent Roll'!$T24*'Rent Roll'!$R24),"-"),"-")</f>
        <v>-</v>
      </c>
      <c r="DL54" s="92" t="str">
        <f>IFERROR(IF(DL$3='Rent Roll'!$U24,(-SUMIF('Monthly Cash Flow'!$F$2:$EG$2,'Commercial Lease'!DL$2,'Monthly Cash Flow'!$F$29:$EG$29)*'Rent Roll'!$T24*'Rent Roll'!$R24),"-"),"-")</f>
        <v>-</v>
      </c>
      <c r="DM54" s="92" t="str">
        <f>IFERROR(IF(DM$3='Rent Roll'!$U24,(-SUMIF('Monthly Cash Flow'!$F$2:$EG$2,'Commercial Lease'!DM$2,'Monthly Cash Flow'!$F$29:$EG$29)*'Rent Roll'!$T24*'Rent Roll'!$R24),"-"),"-")</f>
        <v>-</v>
      </c>
      <c r="DN54" s="92" t="str">
        <f>IFERROR(IF(DN$3='Rent Roll'!$U24,(-SUMIF('Monthly Cash Flow'!$F$2:$EG$2,'Commercial Lease'!DN$2,'Monthly Cash Flow'!$F$29:$EG$29)*'Rent Roll'!$T24*'Rent Roll'!$R24),"-"),"-")</f>
        <v>-</v>
      </c>
      <c r="DO54" s="92" t="str">
        <f>IFERROR(IF(DO$3='Rent Roll'!$U24,(-SUMIF('Monthly Cash Flow'!$F$2:$EG$2,'Commercial Lease'!DO$2,'Monthly Cash Flow'!$F$29:$EG$29)*'Rent Roll'!$T24*'Rent Roll'!$R24),"-"),"-")</f>
        <v>-</v>
      </c>
      <c r="DP54" s="92" t="str">
        <f>IFERROR(IF(DP$3='Rent Roll'!$U24,(-SUMIF('Monthly Cash Flow'!$F$2:$EG$2,'Commercial Lease'!DP$2,'Monthly Cash Flow'!$F$29:$EG$29)*'Rent Roll'!$T24*'Rent Roll'!$R24),"-"),"-")</f>
        <v>-</v>
      </c>
      <c r="DQ54" s="92" t="str">
        <f>IFERROR(IF(DQ$3='Rent Roll'!$U24,(-SUMIF('Monthly Cash Flow'!$F$2:$EG$2,'Commercial Lease'!DQ$2,'Monthly Cash Flow'!$F$29:$EG$29)*'Rent Roll'!$T24*'Rent Roll'!$R24),"-"),"-")</f>
        <v>-</v>
      </c>
      <c r="DR54" s="92" t="str">
        <f>IFERROR(IF(DR$3='Rent Roll'!$U24,(-SUMIF('Monthly Cash Flow'!$F$2:$EG$2,'Commercial Lease'!DR$2,'Monthly Cash Flow'!$F$29:$EG$29)*'Rent Roll'!$T24*'Rent Roll'!$R24),"-"),"-")</f>
        <v>-</v>
      </c>
      <c r="DS54" s="92" t="str">
        <f>IFERROR(IF(DS$3='Rent Roll'!$U24,(-SUMIF('Monthly Cash Flow'!$F$2:$EG$2,'Commercial Lease'!DS$2,'Monthly Cash Flow'!$F$29:$EG$29)*'Rent Roll'!$T24*'Rent Roll'!$R24),"-"),"-")</f>
        <v>-</v>
      </c>
      <c r="DT54" s="92" t="str">
        <f>IFERROR(IF(DT$3='Rent Roll'!$U24,(-SUMIF('Monthly Cash Flow'!$F$2:$EG$2,'Commercial Lease'!DT$2,'Monthly Cash Flow'!$F$29:$EG$29)*'Rent Roll'!$T24*'Rent Roll'!$R24),"-"),"-")</f>
        <v>-</v>
      </c>
      <c r="DU54" s="92" t="str">
        <f>IFERROR(IF(DU$3='Rent Roll'!$U24,(-SUMIF('Monthly Cash Flow'!$F$2:$EG$2,'Commercial Lease'!DU$2,'Monthly Cash Flow'!$F$29:$EG$29)*'Rent Roll'!$T24*'Rent Roll'!$R24),"-"),"-")</f>
        <v>-</v>
      </c>
      <c r="DV54" s="92" t="str">
        <f>IFERROR(IF(DV$3='Rent Roll'!$U24,(-SUMIF('Monthly Cash Flow'!$F$2:$EG$2,'Commercial Lease'!DV$2,'Monthly Cash Flow'!$F$29:$EG$29)*'Rent Roll'!$T24*'Rent Roll'!$R24),"-"),"-")</f>
        <v>-</v>
      </c>
      <c r="DW54" s="92" t="str">
        <f>IFERROR(IF(DW$3='Rent Roll'!$U24,(-SUMIF('Monthly Cash Flow'!$F$2:$EG$2,'Commercial Lease'!DW$2,'Monthly Cash Flow'!$F$29:$EG$29)*'Rent Roll'!$T24*'Rent Roll'!$R24),"-"),"-")</f>
        <v>-</v>
      </c>
      <c r="DX54" s="92" t="str">
        <f>IFERROR(IF(DX$3='Rent Roll'!$U24,(-SUMIF('Monthly Cash Flow'!$F$2:$EG$2,'Commercial Lease'!DX$2,'Monthly Cash Flow'!$F$29:$EG$29)*'Rent Roll'!$T24*'Rent Roll'!$R24),"-"),"-")</f>
        <v>-</v>
      </c>
      <c r="DY54" s="92" t="str">
        <f>IFERROR(IF(DY$3='Rent Roll'!$U24,(-SUMIF('Monthly Cash Flow'!$F$2:$EG$2,'Commercial Lease'!DY$2,'Monthly Cash Flow'!$F$29:$EG$29)*'Rent Roll'!$T24*'Rent Roll'!$R24),"-"),"-")</f>
        <v>-</v>
      </c>
      <c r="DZ54" s="92" t="str">
        <f>IFERROR(IF(DZ$3='Rent Roll'!$U24,(-SUMIF('Monthly Cash Flow'!$F$2:$EG$2,'Commercial Lease'!DZ$2,'Monthly Cash Flow'!$F$29:$EG$29)*'Rent Roll'!$T24*'Rent Roll'!$R24),"-"),"-")</f>
        <v>-</v>
      </c>
      <c r="EA54" s="92" t="str">
        <f>IFERROR(IF(EA$3='Rent Roll'!$U24,(-SUMIF('Monthly Cash Flow'!$F$2:$EG$2,'Commercial Lease'!EA$2,'Monthly Cash Flow'!$F$29:$EG$29)*'Rent Roll'!$T24*'Rent Roll'!$R24),"-"),"-")</f>
        <v>-</v>
      </c>
      <c r="EB54" s="92" t="str">
        <f>IFERROR(IF(EB$3='Rent Roll'!$U24,(-SUMIF('Monthly Cash Flow'!$F$2:$EG$2,'Commercial Lease'!EB$2,'Monthly Cash Flow'!$F$29:$EG$29)*'Rent Roll'!$T24*'Rent Roll'!$R24),"-"),"-")</f>
        <v>-</v>
      </c>
      <c r="EC54" s="92" t="str">
        <f>IFERROR(IF(EC$3='Rent Roll'!$U24,(-SUMIF('Monthly Cash Flow'!$F$2:$EG$2,'Commercial Lease'!EC$2,'Monthly Cash Flow'!$F$29:$EG$29)*'Rent Roll'!$T24*'Rent Roll'!$R24),"-"),"-")</f>
        <v>-</v>
      </c>
      <c r="ED54" s="92" t="str">
        <f>IFERROR(IF(ED$3='Rent Roll'!$U24,(-SUMIF('Monthly Cash Flow'!$F$2:$EG$2,'Commercial Lease'!ED$2,'Monthly Cash Flow'!$F$29:$EG$29)*'Rent Roll'!$T24*'Rent Roll'!$R24),"-"),"-")</f>
        <v>-</v>
      </c>
      <c r="EE54" s="92" t="str">
        <f>IFERROR(IF(EE$3='Rent Roll'!$U24,(-SUMIF('Monthly Cash Flow'!$F$2:$EG$2,'Commercial Lease'!EE$2,'Monthly Cash Flow'!$F$29:$EG$29)*'Rent Roll'!$T24*'Rent Roll'!$R24),"-"),"-")</f>
        <v>-</v>
      </c>
      <c r="EF54" s="214" t="str">
        <f>IFERROR(IF(EF$3='Rent Roll'!$U24,(-SUMIF('Monthly Cash Flow'!$F$2:$EG$2,'Commercial Lease'!EF$2,'Monthly Cash Flow'!$F$29:$EG$29)*'Rent Roll'!$T24*'Rent Roll'!$R24),"-"),"-")</f>
        <v>-</v>
      </c>
      <c r="EG54" s="251" t="s">
        <v>109</v>
      </c>
    </row>
    <row r="55" spans="2:137" x14ac:dyDescent="0.25">
      <c r="B55" s="291"/>
      <c r="C55" s="287" t="str">
        <f>CONCATENATE('Rent Roll'!B25&amp;" - "&amp;'Rent Roll'!C25)</f>
        <v xml:space="preserve"> - </v>
      </c>
      <c r="D55" s="214">
        <f t="shared" si="15"/>
        <v>0</v>
      </c>
      <c r="E55" s="92" t="str">
        <f>IFERROR(IF(E$3='Rent Roll'!$U25,(-SUMIF('Monthly Cash Flow'!$F$2:$EG$2,'Commercial Lease'!E$2,'Monthly Cash Flow'!$F$29:$EG$29)*'Rent Roll'!$T25*'Rent Roll'!$R25),"-"),"-")</f>
        <v>-</v>
      </c>
      <c r="F55" s="92" t="str">
        <f>IFERROR(IF(F$3='Rent Roll'!$U25,(-SUMIF('Monthly Cash Flow'!$F$2:$EG$2,'Commercial Lease'!F$2,'Monthly Cash Flow'!$F$29:$EG$29)*'Rent Roll'!$T25*'Rent Roll'!$R25),"-"),"-")</f>
        <v>-</v>
      </c>
      <c r="G55" s="92" t="str">
        <f>IFERROR(IF(G$3='Rent Roll'!$U25,(-SUMIF('Monthly Cash Flow'!$F$2:$EG$2,'Commercial Lease'!G$2,'Monthly Cash Flow'!$F$29:$EG$29)*'Rent Roll'!$T25*'Rent Roll'!$R25),"-"),"-")</f>
        <v>-</v>
      </c>
      <c r="H55" s="92" t="str">
        <f>IFERROR(IF(H$3='Rent Roll'!$U25,(-SUMIF('Monthly Cash Flow'!$F$2:$EG$2,'Commercial Lease'!H$2,'Monthly Cash Flow'!$F$29:$EG$29)*'Rent Roll'!$T25*'Rent Roll'!$R25),"-"),"-")</f>
        <v>-</v>
      </c>
      <c r="I55" s="92" t="str">
        <f>IFERROR(IF(I$3='Rent Roll'!$U25,(-SUMIF('Monthly Cash Flow'!$F$2:$EG$2,'Commercial Lease'!I$2,'Monthly Cash Flow'!$F$29:$EG$29)*'Rent Roll'!$T25*'Rent Roll'!$R25),"-"),"-")</f>
        <v>-</v>
      </c>
      <c r="J55" s="92" t="str">
        <f>IFERROR(IF(J$3='Rent Roll'!$U25,(-SUMIF('Monthly Cash Flow'!$F$2:$EG$2,'Commercial Lease'!J$2,'Monthly Cash Flow'!$F$29:$EG$29)*'Rent Roll'!$T25*'Rent Roll'!$R25),"-"),"-")</f>
        <v>-</v>
      </c>
      <c r="K55" s="92" t="str">
        <f>IFERROR(IF(K$3='Rent Roll'!$U25,(-SUMIF('Monthly Cash Flow'!$F$2:$EG$2,'Commercial Lease'!K$2,'Monthly Cash Flow'!$F$29:$EG$29)*'Rent Roll'!$T25*'Rent Roll'!$R25),"-"),"-")</f>
        <v>-</v>
      </c>
      <c r="L55" s="92" t="str">
        <f>IFERROR(IF(L$3='Rent Roll'!$U25,(-SUMIF('Monthly Cash Flow'!$F$2:$EG$2,'Commercial Lease'!L$2,'Monthly Cash Flow'!$F$29:$EG$29)*'Rent Roll'!$T25*'Rent Roll'!$R25),"-"),"-")</f>
        <v>-</v>
      </c>
      <c r="M55" s="92" t="str">
        <f>IFERROR(IF(M$3='Rent Roll'!$U25,(-SUMIF('Monthly Cash Flow'!$F$2:$EG$2,'Commercial Lease'!M$2,'Monthly Cash Flow'!$F$29:$EG$29)*'Rent Roll'!$T25*'Rent Roll'!$R25),"-"),"-")</f>
        <v>-</v>
      </c>
      <c r="N55" s="92" t="str">
        <f>IFERROR(IF(N$3='Rent Roll'!$U25,(-SUMIF('Monthly Cash Flow'!$F$2:$EG$2,'Commercial Lease'!N$2,'Monthly Cash Flow'!$F$29:$EG$29)*'Rent Roll'!$T25*'Rent Roll'!$R25),"-"),"-")</f>
        <v>-</v>
      </c>
      <c r="O55" s="92" t="str">
        <f>IFERROR(IF(O$3='Rent Roll'!$U25,(-SUMIF('Monthly Cash Flow'!$F$2:$EG$2,'Commercial Lease'!O$2,'Monthly Cash Flow'!$F$29:$EG$29)*'Rent Roll'!$T25*'Rent Roll'!$R25),"-"),"-")</f>
        <v>-</v>
      </c>
      <c r="P55" s="92" t="str">
        <f>IFERROR(IF(P$3='Rent Roll'!$U25,(-SUMIF('Monthly Cash Flow'!$F$2:$EG$2,'Commercial Lease'!P$2,'Monthly Cash Flow'!$F$29:$EG$29)*'Rent Roll'!$T25*'Rent Roll'!$R25),"-"),"-")</f>
        <v>-</v>
      </c>
      <c r="Q55" s="92" t="str">
        <f>IFERROR(IF(Q$3='Rent Roll'!$U25,(-SUMIF('Monthly Cash Flow'!$F$2:$EG$2,'Commercial Lease'!Q$2,'Monthly Cash Flow'!$F$29:$EG$29)*'Rent Roll'!$T25*'Rent Roll'!$R25),"-"),"-")</f>
        <v>-</v>
      </c>
      <c r="R55" s="92" t="str">
        <f>IFERROR(IF(R$3='Rent Roll'!$U25,(-SUMIF('Monthly Cash Flow'!$F$2:$EG$2,'Commercial Lease'!R$2,'Monthly Cash Flow'!$F$29:$EG$29)*'Rent Roll'!$T25*'Rent Roll'!$R25),"-"),"-")</f>
        <v>-</v>
      </c>
      <c r="S55" s="92" t="str">
        <f>IFERROR(IF(S$3='Rent Roll'!$U25,(-SUMIF('Monthly Cash Flow'!$F$2:$EG$2,'Commercial Lease'!S$2,'Monthly Cash Flow'!$F$29:$EG$29)*'Rent Roll'!$T25*'Rent Roll'!$R25),"-"),"-")</f>
        <v>-</v>
      </c>
      <c r="T55" s="92" t="str">
        <f>IFERROR(IF(T$3='Rent Roll'!$U25,(-SUMIF('Monthly Cash Flow'!$F$2:$EG$2,'Commercial Lease'!T$2,'Monthly Cash Flow'!$F$29:$EG$29)*'Rent Roll'!$T25*'Rent Roll'!$R25),"-"),"-")</f>
        <v>-</v>
      </c>
      <c r="U55" s="92" t="str">
        <f>IFERROR(IF(U$3='Rent Roll'!$U25,(-SUMIF('Monthly Cash Flow'!$F$2:$EG$2,'Commercial Lease'!U$2,'Monthly Cash Flow'!$F$29:$EG$29)*'Rent Roll'!$T25*'Rent Roll'!$R25),"-"),"-")</f>
        <v>-</v>
      </c>
      <c r="V55" s="92" t="str">
        <f>IFERROR(IF(V$3='Rent Roll'!$U25,(-SUMIF('Monthly Cash Flow'!$F$2:$EG$2,'Commercial Lease'!V$2,'Monthly Cash Flow'!$F$29:$EG$29)*'Rent Roll'!$T25*'Rent Roll'!$R25),"-"),"-")</f>
        <v>-</v>
      </c>
      <c r="W55" s="92" t="str">
        <f>IFERROR(IF(W$3='Rent Roll'!$U25,(-SUMIF('Monthly Cash Flow'!$F$2:$EG$2,'Commercial Lease'!W$2,'Monthly Cash Flow'!$F$29:$EG$29)*'Rent Roll'!$T25*'Rent Roll'!$R25),"-"),"-")</f>
        <v>-</v>
      </c>
      <c r="X55" s="92" t="str">
        <f>IFERROR(IF(X$3='Rent Roll'!$U25,(-SUMIF('Monthly Cash Flow'!$F$2:$EG$2,'Commercial Lease'!X$2,'Monthly Cash Flow'!$F$29:$EG$29)*'Rent Roll'!$T25*'Rent Roll'!$R25),"-"),"-")</f>
        <v>-</v>
      </c>
      <c r="Y55" s="92" t="str">
        <f>IFERROR(IF(Y$3='Rent Roll'!$U25,(-SUMIF('Monthly Cash Flow'!$F$2:$EG$2,'Commercial Lease'!Y$2,'Monthly Cash Flow'!$F$29:$EG$29)*'Rent Roll'!$T25*'Rent Roll'!$R25),"-"),"-")</f>
        <v>-</v>
      </c>
      <c r="Z55" s="92" t="str">
        <f>IFERROR(IF(Z$3='Rent Roll'!$U25,(-SUMIF('Monthly Cash Flow'!$F$2:$EG$2,'Commercial Lease'!Z$2,'Monthly Cash Flow'!$F$29:$EG$29)*'Rent Roll'!$T25*'Rent Roll'!$R25),"-"),"-")</f>
        <v>-</v>
      </c>
      <c r="AA55" s="92" t="str">
        <f>IFERROR(IF(AA$3='Rent Roll'!$U25,(-SUMIF('Monthly Cash Flow'!$F$2:$EG$2,'Commercial Lease'!AA$2,'Monthly Cash Flow'!$F$29:$EG$29)*'Rent Roll'!$T25*'Rent Roll'!$R25),"-"),"-")</f>
        <v>-</v>
      </c>
      <c r="AB55" s="92" t="str">
        <f>IFERROR(IF(AB$3='Rent Roll'!$U25,(-SUMIF('Monthly Cash Flow'!$F$2:$EG$2,'Commercial Lease'!AB$2,'Monthly Cash Flow'!$F$29:$EG$29)*'Rent Roll'!$T25*'Rent Roll'!$R25),"-"),"-")</f>
        <v>-</v>
      </c>
      <c r="AC55" s="92" t="str">
        <f>IFERROR(IF(AC$3='Rent Roll'!$U25,(-SUMIF('Monthly Cash Flow'!$F$2:$EG$2,'Commercial Lease'!AC$2,'Monthly Cash Flow'!$F$29:$EG$29)*'Rent Roll'!$T25*'Rent Roll'!$R25),"-"),"-")</f>
        <v>-</v>
      </c>
      <c r="AD55" s="92" t="str">
        <f>IFERROR(IF(AD$3='Rent Roll'!$U25,(-SUMIF('Monthly Cash Flow'!$F$2:$EG$2,'Commercial Lease'!AD$2,'Monthly Cash Flow'!$F$29:$EG$29)*'Rent Roll'!$T25*'Rent Roll'!$R25),"-"),"-")</f>
        <v>-</v>
      </c>
      <c r="AE55" s="92" t="str">
        <f>IFERROR(IF(AE$3='Rent Roll'!$U25,(-SUMIF('Monthly Cash Flow'!$F$2:$EG$2,'Commercial Lease'!AE$2,'Monthly Cash Flow'!$F$29:$EG$29)*'Rent Roll'!$T25*'Rent Roll'!$R25),"-"),"-")</f>
        <v>-</v>
      </c>
      <c r="AF55" s="92" t="str">
        <f>IFERROR(IF(AF$3='Rent Roll'!$U25,(-SUMIF('Monthly Cash Flow'!$F$2:$EG$2,'Commercial Lease'!AF$2,'Monthly Cash Flow'!$F$29:$EG$29)*'Rent Roll'!$T25*'Rent Roll'!$R25),"-"),"-")</f>
        <v>-</v>
      </c>
      <c r="AG55" s="92" t="str">
        <f>IFERROR(IF(AG$3='Rent Roll'!$U25,(-SUMIF('Monthly Cash Flow'!$F$2:$EG$2,'Commercial Lease'!AG$2,'Monthly Cash Flow'!$F$29:$EG$29)*'Rent Roll'!$T25*'Rent Roll'!$R25),"-"),"-")</f>
        <v>-</v>
      </c>
      <c r="AH55" s="92" t="str">
        <f>IFERROR(IF(AH$3='Rent Roll'!$U25,(-SUMIF('Monthly Cash Flow'!$F$2:$EG$2,'Commercial Lease'!AH$2,'Monthly Cash Flow'!$F$29:$EG$29)*'Rent Roll'!$T25*'Rent Roll'!$R25),"-"),"-")</f>
        <v>-</v>
      </c>
      <c r="AI55" s="92" t="str">
        <f>IFERROR(IF(AI$3='Rent Roll'!$U25,(-SUMIF('Monthly Cash Flow'!$F$2:$EG$2,'Commercial Lease'!AI$2,'Monthly Cash Flow'!$F$29:$EG$29)*'Rent Roll'!$T25*'Rent Roll'!$R25),"-"),"-")</f>
        <v>-</v>
      </c>
      <c r="AJ55" s="92" t="str">
        <f>IFERROR(IF(AJ$3='Rent Roll'!$U25,(-SUMIF('Monthly Cash Flow'!$F$2:$EG$2,'Commercial Lease'!AJ$2,'Monthly Cash Flow'!$F$29:$EG$29)*'Rent Roll'!$T25*'Rent Roll'!$R25),"-"),"-")</f>
        <v>-</v>
      </c>
      <c r="AK55" s="92" t="str">
        <f>IFERROR(IF(AK$3='Rent Roll'!$U25,(-SUMIF('Monthly Cash Flow'!$F$2:$EG$2,'Commercial Lease'!AK$2,'Monthly Cash Flow'!$F$29:$EG$29)*'Rent Roll'!$T25*'Rent Roll'!$R25),"-"),"-")</f>
        <v>-</v>
      </c>
      <c r="AL55" s="92" t="str">
        <f>IFERROR(IF(AL$3='Rent Roll'!$U25,(-SUMIF('Monthly Cash Flow'!$F$2:$EG$2,'Commercial Lease'!AL$2,'Monthly Cash Flow'!$F$29:$EG$29)*'Rent Roll'!$T25*'Rent Roll'!$R25),"-"),"-")</f>
        <v>-</v>
      </c>
      <c r="AM55" s="92" t="str">
        <f>IFERROR(IF(AM$3='Rent Roll'!$U25,(-SUMIF('Monthly Cash Flow'!$F$2:$EG$2,'Commercial Lease'!AM$2,'Monthly Cash Flow'!$F$29:$EG$29)*'Rent Roll'!$T25*'Rent Roll'!$R25),"-"),"-")</f>
        <v>-</v>
      </c>
      <c r="AN55" s="92" t="str">
        <f>IFERROR(IF(AN$3='Rent Roll'!$U25,(-SUMIF('Monthly Cash Flow'!$F$2:$EG$2,'Commercial Lease'!AN$2,'Monthly Cash Flow'!$F$29:$EG$29)*'Rent Roll'!$T25*'Rent Roll'!$R25),"-"),"-")</f>
        <v>-</v>
      </c>
      <c r="AO55" s="92" t="str">
        <f>IFERROR(IF(AO$3='Rent Roll'!$U25,(-SUMIF('Monthly Cash Flow'!$F$2:$EG$2,'Commercial Lease'!AO$2,'Monthly Cash Flow'!$F$29:$EG$29)*'Rent Roll'!$T25*'Rent Roll'!$R25),"-"),"-")</f>
        <v>-</v>
      </c>
      <c r="AP55" s="92" t="str">
        <f>IFERROR(IF(AP$3='Rent Roll'!$U25,(-SUMIF('Monthly Cash Flow'!$F$2:$EG$2,'Commercial Lease'!AP$2,'Monthly Cash Flow'!$F$29:$EG$29)*'Rent Roll'!$T25*'Rent Roll'!$R25),"-"),"-")</f>
        <v>-</v>
      </c>
      <c r="AQ55" s="92" t="str">
        <f>IFERROR(IF(AQ$3='Rent Roll'!$U25,(-SUMIF('Monthly Cash Flow'!$F$2:$EG$2,'Commercial Lease'!AQ$2,'Monthly Cash Flow'!$F$29:$EG$29)*'Rent Roll'!$T25*'Rent Roll'!$R25),"-"),"-")</f>
        <v>-</v>
      </c>
      <c r="AR55" s="92" t="str">
        <f>IFERROR(IF(AR$3='Rent Roll'!$U25,(-SUMIF('Monthly Cash Flow'!$F$2:$EG$2,'Commercial Lease'!AR$2,'Monthly Cash Flow'!$F$29:$EG$29)*'Rent Roll'!$T25*'Rent Roll'!$R25),"-"),"-")</f>
        <v>-</v>
      </c>
      <c r="AS55" s="92" t="str">
        <f>IFERROR(IF(AS$3='Rent Roll'!$U25,(-SUMIF('Monthly Cash Flow'!$F$2:$EG$2,'Commercial Lease'!AS$2,'Monthly Cash Flow'!$F$29:$EG$29)*'Rent Roll'!$T25*'Rent Roll'!$R25),"-"),"-")</f>
        <v>-</v>
      </c>
      <c r="AT55" s="92" t="str">
        <f>IFERROR(IF(AT$3='Rent Roll'!$U25,(-SUMIF('Monthly Cash Flow'!$F$2:$EG$2,'Commercial Lease'!AT$2,'Monthly Cash Flow'!$F$29:$EG$29)*'Rent Roll'!$T25*'Rent Roll'!$R25),"-"),"-")</f>
        <v>-</v>
      </c>
      <c r="AU55" s="92" t="str">
        <f>IFERROR(IF(AU$3='Rent Roll'!$U25,(-SUMIF('Monthly Cash Flow'!$F$2:$EG$2,'Commercial Lease'!AU$2,'Monthly Cash Flow'!$F$29:$EG$29)*'Rent Roll'!$T25*'Rent Roll'!$R25),"-"),"-")</f>
        <v>-</v>
      </c>
      <c r="AV55" s="92" t="str">
        <f>IFERROR(IF(AV$3='Rent Roll'!$U25,(-SUMIF('Monthly Cash Flow'!$F$2:$EG$2,'Commercial Lease'!AV$2,'Monthly Cash Flow'!$F$29:$EG$29)*'Rent Roll'!$T25*'Rent Roll'!$R25),"-"),"-")</f>
        <v>-</v>
      </c>
      <c r="AW55" s="92" t="str">
        <f>IFERROR(IF(AW$3='Rent Roll'!$U25,(-SUMIF('Monthly Cash Flow'!$F$2:$EG$2,'Commercial Lease'!AW$2,'Monthly Cash Flow'!$F$29:$EG$29)*'Rent Roll'!$T25*'Rent Roll'!$R25),"-"),"-")</f>
        <v>-</v>
      </c>
      <c r="AX55" s="92" t="str">
        <f>IFERROR(IF(AX$3='Rent Roll'!$U25,(-SUMIF('Monthly Cash Flow'!$F$2:$EG$2,'Commercial Lease'!AX$2,'Monthly Cash Flow'!$F$29:$EG$29)*'Rent Roll'!$T25*'Rent Roll'!$R25),"-"),"-")</f>
        <v>-</v>
      </c>
      <c r="AY55" s="92" t="str">
        <f>IFERROR(IF(AY$3='Rent Roll'!$U25,(-SUMIF('Monthly Cash Flow'!$F$2:$EG$2,'Commercial Lease'!AY$2,'Monthly Cash Flow'!$F$29:$EG$29)*'Rent Roll'!$T25*'Rent Roll'!$R25),"-"),"-")</f>
        <v>-</v>
      </c>
      <c r="AZ55" s="92" t="str">
        <f>IFERROR(IF(AZ$3='Rent Roll'!$U25,(-SUMIF('Monthly Cash Flow'!$F$2:$EG$2,'Commercial Lease'!AZ$2,'Monthly Cash Flow'!$F$29:$EG$29)*'Rent Roll'!$T25*'Rent Roll'!$R25),"-"),"-")</f>
        <v>-</v>
      </c>
      <c r="BA55" s="92" t="str">
        <f>IFERROR(IF(BA$3='Rent Roll'!$U25,(-SUMIF('Monthly Cash Flow'!$F$2:$EG$2,'Commercial Lease'!BA$2,'Monthly Cash Flow'!$F$29:$EG$29)*'Rent Roll'!$T25*'Rent Roll'!$R25),"-"),"-")</f>
        <v>-</v>
      </c>
      <c r="BB55" s="92" t="str">
        <f>IFERROR(IF(BB$3='Rent Roll'!$U25,(-SUMIF('Monthly Cash Flow'!$F$2:$EG$2,'Commercial Lease'!BB$2,'Monthly Cash Flow'!$F$29:$EG$29)*'Rent Roll'!$T25*'Rent Roll'!$R25),"-"),"-")</f>
        <v>-</v>
      </c>
      <c r="BC55" s="92" t="str">
        <f>IFERROR(IF(BC$3='Rent Roll'!$U25,(-SUMIF('Monthly Cash Flow'!$F$2:$EG$2,'Commercial Lease'!BC$2,'Monthly Cash Flow'!$F$29:$EG$29)*'Rent Roll'!$T25*'Rent Roll'!$R25),"-"),"-")</f>
        <v>-</v>
      </c>
      <c r="BD55" s="92" t="str">
        <f>IFERROR(IF(BD$3='Rent Roll'!$U25,(-SUMIF('Monthly Cash Flow'!$F$2:$EG$2,'Commercial Lease'!BD$2,'Monthly Cash Flow'!$F$29:$EG$29)*'Rent Roll'!$T25*'Rent Roll'!$R25),"-"),"-")</f>
        <v>-</v>
      </c>
      <c r="BE55" s="92" t="str">
        <f>IFERROR(IF(BE$3='Rent Roll'!$U25,(-SUMIF('Monthly Cash Flow'!$F$2:$EG$2,'Commercial Lease'!BE$2,'Monthly Cash Flow'!$F$29:$EG$29)*'Rent Roll'!$T25*'Rent Roll'!$R25),"-"),"-")</f>
        <v>-</v>
      </c>
      <c r="BF55" s="92" t="str">
        <f>IFERROR(IF(BF$3='Rent Roll'!$U25,(-SUMIF('Monthly Cash Flow'!$F$2:$EG$2,'Commercial Lease'!BF$2,'Monthly Cash Flow'!$F$29:$EG$29)*'Rent Roll'!$T25*'Rent Roll'!$R25),"-"),"-")</f>
        <v>-</v>
      </c>
      <c r="BG55" s="92" t="str">
        <f>IFERROR(IF(BG$3='Rent Roll'!$U25,(-SUMIF('Monthly Cash Flow'!$F$2:$EG$2,'Commercial Lease'!BG$2,'Monthly Cash Flow'!$F$29:$EG$29)*'Rent Roll'!$T25*'Rent Roll'!$R25),"-"),"-")</f>
        <v>-</v>
      </c>
      <c r="BH55" s="92" t="str">
        <f>IFERROR(IF(BH$3='Rent Roll'!$U25,(-SUMIF('Monthly Cash Flow'!$F$2:$EG$2,'Commercial Lease'!BH$2,'Monthly Cash Flow'!$F$29:$EG$29)*'Rent Roll'!$T25*'Rent Roll'!$R25),"-"),"-")</f>
        <v>-</v>
      </c>
      <c r="BI55" s="92" t="str">
        <f>IFERROR(IF(BI$3='Rent Roll'!$U25,(-SUMIF('Monthly Cash Flow'!$F$2:$EG$2,'Commercial Lease'!BI$2,'Monthly Cash Flow'!$F$29:$EG$29)*'Rent Roll'!$T25*'Rent Roll'!$R25),"-"),"-")</f>
        <v>-</v>
      </c>
      <c r="BJ55" s="92" t="str">
        <f>IFERROR(IF(BJ$3='Rent Roll'!$U25,(-SUMIF('Monthly Cash Flow'!$F$2:$EG$2,'Commercial Lease'!BJ$2,'Monthly Cash Flow'!$F$29:$EG$29)*'Rent Roll'!$T25*'Rent Roll'!$R25),"-"),"-")</f>
        <v>-</v>
      </c>
      <c r="BK55" s="92" t="str">
        <f>IFERROR(IF(BK$3='Rent Roll'!$U25,(-SUMIF('Monthly Cash Flow'!$F$2:$EG$2,'Commercial Lease'!BK$2,'Monthly Cash Flow'!$F$29:$EG$29)*'Rent Roll'!$T25*'Rent Roll'!$R25),"-"),"-")</f>
        <v>-</v>
      </c>
      <c r="BL55" s="92" t="str">
        <f>IFERROR(IF(BL$3='Rent Roll'!$U25,(-SUMIF('Monthly Cash Flow'!$F$2:$EG$2,'Commercial Lease'!BL$2,'Monthly Cash Flow'!$F$29:$EG$29)*'Rent Roll'!$T25*'Rent Roll'!$R25),"-"),"-")</f>
        <v>-</v>
      </c>
      <c r="BM55" s="92" t="str">
        <f>IFERROR(IF(BM$3='Rent Roll'!$U25,(-SUMIF('Monthly Cash Flow'!$F$2:$EG$2,'Commercial Lease'!BM$2,'Monthly Cash Flow'!$F$29:$EG$29)*'Rent Roll'!$T25*'Rent Roll'!$R25),"-"),"-")</f>
        <v>-</v>
      </c>
      <c r="BN55" s="92" t="str">
        <f>IFERROR(IF(BN$3='Rent Roll'!$U25,(-SUMIF('Monthly Cash Flow'!$F$2:$EG$2,'Commercial Lease'!BN$2,'Monthly Cash Flow'!$F$29:$EG$29)*'Rent Roll'!$T25*'Rent Roll'!$R25),"-"),"-")</f>
        <v>-</v>
      </c>
      <c r="BO55" s="92" t="str">
        <f>IFERROR(IF(BO$3='Rent Roll'!$U25,(-SUMIF('Monthly Cash Flow'!$F$2:$EG$2,'Commercial Lease'!BO$2,'Monthly Cash Flow'!$F$29:$EG$29)*'Rent Roll'!$T25*'Rent Roll'!$R25),"-"),"-")</f>
        <v>-</v>
      </c>
      <c r="BP55" s="92" t="str">
        <f>IFERROR(IF(BP$3='Rent Roll'!$U25,(-SUMIF('Monthly Cash Flow'!$F$2:$EG$2,'Commercial Lease'!BP$2,'Monthly Cash Flow'!$F$29:$EG$29)*'Rent Roll'!$T25*'Rent Roll'!$R25),"-"),"-")</f>
        <v>-</v>
      </c>
      <c r="BQ55" s="92" t="str">
        <f>IFERROR(IF(BQ$3='Rent Roll'!$U25,(-SUMIF('Monthly Cash Flow'!$F$2:$EG$2,'Commercial Lease'!BQ$2,'Monthly Cash Flow'!$F$29:$EG$29)*'Rent Roll'!$T25*'Rent Roll'!$R25),"-"),"-")</f>
        <v>-</v>
      </c>
      <c r="BR55" s="92" t="str">
        <f>IFERROR(IF(BR$3='Rent Roll'!$U25,(-SUMIF('Monthly Cash Flow'!$F$2:$EG$2,'Commercial Lease'!BR$2,'Monthly Cash Flow'!$F$29:$EG$29)*'Rent Roll'!$T25*'Rent Roll'!$R25),"-"),"-")</f>
        <v>-</v>
      </c>
      <c r="BS55" s="92" t="str">
        <f>IFERROR(IF(BS$3='Rent Roll'!$U25,(-SUMIF('Monthly Cash Flow'!$F$2:$EG$2,'Commercial Lease'!BS$2,'Monthly Cash Flow'!$F$29:$EG$29)*'Rent Roll'!$T25*'Rent Roll'!$R25),"-"),"-")</f>
        <v>-</v>
      </c>
      <c r="BT55" s="92" t="str">
        <f>IFERROR(IF(BT$3='Rent Roll'!$U25,(-SUMIF('Monthly Cash Flow'!$F$2:$EG$2,'Commercial Lease'!BT$2,'Monthly Cash Flow'!$F$29:$EG$29)*'Rent Roll'!$T25*'Rent Roll'!$R25),"-"),"-")</f>
        <v>-</v>
      </c>
      <c r="BU55" s="92" t="str">
        <f>IFERROR(IF(BU$3='Rent Roll'!$U25,(-SUMIF('Monthly Cash Flow'!$F$2:$EG$2,'Commercial Lease'!BU$2,'Monthly Cash Flow'!$F$29:$EG$29)*'Rent Roll'!$T25*'Rent Roll'!$R25),"-"),"-")</f>
        <v>-</v>
      </c>
      <c r="BV55" s="92" t="str">
        <f>IFERROR(IF(BV$3='Rent Roll'!$U25,(-SUMIF('Monthly Cash Flow'!$F$2:$EG$2,'Commercial Lease'!BV$2,'Monthly Cash Flow'!$F$29:$EG$29)*'Rent Roll'!$T25*'Rent Roll'!$R25),"-"),"-")</f>
        <v>-</v>
      </c>
      <c r="BW55" s="92" t="str">
        <f>IFERROR(IF(BW$3='Rent Roll'!$U25,(-SUMIF('Monthly Cash Flow'!$F$2:$EG$2,'Commercial Lease'!BW$2,'Monthly Cash Flow'!$F$29:$EG$29)*'Rent Roll'!$T25*'Rent Roll'!$R25),"-"),"-")</f>
        <v>-</v>
      </c>
      <c r="BX55" s="92" t="str">
        <f>IFERROR(IF(BX$3='Rent Roll'!$U25,(-SUMIF('Monthly Cash Flow'!$F$2:$EG$2,'Commercial Lease'!BX$2,'Monthly Cash Flow'!$F$29:$EG$29)*'Rent Roll'!$T25*'Rent Roll'!$R25),"-"),"-")</f>
        <v>-</v>
      </c>
      <c r="BY55" s="92" t="str">
        <f>IFERROR(IF(BY$3='Rent Roll'!$U25,(-SUMIF('Monthly Cash Flow'!$F$2:$EG$2,'Commercial Lease'!BY$2,'Monthly Cash Flow'!$F$29:$EG$29)*'Rent Roll'!$T25*'Rent Roll'!$R25),"-"),"-")</f>
        <v>-</v>
      </c>
      <c r="BZ55" s="92" t="str">
        <f>IFERROR(IF(BZ$3='Rent Roll'!$U25,(-SUMIF('Monthly Cash Flow'!$F$2:$EG$2,'Commercial Lease'!BZ$2,'Monthly Cash Flow'!$F$29:$EG$29)*'Rent Roll'!$T25*'Rent Roll'!$R25),"-"),"-")</f>
        <v>-</v>
      </c>
      <c r="CA55" s="92" t="str">
        <f>IFERROR(IF(CA$3='Rent Roll'!$U25,(-SUMIF('Monthly Cash Flow'!$F$2:$EG$2,'Commercial Lease'!CA$2,'Monthly Cash Flow'!$F$29:$EG$29)*'Rent Roll'!$T25*'Rent Roll'!$R25),"-"),"-")</f>
        <v>-</v>
      </c>
      <c r="CB55" s="92" t="str">
        <f>IFERROR(IF(CB$3='Rent Roll'!$U25,(-SUMIF('Monthly Cash Flow'!$F$2:$EG$2,'Commercial Lease'!CB$2,'Monthly Cash Flow'!$F$29:$EG$29)*'Rent Roll'!$T25*'Rent Roll'!$R25),"-"),"-")</f>
        <v>-</v>
      </c>
      <c r="CC55" s="92" t="str">
        <f>IFERROR(IF(CC$3='Rent Roll'!$U25,(-SUMIF('Monthly Cash Flow'!$F$2:$EG$2,'Commercial Lease'!CC$2,'Monthly Cash Flow'!$F$29:$EG$29)*'Rent Roll'!$T25*'Rent Roll'!$R25),"-"),"-")</f>
        <v>-</v>
      </c>
      <c r="CD55" s="92" t="str">
        <f>IFERROR(IF(CD$3='Rent Roll'!$U25,(-SUMIF('Monthly Cash Flow'!$F$2:$EG$2,'Commercial Lease'!CD$2,'Monthly Cash Flow'!$F$29:$EG$29)*'Rent Roll'!$T25*'Rent Roll'!$R25),"-"),"-")</f>
        <v>-</v>
      </c>
      <c r="CE55" s="92" t="str">
        <f>IFERROR(IF(CE$3='Rent Roll'!$U25,(-SUMIF('Monthly Cash Flow'!$F$2:$EG$2,'Commercial Lease'!CE$2,'Monthly Cash Flow'!$F$29:$EG$29)*'Rent Roll'!$T25*'Rent Roll'!$R25),"-"),"-")</f>
        <v>-</v>
      </c>
      <c r="CF55" s="92" t="str">
        <f>IFERROR(IF(CF$3='Rent Roll'!$U25,(-SUMIF('Monthly Cash Flow'!$F$2:$EG$2,'Commercial Lease'!CF$2,'Monthly Cash Flow'!$F$29:$EG$29)*'Rent Roll'!$T25*'Rent Roll'!$R25),"-"),"-")</f>
        <v>-</v>
      </c>
      <c r="CG55" s="92" t="str">
        <f>IFERROR(IF(CG$3='Rent Roll'!$U25,(-SUMIF('Monthly Cash Flow'!$F$2:$EG$2,'Commercial Lease'!CG$2,'Monthly Cash Flow'!$F$29:$EG$29)*'Rent Roll'!$T25*'Rent Roll'!$R25),"-"),"-")</f>
        <v>-</v>
      </c>
      <c r="CH55" s="92" t="str">
        <f>IFERROR(IF(CH$3='Rent Roll'!$U25,(-SUMIF('Monthly Cash Flow'!$F$2:$EG$2,'Commercial Lease'!CH$2,'Monthly Cash Flow'!$F$29:$EG$29)*'Rent Roll'!$T25*'Rent Roll'!$R25),"-"),"-")</f>
        <v>-</v>
      </c>
      <c r="CI55" s="92" t="str">
        <f>IFERROR(IF(CI$3='Rent Roll'!$U25,(-SUMIF('Monthly Cash Flow'!$F$2:$EG$2,'Commercial Lease'!CI$2,'Monthly Cash Flow'!$F$29:$EG$29)*'Rent Roll'!$T25*'Rent Roll'!$R25),"-"),"-")</f>
        <v>-</v>
      </c>
      <c r="CJ55" s="92" t="str">
        <f>IFERROR(IF(CJ$3='Rent Roll'!$U25,(-SUMIF('Monthly Cash Flow'!$F$2:$EG$2,'Commercial Lease'!CJ$2,'Monthly Cash Flow'!$F$29:$EG$29)*'Rent Roll'!$T25*'Rent Roll'!$R25),"-"),"-")</f>
        <v>-</v>
      </c>
      <c r="CK55" s="92" t="str">
        <f>IFERROR(IF(CK$3='Rent Roll'!$U25,(-SUMIF('Monthly Cash Flow'!$F$2:$EG$2,'Commercial Lease'!CK$2,'Monthly Cash Flow'!$F$29:$EG$29)*'Rent Roll'!$T25*'Rent Roll'!$R25),"-"),"-")</f>
        <v>-</v>
      </c>
      <c r="CL55" s="92" t="str">
        <f>IFERROR(IF(CL$3='Rent Roll'!$U25,(-SUMIF('Monthly Cash Flow'!$F$2:$EG$2,'Commercial Lease'!CL$2,'Monthly Cash Flow'!$F$29:$EG$29)*'Rent Roll'!$T25*'Rent Roll'!$R25),"-"),"-")</f>
        <v>-</v>
      </c>
      <c r="CM55" s="92" t="str">
        <f>IFERROR(IF(CM$3='Rent Roll'!$U25,(-SUMIF('Monthly Cash Flow'!$F$2:$EG$2,'Commercial Lease'!CM$2,'Monthly Cash Flow'!$F$29:$EG$29)*'Rent Roll'!$T25*'Rent Roll'!$R25),"-"),"-")</f>
        <v>-</v>
      </c>
      <c r="CN55" s="92" t="str">
        <f>IFERROR(IF(CN$3='Rent Roll'!$U25,(-SUMIF('Monthly Cash Flow'!$F$2:$EG$2,'Commercial Lease'!CN$2,'Monthly Cash Flow'!$F$29:$EG$29)*'Rent Roll'!$T25*'Rent Roll'!$R25),"-"),"-")</f>
        <v>-</v>
      </c>
      <c r="CO55" s="92" t="str">
        <f>IFERROR(IF(CO$3='Rent Roll'!$U25,(-SUMIF('Monthly Cash Flow'!$F$2:$EG$2,'Commercial Lease'!CO$2,'Monthly Cash Flow'!$F$29:$EG$29)*'Rent Roll'!$T25*'Rent Roll'!$R25),"-"),"-")</f>
        <v>-</v>
      </c>
      <c r="CP55" s="92" t="str">
        <f>IFERROR(IF(CP$3='Rent Roll'!$U25,(-SUMIF('Monthly Cash Flow'!$F$2:$EG$2,'Commercial Lease'!CP$2,'Monthly Cash Flow'!$F$29:$EG$29)*'Rent Roll'!$T25*'Rent Roll'!$R25),"-"),"-")</f>
        <v>-</v>
      </c>
      <c r="CQ55" s="92" t="str">
        <f>IFERROR(IF(CQ$3='Rent Roll'!$U25,(-SUMIF('Monthly Cash Flow'!$F$2:$EG$2,'Commercial Lease'!CQ$2,'Monthly Cash Flow'!$F$29:$EG$29)*'Rent Roll'!$T25*'Rent Roll'!$R25),"-"),"-")</f>
        <v>-</v>
      </c>
      <c r="CR55" s="92" t="str">
        <f>IFERROR(IF(CR$3='Rent Roll'!$U25,(-SUMIF('Monthly Cash Flow'!$F$2:$EG$2,'Commercial Lease'!CR$2,'Monthly Cash Flow'!$F$29:$EG$29)*'Rent Roll'!$T25*'Rent Roll'!$R25),"-"),"-")</f>
        <v>-</v>
      </c>
      <c r="CS55" s="92" t="str">
        <f>IFERROR(IF(CS$3='Rent Roll'!$U25,(-SUMIF('Monthly Cash Flow'!$F$2:$EG$2,'Commercial Lease'!CS$2,'Monthly Cash Flow'!$F$29:$EG$29)*'Rent Roll'!$T25*'Rent Roll'!$R25),"-"),"-")</f>
        <v>-</v>
      </c>
      <c r="CT55" s="92" t="str">
        <f>IFERROR(IF(CT$3='Rent Roll'!$U25,(-SUMIF('Monthly Cash Flow'!$F$2:$EG$2,'Commercial Lease'!CT$2,'Monthly Cash Flow'!$F$29:$EG$29)*'Rent Roll'!$T25*'Rent Roll'!$R25),"-"),"-")</f>
        <v>-</v>
      </c>
      <c r="CU55" s="92" t="str">
        <f>IFERROR(IF(CU$3='Rent Roll'!$U25,(-SUMIF('Monthly Cash Flow'!$F$2:$EG$2,'Commercial Lease'!CU$2,'Monthly Cash Flow'!$F$29:$EG$29)*'Rent Roll'!$T25*'Rent Roll'!$R25),"-"),"-")</f>
        <v>-</v>
      </c>
      <c r="CV55" s="92" t="str">
        <f>IFERROR(IF(CV$3='Rent Roll'!$U25,(-SUMIF('Monthly Cash Flow'!$F$2:$EG$2,'Commercial Lease'!CV$2,'Monthly Cash Flow'!$F$29:$EG$29)*'Rent Roll'!$T25*'Rent Roll'!$R25),"-"),"-")</f>
        <v>-</v>
      </c>
      <c r="CW55" s="92" t="str">
        <f>IFERROR(IF(CW$3='Rent Roll'!$U25,(-SUMIF('Monthly Cash Flow'!$F$2:$EG$2,'Commercial Lease'!CW$2,'Monthly Cash Flow'!$F$29:$EG$29)*'Rent Roll'!$T25*'Rent Roll'!$R25),"-"),"-")</f>
        <v>-</v>
      </c>
      <c r="CX55" s="92" t="str">
        <f>IFERROR(IF(CX$3='Rent Roll'!$U25,(-SUMIF('Monthly Cash Flow'!$F$2:$EG$2,'Commercial Lease'!CX$2,'Monthly Cash Flow'!$F$29:$EG$29)*'Rent Roll'!$T25*'Rent Roll'!$R25),"-"),"-")</f>
        <v>-</v>
      </c>
      <c r="CY55" s="92" t="str">
        <f>IFERROR(IF(CY$3='Rent Roll'!$U25,(-SUMIF('Monthly Cash Flow'!$F$2:$EG$2,'Commercial Lease'!CY$2,'Monthly Cash Flow'!$F$29:$EG$29)*'Rent Roll'!$T25*'Rent Roll'!$R25),"-"),"-")</f>
        <v>-</v>
      </c>
      <c r="CZ55" s="92" t="str">
        <f>IFERROR(IF(CZ$3='Rent Roll'!$U25,(-SUMIF('Monthly Cash Flow'!$F$2:$EG$2,'Commercial Lease'!CZ$2,'Monthly Cash Flow'!$F$29:$EG$29)*'Rent Roll'!$T25*'Rent Roll'!$R25),"-"),"-")</f>
        <v>-</v>
      </c>
      <c r="DA55" s="92" t="str">
        <f>IFERROR(IF(DA$3='Rent Roll'!$U25,(-SUMIF('Monthly Cash Flow'!$F$2:$EG$2,'Commercial Lease'!DA$2,'Monthly Cash Flow'!$F$29:$EG$29)*'Rent Roll'!$T25*'Rent Roll'!$R25),"-"),"-")</f>
        <v>-</v>
      </c>
      <c r="DB55" s="92" t="str">
        <f>IFERROR(IF(DB$3='Rent Roll'!$U25,(-SUMIF('Monthly Cash Flow'!$F$2:$EG$2,'Commercial Lease'!DB$2,'Monthly Cash Flow'!$F$29:$EG$29)*'Rent Roll'!$T25*'Rent Roll'!$R25),"-"),"-")</f>
        <v>-</v>
      </c>
      <c r="DC55" s="92" t="str">
        <f>IFERROR(IF(DC$3='Rent Roll'!$U25,(-SUMIF('Monthly Cash Flow'!$F$2:$EG$2,'Commercial Lease'!DC$2,'Monthly Cash Flow'!$F$29:$EG$29)*'Rent Roll'!$T25*'Rent Roll'!$R25),"-"),"-")</f>
        <v>-</v>
      </c>
      <c r="DD55" s="92" t="str">
        <f>IFERROR(IF(DD$3='Rent Roll'!$U25,(-SUMIF('Monthly Cash Flow'!$F$2:$EG$2,'Commercial Lease'!DD$2,'Monthly Cash Flow'!$F$29:$EG$29)*'Rent Roll'!$T25*'Rent Roll'!$R25),"-"),"-")</f>
        <v>-</v>
      </c>
      <c r="DE55" s="92" t="str">
        <f>IFERROR(IF(DE$3='Rent Roll'!$U25,(-SUMIF('Monthly Cash Flow'!$F$2:$EG$2,'Commercial Lease'!DE$2,'Monthly Cash Flow'!$F$29:$EG$29)*'Rent Roll'!$T25*'Rent Roll'!$R25),"-"),"-")</f>
        <v>-</v>
      </c>
      <c r="DF55" s="92" t="str">
        <f>IFERROR(IF(DF$3='Rent Roll'!$U25,(-SUMIF('Monthly Cash Flow'!$F$2:$EG$2,'Commercial Lease'!DF$2,'Monthly Cash Flow'!$F$29:$EG$29)*'Rent Roll'!$T25*'Rent Roll'!$R25),"-"),"-")</f>
        <v>-</v>
      </c>
      <c r="DG55" s="92" t="str">
        <f>IFERROR(IF(DG$3='Rent Roll'!$U25,(-SUMIF('Monthly Cash Flow'!$F$2:$EG$2,'Commercial Lease'!DG$2,'Monthly Cash Flow'!$F$29:$EG$29)*'Rent Roll'!$T25*'Rent Roll'!$R25),"-"),"-")</f>
        <v>-</v>
      </c>
      <c r="DH55" s="92" t="str">
        <f>IFERROR(IF(DH$3='Rent Roll'!$U25,(-SUMIF('Monthly Cash Flow'!$F$2:$EG$2,'Commercial Lease'!DH$2,'Monthly Cash Flow'!$F$29:$EG$29)*'Rent Roll'!$T25*'Rent Roll'!$R25),"-"),"-")</f>
        <v>-</v>
      </c>
      <c r="DI55" s="92" t="str">
        <f>IFERROR(IF(DI$3='Rent Roll'!$U25,(-SUMIF('Monthly Cash Flow'!$F$2:$EG$2,'Commercial Lease'!DI$2,'Monthly Cash Flow'!$F$29:$EG$29)*'Rent Roll'!$T25*'Rent Roll'!$R25),"-"),"-")</f>
        <v>-</v>
      </c>
      <c r="DJ55" s="92" t="str">
        <f>IFERROR(IF(DJ$3='Rent Roll'!$U25,(-SUMIF('Monthly Cash Flow'!$F$2:$EG$2,'Commercial Lease'!DJ$2,'Monthly Cash Flow'!$F$29:$EG$29)*'Rent Roll'!$T25*'Rent Roll'!$R25),"-"),"-")</f>
        <v>-</v>
      </c>
      <c r="DK55" s="92" t="str">
        <f>IFERROR(IF(DK$3='Rent Roll'!$U25,(-SUMIF('Monthly Cash Flow'!$F$2:$EG$2,'Commercial Lease'!DK$2,'Monthly Cash Flow'!$F$29:$EG$29)*'Rent Roll'!$T25*'Rent Roll'!$R25),"-"),"-")</f>
        <v>-</v>
      </c>
      <c r="DL55" s="92" t="str">
        <f>IFERROR(IF(DL$3='Rent Roll'!$U25,(-SUMIF('Monthly Cash Flow'!$F$2:$EG$2,'Commercial Lease'!DL$2,'Monthly Cash Flow'!$F$29:$EG$29)*'Rent Roll'!$T25*'Rent Roll'!$R25),"-"),"-")</f>
        <v>-</v>
      </c>
      <c r="DM55" s="92" t="str">
        <f>IFERROR(IF(DM$3='Rent Roll'!$U25,(-SUMIF('Monthly Cash Flow'!$F$2:$EG$2,'Commercial Lease'!DM$2,'Monthly Cash Flow'!$F$29:$EG$29)*'Rent Roll'!$T25*'Rent Roll'!$R25),"-"),"-")</f>
        <v>-</v>
      </c>
      <c r="DN55" s="92" t="str">
        <f>IFERROR(IF(DN$3='Rent Roll'!$U25,(-SUMIF('Monthly Cash Flow'!$F$2:$EG$2,'Commercial Lease'!DN$2,'Monthly Cash Flow'!$F$29:$EG$29)*'Rent Roll'!$T25*'Rent Roll'!$R25),"-"),"-")</f>
        <v>-</v>
      </c>
      <c r="DO55" s="92" t="str">
        <f>IFERROR(IF(DO$3='Rent Roll'!$U25,(-SUMIF('Monthly Cash Flow'!$F$2:$EG$2,'Commercial Lease'!DO$2,'Monthly Cash Flow'!$F$29:$EG$29)*'Rent Roll'!$T25*'Rent Roll'!$R25),"-"),"-")</f>
        <v>-</v>
      </c>
      <c r="DP55" s="92" t="str">
        <f>IFERROR(IF(DP$3='Rent Roll'!$U25,(-SUMIF('Monthly Cash Flow'!$F$2:$EG$2,'Commercial Lease'!DP$2,'Monthly Cash Flow'!$F$29:$EG$29)*'Rent Roll'!$T25*'Rent Roll'!$R25),"-"),"-")</f>
        <v>-</v>
      </c>
      <c r="DQ55" s="92" t="str">
        <f>IFERROR(IF(DQ$3='Rent Roll'!$U25,(-SUMIF('Monthly Cash Flow'!$F$2:$EG$2,'Commercial Lease'!DQ$2,'Monthly Cash Flow'!$F$29:$EG$29)*'Rent Roll'!$T25*'Rent Roll'!$R25),"-"),"-")</f>
        <v>-</v>
      </c>
      <c r="DR55" s="92" t="str">
        <f>IFERROR(IF(DR$3='Rent Roll'!$U25,(-SUMIF('Monthly Cash Flow'!$F$2:$EG$2,'Commercial Lease'!DR$2,'Monthly Cash Flow'!$F$29:$EG$29)*'Rent Roll'!$T25*'Rent Roll'!$R25),"-"),"-")</f>
        <v>-</v>
      </c>
      <c r="DS55" s="92" t="str">
        <f>IFERROR(IF(DS$3='Rent Roll'!$U25,(-SUMIF('Monthly Cash Flow'!$F$2:$EG$2,'Commercial Lease'!DS$2,'Monthly Cash Flow'!$F$29:$EG$29)*'Rent Roll'!$T25*'Rent Roll'!$R25),"-"),"-")</f>
        <v>-</v>
      </c>
      <c r="DT55" s="92" t="str">
        <f>IFERROR(IF(DT$3='Rent Roll'!$U25,(-SUMIF('Monthly Cash Flow'!$F$2:$EG$2,'Commercial Lease'!DT$2,'Monthly Cash Flow'!$F$29:$EG$29)*'Rent Roll'!$T25*'Rent Roll'!$R25),"-"),"-")</f>
        <v>-</v>
      </c>
      <c r="DU55" s="92" t="str">
        <f>IFERROR(IF(DU$3='Rent Roll'!$U25,(-SUMIF('Monthly Cash Flow'!$F$2:$EG$2,'Commercial Lease'!DU$2,'Monthly Cash Flow'!$F$29:$EG$29)*'Rent Roll'!$T25*'Rent Roll'!$R25),"-"),"-")</f>
        <v>-</v>
      </c>
      <c r="DV55" s="92" t="str">
        <f>IFERROR(IF(DV$3='Rent Roll'!$U25,(-SUMIF('Monthly Cash Flow'!$F$2:$EG$2,'Commercial Lease'!DV$2,'Monthly Cash Flow'!$F$29:$EG$29)*'Rent Roll'!$T25*'Rent Roll'!$R25),"-"),"-")</f>
        <v>-</v>
      </c>
      <c r="DW55" s="92" t="str">
        <f>IFERROR(IF(DW$3='Rent Roll'!$U25,(-SUMIF('Monthly Cash Flow'!$F$2:$EG$2,'Commercial Lease'!DW$2,'Monthly Cash Flow'!$F$29:$EG$29)*'Rent Roll'!$T25*'Rent Roll'!$R25),"-"),"-")</f>
        <v>-</v>
      </c>
      <c r="DX55" s="92" t="str">
        <f>IFERROR(IF(DX$3='Rent Roll'!$U25,(-SUMIF('Monthly Cash Flow'!$F$2:$EG$2,'Commercial Lease'!DX$2,'Monthly Cash Flow'!$F$29:$EG$29)*'Rent Roll'!$T25*'Rent Roll'!$R25),"-"),"-")</f>
        <v>-</v>
      </c>
      <c r="DY55" s="92" t="str">
        <f>IFERROR(IF(DY$3='Rent Roll'!$U25,(-SUMIF('Monthly Cash Flow'!$F$2:$EG$2,'Commercial Lease'!DY$2,'Monthly Cash Flow'!$F$29:$EG$29)*'Rent Roll'!$T25*'Rent Roll'!$R25),"-"),"-")</f>
        <v>-</v>
      </c>
      <c r="DZ55" s="92" t="str">
        <f>IFERROR(IF(DZ$3='Rent Roll'!$U25,(-SUMIF('Monthly Cash Flow'!$F$2:$EG$2,'Commercial Lease'!DZ$2,'Monthly Cash Flow'!$F$29:$EG$29)*'Rent Roll'!$T25*'Rent Roll'!$R25),"-"),"-")</f>
        <v>-</v>
      </c>
      <c r="EA55" s="92" t="str">
        <f>IFERROR(IF(EA$3='Rent Roll'!$U25,(-SUMIF('Monthly Cash Flow'!$F$2:$EG$2,'Commercial Lease'!EA$2,'Monthly Cash Flow'!$F$29:$EG$29)*'Rent Roll'!$T25*'Rent Roll'!$R25),"-"),"-")</f>
        <v>-</v>
      </c>
      <c r="EB55" s="92" t="str">
        <f>IFERROR(IF(EB$3='Rent Roll'!$U25,(-SUMIF('Monthly Cash Flow'!$F$2:$EG$2,'Commercial Lease'!EB$2,'Monthly Cash Flow'!$F$29:$EG$29)*'Rent Roll'!$T25*'Rent Roll'!$R25),"-"),"-")</f>
        <v>-</v>
      </c>
      <c r="EC55" s="92" t="str">
        <f>IFERROR(IF(EC$3='Rent Roll'!$U25,(-SUMIF('Monthly Cash Flow'!$F$2:$EG$2,'Commercial Lease'!EC$2,'Monthly Cash Flow'!$F$29:$EG$29)*'Rent Roll'!$T25*'Rent Roll'!$R25),"-"),"-")</f>
        <v>-</v>
      </c>
      <c r="ED55" s="92" t="str">
        <f>IFERROR(IF(ED$3='Rent Roll'!$U25,(-SUMIF('Monthly Cash Flow'!$F$2:$EG$2,'Commercial Lease'!ED$2,'Monthly Cash Flow'!$F$29:$EG$29)*'Rent Roll'!$T25*'Rent Roll'!$R25),"-"),"-")</f>
        <v>-</v>
      </c>
      <c r="EE55" s="92" t="str">
        <f>IFERROR(IF(EE$3='Rent Roll'!$U25,(-SUMIF('Monthly Cash Flow'!$F$2:$EG$2,'Commercial Lease'!EE$2,'Monthly Cash Flow'!$F$29:$EG$29)*'Rent Roll'!$T25*'Rent Roll'!$R25),"-"),"-")</f>
        <v>-</v>
      </c>
      <c r="EF55" s="214" t="str">
        <f>IFERROR(IF(EF$3='Rent Roll'!$U25,(-SUMIF('Monthly Cash Flow'!$F$2:$EG$2,'Commercial Lease'!EF$2,'Monthly Cash Flow'!$F$29:$EG$29)*'Rent Roll'!$T25*'Rent Roll'!$R25),"-"),"-")</f>
        <v>-</v>
      </c>
      <c r="EG55" s="251" t="s">
        <v>109</v>
      </c>
    </row>
    <row r="56" spans="2:137" x14ac:dyDescent="0.25">
      <c r="B56" s="291"/>
      <c r="C56" s="287" t="str">
        <f>CONCATENATE('Rent Roll'!B26&amp;" - "&amp;'Rent Roll'!C26)</f>
        <v xml:space="preserve"> - </v>
      </c>
      <c r="D56" s="298">
        <f t="shared" si="15"/>
        <v>0</v>
      </c>
      <c r="E56" s="93" t="str">
        <f>IFERROR(IF(E$3='Rent Roll'!$U26,(-SUMIF('Monthly Cash Flow'!$F$2:$EG$2,'Commercial Lease'!E$2,'Monthly Cash Flow'!$F$29:$EG$29)*'Rent Roll'!$T26*'Rent Roll'!$R26),"-"),"-")</f>
        <v>-</v>
      </c>
      <c r="F56" s="93" t="str">
        <f>IFERROR(IF(F$3='Rent Roll'!$U26,(-SUMIF('Monthly Cash Flow'!$F$2:$EG$2,'Commercial Lease'!F$2,'Monthly Cash Flow'!$F$29:$EG$29)*'Rent Roll'!$T26*'Rent Roll'!$R26),"-"),"-")</f>
        <v>-</v>
      </c>
      <c r="G56" s="93" t="str">
        <f>IFERROR(IF(G$3='Rent Roll'!$U26,(-SUMIF('Monthly Cash Flow'!$F$2:$EG$2,'Commercial Lease'!G$2,'Monthly Cash Flow'!$F$29:$EG$29)*'Rent Roll'!$T26*'Rent Roll'!$R26),"-"),"-")</f>
        <v>-</v>
      </c>
      <c r="H56" s="93" t="str">
        <f>IFERROR(IF(H$3='Rent Roll'!$U26,(-SUMIF('Monthly Cash Flow'!$F$2:$EG$2,'Commercial Lease'!H$2,'Monthly Cash Flow'!$F$29:$EG$29)*'Rent Roll'!$T26*'Rent Roll'!$R26),"-"),"-")</f>
        <v>-</v>
      </c>
      <c r="I56" s="93" t="str">
        <f>IFERROR(IF(I$3='Rent Roll'!$U26,(-SUMIF('Monthly Cash Flow'!$F$2:$EG$2,'Commercial Lease'!I$2,'Monthly Cash Flow'!$F$29:$EG$29)*'Rent Roll'!$T26*'Rent Roll'!$R26),"-"),"-")</f>
        <v>-</v>
      </c>
      <c r="J56" s="93" t="str">
        <f>IFERROR(IF(J$3='Rent Roll'!$U26,(-SUMIF('Monthly Cash Flow'!$F$2:$EG$2,'Commercial Lease'!J$2,'Monthly Cash Flow'!$F$29:$EG$29)*'Rent Roll'!$T26*'Rent Roll'!$R26),"-"),"-")</f>
        <v>-</v>
      </c>
      <c r="K56" s="93" t="str">
        <f>IFERROR(IF(K$3='Rent Roll'!$U26,(-SUMIF('Monthly Cash Flow'!$F$2:$EG$2,'Commercial Lease'!K$2,'Monthly Cash Flow'!$F$29:$EG$29)*'Rent Roll'!$T26*'Rent Roll'!$R26),"-"),"-")</f>
        <v>-</v>
      </c>
      <c r="L56" s="93" t="str">
        <f>IFERROR(IF(L$3='Rent Roll'!$U26,(-SUMIF('Monthly Cash Flow'!$F$2:$EG$2,'Commercial Lease'!L$2,'Monthly Cash Flow'!$F$29:$EG$29)*'Rent Roll'!$T26*'Rent Roll'!$R26),"-"),"-")</f>
        <v>-</v>
      </c>
      <c r="M56" s="93" t="str">
        <f>IFERROR(IF(M$3='Rent Roll'!$U26,(-SUMIF('Monthly Cash Flow'!$F$2:$EG$2,'Commercial Lease'!M$2,'Monthly Cash Flow'!$F$29:$EG$29)*'Rent Roll'!$T26*'Rent Roll'!$R26),"-"),"-")</f>
        <v>-</v>
      </c>
      <c r="N56" s="93" t="str">
        <f>IFERROR(IF(N$3='Rent Roll'!$U26,(-SUMIF('Monthly Cash Flow'!$F$2:$EG$2,'Commercial Lease'!N$2,'Monthly Cash Flow'!$F$29:$EG$29)*'Rent Roll'!$T26*'Rent Roll'!$R26),"-"),"-")</f>
        <v>-</v>
      </c>
      <c r="O56" s="93" t="str">
        <f>IFERROR(IF(O$3='Rent Roll'!$U26,(-SUMIF('Monthly Cash Flow'!$F$2:$EG$2,'Commercial Lease'!O$2,'Monthly Cash Flow'!$F$29:$EG$29)*'Rent Roll'!$T26*'Rent Roll'!$R26),"-"),"-")</f>
        <v>-</v>
      </c>
      <c r="P56" s="93" t="str">
        <f>IFERROR(IF(P$3='Rent Roll'!$U26,(-SUMIF('Monthly Cash Flow'!$F$2:$EG$2,'Commercial Lease'!P$2,'Monthly Cash Flow'!$F$29:$EG$29)*'Rent Roll'!$T26*'Rent Roll'!$R26),"-"),"-")</f>
        <v>-</v>
      </c>
      <c r="Q56" s="93" t="str">
        <f>IFERROR(IF(Q$3='Rent Roll'!$U26,(-SUMIF('Monthly Cash Flow'!$F$2:$EG$2,'Commercial Lease'!Q$2,'Monthly Cash Flow'!$F$29:$EG$29)*'Rent Roll'!$T26*'Rent Roll'!$R26),"-"),"-")</f>
        <v>-</v>
      </c>
      <c r="R56" s="93" t="str">
        <f>IFERROR(IF(R$3='Rent Roll'!$U26,(-SUMIF('Monthly Cash Flow'!$F$2:$EG$2,'Commercial Lease'!R$2,'Monthly Cash Flow'!$F$29:$EG$29)*'Rent Roll'!$T26*'Rent Roll'!$R26),"-"),"-")</f>
        <v>-</v>
      </c>
      <c r="S56" s="93" t="str">
        <f>IFERROR(IF(S$3='Rent Roll'!$U26,(-SUMIF('Monthly Cash Flow'!$F$2:$EG$2,'Commercial Lease'!S$2,'Monthly Cash Flow'!$F$29:$EG$29)*'Rent Roll'!$T26*'Rent Roll'!$R26),"-"),"-")</f>
        <v>-</v>
      </c>
      <c r="T56" s="93" t="str">
        <f>IFERROR(IF(T$3='Rent Roll'!$U26,(-SUMIF('Monthly Cash Flow'!$F$2:$EG$2,'Commercial Lease'!T$2,'Monthly Cash Flow'!$F$29:$EG$29)*'Rent Roll'!$T26*'Rent Roll'!$R26),"-"),"-")</f>
        <v>-</v>
      </c>
      <c r="U56" s="93" t="str">
        <f>IFERROR(IF(U$3='Rent Roll'!$U26,(-SUMIF('Monthly Cash Flow'!$F$2:$EG$2,'Commercial Lease'!U$2,'Monthly Cash Flow'!$F$29:$EG$29)*'Rent Roll'!$T26*'Rent Roll'!$R26),"-"),"-")</f>
        <v>-</v>
      </c>
      <c r="V56" s="93" t="str">
        <f>IFERROR(IF(V$3='Rent Roll'!$U26,(-SUMIF('Monthly Cash Flow'!$F$2:$EG$2,'Commercial Lease'!V$2,'Monthly Cash Flow'!$F$29:$EG$29)*'Rent Roll'!$T26*'Rent Roll'!$R26),"-"),"-")</f>
        <v>-</v>
      </c>
      <c r="W56" s="93" t="str">
        <f>IFERROR(IF(W$3='Rent Roll'!$U26,(-SUMIF('Monthly Cash Flow'!$F$2:$EG$2,'Commercial Lease'!W$2,'Monthly Cash Flow'!$F$29:$EG$29)*'Rent Roll'!$T26*'Rent Roll'!$R26),"-"),"-")</f>
        <v>-</v>
      </c>
      <c r="X56" s="93" t="str">
        <f>IFERROR(IF(X$3='Rent Roll'!$U26,(-SUMIF('Monthly Cash Flow'!$F$2:$EG$2,'Commercial Lease'!X$2,'Monthly Cash Flow'!$F$29:$EG$29)*'Rent Roll'!$T26*'Rent Roll'!$R26),"-"),"-")</f>
        <v>-</v>
      </c>
      <c r="Y56" s="93" t="str">
        <f>IFERROR(IF(Y$3='Rent Roll'!$U26,(-SUMIF('Monthly Cash Flow'!$F$2:$EG$2,'Commercial Lease'!Y$2,'Monthly Cash Flow'!$F$29:$EG$29)*'Rent Roll'!$T26*'Rent Roll'!$R26),"-"),"-")</f>
        <v>-</v>
      </c>
      <c r="Z56" s="93" t="str">
        <f>IFERROR(IF(Z$3='Rent Roll'!$U26,(-SUMIF('Monthly Cash Flow'!$F$2:$EG$2,'Commercial Lease'!Z$2,'Monthly Cash Flow'!$F$29:$EG$29)*'Rent Roll'!$T26*'Rent Roll'!$R26),"-"),"-")</f>
        <v>-</v>
      </c>
      <c r="AA56" s="93" t="str">
        <f>IFERROR(IF(AA$3='Rent Roll'!$U26,(-SUMIF('Monthly Cash Flow'!$F$2:$EG$2,'Commercial Lease'!AA$2,'Monthly Cash Flow'!$F$29:$EG$29)*'Rent Roll'!$T26*'Rent Roll'!$R26),"-"),"-")</f>
        <v>-</v>
      </c>
      <c r="AB56" s="93" t="str">
        <f>IFERROR(IF(AB$3='Rent Roll'!$U26,(-SUMIF('Monthly Cash Flow'!$F$2:$EG$2,'Commercial Lease'!AB$2,'Monthly Cash Flow'!$F$29:$EG$29)*'Rent Roll'!$T26*'Rent Roll'!$R26),"-"),"-")</f>
        <v>-</v>
      </c>
      <c r="AC56" s="93" t="str">
        <f>IFERROR(IF(AC$3='Rent Roll'!$U26,(-SUMIF('Monthly Cash Flow'!$F$2:$EG$2,'Commercial Lease'!AC$2,'Monthly Cash Flow'!$F$29:$EG$29)*'Rent Roll'!$T26*'Rent Roll'!$R26),"-"),"-")</f>
        <v>-</v>
      </c>
      <c r="AD56" s="93" t="str">
        <f>IFERROR(IF(AD$3='Rent Roll'!$U26,(-SUMIF('Monthly Cash Flow'!$F$2:$EG$2,'Commercial Lease'!AD$2,'Monthly Cash Flow'!$F$29:$EG$29)*'Rent Roll'!$T26*'Rent Roll'!$R26),"-"),"-")</f>
        <v>-</v>
      </c>
      <c r="AE56" s="93" t="str">
        <f>IFERROR(IF(AE$3='Rent Roll'!$U26,(-SUMIF('Monthly Cash Flow'!$F$2:$EG$2,'Commercial Lease'!AE$2,'Monthly Cash Flow'!$F$29:$EG$29)*'Rent Roll'!$T26*'Rent Roll'!$R26),"-"),"-")</f>
        <v>-</v>
      </c>
      <c r="AF56" s="93" t="str">
        <f>IFERROR(IF(AF$3='Rent Roll'!$U26,(-SUMIF('Monthly Cash Flow'!$F$2:$EG$2,'Commercial Lease'!AF$2,'Monthly Cash Flow'!$F$29:$EG$29)*'Rent Roll'!$T26*'Rent Roll'!$R26),"-"),"-")</f>
        <v>-</v>
      </c>
      <c r="AG56" s="93" t="str">
        <f>IFERROR(IF(AG$3='Rent Roll'!$U26,(-SUMIF('Monthly Cash Flow'!$F$2:$EG$2,'Commercial Lease'!AG$2,'Monthly Cash Flow'!$F$29:$EG$29)*'Rent Roll'!$T26*'Rent Roll'!$R26),"-"),"-")</f>
        <v>-</v>
      </c>
      <c r="AH56" s="93" t="str">
        <f>IFERROR(IF(AH$3='Rent Roll'!$U26,(-SUMIF('Monthly Cash Flow'!$F$2:$EG$2,'Commercial Lease'!AH$2,'Monthly Cash Flow'!$F$29:$EG$29)*'Rent Roll'!$T26*'Rent Roll'!$R26),"-"),"-")</f>
        <v>-</v>
      </c>
      <c r="AI56" s="93" t="str">
        <f>IFERROR(IF(AI$3='Rent Roll'!$U26,(-SUMIF('Monthly Cash Flow'!$F$2:$EG$2,'Commercial Lease'!AI$2,'Monthly Cash Flow'!$F$29:$EG$29)*'Rent Roll'!$T26*'Rent Roll'!$R26),"-"),"-")</f>
        <v>-</v>
      </c>
      <c r="AJ56" s="93" t="str">
        <f>IFERROR(IF(AJ$3='Rent Roll'!$U26,(-SUMIF('Monthly Cash Flow'!$F$2:$EG$2,'Commercial Lease'!AJ$2,'Monthly Cash Flow'!$F$29:$EG$29)*'Rent Roll'!$T26*'Rent Roll'!$R26),"-"),"-")</f>
        <v>-</v>
      </c>
      <c r="AK56" s="93" t="str">
        <f>IFERROR(IF(AK$3='Rent Roll'!$U26,(-SUMIF('Monthly Cash Flow'!$F$2:$EG$2,'Commercial Lease'!AK$2,'Monthly Cash Flow'!$F$29:$EG$29)*'Rent Roll'!$T26*'Rent Roll'!$R26),"-"),"-")</f>
        <v>-</v>
      </c>
      <c r="AL56" s="93" t="str">
        <f>IFERROR(IF(AL$3='Rent Roll'!$U26,(-SUMIF('Monthly Cash Flow'!$F$2:$EG$2,'Commercial Lease'!AL$2,'Monthly Cash Flow'!$F$29:$EG$29)*'Rent Roll'!$T26*'Rent Roll'!$R26),"-"),"-")</f>
        <v>-</v>
      </c>
      <c r="AM56" s="93" t="str">
        <f>IFERROR(IF(AM$3='Rent Roll'!$U26,(-SUMIF('Monthly Cash Flow'!$F$2:$EG$2,'Commercial Lease'!AM$2,'Monthly Cash Flow'!$F$29:$EG$29)*'Rent Roll'!$T26*'Rent Roll'!$R26),"-"),"-")</f>
        <v>-</v>
      </c>
      <c r="AN56" s="93" t="str">
        <f>IFERROR(IF(AN$3='Rent Roll'!$U26,(-SUMIF('Monthly Cash Flow'!$F$2:$EG$2,'Commercial Lease'!AN$2,'Monthly Cash Flow'!$F$29:$EG$29)*'Rent Roll'!$T26*'Rent Roll'!$R26),"-"),"-")</f>
        <v>-</v>
      </c>
      <c r="AO56" s="93" t="str">
        <f>IFERROR(IF(AO$3='Rent Roll'!$U26,(-SUMIF('Monthly Cash Flow'!$F$2:$EG$2,'Commercial Lease'!AO$2,'Monthly Cash Flow'!$F$29:$EG$29)*'Rent Roll'!$T26*'Rent Roll'!$R26),"-"),"-")</f>
        <v>-</v>
      </c>
      <c r="AP56" s="93" t="str">
        <f>IFERROR(IF(AP$3='Rent Roll'!$U26,(-SUMIF('Monthly Cash Flow'!$F$2:$EG$2,'Commercial Lease'!AP$2,'Monthly Cash Flow'!$F$29:$EG$29)*'Rent Roll'!$T26*'Rent Roll'!$R26),"-"),"-")</f>
        <v>-</v>
      </c>
      <c r="AQ56" s="93" t="str">
        <f>IFERROR(IF(AQ$3='Rent Roll'!$U26,(-SUMIF('Monthly Cash Flow'!$F$2:$EG$2,'Commercial Lease'!AQ$2,'Monthly Cash Flow'!$F$29:$EG$29)*'Rent Roll'!$T26*'Rent Roll'!$R26),"-"),"-")</f>
        <v>-</v>
      </c>
      <c r="AR56" s="93" t="str">
        <f>IFERROR(IF(AR$3='Rent Roll'!$U26,(-SUMIF('Monthly Cash Flow'!$F$2:$EG$2,'Commercial Lease'!AR$2,'Monthly Cash Flow'!$F$29:$EG$29)*'Rent Roll'!$T26*'Rent Roll'!$R26),"-"),"-")</f>
        <v>-</v>
      </c>
      <c r="AS56" s="93" t="str">
        <f>IFERROR(IF(AS$3='Rent Roll'!$U26,(-SUMIF('Monthly Cash Flow'!$F$2:$EG$2,'Commercial Lease'!AS$2,'Monthly Cash Flow'!$F$29:$EG$29)*'Rent Roll'!$T26*'Rent Roll'!$R26),"-"),"-")</f>
        <v>-</v>
      </c>
      <c r="AT56" s="93" t="str">
        <f>IFERROR(IF(AT$3='Rent Roll'!$U26,(-SUMIF('Monthly Cash Flow'!$F$2:$EG$2,'Commercial Lease'!AT$2,'Monthly Cash Flow'!$F$29:$EG$29)*'Rent Roll'!$T26*'Rent Roll'!$R26),"-"),"-")</f>
        <v>-</v>
      </c>
      <c r="AU56" s="93" t="str">
        <f>IFERROR(IF(AU$3='Rent Roll'!$U26,(-SUMIF('Monthly Cash Flow'!$F$2:$EG$2,'Commercial Lease'!AU$2,'Monthly Cash Flow'!$F$29:$EG$29)*'Rent Roll'!$T26*'Rent Roll'!$R26),"-"),"-")</f>
        <v>-</v>
      </c>
      <c r="AV56" s="93" t="str">
        <f>IFERROR(IF(AV$3='Rent Roll'!$U26,(-SUMIF('Monthly Cash Flow'!$F$2:$EG$2,'Commercial Lease'!AV$2,'Monthly Cash Flow'!$F$29:$EG$29)*'Rent Roll'!$T26*'Rent Roll'!$R26),"-"),"-")</f>
        <v>-</v>
      </c>
      <c r="AW56" s="93" t="str">
        <f>IFERROR(IF(AW$3='Rent Roll'!$U26,(-SUMIF('Monthly Cash Flow'!$F$2:$EG$2,'Commercial Lease'!AW$2,'Monthly Cash Flow'!$F$29:$EG$29)*'Rent Roll'!$T26*'Rent Roll'!$R26),"-"),"-")</f>
        <v>-</v>
      </c>
      <c r="AX56" s="93" t="str">
        <f>IFERROR(IF(AX$3='Rent Roll'!$U26,(-SUMIF('Monthly Cash Flow'!$F$2:$EG$2,'Commercial Lease'!AX$2,'Monthly Cash Flow'!$F$29:$EG$29)*'Rent Roll'!$T26*'Rent Roll'!$R26),"-"),"-")</f>
        <v>-</v>
      </c>
      <c r="AY56" s="93" t="str">
        <f>IFERROR(IF(AY$3='Rent Roll'!$U26,(-SUMIF('Monthly Cash Flow'!$F$2:$EG$2,'Commercial Lease'!AY$2,'Monthly Cash Flow'!$F$29:$EG$29)*'Rent Roll'!$T26*'Rent Roll'!$R26),"-"),"-")</f>
        <v>-</v>
      </c>
      <c r="AZ56" s="93" t="str">
        <f>IFERROR(IF(AZ$3='Rent Roll'!$U26,(-SUMIF('Monthly Cash Flow'!$F$2:$EG$2,'Commercial Lease'!AZ$2,'Monthly Cash Flow'!$F$29:$EG$29)*'Rent Roll'!$T26*'Rent Roll'!$R26),"-"),"-")</f>
        <v>-</v>
      </c>
      <c r="BA56" s="93" t="str">
        <f>IFERROR(IF(BA$3='Rent Roll'!$U26,(-SUMIF('Monthly Cash Flow'!$F$2:$EG$2,'Commercial Lease'!BA$2,'Monthly Cash Flow'!$F$29:$EG$29)*'Rent Roll'!$T26*'Rent Roll'!$R26),"-"),"-")</f>
        <v>-</v>
      </c>
      <c r="BB56" s="93" t="str">
        <f>IFERROR(IF(BB$3='Rent Roll'!$U26,(-SUMIF('Monthly Cash Flow'!$F$2:$EG$2,'Commercial Lease'!BB$2,'Monthly Cash Flow'!$F$29:$EG$29)*'Rent Roll'!$T26*'Rent Roll'!$R26),"-"),"-")</f>
        <v>-</v>
      </c>
      <c r="BC56" s="93" t="str">
        <f>IFERROR(IF(BC$3='Rent Roll'!$U26,(-SUMIF('Monthly Cash Flow'!$F$2:$EG$2,'Commercial Lease'!BC$2,'Monthly Cash Flow'!$F$29:$EG$29)*'Rent Roll'!$T26*'Rent Roll'!$R26),"-"),"-")</f>
        <v>-</v>
      </c>
      <c r="BD56" s="93" t="str">
        <f>IFERROR(IF(BD$3='Rent Roll'!$U26,(-SUMIF('Monthly Cash Flow'!$F$2:$EG$2,'Commercial Lease'!BD$2,'Monthly Cash Flow'!$F$29:$EG$29)*'Rent Roll'!$T26*'Rent Roll'!$R26),"-"),"-")</f>
        <v>-</v>
      </c>
      <c r="BE56" s="93" t="str">
        <f>IFERROR(IF(BE$3='Rent Roll'!$U26,(-SUMIF('Monthly Cash Flow'!$F$2:$EG$2,'Commercial Lease'!BE$2,'Monthly Cash Flow'!$F$29:$EG$29)*'Rent Roll'!$T26*'Rent Roll'!$R26),"-"),"-")</f>
        <v>-</v>
      </c>
      <c r="BF56" s="93" t="str">
        <f>IFERROR(IF(BF$3='Rent Roll'!$U26,(-SUMIF('Monthly Cash Flow'!$F$2:$EG$2,'Commercial Lease'!BF$2,'Monthly Cash Flow'!$F$29:$EG$29)*'Rent Roll'!$T26*'Rent Roll'!$R26),"-"),"-")</f>
        <v>-</v>
      </c>
      <c r="BG56" s="93" t="str">
        <f>IFERROR(IF(BG$3='Rent Roll'!$U26,(-SUMIF('Monthly Cash Flow'!$F$2:$EG$2,'Commercial Lease'!BG$2,'Monthly Cash Flow'!$F$29:$EG$29)*'Rent Roll'!$T26*'Rent Roll'!$R26),"-"),"-")</f>
        <v>-</v>
      </c>
      <c r="BH56" s="93" t="str">
        <f>IFERROR(IF(BH$3='Rent Roll'!$U26,(-SUMIF('Monthly Cash Flow'!$F$2:$EG$2,'Commercial Lease'!BH$2,'Monthly Cash Flow'!$F$29:$EG$29)*'Rent Roll'!$T26*'Rent Roll'!$R26),"-"),"-")</f>
        <v>-</v>
      </c>
      <c r="BI56" s="93" t="str">
        <f>IFERROR(IF(BI$3='Rent Roll'!$U26,(-SUMIF('Monthly Cash Flow'!$F$2:$EG$2,'Commercial Lease'!BI$2,'Monthly Cash Flow'!$F$29:$EG$29)*'Rent Roll'!$T26*'Rent Roll'!$R26),"-"),"-")</f>
        <v>-</v>
      </c>
      <c r="BJ56" s="93" t="str">
        <f>IFERROR(IF(BJ$3='Rent Roll'!$U26,(-SUMIF('Monthly Cash Flow'!$F$2:$EG$2,'Commercial Lease'!BJ$2,'Monthly Cash Flow'!$F$29:$EG$29)*'Rent Roll'!$T26*'Rent Roll'!$R26),"-"),"-")</f>
        <v>-</v>
      </c>
      <c r="BK56" s="93" t="str">
        <f>IFERROR(IF(BK$3='Rent Roll'!$U26,(-SUMIF('Monthly Cash Flow'!$F$2:$EG$2,'Commercial Lease'!BK$2,'Monthly Cash Flow'!$F$29:$EG$29)*'Rent Roll'!$T26*'Rent Roll'!$R26),"-"),"-")</f>
        <v>-</v>
      </c>
      <c r="BL56" s="93" t="str">
        <f>IFERROR(IF(BL$3='Rent Roll'!$U26,(-SUMIF('Monthly Cash Flow'!$F$2:$EG$2,'Commercial Lease'!BL$2,'Monthly Cash Flow'!$F$29:$EG$29)*'Rent Roll'!$T26*'Rent Roll'!$R26),"-"),"-")</f>
        <v>-</v>
      </c>
      <c r="BM56" s="93" t="str">
        <f>IFERROR(IF(BM$3='Rent Roll'!$U26,(-SUMIF('Monthly Cash Flow'!$F$2:$EG$2,'Commercial Lease'!BM$2,'Monthly Cash Flow'!$F$29:$EG$29)*'Rent Roll'!$T26*'Rent Roll'!$R26),"-"),"-")</f>
        <v>-</v>
      </c>
      <c r="BN56" s="93" t="str">
        <f>IFERROR(IF(BN$3='Rent Roll'!$U26,(-SUMIF('Monthly Cash Flow'!$F$2:$EG$2,'Commercial Lease'!BN$2,'Monthly Cash Flow'!$F$29:$EG$29)*'Rent Roll'!$T26*'Rent Roll'!$R26),"-"),"-")</f>
        <v>-</v>
      </c>
      <c r="BO56" s="93" t="str">
        <f>IFERROR(IF(BO$3='Rent Roll'!$U26,(-SUMIF('Monthly Cash Flow'!$F$2:$EG$2,'Commercial Lease'!BO$2,'Monthly Cash Flow'!$F$29:$EG$29)*'Rent Roll'!$T26*'Rent Roll'!$R26),"-"),"-")</f>
        <v>-</v>
      </c>
      <c r="BP56" s="93" t="str">
        <f>IFERROR(IF(BP$3='Rent Roll'!$U26,(-SUMIF('Monthly Cash Flow'!$F$2:$EG$2,'Commercial Lease'!BP$2,'Monthly Cash Flow'!$F$29:$EG$29)*'Rent Roll'!$T26*'Rent Roll'!$R26),"-"),"-")</f>
        <v>-</v>
      </c>
      <c r="BQ56" s="93" t="str">
        <f>IFERROR(IF(BQ$3='Rent Roll'!$U26,(-SUMIF('Monthly Cash Flow'!$F$2:$EG$2,'Commercial Lease'!BQ$2,'Monthly Cash Flow'!$F$29:$EG$29)*'Rent Roll'!$T26*'Rent Roll'!$R26),"-"),"-")</f>
        <v>-</v>
      </c>
      <c r="BR56" s="93" t="str">
        <f>IFERROR(IF(BR$3='Rent Roll'!$U26,(-SUMIF('Monthly Cash Flow'!$F$2:$EG$2,'Commercial Lease'!BR$2,'Monthly Cash Flow'!$F$29:$EG$29)*'Rent Roll'!$T26*'Rent Roll'!$R26),"-"),"-")</f>
        <v>-</v>
      </c>
      <c r="BS56" s="93" t="str">
        <f>IFERROR(IF(BS$3='Rent Roll'!$U26,(-SUMIF('Monthly Cash Flow'!$F$2:$EG$2,'Commercial Lease'!BS$2,'Monthly Cash Flow'!$F$29:$EG$29)*'Rent Roll'!$T26*'Rent Roll'!$R26),"-"),"-")</f>
        <v>-</v>
      </c>
      <c r="BT56" s="93" t="str">
        <f>IFERROR(IF(BT$3='Rent Roll'!$U26,(-SUMIF('Monthly Cash Flow'!$F$2:$EG$2,'Commercial Lease'!BT$2,'Monthly Cash Flow'!$F$29:$EG$29)*'Rent Roll'!$T26*'Rent Roll'!$R26),"-"),"-")</f>
        <v>-</v>
      </c>
      <c r="BU56" s="93" t="str">
        <f>IFERROR(IF(BU$3='Rent Roll'!$U26,(-SUMIF('Monthly Cash Flow'!$F$2:$EG$2,'Commercial Lease'!BU$2,'Monthly Cash Flow'!$F$29:$EG$29)*'Rent Roll'!$T26*'Rent Roll'!$R26),"-"),"-")</f>
        <v>-</v>
      </c>
      <c r="BV56" s="93" t="str">
        <f>IFERROR(IF(BV$3='Rent Roll'!$U26,(-SUMIF('Monthly Cash Flow'!$F$2:$EG$2,'Commercial Lease'!BV$2,'Monthly Cash Flow'!$F$29:$EG$29)*'Rent Roll'!$T26*'Rent Roll'!$R26),"-"),"-")</f>
        <v>-</v>
      </c>
      <c r="BW56" s="93" t="str">
        <f>IFERROR(IF(BW$3='Rent Roll'!$U26,(-SUMIF('Monthly Cash Flow'!$F$2:$EG$2,'Commercial Lease'!BW$2,'Monthly Cash Flow'!$F$29:$EG$29)*'Rent Roll'!$T26*'Rent Roll'!$R26),"-"),"-")</f>
        <v>-</v>
      </c>
      <c r="BX56" s="93" t="str">
        <f>IFERROR(IF(BX$3='Rent Roll'!$U26,(-SUMIF('Monthly Cash Flow'!$F$2:$EG$2,'Commercial Lease'!BX$2,'Monthly Cash Flow'!$F$29:$EG$29)*'Rent Roll'!$T26*'Rent Roll'!$R26),"-"),"-")</f>
        <v>-</v>
      </c>
      <c r="BY56" s="93" t="str">
        <f>IFERROR(IF(BY$3='Rent Roll'!$U26,(-SUMIF('Monthly Cash Flow'!$F$2:$EG$2,'Commercial Lease'!BY$2,'Monthly Cash Flow'!$F$29:$EG$29)*'Rent Roll'!$T26*'Rent Roll'!$R26),"-"),"-")</f>
        <v>-</v>
      </c>
      <c r="BZ56" s="93" t="str">
        <f>IFERROR(IF(BZ$3='Rent Roll'!$U26,(-SUMIF('Monthly Cash Flow'!$F$2:$EG$2,'Commercial Lease'!BZ$2,'Monthly Cash Flow'!$F$29:$EG$29)*'Rent Roll'!$T26*'Rent Roll'!$R26),"-"),"-")</f>
        <v>-</v>
      </c>
      <c r="CA56" s="93" t="str">
        <f>IFERROR(IF(CA$3='Rent Roll'!$U26,(-SUMIF('Monthly Cash Flow'!$F$2:$EG$2,'Commercial Lease'!CA$2,'Monthly Cash Flow'!$F$29:$EG$29)*'Rent Roll'!$T26*'Rent Roll'!$R26),"-"),"-")</f>
        <v>-</v>
      </c>
      <c r="CB56" s="93" t="str">
        <f>IFERROR(IF(CB$3='Rent Roll'!$U26,(-SUMIF('Monthly Cash Flow'!$F$2:$EG$2,'Commercial Lease'!CB$2,'Monthly Cash Flow'!$F$29:$EG$29)*'Rent Roll'!$T26*'Rent Roll'!$R26),"-"),"-")</f>
        <v>-</v>
      </c>
      <c r="CC56" s="93" t="str">
        <f>IFERROR(IF(CC$3='Rent Roll'!$U26,(-SUMIF('Monthly Cash Flow'!$F$2:$EG$2,'Commercial Lease'!CC$2,'Monthly Cash Flow'!$F$29:$EG$29)*'Rent Roll'!$T26*'Rent Roll'!$R26),"-"),"-")</f>
        <v>-</v>
      </c>
      <c r="CD56" s="93" t="str">
        <f>IFERROR(IF(CD$3='Rent Roll'!$U26,(-SUMIF('Monthly Cash Flow'!$F$2:$EG$2,'Commercial Lease'!CD$2,'Monthly Cash Flow'!$F$29:$EG$29)*'Rent Roll'!$T26*'Rent Roll'!$R26),"-"),"-")</f>
        <v>-</v>
      </c>
      <c r="CE56" s="93" t="str">
        <f>IFERROR(IF(CE$3='Rent Roll'!$U26,(-SUMIF('Monthly Cash Flow'!$F$2:$EG$2,'Commercial Lease'!CE$2,'Monthly Cash Flow'!$F$29:$EG$29)*'Rent Roll'!$T26*'Rent Roll'!$R26),"-"),"-")</f>
        <v>-</v>
      </c>
      <c r="CF56" s="93" t="str">
        <f>IFERROR(IF(CF$3='Rent Roll'!$U26,(-SUMIF('Monthly Cash Flow'!$F$2:$EG$2,'Commercial Lease'!CF$2,'Monthly Cash Flow'!$F$29:$EG$29)*'Rent Roll'!$T26*'Rent Roll'!$R26),"-"),"-")</f>
        <v>-</v>
      </c>
      <c r="CG56" s="93" t="str">
        <f>IFERROR(IF(CG$3='Rent Roll'!$U26,(-SUMIF('Monthly Cash Flow'!$F$2:$EG$2,'Commercial Lease'!CG$2,'Monthly Cash Flow'!$F$29:$EG$29)*'Rent Roll'!$T26*'Rent Roll'!$R26),"-"),"-")</f>
        <v>-</v>
      </c>
      <c r="CH56" s="93" t="str">
        <f>IFERROR(IF(CH$3='Rent Roll'!$U26,(-SUMIF('Monthly Cash Flow'!$F$2:$EG$2,'Commercial Lease'!CH$2,'Monthly Cash Flow'!$F$29:$EG$29)*'Rent Roll'!$T26*'Rent Roll'!$R26),"-"),"-")</f>
        <v>-</v>
      </c>
      <c r="CI56" s="93" t="str">
        <f>IFERROR(IF(CI$3='Rent Roll'!$U26,(-SUMIF('Monthly Cash Flow'!$F$2:$EG$2,'Commercial Lease'!CI$2,'Monthly Cash Flow'!$F$29:$EG$29)*'Rent Roll'!$T26*'Rent Roll'!$R26),"-"),"-")</f>
        <v>-</v>
      </c>
      <c r="CJ56" s="93" t="str">
        <f>IFERROR(IF(CJ$3='Rent Roll'!$U26,(-SUMIF('Monthly Cash Flow'!$F$2:$EG$2,'Commercial Lease'!CJ$2,'Monthly Cash Flow'!$F$29:$EG$29)*'Rent Roll'!$T26*'Rent Roll'!$R26),"-"),"-")</f>
        <v>-</v>
      </c>
      <c r="CK56" s="93" t="str">
        <f>IFERROR(IF(CK$3='Rent Roll'!$U26,(-SUMIF('Monthly Cash Flow'!$F$2:$EG$2,'Commercial Lease'!CK$2,'Monthly Cash Flow'!$F$29:$EG$29)*'Rent Roll'!$T26*'Rent Roll'!$R26),"-"),"-")</f>
        <v>-</v>
      </c>
      <c r="CL56" s="93" t="str">
        <f>IFERROR(IF(CL$3='Rent Roll'!$U26,(-SUMIF('Monthly Cash Flow'!$F$2:$EG$2,'Commercial Lease'!CL$2,'Monthly Cash Flow'!$F$29:$EG$29)*'Rent Roll'!$T26*'Rent Roll'!$R26),"-"),"-")</f>
        <v>-</v>
      </c>
      <c r="CM56" s="93" t="str">
        <f>IFERROR(IF(CM$3='Rent Roll'!$U26,(-SUMIF('Monthly Cash Flow'!$F$2:$EG$2,'Commercial Lease'!CM$2,'Monthly Cash Flow'!$F$29:$EG$29)*'Rent Roll'!$T26*'Rent Roll'!$R26),"-"),"-")</f>
        <v>-</v>
      </c>
      <c r="CN56" s="93" t="str">
        <f>IFERROR(IF(CN$3='Rent Roll'!$U26,(-SUMIF('Monthly Cash Flow'!$F$2:$EG$2,'Commercial Lease'!CN$2,'Monthly Cash Flow'!$F$29:$EG$29)*'Rent Roll'!$T26*'Rent Roll'!$R26),"-"),"-")</f>
        <v>-</v>
      </c>
      <c r="CO56" s="93" t="str">
        <f>IFERROR(IF(CO$3='Rent Roll'!$U26,(-SUMIF('Monthly Cash Flow'!$F$2:$EG$2,'Commercial Lease'!CO$2,'Monthly Cash Flow'!$F$29:$EG$29)*'Rent Roll'!$T26*'Rent Roll'!$R26),"-"),"-")</f>
        <v>-</v>
      </c>
      <c r="CP56" s="93" t="str">
        <f>IFERROR(IF(CP$3='Rent Roll'!$U26,(-SUMIF('Monthly Cash Flow'!$F$2:$EG$2,'Commercial Lease'!CP$2,'Monthly Cash Flow'!$F$29:$EG$29)*'Rent Roll'!$T26*'Rent Roll'!$R26),"-"),"-")</f>
        <v>-</v>
      </c>
      <c r="CQ56" s="93" t="str">
        <f>IFERROR(IF(CQ$3='Rent Roll'!$U26,(-SUMIF('Monthly Cash Flow'!$F$2:$EG$2,'Commercial Lease'!CQ$2,'Monthly Cash Flow'!$F$29:$EG$29)*'Rent Roll'!$T26*'Rent Roll'!$R26),"-"),"-")</f>
        <v>-</v>
      </c>
      <c r="CR56" s="93" t="str">
        <f>IFERROR(IF(CR$3='Rent Roll'!$U26,(-SUMIF('Monthly Cash Flow'!$F$2:$EG$2,'Commercial Lease'!CR$2,'Monthly Cash Flow'!$F$29:$EG$29)*'Rent Roll'!$T26*'Rent Roll'!$R26),"-"),"-")</f>
        <v>-</v>
      </c>
      <c r="CS56" s="93" t="str">
        <f>IFERROR(IF(CS$3='Rent Roll'!$U26,(-SUMIF('Monthly Cash Flow'!$F$2:$EG$2,'Commercial Lease'!CS$2,'Monthly Cash Flow'!$F$29:$EG$29)*'Rent Roll'!$T26*'Rent Roll'!$R26),"-"),"-")</f>
        <v>-</v>
      </c>
      <c r="CT56" s="93" t="str">
        <f>IFERROR(IF(CT$3='Rent Roll'!$U26,(-SUMIF('Monthly Cash Flow'!$F$2:$EG$2,'Commercial Lease'!CT$2,'Monthly Cash Flow'!$F$29:$EG$29)*'Rent Roll'!$T26*'Rent Roll'!$R26),"-"),"-")</f>
        <v>-</v>
      </c>
      <c r="CU56" s="93" t="str">
        <f>IFERROR(IF(CU$3='Rent Roll'!$U26,(-SUMIF('Monthly Cash Flow'!$F$2:$EG$2,'Commercial Lease'!CU$2,'Monthly Cash Flow'!$F$29:$EG$29)*'Rent Roll'!$T26*'Rent Roll'!$R26),"-"),"-")</f>
        <v>-</v>
      </c>
      <c r="CV56" s="93" t="str">
        <f>IFERROR(IF(CV$3='Rent Roll'!$U26,(-SUMIF('Monthly Cash Flow'!$F$2:$EG$2,'Commercial Lease'!CV$2,'Monthly Cash Flow'!$F$29:$EG$29)*'Rent Roll'!$T26*'Rent Roll'!$R26),"-"),"-")</f>
        <v>-</v>
      </c>
      <c r="CW56" s="93" t="str">
        <f>IFERROR(IF(CW$3='Rent Roll'!$U26,(-SUMIF('Monthly Cash Flow'!$F$2:$EG$2,'Commercial Lease'!CW$2,'Monthly Cash Flow'!$F$29:$EG$29)*'Rent Roll'!$T26*'Rent Roll'!$R26),"-"),"-")</f>
        <v>-</v>
      </c>
      <c r="CX56" s="93" t="str">
        <f>IFERROR(IF(CX$3='Rent Roll'!$U26,(-SUMIF('Monthly Cash Flow'!$F$2:$EG$2,'Commercial Lease'!CX$2,'Monthly Cash Flow'!$F$29:$EG$29)*'Rent Roll'!$T26*'Rent Roll'!$R26),"-"),"-")</f>
        <v>-</v>
      </c>
      <c r="CY56" s="93" t="str">
        <f>IFERROR(IF(CY$3='Rent Roll'!$U26,(-SUMIF('Monthly Cash Flow'!$F$2:$EG$2,'Commercial Lease'!CY$2,'Monthly Cash Flow'!$F$29:$EG$29)*'Rent Roll'!$T26*'Rent Roll'!$R26),"-"),"-")</f>
        <v>-</v>
      </c>
      <c r="CZ56" s="93" t="str">
        <f>IFERROR(IF(CZ$3='Rent Roll'!$U26,(-SUMIF('Monthly Cash Flow'!$F$2:$EG$2,'Commercial Lease'!CZ$2,'Monthly Cash Flow'!$F$29:$EG$29)*'Rent Roll'!$T26*'Rent Roll'!$R26),"-"),"-")</f>
        <v>-</v>
      </c>
      <c r="DA56" s="93" t="str">
        <f>IFERROR(IF(DA$3='Rent Roll'!$U26,(-SUMIF('Monthly Cash Flow'!$F$2:$EG$2,'Commercial Lease'!DA$2,'Monthly Cash Flow'!$F$29:$EG$29)*'Rent Roll'!$T26*'Rent Roll'!$R26),"-"),"-")</f>
        <v>-</v>
      </c>
      <c r="DB56" s="93" t="str">
        <f>IFERROR(IF(DB$3='Rent Roll'!$U26,(-SUMIF('Monthly Cash Flow'!$F$2:$EG$2,'Commercial Lease'!DB$2,'Monthly Cash Flow'!$F$29:$EG$29)*'Rent Roll'!$T26*'Rent Roll'!$R26),"-"),"-")</f>
        <v>-</v>
      </c>
      <c r="DC56" s="93" t="str">
        <f>IFERROR(IF(DC$3='Rent Roll'!$U26,(-SUMIF('Monthly Cash Flow'!$F$2:$EG$2,'Commercial Lease'!DC$2,'Monthly Cash Flow'!$F$29:$EG$29)*'Rent Roll'!$T26*'Rent Roll'!$R26),"-"),"-")</f>
        <v>-</v>
      </c>
      <c r="DD56" s="93" t="str">
        <f>IFERROR(IF(DD$3='Rent Roll'!$U26,(-SUMIF('Monthly Cash Flow'!$F$2:$EG$2,'Commercial Lease'!DD$2,'Monthly Cash Flow'!$F$29:$EG$29)*'Rent Roll'!$T26*'Rent Roll'!$R26),"-"),"-")</f>
        <v>-</v>
      </c>
      <c r="DE56" s="93" t="str">
        <f>IFERROR(IF(DE$3='Rent Roll'!$U26,(-SUMIF('Monthly Cash Flow'!$F$2:$EG$2,'Commercial Lease'!DE$2,'Monthly Cash Flow'!$F$29:$EG$29)*'Rent Roll'!$T26*'Rent Roll'!$R26),"-"),"-")</f>
        <v>-</v>
      </c>
      <c r="DF56" s="93" t="str">
        <f>IFERROR(IF(DF$3='Rent Roll'!$U26,(-SUMIF('Monthly Cash Flow'!$F$2:$EG$2,'Commercial Lease'!DF$2,'Monthly Cash Flow'!$F$29:$EG$29)*'Rent Roll'!$T26*'Rent Roll'!$R26),"-"),"-")</f>
        <v>-</v>
      </c>
      <c r="DG56" s="93" t="str">
        <f>IFERROR(IF(DG$3='Rent Roll'!$U26,(-SUMIF('Monthly Cash Flow'!$F$2:$EG$2,'Commercial Lease'!DG$2,'Monthly Cash Flow'!$F$29:$EG$29)*'Rent Roll'!$T26*'Rent Roll'!$R26),"-"),"-")</f>
        <v>-</v>
      </c>
      <c r="DH56" s="93" t="str">
        <f>IFERROR(IF(DH$3='Rent Roll'!$U26,(-SUMIF('Monthly Cash Flow'!$F$2:$EG$2,'Commercial Lease'!DH$2,'Monthly Cash Flow'!$F$29:$EG$29)*'Rent Roll'!$T26*'Rent Roll'!$R26),"-"),"-")</f>
        <v>-</v>
      </c>
      <c r="DI56" s="93" t="str">
        <f>IFERROR(IF(DI$3='Rent Roll'!$U26,(-SUMIF('Monthly Cash Flow'!$F$2:$EG$2,'Commercial Lease'!DI$2,'Monthly Cash Flow'!$F$29:$EG$29)*'Rent Roll'!$T26*'Rent Roll'!$R26),"-"),"-")</f>
        <v>-</v>
      </c>
      <c r="DJ56" s="93" t="str">
        <f>IFERROR(IF(DJ$3='Rent Roll'!$U26,(-SUMIF('Monthly Cash Flow'!$F$2:$EG$2,'Commercial Lease'!DJ$2,'Monthly Cash Flow'!$F$29:$EG$29)*'Rent Roll'!$T26*'Rent Roll'!$R26),"-"),"-")</f>
        <v>-</v>
      </c>
      <c r="DK56" s="93" t="str">
        <f>IFERROR(IF(DK$3='Rent Roll'!$U26,(-SUMIF('Monthly Cash Flow'!$F$2:$EG$2,'Commercial Lease'!DK$2,'Monthly Cash Flow'!$F$29:$EG$29)*'Rent Roll'!$T26*'Rent Roll'!$R26),"-"),"-")</f>
        <v>-</v>
      </c>
      <c r="DL56" s="93" t="str">
        <f>IFERROR(IF(DL$3='Rent Roll'!$U26,(-SUMIF('Monthly Cash Flow'!$F$2:$EG$2,'Commercial Lease'!DL$2,'Monthly Cash Flow'!$F$29:$EG$29)*'Rent Roll'!$T26*'Rent Roll'!$R26),"-"),"-")</f>
        <v>-</v>
      </c>
      <c r="DM56" s="93" t="str">
        <f>IFERROR(IF(DM$3='Rent Roll'!$U26,(-SUMIF('Monthly Cash Flow'!$F$2:$EG$2,'Commercial Lease'!DM$2,'Monthly Cash Flow'!$F$29:$EG$29)*'Rent Roll'!$T26*'Rent Roll'!$R26),"-"),"-")</f>
        <v>-</v>
      </c>
      <c r="DN56" s="93" t="str">
        <f>IFERROR(IF(DN$3='Rent Roll'!$U26,(-SUMIF('Monthly Cash Flow'!$F$2:$EG$2,'Commercial Lease'!DN$2,'Monthly Cash Flow'!$F$29:$EG$29)*'Rent Roll'!$T26*'Rent Roll'!$R26),"-"),"-")</f>
        <v>-</v>
      </c>
      <c r="DO56" s="93" t="str">
        <f>IFERROR(IF(DO$3='Rent Roll'!$U26,(-SUMIF('Monthly Cash Flow'!$F$2:$EG$2,'Commercial Lease'!DO$2,'Monthly Cash Flow'!$F$29:$EG$29)*'Rent Roll'!$T26*'Rent Roll'!$R26),"-"),"-")</f>
        <v>-</v>
      </c>
      <c r="DP56" s="93" t="str">
        <f>IFERROR(IF(DP$3='Rent Roll'!$U26,(-SUMIF('Monthly Cash Flow'!$F$2:$EG$2,'Commercial Lease'!DP$2,'Monthly Cash Flow'!$F$29:$EG$29)*'Rent Roll'!$T26*'Rent Roll'!$R26),"-"),"-")</f>
        <v>-</v>
      </c>
      <c r="DQ56" s="93" t="str">
        <f>IFERROR(IF(DQ$3='Rent Roll'!$U26,(-SUMIF('Monthly Cash Flow'!$F$2:$EG$2,'Commercial Lease'!DQ$2,'Monthly Cash Flow'!$F$29:$EG$29)*'Rent Roll'!$T26*'Rent Roll'!$R26),"-"),"-")</f>
        <v>-</v>
      </c>
      <c r="DR56" s="93" t="str">
        <f>IFERROR(IF(DR$3='Rent Roll'!$U26,(-SUMIF('Monthly Cash Flow'!$F$2:$EG$2,'Commercial Lease'!DR$2,'Monthly Cash Flow'!$F$29:$EG$29)*'Rent Roll'!$T26*'Rent Roll'!$R26),"-"),"-")</f>
        <v>-</v>
      </c>
      <c r="DS56" s="93" t="str">
        <f>IFERROR(IF(DS$3='Rent Roll'!$U26,(-SUMIF('Monthly Cash Flow'!$F$2:$EG$2,'Commercial Lease'!DS$2,'Monthly Cash Flow'!$F$29:$EG$29)*'Rent Roll'!$T26*'Rent Roll'!$R26),"-"),"-")</f>
        <v>-</v>
      </c>
      <c r="DT56" s="93" t="str">
        <f>IFERROR(IF(DT$3='Rent Roll'!$U26,(-SUMIF('Monthly Cash Flow'!$F$2:$EG$2,'Commercial Lease'!DT$2,'Monthly Cash Flow'!$F$29:$EG$29)*'Rent Roll'!$T26*'Rent Roll'!$R26),"-"),"-")</f>
        <v>-</v>
      </c>
      <c r="DU56" s="93" t="str">
        <f>IFERROR(IF(DU$3='Rent Roll'!$U26,(-SUMIF('Monthly Cash Flow'!$F$2:$EG$2,'Commercial Lease'!DU$2,'Monthly Cash Flow'!$F$29:$EG$29)*'Rent Roll'!$T26*'Rent Roll'!$R26),"-"),"-")</f>
        <v>-</v>
      </c>
      <c r="DV56" s="93" t="str">
        <f>IFERROR(IF(DV$3='Rent Roll'!$U26,(-SUMIF('Monthly Cash Flow'!$F$2:$EG$2,'Commercial Lease'!DV$2,'Monthly Cash Flow'!$F$29:$EG$29)*'Rent Roll'!$T26*'Rent Roll'!$R26),"-"),"-")</f>
        <v>-</v>
      </c>
      <c r="DW56" s="93" t="str">
        <f>IFERROR(IF(DW$3='Rent Roll'!$U26,(-SUMIF('Monthly Cash Flow'!$F$2:$EG$2,'Commercial Lease'!DW$2,'Monthly Cash Flow'!$F$29:$EG$29)*'Rent Roll'!$T26*'Rent Roll'!$R26),"-"),"-")</f>
        <v>-</v>
      </c>
      <c r="DX56" s="93" t="str">
        <f>IFERROR(IF(DX$3='Rent Roll'!$U26,(-SUMIF('Monthly Cash Flow'!$F$2:$EG$2,'Commercial Lease'!DX$2,'Monthly Cash Flow'!$F$29:$EG$29)*'Rent Roll'!$T26*'Rent Roll'!$R26),"-"),"-")</f>
        <v>-</v>
      </c>
      <c r="DY56" s="93" t="str">
        <f>IFERROR(IF(DY$3='Rent Roll'!$U26,(-SUMIF('Monthly Cash Flow'!$F$2:$EG$2,'Commercial Lease'!DY$2,'Monthly Cash Flow'!$F$29:$EG$29)*'Rent Roll'!$T26*'Rent Roll'!$R26),"-"),"-")</f>
        <v>-</v>
      </c>
      <c r="DZ56" s="93" t="str">
        <f>IFERROR(IF(DZ$3='Rent Roll'!$U26,(-SUMIF('Monthly Cash Flow'!$F$2:$EG$2,'Commercial Lease'!DZ$2,'Monthly Cash Flow'!$F$29:$EG$29)*'Rent Roll'!$T26*'Rent Roll'!$R26),"-"),"-")</f>
        <v>-</v>
      </c>
      <c r="EA56" s="93" t="str">
        <f>IFERROR(IF(EA$3='Rent Roll'!$U26,(-SUMIF('Monthly Cash Flow'!$F$2:$EG$2,'Commercial Lease'!EA$2,'Monthly Cash Flow'!$F$29:$EG$29)*'Rent Roll'!$T26*'Rent Roll'!$R26),"-"),"-")</f>
        <v>-</v>
      </c>
      <c r="EB56" s="93" t="str">
        <f>IFERROR(IF(EB$3='Rent Roll'!$U26,(-SUMIF('Monthly Cash Flow'!$F$2:$EG$2,'Commercial Lease'!EB$2,'Monthly Cash Flow'!$F$29:$EG$29)*'Rent Roll'!$T26*'Rent Roll'!$R26),"-"),"-")</f>
        <v>-</v>
      </c>
      <c r="EC56" s="93" t="str">
        <f>IFERROR(IF(EC$3='Rent Roll'!$U26,(-SUMIF('Monthly Cash Flow'!$F$2:$EG$2,'Commercial Lease'!EC$2,'Monthly Cash Flow'!$F$29:$EG$29)*'Rent Roll'!$T26*'Rent Roll'!$R26),"-"),"-")</f>
        <v>-</v>
      </c>
      <c r="ED56" s="93" t="str">
        <f>IFERROR(IF(ED$3='Rent Roll'!$U26,(-SUMIF('Monthly Cash Flow'!$F$2:$EG$2,'Commercial Lease'!ED$2,'Monthly Cash Flow'!$F$29:$EG$29)*'Rent Roll'!$T26*'Rent Roll'!$R26),"-"),"-")</f>
        <v>-</v>
      </c>
      <c r="EE56" s="93" t="str">
        <f>IFERROR(IF(EE$3='Rent Roll'!$U26,(-SUMIF('Monthly Cash Flow'!$F$2:$EG$2,'Commercial Lease'!EE$2,'Monthly Cash Flow'!$F$29:$EG$29)*'Rent Roll'!$T26*'Rent Roll'!$R26),"-"),"-")</f>
        <v>-</v>
      </c>
      <c r="EF56" s="238" t="str">
        <f>IFERROR(IF(EF$3='Rent Roll'!$U26,(-SUMIF('Monthly Cash Flow'!$F$2:$EG$2,'Commercial Lease'!EF$2,'Monthly Cash Flow'!$F$29:$EG$29)*'Rent Roll'!$T26*'Rent Roll'!$R26),"-"),"-")</f>
        <v>-</v>
      </c>
      <c r="EG56" s="251" t="s">
        <v>109</v>
      </c>
    </row>
    <row r="57" spans="2:137" ht="15.75" thickBot="1" x14ac:dyDescent="0.3">
      <c r="B57" s="342"/>
      <c r="C57" s="341" t="s">
        <v>21</v>
      </c>
      <c r="D57" s="338">
        <f ca="1">SUM(D35:D56)</f>
        <v>477368.26111588412</v>
      </c>
      <c r="E57" s="334">
        <f t="shared" ref="E57" si="16">SUM(E35:E56)</f>
        <v>0</v>
      </c>
      <c r="F57" s="334">
        <f t="shared" ref="F57" si="17">SUM(F35:F56)</f>
        <v>0</v>
      </c>
      <c r="G57" s="334">
        <f t="shared" ref="G57" si="18">SUM(G35:G56)</f>
        <v>0</v>
      </c>
      <c r="H57" s="334">
        <f t="shared" ref="H57" si="19">SUM(H35:H56)</f>
        <v>0</v>
      </c>
      <c r="I57" s="334">
        <f t="shared" ref="I57" si="20">SUM(I35:I56)</f>
        <v>0</v>
      </c>
      <c r="J57" s="334">
        <f t="shared" ref="J57" si="21">SUM(J35:J56)</f>
        <v>0</v>
      </c>
      <c r="K57" s="334">
        <f t="shared" ref="K57" si="22">SUM(K35:K56)</f>
        <v>0</v>
      </c>
      <c r="L57" s="334">
        <f t="shared" ref="L57" si="23">SUM(L35:L56)</f>
        <v>0</v>
      </c>
      <c r="M57" s="334">
        <f t="shared" ref="M57" ca="1" si="24">SUM(M35:M56)</f>
        <v>39781.199999999997</v>
      </c>
      <c r="N57" s="334">
        <f t="shared" ref="N57" si="25">SUM(N35:N56)</f>
        <v>0</v>
      </c>
      <c r="O57" s="334">
        <f t="shared" ref="O57" si="26">SUM(O35:O56)</f>
        <v>0</v>
      </c>
      <c r="P57" s="334">
        <f t="shared" ref="P57" si="27">SUM(P35:P56)</f>
        <v>0</v>
      </c>
      <c r="Q57" s="334">
        <f t="shared" ref="Q57" si="28">SUM(Q35:Q56)</f>
        <v>0</v>
      </c>
      <c r="R57" s="334">
        <f t="shared" ref="R57" si="29">SUM(R35:R56)</f>
        <v>0</v>
      </c>
      <c r="S57" s="334">
        <f t="shared" ref="S57" si="30">SUM(S35:S56)</f>
        <v>0</v>
      </c>
      <c r="T57" s="334">
        <f t="shared" ref="T57" si="31">SUM(T35:T56)</f>
        <v>0</v>
      </c>
      <c r="U57" s="334">
        <f t="shared" ref="U57" si="32">SUM(U35:U56)</f>
        <v>0</v>
      </c>
      <c r="V57" s="334">
        <f t="shared" ref="V57" si="33">SUM(V35:V56)</f>
        <v>0</v>
      </c>
      <c r="W57" s="334">
        <f t="shared" ref="W57" si="34">SUM(W35:W56)</f>
        <v>0</v>
      </c>
      <c r="X57" s="334">
        <f t="shared" ref="X57" si="35">SUM(X35:X56)</f>
        <v>0</v>
      </c>
      <c r="Y57" s="334">
        <f t="shared" ref="Y57" ca="1" si="36">SUM(Y35:Y56)</f>
        <v>40591.845999999998</v>
      </c>
      <c r="Z57" s="334">
        <f t="shared" ref="Z57" si="37">SUM(Z35:Z56)</f>
        <v>0</v>
      </c>
      <c r="AA57" s="334">
        <f t="shared" ref="AA57" si="38">SUM(AA35:AA56)</f>
        <v>0</v>
      </c>
      <c r="AB57" s="334">
        <f t="shared" ref="AB57" si="39">SUM(AB35:AB56)</f>
        <v>0</v>
      </c>
      <c r="AC57" s="334">
        <f t="shared" ref="AC57" si="40">SUM(AC35:AC56)</f>
        <v>0</v>
      </c>
      <c r="AD57" s="334">
        <f t="shared" ref="AD57" si="41">SUM(AD35:AD56)</f>
        <v>0</v>
      </c>
      <c r="AE57" s="334">
        <f t="shared" ref="AE57" si="42">SUM(AE35:AE56)</f>
        <v>0</v>
      </c>
      <c r="AF57" s="334">
        <f t="shared" ref="AF57" si="43">SUM(AF35:AF56)</f>
        <v>0</v>
      </c>
      <c r="AG57" s="334">
        <f t="shared" ref="AG57" si="44">SUM(AG35:AG56)</f>
        <v>0</v>
      </c>
      <c r="AH57" s="334">
        <f t="shared" ref="AH57" si="45">SUM(AH35:AH56)</f>
        <v>0</v>
      </c>
      <c r="AI57" s="334">
        <f t="shared" ref="AI57" si="46">SUM(AI35:AI56)</f>
        <v>0</v>
      </c>
      <c r="AJ57" s="334">
        <f t="shared" ref="AJ57" si="47">SUM(AJ35:AJ56)</f>
        <v>0</v>
      </c>
      <c r="AK57" s="334">
        <f t="shared" ref="AK57" ca="1" si="48">SUM(AK35:AK56)</f>
        <v>41419.919529999999</v>
      </c>
      <c r="AL57" s="334">
        <f t="shared" ref="AL57" si="49">SUM(AL35:AL56)</f>
        <v>0</v>
      </c>
      <c r="AM57" s="334">
        <f t="shared" ref="AM57" si="50">SUM(AM35:AM56)</f>
        <v>0</v>
      </c>
      <c r="AN57" s="334">
        <f t="shared" ref="AN57" si="51">SUM(AN35:AN56)</f>
        <v>0</v>
      </c>
      <c r="AO57" s="334">
        <f t="shared" ref="AO57" si="52">SUM(AO35:AO56)</f>
        <v>0</v>
      </c>
      <c r="AP57" s="334">
        <f t="shared" ref="AP57" si="53">SUM(AP35:AP56)</f>
        <v>0</v>
      </c>
      <c r="AQ57" s="334">
        <f t="shared" ref="AQ57" si="54">SUM(AQ35:AQ56)</f>
        <v>0</v>
      </c>
      <c r="AR57" s="334">
        <f t="shared" ref="AR57" si="55">SUM(AR35:AR56)</f>
        <v>0</v>
      </c>
      <c r="AS57" s="334">
        <f t="shared" ref="AS57" si="56">SUM(AS35:AS56)</f>
        <v>0</v>
      </c>
      <c r="AT57" s="334">
        <f t="shared" ref="AT57" si="57">SUM(AT35:AT56)</f>
        <v>0</v>
      </c>
      <c r="AU57" s="334">
        <f t="shared" ref="AU57" si="58">SUM(AU35:AU56)</f>
        <v>0</v>
      </c>
      <c r="AV57" s="334">
        <f t="shared" ref="AV57" si="59">SUM(AV35:AV56)</f>
        <v>0</v>
      </c>
      <c r="AW57" s="334">
        <f t="shared" ref="AW57" ca="1" si="60">SUM(AW35:AW56)</f>
        <v>42265.817038149988</v>
      </c>
      <c r="AX57" s="334">
        <f t="shared" ref="AX57" si="61">SUM(AX35:AX56)</f>
        <v>0</v>
      </c>
      <c r="AY57" s="334">
        <f t="shared" ref="AY57" si="62">SUM(AY35:AY56)</f>
        <v>0</v>
      </c>
      <c r="AZ57" s="334">
        <f t="shared" ref="AZ57" si="63">SUM(AZ35:AZ56)</f>
        <v>0</v>
      </c>
      <c r="BA57" s="334">
        <f t="shared" ref="BA57" si="64">SUM(BA35:BA56)</f>
        <v>0</v>
      </c>
      <c r="BB57" s="334">
        <f t="shared" ref="BB57" si="65">SUM(BB35:BB56)</f>
        <v>0</v>
      </c>
      <c r="BC57" s="334">
        <f t="shared" ref="BC57" si="66">SUM(BC35:BC56)</f>
        <v>0</v>
      </c>
      <c r="BD57" s="334">
        <f t="shared" ref="BD57" si="67">SUM(BD35:BD56)</f>
        <v>0</v>
      </c>
      <c r="BE57" s="334">
        <f t="shared" ref="BE57" si="68">SUM(BE35:BE56)</f>
        <v>0</v>
      </c>
      <c r="BF57" s="334">
        <f t="shared" ref="BF57" si="69">SUM(BF35:BF56)</f>
        <v>0</v>
      </c>
      <c r="BG57" s="334">
        <f t="shared" ref="BG57" si="70">SUM(BG35:BG56)</f>
        <v>0</v>
      </c>
      <c r="BH57" s="334">
        <f t="shared" ref="BH57" si="71">SUM(BH35:BH56)</f>
        <v>0</v>
      </c>
      <c r="BI57" s="334">
        <f t="shared" ref="BI57" ca="1" si="72">SUM(BI35:BI56)</f>
        <v>43129.944510378235</v>
      </c>
      <c r="BJ57" s="334">
        <f t="shared" ref="BJ57" si="73">SUM(BJ35:BJ56)</f>
        <v>0</v>
      </c>
      <c r="BK57" s="334">
        <f t="shared" ref="BK57" si="74">SUM(BK35:BK56)</f>
        <v>0</v>
      </c>
      <c r="BL57" s="334">
        <f t="shared" ref="BL57" si="75">SUM(BL35:BL56)</f>
        <v>0</v>
      </c>
      <c r="BM57" s="334">
        <f t="shared" ref="BM57" si="76">SUM(BM35:BM56)</f>
        <v>0</v>
      </c>
      <c r="BN57" s="334">
        <f t="shared" ref="BN57" si="77">SUM(BN35:BN56)</f>
        <v>0</v>
      </c>
      <c r="BO57" s="334">
        <f t="shared" ref="BO57" si="78">SUM(BO35:BO56)</f>
        <v>0</v>
      </c>
      <c r="BP57" s="334">
        <f t="shared" ref="BP57" si="79">SUM(BP35:BP56)</f>
        <v>0</v>
      </c>
      <c r="BQ57" s="334">
        <f t="shared" ref="BQ57" si="80">SUM(BQ35:BQ56)</f>
        <v>0</v>
      </c>
      <c r="BR57" s="334">
        <f t="shared" ref="BR57" si="81">SUM(BR35:BR56)</f>
        <v>0</v>
      </c>
      <c r="BS57" s="334">
        <f t="shared" ref="BS57" si="82">SUM(BS35:BS56)</f>
        <v>0</v>
      </c>
      <c r="BT57" s="334">
        <f t="shared" ref="BT57" si="83">SUM(BT35:BT56)</f>
        <v>0</v>
      </c>
      <c r="BU57" s="334">
        <f t="shared" ref="BU57" ca="1" si="84">SUM(BU35:BU56)</f>
        <v>44012.717711989586</v>
      </c>
      <c r="BV57" s="334">
        <f t="shared" ref="BV57" si="85">SUM(BV35:BV56)</f>
        <v>0</v>
      </c>
      <c r="BW57" s="334">
        <f t="shared" ref="BW57" si="86">SUM(BW35:BW56)</f>
        <v>0</v>
      </c>
      <c r="BX57" s="334">
        <f t="shared" ref="BX57" si="87">SUM(BX35:BX56)</f>
        <v>0</v>
      </c>
      <c r="BY57" s="334">
        <f t="shared" ref="BY57" si="88">SUM(BY35:BY56)</f>
        <v>0</v>
      </c>
      <c r="BZ57" s="334">
        <f t="shared" ref="BZ57" si="89">SUM(BZ35:BZ56)</f>
        <v>0</v>
      </c>
      <c r="CA57" s="334">
        <f t="shared" ref="CA57" si="90">SUM(CA35:CA56)</f>
        <v>0</v>
      </c>
      <c r="CB57" s="334">
        <f t="shared" ref="CB57" si="91">SUM(CB35:CB56)</f>
        <v>0</v>
      </c>
      <c r="CC57" s="334">
        <f t="shared" ref="CC57" si="92">SUM(CC35:CC56)</f>
        <v>0</v>
      </c>
      <c r="CD57" s="334">
        <f t="shared" ref="CD57" si="93">SUM(CD35:CD56)</f>
        <v>0</v>
      </c>
      <c r="CE57" s="334">
        <f t="shared" ref="CE57" si="94">SUM(CE35:CE56)</f>
        <v>0</v>
      </c>
      <c r="CF57" s="334">
        <f t="shared" ref="CF57" si="95">SUM(CF35:CF56)</f>
        <v>0</v>
      </c>
      <c r="CG57" s="334">
        <f t="shared" ref="CG57" ca="1" si="96">SUM(CG35:CG56)</f>
        <v>44914.562435659784</v>
      </c>
      <c r="CH57" s="334">
        <f t="shared" ref="CH57" si="97">SUM(CH35:CH56)</f>
        <v>0</v>
      </c>
      <c r="CI57" s="334">
        <f t="shared" ref="CI57" si="98">SUM(CI35:CI56)</f>
        <v>0</v>
      </c>
      <c r="CJ57" s="334">
        <f t="shared" ref="CJ57" si="99">SUM(CJ35:CJ56)</f>
        <v>0</v>
      </c>
      <c r="CK57" s="334">
        <f t="shared" ref="CK57" si="100">SUM(CK35:CK56)</f>
        <v>0</v>
      </c>
      <c r="CL57" s="334">
        <f t="shared" ref="CL57" si="101">SUM(CL35:CL56)</f>
        <v>0</v>
      </c>
      <c r="CM57" s="334">
        <f t="shared" ref="CM57" si="102">SUM(CM35:CM56)</f>
        <v>0</v>
      </c>
      <c r="CN57" s="334">
        <f t="shared" ref="CN57" si="103">SUM(CN35:CN56)</f>
        <v>0</v>
      </c>
      <c r="CO57" s="334">
        <f t="shared" ref="CO57" si="104">SUM(CO35:CO56)</f>
        <v>0</v>
      </c>
      <c r="CP57" s="334">
        <f t="shared" ref="CP57" si="105">SUM(CP35:CP56)</f>
        <v>0</v>
      </c>
      <c r="CQ57" s="334">
        <f t="shared" ref="CQ57" si="106">SUM(CQ35:CQ56)</f>
        <v>0</v>
      </c>
      <c r="CR57" s="334">
        <f t="shared" ref="CR57" si="107">SUM(CR35:CR56)</f>
        <v>0</v>
      </c>
      <c r="CS57" s="334">
        <f t="shared" ref="CS57" ca="1" si="108">SUM(CS35:CS56)</f>
        <v>44098.099375645426</v>
      </c>
      <c r="CT57" s="334">
        <f t="shared" ref="CT57" si="109">SUM(CT35:CT56)</f>
        <v>0</v>
      </c>
      <c r="CU57" s="334">
        <f t="shared" ref="CU57" si="110">SUM(CU35:CU56)</f>
        <v>0</v>
      </c>
      <c r="CV57" s="334">
        <f t="shared" ref="CV57" si="111">SUM(CV35:CV56)</f>
        <v>0</v>
      </c>
      <c r="CW57" s="334">
        <f t="shared" ref="CW57" si="112">SUM(CW35:CW56)</f>
        <v>0</v>
      </c>
      <c r="CX57" s="334">
        <f t="shared" ref="CX57" si="113">SUM(CX35:CX56)</f>
        <v>0</v>
      </c>
      <c r="CY57" s="334">
        <f t="shared" ref="CY57" si="114">SUM(CY35:CY56)</f>
        <v>0</v>
      </c>
      <c r="CZ57" s="334">
        <f t="shared" ref="CZ57" si="115">SUM(CZ35:CZ56)</f>
        <v>0</v>
      </c>
      <c r="DA57" s="334">
        <f t="shared" ref="DA57" si="116">SUM(DA35:DA56)</f>
        <v>0</v>
      </c>
      <c r="DB57" s="334">
        <f t="shared" ref="DB57" si="117">SUM(DB35:DB56)</f>
        <v>0</v>
      </c>
      <c r="DC57" s="334">
        <f t="shared" ref="DC57" si="118">SUM(DC35:DC56)</f>
        <v>0</v>
      </c>
      <c r="DD57" s="334">
        <f t="shared" ref="DD57" si="119">SUM(DD35:DD56)</f>
        <v>0</v>
      </c>
      <c r="DE57" s="334">
        <f t="shared" ref="DE57" ca="1" si="120">SUM(DE35:DE56)</f>
        <v>44809.010072424106</v>
      </c>
      <c r="DF57" s="334">
        <f t="shared" ref="DF57" si="121">SUM(DF35:DF56)</f>
        <v>0</v>
      </c>
      <c r="DG57" s="334">
        <f t="shared" ref="DG57" si="122">SUM(DG35:DG56)</f>
        <v>0</v>
      </c>
      <c r="DH57" s="334">
        <f t="shared" ref="DH57" si="123">SUM(DH35:DH56)</f>
        <v>0</v>
      </c>
      <c r="DI57" s="334">
        <f t="shared" ref="DI57" si="124">SUM(DI35:DI56)</f>
        <v>0</v>
      </c>
      <c r="DJ57" s="334">
        <f t="shared" ref="DJ57" si="125">SUM(DJ35:DJ56)</f>
        <v>0</v>
      </c>
      <c r="DK57" s="334">
        <f t="shared" ref="DK57" si="126">SUM(DK35:DK56)</f>
        <v>0</v>
      </c>
      <c r="DL57" s="334">
        <f t="shared" ref="DL57" si="127">SUM(DL35:DL56)</f>
        <v>0</v>
      </c>
      <c r="DM57" s="334">
        <f t="shared" ref="DM57" si="128">SUM(DM35:DM56)</f>
        <v>0</v>
      </c>
      <c r="DN57" s="334">
        <f t="shared" ref="DN57" si="129">SUM(DN35:DN56)</f>
        <v>0</v>
      </c>
      <c r="DO57" s="334">
        <f t="shared" ref="DO57" si="130">SUM(DO35:DO56)</f>
        <v>0</v>
      </c>
      <c r="DP57" s="334">
        <f t="shared" ref="DP57" si="131">SUM(DP35:DP56)</f>
        <v>0</v>
      </c>
      <c r="DQ57" s="334">
        <f t="shared" ref="DQ57" ca="1" si="132">SUM(DQ35:DQ56)</f>
        <v>45711.681914660418</v>
      </c>
      <c r="DR57" s="334">
        <f t="shared" ref="DR57" si="133">SUM(DR35:DR56)</f>
        <v>0</v>
      </c>
      <c r="DS57" s="334">
        <f t="shared" ref="DS57" si="134">SUM(DS35:DS56)</f>
        <v>0</v>
      </c>
      <c r="DT57" s="334">
        <f t="shared" ref="DT57" si="135">SUM(DT35:DT56)</f>
        <v>0</v>
      </c>
      <c r="DU57" s="334">
        <f t="shared" ref="DU57" si="136">SUM(DU35:DU56)</f>
        <v>0</v>
      </c>
      <c r="DV57" s="334">
        <f t="shared" ref="DV57" si="137">SUM(DV35:DV56)</f>
        <v>0</v>
      </c>
      <c r="DW57" s="334">
        <f t="shared" ref="DW57" si="138">SUM(DW35:DW56)</f>
        <v>0</v>
      </c>
      <c r="DX57" s="334">
        <f t="shared" ref="DX57" si="139">SUM(DX35:DX56)</f>
        <v>0</v>
      </c>
      <c r="DY57" s="334">
        <f t="shared" ref="DY57" si="140">SUM(DY35:DY56)</f>
        <v>0</v>
      </c>
      <c r="DZ57" s="334">
        <f t="shared" ref="DZ57" si="141">SUM(DZ35:DZ56)</f>
        <v>0</v>
      </c>
      <c r="EA57" s="334">
        <f t="shared" ref="EA57" si="142">SUM(EA35:EA56)</f>
        <v>0</v>
      </c>
      <c r="EB57" s="334">
        <f t="shared" ref="EB57" si="143">SUM(EB35:EB56)</f>
        <v>0</v>
      </c>
      <c r="EC57" s="334">
        <f t="shared" ref="EC57" ca="1" si="144">SUM(EC35:EC56)</f>
        <v>46633.462526976611</v>
      </c>
      <c r="ED57" s="334">
        <f t="shared" ref="ED57" si="145">SUM(ED35:ED56)</f>
        <v>0</v>
      </c>
      <c r="EE57" s="334">
        <f t="shared" ref="EE57" si="146">SUM(EE35:EE56)</f>
        <v>0</v>
      </c>
      <c r="EF57" s="335">
        <f t="shared" ref="EF57" si="147">SUM(EF35:EF56)</f>
        <v>0</v>
      </c>
      <c r="EG57" s="251" t="s">
        <v>109</v>
      </c>
    </row>
    <row r="58" spans="2:137" ht="15.75" thickTop="1" x14ac:dyDescent="0.25">
      <c r="B58" s="292"/>
    </row>
    <row r="59" spans="2:137" x14ac:dyDescent="0.25">
      <c r="B59" s="293" t="s">
        <v>232</v>
      </c>
      <c r="C59" s="294"/>
      <c r="D59" s="266"/>
      <c r="E59" s="267"/>
      <c r="F59" s="267"/>
      <c r="G59" s="267"/>
      <c r="H59" s="267"/>
      <c r="I59" s="267"/>
      <c r="J59" s="267"/>
      <c r="K59" s="267"/>
      <c r="L59" s="267"/>
      <c r="M59" s="267"/>
      <c r="N59" s="267"/>
      <c r="O59" s="267"/>
      <c r="P59" s="267"/>
      <c r="Q59" s="267"/>
      <c r="R59" s="267"/>
      <c r="S59" s="267"/>
      <c r="T59" s="267"/>
      <c r="U59" s="267"/>
      <c r="V59" s="267"/>
      <c r="W59" s="267"/>
      <c r="X59" s="267"/>
      <c r="Y59" s="267"/>
      <c r="Z59" s="267"/>
      <c r="AA59" s="267"/>
      <c r="AB59" s="267"/>
      <c r="AC59" s="267"/>
      <c r="AD59" s="267"/>
      <c r="AE59" s="267"/>
      <c r="AF59" s="267"/>
      <c r="AG59" s="267"/>
      <c r="AH59" s="267"/>
      <c r="AI59" s="267"/>
      <c r="AJ59" s="267"/>
      <c r="AK59" s="267"/>
      <c r="AL59" s="267"/>
      <c r="AM59" s="267"/>
      <c r="AN59" s="267"/>
      <c r="AO59" s="267"/>
      <c r="AP59" s="267"/>
      <c r="AQ59" s="267"/>
      <c r="AR59" s="267"/>
      <c r="AS59" s="267"/>
      <c r="AT59" s="267"/>
      <c r="AU59" s="267"/>
      <c r="AV59" s="267"/>
      <c r="AW59" s="267"/>
      <c r="AX59" s="267"/>
      <c r="AY59" s="267"/>
      <c r="AZ59" s="267"/>
      <c r="BA59" s="267"/>
      <c r="BB59" s="267"/>
      <c r="BC59" s="267"/>
      <c r="BD59" s="267"/>
      <c r="BE59" s="267"/>
      <c r="BF59" s="267"/>
      <c r="BG59" s="267"/>
      <c r="BH59" s="267"/>
      <c r="BI59" s="267"/>
      <c r="BJ59" s="267"/>
      <c r="BK59" s="267"/>
      <c r="BL59" s="267"/>
      <c r="BM59" s="267"/>
      <c r="BN59" s="267"/>
      <c r="BO59" s="267"/>
      <c r="BP59" s="267"/>
      <c r="BQ59" s="267"/>
      <c r="BR59" s="267"/>
      <c r="BS59" s="267"/>
      <c r="BT59" s="267"/>
      <c r="BU59" s="267"/>
      <c r="BV59" s="267"/>
      <c r="BW59" s="267"/>
      <c r="BX59" s="267"/>
      <c r="BY59" s="267"/>
      <c r="BZ59" s="267"/>
      <c r="CA59" s="267"/>
      <c r="CB59" s="267"/>
      <c r="CC59" s="267"/>
      <c r="CD59" s="267"/>
      <c r="CE59" s="267"/>
      <c r="CF59" s="267"/>
      <c r="CG59" s="267"/>
      <c r="CH59" s="267"/>
      <c r="CI59" s="267"/>
      <c r="CJ59" s="267"/>
      <c r="CK59" s="267"/>
      <c r="CL59" s="267"/>
      <c r="CM59" s="267"/>
      <c r="CN59" s="267"/>
      <c r="CO59" s="267"/>
      <c r="CP59" s="267"/>
      <c r="CQ59" s="267"/>
      <c r="CR59" s="267"/>
      <c r="CS59" s="267"/>
      <c r="CT59" s="267"/>
      <c r="CU59" s="267"/>
      <c r="CV59" s="267"/>
      <c r="CW59" s="267"/>
      <c r="CX59" s="267"/>
      <c r="CY59" s="267"/>
      <c r="CZ59" s="267"/>
      <c r="DA59" s="267"/>
      <c r="DB59" s="267"/>
      <c r="DC59" s="267"/>
      <c r="DD59" s="267"/>
      <c r="DE59" s="267"/>
      <c r="DF59" s="267"/>
      <c r="DG59" s="267"/>
      <c r="DH59" s="267"/>
      <c r="DI59" s="267"/>
      <c r="DJ59" s="267"/>
      <c r="DK59" s="267"/>
      <c r="DL59" s="267"/>
      <c r="DM59" s="267"/>
      <c r="DN59" s="267"/>
      <c r="DO59" s="267"/>
      <c r="DP59" s="267"/>
      <c r="DQ59" s="267"/>
      <c r="DR59" s="267"/>
      <c r="DS59" s="267"/>
      <c r="DT59" s="267"/>
      <c r="DU59" s="267"/>
      <c r="DV59" s="267"/>
      <c r="DW59" s="267"/>
      <c r="DX59" s="267"/>
      <c r="DY59" s="267"/>
      <c r="DZ59" s="267"/>
      <c r="EA59" s="267"/>
      <c r="EB59" s="267"/>
      <c r="EC59" s="267"/>
      <c r="ED59" s="267"/>
      <c r="EE59" s="267"/>
      <c r="EF59" s="265"/>
      <c r="EG59" s="251" t="s">
        <v>109</v>
      </c>
    </row>
    <row r="60" spans="2:137" x14ac:dyDescent="0.25">
      <c r="B60" s="290"/>
      <c r="C60" s="287" t="str">
        <f>CONCATENATE('Rent Roll'!B5&amp;" - "&amp;'Rent Roll'!C5)</f>
        <v>LL - Ray Palmer Associates</v>
      </c>
      <c r="D60" s="214">
        <f t="shared" ref="D60:D81" si="148">SUM(E60:EF60)</f>
        <v>0</v>
      </c>
      <c r="E60" s="92" t="str">
        <f>IFERROR(IF(E$3='Rent Roll'!$U5,MAX(-SUMIF('Monthly Cash Flow'!$F$7:$EG$7,E$4,'Monthly Cash Flow'!$F$18:$EG$18)-'Rent Roll'!$V5,0)*'Rent Roll'!$T5*'Rent Roll'!$R5,"-"),"-")</f>
        <v>-</v>
      </c>
      <c r="F60" s="92" t="str">
        <f>IFERROR(IF(F$3='Rent Roll'!$U5,MAX(-SUMIF('Monthly Cash Flow'!$F$7:$EG$7,F$4,'Monthly Cash Flow'!$F$18:$EG$18)-'Rent Roll'!$V5,0)*'Rent Roll'!$T5*'Rent Roll'!$R5,"-"),"-")</f>
        <v>-</v>
      </c>
      <c r="G60" s="92" t="str">
        <f>IFERROR(IF(G$3='Rent Roll'!$U5,MAX(-SUMIF('Monthly Cash Flow'!$F$7:$EG$7,G$4,'Monthly Cash Flow'!$F$18:$EG$18)-'Rent Roll'!$V5,0)*'Rent Roll'!$T5*'Rent Roll'!$R5,"-"),"-")</f>
        <v>-</v>
      </c>
      <c r="H60" s="92" t="str">
        <f>IFERROR(IF(H$3='Rent Roll'!$U5,MAX(-SUMIF('Monthly Cash Flow'!$F$7:$EG$7,H$4,'Monthly Cash Flow'!$F$18:$EG$18)-'Rent Roll'!$V5,0)*'Rent Roll'!$T5*'Rent Roll'!$R5,"-"),"-")</f>
        <v>-</v>
      </c>
      <c r="I60" s="92" t="str">
        <f>IFERROR(IF(I$3='Rent Roll'!$U5,MAX(-SUMIF('Monthly Cash Flow'!$F$7:$EG$7,I$4,'Monthly Cash Flow'!$F$18:$EG$18)-'Rent Roll'!$V5,0)*'Rent Roll'!$T5*'Rent Roll'!$R5,"-"),"-")</f>
        <v>-</v>
      </c>
      <c r="J60" s="92" t="str">
        <f>IFERROR(IF(J$3='Rent Roll'!$U5,MAX(-SUMIF('Monthly Cash Flow'!$F$7:$EG$7,J$4,'Monthly Cash Flow'!$F$18:$EG$18)-'Rent Roll'!$V5,0)*'Rent Roll'!$T5*'Rent Roll'!$R5,"-"),"-")</f>
        <v>-</v>
      </c>
      <c r="K60" s="92" t="str">
        <f>IFERROR(IF(K$3='Rent Roll'!$U5,MAX(-SUMIF('Monthly Cash Flow'!$F$7:$EG$7,K$4,'Monthly Cash Flow'!$F$18:$EG$18)-'Rent Roll'!$V5,0)*'Rent Roll'!$T5*'Rent Roll'!$R5,"-"),"-")</f>
        <v>-</v>
      </c>
      <c r="L60" s="92" t="str">
        <f>IFERROR(IF(L$3='Rent Roll'!$U5,MAX(-SUMIF('Monthly Cash Flow'!$F$7:$EG$7,L$4,'Monthly Cash Flow'!$F$18:$EG$18)-'Rent Roll'!$V5,0)*'Rent Roll'!$T5*'Rent Roll'!$R5,"-"),"-")</f>
        <v>-</v>
      </c>
      <c r="M60" s="92">
        <f>IFERROR(IF(M$3='Rent Roll'!$U5,MAX(-SUMIF('Monthly Cash Flow'!$F$7:$EG$7,M$4,'Monthly Cash Flow'!$F$18:$EG$18)-'Rent Roll'!$V5,0)*'Rent Roll'!$T5*'Rent Roll'!$R5,"-"),"-")</f>
        <v>0</v>
      </c>
      <c r="N60" s="92" t="str">
        <f>IFERROR(IF(N$3='Rent Roll'!$U5,MAX(-SUMIF('Monthly Cash Flow'!$F$7:$EG$7,N$4,'Monthly Cash Flow'!$F$18:$EG$18)-'Rent Roll'!$V5,0)*'Rent Roll'!$T5*'Rent Roll'!$R5,"-"),"-")</f>
        <v>-</v>
      </c>
      <c r="O60" s="92" t="str">
        <f>IFERROR(IF(O$3='Rent Roll'!$U5,MAX(-SUMIF('Monthly Cash Flow'!$F$7:$EG$7,O$4,'Monthly Cash Flow'!$F$18:$EG$18)-'Rent Roll'!$V5,0)*'Rent Roll'!$T5*'Rent Roll'!$R5,"-"),"-")</f>
        <v>-</v>
      </c>
      <c r="P60" s="92" t="str">
        <f>IFERROR(IF(P$3='Rent Roll'!$U5,MAX(-SUMIF('Monthly Cash Flow'!$F$7:$EG$7,P$4,'Monthly Cash Flow'!$F$18:$EG$18)-'Rent Roll'!$V5,0)*'Rent Roll'!$T5*'Rent Roll'!$R5,"-"),"-")</f>
        <v>-</v>
      </c>
      <c r="Q60" s="92" t="str">
        <f>IFERROR(IF(Q$3='Rent Roll'!$U5,MAX(-SUMIF('Monthly Cash Flow'!$F$7:$EG$7,Q$4,'Monthly Cash Flow'!$F$18:$EG$18)-'Rent Roll'!$V5,0)*'Rent Roll'!$T5*'Rent Roll'!$R5,"-"),"-")</f>
        <v>-</v>
      </c>
      <c r="R60" s="92" t="str">
        <f>IFERROR(IF(R$3='Rent Roll'!$U5,MAX(-SUMIF('Monthly Cash Flow'!$F$7:$EG$7,R$4,'Monthly Cash Flow'!$F$18:$EG$18)-'Rent Roll'!$V5,0)*'Rent Roll'!$T5*'Rent Roll'!$R5,"-"),"-")</f>
        <v>-</v>
      </c>
      <c r="S60" s="92" t="str">
        <f>IFERROR(IF(S$3='Rent Roll'!$U5,MAX(-SUMIF('Monthly Cash Flow'!$F$7:$EG$7,S$4,'Monthly Cash Flow'!$F$18:$EG$18)-'Rent Roll'!$V5,0)*'Rent Roll'!$T5*'Rent Roll'!$R5,"-"),"-")</f>
        <v>-</v>
      </c>
      <c r="T60" s="92" t="str">
        <f>IFERROR(IF(T$3='Rent Roll'!$U5,MAX(-SUMIF('Monthly Cash Flow'!$F$7:$EG$7,T$4,'Monthly Cash Flow'!$F$18:$EG$18)-'Rent Roll'!$V5,0)*'Rent Roll'!$T5*'Rent Roll'!$R5,"-"),"-")</f>
        <v>-</v>
      </c>
      <c r="U60" s="92" t="str">
        <f>IFERROR(IF(U$3='Rent Roll'!$U5,MAX(-SUMIF('Monthly Cash Flow'!$F$7:$EG$7,U$4,'Monthly Cash Flow'!$F$18:$EG$18)-'Rent Roll'!$V5,0)*'Rent Roll'!$T5*'Rent Roll'!$R5,"-"),"-")</f>
        <v>-</v>
      </c>
      <c r="V60" s="92" t="str">
        <f>IFERROR(IF(V$3='Rent Roll'!$U5,MAX(-SUMIF('Monthly Cash Flow'!$F$7:$EG$7,V$4,'Monthly Cash Flow'!$F$18:$EG$18)-'Rent Roll'!$V5,0)*'Rent Roll'!$T5*'Rent Roll'!$R5,"-"),"-")</f>
        <v>-</v>
      </c>
      <c r="W60" s="92" t="str">
        <f>IFERROR(IF(W$3='Rent Roll'!$U5,MAX(-SUMIF('Monthly Cash Flow'!$F$7:$EG$7,W$4,'Monthly Cash Flow'!$F$18:$EG$18)-'Rent Roll'!$V5,0)*'Rent Roll'!$T5*'Rent Roll'!$R5,"-"),"-")</f>
        <v>-</v>
      </c>
      <c r="X60" s="92" t="str">
        <f>IFERROR(IF(X$3='Rent Roll'!$U5,MAX(-SUMIF('Monthly Cash Flow'!$F$7:$EG$7,X$4,'Monthly Cash Flow'!$F$18:$EG$18)-'Rent Roll'!$V5,0)*'Rent Roll'!$T5*'Rent Roll'!$R5,"-"),"-")</f>
        <v>-</v>
      </c>
      <c r="Y60" s="92">
        <f>IFERROR(IF(Y$3='Rent Roll'!$U5,MAX(-SUMIF('Monthly Cash Flow'!$F$7:$EG$7,Y$4,'Monthly Cash Flow'!$F$18:$EG$18)-'Rent Roll'!$V5,0)*'Rent Roll'!$T5*'Rent Roll'!$R5,"-"),"-")</f>
        <v>0</v>
      </c>
      <c r="Z60" s="92" t="str">
        <f>IFERROR(IF(Z$3='Rent Roll'!$U5,MAX(-SUMIF('Monthly Cash Flow'!$F$7:$EG$7,Z$4,'Monthly Cash Flow'!$F$18:$EG$18)-'Rent Roll'!$V5,0)*'Rent Roll'!$T5*'Rent Roll'!$R5,"-"),"-")</f>
        <v>-</v>
      </c>
      <c r="AA60" s="92" t="str">
        <f>IFERROR(IF(AA$3='Rent Roll'!$U5,MAX(-SUMIF('Monthly Cash Flow'!$F$7:$EG$7,AA$4,'Monthly Cash Flow'!$F$18:$EG$18)-'Rent Roll'!$V5,0)*'Rent Roll'!$T5*'Rent Roll'!$R5,"-"),"-")</f>
        <v>-</v>
      </c>
      <c r="AB60" s="92" t="str">
        <f>IFERROR(IF(AB$3='Rent Roll'!$U5,MAX(-SUMIF('Monthly Cash Flow'!$F$7:$EG$7,AB$4,'Monthly Cash Flow'!$F$18:$EG$18)-'Rent Roll'!$V5,0)*'Rent Roll'!$T5*'Rent Roll'!$R5,"-"),"-")</f>
        <v>-</v>
      </c>
      <c r="AC60" s="92" t="str">
        <f>IFERROR(IF(AC$3='Rent Roll'!$U5,MAX(-SUMIF('Monthly Cash Flow'!$F$7:$EG$7,AC$4,'Monthly Cash Flow'!$F$18:$EG$18)-'Rent Roll'!$V5,0)*'Rent Roll'!$T5*'Rent Roll'!$R5,"-"),"-")</f>
        <v>-</v>
      </c>
      <c r="AD60" s="92" t="str">
        <f>IFERROR(IF(AD$3='Rent Roll'!$U5,MAX(-SUMIF('Monthly Cash Flow'!$F$7:$EG$7,AD$4,'Monthly Cash Flow'!$F$18:$EG$18)-'Rent Roll'!$V5,0)*'Rent Roll'!$T5*'Rent Roll'!$R5,"-"),"-")</f>
        <v>-</v>
      </c>
      <c r="AE60" s="92" t="str">
        <f>IFERROR(IF(AE$3='Rent Roll'!$U5,MAX(-SUMIF('Monthly Cash Flow'!$F$7:$EG$7,AE$4,'Monthly Cash Flow'!$F$18:$EG$18)-'Rent Roll'!$V5,0)*'Rent Roll'!$T5*'Rent Roll'!$R5,"-"),"-")</f>
        <v>-</v>
      </c>
      <c r="AF60" s="92" t="str">
        <f>IFERROR(IF(AF$3='Rent Roll'!$U5,MAX(-SUMIF('Monthly Cash Flow'!$F$7:$EG$7,AF$4,'Monthly Cash Flow'!$F$18:$EG$18)-'Rent Roll'!$V5,0)*'Rent Roll'!$T5*'Rent Roll'!$R5,"-"),"-")</f>
        <v>-</v>
      </c>
      <c r="AG60" s="92" t="str">
        <f>IFERROR(IF(AG$3='Rent Roll'!$U5,MAX(-SUMIF('Monthly Cash Flow'!$F$7:$EG$7,AG$4,'Monthly Cash Flow'!$F$18:$EG$18)-'Rent Roll'!$V5,0)*'Rent Roll'!$T5*'Rent Roll'!$R5,"-"),"-")</f>
        <v>-</v>
      </c>
      <c r="AH60" s="92" t="str">
        <f>IFERROR(IF(AH$3='Rent Roll'!$U5,MAX(-SUMIF('Monthly Cash Flow'!$F$7:$EG$7,AH$4,'Monthly Cash Flow'!$F$18:$EG$18)-'Rent Roll'!$V5,0)*'Rent Roll'!$T5*'Rent Roll'!$R5,"-"),"-")</f>
        <v>-</v>
      </c>
      <c r="AI60" s="92" t="str">
        <f>IFERROR(IF(AI$3='Rent Roll'!$U5,MAX(-SUMIF('Monthly Cash Flow'!$F$7:$EG$7,AI$4,'Monthly Cash Flow'!$F$18:$EG$18)-'Rent Roll'!$V5,0)*'Rent Roll'!$T5*'Rent Roll'!$R5,"-"),"-")</f>
        <v>-</v>
      </c>
      <c r="AJ60" s="92" t="str">
        <f>IFERROR(IF(AJ$3='Rent Roll'!$U5,MAX(-SUMIF('Monthly Cash Flow'!$F$7:$EG$7,AJ$4,'Monthly Cash Flow'!$F$18:$EG$18)-'Rent Roll'!$V5,0)*'Rent Roll'!$T5*'Rent Roll'!$R5,"-"),"-")</f>
        <v>-</v>
      </c>
      <c r="AK60" s="92">
        <f>IFERROR(IF(AK$3='Rent Roll'!$U5,MAX(-SUMIF('Monthly Cash Flow'!$F$7:$EG$7,AK$4,'Monthly Cash Flow'!$F$18:$EG$18)-'Rent Roll'!$V5,0)*'Rent Roll'!$T5*'Rent Roll'!$R5,"-"),"-")</f>
        <v>0</v>
      </c>
      <c r="AL60" s="92" t="str">
        <f>IFERROR(IF(AL$3='Rent Roll'!$U5,MAX(-SUMIF('Monthly Cash Flow'!$F$7:$EG$7,AL$4,'Monthly Cash Flow'!$F$18:$EG$18)-'Rent Roll'!$V5,0)*'Rent Roll'!$T5*'Rent Roll'!$R5,"-"),"-")</f>
        <v>-</v>
      </c>
      <c r="AM60" s="92" t="str">
        <f>IFERROR(IF(AM$3='Rent Roll'!$U5,MAX(-SUMIF('Monthly Cash Flow'!$F$7:$EG$7,AM$4,'Monthly Cash Flow'!$F$18:$EG$18)-'Rent Roll'!$V5,0)*'Rent Roll'!$T5*'Rent Roll'!$R5,"-"),"-")</f>
        <v>-</v>
      </c>
      <c r="AN60" s="92" t="str">
        <f>IFERROR(IF(AN$3='Rent Roll'!$U5,MAX(-SUMIF('Monthly Cash Flow'!$F$7:$EG$7,AN$4,'Monthly Cash Flow'!$F$18:$EG$18)-'Rent Roll'!$V5,0)*'Rent Roll'!$T5*'Rent Roll'!$R5,"-"),"-")</f>
        <v>-</v>
      </c>
      <c r="AO60" s="92" t="str">
        <f>IFERROR(IF(AO$3='Rent Roll'!$U5,MAX(-SUMIF('Monthly Cash Flow'!$F$7:$EG$7,AO$4,'Monthly Cash Flow'!$F$18:$EG$18)-'Rent Roll'!$V5,0)*'Rent Roll'!$T5*'Rent Roll'!$R5,"-"),"-")</f>
        <v>-</v>
      </c>
      <c r="AP60" s="92" t="str">
        <f>IFERROR(IF(AP$3='Rent Roll'!$U5,MAX(-SUMIF('Monthly Cash Flow'!$F$7:$EG$7,AP$4,'Monthly Cash Flow'!$F$18:$EG$18)-'Rent Roll'!$V5,0)*'Rent Roll'!$T5*'Rent Roll'!$R5,"-"),"-")</f>
        <v>-</v>
      </c>
      <c r="AQ60" s="92" t="str">
        <f>IFERROR(IF(AQ$3='Rent Roll'!$U5,MAX(-SUMIF('Monthly Cash Flow'!$F$7:$EG$7,AQ$4,'Monthly Cash Flow'!$F$18:$EG$18)-'Rent Roll'!$V5,0)*'Rent Roll'!$T5*'Rent Roll'!$R5,"-"),"-")</f>
        <v>-</v>
      </c>
      <c r="AR60" s="92" t="str">
        <f>IFERROR(IF(AR$3='Rent Roll'!$U5,MAX(-SUMIF('Monthly Cash Flow'!$F$7:$EG$7,AR$4,'Monthly Cash Flow'!$F$18:$EG$18)-'Rent Roll'!$V5,0)*'Rent Roll'!$T5*'Rent Roll'!$R5,"-"),"-")</f>
        <v>-</v>
      </c>
      <c r="AS60" s="92" t="str">
        <f>IFERROR(IF(AS$3='Rent Roll'!$U5,MAX(-SUMIF('Monthly Cash Flow'!$F$7:$EG$7,AS$4,'Monthly Cash Flow'!$F$18:$EG$18)-'Rent Roll'!$V5,0)*'Rent Roll'!$T5*'Rent Roll'!$R5,"-"),"-")</f>
        <v>-</v>
      </c>
      <c r="AT60" s="92" t="str">
        <f>IFERROR(IF(AT$3='Rent Roll'!$U5,MAX(-SUMIF('Monthly Cash Flow'!$F$7:$EG$7,AT$4,'Monthly Cash Flow'!$F$18:$EG$18)-'Rent Roll'!$V5,0)*'Rent Roll'!$T5*'Rent Roll'!$R5,"-"),"-")</f>
        <v>-</v>
      </c>
      <c r="AU60" s="92" t="str">
        <f>IFERROR(IF(AU$3='Rent Roll'!$U5,MAX(-SUMIF('Monthly Cash Flow'!$F$7:$EG$7,AU$4,'Monthly Cash Flow'!$F$18:$EG$18)-'Rent Roll'!$V5,0)*'Rent Roll'!$T5*'Rent Roll'!$R5,"-"),"-")</f>
        <v>-</v>
      </c>
      <c r="AV60" s="92" t="str">
        <f>IFERROR(IF(AV$3='Rent Roll'!$U5,MAX(-SUMIF('Monthly Cash Flow'!$F$7:$EG$7,AV$4,'Monthly Cash Flow'!$F$18:$EG$18)-'Rent Roll'!$V5,0)*'Rent Roll'!$T5*'Rent Roll'!$R5,"-"),"-")</f>
        <v>-</v>
      </c>
      <c r="AW60" s="92">
        <f>IFERROR(IF(AW$3='Rent Roll'!$U5,MAX(-SUMIF('Monthly Cash Flow'!$F$7:$EG$7,AW$4,'Monthly Cash Flow'!$F$18:$EG$18)-'Rent Roll'!$V5,0)*'Rent Roll'!$T5*'Rent Roll'!$R5,"-"),"-")</f>
        <v>0</v>
      </c>
      <c r="AX60" s="92" t="str">
        <f>IFERROR(IF(AX$3='Rent Roll'!$U5,MAX(-SUMIF('Monthly Cash Flow'!$F$7:$EG$7,AX$4,'Monthly Cash Flow'!$F$18:$EG$18)-'Rent Roll'!$V5,0)*'Rent Roll'!$T5*'Rent Roll'!$R5,"-"),"-")</f>
        <v>-</v>
      </c>
      <c r="AY60" s="92" t="str">
        <f>IFERROR(IF(AY$3='Rent Roll'!$U5,MAX(-SUMIF('Monthly Cash Flow'!$F$7:$EG$7,AY$4,'Monthly Cash Flow'!$F$18:$EG$18)-'Rent Roll'!$V5,0)*'Rent Roll'!$T5*'Rent Roll'!$R5,"-"),"-")</f>
        <v>-</v>
      </c>
      <c r="AZ60" s="92" t="str">
        <f>IFERROR(IF(AZ$3='Rent Roll'!$U5,MAX(-SUMIF('Monthly Cash Flow'!$F$7:$EG$7,AZ$4,'Monthly Cash Flow'!$F$18:$EG$18)-'Rent Roll'!$V5,0)*'Rent Roll'!$T5*'Rent Roll'!$R5,"-"),"-")</f>
        <v>-</v>
      </c>
      <c r="BA60" s="92" t="str">
        <f>IFERROR(IF(BA$3='Rent Roll'!$U5,MAX(-SUMIF('Monthly Cash Flow'!$F$7:$EG$7,BA$4,'Monthly Cash Flow'!$F$18:$EG$18)-'Rent Roll'!$V5,0)*'Rent Roll'!$T5*'Rent Roll'!$R5,"-"),"-")</f>
        <v>-</v>
      </c>
      <c r="BB60" s="92" t="str">
        <f>IFERROR(IF(BB$3='Rent Roll'!$U5,MAX(-SUMIF('Monthly Cash Flow'!$F$7:$EG$7,BB$4,'Monthly Cash Flow'!$F$18:$EG$18)-'Rent Roll'!$V5,0)*'Rent Roll'!$T5*'Rent Roll'!$R5,"-"),"-")</f>
        <v>-</v>
      </c>
      <c r="BC60" s="92" t="str">
        <f>IFERROR(IF(BC$3='Rent Roll'!$U5,MAX(-SUMIF('Monthly Cash Flow'!$F$7:$EG$7,BC$4,'Monthly Cash Flow'!$F$18:$EG$18)-'Rent Roll'!$V5,0)*'Rent Roll'!$T5*'Rent Roll'!$R5,"-"),"-")</f>
        <v>-</v>
      </c>
      <c r="BD60" s="92" t="str">
        <f>IFERROR(IF(BD$3='Rent Roll'!$U5,MAX(-SUMIF('Monthly Cash Flow'!$F$7:$EG$7,BD$4,'Monthly Cash Flow'!$F$18:$EG$18)-'Rent Roll'!$V5,0)*'Rent Roll'!$T5*'Rent Roll'!$R5,"-"),"-")</f>
        <v>-</v>
      </c>
      <c r="BE60" s="92" t="str">
        <f>IFERROR(IF(BE$3='Rent Roll'!$U5,MAX(-SUMIF('Monthly Cash Flow'!$F$7:$EG$7,BE$4,'Monthly Cash Flow'!$F$18:$EG$18)-'Rent Roll'!$V5,0)*'Rent Roll'!$T5*'Rent Roll'!$R5,"-"),"-")</f>
        <v>-</v>
      </c>
      <c r="BF60" s="92" t="str">
        <f>IFERROR(IF(BF$3='Rent Roll'!$U5,MAX(-SUMIF('Monthly Cash Flow'!$F$7:$EG$7,BF$4,'Monthly Cash Flow'!$F$18:$EG$18)-'Rent Roll'!$V5,0)*'Rent Roll'!$T5*'Rent Roll'!$R5,"-"),"-")</f>
        <v>-</v>
      </c>
      <c r="BG60" s="92" t="str">
        <f>IFERROR(IF(BG$3='Rent Roll'!$U5,MAX(-SUMIF('Monthly Cash Flow'!$F$7:$EG$7,BG$4,'Monthly Cash Flow'!$F$18:$EG$18)-'Rent Roll'!$V5,0)*'Rent Roll'!$T5*'Rent Roll'!$R5,"-"),"-")</f>
        <v>-</v>
      </c>
      <c r="BH60" s="92" t="str">
        <f>IFERROR(IF(BH$3='Rent Roll'!$U5,MAX(-SUMIF('Monthly Cash Flow'!$F$7:$EG$7,BH$4,'Monthly Cash Flow'!$F$18:$EG$18)-'Rent Roll'!$V5,0)*'Rent Roll'!$T5*'Rent Roll'!$R5,"-"),"-")</f>
        <v>-</v>
      </c>
      <c r="BI60" s="92">
        <f>IFERROR(IF(BI$3='Rent Roll'!$U5,MAX(-SUMIF('Monthly Cash Flow'!$F$7:$EG$7,BI$4,'Monthly Cash Flow'!$F$18:$EG$18)-'Rent Roll'!$V5,0)*'Rent Roll'!$T5*'Rent Roll'!$R5,"-"),"-")</f>
        <v>0</v>
      </c>
      <c r="BJ60" s="92" t="str">
        <f>IFERROR(IF(BJ$3='Rent Roll'!$U5,MAX(-SUMIF('Monthly Cash Flow'!$F$7:$EG$7,BJ$4,'Monthly Cash Flow'!$F$18:$EG$18)-'Rent Roll'!$V5,0)*'Rent Roll'!$T5*'Rent Roll'!$R5,"-"),"-")</f>
        <v>-</v>
      </c>
      <c r="BK60" s="92" t="str">
        <f>IFERROR(IF(BK$3='Rent Roll'!$U5,MAX(-SUMIF('Monthly Cash Flow'!$F$7:$EG$7,BK$4,'Monthly Cash Flow'!$F$18:$EG$18)-'Rent Roll'!$V5,0)*'Rent Roll'!$T5*'Rent Roll'!$R5,"-"),"-")</f>
        <v>-</v>
      </c>
      <c r="BL60" s="92" t="str">
        <f>IFERROR(IF(BL$3='Rent Roll'!$U5,MAX(-SUMIF('Monthly Cash Flow'!$F$7:$EG$7,BL$4,'Monthly Cash Flow'!$F$18:$EG$18)-'Rent Roll'!$V5,0)*'Rent Roll'!$T5*'Rent Roll'!$R5,"-"),"-")</f>
        <v>-</v>
      </c>
      <c r="BM60" s="92" t="str">
        <f>IFERROR(IF(BM$3='Rent Roll'!$U5,MAX(-SUMIF('Monthly Cash Flow'!$F$7:$EG$7,BM$4,'Monthly Cash Flow'!$F$18:$EG$18)-'Rent Roll'!$V5,0)*'Rent Roll'!$T5*'Rent Roll'!$R5,"-"),"-")</f>
        <v>-</v>
      </c>
      <c r="BN60" s="92" t="str">
        <f>IFERROR(IF(BN$3='Rent Roll'!$U5,MAX(-SUMIF('Monthly Cash Flow'!$F$7:$EG$7,BN$4,'Monthly Cash Flow'!$F$18:$EG$18)-'Rent Roll'!$V5,0)*'Rent Roll'!$T5*'Rent Roll'!$R5,"-"),"-")</f>
        <v>-</v>
      </c>
      <c r="BO60" s="92" t="str">
        <f>IFERROR(IF(BO$3='Rent Roll'!$U5,MAX(-SUMIF('Monthly Cash Flow'!$F$7:$EG$7,BO$4,'Monthly Cash Flow'!$F$18:$EG$18)-'Rent Roll'!$V5,0)*'Rent Roll'!$T5*'Rent Roll'!$R5,"-"),"-")</f>
        <v>-</v>
      </c>
      <c r="BP60" s="92" t="str">
        <f>IFERROR(IF(BP$3='Rent Roll'!$U5,MAX(-SUMIF('Monthly Cash Flow'!$F$7:$EG$7,BP$4,'Monthly Cash Flow'!$F$18:$EG$18)-'Rent Roll'!$V5,0)*'Rent Roll'!$T5*'Rent Roll'!$R5,"-"),"-")</f>
        <v>-</v>
      </c>
      <c r="BQ60" s="92" t="str">
        <f>IFERROR(IF(BQ$3='Rent Roll'!$U5,MAX(-SUMIF('Monthly Cash Flow'!$F$7:$EG$7,BQ$4,'Monthly Cash Flow'!$F$18:$EG$18)-'Rent Roll'!$V5,0)*'Rent Roll'!$T5*'Rent Roll'!$R5,"-"),"-")</f>
        <v>-</v>
      </c>
      <c r="BR60" s="92" t="str">
        <f>IFERROR(IF(BR$3='Rent Roll'!$U5,MAX(-SUMIF('Monthly Cash Flow'!$F$7:$EG$7,BR$4,'Monthly Cash Flow'!$F$18:$EG$18)-'Rent Roll'!$V5,0)*'Rent Roll'!$T5*'Rent Roll'!$R5,"-"),"-")</f>
        <v>-</v>
      </c>
      <c r="BS60" s="92" t="str">
        <f>IFERROR(IF(BS$3='Rent Roll'!$U5,MAX(-SUMIF('Monthly Cash Flow'!$F$7:$EG$7,BS$4,'Monthly Cash Flow'!$F$18:$EG$18)-'Rent Roll'!$V5,0)*'Rent Roll'!$T5*'Rent Roll'!$R5,"-"),"-")</f>
        <v>-</v>
      </c>
      <c r="BT60" s="92" t="str">
        <f>IFERROR(IF(BT$3='Rent Roll'!$U5,MAX(-SUMIF('Monthly Cash Flow'!$F$7:$EG$7,BT$4,'Monthly Cash Flow'!$F$18:$EG$18)-'Rent Roll'!$V5,0)*'Rent Roll'!$T5*'Rent Roll'!$R5,"-"),"-")</f>
        <v>-</v>
      </c>
      <c r="BU60" s="92">
        <f>IFERROR(IF(BU$3='Rent Roll'!$U5,MAX(-SUMIF('Monthly Cash Flow'!$F$7:$EG$7,BU$4,'Monthly Cash Flow'!$F$18:$EG$18)-'Rent Roll'!$V5,0)*'Rent Roll'!$T5*'Rent Roll'!$R5,"-"),"-")</f>
        <v>0</v>
      </c>
      <c r="BV60" s="92" t="str">
        <f>IFERROR(IF(BV$3='Rent Roll'!$U5,MAX(-SUMIF('Monthly Cash Flow'!$F$7:$EG$7,BV$4,'Monthly Cash Flow'!$F$18:$EG$18)-'Rent Roll'!$V5,0)*'Rent Roll'!$T5*'Rent Roll'!$R5,"-"),"-")</f>
        <v>-</v>
      </c>
      <c r="BW60" s="92" t="str">
        <f>IFERROR(IF(BW$3='Rent Roll'!$U5,MAX(-SUMIF('Monthly Cash Flow'!$F$7:$EG$7,BW$4,'Monthly Cash Flow'!$F$18:$EG$18)-'Rent Roll'!$V5,0)*'Rent Roll'!$T5*'Rent Roll'!$R5,"-"),"-")</f>
        <v>-</v>
      </c>
      <c r="BX60" s="92" t="str">
        <f>IFERROR(IF(BX$3='Rent Roll'!$U5,MAX(-SUMIF('Monthly Cash Flow'!$F$7:$EG$7,BX$4,'Monthly Cash Flow'!$F$18:$EG$18)-'Rent Roll'!$V5,0)*'Rent Roll'!$T5*'Rent Roll'!$R5,"-"),"-")</f>
        <v>-</v>
      </c>
      <c r="BY60" s="92" t="str">
        <f>IFERROR(IF(BY$3='Rent Roll'!$U5,MAX(-SUMIF('Monthly Cash Flow'!$F$7:$EG$7,BY$4,'Monthly Cash Flow'!$F$18:$EG$18)-'Rent Roll'!$V5,0)*'Rent Roll'!$T5*'Rent Roll'!$R5,"-"),"-")</f>
        <v>-</v>
      </c>
      <c r="BZ60" s="92" t="str">
        <f>IFERROR(IF(BZ$3='Rent Roll'!$U5,MAX(-SUMIF('Monthly Cash Flow'!$F$7:$EG$7,BZ$4,'Monthly Cash Flow'!$F$18:$EG$18)-'Rent Roll'!$V5,0)*'Rent Roll'!$T5*'Rent Roll'!$R5,"-"),"-")</f>
        <v>-</v>
      </c>
      <c r="CA60" s="92" t="str">
        <f>IFERROR(IF(CA$3='Rent Roll'!$U5,MAX(-SUMIF('Monthly Cash Flow'!$F$7:$EG$7,CA$4,'Monthly Cash Flow'!$F$18:$EG$18)-'Rent Roll'!$V5,0)*'Rent Roll'!$T5*'Rent Roll'!$R5,"-"),"-")</f>
        <v>-</v>
      </c>
      <c r="CB60" s="92" t="str">
        <f>IFERROR(IF(CB$3='Rent Roll'!$U5,MAX(-SUMIF('Monthly Cash Flow'!$F$7:$EG$7,CB$4,'Monthly Cash Flow'!$F$18:$EG$18)-'Rent Roll'!$V5,0)*'Rent Roll'!$T5*'Rent Roll'!$R5,"-"),"-")</f>
        <v>-</v>
      </c>
      <c r="CC60" s="92" t="str">
        <f>IFERROR(IF(CC$3='Rent Roll'!$U5,MAX(-SUMIF('Monthly Cash Flow'!$F$7:$EG$7,CC$4,'Monthly Cash Flow'!$F$18:$EG$18)-'Rent Roll'!$V5,0)*'Rent Roll'!$T5*'Rent Roll'!$R5,"-"),"-")</f>
        <v>-</v>
      </c>
      <c r="CD60" s="92" t="str">
        <f>IFERROR(IF(CD$3='Rent Roll'!$U5,MAX(-SUMIF('Monthly Cash Flow'!$F$7:$EG$7,CD$4,'Monthly Cash Flow'!$F$18:$EG$18)-'Rent Roll'!$V5,0)*'Rent Roll'!$T5*'Rent Roll'!$R5,"-"),"-")</f>
        <v>-</v>
      </c>
      <c r="CE60" s="92" t="str">
        <f>IFERROR(IF(CE$3='Rent Roll'!$U5,MAX(-SUMIF('Monthly Cash Flow'!$F$7:$EG$7,CE$4,'Monthly Cash Flow'!$F$18:$EG$18)-'Rent Roll'!$V5,0)*'Rent Roll'!$T5*'Rent Roll'!$R5,"-"),"-")</f>
        <v>-</v>
      </c>
      <c r="CF60" s="92" t="str">
        <f>IFERROR(IF(CF$3='Rent Roll'!$U5,MAX(-SUMIF('Monthly Cash Flow'!$F$7:$EG$7,CF$4,'Monthly Cash Flow'!$F$18:$EG$18)-'Rent Roll'!$V5,0)*'Rent Roll'!$T5*'Rent Roll'!$R5,"-"),"-")</f>
        <v>-</v>
      </c>
      <c r="CG60" s="92">
        <f>IFERROR(IF(CG$3='Rent Roll'!$U5,MAX(-SUMIF('Monthly Cash Flow'!$F$7:$EG$7,CG$4,'Monthly Cash Flow'!$F$18:$EG$18)-'Rent Roll'!$V5,0)*'Rent Roll'!$T5*'Rent Roll'!$R5,"-"),"-")</f>
        <v>0</v>
      </c>
      <c r="CH60" s="92" t="str">
        <f>IFERROR(IF(CH$3='Rent Roll'!$U5,MAX(-SUMIF('Monthly Cash Flow'!$F$7:$EG$7,CH$4,'Monthly Cash Flow'!$F$18:$EG$18)-'Rent Roll'!$V5,0)*'Rent Roll'!$T5*'Rent Roll'!$R5,"-"),"-")</f>
        <v>-</v>
      </c>
      <c r="CI60" s="92" t="str">
        <f>IFERROR(IF(CI$3='Rent Roll'!$U5,MAX(-SUMIF('Monthly Cash Flow'!$F$7:$EG$7,CI$4,'Monthly Cash Flow'!$F$18:$EG$18)-'Rent Roll'!$V5,0)*'Rent Roll'!$T5*'Rent Roll'!$R5,"-"),"-")</f>
        <v>-</v>
      </c>
      <c r="CJ60" s="92" t="str">
        <f>IFERROR(IF(CJ$3='Rent Roll'!$U5,MAX(-SUMIF('Monthly Cash Flow'!$F$7:$EG$7,CJ$4,'Monthly Cash Flow'!$F$18:$EG$18)-'Rent Roll'!$V5,0)*'Rent Roll'!$T5*'Rent Roll'!$R5,"-"),"-")</f>
        <v>-</v>
      </c>
      <c r="CK60" s="92" t="str">
        <f>IFERROR(IF(CK$3='Rent Roll'!$U5,MAX(-SUMIF('Monthly Cash Flow'!$F$7:$EG$7,CK$4,'Monthly Cash Flow'!$F$18:$EG$18)-'Rent Roll'!$V5,0)*'Rent Roll'!$T5*'Rent Roll'!$R5,"-"),"-")</f>
        <v>-</v>
      </c>
      <c r="CL60" s="92" t="str">
        <f>IFERROR(IF(CL$3='Rent Roll'!$U5,MAX(-SUMIF('Monthly Cash Flow'!$F$7:$EG$7,CL$4,'Monthly Cash Flow'!$F$18:$EG$18)-'Rent Roll'!$V5,0)*'Rent Roll'!$T5*'Rent Roll'!$R5,"-"),"-")</f>
        <v>-</v>
      </c>
      <c r="CM60" s="92" t="str">
        <f>IFERROR(IF(CM$3='Rent Roll'!$U5,MAX(-SUMIF('Monthly Cash Flow'!$F$7:$EG$7,CM$4,'Monthly Cash Flow'!$F$18:$EG$18)-'Rent Roll'!$V5,0)*'Rent Roll'!$T5*'Rent Roll'!$R5,"-"),"-")</f>
        <v>-</v>
      </c>
      <c r="CN60" s="92" t="str">
        <f>IFERROR(IF(CN$3='Rent Roll'!$U5,MAX(-SUMIF('Monthly Cash Flow'!$F$7:$EG$7,CN$4,'Monthly Cash Flow'!$F$18:$EG$18)-'Rent Roll'!$V5,0)*'Rent Roll'!$T5*'Rent Roll'!$R5,"-"),"-")</f>
        <v>-</v>
      </c>
      <c r="CO60" s="92" t="str">
        <f>IFERROR(IF(CO$3='Rent Roll'!$U5,MAX(-SUMIF('Monthly Cash Flow'!$F$7:$EG$7,CO$4,'Monthly Cash Flow'!$F$18:$EG$18)-'Rent Roll'!$V5,0)*'Rent Roll'!$T5*'Rent Roll'!$R5,"-"),"-")</f>
        <v>-</v>
      </c>
      <c r="CP60" s="92" t="str">
        <f>IFERROR(IF(CP$3='Rent Roll'!$U5,MAX(-SUMIF('Monthly Cash Flow'!$F$7:$EG$7,CP$4,'Monthly Cash Flow'!$F$18:$EG$18)-'Rent Roll'!$V5,0)*'Rent Roll'!$T5*'Rent Roll'!$R5,"-"),"-")</f>
        <v>-</v>
      </c>
      <c r="CQ60" s="92" t="str">
        <f>IFERROR(IF(CQ$3='Rent Roll'!$U5,MAX(-SUMIF('Monthly Cash Flow'!$F$7:$EG$7,CQ$4,'Monthly Cash Flow'!$F$18:$EG$18)-'Rent Roll'!$V5,0)*'Rent Roll'!$T5*'Rent Roll'!$R5,"-"),"-")</f>
        <v>-</v>
      </c>
      <c r="CR60" s="92" t="str">
        <f>IFERROR(IF(CR$3='Rent Roll'!$U5,MAX(-SUMIF('Monthly Cash Flow'!$F$7:$EG$7,CR$4,'Monthly Cash Flow'!$F$18:$EG$18)-'Rent Roll'!$V5,0)*'Rent Roll'!$T5*'Rent Roll'!$R5,"-"),"-")</f>
        <v>-</v>
      </c>
      <c r="CS60" s="92">
        <f>IFERROR(IF(CS$3='Rent Roll'!$U5,MAX(-SUMIF('Monthly Cash Flow'!$F$7:$EG$7,CS$4,'Monthly Cash Flow'!$F$18:$EG$18)-'Rent Roll'!$V5,0)*'Rent Roll'!$T5*'Rent Roll'!$R5,"-"),"-")</f>
        <v>0</v>
      </c>
      <c r="CT60" s="92" t="str">
        <f>IFERROR(IF(CT$3='Rent Roll'!$U5,MAX(-SUMIF('Monthly Cash Flow'!$F$7:$EG$7,CT$4,'Monthly Cash Flow'!$F$18:$EG$18)-'Rent Roll'!$V5,0)*'Rent Roll'!$T5*'Rent Roll'!$R5,"-"),"-")</f>
        <v>-</v>
      </c>
      <c r="CU60" s="92" t="str">
        <f>IFERROR(IF(CU$3='Rent Roll'!$U5,MAX(-SUMIF('Monthly Cash Flow'!$F$7:$EG$7,CU$4,'Monthly Cash Flow'!$F$18:$EG$18)-'Rent Roll'!$V5,0)*'Rent Roll'!$T5*'Rent Roll'!$R5,"-"),"-")</f>
        <v>-</v>
      </c>
      <c r="CV60" s="92" t="str">
        <f>IFERROR(IF(CV$3='Rent Roll'!$U5,MAX(-SUMIF('Monthly Cash Flow'!$F$7:$EG$7,CV$4,'Monthly Cash Flow'!$F$18:$EG$18)-'Rent Roll'!$V5,0)*'Rent Roll'!$T5*'Rent Roll'!$R5,"-"),"-")</f>
        <v>-</v>
      </c>
      <c r="CW60" s="92" t="str">
        <f>IFERROR(IF(CW$3='Rent Roll'!$U5,MAX(-SUMIF('Monthly Cash Flow'!$F$7:$EG$7,CW$4,'Monthly Cash Flow'!$F$18:$EG$18)-'Rent Roll'!$V5,0)*'Rent Roll'!$T5*'Rent Roll'!$R5,"-"),"-")</f>
        <v>-</v>
      </c>
      <c r="CX60" s="92" t="str">
        <f>IFERROR(IF(CX$3='Rent Roll'!$U5,MAX(-SUMIF('Monthly Cash Flow'!$F$7:$EG$7,CX$4,'Monthly Cash Flow'!$F$18:$EG$18)-'Rent Roll'!$V5,0)*'Rent Roll'!$T5*'Rent Roll'!$R5,"-"),"-")</f>
        <v>-</v>
      </c>
      <c r="CY60" s="92" t="str">
        <f>IFERROR(IF(CY$3='Rent Roll'!$U5,MAX(-SUMIF('Monthly Cash Flow'!$F$7:$EG$7,CY$4,'Monthly Cash Flow'!$F$18:$EG$18)-'Rent Roll'!$V5,0)*'Rent Roll'!$T5*'Rent Roll'!$R5,"-"),"-")</f>
        <v>-</v>
      </c>
      <c r="CZ60" s="92" t="str">
        <f>IFERROR(IF(CZ$3='Rent Roll'!$U5,MAX(-SUMIF('Monthly Cash Flow'!$F$7:$EG$7,CZ$4,'Monthly Cash Flow'!$F$18:$EG$18)-'Rent Roll'!$V5,0)*'Rent Roll'!$T5*'Rent Roll'!$R5,"-"),"-")</f>
        <v>-</v>
      </c>
      <c r="DA60" s="92" t="str">
        <f>IFERROR(IF(DA$3='Rent Roll'!$U5,MAX(-SUMIF('Monthly Cash Flow'!$F$7:$EG$7,DA$4,'Monthly Cash Flow'!$F$18:$EG$18)-'Rent Roll'!$V5,0)*'Rent Roll'!$T5*'Rent Roll'!$R5,"-"),"-")</f>
        <v>-</v>
      </c>
      <c r="DB60" s="92" t="str">
        <f>IFERROR(IF(DB$3='Rent Roll'!$U5,MAX(-SUMIF('Monthly Cash Flow'!$F$7:$EG$7,DB$4,'Monthly Cash Flow'!$F$18:$EG$18)-'Rent Roll'!$V5,0)*'Rent Roll'!$T5*'Rent Roll'!$R5,"-"),"-")</f>
        <v>-</v>
      </c>
      <c r="DC60" s="92" t="str">
        <f>IFERROR(IF(DC$3='Rent Roll'!$U5,MAX(-SUMIF('Monthly Cash Flow'!$F$7:$EG$7,DC$4,'Monthly Cash Flow'!$F$18:$EG$18)-'Rent Roll'!$V5,0)*'Rent Roll'!$T5*'Rent Roll'!$R5,"-"),"-")</f>
        <v>-</v>
      </c>
      <c r="DD60" s="92" t="str">
        <f>IFERROR(IF(DD$3='Rent Roll'!$U5,MAX(-SUMIF('Monthly Cash Flow'!$F$7:$EG$7,DD$4,'Monthly Cash Flow'!$F$18:$EG$18)-'Rent Roll'!$V5,0)*'Rent Roll'!$T5*'Rent Roll'!$R5,"-"),"-")</f>
        <v>-</v>
      </c>
      <c r="DE60" s="92">
        <f>IFERROR(IF(DE$3='Rent Roll'!$U5,MAX(-SUMIF('Monthly Cash Flow'!$F$7:$EG$7,DE$4,'Monthly Cash Flow'!$F$18:$EG$18)-'Rent Roll'!$V5,0)*'Rent Roll'!$T5*'Rent Roll'!$R5,"-"),"-")</f>
        <v>0</v>
      </c>
      <c r="DF60" s="92" t="str">
        <f>IFERROR(IF(DF$3='Rent Roll'!$U5,MAX(-SUMIF('Monthly Cash Flow'!$F$7:$EG$7,DF$4,'Monthly Cash Flow'!$F$18:$EG$18)-'Rent Roll'!$V5,0)*'Rent Roll'!$T5*'Rent Roll'!$R5,"-"),"-")</f>
        <v>-</v>
      </c>
      <c r="DG60" s="92" t="str">
        <f>IFERROR(IF(DG$3='Rent Roll'!$U5,MAX(-SUMIF('Monthly Cash Flow'!$F$7:$EG$7,DG$4,'Monthly Cash Flow'!$F$18:$EG$18)-'Rent Roll'!$V5,0)*'Rent Roll'!$T5*'Rent Roll'!$R5,"-"),"-")</f>
        <v>-</v>
      </c>
      <c r="DH60" s="92" t="str">
        <f>IFERROR(IF(DH$3='Rent Roll'!$U5,MAX(-SUMIF('Monthly Cash Flow'!$F$7:$EG$7,DH$4,'Monthly Cash Flow'!$F$18:$EG$18)-'Rent Roll'!$V5,0)*'Rent Roll'!$T5*'Rent Roll'!$R5,"-"),"-")</f>
        <v>-</v>
      </c>
      <c r="DI60" s="92" t="str">
        <f>IFERROR(IF(DI$3='Rent Roll'!$U5,MAX(-SUMIF('Monthly Cash Flow'!$F$7:$EG$7,DI$4,'Monthly Cash Flow'!$F$18:$EG$18)-'Rent Roll'!$V5,0)*'Rent Roll'!$T5*'Rent Roll'!$R5,"-"),"-")</f>
        <v>-</v>
      </c>
      <c r="DJ60" s="92" t="str">
        <f>IFERROR(IF(DJ$3='Rent Roll'!$U5,MAX(-SUMIF('Monthly Cash Flow'!$F$7:$EG$7,DJ$4,'Monthly Cash Flow'!$F$18:$EG$18)-'Rent Roll'!$V5,0)*'Rent Roll'!$T5*'Rent Roll'!$R5,"-"),"-")</f>
        <v>-</v>
      </c>
      <c r="DK60" s="92" t="str">
        <f>IFERROR(IF(DK$3='Rent Roll'!$U5,MAX(-SUMIF('Monthly Cash Flow'!$F$7:$EG$7,DK$4,'Monthly Cash Flow'!$F$18:$EG$18)-'Rent Roll'!$V5,0)*'Rent Roll'!$T5*'Rent Roll'!$R5,"-"),"-")</f>
        <v>-</v>
      </c>
      <c r="DL60" s="92" t="str">
        <f>IFERROR(IF(DL$3='Rent Roll'!$U5,MAX(-SUMIF('Monthly Cash Flow'!$F$7:$EG$7,DL$4,'Monthly Cash Flow'!$F$18:$EG$18)-'Rent Roll'!$V5,0)*'Rent Roll'!$T5*'Rent Roll'!$R5,"-"),"-")</f>
        <v>-</v>
      </c>
      <c r="DM60" s="92" t="str">
        <f>IFERROR(IF(DM$3='Rent Roll'!$U5,MAX(-SUMIF('Monthly Cash Flow'!$F$7:$EG$7,DM$4,'Monthly Cash Flow'!$F$18:$EG$18)-'Rent Roll'!$V5,0)*'Rent Roll'!$T5*'Rent Roll'!$R5,"-"),"-")</f>
        <v>-</v>
      </c>
      <c r="DN60" s="92" t="str">
        <f>IFERROR(IF(DN$3='Rent Roll'!$U5,MAX(-SUMIF('Monthly Cash Flow'!$F$7:$EG$7,DN$4,'Monthly Cash Flow'!$F$18:$EG$18)-'Rent Roll'!$V5,0)*'Rent Roll'!$T5*'Rent Roll'!$R5,"-"),"-")</f>
        <v>-</v>
      </c>
      <c r="DO60" s="92" t="str">
        <f>IFERROR(IF(DO$3='Rent Roll'!$U5,MAX(-SUMIF('Monthly Cash Flow'!$F$7:$EG$7,DO$4,'Monthly Cash Flow'!$F$18:$EG$18)-'Rent Roll'!$V5,0)*'Rent Roll'!$T5*'Rent Roll'!$R5,"-"),"-")</f>
        <v>-</v>
      </c>
      <c r="DP60" s="92" t="str">
        <f>IFERROR(IF(DP$3='Rent Roll'!$U5,MAX(-SUMIF('Monthly Cash Flow'!$F$7:$EG$7,DP$4,'Monthly Cash Flow'!$F$18:$EG$18)-'Rent Roll'!$V5,0)*'Rent Roll'!$T5*'Rent Roll'!$R5,"-"),"-")</f>
        <v>-</v>
      </c>
      <c r="DQ60" s="92">
        <f>IFERROR(IF(DQ$3='Rent Roll'!$U5,MAX(-SUMIF('Monthly Cash Flow'!$F$7:$EG$7,DQ$4,'Monthly Cash Flow'!$F$18:$EG$18)-'Rent Roll'!$V5,0)*'Rent Roll'!$T5*'Rent Roll'!$R5,"-"),"-")</f>
        <v>0</v>
      </c>
      <c r="DR60" s="92" t="str">
        <f>IFERROR(IF(DR$3='Rent Roll'!$U5,MAX(-SUMIF('Monthly Cash Flow'!$F$7:$EG$7,DR$4,'Monthly Cash Flow'!$F$18:$EG$18)-'Rent Roll'!$V5,0)*'Rent Roll'!$T5*'Rent Roll'!$R5,"-"),"-")</f>
        <v>-</v>
      </c>
      <c r="DS60" s="92" t="str">
        <f>IFERROR(IF(DS$3='Rent Roll'!$U5,MAX(-SUMIF('Monthly Cash Flow'!$F$7:$EG$7,DS$4,'Monthly Cash Flow'!$F$18:$EG$18)-'Rent Roll'!$V5,0)*'Rent Roll'!$T5*'Rent Roll'!$R5,"-"),"-")</f>
        <v>-</v>
      </c>
      <c r="DT60" s="92" t="str">
        <f>IFERROR(IF(DT$3='Rent Roll'!$U5,MAX(-SUMIF('Monthly Cash Flow'!$F$7:$EG$7,DT$4,'Monthly Cash Flow'!$F$18:$EG$18)-'Rent Roll'!$V5,0)*'Rent Roll'!$T5*'Rent Roll'!$R5,"-"),"-")</f>
        <v>-</v>
      </c>
      <c r="DU60" s="92" t="str">
        <f>IFERROR(IF(DU$3='Rent Roll'!$U5,MAX(-SUMIF('Monthly Cash Flow'!$F$7:$EG$7,DU$4,'Monthly Cash Flow'!$F$18:$EG$18)-'Rent Roll'!$V5,0)*'Rent Roll'!$T5*'Rent Roll'!$R5,"-"),"-")</f>
        <v>-</v>
      </c>
      <c r="DV60" s="92" t="str">
        <f>IFERROR(IF(DV$3='Rent Roll'!$U5,MAX(-SUMIF('Monthly Cash Flow'!$F$7:$EG$7,DV$4,'Monthly Cash Flow'!$F$18:$EG$18)-'Rent Roll'!$V5,0)*'Rent Roll'!$T5*'Rent Roll'!$R5,"-"),"-")</f>
        <v>-</v>
      </c>
      <c r="DW60" s="92" t="str">
        <f>IFERROR(IF(DW$3='Rent Roll'!$U5,MAX(-SUMIF('Monthly Cash Flow'!$F$7:$EG$7,DW$4,'Monthly Cash Flow'!$F$18:$EG$18)-'Rent Roll'!$V5,0)*'Rent Roll'!$T5*'Rent Roll'!$R5,"-"),"-")</f>
        <v>-</v>
      </c>
      <c r="DX60" s="92" t="str">
        <f>IFERROR(IF(DX$3='Rent Roll'!$U5,MAX(-SUMIF('Monthly Cash Flow'!$F$7:$EG$7,DX$4,'Monthly Cash Flow'!$F$18:$EG$18)-'Rent Roll'!$V5,0)*'Rent Roll'!$T5*'Rent Roll'!$R5,"-"),"-")</f>
        <v>-</v>
      </c>
      <c r="DY60" s="92" t="str">
        <f>IFERROR(IF(DY$3='Rent Roll'!$U5,MAX(-SUMIF('Monthly Cash Flow'!$F$7:$EG$7,DY$4,'Monthly Cash Flow'!$F$18:$EG$18)-'Rent Roll'!$V5,0)*'Rent Roll'!$T5*'Rent Roll'!$R5,"-"),"-")</f>
        <v>-</v>
      </c>
      <c r="DZ60" s="92" t="str">
        <f>IFERROR(IF(DZ$3='Rent Roll'!$U5,MAX(-SUMIF('Monthly Cash Flow'!$F$7:$EG$7,DZ$4,'Monthly Cash Flow'!$F$18:$EG$18)-'Rent Roll'!$V5,0)*'Rent Roll'!$T5*'Rent Roll'!$R5,"-"),"-")</f>
        <v>-</v>
      </c>
      <c r="EA60" s="92" t="str">
        <f>IFERROR(IF(EA$3='Rent Roll'!$U5,MAX(-SUMIF('Monthly Cash Flow'!$F$7:$EG$7,EA$4,'Monthly Cash Flow'!$F$18:$EG$18)-'Rent Roll'!$V5,0)*'Rent Roll'!$T5*'Rent Roll'!$R5,"-"),"-")</f>
        <v>-</v>
      </c>
      <c r="EB60" s="92" t="str">
        <f>IFERROR(IF(EB$3='Rent Roll'!$U5,MAX(-SUMIF('Monthly Cash Flow'!$F$7:$EG$7,EB$4,'Monthly Cash Flow'!$F$18:$EG$18)-'Rent Roll'!$V5,0)*'Rent Roll'!$T5*'Rent Roll'!$R5,"-"),"-")</f>
        <v>-</v>
      </c>
      <c r="EC60" s="92">
        <f>IFERROR(IF(EC$3='Rent Roll'!$U5,MAX(-SUMIF('Monthly Cash Flow'!$F$7:$EG$7,EC$4,'Monthly Cash Flow'!$F$18:$EG$18)-'Rent Roll'!$V5,0)*'Rent Roll'!$T5*'Rent Roll'!$R5,"-"),"-")</f>
        <v>0</v>
      </c>
      <c r="ED60" s="92" t="str">
        <f>IFERROR(IF(ED$3='Rent Roll'!$U5,MAX(-SUMIF('Monthly Cash Flow'!$F$7:$EG$7,ED$4,'Monthly Cash Flow'!$F$18:$EG$18)-'Rent Roll'!$V5,0)*'Rent Roll'!$T5*'Rent Roll'!$R5,"-"),"-")</f>
        <v>-</v>
      </c>
      <c r="EE60" s="92" t="str">
        <f>IFERROR(IF(EE$3='Rent Roll'!$U5,MAX(-SUMIF('Monthly Cash Flow'!$F$7:$EG$7,EE$4,'Monthly Cash Flow'!$F$18:$EG$18)-'Rent Roll'!$V5,0)*'Rent Roll'!$T5*'Rent Roll'!$R5,"-"),"-")</f>
        <v>-</v>
      </c>
      <c r="EF60" s="214" t="str">
        <f>IFERROR(IF(EF$3='Rent Roll'!$U5,MAX(-SUMIF('Monthly Cash Flow'!$F$7:$EG$7,EF$4,'Monthly Cash Flow'!$F$18:$EG$18)-'Rent Roll'!$V5,0)*'Rent Roll'!$T5*'Rent Roll'!$R5,"-"),"-")</f>
        <v>-</v>
      </c>
      <c r="EG60" s="251" t="s">
        <v>109</v>
      </c>
    </row>
    <row r="61" spans="2:137" x14ac:dyDescent="0.25">
      <c r="B61" s="290"/>
      <c r="C61" s="287" t="str">
        <f>CONCATENATE('Rent Roll'!B6&amp;" - "&amp;'Rent Roll'!C6)</f>
        <v xml:space="preserve"> - </v>
      </c>
      <c r="D61" s="214">
        <f t="shared" si="148"/>
        <v>0</v>
      </c>
      <c r="E61" s="92" t="str">
        <f>IFERROR(IF(E$3='Rent Roll'!$U6,MAX(-SUMIF('Monthly Cash Flow'!$F$7:$EG$7,E$4,'Monthly Cash Flow'!$F$18:$EG$18)-'Rent Roll'!$V6,0)*'Rent Roll'!$T6*'Rent Roll'!$R6,"-"),"-")</f>
        <v>-</v>
      </c>
      <c r="F61" s="92" t="str">
        <f>IFERROR(IF(F$3='Rent Roll'!$U6,MAX(-SUMIF('Monthly Cash Flow'!$F$7:$EG$7,F$4,'Monthly Cash Flow'!$F$18:$EG$18)-'Rent Roll'!$V6,0)*'Rent Roll'!$T6*'Rent Roll'!$R6,"-"),"-")</f>
        <v>-</v>
      </c>
      <c r="G61" s="92" t="str">
        <f>IFERROR(IF(G$3='Rent Roll'!$U6,MAX(-SUMIF('Monthly Cash Flow'!$F$7:$EG$7,G$4,'Monthly Cash Flow'!$F$18:$EG$18)-'Rent Roll'!$V6,0)*'Rent Roll'!$T6*'Rent Roll'!$R6,"-"),"-")</f>
        <v>-</v>
      </c>
      <c r="H61" s="92" t="str">
        <f>IFERROR(IF(H$3='Rent Roll'!$U6,MAX(-SUMIF('Monthly Cash Flow'!$F$7:$EG$7,H$4,'Monthly Cash Flow'!$F$18:$EG$18)-'Rent Roll'!$V6,0)*'Rent Roll'!$T6*'Rent Roll'!$R6,"-"),"-")</f>
        <v>-</v>
      </c>
      <c r="I61" s="92" t="str">
        <f>IFERROR(IF(I$3='Rent Roll'!$U6,MAX(-SUMIF('Monthly Cash Flow'!$F$7:$EG$7,I$4,'Monthly Cash Flow'!$F$18:$EG$18)-'Rent Roll'!$V6,0)*'Rent Roll'!$T6*'Rent Roll'!$R6,"-"),"-")</f>
        <v>-</v>
      </c>
      <c r="J61" s="92" t="str">
        <f>IFERROR(IF(J$3='Rent Roll'!$U6,MAX(-SUMIF('Monthly Cash Flow'!$F$7:$EG$7,J$4,'Monthly Cash Flow'!$F$18:$EG$18)-'Rent Roll'!$V6,0)*'Rent Roll'!$T6*'Rent Roll'!$R6,"-"),"-")</f>
        <v>-</v>
      </c>
      <c r="K61" s="92" t="str">
        <f>IFERROR(IF(K$3='Rent Roll'!$U6,MAX(-SUMIF('Monthly Cash Flow'!$F$7:$EG$7,K$4,'Monthly Cash Flow'!$F$18:$EG$18)-'Rent Roll'!$V6,0)*'Rent Roll'!$T6*'Rent Roll'!$R6,"-"),"-")</f>
        <v>-</v>
      </c>
      <c r="L61" s="92" t="str">
        <f>IFERROR(IF(L$3='Rent Roll'!$U6,MAX(-SUMIF('Monthly Cash Flow'!$F$7:$EG$7,L$4,'Monthly Cash Flow'!$F$18:$EG$18)-'Rent Roll'!$V6,0)*'Rent Roll'!$T6*'Rent Roll'!$R6,"-"),"-")</f>
        <v>-</v>
      </c>
      <c r="M61" s="92" t="str">
        <f>IFERROR(IF(M$3='Rent Roll'!$U6,MAX(-SUMIF('Monthly Cash Flow'!$F$7:$EG$7,M$4,'Monthly Cash Flow'!$F$18:$EG$18)-'Rent Roll'!$V6,0)*'Rent Roll'!$T6*'Rent Roll'!$R6,"-"),"-")</f>
        <v>-</v>
      </c>
      <c r="N61" s="92" t="str">
        <f>IFERROR(IF(N$3='Rent Roll'!$U6,MAX(-SUMIF('Monthly Cash Flow'!$F$7:$EG$7,N$4,'Monthly Cash Flow'!$F$18:$EG$18)-'Rent Roll'!$V6,0)*'Rent Roll'!$T6*'Rent Roll'!$R6,"-"),"-")</f>
        <v>-</v>
      </c>
      <c r="O61" s="92" t="str">
        <f>IFERROR(IF(O$3='Rent Roll'!$U6,MAX(-SUMIF('Monthly Cash Flow'!$F$7:$EG$7,O$4,'Monthly Cash Flow'!$F$18:$EG$18)-'Rent Roll'!$V6,0)*'Rent Roll'!$T6*'Rent Roll'!$R6,"-"),"-")</f>
        <v>-</v>
      </c>
      <c r="P61" s="92" t="str">
        <f>IFERROR(IF(P$3='Rent Roll'!$U6,MAX(-SUMIF('Monthly Cash Flow'!$F$7:$EG$7,P$4,'Monthly Cash Flow'!$F$18:$EG$18)-'Rent Roll'!$V6,0)*'Rent Roll'!$T6*'Rent Roll'!$R6,"-"),"-")</f>
        <v>-</v>
      </c>
      <c r="Q61" s="92" t="str">
        <f>IFERROR(IF(Q$3='Rent Roll'!$U6,MAX(-SUMIF('Monthly Cash Flow'!$F$7:$EG$7,Q$4,'Monthly Cash Flow'!$F$18:$EG$18)-'Rent Roll'!$V6,0)*'Rent Roll'!$T6*'Rent Roll'!$R6,"-"),"-")</f>
        <v>-</v>
      </c>
      <c r="R61" s="92" t="str">
        <f>IFERROR(IF(R$3='Rent Roll'!$U6,MAX(-SUMIF('Monthly Cash Flow'!$F$7:$EG$7,R$4,'Monthly Cash Flow'!$F$18:$EG$18)-'Rent Roll'!$V6,0)*'Rent Roll'!$T6*'Rent Roll'!$R6,"-"),"-")</f>
        <v>-</v>
      </c>
      <c r="S61" s="92" t="str">
        <f>IFERROR(IF(S$3='Rent Roll'!$U6,MAX(-SUMIF('Monthly Cash Flow'!$F$7:$EG$7,S$4,'Monthly Cash Flow'!$F$18:$EG$18)-'Rent Roll'!$V6,0)*'Rent Roll'!$T6*'Rent Roll'!$R6,"-"),"-")</f>
        <v>-</v>
      </c>
      <c r="T61" s="92" t="str">
        <f>IFERROR(IF(T$3='Rent Roll'!$U6,MAX(-SUMIF('Monthly Cash Flow'!$F$7:$EG$7,T$4,'Monthly Cash Flow'!$F$18:$EG$18)-'Rent Roll'!$V6,0)*'Rent Roll'!$T6*'Rent Roll'!$R6,"-"),"-")</f>
        <v>-</v>
      </c>
      <c r="U61" s="92" t="str">
        <f>IFERROR(IF(U$3='Rent Roll'!$U6,MAX(-SUMIF('Monthly Cash Flow'!$F$7:$EG$7,U$4,'Monthly Cash Flow'!$F$18:$EG$18)-'Rent Roll'!$V6,0)*'Rent Roll'!$T6*'Rent Roll'!$R6,"-"),"-")</f>
        <v>-</v>
      </c>
      <c r="V61" s="92" t="str">
        <f>IFERROR(IF(V$3='Rent Roll'!$U6,MAX(-SUMIF('Monthly Cash Flow'!$F$7:$EG$7,V$4,'Monthly Cash Flow'!$F$18:$EG$18)-'Rent Roll'!$V6,0)*'Rent Roll'!$T6*'Rent Roll'!$R6,"-"),"-")</f>
        <v>-</v>
      </c>
      <c r="W61" s="92" t="str">
        <f>IFERROR(IF(W$3='Rent Roll'!$U6,MAX(-SUMIF('Monthly Cash Flow'!$F$7:$EG$7,W$4,'Monthly Cash Flow'!$F$18:$EG$18)-'Rent Roll'!$V6,0)*'Rent Roll'!$T6*'Rent Roll'!$R6,"-"),"-")</f>
        <v>-</v>
      </c>
      <c r="X61" s="92" t="str">
        <f>IFERROR(IF(X$3='Rent Roll'!$U6,MAX(-SUMIF('Monthly Cash Flow'!$F$7:$EG$7,X$4,'Monthly Cash Flow'!$F$18:$EG$18)-'Rent Roll'!$V6,0)*'Rent Roll'!$T6*'Rent Roll'!$R6,"-"),"-")</f>
        <v>-</v>
      </c>
      <c r="Y61" s="92" t="str">
        <f>IFERROR(IF(Y$3='Rent Roll'!$U6,MAX(-SUMIF('Monthly Cash Flow'!$F$7:$EG$7,Y$4,'Monthly Cash Flow'!$F$18:$EG$18)-'Rent Roll'!$V6,0)*'Rent Roll'!$T6*'Rent Roll'!$R6,"-"),"-")</f>
        <v>-</v>
      </c>
      <c r="Z61" s="92" t="str">
        <f>IFERROR(IF(Z$3='Rent Roll'!$U6,MAX(-SUMIF('Monthly Cash Flow'!$F$7:$EG$7,Z$4,'Monthly Cash Flow'!$F$18:$EG$18)-'Rent Roll'!$V6,0)*'Rent Roll'!$T6*'Rent Roll'!$R6,"-"),"-")</f>
        <v>-</v>
      </c>
      <c r="AA61" s="92" t="str">
        <f>IFERROR(IF(AA$3='Rent Roll'!$U6,MAX(-SUMIF('Monthly Cash Flow'!$F$7:$EG$7,AA$4,'Monthly Cash Flow'!$F$18:$EG$18)-'Rent Roll'!$V6,0)*'Rent Roll'!$T6*'Rent Roll'!$R6,"-"),"-")</f>
        <v>-</v>
      </c>
      <c r="AB61" s="92" t="str">
        <f>IFERROR(IF(AB$3='Rent Roll'!$U6,MAX(-SUMIF('Monthly Cash Flow'!$F$7:$EG$7,AB$4,'Monthly Cash Flow'!$F$18:$EG$18)-'Rent Roll'!$V6,0)*'Rent Roll'!$T6*'Rent Roll'!$R6,"-"),"-")</f>
        <v>-</v>
      </c>
      <c r="AC61" s="92" t="str">
        <f>IFERROR(IF(AC$3='Rent Roll'!$U6,MAX(-SUMIF('Monthly Cash Flow'!$F$7:$EG$7,AC$4,'Monthly Cash Flow'!$F$18:$EG$18)-'Rent Roll'!$V6,0)*'Rent Roll'!$T6*'Rent Roll'!$R6,"-"),"-")</f>
        <v>-</v>
      </c>
      <c r="AD61" s="92" t="str">
        <f>IFERROR(IF(AD$3='Rent Roll'!$U6,MAX(-SUMIF('Monthly Cash Flow'!$F$7:$EG$7,AD$4,'Monthly Cash Flow'!$F$18:$EG$18)-'Rent Roll'!$V6,0)*'Rent Roll'!$T6*'Rent Roll'!$R6,"-"),"-")</f>
        <v>-</v>
      </c>
      <c r="AE61" s="92" t="str">
        <f>IFERROR(IF(AE$3='Rent Roll'!$U6,MAX(-SUMIF('Monthly Cash Flow'!$F$7:$EG$7,AE$4,'Monthly Cash Flow'!$F$18:$EG$18)-'Rent Roll'!$V6,0)*'Rent Roll'!$T6*'Rent Roll'!$R6,"-"),"-")</f>
        <v>-</v>
      </c>
      <c r="AF61" s="92" t="str">
        <f>IFERROR(IF(AF$3='Rent Roll'!$U6,MAX(-SUMIF('Monthly Cash Flow'!$F$7:$EG$7,AF$4,'Monthly Cash Flow'!$F$18:$EG$18)-'Rent Roll'!$V6,0)*'Rent Roll'!$T6*'Rent Roll'!$R6,"-"),"-")</f>
        <v>-</v>
      </c>
      <c r="AG61" s="92" t="str">
        <f>IFERROR(IF(AG$3='Rent Roll'!$U6,MAX(-SUMIF('Monthly Cash Flow'!$F$7:$EG$7,AG$4,'Monthly Cash Flow'!$F$18:$EG$18)-'Rent Roll'!$V6,0)*'Rent Roll'!$T6*'Rent Roll'!$R6,"-"),"-")</f>
        <v>-</v>
      </c>
      <c r="AH61" s="92" t="str">
        <f>IFERROR(IF(AH$3='Rent Roll'!$U6,MAX(-SUMIF('Monthly Cash Flow'!$F$7:$EG$7,AH$4,'Monthly Cash Flow'!$F$18:$EG$18)-'Rent Roll'!$V6,0)*'Rent Roll'!$T6*'Rent Roll'!$R6,"-"),"-")</f>
        <v>-</v>
      </c>
      <c r="AI61" s="92" t="str">
        <f>IFERROR(IF(AI$3='Rent Roll'!$U6,MAX(-SUMIF('Monthly Cash Flow'!$F$7:$EG$7,AI$4,'Monthly Cash Flow'!$F$18:$EG$18)-'Rent Roll'!$V6,0)*'Rent Roll'!$T6*'Rent Roll'!$R6,"-"),"-")</f>
        <v>-</v>
      </c>
      <c r="AJ61" s="92" t="str">
        <f>IFERROR(IF(AJ$3='Rent Roll'!$U6,MAX(-SUMIF('Monthly Cash Flow'!$F$7:$EG$7,AJ$4,'Monthly Cash Flow'!$F$18:$EG$18)-'Rent Roll'!$V6,0)*'Rent Roll'!$T6*'Rent Roll'!$R6,"-"),"-")</f>
        <v>-</v>
      </c>
      <c r="AK61" s="92" t="str">
        <f>IFERROR(IF(AK$3='Rent Roll'!$U6,MAX(-SUMIF('Monthly Cash Flow'!$F$7:$EG$7,AK$4,'Monthly Cash Flow'!$F$18:$EG$18)-'Rent Roll'!$V6,0)*'Rent Roll'!$T6*'Rent Roll'!$R6,"-"),"-")</f>
        <v>-</v>
      </c>
      <c r="AL61" s="92" t="str">
        <f>IFERROR(IF(AL$3='Rent Roll'!$U6,MAX(-SUMIF('Monthly Cash Flow'!$F$7:$EG$7,AL$4,'Monthly Cash Flow'!$F$18:$EG$18)-'Rent Roll'!$V6,0)*'Rent Roll'!$T6*'Rent Roll'!$R6,"-"),"-")</f>
        <v>-</v>
      </c>
      <c r="AM61" s="92" t="str">
        <f>IFERROR(IF(AM$3='Rent Roll'!$U6,MAX(-SUMIF('Monthly Cash Flow'!$F$7:$EG$7,AM$4,'Monthly Cash Flow'!$F$18:$EG$18)-'Rent Roll'!$V6,0)*'Rent Roll'!$T6*'Rent Roll'!$R6,"-"),"-")</f>
        <v>-</v>
      </c>
      <c r="AN61" s="92" t="str">
        <f>IFERROR(IF(AN$3='Rent Roll'!$U6,MAX(-SUMIF('Monthly Cash Flow'!$F$7:$EG$7,AN$4,'Monthly Cash Flow'!$F$18:$EG$18)-'Rent Roll'!$V6,0)*'Rent Roll'!$T6*'Rent Roll'!$R6,"-"),"-")</f>
        <v>-</v>
      </c>
      <c r="AO61" s="92" t="str">
        <f>IFERROR(IF(AO$3='Rent Roll'!$U6,MAX(-SUMIF('Monthly Cash Flow'!$F$7:$EG$7,AO$4,'Monthly Cash Flow'!$F$18:$EG$18)-'Rent Roll'!$V6,0)*'Rent Roll'!$T6*'Rent Roll'!$R6,"-"),"-")</f>
        <v>-</v>
      </c>
      <c r="AP61" s="92" t="str">
        <f>IFERROR(IF(AP$3='Rent Roll'!$U6,MAX(-SUMIF('Monthly Cash Flow'!$F$7:$EG$7,AP$4,'Monthly Cash Flow'!$F$18:$EG$18)-'Rent Roll'!$V6,0)*'Rent Roll'!$T6*'Rent Roll'!$R6,"-"),"-")</f>
        <v>-</v>
      </c>
      <c r="AQ61" s="92" t="str">
        <f>IFERROR(IF(AQ$3='Rent Roll'!$U6,MAX(-SUMIF('Monthly Cash Flow'!$F$7:$EG$7,AQ$4,'Monthly Cash Flow'!$F$18:$EG$18)-'Rent Roll'!$V6,0)*'Rent Roll'!$T6*'Rent Roll'!$R6,"-"),"-")</f>
        <v>-</v>
      </c>
      <c r="AR61" s="92" t="str">
        <f>IFERROR(IF(AR$3='Rent Roll'!$U6,MAX(-SUMIF('Monthly Cash Flow'!$F$7:$EG$7,AR$4,'Monthly Cash Flow'!$F$18:$EG$18)-'Rent Roll'!$V6,0)*'Rent Roll'!$T6*'Rent Roll'!$R6,"-"),"-")</f>
        <v>-</v>
      </c>
      <c r="AS61" s="92" t="str">
        <f>IFERROR(IF(AS$3='Rent Roll'!$U6,MAX(-SUMIF('Monthly Cash Flow'!$F$7:$EG$7,AS$4,'Monthly Cash Flow'!$F$18:$EG$18)-'Rent Roll'!$V6,0)*'Rent Roll'!$T6*'Rent Roll'!$R6,"-"),"-")</f>
        <v>-</v>
      </c>
      <c r="AT61" s="92" t="str">
        <f>IFERROR(IF(AT$3='Rent Roll'!$U6,MAX(-SUMIF('Monthly Cash Flow'!$F$7:$EG$7,AT$4,'Monthly Cash Flow'!$F$18:$EG$18)-'Rent Roll'!$V6,0)*'Rent Roll'!$T6*'Rent Roll'!$R6,"-"),"-")</f>
        <v>-</v>
      </c>
      <c r="AU61" s="92" t="str">
        <f>IFERROR(IF(AU$3='Rent Roll'!$U6,MAX(-SUMIF('Monthly Cash Flow'!$F$7:$EG$7,AU$4,'Monthly Cash Flow'!$F$18:$EG$18)-'Rent Roll'!$V6,0)*'Rent Roll'!$T6*'Rent Roll'!$R6,"-"),"-")</f>
        <v>-</v>
      </c>
      <c r="AV61" s="92" t="str">
        <f>IFERROR(IF(AV$3='Rent Roll'!$U6,MAX(-SUMIF('Monthly Cash Flow'!$F$7:$EG$7,AV$4,'Monthly Cash Flow'!$F$18:$EG$18)-'Rent Roll'!$V6,0)*'Rent Roll'!$T6*'Rent Roll'!$R6,"-"),"-")</f>
        <v>-</v>
      </c>
      <c r="AW61" s="92" t="str">
        <f>IFERROR(IF(AW$3='Rent Roll'!$U6,MAX(-SUMIF('Monthly Cash Flow'!$F$7:$EG$7,AW$4,'Monthly Cash Flow'!$F$18:$EG$18)-'Rent Roll'!$V6,0)*'Rent Roll'!$T6*'Rent Roll'!$R6,"-"),"-")</f>
        <v>-</v>
      </c>
      <c r="AX61" s="92" t="str">
        <f>IFERROR(IF(AX$3='Rent Roll'!$U6,MAX(-SUMIF('Monthly Cash Flow'!$F$7:$EG$7,AX$4,'Monthly Cash Flow'!$F$18:$EG$18)-'Rent Roll'!$V6,0)*'Rent Roll'!$T6*'Rent Roll'!$R6,"-"),"-")</f>
        <v>-</v>
      </c>
      <c r="AY61" s="92" t="str">
        <f>IFERROR(IF(AY$3='Rent Roll'!$U6,MAX(-SUMIF('Monthly Cash Flow'!$F$7:$EG$7,AY$4,'Monthly Cash Flow'!$F$18:$EG$18)-'Rent Roll'!$V6,0)*'Rent Roll'!$T6*'Rent Roll'!$R6,"-"),"-")</f>
        <v>-</v>
      </c>
      <c r="AZ61" s="92" t="str">
        <f>IFERROR(IF(AZ$3='Rent Roll'!$U6,MAX(-SUMIF('Monthly Cash Flow'!$F$7:$EG$7,AZ$4,'Monthly Cash Flow'!$F$18:$EG$18)-'Rent Roll'!$V6,0)*'Rent Roll'!$T6*'Rent Roll'!$R6,"-"),"-")</f>
        <v>-</v>
      </c>
      <c r="BA61" s="92" t="str">
        <f>IFERROR(IF(BA$3='Rent Roll'!$U6,MAX(-SUMIF('Monthly Cash Flow'!$F$7:$EG$7,BA$4,'Monthly Cash Flow'!$F$18:$EG$18)-'Rent Roll'!$V6,0)*'Rent Roll'!$T6*'Rent Roll'!$R6,"-"),"-")</f>
        <v>-</v>
      </c>
      <c r="BB61" s="92" t="str">
        <f>IFERROR(IF(BB$3='Rent Roll'!$U6,MAX(-SUMIF('Monthly Cash Flow'!$F$7:$EG$7,BB$4,'Monthly Cash Flow'!$F$18:$EG$18)-'Rent Roll'!$V6,0)*'Rent Roll'!$T6*'Rent Roll'!$R6,"-"),"-")</f>
        <v>-</v>
      </c>
      <c r="BC61" s="92" t="str">
        <f>IFERROR(IF(BC$3='Rent Roll'!$U6,MAX(-SUMIF('Monthly Cash Flow'!$F$7:$EG$7,BC$4,'Monthly Cash Flow'!$F$18:$EG$18)-'Rent Roll'!$V6,0)*'Rent Roll'!$T6*'Rent Roll'!$R6,"-"),"-")</f>
        <v>-</v>
      </c>
      <c r="BD61" s="92" t="str">
        <f>IFERROR(IF(BD$3='Rent Roll'!$U6,MAX(-SUMIF('Monthly Cash Flow'!$F$7:$EG$7,BD$4,'Monthly Cash Flow'!$F$18:$EG$18)-'Rent Roll'!$V6,0)*'Rent Roll'!$T6*'Rent Roll'!$R6,"-"),"-")</f>
        <v>-</v>
      </c>
      <c r="BE61" s="92" t="str">
        <f>IFERROR(IF(BE$3='Rent Roll'!$U6,MAX(-SUMIF('Monthly Cash Flow'!$F$7:$EG$7,BE$4,'Monthly Cash Flow'!$F$18:$EG$18)-'Rent Roll'!$V6,0)*'Rent Roll'!$T6*'Rent Roll'!$R6,"-"),"-")</f>
        <v>-</v>
      </c>
      <c r="BF61" s="92" t="str">
        <f>IFERROR(IF(BF$3='Rent Roll'!$U6,MAX(-SUMIF('Monthly Cash Flow'!$F$7:$EG$7,BF$4,'Monthly Cash Flow'!$F$18:$EG$18)-'Rent Roll'!$V6,0)*'Rent Roll'!$T6*'Rent Roll'!$R6,"-"),"-")</f>
        <v>-</v>
      </c>
      <c r="BG61" s="92" t="str">
        <f>IFERROR(IF(BG$3='Rent Roll'!$U6,MAX(-SUMIF('Monthly Cash Flow'!$F$7:$EG$7,BG$4,'Monthly Cash Flow'!$F$18:$EG$18)-'Rent Roll'!$V6,0)*'Rent Roll'!$T6*'Rent Roll'!$R6,"-"),"-")</f>
        <v>-</v>
      </c>
      <c r="BH61" s="92" t="str">
        <f>IFERROR(IF(BH$3='Rent Roll'!$U6,MAX(-SUMIF('Monthly Cash Flow'!$F$7:$EG$7,BH$4,'Monthly Cash Flow'!$F$18:$EG$18)-'Rent Roll'!$V6,0)*'Rent Roll'!$T6*'Rent Roll'!$R6,"-"),"-")</f>
        <v>-</v>
      </c>
      <c r="BI61" s="92" t="str">
        <f>IFERROR(IF(BI$3='Rent Roll'!$U6,MAX(-SUMIF('Monthly Cash Flow'!$F$7:$EG$7,BI$4,'Monthly Cash Flow'!$F$18:$EG$18)-'Rent Roll'!$V6,0)*'Rent Roll'!$T6*'Rent Roll'!$R6,"-"),"-")</f>
        <v>-</v>
      </c>
      <c r="BJ61" s="92" t="str">
        <f>IFERROR(IF(BJ$3='Rent Roll'!$U6,MAX(-SUMIF('Monthly Cash Flow'!$F$7:$EG$7,BJ$4,'Monthly Cash Flow'!$F$18:$EG$18)-'Rent Roll'!$V6,0)*'Rent Roll'!$T6*'Rent Roll'!$R6,"-"),"-")</f>
        <v>-</v>
      </c>
      <c r="BK61" s="92" t="str">
        <f>IFERROR(IF(BK$3='Rent Roll'!$U6,MAX(-SUMIF('Monthly Cash Flow'!$F$7:$EG$7,BK$4,'Monthly Cash Flow'!$F$18:$EG$18)-'Rent Roll'!$V6,0)*'Rent Roll'!$T6*'Rent Roll'!$R6,"-"),"-")</f>
        <v>-</v>
      </c>
      <c r="BL61" s="92" t="str">
        <f>IFERROR(IF(BL$3='Rent Roll'!$U6,MAX(-SUMIF('Monthly Cash Flow'!$F$7:$EG$7,BL$4,'Monthly Cash Flow'!$F$18:$EG$18)-'Rent Roll'!$V6,0)*'Rent Roll'!$T6*'Rent Roll'!$R6,"-"),"-")</f>
        <v>-</v>
      </c>
      <c r="BM61" s="92" t="str">
        <f>IFERROR(IF(BM$3='Rent Roll'!$U6,MAX(-SUMIF('Monthly Cash Flow'!$F$7:$EG$7,BM$4,'Monthly Cash Flow'!$F$18:$EG$18)-'Rent Roll'!$V6,0)*'Rent Roll'!$T6*'Rent Roll'!$R6,"-"),"-")</f>
        <v>-</v>
      </c>
      <c r="BN61" s="92" t="str">
        <f>IFERROR(IF(BN$3='Rent Roll'!$U6,MAX(-SUMIF('Monthly Cash Flow'!$F$7:$EG$7,BN$4,'Monthly Cash Flow'!$F$18:$EG$18)-'Rent Roll'!$V6,0)*'Rent Roll'!$T6*'Rent Roll'!$R6,"-"),"-")</f>
        <v>-</v>
      </c>
      <c r="BO61" s="92" t="str">
        <f>IFERROR(IF(BO$3='Rent Roll'!$U6,MAX(-SUMIF('Monthly Cash Flow'!$F$7:$EG$7,BO$4,'Monthly Cash Flow'!$F$18:$EG$18)-'Rent Roll'!$V6,0)*'Rent Roll'!$T6*'Rent Roll'!$R6,"-"),"-")</f>
        <v>-</v>
      </c>
      <c r="BP61" s="92" t="str">
        <f>IFERROR(IF(BP$3='Rent Roll'!$U6,MAX(-SUMIF('Monthly Cash Flow'!$F$7:$EG$7,BP$4,'Monthly Cash Flow'!$F$18:$EG$18)-'Rent Roll'!$V6,0)*'Rent Roll'!$T6*'Rent Roll'!$R6,"-"),"-")</f>
        <v>-</v>
      </c>
      <c r="BQ61" s="92" t="str">
        <f>IFERROR(IF(BQ$3='Rent Roll'!$U6,MAX(-SUMIF('Monthly Cash Flow'!$F$7:$EG$7,BQ$4,'Monthly Cash Flow'!$F$18:$EG$18)-'Rent Roll'!$V6,0)*'Rent Roll'!$T6*'Rent Roll'!$R6,"-"),"-")</f>
        <v>-</v>
      </c>
      <c r="BR61" s="92" t="str">
        <f>IFERROR(IF(BR$3='Rent Roll'!$U6,MAX(-SUMIF('Monthly Cash Flow'!$F$7:$EG$7,BR$4,'Monthly Cash Flow'!$F$18:$EG$18)-'Rent Roll'!$V6,0)*'Rent Roll'!$T6*'Rent Roll'!$R6,"-"),"-")</f>
        <v>-</v>
      </c>
      <c r="BS61" s="92" t="str">
        <f>IFERROR(IF(BS$3='Rent Roll'!$U6,MAX(-SUMIF('Monthly Cash Flow'!$F$7:$EG$7,BS$4,'Monthly Cash Flow'!$F$18:$EG$18)-'Rent Roll'!$V6,0)*'Rent Roll'!$T6*'Rent Roll'!$R6,"-"),"-")</f>
        <v>-</v>
      </c>
      <c r="BT61" s="92" t="str">
        <f>IFERROR(IF(BT$3='Rent Roll'!$U6,MAX(-SUMIF('Monthly Cash Flow'!$F$7:$EG$7,BT$4,'Monthly Cash Flow'!$F$18:$EG$18)-'Rent Roll'!$V6,0)*'Rent Roll'!$T6*'Rent Roll'!$R6,"-"),"-")</f>
        <v>-</v>
      </c>
      <c r="BU61" s="92" t="str">
        <f>IFERROR(IF(BU$3='Rent Roll'!$U6,MAX(-SUMIF('Monthly Cash Flow'!$F$7:$EG$7,BU$4,'Monthly Cash Flow'!$F$18:$EG$18)-'Rent Roll'!$V6,0)*'Rent Roll'!$T6*'Rent Roll'!$R6,"-"),"-")</f>
        <v>-</v>
      </c>
      <c r="BV61" s="92" t="str">
        <f>IFERROR(IF(BV$3='Rent Roll'!$U6,MAX(-SUMIF('Monthly Cash Flow'!$F$7:$EG$7,BV$4,'Monthly Cash Flow'!$F$18:$EG$18)-'Rent Roll'!$V6,0)*'Rent Roll'!$T6*'Rent Roll'!$R6,"-"),"-")</f>
        <v>-</v>
      </c>
      <c r="BW61" s="92" t="str">
        <f>IFERROR(IF(BW$3='Rent Roll'!$U6,MAX(-SUMIF('Monthly Cash Flow'!$F$7:$EG$7,BW$4,'Monthly Cash Flow'!$F$18:$EG$18)-'Rent Roll'!$V6,0)*'Rent Roll'!$T6*'Rent Roll'!$R6,"-"),"-")</f>
        <v>-</v>
      </c>
      <c r="BX61" s="92" t="str">
        <f>IFERROR(IF(BX$3='Rent Roll'!$U6,MAX(-SUMIF('Monthly Cash Flow'!$F$7:$EG$7,BX$4,'Monthly Cash Flow'!$F$18:$EG$18)-'Rent Roll'!$V6,0)*'Rent Roll'!$T6*'Rent Roll'!$R6,"-"),"-")</f>
        <v>-</v>
      </c>
      <c r="BY61" s="92" t="str">
        <f>IFERROR(IF(BY$3='Rent Roll'!$U6,MAX(-SUMIF('Monthly Cash Flow'!$F$7:$EG$7,BY$4,'Monthly Cash Flow'!$F$18:$EG$18)-'Rent Roll'!$V6,0)*'Rent Roll'!$T6*'Rent Roll'!$R6,"-"),"-")</f>
        <v>-</v>
      </c>
      <c r="BZ61" s="92" t="str">
        <f>IFERROR(IF(BZ$3='Rent Roll'!$U6,MAX(-SUMIF('Monthly Cash Flow'!$F$7:$EG$7,BZ$4,'Monthly Cash Flow'!$F$18:$EG$18)-'Rent Roll'!$V6,0)*'Rent Roll'!$T6*'Rent Roll'!$R6,"-"),"-")</f>
        <v>-</v>
      </c>
      <c r="CA61" s="92" t="str">
        <f>IFERROR(IF(CA$3='Rent Roll'!$U6,MAX(-SUMIF('Monthly Cash Flow'!$F$7:$EG$7,CA$4,'Monthly Cash Flow'!$F$18:$EG$18)-'Rent Roll'!$V6,0)*'Rent Roll'!$T6*'Rent Roll'!$R6,"-"),"-")</f>
        <v>-</v>
      </c>
      <c r="CB61" s="92" t="str">
        <f>IFERROR(IF(CB$3='Rent Roll'!$U6,MAX(-SUMIF('Monthly Cash Flow'!$F$7:$EG$7,CB$4,'Monthly Cash Flow'!$F$18:$EG$18)-'Rent Roll'!$V6,0)*'Rent Roll'!$T6*'Rent Roll'!$R6,"-"),"-")</f>
        <v>-</v>
      </c>
      <c r="CC61" s="92" t="str">
        <f>IFERROR(IF(CC$3='Rent Roll'!$U6,MAX(-SUMIF('Monthly Cash Flow'!$F$7:$EG$7,CC$4,'Monthly Cash Flow'!$F$18:$EG$18)-'Rent Roll'!$V6,0)*'Rent Roll'!$T6*'Rent Roll'!$R6,"-"),"-")</f>
        <v>-</v>
      </c>
      <c r="CD61" s="92" t="str">
        <f>IFERROR(IF(CD$3='Rent Roll'!$U6,MAX(-SUMIF('Monthly Cash Flow'!$F$7:$EG$7,CD$4,'Monthly Cash Flow'!$F$18:$EG$18)-'Rent Roll'!$V6,0)*'Rent Roll'!$T6*'Rent Roll'!$R6,"-"),"-")</f>
        <v>-</v>
      </c>
      <c r="CE61" s="92" t="str">
        <f>IFERROR(IF(CE$3='Rent Roll'!$U6,MAX(-SUMIF('Monthly Cash Flow'!$F$7:$EG$7,CE$4,'Monthly Cash Flow'!$F$18:$EG$18)-'Rent Roll'!$V6,0)*'Rent Roll'!$T6*'Rent Roll'!$R6,"-"),"-")</f>
        <v>-</v>
      </c>
      <c r="CF61" s="92" t="str">
        <f>IFERROR(IF(CF$3='Rent Roll'!$U6,MAX(-SUMIF('Monthly Cash Flow'!$F$7:$EG$7,CF$4,'Monthly Cash Flow'!$F$18:$EG$18)-'Rent Roll'!$V6,0)*'Rent Roll'!$T6*'Rent Roll'!$R6,"-"),"-")</f>
        <v>-</v>
      </c>
      <c r="CG61" s="92" t="str">
        <f>IFERROR(IF(CG$3='Rent Roll'!$U6,MAX(-SUMIF('Monthly Cash Flow'!$F$7:$EG$7,CG$4,'Monthly Cash Flow'!$F$18:$EG$18)-'Rent Roll'!$V6,0)*'Rent Roll'!$T6*'Rent Roll'!$R6,"-"),"-")</f>
        <v>-</v>
      </c>
      <c r="CH61" s="92" t="str">
        <f>IFERROR(IF(CH$3='Rent Roll'!$U6,MAX(-SUMIF('Monthly Cash Flow'!$F$7:$EG$7,CH$4,'Monthly Cash Flow'!$F$18:$EG$18)-'Rent Roll'!$V6,0)*'Rent Roll'!$T6*'Rent Roll'!$R6,"-"),"-")</f>
        <v>-</v>
      </c>
      <c r="CI61" s="92" t="str">
        <f>IFERROR(IF(CI$3='Rent Roll'!$U6,MAX(-SUMIF('Monthly Cash Flow'!$F$7:$EG$7,CI$4,'Monthly Cash Flow'!$F$18:$EG$18)-'Rent Roll'!$V6,0)*'Rent Roll'!$T6*'Rent Roll'!$R6,"-"),"-")</f>
        <v>-</v>
      </c>
      <c r="CJ61" s="92" t="str">
        <f>IFERROR(IF(CJ$3='Rent Roll'!$U6,MAX(-SUMIF('Monthly Cash Flow'!$F$7:$EG$7,CJ$4,'Monthly Cash Flow'!$F$18:$EG$18)-'Rent Roll'!$V6,0)*'Rent Roll'!$T6*'Rent Roll'!$R6,"-"),"-")</f>
        <v>-</v>
      </c>
      <c r="CK61" s="92" t="str">
        <f>IFERROR(IF(CK$3='Rent Roll'!$U6,MAX(-SUMIF('Monthly Cash Flow'!$F$7:$EG$7,CK$4,'Monthly Cash Flow'!$F$18:$EG$18)-'Rent Roll'!$V6,0)*'Rent Roll'!$T6*'Rent Roll'!$R6,"-"),"-")</f>
        <v>-</v>
      </c>
      <c r="CL61" s="92" t="str">
        <f>IFERROR(IF(CL$3='Rent Roll'!$U6,MAX(-SUMIF('Monthly Cash Flow'!$F$7:$EG$7,CL$4,'Monthly Cash Flow'!$F$18:$EG$18)-'Rent Roll'!$V6,0)*'Rent Roll'!$T6*'Rent Roll'!$R6,"-"),"-")</f>
        <v>-</v>
      </c>
      <c r="CM61" s="92" t="str">
        <f>IFERROR(IF(CM$3='Rent Roll'!$U6,MAX(-SUMIF('Monthly Cash Flow'!$F$7:$EG$7,CM$4,'Monthly Cash Flow'!$F$18:$EG$18)-'Rent Roll'!$V6,0)*'Rent Roll'!$T6*'Rent Roll'!$R6,"-"),"-")</f>
        <v>-</v>
      </c>
      <c r="CN61" s="92" t="str">
        <f>IFERROR(IF(CN$3='Rent Roll'!$U6,MAX(-SUMIF('Monthly Cash Flow'!$F$7:$EG$7,CN$4,'Monthly Cash Flow'!$F$18:$EG$18)-'Rent Roll'!$V6,0)*'Rent Roll'!$T6*'Rent Roll'!$R6,"-"),"-")</f>
        <v>-</v>
      </c>
      <c r="CO61" s="92" t="str">
        <f>IFERROR(IF(CO$3='Rent Roll'!$U6,MAX(-SUMIF('Monthly Cash Flow'!$F$7:$EG$7,CO$4,'Monthly Cash Flow'!$F$18:$EG$18)-'Rent Roll'!$V6,0)*'Rent Roll'!$T6*'Rent Roll'!$R6,"-"),"-")</f>
        <v>-</v>
      </c>
      <c r="CP61" s="92" t="str">
        <f>IFERROR(IF(CP$3='Rent Roll'!$U6,MAX(-SUMIF('Monthly Cash Flow'!$F$7:$EG$7,CP$4,'Monthly Cash Flow'!$F$18:$EG$18)-'Rent Roll'!$V6,0)*'Rent Roll'!$T6*'Rent Roll'!$R6,"-"),"-")</f>
        <v>-</v>
      </c>
      <c r="CQ61" s="92" t="str">
        <f>IFERROR(IF(CQ$3='Rent Roll'!$U6,MAX(-SUMIF('Monthly Cash Flow'!$F$7:$EG$7,CQ$4,'Monthly Cash Flow'!$F$18:$EG$18)-'Rent Roll'!$V6,0)*'Rent Roll'!$T6*'Rent Roll'!$R6,"-"),"-")</f>
        <v>-</v>
      </c>
      <c r="CR61" s="92" t="str">
        <f>IFERROR(IF(CR$3='Rent Roll'!$U6,MAX(-SUMIF('Monthly Cash Flow'!$F$7:$EG$7,CR$4,'Monthly Cash Flow'!$F$18:$EG$18)-'Rent Roll'!$V6,0)*'Rent Roll'!$T6*'Rent Roll'!$R6,"-"),"-")</f>
        <v>-</v>
      </c>
      <c r="CS61" s="92" t="str">
        <f>IFERROR(IF(CS$3='Rent Roll'!$U6,MAX(-SUMIF('Monthly Cash Flow'!$F$7:$EG$7,CS$4,'Monthly Cash Flow'!$F$18:$EG$18)-'Rent Roll'!$V6,0)*'Rent Roll'!$T6*'Rent Roll'!$R6,"-"),"-")</f>
        <v>-</v>
      </c>
      <c r="CT61" s="92" t="str">
        <f>IFERROR(IF(CT$3='Rent Roll'!$U6,MAX(-SUMIF('Monthly Cash Flow'!$F$7:$EG$7,CT$4,'Monthly Cash Flow'!$F$18:$EG$18)-'Rent Roll'!$V6,0)*'Rent Roll'!$T6*'Rent Roll'!$R6,"-"),"-")</f>
        <v>-</v>
      </c>
      <c r="CU61" s="92" t="str">
        <f>IFERROR(IF(CU$3='Rent Roll'!$U6,MAX(-SUMIF('Monthly Cash Flow'!$F$7:$EG$7,CU$4,'Monthly Cash Flow'!$F$18:$EG$18)-'Rent Roll'!$V6,0)*'Rent Roll'!$T6*'Rent Roll'!$R6,"-"),"-")</f>
        <v>-</v>
      </c>
      <c r="CV61" s="92" t="str">
        <f>IFERROR(IF(CV$3='Rent Roll'!$U6,MAX(-SUMIF('Monthly Cash Flow'!$F$7:$EG$7,CV$4,'Monthly Cash Flow'!$F$18:$EG$18)-'Rent Roll'!$V6,0)*'Rent Roll'!$T6*'Rent Roll'!$R6,"-"),"-")</f>
        <v>-</v>
      </c>
      <c r="CW61" s="92" t="str">
        <f>IFERROR(IF(CW$3='Rent Roll'!$U6,MAX(-SUMIF('Monthly Cash Flow'!$F$7:$EG$7,CW$4,'Monthly Cash Flow'!$F$18:$EG$18)-'Rent Roll'!$V6,0)*'Rent Roll'!$T6*'Rent Roll'!$R6,"-"),"-")</f>
        <v>-</v>
      </c>
      <c r="CX61" s="92" t="str">
        <f>IFERROR(IF(CX$3='Rent Roll'!$U6,MAX(-SUMIF('Monthly Cash Flow'!$F$7:$EG$7,CX$4,'Monthly Cash Flow'!$F$18:$EG$18)-'Rent Roll'!$V6,0)*'Rent Roll'!$T6*'Rent Roll'!$R6,"-"),"-")</f>
        <v>-</v>
      </c>
      <c r="CY61" s="92" t="str">
        <f>IFERROR(IF(CY$3='Rent Roll'!$U6,MAX(-SUMIF('Monthly Cash Flow'!$F$7:$EG$7,CY$4,'Monthly Cash Flow'!$F$18:$EG$18)-'Rent Roll'!$V6,0)*'Rent Roll'!$T6*'Rent Roll'!$R6,"-"),"-")</f>
        <v>-</v>
      </c>
      <c r="CZ61" s="92" t="str">
        <f>IFERROR(IF(CZ$3='Rent Roll'!$U6,MAX(-SUMIF('Monthly Cash Flow'!$F$7:$EG$7,CZ$4,'Monthly Cash Flow'!$F$18:$EG$18)-'Rent Roll'!$V6,0)*'Rent Roll'!$T6*'Rent Roll'!$R6,"-"),"-")</f>
        <v>-</v>
      </c>
      <c r="DA61" s="92" t="str">
        <f>IFERROR(IF(DA$3='Rent Roll'!$U6,MAX(-SUMIF('Monthly Cash Flow'!$F$7:$EG$7,DA$4,'Monthly Cash Flow'!$F$18:$EG$18)-'Rent Roll'!$V6,0)*'Rent Roll'!$T6*'Rent Roll'!$R6,"-"),"-")</f>
        <v>-</v>
      </c>
      <c r="DB61" s="92" t="str">
        <f>IFERROR(IF(DB$3='Rent Roll'!$U6,MAX(-SUMIF('Monthly Cash Flow'!$F$7:$EG$7,DB$4,'Monthly Cash Flow'!$F$18:$EG$18)-'Rent Roll'!$V6,0)*'Rent Roll'!$T6*'Rent Roll'!$R6,"-"),"-")</f>
        <v>-</v>
      </c>
      <c r="DC61" s="92" t="str">
        <f>IFERROR(IF(DC$3='Rent Roll'!$U6,MAX(-SUMIF('Monthly Cash Flow'!$F$7:$EG$7,DC$4,'Monthly Cash Flow'!$F$18:$EG$18)-'Rent Roll'!$V6,0)*'Rent Roll'!$T6*'Rent Roll'!$R6,"-"),"-")</f>
        <v>-</v>
      </c>
      <c r="DD61" s="92" t="str">
        <f>IFERROR(IF(DD$3='Rent Roll'!$U6,MAX(-SUMIF('Monthly Cash Flow'!$F$7:$EG$7,DD$4,'Monthly Cash Flow'!$F$18:$EG$18)-'Rent Roll'!$V6,0)*'Rent Roll'!$T6*'Rent Roll'!$R6,"-"),"-")</f>
        <v>-</v>
      </c>
      <c r="DE61" s="92" t="str">
        <f>IFERROR(IF(DE$3='Rent Roll'!$U6,MAX(-SUMIF('Monthly Cash Flow'!$F$7:$EG$7,DE$4,'Monthly Cash Flow'!$F$18:$EG$18)-'Rent Roll'!$V6,0)*'Rent Roll'!$T6*'Rent Roll'!$R6,"-"),"-")</f>
        <v>-</v>
      </c>
      <c r="DF61" s="92" t="str">
        <f>IFERROR(IF(DF$3='Rent Roll'!$U6,MAX(-SUMIF('Monthly Cash Flow'!$F$7:$EG$7,DF$4,'Monthly Cash Flow'!$F$18:$EG$18)-'Rent Roll'!$V6,0)*'Rent Roll'!$T6*'Rent Roll'!$R6,"-"),"-")</f>
        <v>-</v>
      </c>
      <c r="DG61" s="92" t="str">
        <f>IFERROR(IF(DG$3='Rent Roll'!$U6,MAX(-SUMIF('Monthly Cash Flow'!$F$7:$EG$7,DG$4,'Monthly Cash Flow'!$F$18:$EG$18)-'Rent Roll'!$V6,0)*'Rent Roll'!$T6*'Rent Roll'!$R6,"-"),"-")</f>
        <v>-</v>
      </c>
      <c r="DH61" s="92" t="str">
        <f>IFERROR(IF(DH$3='Rent Roll'!$U6,MAX(-SUMIF('Monthly Cash Flow'!$F$7:$EG$7,DH$4,'Monthly Cash Flow'!$F$18:$EG$18)-'Rent Roll'!$V6,0)*'Rent Roll'!$T6*'Rent Roll'!$R6,"-"),"-")</f>
        <v>-</v>
      </c>
      <c r="DI61" s="92" t="str">
        <f>IFERROR(IF(DI$3='Rent Roll'!$U6,MAX(-SUMIF('Monthly Cash Flow'!$F$7:$EG$7,DI$4,'Monthly Cash Flow'!$F$18:$EG$18)-'Rent Roll'!$V6,0)*'Rent Roll'!$T6*'Rent Roll'!$R6,"-"),"-")</f>
        <v>-</v>
      </c>
      <c r="DJ61" s="92" t="str">
        <f>IFERROR(IF(DJ$3='Rent Roll'!$U6,MAX(-SUMIF('Monthly Cash Flow'!$F$7:$EG$7,DJ$4,'Monthly Cash Flow'!$F$18:$EG$18)-'Rent Roll'!$V6,0)*'Rent Roll'!$T6*'Rent Roll'!$R6,"-"),"-")</f>
        <v>-</v>
      </c>
      <c r="DK61" s="92" t="str">
        <f>IFERROR(IF(DK$3='Rent Roll'!$U6,MAX(-SUMIF('Monthly Cash Flow'!$F$7:$EG$7,DK$4,'Monthly Cash Flow'!$F$18:$EG$18)-'Rent Roll'!$V6,0)*'Rent Roll'!$T6*'Rent Roll'!$R6,"-"),"-")</f>
        <v>-</v>
      </c>
      <c r="DL61" s="92" t="str">
        <f>IFERROR(IF(DL$3='Rent Roll'!$U6,MAX(-SUMIF('Monthly Cash Flow'!$F$7:$EG$7,DL$4,'Monthly Cash Flow'!$F$18:$EG$18)-'Rent Roll'!$V6,0)*'Rent Roll'!$T6*'Rent Roll'!$R6,"-"),"-")</f>
        <v>-</v>
      </c>
      <c r="DM61" s="92" t="str">
        <f>IFERROR(IF(DM$3='Rent Roll'!$U6,MAX(-SUMIF('Monthly Cash Flow'!$F$7:$EG$7,DM$4,'Monthly Cash Flow'!$F$18:$EG$18)-'Rent Roll'!$V6,0)*'Rent Roll'!$T6*'Rent Roll'!$R6,"-"),"-")</f>
        <v>-</v>
      </c>
      <c r="DN61" s="92" t="str">
        <f>IFERROR(IF(DN$3='Rent Roll'!$U6,MAX(-SUMIF('Monthly Cash Flow'!$F$7:$EG$7,DN$4,'Monthly Cash Flow'!$F$18:$EG$18)-'Rent Roll'!$V6,0)*'Rent Roll'!$T6*'Rent Roll'!$R6,"-"),"-")</f>
        <v>-</v>
      </c>
      <c r="DO61" s="92" t="str">
        <f>IFERROR(IF(DO$3='Rent Roll'!$U6,MAX(-SUMIF('Monthly Cash Flow'!$F$7:$EG$7,DO$4,'Monthly Cash Flow'!$F$18:$EG$18)-'Rent Roll'!$V6,0)*'Rent Roll'!$T6*'Rent Roll'!$R6,"-"),"-")</f>
        <v>-</v>
      </c>
      <c r="DP61" s="92" t="str">
        <f>IFERROR(IF(DP$3='Rent Roll'!$U6,MAX(-SUMIF('Monthly Cash Flow'!$F$7:$EG$7,DP$4,'Monthly Cash Flow'!$F$18:$EG$18)-'Rent Roll'!$V6,0)*'Rent Roll'!$T6*'Rent Roll'!$R6,"-"),"-")</f>
        <v>-</v>
      </c>
      <c r="DQ61" s="92" t="str">
        <f>IFERROR(IF(DQ$3='Rent Roll'!$U6,MAX(-SUMIF('Monthly Cash Flow'!$F$7:$EG$7,DQ$4,'Monthly Cash Flow'!$F$18:$EG$18)-'Rent Roll'!$V6,0)*'Rent Roll'!$T6*'Rent Roll'!$R6,"-"),"-")</f>
        <v>-</v>
      </c>
      <c r="DR61" s="92" t="str">
        <f>IFERROR(IF(DR$3='Rent Roll'!$U6,MAX(-SUMIF('Monthly Cash Flow'!$F$7:$EG$7,DR$4,'Monthly Cash Flow'!$F$18:$EG$18)-'Rent Roll'!$V6,0)*'Rent Roll'!$T6*'Rent Roll'!$R6,"-"),"-")</f>
        <v>-</v>
      </c>
      <c r="DS61" s="92" t="str">
        <f>IFERROR(IF(DS$3='Rent Roll'!$U6,MAX(-SUMIF('Monthly Cash Flow'!$F$7:$EG$7,DS$4,'Monthly Cash Flow'!$F$18:$EG$18)-'Rent Roll'!$V6,0)*'Rent Roll'!$T6*'Rent Roll'!$R6,"-"),"-")</f>
        <v>-</v>
      </c>
      <c r="DT61" s="92" t="str">
        <f>IFERROR(IF(DT$3='Rent Roll'!$U6,MAX(-SUMIF('Monthly Cash Flow'!$F$7:$EG$7,DT$4,'Monthly Cash Flow'!$F$18:$EG$18)-'Rent Roll'!$V6,0)*'Rent Roll'!$T6*'Rent Roll'!$R6,"-"),"-")</f>
        <v>-</v>
      </c>
      <c r="DU61" s="92" t="str">
        <f>IFERROR(IF(DU$3='Rent Roll'!$U6,MAX(-SUMIF('Monthly Cash Flow'!$F$7:$EG$7,DU$4,'Monthly Cash Flow'!$F$18:$EG$18)-'Rent Roll'!$V6,0)*'Rent Roll'!$T6*'Rent Roll'!$R6,"-"),"-")</f>
        <v>-</v>
      </c>
      <c r="DV61" s="92" t="str">
        <f>IFERROR(IF(DV$3='Rent Roll'!$U6,MAX(-SUMIF('Monthly Cash Flow'!$F$7:$EG$7,DV$4,'Monthly Cash Flow'!$F$18:$EG$18)-'Rent Roll'!$V6,0)*'Rent Roll'!$T6*'Rent Roll'!$R6,"-"),"-")</f>
        <v>-</v>
      </c>
      <c r="DW61" s="92" t="str">
        <f>IFERROR(IF(DW$3='Rent Roll'!$U6,MAX(-SUMIF('Monthly Cash Flow'!$F$7:$EG$7,DW$4,'Monthly Cash Flow'!$F$18:$EG$18)-'Rent Roll'!$V6,0)*'Rent Roll'!$T6*'Rent Roll'!$R6,"-"),"-")</f>
        <v>-</v>
      </c>
      <c r="DX61" s="92" t="str">
        <f>IFERROR(IF(DX$3='Rent Roll'!$U6,MAX(-SUMIF('Monthly Cash Flow'!$F$7:$EG$7,DX$4,'Monthly Cash Flow'!$F$18:$EG$18)-'Rent Roll'!$V6,0)*'Rent Roll'!$T6*'Rent Roll'!$R6,"-"),"-")</f>
        <v>-</v>
      </c>
      <c r="DY61" s="92" t="str">
        <f>IFERROR(IF(DY$3='Rent Roll'!$U6,MAX(-SUMIF('Monthly Cash Flow'!$F$7:$EG$7,DY$4,'Monthly Cash Flow'!$F$18:$EG$18)-'Rent Roll'!$V6,0)*'Rent Roll'!$T6*'Rent Roll'!$R6,"-"),"-")</f>
        <v>-</v>
      </c>
      <c r="DZ61" s="92" t="str">
        <f>IFERROR(IF(DZ$3='Rent Roll'!$U6,MAX(-SUMIF('Monthly Cash Flow'!$F$7:$EG$7,DZ$4,'Monthly Cash Flow'!$F$18:$EG$18)-'Rent Roll'!$V6,0)*'Rent Roll'!$T6*'Rent Roll'!$R6,"-"),"-")</f>
        <v>-</v>
      </c>
      <c r="EA61" s="92" t="str">
        <f>IFERROR(IF(EA$3='Rent Roll'!$U6,MAX(-SUMIF('Monthly Cash Flow'!$F$7:$EG$7,EA$4,'Monthly Cash Flow'!$F$18:$EG$18)-'Rent Roll'!$V6,0)*'Rent Roll'!$T6*'Rent Roll'!$R6,"-"),"-")</f>
        <v>-</v>
      </c>
      <c r="EB61" s="92" t="str">
        <f>IFERROR(IF(EB$3='Rent Roll'!$U6,MAX(-SUMIF('Monthly Cash Flow'!$F$7:$EG$7,EB$4,'Monthly Cash Flow'!$F$18:$EG$18)-'Rent Roll'!$V6,0)*'Rent Roll'!$T6*'Rent Roll'!$R6,"-"),"-")</f>
        <v>-</v>
      </c>
      <c r="EC61" s="92" t="str">
        <f>IFERROR(IF(EC$3='Rent Roll'!$U6,MAX(-SUMIF('Monthly Cash Flow'!$F$7:$EG$7,EC$4,'Monthly Cash Flow'!$F$18:$EG$18)-'Rent Roll'!$V6,0)*'Rent Roll'!$T6*'Rent Roll'!$R6,"-"),"-")</f>
        <v>-</v>
      </c>
      <c r="ED61" s="92" t="str">
        <f>IFERROR(IF(ED$3='Rent Roll'!$U6,MAX(-SUMIF('Monthly Cash Flow'!$F$7:$EG$7,ED$4,'Monthly Cash Flow'!$F$18:$EG$18)-'Rent Roll'!$V6,0)*'Rent Roll'!$T6*'Rent Roll'!$R6,"-"),"-")</f>
        <v>-</v>
      </c>
      <c r="EE61" s="92" t="str">
        <f>IFERROR(IF(EE$3='Rent Roll'!$U6,MAX(-SUMIF('Monthly Cash Flow'!$F$7:$EG$7,EE$4,'Monthly Cash Flow'!$F$18:$EG$18)-'Rent Roll'!$V6,0)*'Rent Roll'!$T6*'Rent Roll'!$R6,"-"),"-")</f>
        <v>-</v>
      </c>
      <c r="EF61" s="214" t="str">
        <f>IFERROR(IF(EF$3='Rent Roll'!$U6,MAX(-SUMIF('Monthly Cash Flow'!$F$7:$EG$7,EF$4,'Monthly Cash Flow'!$F$18:$EG$18)-'Rent Roll'!$V6,0)*'Rent Roll'!$T6*'Rent Roll'!$R6,"-"),"-")</f>
        <v>-</v>
      </c>
      <c r="EG61" s="251" t="s">
        <v>109</v>
      </c>
    </row>
    <row r="62" spans="2:137" x14ac:dyDescent="0.25">
      <c r="B62" s="290"/>
      <c r="C62" s="287" t="str">
        <f>CONCATENATE('Rent Roll'!B7&amp;" - "&amp;'Rent Roll'!C7)</f>
        <v xml:space="preserve"> - </v>
      </c>
      <c r="D62" s="214">
        <f t="shared" si="148"/>
        <v>0</v>
      </c>
      <c r="E62" s="92" t="str">
        <f>IFERROR(IF(E$3='Rent Roll'!$U7,MAX(-SUMIF('Monthly Cash Flow'!$F$7:$EG$7,E$4,'Monthly Cash Flow'!$F$18:$EG$18)-'Rent Roll'!$V7,0)*'Rent Roll'!$T7*'Rent Roll'!$R7,"-"),"-")</f>
        <v>-</v>
      </c>
      <c r="F62" s="92" t="str">
        <f>IFERROR(IF(F$3='Rent Roll'!$U7,MAX(-SUMIF('Monthly Cash Flow'!$F$7:$EG$7,F$4,'Monthly Cash Flow'!$F$18:$EG$18)-'Rent Roll'!$V7,0)*'Rent Roll'!$T7*'Rent Roll'!$R7,"-"),"-")</f>
        <v>-</v>
      </c>
      <c r="G62" s="92" t="str">
        <f>IFERROR(IF(G$3='Rent Roll'!$U7,MAX(-SUMIF('Monthly Cash Flow'!$F$7:$EG$7,G$4,'Monthly Cash Flow'!$F$18:$EG$18)-'Rent Roll'!$V7,0)*'Rent Roll'!$T7*'Rent Roll'!$R7,"-"),"-")</f>
        <v>-</v>
      </c>
      <c r="H62" s="92" t="str">
        <f>IFERROR(IF(H$3='Rent Roll'!$U7,MAX(-SUMIF('Monthly Cash Flow'!$F$7:$EG$7,H$4,'Monthly Cash Flow'!$F$18:$EG$18)-'Rent Roll'!$V7,0)*'Rent Roll'!$T7*'Rent Roll'!$R7,"-"),"-")</f>
        <v>-</v>
      </c>
      <c r="I62" s="92" t="str">
        <f>IFERROR(IF(I$3='Rent Roll'!$U7,MAX(-SUMIF('Monthly Cash Flow'!$F$7:$EG$7,I$4,'Monthly Cash Flow'!$F$18:$EG$18)-'Rent Roll'!$V7,0)*'Rent Roll'!$T7*'Rent Roll'!$R7,"-"),"-")</f>
        <v>-</v>
      </c>
      <c r="J62" s="92" t="str">
        <f>IFERROR(IF(J$3='Rent Roll'!$U7,MAX(-SUMIF('Monthly Cash Flow'!$F$7:$EG$7,J$4,'Monthly Cash Flow'!$F$18:$EG$18)-'Rent Roll'!$V7,0)*'Rent Roll'!$T7*'Rent Roll'!$R7,"-"),"-")</f>
        <v>-</v>
      </c>
      <c r="K62" s="92" t="str">
        <f>IFERROR(IF(K$3='Rent Roll'!$U7,MAX(-SUMIF('Monthly Cash Flow'!$F$7:$EG$7,K$4,'Monthly Cash Flow'!$F$18:$EG$18)-'Rent Roll'!$V7,0)*'Rent Roll'!$T7*'Rent Roll'!$R7,"-"),"-")</f>
        <v>-</v>
      </c>
      <c r="L62" s="92" t="str">
        <f>IFERROR(IF(L$3='Rent Roll'!$U7,MAX(-SUMIF('Monthly Cash Flow'!$F$7:$EG$7,L$4,'Monthly Cash Flow'!$F$18:$EG$18)-'Rent Roll'!$V7,0)*'Rent Roll'!$T7*'Rent Roll'!$R7,"-"),"-")</f>
        <v>-</v>
      </c>
      <c r="M62" s="92" t="str">
        <f>IFERROR(IF(M$3='Rent Roll'!$U7,MAX(-SUMIF('Monthly Cash Flow'!$F$7:$EG$7,M$4,'Monthly Cash Flow'!$F$18:$EG$18)-'Rent Roll'!$V7,0)*'Rent Roll'!$T7*'Rent Roll'!$R7,"-"),"-")</f>
        <v>-</v>
      </c>
      <c r="N62" s="92" t="str">
        <f>IFERROR(IF(N$3='Rent Roll'!$U7,MAX(-SUMIF('Monthly Cash Flow'!$F$7:$EG$7,N$4,'Monthly Cash Flow'!$F$18:$EG$18)-'Rent Roll'!$V7,0)*'Rent Roll'!$T7*'Rent Roll'!$R7,"-"),"-")</f>
        <v>-</v>
      </c>
      <c r="O62" s="92" t="str">
        <f>IFERROR(IF(O$3='Rent Roll'!$U7,MAX(-SUMIF('Monthly Cash Flow'!$F$7:$EG$7,O$4,'Monthly Cash Flow'!$F$18:$EG$18)-'Rent Roll'!$V7,0)*'Rent Roll'!$T7*'Rent Roll'!$R7,"-"),"-")</f>
        <v>-</v>
      </c>
      <c r="P62" s="92" t="str">
        <f>IFERROR(IF(P$3='Rent Roll'!$U7,MAX(-SUMIF('Monthly Cash Flow'!$F$7:$EG$7,P$4,'Monthly Cash Flow'!$F$18:$EG$18)-'Rent Roll'!$V7,0)*'Rent Roll'!$T7*'Rent Roll'!$R7,"-"),"-")</f>
        <v>-</v>
      </c>
      <c r="Q62" s="92" t="str">
        <f>IFERROR(IF(Q$3='Rent Roll'!$U7,MAX(-SUMIF('Monthly Cash Flow'!$F$7:$EG$7,Q$4,'Monthly Cash Flow'!$F$18:$EG$18)-'Rent Roll'!$V7,0)*'Rent Roll'!$T7*'Rent Roll'!$R7,"-"),"-")</f>
        <v>-</v>
      </c>
      <c r="R62" s="92" t="str">
        <f>IFERROR(IF(R$3='Rent Roll'!$U7,MAX(-SUMIF('Monthly Cash Flow'!$F$7:$EG$7,R$4,'Monthly Cash Flow'!$F$18:$EG$18)-'Rent Roll'!$V7,0)*'Rent Roll'!$T7*'Rent Roll'!$R7,"-"),"-")</f>
        <v>-</v>
      </c>
      <c r="S62" s="92" t="str">
        <f>IFERROR(IF(S$3='Rent Roll'!$U7,MAX(-SUMIF('Monthly Cash Flow'!$F$7:$EG$7,S$4,'Monthly Cash Flow'!$F$18:$EG$18)-'Rent Roll'!$V7,0)*'Rent Roll'!$T7*'Rent Roll'!$R7,"-"),"-")</f>
        <v>-</v>
      </c>
      <c r="T62" s="92" t="str">
        <f>IFERROR(IF(T$3='Rent Roll'!$U7,MAX(-SUMIF('Monthly Cash Flow'!$F$7:$EG$7,T$4,'Monthly Cash Flow'!$F$18:$EG$18)-'Rent Roll'!$V7,0)*'Rent Roll'!$T7*'Rent Roll'!$R7,"-"),"-")</f>
        <v>-</v>
      </c>
      <c r="U62" s="92" t="str">
        <f>IFERROR(IF(U$3='Rent Roll'!$U7,MAX(-SUMIF('Monthly Cash Flow'!$F$7:$EG$7,U$4,'Monthly Cash Flow'!$F$18:$EG$18)-'Rent Roll'!$V7,0)*'Rent Roll'!$T7*'Rent Roll'!$R7,"-"),"-")</f>
        <v>-</v>
      </c>
      <c r="V62" s="92" t="str">
        <f>IFERROR(IF(V$3='Rent Roll'!$U7,MAX(-SUMIF('Monthly Cash Flow'!$F$7:$EG$7,V$4,'Monthly Cash Flow'!$F$18:$EG$18)-'Rent Roll'!$V7,0)*'Rent Roll'!$T7*'Rent Roll'!$R7,"-"),"-")</f>
        <v>-</v>
      </c>
      <c r="W62" s="92" t="str">
        <f>IFERROR(IF(W$3='Rent Roll'!$U7,MAX(-SUMIF('Monthly Cash Flow'!$F$7:$EG$7,W$4,'Monthly Cash Flow'!$F$18:$EG$18)-'Rent Roll'!$V7,0)*'Rent Roll'!$T7*'Rent Roll'!$R7,"-"),"-")</f>
        <v>-</v>
      </c>
      <c r="X62" s="92" t="str">
        <f>IFERROR(IF(X$3='Rent Roll'!$U7,MAX(-SUMIF('Monthly Cash Flow'!$F$7:$EG$7,X$4,'Monthly Cash Flow'!$F$18:$EG$18)-'Rent Roll'!$V7,0)*'Rent Roll'!$T7*'Rent Roll'!$R7,"-"),"-")</f>
        <v>-</v>
      </c>
      <c r="Y62" s="92" t="str">
        <f>IFERROR(IF(Y$3='Rent Roll'!$U7,MAX(-SUMIF('Monthly Cash Flow'!$F$7:$EG$7,Y$4,'Monthly Cash Flow'!$F$18:$EG$18)-'Rent Roll'!$V7,0)*'Rent Roll'!$T7*'Rent Roll'!$R7,"-"),"-")</f>
        <v>-</v>
      </c>
      <c r="Z62" s="92" t="str">
        <f>IFERROR(IF(Z$3='Rent Roll'!$U7,MAX(-SUMIF('Monthly Cash Flow'!$F$7:$EG$7,Z$4,'Monthly Cash Flow'!$F$18:$EG$18)-'Rent Roll'!$V7,0)*'Rent Roll'!$T7*'Rent Roll'!$R7,"-"),"-")</f>
        <v>-</v>
      </c>
      <c r="AA62" s="92" t="str">
        <f>IFERROR(IF(AA$3='Rent Roll'!$U7,MAX(-SUMIF('Monthly Cash Flow'!$F$7:$EG$7,AA$4,'Monthly Cash Flow'!$F$18:$EG$18)-'Rent Roll'!$V7,0)*'Rent Roll'!$T7*'Rent Roll'!$R7,"-"),"-")</f>
        <v>-</v>
      </c>
      <c r="AB62" s="92" t="str">
        <f>IFERROR(IF(AB$3='Rent Roll'!$U7,MAX(-SUMIF('Monthly Cash Flow'!$F$7:$EG$7,AB$4,'Monthly Cash Flow'!$F$18:$EG$18)-'Rent Roll'!$V7,0)*'Rent Roll'!$T7*'Rent Roll'!$R7,"-"),"-")</f>
        <v>-</v>
      </c>
      <c r="AC62" s="92" t="str">
        <f>IFERROR(IF(AC$3='Rent Roll'!$U7,MAX(-SUMIF('Monthly Cash Flow'!$F$7:$EG$7,AC$4,'Monthly Cash Flow'!$F$18:$EG$18)-'Rent Roll'!$V7,0)*'Rent Roll'!$T7*'Rent Roll'!$R7,"-"),"-")</f>
        <v>-</v>
      </c>
      <c r="AD62" s="92" t="str">
        <f>IFERROR(IF(AD$3='Rent Roll'!$U7,MAX(-SUMIF('Monthly Cash Flow'!$F$7:$EG$7,AD$4,'Monthly Cash Flow'!$F$18:$EG$18)-'Rent Roll'!$V7,0)*'Rent Roll'!$T7*'Rent Roll'!$R7,"-"),"-")</f>
        <v>-</v>
      </c>
      <c r="AE62" s="92" t="str">
        <f>IFERROR(IF(AE$3='Rent Roll'!$U7,MAX(-SUMIF('Monthly Cash Flow'!$F$7:$EG$7,AE$4,'Monthly Cash Flow'!$F$18:$EG$18)-'Rent Roll'!$V7,0)*'Rent Roll'!$T7*'Rent Roll'!$R7,"-"),"-")</f>
        <v>-</v>
      </c>
      <c r="AF62" s="92" t="str">
        <f>IFERROR(IF(AF$3='Rent Roll'!$U7,MAX(-SUMIF('Monthly Cash Flow'!$F$7:$EG$7,AF$4,'Monthly Cash Flow'!$F$18:$EG$18)-'Rent Roll'!$V7,0)*'Rent Roll'!$T7*'Rent Roll'!$R7,"-"),"-")</f>
        <v>-</v>
      </c>
      <c r="AG62" s="92" t="str">
        <f>IFERROR(IF(AG$3='Rent Roll'!$U7,MAX(-SUMIF('Monthly Cash Flow'!$F$7:$EG$7,AG$4,'Monthly Cash Flow'!$F$18:$EG$18)-'Rent Roll'!$V7,0)*'Rent Roll'!$T7*'Rent Roll'!$R7,"-"),"-")</f>
        <v>-</v>
      </c>
      <c r="AH62" s="92" t="str">
        <f>IFERROR(IF(AH$3='Rent Roll'!$U7,MAX(-SUMIF('Monthly Cash Flow'!$F$7:$EG$7,AH$4,'Monthly Cash Flow'!$F$18:$EG$18)-'Rent Roll'!$V7,0)*'Rent Roll'!$T7*'Rent Roll'!$R7,"-"),"-")</f>
        <v>-</v>
      </c>
      <c r="AI62" s="92" t="str">
        <f>IFERROR(IF(AI$3='Rent Roll'!$U7,MAX(-SUMIF('Monthly Cash Flow'!$F$7:$EG$7,AI$4,'Monthly Cash Flow'!$F$18:$EG$18)-'Rent Roll'!$V7,0)*'Rent Roll'!$T7*'Rent Roll'!$R7,"-"),"-")</f>
        <v>-</v>
      </c>
      <c r="AJ62" s="92" t="str">
        <f>IFERROR(IF(AJ$3='Rent Roll'!$U7,MAX(-SUMIF('Monthly Cash Flow'!$F$7:$EG$7,AJ$4,'Monthly Cash Flow'!$F$18:$EG$18)-'Rent Roll'!$V7,0)*'Rent Roll'!$T7*'Rent Roll'!$R7,"-"),"-")</f>
        <v>-</v>
      </c>
      <c r="AK62" s="92" t="str">
        <f>IFERROR(IF(AK$3='Rent Roll'!$U7,MAX(-SUMIF('Monthly Cash Flow'!$F$7:$EG$7,AK$4,'Monthly Cash Flow'!$F$18:$EG$18)-'Rent Roll'!$V7,0)*'Rent Roll'!$T7*'Rent Roll'!$R7,"-"),"-")</f>
        <v>-</v>
      </c>
      <c r="AL62" s="92" t="str">
        <f>IFERROR(IF(AL$3='Rent Roll'!$U7,MAX(-SUMIF('Monthly Cash Flow'!$F$7:$EG$7,AL$4,'Monthly Cash Flow'!$F$18:$EG$18)-'Rent Roll'!$V7,0)*'Rent Roll'!$T7*'Rent Roll'!$R7,"-"),"-")</f>
        <v>-</v>
      </c>
      <c r="AM62" s="92" t="str">
        <f>IFERROR(IF(AM$3='Rent Roll'!$U7,MAX(-SUMIF('Monthly Cash Flow'!$F$7:$EG$7,AM$4,'Monthly Cash Flow'!$F$18:$EG$18)-'Rent Roll'!$V7,0)*'Rent Roll'!$T7*'Rent Roll'!$R7,"-"),"-")</f>
        <v>-</v>
      </c>
      <c r="AN62" s="92" t="str">
        <f>IFERROR(IF(AN$3='Rent Roll'!$U7,MAX(-SUMIF('Monthly Cash Flow'!$F$7:$EG$7,AN$4,'Monthly Cash Flow'!$F$18:$EG$18)-'Rent Roll'!$V7,0)*'Rent Roll'!$T7*'Rent Roll'!$R7,"-"),"-")</f>
        <v>-</v>
      </c>
      <c r="AO62" s="92" t="str">
        <f>IFERROR(IF(AO$3='Rent Roll'!$U7,MAX(-SUMIF('Monthly Cash Flow'!$F$7:$EG$7,AO$4,'Monthly Cash Flow'!$F$18:$EG$18)-'Rent Roll'!$V7,0)*'Rent Roll'!$T7*'Rent Roll'!$R7,"-"),"-")</f>
        <v>-</v>
      </c>
      <c r="AP62" s="92" t="str">
        <f>IFERROR(IF(AP$3='Rent Roll'!$U7,MAX(-SUMIF('Monthly Cash Flow'!$F$7:$EG$7,AP$4,'Monthly Cash Flow'!$F$18:$EG$18)-'Rent Roll'!$V7,0)*'Rent Roll'!$T7*'Rent Roll'!$R7,"-"),"-")</f>
        <v>-</v>
      </c>
      <c r="AQ62" s="92" t="str">
        <f>IFERROR(IF(AQ$3='Rent Roll'!$U7,MAX(-SUMIF('Monthly Cash Flow'!$F$7:$EG$7,AQ$4,'Monthly Cash Flow'!$F$18:$EG$18)-'Rent Roll'!$V7,0)*'Rent Roll'!$T7*'Rent Roll'!$R7,"-"),"-")</f>
        <v>-</v>
      </c>
      <c r="AR62" s="92" t="str">
        <f>IFERROR(IF(AR$3='Rent Roll'!$U7,MAX(-SUMIF('Monthly Cash Flow'!$F$7:$EG$7,AR$4,'Monthly Cash Flow'!$F$18:$EG$18)-'Rent Roll'!$V7,0)*'Rent Roll'!$T7*'Rent Roll'!$R7,"-"),"-")</f>
        <v>-</v>
      </c>
      <c r="AS62" s="92" t="str">
        <f>IFERROR(IF(AS$3='Rent Roll'!$U7,MAX(-SUMIF('Monthly Cash Flow'!$F$7:$EG$7,AS$4,'Monthly Cash Flow'!$F$18:$EG$18)-'Rent Roll'!$V7,0)*'Rent Roll'!$T7*'Rent Roll'!$R7,"-"),"-")</f>
        <v>-</v>
      </c>
      <c r="AT62" s="92" t="str">
        <f>IFERROR(IF(AT$3='Rent Roll'!$U7,MAX(-SUMIF('Monthly Cash Flow'!$F$7:$EG$7,AT$4,'Monthly Cash Flow'!$F$18:$EG$18)-'Rent Roll'!$V7,0)*'Rent Roll'!$T7*'Rent Roll'!$R7,"-"),"-")</f>
        <v>-</v>
      </c>
      <c r="AU62" s="92" t="str">
        <f>IFERROR(IF(AU$3='Rent Roll'!$U7,MAX(-SUMIF('Monthly Cash Flow'!$F$7:$EG$7,AU$4,'Monthly Cash Flow'!$F$18:$EG$18)-'Rent Roll'!$V7,0)*'Rent Roll'!$T7*'Rent Roll'!$R7,"-"),"-")</f>
        <v>-</v>
      </c>
      <c r="AV62" s="92" t="str">
        <f>IFERROR(IF(AV$3='Rent Roll'!$U7,MAX(-SUMIF('Monthly Cash Flow'!$F$7:$EG$7,AV$4,'Monthly Cash Flow'!$F$18:$EG$18)-'Rent Roll'!$V7,0)*'Rent Roll'!$T7*'Rent Roll'!$R7,"-"),"-")</f>
        <v>-</v>
      </c>
      <c r="AW62" s="92" t="str">
        <f>IFERROR(IF(AW$3='Rent Roll'!$U7,MAX(-SUMIF('Monthly Cash Flow'!$F$7:$EG$7,AW$4,'Monthly Cash Flow'!$F$18:$EG$18)-'Rent Roll'!$V7,0)*'Rent Roll'!$T7*'Rent Roll'!$R7,"-"),"-")</f>
        <v>-</v>
      </c>
      <c r="AX62" s="92" t="str">
        <f>IFERROR(IF(AX$3='Rent Roll'!$U7,MAX(-SUMIF('Monthly Cash Flow'!$F$7:$EG$7,AX$4,'Monthly Cash Flow'!$F$18:$EG$18)-'Rent Roll'!$V7,0)*'Rent Roll'!$T7*'Rent Roll'!$R7,"-"),"-")</f>
        <v>-</v>
      </c>
      <c r="AY62" s="92" t="str">
        <f>IFERROR(IF(AY$3='Rent Roll'!$U7,MAX(-SUMIF('Monthly Cash Flow'!$F$7:$EG$7,AY$4,'Monthly Cash Flow'!$F$18:$EG$18)-'Rent Roll'!$V7,0)*'Rent Roll'!$T7*'Rent Roll'!$R7,"-"),"-")</f>
        <v>-</v>
      </c>
      <c r="AZ62" s="92" t="str">
        <f>IFERROR(IF(AZ$3='Rent Roll'!$U7,MAX(-SUMIF('Monthly Cash Flow'!$F$7:$EG$7,AZ$4,'Monthly Cash Flow'!$F$18:$EG$18)-'Rent Roll'!$V7,0)*'Rent Roll'!$T7*'Rent Roll'!$R7,"-"),"-")</f>
        <v>-</v>
      </c>
      <c r="BA62" s="92" t="str">
        <f>IFERROR(IF(BA$3='Rent Roll'!$U7,MAX(-SUMIF('Monthly Cash Flow'!$F$7:$EG$7,BA$4,'Monthly Cash Flow'!$F$18:$EG$18)-'Rent Roll'!$V7,0)*'Rent Roll'!$T7*'Rent Roll'!$R7,"-"),"-")</f>
        <v>-</v>
      </c>
      <c r="BB62" s="92" t="str">
        <f>IFERROR(IF(BB$3='Rent Roll'!$U7,MAX(-SUMIF('Monthly Cash Flow'!$F$7:$EG$7,BB$4,'Monthly Cash Flow'!$F$18:$EG$18)-'Rent Roll'!$V7,0)*'Rent Roll'!$T7*'Rent Roll'!$R7,"-"),"-")</f>
        <v>-</v>
      </c>
      <c r="BC62" s="92" t="str">
        <f>IFERROR(IF(BC$3='Rent Roll'!$U7,MAX(-SUMIF('Monthly Cash Flow'!$F$7:$EG$7,BC$4,'Monthly Cash Flow'!$F$18:$EG$18)-'Rent Roll'!$V7,0)*'Rent Roll'!$T7*'Rent Roll'!$R7,"-"),"-")</f>
        <v>-</v>
      </c>
      <c r="BD62" s="92" t="str">
        <f>IFERROR(IF(BD$3='Rent Roll'!$U7,MAX(-SUMIF('Monthly Cash Flow'!$F$7:$EG$7,BD$4,'Monthly Cash Flow'!$F$18:$EG$18)-'Rent Roll'!$V7,0)*'Rent Roll'!$T7*'Rent Roll'!$R7,"-"),"-")</f>
        <v>-</v>
      </c>
      <c r="BE62" s="92" t="str">
        <f>IFERROR(IF(BE$3='Rent Roll'!$U7,MAX(-SUMIF('Monthly Cash Flow'!$F$7:$EG$7,BE$4,'Monthly Cash Flow'!$F$18:$EG$18)-'Rent Roll'!$V7,0)*'Rent Roll'!$T7*'Rent Roll'!$R7,"-"),"-")</f>
        <v>-</v>
      </c>
      <c r="BF62" s="92" t="str">
        <f>IFERROR(IF(BF$3='Rent Roll'!$U7,MAX(-SUMIF('Monthly Cash Flow'!$F$7:$EG$7,BF$4,'Monthly Cash Flow'!$F$18:$EG$18)-'Rent Roll'!$V7,0)*'Rent Roll'!$T7*'Rent Roll'!$R7,"-"),"-")</f>
        <v>-</v>
      </c>
      <c r="BG62" s="92" t="str">
        <f>IFERROR(IF(BG$3='Rent Roll'!$U7,MAX(-SUMIF('Monthly Cash Flow'!$F$7:$EG$7,BG$4,'Monthly Cash Flow'!$F$18:$EG$18)-'Rent Roll'!$V7,0)*'Rent Roll'!$T7*'Rent Roll'!$R7,"-"),"-")</f>
        <v>-</v>
      </c>
      <c r="BH62" s="92" t="str">
        <f>IFERROR(IF(BH$3='Rent Roll'!$U7,MAX(-SUMIF('Monthly Cash Flow'!$F$7:$EG$7,BH$4,'Monthly Cash Flow'!$F$18:$EG$18)-'Rent Roll'!$V7,0)*'Rent Roll'!$T7*'Rent Roll'!$R7,"-"),"-")</f>
        <v>-</v>
      </c>
      <c r="BI62" s="92" t="str">
        <f>IFERROR(IF(BI$3='Rent Roll'!$U7,MAX(-SUMIF('Monthly Cash Flow'!$F$7:$EG$7,BI$4,'Monthly Cash Flow'!$F$18:$EG$18)-'Rent Roll'!$V7,0)*'Rent Roll'!$T7*'Rent Roll'!$R7,"-"),"-")</f>
        <v>-</v>
      </c>
      <c r="BJ62" s="92" t="str">
        <f>IFERROR(IF(BJ$3='Rent Roll'!$U7,MAX(-SUMIF('Monthly Cash Flow'!$F$7:$EG$7,BJ$4,'Monthly Cash Flow'!$F$18:$EG$18)-'Rent Roll'!$V7,0)*'Rent Roll'!$T7*'Rent Roll'!$R7,"-"),"-")</f>
        <v>-</v>
      </c>
      <c r="BK62" s="92" t="str">
        <f>IFERROR(IF(BK$3='Rent Roll'!$U7,MAX(-SUMIF('Monthly Cash Flow'!$F$7:$EG$7,BK$4,'Monthly Cash Flow'!$F$18:$EG$18)-'Rent Roll'!$V7,0)*'Rent Roll'!$T7*'Rent Roll'!$R7,"-"),"-")</f>
        <v>-</v>
      </c>
      <c r="BL62" s="92" t="str">
        <f>IFERROR(IF(BL$3='Rent Roll'!$U7,MAX(-SUMIF('Monthly Cash Flow'!$F$7:$EG$7,BL$4,'Monthly Cash Flow'!$F$18:$EG$18)-'Rent Roll'!$V7,0)*'Rent Roll'!$T7*'Rent Roll'!$R7,"-"),"-")</f>
        <v>-</v>
      </c>
      <c r="BM62" s="92" t="str">
        <f>IFERROR(IF(BM$3='Rent Roll'!$U7,MAX(-SUMIF('Monthly Cash Flow'!$F$7:$EG$7,BM$4,'Monthly Cash Flow'!$F$18:$EG$18)-'Rent Roll'!$V7,0)*'Rent Roll'!$T7*'Rent Roll'!$R7,"-"),"-")</f>
        <v>-</v>
      </c>
      <c r="BN62" s="92" t="str">
        <f>IFERROR(IF(BN$3='Rent Roll'!$U7,MAX(-SUMIF('Monthly Cash Flow'!$F$7:$EG$7,BN$4,'Monthly Cash Flow'!$F$18:$EG$18)-'Rent Roll'!$V7,0)*'Rent Roll'!$T7*'Rent Roll'!$R7,"-"),"-")</f>
        <v>-</v>
      </c>
      <c r="BO62" s="92" t="str">
        <f>IFERROR(IF(BO$3='Rent Roll'!$U7,MAX(-SUMIF('Monthly Cash Flow'!$F$7:$EG$7,BO$4,'Monthly Cash Flow'!$F$18:$EG$18)-'Rent Roll'!$V7,0)*'Rent Roll'!$T7*'Rent Roll'!$R7,"-"),"-")</f>
        <v>-</v>
      </c>
      <c r="BP62" s="92" t="str">
        <f>IFERROR(IF(BP$3='Rent Roll'!$U7,MAX(-SUMIF('Monthly Cash Flow'!$F$7:$EG$7,BP$4,'Monthly Cash Flow'!$F$18:$EG$18)-'Rent Roll'!$V7,0)*'Rent Roll'!$T7*'Rent Roll'!$R7,"-"),"-")</f>
        <v>-</v>
      </c>
      <c r="BQ62" s="92" t="str">
        <f>IFERROR(IF(BQ$3='Rent Roll'!$U7,MAX(-SUMIF('Monthly Cash Flow'!$F$7:$EG$7,BQ$4,'Monthly Cash Flow'!$F$18:$EG$18)-'Rent Roll'!$V7,0)*'Rent Roll'!$T7*'Rent Roll'!$R7,"-"),"-")</f>
        <v>-</v>
      </c>
      <c r="BR62" s="92" t="str">
        <f>IFERROR(IF(BR$3='Rent Roll'!$U7,MAX(-SUMIF('Monthly Cash Flow'!$F$7:$EG$7,BR$4,'Monthly Cash Flow'!$F$18:$EG$18)-'Rent Roll'!$V7,0)*'Rent Roll'!$T7*'Rent Roll'!$R7,"-"),"-")</f>
        <v>-</v>
      </c>
      <c r="BS62" s="92" t="str">
        <f>IFERROR(IF(BS$3='Rent Roll'!$U7,MAX(-SUMIF('Monthly Cash Flow'!$F$7:$EG$7,BS$4,'Monthly Cash Flow'!$F$18:$EG$18)-'Rent Roll'!$V7,0)*'Rent Roll'!$T7*'Rent Roll'!$R7,"-"),"-")</f>
        <v>-</v>
      </c>
      <c r="BT62" s="92" t="str">
        <f>IFERROR(IF(BT$3='Rent Roll'!$U7,MAX(-SUMIF('Monthly Cash Flow'!$F$7:$EG$7,BT$4,'Monthly Cash Flow'!$F$18:$EG$18)-'Rent Roll'!$V7,0)*'Rent Roll'!$T7*'Rent Roll'!$R7,"-"),"-")</f>
        <v>-</v>
      </c>
      <c r="BU62" s="92" t="str">
        <f>IFERROR(IF(BU$3='Rent Roll'!$U7,MAX(-SUMIF('Monthly Cash Flow'!$F$7:$EG$7,BU$4,'Monthly Cash Flow'!$F$18:$EG$18)-'Rent Roll'!$V7,0)*'Rent Roll'!$T7*'Rent Roll'!$R7,"-"),"-")</f>
        <v>-</v>
      </c>
      <c r="BV62" s="92" t="str">
        <f>IFERROR(IF(BV$3='Rent Roll'!$U7,MAX(-SUMIF('Monthly Cash Flow'!$F$7:$EG$7,BV$4,'Monthly Cash Flow'!$F$18:$EG$18)-'Rent Roll'!$V7,0)*'Rent Roll'!$T7*'Rent Roll'!$R7,"-"),"-")</f>
        <v>-</v>
      </c>
      <c r="BW62" s="92" t="str">
        <f>IFERROR(IF(BW$3='Rent Roll'!$U7,MAX(-SUMIF('Monthly Cash Flow'!$F$7:$EG$7,BW$4,'Monthly Cash Flow'!$F$18:$EG$18)-'Rent Roll'!$V7,0)*'Rent Roll'!$T7*'Rent Roll'!$R7,"-"),"-")</f>
        <v>-</v>
      </c>
      <c r="BX62" s="92" t="str">
        <f>IFERROR(IF(BX$3='Rent Roll'!$U7,MAX(-SUMIF('Monthly Cash Flow'!$F$7:$EG$7,BX$4,'Monthly Cash Flow'!$F$18:$EG$18)-'Rent Roll'!$V7,0)*'Rent Roll'!$T7*'Rent Roll'!$R7,"-"),"-")</f>
        <v>-</v>
      </c>
      <c r="BY62" s="92" t="str">
        <f>IFERROR(IF(BY$3='Rent Roll'!$U7,MAX(-SUMIF('Monthly Cash Flow'!$F$7:$EG$7,BY$4,'Monthly Cash Flow'!$F$18:$EG$18)-'Rent Roll'!$V7,0)*'Rent Roll'!$T7*'Rent Roll'!$R7,"-"),"-")</f>
        <v>-</v>
      </c>
      <c r="BZ62" s="92" t="str">
        <f>IFERROR(IF(BZ$3='Rent Roll'!$U7,MAX(-SUMIF('Monthly Cash Flow'!$F$7:$EG$7,BZ$4,'Monthly Cash Flow'!$F$18:$EG$18)-'Rent Roll'!$V7,0)*'Rent Roll'!$T7*'Rent Roll'!$R7,"-"),"-")</f>
        <v>-</v>
      </c>
      <c r="CA62" s="92" t="str">
        <f>IFERROR(IF(CA$3='Rent Roll'!$U7,MAX(-SUMIF('Monthly Cash Flow'!$F$7:$EG$7,CA$4,'Monthly Cash Flow'!$F$18:$EG$18)-'Rent Roll'!$V7,0)*'Rent Roll'!$T7*'Rent Roll'!$R7,"-"),"-")</f>
        <v>-</v>
      </c>
      <c r="CB62" s="92" t="str">
        <f>IFERROR(IF(CB$3='Rent Roll'!$U7,MAX(-SUMIF('Monthly Cash Flow'!$F$7:$EG$7,CB$4,'Monthly Cash Flow'!$F$18:$EG$18)-'Rent Roll'!$V7,0)*'Rent Roll'!$T7*'Rent Roll'!$R7,"-"),"-")</f>
        <v>-</v>
      </c>
      <c r="CC62" s="92" t="str">
        <f>IFERROR(IF(CC$3='Rent Roll'!$U7,MAX(-SUMIF('Monthly Cash Flow'!$F$7:$EG$7,CC$4,'Monthly Cash Flow'!$F$18:$EG$18)-'Rent Roll'!$V7,0)*'Rent Roll'!$T7*'Rent Roll'!$R7,"-"),"-")</f>
        <v>-</v>
      </c>
      <c r="CD62" s="92" t="str">
        <f>IFERROR(IF(CD$3='Rent Roll'!$U7,MAX(-SUMIF('Monthly Cash Flow'!$F$7:$EG$7,CD$4,'Monthly Cash Flow'!$F$18:$EG$18)-'Rent Roll'!$V7,0)*'Rent Roll'!$T7*'Rent Roll'!$R7,"-"),"-")</f>
        <v>-</v>
      </c>
      <c r="CE62" s="92" t="str">
        <f>IFERROR(IF(CE$3='Rent Roll'!$U7,MAX(-SUMIF('Monthly Cash Flow'!$F$7:$EG$7,CE$4,'Monthly Cash Flow'!$F$18:$EG$18)-'Rent Roll'!$V7,0)*'Rent Roll'!$T7*'Rent Roll'!$R7,"-"),"-")</f>
        <v>-</v>
      </c>
      <c r="CF62" s="92" t="str">
        <f>IFERROR(IF(CF$3='Rent Roll'!$U7,MAX(-SUMIF('Monthly Cash Flow'!$F$7:$EG$7,CF$4,'Monthly Cash Flow'!$F$18:$EG$18)-'Rent Roll'!$V7,0)*'Rent Roll'!$T7*'Rent Roll'!$R7,"-"),"-")</f>
        <v>-</v>
      </c>
      <c r="CG62" s="92" t="str">
        <f>IFERROR(IF(CG$3='Rent Roll'!$U7,MAX(-SUMIF('Monthly Cash Flow'!$F$7:$EG$7,CG$4,'Monthly Cash Flow'!$F$18:$EG$18)-'Rent Roll'!$V7,0)*'Rent Roll'!$T7*'Rent Roll'!$R7,"-"),"-")</f>
        <v>-</v>
      </c>
      <c r="CH62" s="92" t="str">
        <f>IFERROR(IF(CH$3='Rent Roll'!$U7,MAX(-SUMIF('Monthly Cash Flow'!$F$7:$EG$7,CH$4,'Monthly Cash Flow'!$F$18:$EG$18)-'Rent Roll'!$V7,0)*'Rent Roll'!$T7*'Rent Roll'!$R7,"-"),"-")</f>
        <v>-</v>
      </c>
      <c r="CI62" s="92" t="str">
        <f>IFERROR(IF(CI$3='Rent Roll'!$U7,MAX(-SUMIF('Monthly Cash Flow'!$F$7:$EG$7,CI$4,'Monthly Cash Flow'!$F$18:$EG$18)-'Rent Roll'!$V7,0)*'Rent Roll'!$T7*'Rent Roll'!$R7,"-"),"-")</f>
        <v>-</v>
      </c>
      <c r="CJ62" s="92" t="str">
        <f>IFERROR(IF(CJ$3='Rent Roll'!$U7,MAX(-SUMIF('Monthly Cash Flow'!$F$7:$EG$7,CJ$4,'Monthly Cash Flow'!$F$18:$EG$18)-'Rent Roll'!$V7,0)*'Rent Roll'!$T7*'Rent Roll'!$R7,"-"),"-")</f>
        <v>-</v>
      </c>
      <c r="CK62" s="92" t="str">
        <f>IFERROR(IF(CK$3='Rent Roll'!$U7,MAX(-SUMIF('Monthly Cash Flow'!$F$7:$EG$7,CK$4,'Monthly Cash Flow'!$F$18:$EG$18)-'Rent Roll'!$V7,0)*'Rent Roll'!$T7*'Rent Roll'!$R7,"-"),"-")</f>
        <v>-</v>
      </c>
      <c r="CL62" s="92" t="str">
        <f>IFERROR(IF(CL$3='Rent Roll'!$U7,MAX(-SUMIF('Monthly Cash Flow'!$F$7:$EG$7,CL$4,'Monthly Cash Flow'!$F$18:$EG$18)-'Rent Roll'!$V7,0)*'Rent Roll'!$T7*'Rent Roll'!$R7,"-"),"-")</f>
        <v>-</v>
      </c>
      <c r="CM62" s="92" t="str">
        <f>IFERROR(IF(CM$3='Rent Roll'!$U7,MAX(-SUMIF('Monthly Cash Flow'!$F$7:$EG$7,CM$4,'Monthly Cash Flow'!$F$18:$EG$18)-'Rent Roll'!$V7,0)*'Rent Roll'!$T7*'Rent Roll'!$R7,"-"),"-")</f>
        <v>-</v>
      </c>
      <c r="CN62" s="92" t="str">
        <f>IFERROR(IF(CN$3='Rent Roll'!$U7,MAX(-SUMIF('Monthly Cash Flow'!$F$7:$EG$7,CN$4,'Monthly Cash Flow'!$F$18:$EG$18)-'Rent Roll'!$V7,0)*'Rent Roll'!$T7*'Rent Roll'!$R7,"-"),"-")</f>
        <v>-</v>
      </c>
      <c r="CO62" s="92" t="str">
        <f>IFERROR(IF(CO$3='Rent Roll'!$U7,MAX(-SUMIF('Monthly Cash Flow'!$F$7:$EG$7,CO$4,'Monthly Cash Flow'!$F$18:$EG$18)-'Rent Roll'!$V7,0)*'Rent Roll'!$T7*'Rent Roll'!$R7,"-"),"-")</f>
        <v>-</v>
      </c>
      <c r="CP62" s="92" t="str">
        <f>IFERROR(IF(CP$3='Rent Roll'!$U7,MAX(-SUMIF('Monthly Cash Flow'!$F$7:$EG$7,CP$4,'Monthly Cash Flow'!$F$18:$EG$18)-'Rent Roll'!$V7,0)*'Rent Roll'!$T7*'Rent Roll'!$R7,"-"),"-")</f>
        <v>-</v>
      </c>
      <c r="CQ62" s="92" t="str">
        <f>IFERROR(IF(CQ$3='Rent Roll'!$U7,MAX(-SUMIF('Monthly Cash Flow'!$F$7:$EG$7,CQ$4,'Monthly Cash Flow'!$F$18:$EG$18)-'Rent Roll'!$V7,0)*'Rent Roll'!$T7*'Rent Roll'!$R7,"-"),"-")</f>
        <v>-</v>
      </c>
      <c r="CR62" s="92" t="str">
        <f>IFERROR(IF(CR$3='Rent Roll'!$U7,MAX(-SUMIF('Monthly Cash Flow'!$F$7:$EG$7,CR$4,'Monthly Cash Flow'!$F$18:$EG$18)-'Rent Roll'!$V7,0)*'Rent Roll'!$T7*'Rent Roll'!$R7,"-"),"-")</f>
        <v>-</v>
      </c>
      <c r="CS62" s="92" t="str">
        <f>IFERROR(IF(CS$3='Rent Roll'!$U7,MAX(-SUMIF('Monthly Cash Flow'!$F$7:$EG$7,CS$4,'Monthly Cash Flow'!$F$18:$EG$18)-'Rent Roll'!$V7,0)*'Rent Roll'!$T7*'Rent Roll'!$R7,"-"),"-")</f>
        <v>-</v>
      </c>
      <c r="CT62" s="92" t="str">
        <f>IFERROR(IF(CT$3='Rent Roll'!$U7,MAX(-SUMIF('Monthly Cash Flow'!$F$7:$EG$7,CT$4,'Monthly Cash Flow'!$F$18:$EG$18)-'Rent Roll'!$V7,0)*'Rent Roll'!$T7*'Rent Roll'!$R7,"-"),"-")</f>
        <v>-</v>
      </c>
      <c r="CU62" s="92" t="str">
        <f>IFERROR(IF(CU$3='Rent Roll'!$U7,MAX(-SUMIF('Monthly Cash Flow'!$F$7:$EG$7,CU$4,'Monthly Cash Flow'!$F$18:$EG$18)-'Rent Roll'!$V7,0)*'Rent Roll'!$T7*'Rent Roll'!$R7,"-"),"-")</f>
        <v>-</v>
      </c>
      <c r="CV62" s="92" t="str">
        <f>IFERROR(IF(CV$3='Rent Roll'!$U7,MAX(-SUMIF('Monthly Cash Flow'!$F$7:$EG$7,CV$4,'Monthly Cash Flow'!$F$18:$EG$18)-'Rent Roll'!$V7,0)*'Rent Roll'!$T7*'Rent Roll'!$R7,"-"),"-")</f>
        <v>-</v>
      </c>
      <c r="CW62" s="92" t="str">
        <f>IFERROR(IF(CW$3='Rent Roll'!$U7,MAX(-SUMIF('Monthly Cash Flow'!$F$7:$EG$7,CW$4,'Monthly Cash Flow'!$F$18:$EG$18)-'Rent Roll'!$V7,0)*'Rent Roll'!$T7*'Rent Roll'!$R7,"-"),"-")</f>
        <v>-</v>
      </c>
      <c r="CX62" s="92" t="str">
        <f>IFERROR(IF(CX$3='Rent Roll'!$U7,MAX(-SUMIF('Monthly Cash Flow'!$F$7:$EG$7,CX$4,'Monthly Cash Flow'!$F$18:$EG$18)-'Rent Roll'!$V7,0)*'Rent Roll'!$T7*'Rent Roll'!$R7,"-"),"-")</f>
        <v>-</v>
      </c>
      <c r="CY62" s="92" t="str">
        <f>IFERROR(IF(CY$3='Rent Roll'!$U7,MAX(-SUMIF('Monthly Cash Flow'!$F$7:$EG$7,CY$4,'Monthly Cash Flow'!$F$18:$EG$18)-'Rent Roll'!$V7,0)*'Rent Roll'!$T7*'Rent Roll'!$R7,"-"),"-")</f>
        <v>-</v>
      </c>
      <c r="CZ62" s="92" t="str">
        <f>IFERROR(IF(CZ$3='Rent Roll'!$U7,MAX(-SUMIF('Monthly Cash Flow'!$F$7:$EG$7,CZ$4,'Monthly Cash Flow'!$F$18:$EG$18)-'Rent Roll'!$V7,0)*'Rent Roll'!$T7*'Rent Roll'!$R7,"-"),"-")</f>
        <v>-</v>
      </c>
      <c r="DA62" s="92" t="str">
        <f>IFERROR(IF(DA$3='Rent Roll'!$U7,MAX(-SUMIF('Monthly Cash Flow'!$F$7:$EG$7,DA$4,'Monthly Cash Flow'!$F$18:$EG$18)-'Rent Roll'!$V7,0)*'Rent Roll'!$T7*'Rent Roll'!$R7,"-"),"-")</f>
        <v>-</v>
      </c>
      <c r="DB62" s="92" t="str">
        <f>IFERROR(IF(DB$3='Rent Roll'!$U7,MAX(-SUMIF('Monthly Cash Flow'!$F$7:$EG$7,DB$4,'Monthly Cash Flow'!$F$18:$EG$18)-'Rent Roll'!$V7,0)*'Rent Roll'!$T7*'Rent Roll'!$R7,"-"),"-")</f>
        <v>-</v>
      </c>
      <c r="DC62" s="92" t="str">
        <f>IFERROR(IF(DC$3='Rent Roll'!$U7,MAX(-SUMIF('Monthly Cash Flow'!$F$7:$EG$7,DC$4,'Monthly Cash Flow'!$F$18:$EG$18)-'Rent Roll'!$V7,0)*'Rent Roll'!$T7*'Rent Roll'!$R7,"-"),"-")</f>
        <v>-</v>
      </c>
      <c r="DD62" s="92" t="str">
        <f>IFERROR(IF(DD$3='Rent Roll'!$U7,MAX(-SUMIF('Monthly Cash Flow'!$F$7:$EG$7,DD$4,'Monthly Cash Flow'!$F$18:$EG$18)-'Rent Roll'!$V7,0)*'Rent Roll'!$T7*'Rent Roll'!$R7,"-"),"-")</f>
        <v>-</v>
      </c>
      <c r="DE62" s="92" t="str">
        <f>IFERROR(IF(DE$3='Rent Roll'!$U7,MAX(-SUMIF('Monthly Cash Flow'!$F$7:$EG$7,DE$4,'Monthly Cash Flow'!$F$18:$EG$18)-'Rent Roll'!$V7,0)*'Rent Roll'!$T7*'Rent Roll'!$R7,"-"),"-")</f>
        <v>-</v>
      </c>
      <c r="DF62" s="92" t="str">
        <f>IFERROR(IF(DF$3='Rent Roll'!$U7,MAX(-SUMIF('Monthly Cash Flow'!$F$7:$EG$7,DF$4,'Monthly Cash Flow'!$F$18:$EG$18)-'Rent Roll'!$V7,0)*'Rent Roll'!$T7*'Rent Roll'!$R7,"-"),"-")</f>
        <v>-</v>
      </c>
      <c r="DG62" s="92" t="str">
        <f>IFERROR(IF(DG$3='Rent Roll'!$U7,MAX(-SUMIF('Monthly Cash Flow'!$F$7:$EG$7,DG$4,'Monthly Cash Flow'!$F$18:$EG$18)-'Rent Roll'!$V7,0)*'Rent Roll'!$T7*'Rent Roll'!$R7,"-"),"-")</f>
        <v>-</v>
      </c>
      <c r="DH62" s="92" t="str">
        <f>IFERROR(IF(DH$3='Rent Roll'!$U7,MAX(-SUMIF('Monthly Cash Flow'!$F$7:$EG$7,DH$4,'Monthly Cash Flow'!$F$18:$EG$18)-'Rent Roll'!$V7,0)*'Rent Roll'!$T7*'Rent Roll'!$R7,"-"),"-")</f>
        <v>-</v>
      </c>
      <c r="DI62" s="92" t="str">
        <f>IFERROR(IF(DI$3='Rent Roll'!$U7,MAX(-SUMIF('Monthly Cash Flow'!$F$7:$EG$7,DI$4,'Monthly Cash Flow'!$F$18:$EG$18)-'Rent Roll'!$V7,0)*'Rent Roll'!$T7*'Rent Roll'!$R7,"-"),"-")</f>
        <v>-</v>
      </c>
      <c r="DJ62" s="92" t="str">
        <f>IFERROR(IF(DJ$3='Rent Roll'!$U7,MAX(-SUMIF('Monthly Cash Flow'!$F$7:$EG$7,DJ$4,'Monthly Cash Flow'!$F$18:$EG$18)-'Rent Roll'!$V7,0)*'Rent Roll'!$T7*'Rent Roll'!$R7,"-"),"-")</f>
        <v>-</v>
      </c>
      <c r="DK62" s="92" t="str">
        <f>IFERROR(IF(DK$3='Rent Roll'!$U7,MAX(-SUMIF('Monthly Cash Flow'!$F$7:$EG$7,DK$4,'Monthly Cash Flow'!$F$18:$EG$18)-'Rent Roll'!$V7,0)*'Rent Roll'!$T7*'Rent Roll'!$R7,"-"),"-")</f>
        <v>-</v>
      </c>
      <c r="DL62" s="92" t="str">
        <f>IFERROR(IF(DL$3='Rent Roll'!$U7,MAX(-SUMIF('Monthly Cash Flow'!$F$7:$EG$7,DL$4,'Monthly Cash Flow'!$F$18:$EG$18)-'Rent Roll'!$V7,0)*'Rent Roll'!$T7*'Rent Roll'!$R7,"-"),"-")</f>
        <v>-</v>
      </c>
      <c r="DM62" s="92" t="str">
        <f>IFERROR(IF(DM$3='Rent Roll'!$U7,MAX(-SUMIF('Monthly Cash Flow'!$F$7:$EG$7,DM$4,'Monthly Cash Flow'!$F$18:$EG$18)-'Rent Roll'!$V7,0)*'Rent Roll'!$T7*'Rent Roll'!$R7,"-"),"-")</f>
        <v>-</v>
      </c>
      <c r="DN62" s="92" t="str">
        <f>IFERROR(IF(DN$3='Rent Roll'!$U7,MAX(-SUMIF('Monthly Cash Flow'!$F$7:$EG$7,DN$4,'Monthly Cash Flow'!$F$18:$EG$18)-'Rent Roll'!$V7,0)*'Rent Roll'!$T7*'Rent Roll'!$R7,"-"),"-")</f>
        <v>-</v>
      </c>
      <c r="DO62" s="92" t="str">
        <f>IFERROR(IF(DO$3='Rent Roll'!$U7,MAX(-SUMIF('Monthly Cash Flow'!$F$7:$EG$7,DO$4,'Monthly Cash Flow'!$F$18:$EG$18)-'Rent Roll'!$V7,0)*'Rent Roll'!$T7*'Rent Roll'!$R7,"-"),"-")</f>
        <v>-</v>
      </c>
      <c r="DP62" s="92" t="str">
        <f>IFERROR(IF(DP$3='Rent Roll'!$U7,MAX(-SUMIF('Monthly Cash Flow'!$F$7:$EG$7,DP$4,'Monthly Cash Flow'!$F$18:$EG$18)-'Rent Roll'!$V7,0)*'Rent Roll'!$T7*'Rent Roll'!$R7,"-"),"-")</f>
        <v>-</v>
      </c>
      <c r="DQ62" s="92" t="str">
        <f>IFERROR(IF(DQ$3='Rent Roll'!$U7,MAX(-SUMIF('Monthly Cash Flow'!$F$7:$EG$7,DQ$4,'Monthly Cash Flow'!$F$18:$EG$18)-'Rent Roll'!$V7,0)*'Rent Roll'!$T7*'Rent Roll'!$R7,"-"),"-")</f>
        <v>-</v>
      </c>
      <c r="DR62" s="92" t="str">
        <f>IFERROR(IF(DR$3='Rent Roll'!$U7,MAX(-SUMIF('Monthly Cash Flow'!$F$7:$EG$7,DR$4,'Monthly Cash Flow'!$F$18:$EG$18)-'Rent Roll'!$V7,0)*'Rent Roll'!$T7*'Rent Roll'!$R7,"-"),"-")</f>
        <v>-</v>
      </c>
      <c r="DS62" s="92" t="str">
        <f>IFERROR(IF(DS$3='Rent Roll'!$U7,MAX(-SUMIF('Monthly Cash Flow'!$F$7:$EG$7,DS$4,'Monthly Cash Flow'!$F$18:$EG$18)-'Rent Roll'!$V7,0)*'Rent Roll'!$T7*'Rent Roll'!$R7,"-"),"-")</f>
        <v>-</v>
      </c>
      <c r="DT62" s="92" t="str">
        <f>IFERROR(IF(DT$3='Rent Roll'!$U7,MAX(-SUMIF('Monthly Cash Flow'!$F$7:$EG$7,DT$4,'Monthly Cash Flow'!$F$18:$EG$18)-'Rent Roll'!$V7,0)*'Rent Roll'!$T7*'Rent Roll'!$R7,"-"),"-")</f>
        <v>-</v>
      </c>
      <c r="DU62" s="92" t="str">
        <f>IFERROR(IF(DU$3='Rent Roll'!$U7,MAX(-SUMIF('Monthly Cash Flow'!$F$7:$EG$7,DU$4,'Monthly Cash Flow'!$F$18:$EG$18)-'Rent Roll'!$V7,0)*'Rent Roll'!$T7*'Rent Roll'!$R7,"-"),"-")</f>
        <v>-</v>
      </c>
      <c r="DV62" s="92" t="str">
        <f>IFERROR(IF(DV$3='Rent Roll'!$U7,MAX(-SUMIF('Monthly Cash Flow'!$F$7:$EG$7,DV$4,'Monthly Cash Flow'!$F$18:$EG$18)-'Rent Roll'!$V7,0)*'Rent Roll'!$T7*'Rent Roll'!$R7,"-"),"-")</f>
        <v>-</v>
      </c>
      <c r="DW62" s="92" t="str">
        <f>IFERROR(IF(DW$3='Rent Roll'!$U7,MAX(-SUMIF('Monthly Cash Flow'!$F$7:$EG$7,DW$4,'Monthly Cash Flow'!$F$18:$EG$18)-'Rent Roll'!$V7,0)*'Rent Roll'!$T7*'Rent Roll'!$R7,"-"),"-")</f>
        <v>-</v>
      </c>
      <c r="DX62" s="92" t="str">
        <f>IFERROR(IF(DX$3='Rent Roll'!$U7,MAX(-SUMIF('Monthly Cash Flow'!$F$7:$EG$7,DX$4,'Monthly Cash Flow'!$F$18:$EG$18)-'Rent Roll'!$V7,0)*'Rent Roll'!$T7*'Rent Roll'!$R7,"-"),"-")</f>
        <v>-</v>
      </c>
      <c r="DY62" s="92" t="str">
        <f>IFERROR(IF(DY$3='Rent Roll'!$U7,MAX(-SUMIF('Monthly Cash Flow'!$F$7:$EG$7,DY$4,'Monthly Cash Flow'!$F$18:$EG$18)-'Rent Roll'!$V7,0)*'Rent Roll'!$T7*'Rent Roll'!$R7,"-"),"-")</f>
        <v>-</v>
      </c>
      <c r="DZ62" s="92" t="str">
        <f>IFERROR(IF(DZ$3='Rent Roll'!$U7,MAX(-SUMIF('Monthly Cash Flow'!$F$7:$EG$7,DZ$4,'Monthly Cash Flow'!$F$18:$EG$18)-'Rent Roll'!$V7,0)*'Rent Roll'!$T7*'Rent Roll'!$R7,"-"),"-")</f>
        <v>-</v>
      </c>
      <c r="EA62" s="92" t="str">
        <f>IFERROR(IF(EA$3='Rent Roll'!$U7,MAX(-SUMIF('Monthly Cash Flow'!$F$7:$EG$7,EA$4,'Monthly Cash Flow'!$F$18:$EG$18)-'Rent Roll'!$V7,0)*'Rent Roll'!$T7*'Rent Roll'!$R7,"-"),"-")</f>
        <v>-</v>
      </c>
      <c r="EB62" s="92" t="str">
        <f>IFERROR(IF(EB$3='Rent Roll'!$U7,MAX(-SUMIF('Monthly Cash Flow'!$F$7:$EG$7,EB$4,'Monthly Cash Flow'!$F$18:$EG$18)-'Rent Roll'!$V7,0)*'Rent Roll'!$T7*'Rent Roll'!$R7,"-"),"-")</f>
        <v>-</v>
      </c>
      <c r="EC62" s="92" t="str">
        <f>IFERROR(IF(EC$3='Rent Roll'!$U7,MAX(-SUMIF('Monthly Cash Flow'!$F$7:$EG$7,EC$4,'Monthly Cash Flow'!$F$18:$EG$18)-'Rent Roll'!$V7,0)*'Rent Roll'!$T7*'Rent Roll'!$R7,"-"),"-")</f>
        <v>-</v>
      </c>
      <c r="ED62" s="92" t="str">
        <f>IFERROR(IF(ED$3='Rent Roll'!$U7,MAX(-SUMIF('Monthly Cash Flow'!$F$7:$EG$7,ED$4,'Monthly Cash Flow'!$F$18:$EG$18)-'Rent Roll'!$V7,0)*'Rent Roll'!$T7*'Rent Roll'!$R7,"-"),"-")</f>
        <v>-</v>
      </c>
      <c r="EE62" s="92" t="str">
        <f>IFERROR(IF(EE$3='Rent Roll'!$U7,MAX(-SUMIF('Monthly Cash Flow'!$F$7:$EG$7,EE$4,'Monthly Cash Flow'!$F$18:$EG$18)-'Rent Roll'!$V7,0)*'Rent Roll'!$T7*'Rent Roll'!$R7,"-"),"-")</f>
        <v>-</v>
      </c>
      <c r="EF62" s="214" t="str">
        <f>IFERROR(IF(EF$3='Rent Roll'!$U7,MAX(-SUMIF('Monthly Cash Flow'!$F$7:$EG$7,EF$4,'Monthly Cash Flow'!$F$18:$EG$18)-'Rent Roll'!$V7,0)*'Rent Roll'!$T7*'Rent Roll'!$R7,"-"),"-")</f>
        <v>-</v>
      </c>
      <c r="EG62" s="251" t="s">
        <v>109</v>
      </c>
    </row>
    <row r="63" spans="2:137" x14ac:dyDescent="0.25">
      <c r="B63" s="290"/>
      <c r="C63" s="287" t="str">
        <f>CONCATENATE('Rent Roll'!B8&amp;" - "&amp;'Rent Roll'!C8)</f>
        <v xml:space="preserve"> - </v>
      </c>
      <c r="D63" s="214">
        <f t="shared" si="148"/>
        <v>0</v>
      </c>
      <c r="E63" s="92" t="str">
        <f>IFERROR(IF(E$3='Rent Roll'!$U8,MAX(-SUMIF('Monthly Cash Flow'!$F$7:$EG$7,E$4,'Monthly Cash Flow'!$F$18:$EG$18)-'Rent Roll'!$V8,0)*'Rent Roll'!$T8*'Rent Roll'!$R8,"-"),"-")</f>
        <v>-</v>
      </c>
      <c r="F63" s="92" t="str">
        <f>IFERROR(IF(F$3='Rent Roll'!$U8,MAX(-SUMIF('Monthly Cash Flow'!$F$7:$EG$7,F$4,'Monthly Cash Flow'!$F$18:$EG$18)-'Rent Roll'!$V8,0)*'Rent Roll'!$T8*'Rent Roll'!$R8,"-"),"-")</f>
        <v>-</v>
      </c>
      <c r="G63" s="92" t="str">
        <f>IFERROR(IF(G$3='Rent Roll'!$U8,MAX(-SUMIF('Monthly Cash Flow'!$F$7:$EG$7,G$4,'Monthly Cash Flow'!$F$18:$EG$18)-'Rent Roll'!$V8,0)*'Rent Roll'!$T8*'Rent Roll'!$R8,"-"),"-")</f>
        <v>-</v>
      </c>
      <c r="H63" s="92" t="str">
        <f>IFERROR(IF(H$3='Rent Roll'!$U8,MAX(-SUMIF('Monthly Cash Flow'!$F$7:$EG$7,H$4,'Monthly Cash Flow'!$F$18:$EG$18)-'Rent Roll'!$V8,0)*'Rent Roll'!$T8*'Rent Roll'!$R8,"-"),"-")</f>
        <v>-</v>
      </c>
      <c r="I63" s="92" t="str">
        <f>IFERROR(IF(I$3='Rent Roll'!$U8,MAX(-SUMIF('Monthly Cash Flow'!$F$7:$EG$7,I$4,'Monthly Cash Flow'!$F$18:$EG$18)-'Rent Roll'!$V8,0)*'Rent Roll'!$T8*'Rent Roll'!$R8,"-"),"-")</f>
        <v>-</v>
      </c>
      <c r="J63" s="92" t="str">
        <f>IFERROR(IF(J$3='Rent Roll'!$U8,MAX(-SUMIF('Monthly Cash Flow'!$F$7:$EG$7,J$4,'Monthly Cash Flow'!$F$18:$EG$18)-'Rent Roll'!$V8,0)*'Rent Roll'!$T8*'Rent Roll'!$R8,"-"),"-")</f>
        <v>-</v>
      </c>
      <c r="K63" s="92" t="str">
        <f>IFERROR(IF(K$3='Rent Roll'!$U8,MAX(-SUMIF('Monthly Cash Flow'!$F$7:$EG$7,K$4,'Monthly Cash Flow'!$F$18:$EG$18)-'Rent Roll'!$V8,0)*'Rent Roll'!$T8*'Rent Roll'!$R8,"-"),"-")</f>
        <v>-</v>
      </c>
      <c r="L63" s="92" t="str">
        <f>IFERROR(IF(L$3='Rent Roll'!$U8,MAX(-SUMIF('Monthly Cash Flow'!$F$7:$EG$7,L$4,'Monthly Cash Flow'!$F$18:$EG$18)-'Rent Roll'!$V8,0)*'Rent Roll'!$T8*'Rent Roll'!$R8,"-"),"-")</f>
        <v>-</v>
      </c>
      <c r="M63" s="92" t="str">
        <f>IFERROR(IF(M$3='Rent Roll'!$U8,MAX(-SUMIF('Monthly Cash Flow'!$F$7:$EG$7,M$4,'Monthly Cash Flow'!$F$18:$EG$18)-'Rent Roll'!$V8,0)*'Rent Roll'!$T8*'Rent Roll'!$R8,"-"),"-")</f>
        <v>-</v>
      </c>
      <c r="N63" s="92" t="str">
        <f>IFERROR(IF(N$3='Rent Roll'!$U8,MAX(-SUMIF('Monthly Cash Flow'!$F$7:$EG$7,N$4,'Monthly Cash Flow'!$F$18:$EG$18)-'Rent Roll'!$V8,0)*'Rent Roll'!$T8*'Rent Roll'!$R8,"-"),"-")</f>
        <v>-</v>
      </c>
      <c r="O63" s="92" t="str">
        <f>IFERROR(IF(O$3='Rent Roll'!$U8,MAX(-SUMIF('Monthly Cash Flow'!$F$7:$EG$7,O$4,'Monthly Cash Flow'!$F$18:$EG$18)-'Rent Roll'!$V8,0)*'Rent Roll'!$T8*'Rent Roll'!$R8,"-"),"-")</f>
        <v>-</v>
      </c>
      <c r="P63" s="92" t="str">
        <f>IFERROR(IF(P$3='Rent Roll'!$U8,MAX(-SUMIF('Monthly Cash Flow'!$F$7:$EG$7,P$4,'Monthly Cash Flow'!$F$18:$EG$18)-'Rent Roll'!$V8,0)*'Rent Roll'!$T8*'Rent Roll'!$R8,"-"),"-")</f>
        <v>-</v>
      </c>
      <c r="Q63" s="92" t="str">
        <f>IFERROR(IF(Q$3='Rent Roll'!$U8,MAX(-SUMIF('Monthly Cash Flow'!$F$7:$EG$7,Q$4,'Monthly Cash Flow'!$F$18:$EG$18)-'Rent Roll'!$V8,0)*'Rent Roll'!$T8*'Rent Roll'!$R8,"-"),"-")</f>
        <v>-</v>
      </c>
      <c r="R63" s="92" t="str">
        <f>IFERROR(IF(R$3='Rent Roll'!$U8,MAX(-SUMIF('Monthly Cash Flow'!$F$7:$EG$7,R$4,'Monthly Cash Flow'!$F$18:$EG$18)-'Rent Roll'!$V8,0)*'Rent Roll'!$T8*'Rent Roll'!$R8,"-"),"-")</f>
        <v>-</v>
      </c>
      <c r="S63" s="92" t="str">
        <f>IFERROR(IF(S$3='Rent Roll'!$U8,MAX(-SUMIF('Monthly Cash Flow'!$F$7:$EG$7,S$4,'Monthly Cash Flow'!$F$18:$EG$18)-'Rent Roll'!$V8,0)*'Rent Roll'!$T8*'Rent Roll'!$R8,"-"),"-")</f>
        <v>-</v>
      </c>
      <c r="T63" s="92" t="str">
        <f>IFERROR(IF(T$3='Rent Roll'!$U8,MAX(-SUMIF('Monthly Cash Flow'!$F$7:$EG$7,T$4,'Monthly Cash Flow'!$F$18:$EG$18)-'Rent Roll'!$V8,0)*'Rent Roll'!$T8*'Rent Roll'!$R8,"-"),"-")</f>
        <v>-</v>
      </c>
      <c r="U63" s="92" t="str">
        <f>IFERROR(IF(U$3='Rent Roll'!$U8,MAX(-SUMIF('Monthly Cash Flow'!$F$7:$EG$7,U$4,'Monthly Cash Flow'!$F$18:$EG$18)-'Rent Roll'!$V8,0)*'Rent Roll'!$T8*'Rent Roll'!$R8,"-"),"-")</f>
        <v>-</v>
      </c>
      <c r="V63" s="92" t="str">
        <f>IFERROR(IF(V$3='Rent Roll'!$U8,MAX(-SUMIF('Monthly Cash Flow'!$F$7:$EG$7,V$4,'Monthly Cash Flow'!$F$18:$EG$18)-'Rent Roll'!$V8,0)*'Rent Roll'!$T8*'Rent Roll'!$R8,"-"),"-")</f>
        <v>-</v>
      </c>
      <c r="W63" s="92" t="str">
        <f>IFERROR(IF(W$3='Rent Roll'!$U8,MAX(-SUMIF('Monthly Cash Flow'!$F$7:$EG$7,W$4,'Monthly Cash Flow'!$F$18:$EG$18)-'Rent Roll'!$V8,0)*'Rent Roll'!$T8*'Rent Roll'!$R8,"-"),"-")</f>
        <v>-</v>
      </c>
      <c r="X63" s="92" t="str">
        <f>IFERROR(IF(X$3='Rent Roll'!$U8,MAX(-SUMIF('Monthly Cash Flow'!$F$7:$EG$7,X$4,'Monthly Cash Flow'!$F$18:$EG$18)-'Rent Roll'!$V8,0)*'Rent Roll'!$T8*'Rent Roll'!$R8,"-"),"-")</f>
        <v>-</v>
      </c>
      <c r="Y63" s="92" t="str">
        <f>IFERROR(IF(Y$3='Rent Roll'!$U8,MAX(-SUMIF('Monthly Cash Flow'!$F$7:$EG$7,Y$4,'Monthly Cash Flow'!$F$18:$EG$18)-'Rent Roll'!$V8,0)*'Rent Roll'!$T8*'Rent Roll'!$R8,"-"),"-")</f>
        <v>-</v>
      </c>
      <c r="Z63" s="92" t="str">
        <f>IFERROR(IF(Z$3='Rent Roll'!$U8,MAX(-SUMIF('Monthly Cash Flow'!$F$7:$EG$7,Z$4,'Monthly Cash Flow'!$F$18:$EG$18)-'Rent Roll'!$V8,0)*'Rent Roll'!$T8*'Rent Roll'!$R8,"-"),"-")</f>
        <v>-</v>
      </c>
      <c r="AA63" s="92" t="str">
        <f>IFERROR(IF(AA$3='Rent Roll'!$U8,MAX(-SUMIF('Monthly Cash Flow'!$F$7:$EG$7,AA$4,'Monthly Cash Flow'!$F$18:$EG$18)-'Rent Roll'!$V8,0)*'Rent Roll'!$T8*'Rent Roll'!$R8,"-"),"-")</f>
        <v>-</v>
      </c>
      <c r="AB63" s="92" t="str">
        <f>IFERROR(IF(AB$3='Rent Roll'!$U8,MAX(-SUMIF('Monthly Cash Flow'!$F$7:$EG$7,AB$4,'Monthly Cash Flow'!$F$18:$EG$18)-'Rent Roll'!$V8,0)*'Rent Roll'!$T8*'Rent Roll'!$R8,"-"),"-")</f>
        <v>-</v>
      </c>
      <c r="AC63" s="92" t="str">
        <f>IFERROR(IF(AC$3='Rent Roll'!$U8,MAX(-SUMIF('Monthly Cash Flow'!$F$7:$EG$7,AC$4,'Monthly Cash Flow'!$F$18:$EG$18)-'Rent Roll'!$V8,0)*'Rent Roll'!$T8*'Rent Roll'!$R8,"-"),"-")</f>
        <v>-</v>
      </c>
      <c r="AD63" s="92" t="str">
        <f>IFERROR(IF(AD$3='Rent Roll'!$U8,MAX(-SUMIF('Monthly Cash Flow'!$F$7:$EG$7,AD$4,'Monthly Cash Flow'!$F$18:$EG$18)-'Rent Roll'!$V8,0)*'Rent Roll'!$T8*'Rent Roll'!$R8,"-"),"-")</f>
        <v>-</v>
      </c>
      <c r="AE63" s="92" t="str">
        <f>IFERROR(IF(AE$3='Rent Roll'!$U8,MAX(-SUMIF('Monthly Cash Flow'!$F$7:$EG$7,AE$4,'Monthly Cash Flow'!$F$18:$EG$18)-'Rent Roll'!$V8,0)*'Rent Roll'!$T8*'Rent Roll'!$R8,"-"),"-")</f>
        <v>-</v>
      </c>
      <c r="AF63" s="92" t="str">
        <f>IFERROR(IF(AF$3='Rent Roll'!$U8,MAX(-SUMIF('Monthly Cash Flow'!$F$7:$EG$7,AF$4,'Monthly Cash Flow'!$F$18:$EG$18)-'Rent Roll'!$V8,0)*'Rent Roll'!$T8*'Rent Roll'!$R8,"-"),"-")</f>
        <v>-</v>
      </c>
      <c r="AG63" s="92" t="str">
        <f>IFERROR(IF(AG$3='Rent Roll'!$U8,MAX(-SUMIF('Monthly Cash Flow'!$F$7:$EG$7,AG$4,'Monthly Cash Flow'!$F$18:$EG$18)-'Rent Roll'!$V8,0)*'Rent Roll'!$T8*'Rent Roll'!$R8,"-"),"-")</f>
        <v>-</v>
      </c>
      <c r="AH63" s="92" t="str">
        <f>IFERROR(IF(AH$3='Rent Roll'!$U8,MAX(-SUMIF('Monthly Cash Flow'!$F$7:$EG$7,AH$4,'Monthly Cash Flow'!$F$18:$EG$18)-'Rent Roll'!$V8,0)*'Rent Roll'!$T8*'Rent Roll'!$R8,"-"),"-")</f>
        <v>-</v>
      </c>
      <c r="AI63" s="92" t="str">
        <f>IFERROR(IF(AI$3='Rent Roll'!$U8,MAX(-SUMIF('Monthly Cash Flow'!$F$7:$EG$7,AI$4,'Monthly Cash Flow'!$F$18:$EG$18)-'Rent Roll'!$V8,0)*'Rent Roll'!$T8*'Rent Roll'!$R8,"-"),"-")</f>
        <v>-</v>
      </c>
      <c r="AJ63" s="92" t="str">
        <f>IFERROR(IF(AJ$3='Rent Roll'!$U8,MAX(-SUMIF('Monthly Cash Flow'!$F$7:$EG$7,AJ$4,'Monthly Cash Flow'!$F$18:$EG$18)-'Rent Roll'!$V8,0)*'Rent Roll'!$T8*'Rent Roll'!$R8,"-"),"-")</f>
        <v>-</v>
      </c>
      <c r="AK63" s="92" t="str">
        <f>IFERROR(IF(AK$3='Rent Roll'!$U8,MAX(-SUMIF('Monthly Cash Flow'!$F$7:$EG$7,AK$4,'Monthly Cash Flow'!$F$18:$EG$18)-'Rent Roll'!$V8,0)*'Rent Roll'!$T8*'Rent Roll'!$R8,"-"),"-")</f>
        <v>-</v>
      </c>
      <c r="AL63" s="92" t="str">
        <f>IFERROR(IF(AL$3='Rent Roll'!$U8,MAX(-SUMIF('Monthly Cash Flow'!$F$7:$EG$7,AL$4,'Monthly Cash Flow'!$F$18:$EG$18)-'Rent Roll'!$V8,0)*'Rent Roll'!$T8*'Rent Roll'!$R8,"-"),"-")</f>
        <v>-</v>
      </c>
      <c r="AM63" s="92" t="str">
        <f>IFERROR(IF(AM$3='Rent Roll'!$U8,MAX(-SUMIF('Monthly Cash Flow'!$F$7:$EG$7,AM$4,'Monthly Cash Flow'!$F$18:$EG$18)-'Rent Roll'!$V8,0)*'Rent Roll'!$T8*'Rent Roll'!$R8,"-"),"-")</f>
        <v>-</v>
      </c>
      <c r="AN63" s="92" t="str">
        <f>IFERROR(IF(AN$3='Rent Roll'!$U8,MAX(-SUMIF('Monthly Cash Flow'!$F$7:$EG$7,AN$4,'Monthly Cash Flow'!$F$18:$EG$18)-'Rent Roll'!$V8,0)*'Rent Roll'!$T8*'Rent Roll'!$R8,"-"),"-")</f>
        <v>-</v>
      </c>
      <c r="AO63" s="92" t="str">
        <f>IFERROR(IF(AO$3='Rent Roll'!$U8,MAX(-SUMIF('Monthly Cash Flow'!$F$7:$EG$7,AO$4,'Monthly Cash Flow'!$F$18:$EG$18)-'Rent Roll'!$V8,0)*'Rent Roll'!$T8*'Rent Roll'!$R8,"-"),"-")</f>
        <v>-</v>
      </c>
      <c r="AP63" s="92" t="str">
        <f>IFERROR(IF(AP$3='Rent Roll'!$U8,MAX(-SUMIF('Monthly Cash Flow'!$F$7:$EG$7,AP$4,'Monthly Cash Flow'!$F$18:$EG$18)-'Rent Roll'!$V8,0)*'Rent Roll'!$T8*'Rent Roll'!$R8,"-"),"-")</f>
        <v>-</v>
      </c>
      <c r="AQ63" s="92" t="str">
        <f>IFERROR(IF(AQ$3='Rent Roll'!$U8,MAX(-SUMIF('Monthly Cash Flow'!$F$7:$EG$7,AQ$4,'Monthly Cash Flow'!$F$18:$EG$18)-'Rent Roll'!$V8,0)*'Rent Roll'!$T8*'Rent Roll'!$R8,"-"),"-")</f>
        <v>-</v>
      </c>
      <c r="AR63" s="92" t="str">
        <f>IFERROR(IF(AR$3='Rent Roll'!$U8,MAX(-SUMIF('Monthly Cash Flow'!$F$7:$EG$7,AR$4,'Monthly Cash Flow'!$F$18:$EG$18)-'Rent Roll'!$V8,0)*'Rent Roll'!$T8*'Rent Roll'!$R8,"-"),"-")</f>
        <v>-</v>
      </c>
      <c r="AS63" s="92" t="str">
        <f>IFERROR(IF(AS$3='Rent Roll'!$U8,MAX(-SUMIF('Monthly Cash Flow'!$F$7:$EG$7,AS$4,'Monthly Cash Flow'!$F$18:$EG$18)-'Rent Roll'!$V8,0)*'Rent Roll'!$T8*'Rent Roll'!$R8,"-"),"-")</f>
        <v>-</v>
      </c>
      <c r="AT63" s="92" t="str">
        <f>IFERROR(IF(AT$3='Rent Roll'!$U8,MAX(-SUMIF('Monthly Cash Flow'!$F$7:$EG$7,AT$4,'Monthly Cash Flow'!$F$18:$EG$18)-'Rent Roll'!$V8,0)*'Rent Roll'!$T8*'Rent Roll'!$R8,"-"),"-")</f>
        <v>-</v>
      </c>
      <c r="AU63" s="92" t="str">
        <f>IFERROR(IF(AU$3='Rent Roll'!$U8,MAX(-SUMIF('Monthly Cash Flow'!$F$7:$EG$7,AU$4,'Monthly Cash Flow'!$F$18:$EG$18)-'Rent Roll'!$V8,0)*'Rent Roll'!$T8*'Rent Roll'!$R8,"-"),"-")</f>
        <v>-</v>
      </c>
      <c r="AV63" s="92" t="str">
        <f>IFERROR(IF(AV$3='Rent Roll'!$U8,MAX(-SUMIF('Monthly Cash Flow'!$F$7:$EG$7,AV$4,'Monthly Cash Flow'!$F$18:$EG$18)-'Rent Roll'!$V8,0)*'Rent Roll'!$T8*'Rent Roll'!$R8,"-"),"-")</f>
        <v>-</v>
      </c>
      <c r="AW63" s="92" t="str">
        <f>IFERROR(IF(AW$3='Rent Roll'!$U8,MAX(-SUMIF('Monthly Cash Flow'!$F$7:$EG$7,AW$4,'Monthly Cash Flow'!$F$18:$EG$18)-'Rent Roll'!$V8,0)*'Rent Roll'!$T8*'Rent Roll'!$R8,"-"),"-")</f>
        <v>-</v>
      </c>
      <c r="AX63" s="92" t="str">
        <f>IFERROR(IF(AX$3='Rent Roll'!$U8,MAX(-SUMIF('Monthly Cash Flow'!$F$7:$EG$7,AX$4,'Monthly Cash Flow'!$F$18:$EG$18)-'Rent Roll'!$V8,0)*'Rent Roll'!$T8*'Rent Roll'!$R8,"-"),"-")</f>
        <v>-</v>
      </c>
      <c r="AY63" s="92" t="str">
        <f>IFERROR(IF(AY$3='Rent Roll'!$U8,MAX(-SUMIF('Monthly Cash Flow'!$F$7:$EG$7,AY$4,'Monthly Cash Flow'!$F$18:$EG$18)-'Rent Roll'!$V8,0)*'Rent Roll'!$T8*'Rent Roll'!$R8,"-"),"-")</f>
        <v>-</v>
      </c>
      <c r="AZ63" s="92" t="str">
        <f>IFERROR(IF(AZ$3='Rent Roll'!$U8,MAX(-SUMIF('Monthly Cash Flow'!$F$7:$EG$7,AZ$4,'Monthly Cash Flow'!$F$18:$EG$18)-'Rent Roll'!$V8,0)*'Rent Roll'!$T8*'Rent Roll'!$R8,"-"),"-")</f>
        <v>-</v>
      </c>
      <c r="BA63" s="92" t="str">
        <f>IFERROR(IF(BA$3='Rent Roll'!$U8,MAX(-SUMIF('Monthly Cash Flow'!$F$7:$EG$7,BA$4,'Monthly Cash Flow'!$F$18:$EG$18)-'Rent Roll'!$V8,0)*'Rent Roll'!$T8*'Rent Roll'!$R8,"-"),"-")</f>
        <v>-</v>
      </c>
      <c r="BB63" s="92" t="str">
        <f>IFERROR(IF(BB$3='Rent Roll'!$U8,MAX(-SUMIF('Monthly Cash Flow'!$F$7:$EG$7,BB$4,'Monthly Cash Flow'!$F$18:$EG$18)-'Rent Roll'!$V8,0)*'Rent Roll'!$T8*'Rent Roll'!$R8,"-"),"-")</f>
        <v>-</v>
      </c>
      <c r="BC63" s="92" t="str">
        <f>IFERROR(IF(BC$3='Rent Roll'!$U8,MAX(-SUMIF('Monthly Cash Flow'!$F$7:$EG$7,BC$4,'Monthly Cash Flow'!$F$18:$EG$18)-'Rent Roll'!$V8,0)*'Rent Roll'!$T8*'Rent Roll'!$R8,"-"),"-")</f>
        <v>-</v>
      </c>
      <c r="BD63" s="92" t="str">
        <f>IFERROR(IF(BD$3='Rent Roll'!$U8,MAX(-SUMIF('Monthly Cash Flow'!$F$7:$EG$7,BD$4,'Monthly Cash Flow'!$F$18:$EG$18)-'Rent Roll'!$V8,0)*'Rent Roll'!$T8*'Rent Roll'!$R8,"-"),"-")</f>
        <v>-</v>
      </c>
      <c r="BE63" s="92" t="str">
        <f>IFERROR(IF(BE$3='Rent Roll'!$U8,MAX(-SUMIF('Monthly Cash Flow'!$F$7:$EG$7,BE$4,'Monthly Cash Flow'!$F$18:$EG$18)-'Rent Roll'!$V8,0)*'Rent Roll'!$T8*'Rent Roll'!$R8,"-"),"-")</f>
        <v>-</v>
      </c>
      <c r="BF63" s="92" t="str">
        <f>IFERROR(IF(BF$3='Rent Roll'!$U8,MAX(-SUMIF('Monthly Cash Flow'!$F$7:$EG$7,BF$4,'Monthly Cash Flow'!$F$18:$EG$18)-'Rent Roll'!$V8,0)*'Rent Roll'!$T8*'Rent Roll'!$R8,"-"),"-")</f>
        <v>-</v>
      </c>
      <c r="BG63" s="92" t="str">
        <f>IFERROR(IF(BG$3='Rent Roll'!$U8,MAX(-SUMIF('Monthly Cash Flow'!$F$7:$EG$7,BG$4,'Monthly Cash Flow'!$F$18:$EG$18)-'Rent Roll'!$V8,0)*'Rent Roll'!$T8*'Rent Roll'!$R8,"-"),"-")</f>
        <v>-</v>
      </c>
      <c r="BH63" s="92" t="str">
        <f>IFERROR(IF(BH$3='Rent Roll'!$U8,MAX(-SUMIF('Monthly Cash Flow'!$F$7:$EG$7,BH$4,'Monthly Cash Flow'!$F$18:$EG$18)-'Rent Roll'!$V8,0)*'Rent Roll'!$T8*'Rent Roll'!$R8,"-"),"-")</f>
        <v>-</v>
      </c>
      <c r="BI63" s="92" t="str">
        <f>IFERROR(IF(BI$3='Rent Roll'!$U8,MAX(-SUMIF('Monthly Cash Flow'!$F$7:$EG$7,BI$4,'Monthly Cash Flow'!$F$18:$EG$18)-'Rent Roll'!$V8,0)*'Rent Roll'!$T8*'Rent Roll'!$R8,"-"),"-")</f>
        <v>-</v>
      </c>
      <c r="BJ63" s="92" t="str">
        <f>IFERROR(IF(BJ$3='Rent Roll'!$U8,MAX(-SUMIF('Monthly Cash Flow'!$F$7:$EG$7,BJ$4,'Monthly Cash Flow'!$F$18:$EG$18)-'Rent Roll'!$V8,0)*'Rent Roll'!$T8*'Rent Roll'!$R8,"-"),"-")</f>
        <v>-</v>
      </c>
      <c r="BK63" s="92" t="str">
        <f>IFERROR(IF(BK$3='Rent Roll'!$U8,MAX(-SUMIF('Monthly Cash Flow'!$F$7:$EG$7,BK$4,'Monthly Cash Flow'!$F$18:$EG$18)-'Rent Roll'!$V8,0)*'Rent Roll'!$T8*'Rent Roll'!$R8,"-"),"-")</f>
        <v>-</v>
      </c>
      <c r="BL63" s="92" t="str">
        <f>IFERROR(IF(BL$3='Rent Roll'!$U8,MAX(-SUMIF('Monthly Cash Flow'!$F$7:$EG$7,BL$4,'Monthly Cash Flow'!$F$18:$EG$18)-'Rent Roll'!$V8,0)*'Rent Roll'!$T8*'Rent Roll'!$R8,"-"),"-")</f>
        <v>-</v>
      </c>
      <c r="BM63" s="92" t="str">
        <f>IFERROR(IF(BM$3='Rent Roll'!$U8,MAX(-SUMIF('Monthly Cash Flow'!$F$7:$EG$7,BM$4,'Monthly Cash Flow'!$F$18:$EG$18)-'Rent Roll'!$V8,0)*'Rent Roll'!$T8*'Rent Roll'!$R8,"-"),"-")</f>
        <v>-</v>
      </c>
      <c r="BN63" s="92" t="str">
        <f>IFERROR(IF(BN$3='Rent Roll'!$U8,MAX(-SUMIF('Monthly Cash Flow'!$F$7:$EG$7,BN$4,'Monthly Cash Flow'!$F$18:$EG$18)-'Rent Roll'!$V8,0)*'Rent Roll'!$T8*'Rent Roll'!$R8,"-"),"-")</f>
        <v>-</v>
      </c>
      <c r="BO63" s="92" t="str">
        <f>IFERROR(IF(BO$3='Rent Roll'!$U8,MAX(-SUMIF('Monthly Cash Flow'!$F$7:$EG$7,BO$4,'Monthly Cash Flow'!$F$18:$EG$18)-'Rent Roll'!$V8,0)*'Rent Roll'!$T8*'Rent Roll'!$R8,"-"),"-")</f>
        <v>-</v>
      </c>
      <c r="BP63" s="92" t="str">
        <f>IFERROR(IF(BP$3='Rent Roll'!$U8,MAX(-SUMIF('Monthly Cash Flow'!$F$7:$EG$7,BP$4,'Monthly Cash Flow'!$F$18:$EG$18)-'Rent Roll'!$V8,0)*'Rent Roll'!$T8*'Rent Roll'!$R8,"-"),"-")</f>
        <v>-</v>
      </c>
      <c r="BQ63" s="92" t="str">
        <f>IFERROR(IF(BQ$3='Rent Roll'!$U8,MAX(-SUMIF('Monthly Cash Flow'!$F$7:$EG$7,BQ$4,'Monthly Cash Flow'!$F$18:$EG$18)-'Rent Roll'!$V8,0)*'Rent Roll'!$T8*'Rent Roll'!$R8,"-"),"-")</f>
        <v>-</v>
      </c>
      <c r="BR63" s="92" t="str">
        <f>IFERROR(IF(BR$3='Rent Roll'!$U8,MAX(-SUMIF('Monthly Cash Flow'!$F$7:$EG$7,BR$4,'Monthly Cash Flow'!$F$18:$EG$18)-'Rent Roll'!$V8,0)*'Rent Roll'!$T8*'Rent Roll'!$R8,"-"),"-")</f>
        <v>-</v>
      </c>
      <c r="BS63" s="92" t="str">
        <f>IFERROR(IF(BS$3='Rent Roll'!$U8,MAX(-SUMIF('Monthly Cash Flow'!$F$7:$EG$7,BS$4,'Monthly Cash Flow'!$F$18:$EG$18)-'Rent Roll'!$V8,0)*'Rent Roll'!$T8*'Rent Roll'!$R8,"-"),"-")</f>
        <v>-</v>
      </c>
      <c r="BT63" s="92" t="str">
        <f>IFERROR(IF(BT$3='Rent Roll'!$U8,MAX(-SUMIF('Monthly Cash Flow'!$F$7:$EG$7,BT$4,'Monthly Cash Flow'!$F$18:$EG$18)-'Rent Roll'!$V8,0)*'Rent Roll'!$T8*'Rent Roll'!$R8,"-"),"-")</f>
        <v>-</v>
      </c>
      <c r="BU63" s="92" t="str">
        <f>IFERROR(IF(BU$3='Rent Roll'!$U8,MAX(-SUMIF('Monthly Cash Flow'!$F$7:$EG$7,BU$4,'Monthly Cash Flow'!$F$18:$EG$18)-'Rent Roll'!$V8,0)*'Rent Roll'!$T8*'Rent Roll'!$R8,"-"),"-")</f>
        <v>-</v>
      </c>
      <c r="BV63" s="92" t="str">
        <f>IFERROR(IF(BV$3='Rent Roll'!$U8,MAX(-SUMIF('Monthly Cash Flow'!$F$7:$EG$7,BV$4,'Monthly Cash Flow'!$F$18:$EG$18)-'Rent Roll'!$V8,0)*'Rent Roll'!$T8*'Rent Roll'!$R8,"-"),"-")</f>
        <v>-</v>
      </c>
      <c r="BW63" s="92" t="str">
        <f>IFERROR(IF(BW$3='Rent Roll'!$U8,MAX(-SUMIF('Monthly Cash Flow'!$F$7:$EG$7,BW$4,'Monthly Cash Flow'!$F$18:$EG$18)-'Rent Roll'!$V8,0)*'Rent Roll'!$T8*'Rent Roll'!$R8,"-"),"-")</f>
        <v>-</v>
      </c>
      <c r="BX63" s="92" t="str">
        <f>IFERROR(IF(BX$3='Rent Roll'!$U8,MAX(-SUMIF('Monthly Cash Flow'!$F$7:$EG$7,BX$4,'Monthly Cash Flow'!$F$18:$EG$18)-'Rent Roll'!$V8,0)*'Rent Roll'!$T8*'Rent Roll'!$R8,"-"),"-")</f>
        <v>-</v>
      </c>
      <c r="BY63" s="92" t="str">
        <f>IFERROR(IF(BY$3='Rent Roll'!$U8,MAX(-SUMIF('Monthly Cash Flow'!$F$7:$EG$7,BY$4,'Monthly Cash Flow'!$F$18:$EG$18)-'Rent Roll'!$V8,0)*'Rent Roll'!$T8*'Rent Roll'!$R8,"-"),"-")</f>
        <v>-</v>
      </c>
      <c r="BZ63" s="92" t="str">
        <f>IFERROR(IF(BZ$3='Rent Roll'!$U8,MAX(-SUMIF('Monthly Cash Flow'!$F$7:$EG$7,BZ$4,'Monthly Cash Flow'!$F$18:$EG$18)-'Rent Roll'!$V8,0)*'Rent Roll'!$T8*'Rent Roll'!$R8,"-"),"-")</f>
        <v>-</v>
      </c>
      <c r="CA63" s="92" t="str">
        <f>IFERROR(IF(CA$3='Rent Roll'!$U8,MAX(-SUMIF('Monthly Cash Flow'!$F$7:$EG$7,CA$4,'Monthly Cash Flow'!$F$18:$EG$18)-'Rent Roll'!$V8,0)*'Rent Roll'!$T8*'Rent Roll'!$R8,"-"),"-")</f>
        <v>-</v>
      </c>
      <c r="CB63" s="92" t="str">
        <f>IFERROR(IF(CB$3='Rent Roll'!$U8,MAX(-SUMIF('Monthly Cash Flow'!$F$7:$EG$7,CB$4,'Monthly Cash Flow'!$F$18:$EG$18)-'Rent Roll'!$V8,0)*'Rent Roll'!$T8*'Rent Roll'!$R8,"-"),"-")</f>
        <v>-</v>
      </c>
      <c r="CC63" s="92" t="str">
        <f>IFERROR(IF(CC$3='Rent Roll'!$U8,MAX(-SUMIF('Monthly Cash Flow'!$F$7:$EG$7,CC$4,'Monthly Cash Flow'!$F$18:$EG$18)-'Rent Roll'!$V8,0)*'Rent Roll'!$T8*'Rent Roll'!$R8,"-"),"-")</f>
        <v>-</v>
      </c>
      <c r="CD63" s="92" t="str">
        <f>IFERROR(IF(CD$3='Rent Roll'!$U8,MAX(-SUMIF('Monthly Cash Flow'!$F$7:$EG$7,CD$4,'Monthly Cash Flow'!$F$18:$EG$18)-'Rent Roll'!$V8,0)*'Rent Roll'!$T8*'Rent Roll'!$R8,"-"),"-")</f>
        <v>-</v>
      </c>
      <c r="CE63" s="92" t="str">
        <f>IFERROR(IF(CE$3='Rent Roll'!$U8,MAX(-SUMIF('Monthly Cash Flow'!$F$7:$EG$7,CE$4,'Monthly Cash Flow'!$F$18:$EG$18)-'Rent Roll'!$V8,0)*'Rent Roll'!$T8*'Rent Roll'!$R8,"-"),"-")</f>
        <v>-</v>
      </c>
      <c r="CF63" s="92" t="str">
        <f>IFERROR(IF(CF$3='Rent Roll'!$U8,MAX(-SUMIF('Monthly Cash Flow'!$F$7:$EG$7,CF$4,'Monthly Cash Flow'!$F$18:$EG$18)-'Rent Roll'!$V8,0)*'Rent Roll'!$T8*'Rent Roll'!$R8,"-"),"-")</f>
        <v>-</v>
      </c>
      <c r="CG63" s="92" t="str">
        <f>IFERROR(IF(CG$3='Rent Roll'!$U8,MAX(-SUMIF('Monthly Cash Flow'!$F$7:$EG$7,CG$4,'Monthly Cash Flow'!$F$18:$EG$18)-'Rent Roll'!$V8,0)*'Rent Roll'!$T8*'Rent Roll'!$R8,"-"),"-")</f>
        <v>-</v>
      </c>
      <c r="CH63" s="92" t="str">
        <f>IFERROR(IF(CH$3='Rent Roll'!$U8,MAX(-SUMIF('Monthly Cash Flow'!$F$7:$EG$7,CH$4,'Monthly Cash Flow'!$F$18:$EG$18)-'Rent Roll'!$V8,0)*'Rent Roll'!$T8*'Rent Roll'!$R8,"-"),"-")</f>
        <v>-</v>
      </c>
      <c r="CI63" s="92" t="str">
        <f>IFERROR(IF(CI$3='Rent Roll'!$U8,MAX(-SUMIF('Monthly Cash Flow'!$F$7:$EG$7,CI$4,'Monthly Cash Flow'!$F$18:$EG$18)-'Rent Roll'!$V8,0)*'Rent Roll'!$T8*'Rent Roll'!$R8,"-"),"-")</f>
        <v>-</v>
      </c>
      <c r="CJ63" s="92" t="str">
        <f>IFERROR(IF(CJ$3='Rent Roll'!$U8,MAX(-SUMIF('Monthly Cash Flow'!$F$7:$EG$7,CJ$4,'Monthly Cash Flow'!$F$18:$EG$18)-'Rent Roll'!$V8,0)*'Rent Roll'!$T8*'Rent Roll'!$R8,"-"),"-")</f>
        <v>-</v>
      </c>
      <c r="CK63" s="92" t="str">
        <f>IFERROR(IF(CK$3='Rent Roll'!$U8,MAX(-SUMIF('Monthly Cash Flow'!$F$7:$EG$7,CK$4,'Monthly Cash Flow'!$F$18:$EG$18)-'Rent Roll'!$V8,0)*'Rent Roll'!$T8*'Rent Roll'!$R8,"-"),"-")</f>
        <v>-</v>
      </c>
      <c r="CL63" s="92" t="str">
        <f>IFERROR(IF(CL$3='Rent Roll'!$U8,MAX(-SUMIF('Monthly Cash Flow'!$F$7:$EG$7,CL$4,'Monthly Cash Flow'!$F$18:$EG$18)-'Rent Roll'!$V8,0)*'Rent Roll'!$T8*'Rent Roll'!$R8,"-"),"-")</f>
        <v>-</v>
      </c>
      <c r="CM63" s="92" t="str">
        <f>IFERROR(IF(CM$3='Rent Roll'!$U8,MAX(-SUMIF('Monthly Cash Flow'!$F$7:$EG$7,CM$4,'Monthly Cash Flow'!$F$18:$EG$18)-'Rent Roll'!$V8,0)*'Rent Roll'!$T8*'Rent Roll'!$R8,"-"),"-")</f>
        <v>-</v>
      </c>
      <c r="CN63" s="92" t="str">
        <f>IFERROR(IF(CN$3='Rent Roll'!$U8,MAX(-SUMIF('Monthly Cash Flow'!$F$7:$EG$7,CN$4,'Monthly Cash Flow'!$F$18:$EG$18)-'Rent Roll'!$V8,0)*'Rent Roll'!$T8*'Rent Roll'!$R8,"-"),"-")</f>
        <v>-</v>
      </c>
      <c r="CO63" s="92" t="str">
        <f>IFERROR(IF(CO$3='Rent Roll'!$U8,MAX(-SUMIF('Monthly Cash Flow'!$F$7:$EG$7,CO$4,'Monthly Cash Flow'!$F$18:$EG$18)-'Rent Roll'!$V8,0)*'Rent Roll'!$T8*'Rent Roll'!$R8,"-"),"-")</f>
        <v>-</v>
      </c>
      <c r="CP63" s="92" t="str">
        <f>IFERROR(IF(CP$3='Rent Roll'!$U8,MAX(-SUMIF('Monthly Cash Flow'!$F$7:$EG$7,CP$4,'Monthly Cash Flow'!$F$18:$EG$18)-'Rent Roll'!$V8,0)*'Rent Roll'!$T8*'Rent Roll'!$R8,"-"),"-")</f>
        <v>-</v>
      </c>
      <c r="CQ63" s="92" t="str">
        <f>IFERROR(IF(CQ$3='Rent Roll'!$U8,MAX(-SUMIF('Monthly Cash Flow'!$F$7:$EG$7,CQ$4,'Monthly Cash Flow'!$F$18:$EG$18)-'Rent Roll'!$V8,0)*'Rent Roll'!$T8*'Rent Roll'!$R8,"-"),"-")</f>
        <v>-</v>
      </c>
      <c r="CR63" s="92" t="str">
        <f>IFERROR(IF(CR$3='Rent Roll'!$U8,MAX(-SUMIF('Monthly Cash Flow'!$F$7:$EG$7,CR$4,'Monthly Cash Flow'!$F$18:$EG$18)-'Rent Roll'!$V8,0)*'Rent Roll'!$T8*'Rent Roll'!$R8,"-"),"-")</f>
        <v>-</v>
      </c>
      <c r="CS63" s="92" t="str">
        <f>IFERROR(IF(CS$3='Rent Roll'!$U8,MAX(-SUMIF('Monthly Cash Flow'!$F$7:$EG$7,CS$4,'Monthly Cash Flow'!$F$18:$EG$18)-'Rent Roll'!$V8,0)*'Rent Roll'!$T8*'Rent Roll'!$R8,"-"),"-")</f>
        <v>-</v>
      </c>
      <c r="CT63" s="92" t="str">
        <f>IFERROR(IF(CT$3='Rent Roll'!$U8,MAX(-SUMIF('Monthly Cash Flow'!$F$7:$EG$7,CT$4,'Monthly Cash Flow'!$F$18:$EG$18)-'Rent Roll'!$V8,0)*'Rent Roll'!$T8*'Rent Roll'!$R8,"-"),"-")</f>
        <v>-</v>
      </c>
      <c r="CU63" s="92" t="str">
        <f>IFERROR(IF(CU$3='Rent Roll'!$U8,MAX(-SUMIF('Monthly Cash Flow'!$F$7:$EG$7,CU$4,'Monthly Cash Flow'!$F$18:$EG$18)-'Rent Roll'!$V8,0)*'Rent Roll'!$T8*'Rent Roll'!$R8,"-"),"-")</f>
        <v>-</v>
      </c>
      <c r="CV63" s="92" t="str">
        <f>IFERROR(IF(CV$3='Rent Roll'!$U8,MAX(-SUMIF('Monthly Cash Flow'!$F$7:$EG$7,CV$4,'Monthly Cash Flow'!$F$18:$EG$18)-'Rent Roll'!$V8,0)*'Rent Roll'!$T8*'Rent Roll'!$R8,"-"),"-")</f>
        <v>-</v>
      </c>
      <c r="CW63" s="92" t="str">
        <f>IFERROR(IF(CW$3='Rent Roll'!$U8,MAX(-SUMIF('Monthly Cash Flow'!$F$7:$EG$7,CW$4,'Monthly Cash Flow'!$F$18:$EG$18)-'Rent Roll'!$V8,0)*'Rent Roll'!$T8*'Rent Roll'!$R8,"-"),"-")</f>
        <v>-</v>
      </c>
      <c r="CX63" s="92" t="str">
        <f>IFERROR(IF(CX$3='Rent Roll'!$U8,MAX(-SUMIF('Monthly Cash Flow'!$F$7:$EG$7,CX$4,'Monthly Cash Flow'!$F$18:$EG$18)-'Rent Roll'!$V8,0)*'Rent Roll'!$T8*'Rent Roll'!$R8,"-"),"-")</f>
        <v>-</v>
      </c>
      <c r="CY63" s="92" t="str">
        <f>IFERROR(IF(CY$3='Rent Roll'!$U8,MAX(-SUMIF('Monthly Cash Flow'!$F$7:$EG$7,CY$4,'Monthly Cash Flow'!$F$18:$EG$18)-'Rent Roll'!$V8,0)*'Rent Roll'!$T8*'Rent Roll'!$R8,"-"),"-")</f>
        <v>-</v>
      </c>
      <c r="CZ63" s="92" t="str">
        <f>IFERROR(IF(CZ$3='Rent Roll'!$U8,MAX(-SUMIF('Monthly Cash Flow'!$F$7:$EG$7,CZ$4,'Monthly Cash Flow'!$F$18:$EG$18)-'Rent Roll'!$V8,0)*'Rent Roll'!$T8*'Rent Roll'!$R8,"-"),"-")</f>
        <v>-</v>
      </c>
      <c r="DA63" s="92" t="str">
        <f>IFERROR(IF(DA$3='Rent Roll'!$U8,MAX(-SUMIF('Monthly Cash Flow'!$F$7:$EG$7,DA$4,'Monthly Cash Flow'!$F$18:$EG$18)-'Rent Roll'!$V8,0)*'Rent Roll'!$T8*'Rent Roll'!$R8,"-"),"-")</f>
        <v>-</v>
      </c>
      <c r="DB63" s="92" t="str">
        <f>IFERROR(IF(DB$3='Rent Roll'!$U8,MAX(-SUMIF('Monthly Cash Flow'!$F$7:$EG$7,DB$4,'Monthly Cash Flow'!$F$18:$EG$18)-'Rent Roll'!$V8,0)*'Rent Roll'!$T8*'Rent Roll'!$R8,"-"),"-")</f>
        <v>-</v>
      </c>
      <c r="DC63" s="92" t="str">
        <f>IFERROR(IF(DC$3='Rent Roll'!$U8,MAX(-SUMIF('Monthly Cash Flow'!$F$7:$EG$7,DC$4,'Monthly Cash Flow'!$F$18:$EG$18)-'Rent Roll'!$V8,0)*'Rent Roll'!$T8*'Rent Roll'!$R8,"-"),"-")</f>
        <v>-</v>
      </c>
      <c r="DD63" s="92" t="str">
        <f>IFERROR(IF(DD$3='Rent Roll'!$U8,MAX(-SUMIF('Monthly Cash Flow'!$F$7:$EG$7,DD$4,'Monthly Cash Flow'!$F$18:$EG$18)-'Rent Roll'!$V8,0)*'Rent Roll'!$T8*'Rent Roll'!$R8,"-"),"-")</f>
        <v>-</v>
      </c>
      <c r="DE63" s="92" t="str">
        <f>IFERROR(IF(DE$3='Rent Roll'!$U8,MAX(-SUMIF('Monthly Cash Flow'!$F$7:$EG$7,DE$4,'Monthly Cash Flow'!$F$18:$EG$18)-'Rent Roll'!$V8,0)*'Rent Roll'!$T8*'Rent Roll'!$R8,"-"),"-")</f>
        <v>-</v>
      </c>
      <c r="DF63" s="92" t="str">
        <f>IFERROR(IF(DF$3='Rent Roll'!$U8,MAX(-SUMIF('Monthly Cash Flow'!$F$7:$EG$7,DF$4,'Monthly Cash Flow'!$F$18:$EG$18)-'Rent Roll'!$V8,0)*'Rent Roll'!$T8*'Rent Roll'!$R8,"-"),"-")</f>
        <v>-</v>
      </c>
      <c r="DG63" s="92" t="str">
        <f>IFERROR(IF(DG$3='Rent Roll'!$U8,MAX(-SUMIF('Monthly Cash Flow'!$F$7:$EG$7,DG$4,'Monthly Cash Flow'!$F$18:$EG$18)-'Rent Roll'!$V8,0)*'Rent Roll'!$T8*'Rent Roll'!$R8,"-"),"-")</f>
        <v>-</v>
      </c>
      <c r="DH63" s="92" t="str">
        <f>IFERROR(IF(DH$3='Rent Roll'!$U8,MAX(-SUMIF('Monthly Cash Flow'!$F$7:$EG$7,DH$4,'Monthly Cash Flow'!$F$18:$EG$18)-'Rent Roll'!$V8,0)*'Rent Roll'!$T8*'Rent Roll'!$R8,"-"),"-")</f>
        <v>-</v>
      </c>
      <c r="DI63" s="92" t="str">
        <f>IFERROR(IF(DI$3='Rent Roll'!$U8,MAX(-SUMIF('Monthly Cash Flow'!$F$7:$EG$7,DI$4,'Monthly Cash Flow'!$F$18:$EG$18)-'Rent Roll'!$V8,0)*'Rent Roll'!$T8*'Rent Roll'!$R8,"-"),"-")</f>
        <v>-</v>
      </c>
      <c r="DJ63" s="92" t="str">
        <f>IFERROR(IF(DJ$3='Rent Roll'!$U8,MAX(-SUMIF('Monthly Cash Flow'!$F$7:$EG$7,DJ$4,'Monthly Cash Flow'!$F$18:$EG$18)-'Rent Roll'!$V8,0)*'Rent Roll'!$T8*'Rent Roll'!$R8,"-"),"-")</f>
        <v>-</v>
      </c>
      <c r="DK63" s="92" t="str">
        <f>IFERROR(IF(DK$3='Rent Roll'!$U8,MAX(-SUMIF('Monthly Cash Flow'!$F$7:$EG$7,DK$4,'Monthly Cash Flow'!$F$18:$EG$18)-'Rent Roll'!$V8,0)*'Rent Roll'!$T8*'Rent Roll'!$R8,"-"),"-")</f>
        <v>-</v>
      </c>
      <c r="DL63" s="92" t="str">
        <f>IFERROR(IF(DL$3='Rent Roll'!$U8,MAX(-SUMIF('Monthly Cash Flow'!$F$7:$EG$7,DL$4,'Monthly Cash Flow'!$F$18:$EG$18)-'Rent Roll'!$V8,0)*'Rent Roll'!$T8*'Rent Roll'!$R8,"-"),"-")</f>
        <v>-</v>
      </c>
      <c r="DM63" s="92" t="str">
        <f>IFERROR(IF(DM$3='Rent Roll'!$U8,MAX(-SUMIF('Monthly Cash Flow'!$F$7:$EG$7,DM$4,'Monthly Cash Flow'!$F$18:$EG$18)-'Rent Roll'!$V8,0)*'Rent Roll'!$T8*'Rent Roll'!$R8,"-"),"-")</f>
        <v>-</v>
      </c>
      <c r="DN63" s="92" t="str">
        <f>IFERROR(IF(DN$3='Rent Roll'!$U8,MAX(-SUMIF('Monthly Cash Flow'!$F$7:$EG$7,DN$4,'Monthly Cash Flow'!$F$18:$EG$18)-'Rent Roll'!$V8,0)*'Rent Roll'!$T8*'Rent Roll'!$R8,"-"),"-")</f>
        <v>-</v>
      </c>
      <c r="DO63" s="92" t="str">
        <f>IFERROR(IF(DO$3='Rent Roll'!$U8,MAX(-SUMIF('Monthly Cash Flow'!$F$7:$EG$7,DO$4,'Monthly Cash Flow'!$F$18:$EG$18)-'Rent Roll'!$V8,0)*'Rent Roll'!$T8*'Rent Roll'!$R8,"-"),"-")</f>
        <v>-</v>
      </c>
      <c r="DP63" s="92" t="str">
        <f>IFERROR(IF(DP$3='Rent Roll'!$U8,MAX(-SUMIF('Monthly Cash Flow'!$F$7:$EG$7,DP$4,'Monthly Cash Flow'!$F$18:$EG$18)-'Rent Roll'!$V8,0)*'Rent Roll'!$T8*'Rent Roll'!$R8,"-"),"-")</f>
        <v>-</v>
      </c>
      <c r="DQ63" s="92" t="str">
        <f>IFERROR(IF(DQ$3='Rent Roll'!$U8,MAX(-SUMIF('Monthly Cash Flow'!$F$7:$EG$7,DQ$4,'Monthly Cash Flow'!$F$18:$EG$18)-'Rent Roll'!$V8,0)*'Rent Roll'!$T8*'Rent Roll'!$R8,"-"),"-")</f>
        <v>-</v>
      </c>
      <c r="DR63" s="92" t="str">
        <f>IFERROR(IF(DR$3='Rent Roll'!$U8,MAX(-SUMIF('Monthly Cash Flow'!$F$7:$EG$7,DR$4,'Monthly Cash Flow'!$F$18:$EG$18)-'Rent Roll'!$V8,0)*'Rent Roll'!$T8*'Rent Roll'!$R8,"-"),"-")</f>
        <v>-</v>
      </c>
      <c r="DS63" s="92" t="str">
        <f>IFERROR(IF(DS$3='Rent Roll'!$U8,MAX(-SUMIF('Monthly Cash Flow'!$F$7:$EG$7,DS$4,'Monthly Cash Flow'!$F$18:$EG$18)-'Rent Roll'!$V8,0)*'Rent Roll'!$T8*'Rent Roll'!$R8,"-"),"-")</f>
        <v>-</v>
      </c>
      <c r="DT63" s="92" t="str">
        <f>IFERROR(IF(DT$3='Rent Roll'!$U8,MAX(-SUMIF('Monthly Cash Flow'!$F$7:$EG$7,DT$4,'Monthly Cash Flow'!$F$18:$EG$18)-'Rent Roll'!$V8,0)*'Rent Roll'!$T8*'Rent Roll'!$R8,"-"),"-")</f>
        <v>-</v>
      </c>
      <c r="DU63" s="92" t="str">
        <f>IFERROR(IF(DU$3='Rent Roll'!$U8,MAX(-SUMIF('Monthly Cash Flow'!$F$7:$EG$7,DU$4,'Monthly Cash Flow'!$F$18:$EG$18)-'Rent Roll'!$V8,0)*'Rent Roll'!$T8*'Rent Roll'!$R8,"-"),"-")</f>
        <v>-</v>
      </c>
      <c r="DV63" s="92" t="str">
        <f>IFERROR(IF(DV$3='Rent Roll'!$U8,MAX(-SUMIF('Monthly Cash Flow'!$F$7:$EG$7,DV$4,'Monthly Cash Flow'!$F$18:$EG$18)-'Rent Roll'!$V8,0)*'Rent Roll'!$T8*'Rent Roll'!$R8,"-"),"-")</f>
        <v>-</v>
      </c>
      <c r="DW63" s="92" t="str">
        <f>IFERROR(IF(DW$3='Rent Roll'!$U8,MAX(-SUMIF('Monthly Cash Flow'!$F$7:$EG$7,DW$4,'Monthly Cash Flow'!$F$18:$EG$18)-'Rent Roll'!$V8,0)*'Rent Roll'!$T8*'Rent Roll'!$R8,"-"),"-")</f>
        <v>-</v>
      </c>
      <c r="DX63" s="92" t="str">
        <f>IFERROR(IF(DX$3='Rent Roll'!$U8,MAX(-SUMIF('Monthly Cash Flow'!$F$7:$EG$7,DX$4,'Monthly Cash Flow'!$F$18:$EG$18)-'Rent Roll'!$V8,0)*'Rent Roll'!$T8*'Rent Roll'!$R8,"-"),"-")</f>
        <v>-</v>
      </c>
      <c r="DY63" s="92" t="str">
        <f>IFERROR(IF(DY$3='Rent Roll'!$U8,MAX(-SUMIF('Monthly Cash Flow'!$F$7:$EG$7,DY$4,'Monthly Cash Flow'!$F$18:$EG$18)-'Rent Roll'!$V8,0)*'Rent Roll'!$T8*'Rent Roll'!$R8,"-"),"-")</f>
        <v>-</v>
      </c>
      <c r="DZ63" s="92" t="str">
        <f>IFERROR(IF(DZ$3='Rent Roll'!$U8,MAX(-SUMIF('Monthly Cash Flow'!$F$7:$EG$7,DZ$4,'Monthly Cash Flow'!$F$18:$EG$18)-'Rent Roll'!$V8,0)*'Rent Roll'!$T8*'Rent Roll'!$R8,"-"),"-")</f>
        <v>-</v>
      </c>
      <c r="EA63" s="92" t="str">
        <f>IFERROR(IF(EA$3='Rent Roll'!$U8,MAX(-SUMIF('Monthly Cash Flow'!$F$7:$EG$7,EA$4,'Monthly Cash Flow'!$F$18:$EG$18)-'Rent Roll'!$V8,0)*'Rent Roll'!$T8*'Rent Roll'!$R8,"-"),"-")</f>
        <v>-</v>
      </c>
      <c r="EB63" s="92" t="str">
        <f>IFERROR(IF(EB$3='Rent Roll'!$U8,MAX(-SUMIF('Monthly Cash Flow'!$F$7:$EG$7,EB$4,'Monthly Cash Flow'!$F$18:$EG$18)-'Rent Roll'!$V8,0)*'Rent Roll'!$T8*'Rent Roll'!$R8,"-"),"-")</f>
        <v>-</v>
      </c>
      <c r="EC63" s="92" t="str">
        <f>IFERROR(IF(EC$3='Rent Roll'!$U8,MAX(-SUMIF('Monthly Cash Flow'!$F$7:$EG$7,EC$4,'Monthly Cash Flow'!$F$18:$EG$18)-'Rent Roll'!$V8,0)*'Rent Roll'!$T8*'Rent Roll'!$R8,"-"),"-")</f>
        <v>-</v>
      </c>
      <c r="ED63" s="92" t="str">
        <f>IFERROR(IF(ED$3='Rent Roll'!$U8,MAX(-SUMIF('Monthly Cash Flow'!$F$7:$EG$7,ED$4,'Monthly Cash Flow'!$F$18:$EG$18)-'Rent Roll'!$V8,0)*'Rent Roll'!$T8*'Rent Roll'!$R8,"-"),"-")</f>
        <v>-</v>
      </c>
      <c r="EE63" s="92" t="str">
        <f>IFERROR(IF(EE$3='Rent Roll'!$U8,MAX(-SUMIF('Monthly Cash Flow'!$F$7:$EG$7,EE$4,'Monthly Cash Flow'!$F$18:$EG$18)-'Rent Roll'!$V8,0)*'Rent Roll'!$T8*'Rent Roll'!$R8,"-"),"-")</f>
        <v>-</v>
      </c>
      <c r="EF63" s="214" t="str">
        <f>IFERROR(IF(EF$3='Rent Roll'!$U8,MAX(-SUMIF('Monthly Cash Flow'!$F$7:$EG$7,EF$4,'Monthly Cash Flow'!$F$18:$EG$18)-'Rent Roll'!$V8,0)*'Rent Roll'!$T8*'Rent Roll'!$R8,"-"),"-")</f>
        <v>-</v>
      </c>
      <c r="EG63" s="251" t="s">
        <v>109</v>
      </c>
    </row>
    <row r="64" spans="2:137" x14ac:dyDescent="0.25">
      <c r="B64" s="290"/>
      <c r="C64" s="287" t="str">
        <f>CONCATENATE('Rent Roll'!B9&amp;" - "&amp;'Rent Roll'!C9)</f>
        <v xml:space="preserve"> - </v>
      </c>
      <c r="D64" s="214">
        <f t="shared" si="148"/>
        <v>0</v>
      </c>
      <c r="E64" s="92" t="str">
        <f>IFERROR(IF(E$3='Rent Roll'!$U9,MAX(-SUMIF('Monthly Cash Flow'!$F$7:$EG$7,E$4,'Monthly Cash Flow'!$F$18:$EG$18)-'Rent Roll'!$V9,0)*'Rent Roll'!$T9*'Rent Roll'!$R9,"-"),"-")</f>
        <v>-</v>
      </c>
      <c r="F64" s="92" t="str">
        <f>IFERROR(IF(F$3='Rent Roll'!$U9,MAX(-SUMIF('Monthly Cash Flow'!$F$7:$EG$7,F$4,'Monthly Cash Flow'!$F$18:$EG$18)-'Rent Roll'!$V9,0)*'Rent Roll'!$T9*'Rent Roll'!$R9,"-"),"-")</f>
        <v>-</v>
      </c>
      <c r="G64" s="92" t="str">
        <f>IFERROR(IF(G$3='Rent Roll'!$U9,MAX(-SUMIF('Monthly Cash Flow'!$F$7:$EG$7,G$4,'Monthly Cash Flow'!$F$18:$EG$18)-'Rent Roll'!$V9,0)*'Rent Roll'!$T9*'Rent Roll'!$R9,"-"),"-")</f>
        <v>-</v>
      </c>
      <c r="H64" s="92" t="str">
        <f>IFERROR(IF(H$3='Rent Roll'!$U9,MAX(-SUMIF('Monthly Cash Flow'!$F$7:$EG$7,H$4,'Monthly Cash Flow'!$F$18:$EG$18)-'Rent Roll'!$V9,0)*'Rent Roll'!$T9*'Rent Roll'!$R9,"-"),"-")</f>
        <v>-</v>
      </c>
      <c r="I64" s="92" t="str">
        <f>IFERROR(IF(I$3='Rent Roll'!$U9,MAX(-SUMIF('Monthly Cash Flow'!$F$7:$EG$7,I$4,'Monthly Cash Flow'!$F$18:$EG$18)-'Rent Roll'!$V9,0)*'Rent Roll'!$T9*'Rent Roll'!$R9,"-"),"-")</f>
        <v>-</v>
      </c>
      <c r="J64" s="92" t="str">
        <f>IFERROR(IF(J$3='Rent Roll'!$U9,MAX(-SUMIF('Monthly Cash Flow'!$F$7:$EG$7,J$4,'Monthly Cash Flow'!$F$18:$EG$18)-'Rent Roll'!$V9,0)*'Rent Roll'!$T9*'Rent Roll'!$R9,"-"),"-")</f>
        <v>-</v>
      </c>
      <c r="K64" s="92" t="str">
        <f>IFERROR(IF(K$3='Rent Roll'!$U9,MAX(-SUMIF('Monthly Cash Flow'!$F$7:$EG$7,K$4,'Monthly Cash Flow'!$F$18:$EG$18)-'Rent Roll'!$V9,0)*'Rent Roll'!$T9*'Rent Roll'!$R9,"-"),"-")</f>
        <v>-</v>
      </c>
      <c r="L64" s="92" t="str">
        <f>IFERROR(IF(L$3='Rent Roll'!$U9,MAX(-SUMIF('Monthly Cash Flow'!$F$7:$EG$7,L$4,'Monthly Cash Flow'!$F$18:$EG$18)-'Rent Roll'!$V9,0)*'Rent Roll'!$T9*'Rent Roll'!$R9,"-"),"-")</f>
        <v>-</v>
      </c>
      <c r="M64" s="92" t="str">
        <f>IFERROR(IF(M$3='Rent Roll'!$U9,MAX(-SUMIF('Monthly Cash Flow'!$F$7:$EG$7,M$4,'Monthly Cash Flow'!$F$18:$EG$18)-'Rent Roll'!$V9,0)*'Rent Roll'!$T9*'Rent Roll'!$R9,"-"),"-")</f>
        <v>-</v>
      </c>
      <c r="N64" s="92" t="str">
        <f>IFERROR(IF(N$3='Rent Roll'!$U9,MAX(-SUMIF('Monthly Cash Flow'!$F$7:$EG$7,N$4,'Monthly Cash Flow'!$F$18:$EG$18)-'Rent Roll'!$V9,0)*'Rent Roll'!$T9*'Rent Roll'!$R9,"-"),"-")</f>
        <v>-</v>
      </c>
      <c r="O64" s="92" t="str">
        <f>IFERROR(IF(O$3='Rent Roll'!$U9,MAX(-SUMIF('Monthly Cash Flow'!$F$7:$EG$7,O$4,'Monthly Cash Flow'!$F$18:$EG$18)-'Rent Roll'!$V9,0)*'Rent Roll'!$T9*'Rent Roll'!$R9,"-"),"-")</f>
        <v>-</v>
      </c>
      <c r="P64" s="92" t="str">
        <f>IFERROR(IF(P$3='Rent Roll'!$U9,MAX(-SUMIF('Monthly Cash Flow'!$F$7:$EG$7,P$4,'Monthly Cash Flow'!$F$18:$EG$18)-'Rent Roll'!$V9,0)*'Rent Roll'!$T9*'Rent Roll'!$R9,"-"),"-")</f>
        <v>-</v>
      </c>
      <c r="Q64" s="92" t="str">
        <f>IFERROR(IF(Q$3='Rent Roll'!$U9,MAX(-SUMIF('Monthly Cash Flow'!$F$7:$EG$7,Q$4,'Monthly Cash Flow'!$F$18:$EG$18)-'Rent Roll'!$V9,0)*'Rent Roll'!$T9*'Rent Roll'!$R9,"-"),"-")</f>
        <v>-</v>
      </c>
      <c r="R64" s="92" t="str">
        <f>IFERROR(IF(R$3='Rent Roll'!$U9,MAX(-SUMIF('Monthly Cash Flow'!$F$7:$EG$7,R$4,'Monthly Cash Flow'!$F$18:$EG$18)-'Rent Roll'!$V9,0)*'Rent Roll'!$T9*'Rent Roll'!$R9,"-"),"-")</f>
        <v>-</v>
      </c>
      <c r="S64" s="92" t="str">
        <f>IFERROR(IF(S$3='Rent Roll'!$U9,MAX(-SUMIF('Monthly Cash Flow'!$F$7:$EG$7,S$4,'Monthly Cash Flow'!$F$18:$EG$18)-'Rent Roll'!$V9,0)*'Rent Roll'!$T9*'Rent Roll'!$R9,"-"),"-")</f>
        <v>-</v>
      </c>
      <c r="T64" s="92" t="str">
        <f>IFERROR(IF(T$3='Rent Roll'!$U9,MAX(-SUMIF('Monthly Cash Flow'!$F$7:$EG$7,T$4,'Monthly Cash Flow'!$F$18:$EG$18)-'Rent Roll'!$V9,0)*'Rent Roll'!$T9*'Rent Roll'!$R9,"-"),"-")</f>
        <v>-</v>
      </c>
      <c r="U64" s="92" t="str">
        <f>IFERROR(IF(U$3='Rent Roll'!$U9,MAX(-SUMIF('Monthly Cash Flow'!$F$7:$EG$7,U$4,'Monthly Cash Flow'!$F$18:$EG$18)-'Rent Roll'!$V9,0)*'Rent Roll'!$T9*'Rent Roll'!$R9,"-"),"-")</f>
        <v>-</v>
      </c>
      <c r="V64" s="92" t="str">
        <f>IFERROR(IF(V$3='Rent Roll'!$U9,MAX(-SUMIF('Monthly Cash Flow'!$F$7:$EG$7,V$4,'Monthly Cash Flow'!$F$18:$EG$18)-'Rent Roll'!$V9,0)*'Rent Roll'!$T9*'Rent Roll'!$R9,"-"),"-")</f>
        <v>-</v>
      </c>
      <c r="W64" s="92" t="str">
        <f>IFERROR(IF(W$3='Rent Roll'!$U9,MAX(-SUMIF('Monthly Cash Flow'!$F$7:$EG$7,W$4,'Monthly Cash Flow'!$F$18:$EG$18)-'Rent Roll'!$V9,0)*'Rent Roll'!$T9*'Rent Roll'!$R9,"-"),"-")</f>
        <v>-</v>
      </c>
      <c r="X64" s="92" t="str">
        <f>IFERROR(IF(X$3='Rent Roll'!$U9,MAX(-SUMIF('Monthly Cash Flow'!$F$7:$EG$7,X$4,'Monthly Cash Flow'!$F$18:$EG$18)-'Rent Roll'!$V9,0)*'Rent Roll'!$T9*'Rent Roll'!$R9,"-"),"-")</f>
        <v>-</v>
      </c>
      <c r="Y64" s="92" t="str">
        <f>IFERROR(IF(Y$3='Rent Roll'!$U9,MAX(-SUMIF('Monthly Cash Flow'!$F$7:$EG$7,Y$4,'Monthly Cash Flow'!$F$18:$EG$18)-'Rent Roll'!$V9,0)*'Rent Roll'!$T9*'Rent Roll'!$R9,"-"),"-")</f>
        <v>-</v>
      </c>
      <c r="Z64" s="92" t="str">
        <f>IFERROR(IF(Z$3='Rent Roll'!$U9,MAX(-SUMIF('Monthly Cash Flow'!$F$7:$EG$7,Z$4,'Monthly Cash Flow'!$F$18:$EG$18)-'Rent Roll'!$V9,0)*'Rent Roll'!$T9*'Rent Roll'!$R9,"-"),"-")</f>
        <v>-</v>
      </c>
      <c r="AA64" s="92" t="str">
        <f>IFERROR(IF(AA$3='Rent Roll'!$U9,MAX(-SUMIF('Monthly Cash Flow'!$F$7:$EG$7,AA$4,'Monthly Cash Flow'!$F$18:$EG$18)-'Rent Roll'!$V9,0)*'Rent Roll'!$T9*'Rent Roll'!$R9,"-"),"-")</f>
        <v>-</v>
      </c>
      <c r="AB64" s="92" t="str">
        <f>IFERROR(IF(AB$3='Rent Roll'!$U9,MAX(-SUMIF('Monthly Cash Flow'!$F$7:$EG$7,AB$4,'Monthly Cash Flow'!$F$18:$EG$18)-'Rent Roll'!$V9,0)*'Rent Roll'!$T9*'Rent Roll'!$R9,"-"),"-")</f>
        <v>-</v>
      </c>
      <c r="AC64" s="92" t="str">
        <f>IFERROR(IF(AC$3='Rent Roll'!$U9,MAX(-SUMIF('Monthly Cash Flow'!$F$7:$EG$7,AC$4,'Monthly Cash Flow'!$F$18:$EG$18)-'Rent Roll'!$V9,0)*'Rent Roll'!$T9*'Rent Roll'!$R9,"-"),"-")</f>
        <v>-</v>
      </c>
      <c r="AD64" s="92" t="str">
        <f>IFERROR(IF(AD$3='Rent Roll'!$U9,MAX(-SUMIF('Monthly Cash Flow'!$F$7:$EG$7,AD$4,'Monthly Cash Flow'!$F$18:$EG$18)-'Rent Roll'!$V9,0)*'Rent Roll'!$T9*'Rent Roll'!$R9,"-"),"-")</f>
        <v>-</v>
      </c>
      <c r="AE64" s="92" t="str">
        <f>IFERROR(IF(AE$3='Rent Roll'!$U9,MAX(-SUMIF('Monthly Cash Flow'!$F$7:$EG$7,AE$4,'Monthly Cash Flow'!$F$18:$EG$18)-'Rent Roll'!$V9,0)*'Rent Roll'!$T9*'Rent Roll'!$R9,"-"),"-")</f>
        <v>-</v>
      </c>
      <c r="AF64" s="92" t="str">
        <f>IFERROR(IF(AF$3='Rent Roll'!$U9,MAX(-SUMIF('Monthly Cash Flow'!$F$7:$EG$7,AF$4,'Monthly Cash Flow'!$F$18:$EG$18)-'Rent Roll'!$V9,0)*'Rent Roll'!$T9*'Rent Roll'!$R9,"-"),"-")</f>
        <v>-</v>
      </c>
      <c r="AG64" s="92" t="str">
        <f>IFERROR(IF(AG$3='Rent Roll'!$U9,MAX(-SUMIF('Monthly Cash Flow'!$F$7:$EG$7,AG$4,'Monthly Cash Flow'!$F$18:$EG$18)-'Rent Roll'!$V9,0)*'Rent Roll'!$T9*'Rent Roll'!$R9,"-"),"-")</f>
        <v>-</v>
      </c>
      <c r="AH64" s="92" t="str">
        <f>IFERROR(IF(AH$3='Rent Roll'!$U9,MAX(-SUMIF('Monthly Cash Flow'!$F$7:$EG$7,AH$4,'Monthly Cash Flow'!$F$18:$EG$18)-'Rent Roll'!$V9,0)*'Rent Roll'!$T9*'Rent Roll'!$R9,"-"),"-")</f>
        <v>-</v>
      </c>
      <c r="AI64" s="92" t="str">
        <f>IFERROR(IF(AI$3='Rent Roll'!$U9,MAX(-SUMIF('Monthly Cash Flow'!$F$7:$EG$7,AI$4,'Monthly Cash Flow'!$F$18:$EG$18)-'Rent Roll'!$V9,0)*'Rent Roll'!$T9*'Rent Roll'!$R9,"-"),"-")</f>
        <v>-</v>
      </c>
      <c r="AJ64" s="92" t="str">
        <f>IFERROR(IF(AJ$3='Rent Roll'!$U9,MAX(-SUMIF('Monthly Cash Flow'!$F$7:$EG$7,AJ$4,'Monthly Cash Flow'!$F$18:$EG$18)-'Rent Roll'!$V9,0)*'Rent Roll'!$T9*'Rent Roll'!$R9,"-"),"-")</f>
        <v>-</v>
      </c>
      <c r="AK64" s="92" t="str">
        <f>IFERROR(IF(AK$3='Rent Roll'!$U9,MAX(-SUMIF('Monthly Cash Flow'!$F$7:$EG$7,AK$4,'Monthly Cash Flow'!$F$18:$EG$18)-'Rent Roll'!$V9,0)*'Rent Roll'!$T9*'Rent Roll'!$R9,"-"),"-")</f>
        <v>-</v>
      </c>
      <c r="AL64" s="92" t="str">
        <f>IFERROR(IF(AL$3='Rent Roll'!$U9,MAX(-SUMIF('Monthly Cash Flow'!$F$7:$EG$7,AL$4,'Monthly Cash Flow'!$F$18:$EG$18)-'Rent Roll'!$V9,0)*'Rent Roll'!$T9*'Rent Roll'!$R9,"-"),"-")</f>
        <v>-</v>
      </c>
      <c r="AM64" s="92" t="str">
        <f>IFERROR(IF(AM$3='Rent Roll'!$U9,MAX(-SUMIF('Monthly Cash Flow'!$F$7:$EG$7,AM$4,'Monthly Cash Flow'!$F$18:$EG$18)-'Rent Roll'!$V9,0)*'Rent Roll'!$T9*'Rent Roll'!$R9,"-"),"-")</f>
        <v>-</v>
      </c>
      <c r="AN64" s="92" t="str">
        <f>IFERROR(IF(AN$3='Rent Roll'!$U9,MAX(-SUMIF('Monthly Cash Flow'!$F$7:$EG$7,AN$4,'Monthly Cash Flow'!$F$18:$EG$18)-'Rent Roll'!$V9,0)*'Rent Roll'!$T9*'Rent Roll'!$R9,"-"),"-")</f>
        <v>-</v>
      </c>
      <c r="AO64" s="92" t="str">
        <f>IFERROR(IF(AO$3='Rent Roll'!$U9,MAX(-SUMIF('Monthly Cash Flow'!$F$7:$EG$7,AO$4,'Monthly Cash Flow'!$F$18:$EG$18)-'Rent Roll'!$V9,0)*'Rent Roll'!$T9*'Rent Roll'!$R9,"-"),"-")</f>
        <v>-</v>
      </c>
      <c r="AP64" s="92" t="str">
        <f>IFERROR(IF(AP$3='Rent Roll'!$U9,MAX(-SUMIF('Monthly Cash Flow'!$F$7:$EG$7,AP$4,'Monthly Cash Flow'!$F$18:$EG$18)-'Rent Roll'!$V9,0)*'Rent Roll'!$T9*'Rent Roll'!$R9,"-"),"-")</f>
        <v>-</v>
      </c>
      <c r="AQ64" s="92" t="str">
        <f>IFERROR(IF(AQ$3='Rent Roll'!$U9,MAX(-SUMIF('Monthly Cash Flow'!$F$7:$EG$7,AQ$4,'Monthly Cash Flow'!$F$18:$EG$18)-'Rent Roll'!$V9,0)*'Rent Roll'!$T9*'Rent Roll'!$R9,"-"),"-")</f>
        <v>-</v>
      </c>
      <c r="AR64" s="92" t="str">
        <f>IFERROR(IF(AR$3='Rent Roll'!$U9,MAX(-SUMIF('Monthly Cash Flow'!$F$7:$EG$7,AR$4,'Monthly Cash Flow'!$F$18:$EG$18)-'Rent Roll'!$V9,0)*'Rent Roll'!$T9*'Rent Roll'!$R9,"-"),"-")</f>
        <v>-</v>
      </c>
      <c r="AS64" s="92" t="str">
        <f>IFERROR(IF(AS$3='Rent Roll'!$U9,MAX(-SUMIF('Monthly Cash Flow'!$F$7:$EG$7,AS$4,'Monthly Cash Flow'!$F$18:$EG$18)-'Rent Roll'!$V9,0)*'Rent Roll'!$T9*'Rent Roll'!$R9,"-"),"-")</f>
        <v>-</v>
      </c>
      <c r="AT64" s="92" t="str">
        <f>IFERROR(IF(AT$3='Rent Roll'!$U9,MAX(-SUMIF('Monthly Cash Flow'!$F$7:$EG$7,AT$4,'Monthly Cash Flow'!$F$18:$EG$18)-'Rent Roll'!$V9,0)*'Rent Roll'!$T9*'Rent Roll'!$R9,"-"),"-")</f>
        <v>-</v>
      </c>
      <c r="AU64" s="92" t="str">
        <f>IFERROR(IF(AU$3='Rent Roll'!$U9,MAX(-SUMIF('Monthly Cash Flow'!$F$7:$EG$7,AU$4,'Monthly Cash Flow'!$F$18:$EG$18)-'Rent Roll'!$V9,0)*'Rent Roll'!$T9*'Rent Roll'!$R9,"-"),"-")</f>
        <v>-</v>
      </c>
      <c r="AV64" s="92" t="str">
        <f>IFERROR(IF(AV$3='Rent Roll'!$U9,MAX(-SUMIF('Monthly Cash Flow'!$F$7:$EG$7,AV$4,'Monthly Cash Flow'!$F$18:$EG$18)-'Rent Roll'!$V9,0)*'Rent Roll'!$T9*'Rent Roll'!$R9,"-"),"-")</f>
        <v>-</v>
      </c>
      <c r="AW64" s="92" t="str">
        <f>IFERROR(IF(AW$3='Rent Roll'!$U9,MAX(-SUMIF('Monthly Cash Flow'!$F$7:$EG$7,AW$4,'Monthly Cash Flow'!$F$18:$EG$18)-'Rent Roll'!$V9,0)*'Rent Roll'!$T9*'Rent Roll'!$R9,"-"),"-")</f>
        <v>-</v>
      </c>
      <c r="AX64" s="92" t="str">
        <f>IFERROR(IF(AX$3='Rent Roll'!$U9,MAX(-SUMIF('Monthly Cash Flow'!$F$7:$EG$7,AX$4,'Monthly Cash Flow'!$F$18:$EG$18)-'Rent Roll'!$V9,0)*'Rent Roll'!$T9*'Rent Roll'!$R9,"-"),"-")</f>
        <v>-</v>
      </c>
      <c r="AY64" s="92" t="str">
        <f>IFERROR(IF(AY$3='Rent Roll'!$U9,MAX(-SUMIF('Monthly Cash Flow'!$F$7:$EG$7,AY$4,'Monthly Cash Flow'!$F$18:$EG$18)-'Rent Roll'!$V9,0)*'Rent Roll'!$T9*'Rent Roll'!$R9,"-"),"-")</f>
        <v>-</v>
      </c>
      <c r="AZ64" s="92" t="str">
        <f>IFERROR(IF(AZ$3='Rent Roll'!$U9,MAX(-SUMIF('Monthly Cash Flow'!$F$7:$EG$7,AZ$4,'Monthly Cash Flow'!$F$18:$EG$18)-'Rent Roll'!$V9,0)*'Rent Roll'!$T9*'Rent Roll'!$R9,"-"),"-")</f>
        <v>-</v>
      </c>
      <c r="BA64" s="92" t="str">
        <f>IFERROR(IF(BA$3='Rent Roll'!$U9,MAX(-SUMIF('Monthly Cash Flow'!$F$7:$EG$7,BA$4,'Monthly Cash Flow'!$F$18:$EG$18)-'Rent Roll'!$V9,0)*'Rent Roll'!$T9*'Rent Roll'!$R9,"-"),"-")</f>
        <v>-</v>
      </c>
      <c r="BB64" s="92" t="str">
        <f>IFERROR(IF(BB$3='Rent Roll'!$U9,MAX(-SUMIF('Monthly Cash Flow'!$F$7:$EG$7,BB$4,'Monthly Cash Flow'!$F$18:$EG$18)-'Rent Roll'!$V9,0)*'Rent Roll'!$T9*'Rent Roll'!$R9,"-"),"-")</f>
        <v>-</v>
      </c>
      <c r="BC64" s="92" t="str">
        <f>IFERROR(IF(BC$3='Rent Roll'!$U9,MAX(-SUMIF('Monthly Cash Flow'!$F$7:$EG$7,BC$4,'Monthly Cash Flow'!$F$18:$EG$18)-'Rent Roll'!$V9,0)*'Rent Roll'!$T9*'Rent Roll'!$R9,"-"),"-")</f>
        <v>-</v>
      </c>
      <c r="BD64" s="92" t="str">
        <f>IFERROR(IF(BD$3='Rent Roll'!$U9,MAX(-SUMIF('Monthly Cash Flow'!$F$7:$EG$7,BD$4,'Monthly Cash Flow'!$F$18:$EG$18)-'Rent Roll'!$V9,0)*'Rent Roll'!$T9*'Rent Roll'!$R9,"-"),"-")</f>
        <v>-</v>
      </c>
      <c r="BE64" s="92" t="str">
        <f>IFERROR(IF(BE$3='Rent Roll'!$U9,MAX(-SUMIF('Monthly Cash Flow'!$F$7:$EG$7,BE$4,'Monthly Cash Flow'!$F$18:$EG$18)-'Rent Roll'!$V9,0)*'Rent Roll'!$T9*'Rent Roll'!$R9,"-"),"-")</f>
        <v>-</v>
      </c>
      <c r="BF64" s="92" t="str">
        <f>IFERROR(IF(BF$3='Rent Roll'!$U9,MAX(-SUMIF('Monthly Cash Flow'!$F$7:$EG$7,BF$4,'Monthly Cash Flow'!$F$18:$EG$18)-'Rent Roll'!$V9,0)*'Rent Roll'!$T9*'Rent Roll'!$R9,"-"),"-")</f>
        <v>-</v>
      </c>
      <c r="BG64" s="92" t="str">
        <f>IFERROR(IF(BG$3='Rent Roll'!$U9,MAX(-SUMIF('Monthly Cash Flow'!$F$7:$EG$7,BG$4,'Monthly Cash Flow'!$F$18:$EG$18)-'Rent Roll'!$V9,0)*'Rent Roll'!$T9*'Rent Roll'!$R9,"-"),"-")</f>
        <v>-</v>
      </c>
      <c r="BH64" s="92" t="str">
        <f>IFERROR(IF(BH$3='Rent Roll'!$U9,MAX(-SUMIF('Monthly Cash Flow'!$F$7:$EG$7,BH$4,'Monthly Cash Flow'!$F$18:$EG$18)-'Rent Roll'!$V9,0)*'Rent Roll'!$T9*'Rent Roll'!$R9,"-"),"-")</f>
        <v>-</v>
      </c>
      <c r="BI64" s="92" t="str">
        <f>IFERROR(IF(BI$3='Rent Roll'!$U9,MAX(-SUMIF('Monthly Cash Flow'!$F$7:$EG$7,BI$4,'Monthly Cash Flow'!$F$18:$EG$18)-'Rent Roll'!$V9,0)*'Rent Roll'!$T9*'Rent Roll'!$R9,"-"),"-")</f>
        <v>-</v>
      </c>
      <c r="BJ64" s="92" t="str">
        <f>IFERROR(IF(BJ$3='Rent Roll'!$U9,MAX(-SUMIF('Monthly Cash Flow'!$F$7:$EG$7,BJ$4,'Monthly Cash Flow'!$F$18:$EG$18)-'Rent Roll'!$V9,0)*'Rent Roll'!$T9*'Rent Roll'!$R9,"-"),"-")</f>
        <v>-</v>
      </c>
      <c r="BK64" s="92" t="str">
        <f>IFERROR(IF(BK$3='Rent Roll'!$U9,MAX(-SUMIF('Monthly Cash Flow'!$F$7:$EG$7,BK$4,'Monthly Cash Flow'!$F$18:$EG$18)-'Rent Roll'!$V9,0)*'Rent Roll'!$T9*'Rent Roll'!$R9,"-"),"-")</f>
        <v>-</v>
      </c>
      <c r="BL64" s="92" t="str">
        <f>IFERROR(IF(BL$3='Rent Roll'!$U9,MAX(-SUMIF('Monthly Cash Flow'!$F$7:$EG$7,BL$4,'Monthly Cash Flow'!$F$18:$EG$18)-'Rent Roll'!$V9,0)*'Rent Roll'!$T9*'Rent Roll'!$R9,"-"),"-")</f>
        <v>-</v>
      </c>
      <c r="BM64" s="92" t="str">
        <f>IFERROR(IF(BM$3='Rent Roll'!$U9,MAX(-SUMIF('Monthly Cash Flow'!$F$7:$EG$7,BM$4,'Monthly Cash Flow'!$F$18:$EG$18)-'Rent Roll'!$V9,0)*'Rent Roll'!$T9*'Rent Roll'!$R9,"-"),"-")</f>
        <v>-</v>
      </c>
      <c r="BN64" s="92" t="str">
        <f>IFERROR(IF(BN$3='Rent Roll'!$U9,MAX(-SUMIF('Monthly Cash Flow'!$F$7:$EG$7,BN$4,'Monthly Cash Flow'!$F$18:$EG$18)-'Rent Roll'!$V9,0)*'Rent Roll'!$T9*'Rent Roll'!$R9,"-"),"-")</f>
        <v>-</v>
      </c>
      <c r="BO64" s="92" t="str">
        <f>IFERROR(IF(BO$3='Rent Roll'!$U9,MAX(-SUMIF('Monthly Cash Flow'!$F$7:$EG$7,BO$4,'Monthly Cash Flow'!$F$18:$EG$18)-'Rent Roll'!$V9,0)*'Rent Roll'!$T9*'Rent Roll'!$R9,"-"),"-")</f>
        <v>-</v>
      </c>
      <c r="BP64" s="92" t="str">
        <f>IFERROR(IF(BP$3='Rent Roll'!$U9,MAX(-SUMIF('Monthly Cash Flow'!$F$7:$EG$7,BP$4,'Monthly Cash Flow'!$F$18:$EG$18)-'Rent Roll'!$V9,0)*'Rent Roll'!$T9*'Rent Roll'!$R9,"-"),"-")</f>
        <v>-</v>
      </c>
      <c r="BQ64" s="92" t="str">
        <f>IFERROR(IF(BQ$3='Rent Roll'!$U9,MAX(-SUMIF('Monthly Cash Flow'!$F$7:$EG$7,BQ$4,'Monthly Cash Flow'!$F$18:$EG$18)-'Rent Roll'!$V9,0)*'Rent Roll'!$T9*'Rent Roll'!$R9,"-"),"-")</f>
        <v>-</v>
      </c>
      <c r="BR64" s="92" t="str">
        <f>IFERROR(IF(BR$3='Rent Roll'!$U9,MAX(-SUMIF('Monthly Cash Flow'!$F$7:$EG$7,BR$4,'Monthly Cash Flow'!$F$18:$EG$18)-'Rent Roll'!$V9,0)*'Rent Roll'!$T9*'Rent Roll'!$R9,"-"),"-")</f>
        <v>-</v>
      </c>
      <c r="BS64" s="92" t="str">
        <f>IFERROR(IF(BS$3='Rent Roll'!$U9,MAX(-SUMIF('Monthly Cash Flow'!$F$7:$EG$7,BS$4,'Monthly Cash Flow'!$F$18:$EG$18)-'Rent Roll'!$V9,0)*'Rent Roll'!$T9*'Rent Roll'!$R9,"-"),"-")</f>
        <v>-</v>
      </c>
      <c r="BT64" s="92" t="str">
        <f>IFERROR(IF(BT$3='Rent Roll'!$U9,MAX(-SUMIF('Monthly Cash Flow'!$F$7:$EG$7,BT$4,'Monthly Cash Flow'!$F$18:$EG$18)-'Rent Roll'!$V9,0)*'Rent Roll'!$T9*'Rent Roll'!$R9,"-"),"-")</f>
        <v>-</v>
      </c>
      <c r="BU64" s="92" t="str">
        <f>IFERROR(IF(BU$3='Rent Roll'!$U9,MAX(-SUMIF('Monthly Cash Flow'!$F$7:$EG$7,BU$4,'Monthly Cash Flow'!$F$18:$EG$18)-'Rent Roll'!$V9,0)*'Rent Roll'!$T9*'Rent Roll'!$R9,"-"),"-")</f>
        <v>-</v>
      </c>
      <c r="BV64" s="92" t="str">
        <f>IFERROR(IF(BV$3='Rent Roll'!$U9,MAX(-SUMIF('Monthly Cash Flow'!$F$7:$EG$7,BV$4,'Monthly Cash Flow'!$F$18:$EG$18)-'Rent Roll'!$V9,0)*'Rent Roll'!$T9*'Rent Roll'!$R9,"-"),"-")</f>
        <v>-</v>
      </c>
      <c r="BW64" s="92" t="str">
        <f>IFERROR(IF(BW$3='Rent Roll'!$U9,MAX(-SUMIF('Monthly Cash Flow'!$F$7:$EG$7,BW$4,'Monthly Cash Flow'!$F$18:$EG$18)-'Rent Roll'!$V9,0)*'Rent Roll'!$T9*'Rent Roll'!$R9,"-"),"-")</f>
        <v>-</v>
      </c>
      <c r="BX64" s="92" t="str">
        <f>IFERROR(IF(BX$3='Rent Roll'!$U9,MAX(-SUMIF('Monthly Cash Flow'!$F$7:$EG$7,BX$4,'Monthly Cash Flow'!$F$18:$EG$18)-'Rent Roll'!$V9,0)*'Rent Roll'!$T9*'Rent Roll'!$R9,"-"),"-")</f>
        <v>-</v>
      </c>
      <c r="BY64" s="92" t="str">
        <f>IFERROR(IF(BY$3='Rent Roll'!$U9,MAX(-SUMIF('Monthly Cash Flow'!$F$7:$EG$7,BY$4,'Monthly Cash Flow'!$F$18:$EG$18)-'Rent Roll'!$V9,0)*'Rent Roll'!$T9*'Rent Roll'!$R9,"-"),"-")</f>
        <v>-</v>
      </c>
      <c r="BZ64" s="92" t="str">
        <f>IFERROR(IF(BZ$3='Rent Roll'!$U9,MAX(-SUMIF('Monthly Cash Flow'!$F$7:$EG$7,BZ$4,'Monthly Cash Flow'!$F$18:$EG$18)-'Rent Roll'!$V9,0)*'Rent Roll'!$T9*'Rent Roll'!$R9,"-"),"-")</f>
        <v>-</v>
      </c>
      <c r="CA64" s="92" t="str">
        <f>IFERROR(IF(CA$3='Rent Roll'!$U9,MAX(-SUMIF('Monthly Cash Flow'!$F$7:$EG$7,CA$4,'Monthly Cash Flow'!$F$18:$EG$18)-'Rent Roll'!$V9,0)*'Rent Roll'!$T9*'Rent Roll'!$R9,"-"),"-")</f>
        <v>-</v>
      </c>
      <c r="CB64" s="92" t="str">
        <f>IFERROR(IF(CB$3='Rent Roll'!$U9,MAX(-SUMIF('Monthly Cash Flow'!$F$7:$EG$7,CB$4,'Monthly Cash Flow'!$F$18:$EG$18)-'Rent Roll'!$V9,0)*'Rent Roll'!$T9*'Rent Roll'!$R9,"-"),"-")</f>
        <v>-</v>
      </c>
      <c r="CC64" s="92" t="str">
        <f>IFERROR(IF(CC$3='Rent Roll'!$U9,MAX(-SUMIF('Monthly Cash Flow'!$F$7:$EG$7,CC$4,'Monthly Cash Flow'!$F$18:$EG$18)-'Rent Roll'!$V9,0)*'Rent Roll'!$T9*'Rent Roll'!$R9,"-"),"-")</f>
        <v>-</v>
      </c>
      <c r="CD64" s="92" t="str">
        <f>IFERROR(IF(CD$3='Rent Roll'!$U9,MAX(-SUMIF('Monthly Cash Flow'!$F$7:$EG$7,CD$4,'Monthly Cash Flow'!$F$18:$EG$18)-'Rent Roll'!$V9,0)*'Rent Roll'!$T9*'Rent Roll'!$R9,"-"),"-")</f>
        <v>-</v>
      </c>
      <c r="CE64" s="92" t="str">
        <f>IFERROR(IF(CE$3='Rent Roll'!$U9,MAX(-SUMIF('Monthly Cash Flow'!$F$7:$EG$7,CE$4,'Monthly Cash Flow'!$F$18:$EG$18)-'Rent Roll'!$V9,0)*'Rent Roll'!$T9*'Rent Roll'!$R9,"-"),"-")</f>
        <v>-</v>
      </c>
      <c r="CF64" s="92" t="str">
        <f>IFERROR(IF(CF$3='Rent Roll'!$U9,MAX(-SUMIF('Monthly Cash Flow'!$F$7:$EG$7,CF$4,'Monthly Cash Flow'!$F$18:$EG$18)-'Rent Roll'!$V9,0)*'Rent Roll'!$T9*'Rent Roll'!$R9,"-"),"-")</f>
        <v>-</v>
      </c>
      <c r="CG64" s="92" t="str">
        <f>IFERROR(IF(CG$3='Rent Roll'!$U9,MAX(-SUMIF('Monthly Cash Flow'!$F$7:$EG$7,CG$4,'Monthly Cash Flow'!$F$18:$EG$18)-'Rent Roll'!$V9,0)*'Rent Roll'!$T9*'Rent Roll'!$R9,"-"),"-")</f>
        <v>-</v>
      </c>
      <c r="CH64" s="92" t="str">
        <f>IFERROR(IF(CH$3='Rent Roll'!$U9,MAX(-SUMIF('Monthly Cash Flow'!$F$7:$EG$7,CH$4,'Monthly Cash Flow'!$F$18:$EG$18)-'Rent Roll'!$V9,0)*'Rent Roll'!$T9*'Rent Roll'!$R9,"-"),"-")</f>
        <v>-</v>
      </c>
      <c r="CI64" s="92" t="str">
        <f>IFERROR(IF(CI$3='Rent Roll'!$U9,MAX(-SUMIF('Monthly Cash Flow'!$F$7:$EG$7,CI$4,'Monthly Cash Flow'!$F$18:$EG$18)-'Rent Roll'!$V9,0)*'Rent Roll'!$T9*'Rent Roll'!$R9,"-"),"-")</f>
        <v>-</v>
      </c>
      <c r="CJ64" s="92" t="str">
        <f>IFERROR(IF(CJ$3='Rent Roll'!$U9,MAX(-SUMIF('Monthly Cash Flow'!$F$7:$EG$7,CJ$4,'Monthly Cash Flow'!$F$18:$EG$18)-'Rent Roll'!$V9,0)*'Rent Roll'!$T9*'Rent Roll'!$R9,"-"),"-")</f>
        <v>-</v>
      </c>
      <c r="CK64" s="92" t="str">
        <f>IFERROR(IF(CK$3='Rent Roll'!$U9,MAX(-SUMIF('Monthly Cash Flow'!$F$7:$EG$7,CK$4,'Monthly Cash Flow'!$F$18:$EG$18)-'Rent Roll'!$V9,0)*'Rent Roll'!$T9*'Rent Roll'!$R9,"-"),"-")</f>
        <v>-</v>
      </c>
      <c r="CL64" s="92" t="str">
        <f>IFERROR(IF(CL$3='Rent Roll'!$U9,MAX(-SUMIF('Monthly Cash Flow'!$F$7:$EG$7,CL$4,'Monthly Cash Flow'!$F$18:$EG$18)-'Rent Roll'!$V9,0)*'Rent Roll'!$T9*'Rent Roll'!$R9,"-"),"-")</f>
        <v>-</v>
      </c>
      <c r="CM64" s="92" t="str">
        <f>IFERROR(IF(CM$3='Rent Roll'!$U9,MAX(-SUMIF('Monthly Cash Flow'!$F$7:$EG$7,CM$4,'Monthly Cash Flow'!$F$18:$EG$18)-'Rent Roll'!$V9,0)*'Rent Roll'!$T9*'Rent Roll'!$R9,"-"),"-")</f>
        <v>-</v>
      </c>
      <c r="CN64" s="92" t="str">
        <f>IFERROR(IF(CN$3='Rent Roll'!$U9,MAX(-SUMIF('Monthly Cash Flow'!$F$7:$EG$7,CN$4,'Monthly Cash Flow'!$F$18:$EG$18)-'Rent Roll'!$V9,0)*'Rent Roll'!$T9*'Rent Roll'!$R9,"-"),"-")</f>
        <v>-</v>
      </c>
      <c r="CO64" s="92" t="str">
        <f>IFERROR(IF(CO$3='Rent Roll'!$U9,MAX(-SUMIF('Monthly Cash Flow'!$F$7:$EG$7,CO$4,'Monthly Cash Flow'!$F$18:$EG$18)-'Rent Roll'!$V9,0)*'Rent Roll'!$T9*'Rent Roll'!$R9,"-"),"-")</f>
        <v>-</v>
      </c>
      <c r="CP64" s="92" t="str">
        <f>IFERROR(IF(CP$3='Rent Roll'!$U9,MAX(-SUMIF('Monthly Cash Flow'!$F$7:$EG$7,CP$4,'Monthly Cash Flow'!$F$18:$EG$18)-'Rent Roll'!$V9,0)*'Rent Roll'!$T9*'Rent Roll'!$R9,"-"),"-")</f>
        <v>-</v>
      </c>
      <c r="CQ64" s="92" t="str">
        <f>IFERROR(IF(CQ$3='Rent Roll'!$U9,MAX(-SUMIF('Monthly Cash Flow'!$F$7:$EG$7,CQ$4,'Monthly Cash Flow'!$F$18:$EG$18)-'Rent Roll'!$V9,0)*'Rent Roll'!$T9*'Rent Roll'!$R9,"-"),"-")</f>
        <v>-</v>
      </c>
      <c r="CR64" s="92" t="str">
        <f>IFERROR(IF(CR$3='Rent Roll'!$U9,MAX(-SUMIF('Monthly Cash Flow'!$F$7:$EG$7,CR$4,'Monthly Cash Flow'!$F$18:$EG$18)-'Rent Roll'!$V9,0)*'Rent Roll'!$T9*'Rent Roll'!$R9,"-"),"-")</f>
        <v>-</v>
      </c>
      <c r="CS64" s="92" t="str">
        <f>IFERROR(IF(CS$3='Rent Roll'!$U9,MAX(-SUMIF('Monthly Cash Flow'!$F$7:$EG$7,CS$4,'Monthly Cash Flow'!$F$18:$EG$18)-'Rent Roll'!$V9,0)*'Rent Roll'!$T9*'Rent Roll'!$R9,"-"),"-")</f>
        <v>-</v>
      </c>
      <c r="CT64" s="92" t="str">
        <f>IFERROR(IF(CT$3='Rent Roll'!$U9,MAX(-SUMIF('Monthly Cash Flow'!$F$7:$EG$7,CT$4,'Monthly Cash Flow'!$F$18:$EG$18)-'Rent Roll'!$V9,0)*'Rent Roll'!$T9*'Rent Roll'!$R9,"-"),"-")</f>
        <v>-</v>
      </c>
      <c r="CU64" s="92" t="str">
        <f>IFERROR(IF(CU$3='Rent Roll'!$U9,MAX(-SUMIF('Monthly Cash Flow'!$F$7:$EG$7,CU$4,'Monthly Cash Flow'!$F$18:$EG$18)-'Rent Roll'!$V9,0)*'Rent Roll'!$T9*'Rent Roll'!$R9,"-"),"-")</f>
        <v>-</v>
      </c>
      <c r="CV64" s="92" t="str">
        <f>IFERROR(IF(CV$3='Rent Roll'!$U9,MAX(-SUMIF('Monthly Cash Flow'!$F$7:$EG$7,CV$4,'Monthly Cash Flow'!$F$18:$EG$18)-'Rent Roll'!$V9,0)*'Rent Roll'!$T9*'Rent Roll'!$R9,"-"),"-")</f>
        <v>-</v>
      </c>
      <c r="CW64" s="92" t="str">
        <f>IFERROR(IF(CW$3='Rent Roll'!$U9,MAX(-SUMIF('Monthly Cash Flow'!$F$7:$EG$7,CW$4,'Monthly Cash Flow'!$F$18:$EG$18)-'Rent Roll'!$V9,0)*'Rent Roll'!$T9*'Rent Roll'!$R9,"-"),"-")</f>
        <v>-</v>
      </c>
      <c r="CX64" s="92" t="str">
        <f>IFERROR(IF(CX$3='Rent Roll'!$U9,MAX(-SUMIF('Monthly Cash Flow'!$F$7:$EG$7,CX$4,'Monthly Cash Flow'!$F$18:$EG$18)-'Rent Roll'!$V9,0)*'Rent Roll'!$T9*'Rent Roll'!$R9,"-"),"-")</f>
        <v>-</v>
      </c>
      <c r="CY64" s="92" t="str">
        <f>IFERROR(IF(CY$3='Rent Roll'!$U9,MAX(-SUMIF('Monthly Cash Flow'!$F$7:$EG$7,CY$4,'Monthly Cash Flow'!$F$18:$EG$18)-'Rent Roll'!$V9,0)*'Rent Roll'!$T9*'Rent Roll'!$R9,"-"),"-")</f>
        <v>-</v>
      </c>
      <c r="CZ64" s="92" t="str">
        <f>IFERROR(IF(CZ$3='Rent Roll'!$U9,MAX(-SUMIF('Monthly Cash Flow'!$F$7:$EG$7,CZ$4,'Monthly Cash Flow'!$F$18:$EG$18)-'Rent Roll'!$V9,0)*'Rent Roll'!$T9*'Rent Roll'!$R9,"-"),"-")</f>
        <v>-</v>
      </c>
      <c r="DA64" s="92" t="str">
        <f>IFERROR(IF(DA$3='Rent Roll'!$U9,MAX(-SUMIF('Monthly Cash Flow'!$F$7:$EG$7,DA$4,'Monthly Cash Flow'!$F$18:$EG$18)-'Rent Roll'!$V9,0)*'Rent Roll'!$T9*'Rent Roll'!$R9,"-"),"-")</f>
        <v>-</v>
      </c>
      <c r="DB64" s="92" t="str">
        <f>IFERROR(IF(DB$3='Rent Roll'!$U9,MAX(-SUMIF('Monthly Cash Flow'!$F$7:$EG$7,DB$4,'Monthly Cash Flow'!$F$18:$EG$18)-'Rent Roll'!$V9,0)*'Rent Roll'!$T9*'Rent Roll'!$R9,"-"),"-")</f>
        <v>-</v>
      </c>
      <c r="DC64" s="92" t="str">
        <f>IFERROR(IF(DC$3='Rent Roll'!$U9,MAX(-SUMIF('Monthly Cash Flow'!$F$7:$EG$7,DC$4,'Monthly Cash Flow'!$F$18:$EG$18)-'Rent Roll'!$V9,0)*'Rent Roll'!$T9*'Rent Roll'!$R9,"-"),"-")</f>
        <v>-</v>
      </c>
      <c r="DD64" s="92" t="str">
        <f>IFERROR(IF(DD$3='Rent Roll'!$U9,MAX(-SUMIF('Monthly Cash Flow'!$F$7:$EG$7,DD$4,'Monthly Cash Flow'!$F$18:$EG$18)-'Rent Roll'!$V9,0)*'Rent Roll'!$T9*'Rent Roll'!$R9,"-"),"-")</f>
        <v>-</v>
      </c>
      <c r="DE64" s="92" t="str">
        <f>IFERROR(IF(DE$3='Rent Roll'!$U9,MAX(-SUMIF('Monthly Cash Flow'!$F$7:$EG$7,DE$4,'Monthly Cash Flow'!$F$18:$EG$18)-'Rent Roll'!$V9,0)*'Rent Roll'!$T9*'Rent Roll'!$R9,"-"),"-")</f>
        <v>-</v>
      </c>
      <c r="DF64" s="92" t="str">
        <f>IFERROR(IF(DF$3='Rent Roll'!$U9,MAX(-SUMIF('Monthly Cash Flow'!$F$7:$EG$7,DF$4,'Monthly Cash Flow'!$F$18:$EG$18)-'Rent Roll'!$V9,0)*'Rent Roll'!$T9*'Rent Roll'!$R9,"-"),"-")</f>
        <v>-</v>
      </c>
      <c r="DG64" s="92" t="str">
        <f>IFERROR(IF(DG$3='Rent Roll'!$U9,MAX(-SUMIF('Monthly Cash Flow'!$F$7:$EG$7,DG$4,'Monthly Cash Flow'!$F$18:$EG$18)-'Rent Roll'!$V9,0)*'Rent Roll'!$T9*'Rent Roll'!$R9,"-"),"-")</f>
        <v>-</v>
      </c>
      <c r="DH64" s="92" t="str">
        <f>IFERROR(IF(DH$3='Rent Roll'!$U9,MAX(-SUMIF('Monthly Cash Flow'!$F$7:$EG$7,DH$4,'Monthly Cash Flow'!$F$18:$EG$18)-'Rent Roll'!$V9,0)*'Rent Roll'!$T9*'Rent Roll'!$R9,"-"),"-")</f>
        <v>-</v>
      </c>
      <c r="DI64" s="92" t="str">
        <f>IFERROR(IF(DI$3='Rent Roll'!$U9,MAX(-SUMIF('Monthly Cash Flow'!$F$7:$EG$7,DI$4,'Monthly Cash Flow'!$F$18:$EG$18)-'Rent Roll'!$V9,0)*'Rent Roll'!$T9*'Rent Roll'!$R9,"-"),"-")</f>
        <v>-</v>
      </c>
      <c r="DJ64" s="92" t="str">
        <f>IFERROR(IF(DJ$3='Rent Roll'!$U9,MAX(-SUMIF('Monthly Cash Flow'!$F$7:$EG$7,DJ$4,'Monthly Cash Flow'!$F$18:$EG$18)-'Rent Roll'!$V9,0)*'Rent Roll'!$T9*'Rent Roll'!$R9,"-"),"-")</f>
        <v>-</v>
      </c>
      <c r="DK64" s="92" t="str">
        <f>IFERROR(IF(DK$3='Rent Roll'!$U9,MAX(-SUMIF('Monthly Cash Flow'!$F$7:$EG$7,DK$4,'Monthly Cash Flow'!$F$18:$EG$18)-'Rent Roll'!$V9,0)*'Rent Roll'!$T9*'Rent Roll'!$R9,"-"),"-")</f>
        <v>-</v>
      </c>
      <c r="DL64" s="92" t="str">
        <f>IFERROR(IF(DL$3='Rent Roll'!$U9,MAX(-SUMIF('Monthly Cash Flow'!$F$7:$EG$7,DL$4,'Monthly Cash Flow'!$F$18:$EG$18)-'Rent Roll'!$V9,0)*'Rent Roll'!$T9*'Rent Roll'!$R9,"-"),"-")</f>
        <v>-</v>
      </c>
      <c r="DM64" s="92" t="str">
        <f>IFERROR(IF(DM$3='Rent Roll'!$U9,MAX(-SUMIF('Monthly Cash Flow'!$F$7:$EG$7,DM$4,'Monthly Cash Flow'!$F$18:$EG$18)-'Rent Roll'!$V9,0)*'Rent Roll'!$T9*'Rent Roll'!$R9,"-"),"-")</f>
        <v>-</v>
      </c>
      <c r="DN64" s="92" t="str">
        <f>IFERROR(IF(DN$3='Rent Roll'!$U9,MAX(-SUMIF('Monthly Cash Flow'!$F$7:$EG$7,DN$4,'Monthly Cash Flow'!$F$18:$EG$18)-'Rent Roll'!$V9,0)*'Rent Roll'!$T9*'Rent Roll'!$R9,"-"),"-")</f>
        <v>-</v>
      </c>
      <c r="DO64" s="92" t="str">
        <f>IFERROR(IF(DO$3='Rent Roll'!$U9,MAX(-SUMIF('Monthly Cash Flow'!$F$7:$EG$7,DO$4,'Monthly Cash Flow'!$F$18:$EG$18)-'Rent Roll'!$V9,0)*'Rent Roll'!$T9*'Rent Roll'!$R9,"-"),"-")</f>
        <v>-</v>
      </c>
      <c r="DP64" s="92" t="str">
        <f>IFERROR(IF(DP$3='Rent Roll'!$U9,MAX(-SUMIF('Monthly Cash Flow'!$F$7:$EG$7,DP$4,'Monthly Cash Flow'!$F$18:$EG$18)-'Rent Roll'!$V9,0)*'Rent Roll'!$T9*'Rent Roll'!$R9,"-"),"-")</f>
        <v>-</v>
      </c>
      <c r="DQ64" s="92" t="str">
        <f>IFERROR(IF(DQ$3='Rent Roll'!$U9,MAX(-SUMIF('Monthly Cash Flow'!$F$7:$EG$7,DQ$4,'Monthly Cash Flow'!$F$18:$EG$18)-'Rent Roll'!$V9,0)*'Rent Roll'!$T9*'Rent Roll'!$R9,"-"),"-")</f>
        <v>-</v>
      </c>
      <c r="DR64" s="92" t="str">
        <f>IFERROR(IF(DR$3='Rent Roll'!$U9,MAX(-SUMIF('Monthly Cash Flow'!$F$7:$EG$7,DR$4,'Monthly Cash Flow'!$F$18:$EG$18)-'Rent Roll'!$V9,0)*'Rent Roll'!$T9*'Rent Roll'!$R9,"-"),"-")</f>
        <v>-</v>
      </c>
      <c r="DS64" s="92" t="str">
        <f>IFERROR(IF(DS$3='Rent Roll'!$U9,MAX(-SUMIF('Monthly Cash Flow'!$F$7:$EG$7,DS$4,'Monthly Cash Flow'!$F$18:$EG$18)-'Rent Roll'!$V9,0)*'Rent Roll'!$T9*'Rent Roll'!$R9,"-"),"-")</f>
        <v>-</v>
      </c>
      <c r="DT64" s="92" t="str">
        <f>IFERROR(IF(DT$3='Rent Roll'!$U9,MAX(-SUMIF('Monthly Cash Flow'!$F$7:$EG$7,DT$4,'Monthly Cash Flow'!$F$18:$EG$18)-'Rent Roll'!$V9,0)*'Rent Roll'!$T9*'Rent Roll'!$R9,"-"),"-")</f>
        <v>-</v>
      </c>
      <c r="DU64" s="92" t="str">
        <f>IFERROR(IF(DU$3='Rent Roll'!$U9,MAX(-SUMIF('Monthly Cash Flow'!$F$7:$EG$7,DU$4,'Monthly Cash Flow'!$F$18:$EG$18)-'Rent Roll'!$V9,0)*'Rent Roll'!$T9*'Rent Roll'!$R9,"-"),"-")</f>
        <v>-</v>
      </c>
      <c r="DV64" s="92" t="str">
        <f>IFERROR(IF(DV$3='Rent Roll'!$U9,MAX(-SUMIF('Monthly Cash Flow'!$F$7:$EG$7,DV$4,'Monthly Cash Flow'!$F$18:$EG$18)-'Rent Roll'!$V9,0)*'Rent Roll'!$T9*'Rent Roll'!$R9,"-"),"-")</f>
        <v>-</v>
      </c>
      <c r="DW64" s="92" t="str">
        <f>IFERROR(IF(DW$3='Rent Roll'!$U9,MAX(-SUMIF('Monthly Cash Flow'!$F$7:$EG$7,DW$4,'Monthly Cash Flow'!$F$18:$EG$18)-'Rent Roll'!$V9,0)*'Rent Roll'!$T9*'Rent Roll'!$R9,"-"),"-")</f>
        <v>-</v>
      </c>
      <c r="DX64" s="92" t="str">
        <f>IFERROR(IF(DX$3='Rent Roll'!$U9,MAX(-SUMIF('Monthly Cash Flow'!$F$7:$EG$7,DX$4,'Monthly Cash Flow'!$F$18:$EG$18)-'Rent Roll'!$V9,0)*'Rent Roll'!$T9*'Rent Roll'!$R9,"-"),"-")</f>
        <v>-</v>
      </c>
      <c r="DY64" s="92" t="str">
        <f>IFERROR(IF(DY$3='Rent Roll'!$U9,MAX(-SUMIF('Monthly Cash Flow'!$F$7:$EG$7,DY$4,'Monthly Cash Flow'!$F$18:$EG$18)-'Rent Roll'!$V9,0)*'Rent Roll'!$T9*'Rent Roll'!$R9,"-"),"-")</f>
        <v>-</v>
      </c>
      <c r="DZ64" s="92" t="str">
        <f>IFERROR(IF(DZ$3='Rent Roll'!$U9,MAX(-SUMIF('Monthly Cash Flow'!$F$7:$EG$7,DZ$4,'Monthly Cash Flow'!$F$18:$EG$18)-'Rent Roll'!$V9,0)*'Rent Roll'!$T9*'Rent Roll'!$R9,"-"),"-")</f>
        <v>-</v>
      </c>
      <c r="EA64" s="92" t="str">
        <f>IFERROR(IF(EA$3='Rent Roll'!$U9,MAX(-SUMIF('Monthly Cash Flow'!$F$7:$EG$7,EA$4,'Monthly Cash Flow'!$F$18:$EG$18)-'Rent Roll'!$V9,0)*'Rent Roll'!$T9*'Rent Roll'!$R9,"-"),"-")</f>
        <v>-</v>
      </c>
      <c r="EB64" s="92" t="str">
        <f>IFERROR(IF(EB$3='Rent Roll'!$U9,MAX(-SUMIF('Monthly Cash Flow'!$F$7:$EG$7,EB$4,'Monthly Cash Flow'!$F$18:$EG$18)-'Rent Roll'!$V9,0)*'Rent Roll'!$T9*'Rent Roll'!$R9,"-"),"-")</f>
        <v>-</v>
      </c>
      <c r="EC64" s="92" t="str">
        <f>IFERROR(IF(EC$3='Rent Roll'!$U9,MAX(-SUMIF('Monthly Cash Flow'!$F$7:$EG$7,EC$4,'Monthly Cash Flow'!$F$18:$EG$18)-'Rent Roll'!$V9,0)*'Rent Roll'!$T9*'Rent Roll'!$R9,"-"),"-")</f>
        <v>-</v>
      </c>
      <c r="ED64" s="92" t="str">
        <f>IFERROR(IF(ED$3='Rent Roll'!$U9,MAX(-SUMIF('Monthly Cash Flow'!$F$7:$EG$7,ED$4,'Monthly Cash Flow'!$F$18:$EG$18)-'Rent Roll'!$V9,0)*'Rent Roll'!$T9*'Rent Roll'!$R9,"-"),"-")</f>
        <v>-</v>
      </c>
      <c r="EE64" s="92" t="str">
        <f>IFERROR(IF(EE$3='Rent Roll'!$U9,MAX(-SUMIF('Monthly Cash Flow'!$F$7:$EG$7,EE$4,'Monthly Cash Flow'!$F$18:$EG$18)-'Rent Roll'!$V9,0)*'Rent Roll'!$T9*'Rent Roll'!$R9,"-"),"-")</f>
        <v>-</v>
      </c>
      <c r="EF64" s="214" t="str">
        <f>IFERROR(IF(EF$3='Rent Roll'!$U9,MAX(-SUMIF('Monthly Cash Flow'!$F$7:$EG$7,EF$4,'Monthly Cash Flow'!$F$18:$EG$18)-'Rent Roll'!$V9,0)*'Rent Roll'!$T9*'Rent Roll'!$R9,"-"),"-")</f>
        <v>-</v>
      </c>
      <c r="EG64" s="251" t="s">
        <v>109</v>
      </c>
    </row>
    <row r="65" spans="2:137" x14ac:dyDescent="0.25">
      <c r="B65" s="290"/>
      <c r="C65" s="287" t="str">
        <f>CONCATENATE('Rent Roll'!B10&amp;" - "&amp;'Rent Roll'!C10)</f>
        <v xml:space="preserve"> - </v>
      </c>
      <c r="D65" s="214">
        <f t="shared" si="148"/>
        <v>0</v>
      </c>
      <c r="E65" s="92" t="str">
        <f>IFERROR(IF(E$3='Rent Roll'!$U10,MAX(-SUMIF('Monthly Cash Flow'!$F$7:$EG$7,E$4,'Monthly Cash Flow'!$F$18:$EG$18)-'Rent Roll'!$V10,0)*'Rent Roll'!$T10*'Rent Roll'!$R10,"-"),"-")</f>
        <v>-</v>
      </c>
      <c r="F65" s="92" t="str">
        <f>IFERROR(IF(F$3='Rent Roll'!$U10,MAX(-SUMIF('Monthly Cash Flow'!$F$7:$EG$7,F$4,'Monthly Cash Flow'!$F$18:$EG$18)-'Rent Roll'!$V10,0)*'Rent Roll'!$T10*'Rent Roll'!$R10,"-"),"-")</f>
        <v>-</v>
      </c>
      <c r="G65" s="92" t="str">
        <f>IFERROR(IF(G$3='Rent Roll'!$U10,MAX(-SUMIF('Monthly Cash Flow'!$F$7:$EG$7,G$4,'Monthly Cash Flow'!$F$18:$EG$18)-'Rent Roll'!$V10,0)*'Rent Roll'!$T10*'Rent Roll'!$R10,"-"),"-")</f>
        <v>-</v>
      </c>
      <c r="H65" s="92" t="str">
        <f>IFERROR(IF(H$3='Rent Roll'!$U10,MAX(-SUMIF('Monthly Cash Flow'!$F$7:$EG$7,H$4,'Monthly Cash Flow'!$F$18:$EG$18)-'Rent Roll'!$V10,0)*'Rent Roll'!$T10*'Rent Roll'!$R10,"-"),"-")</f>
        <v>-</v>
      </c>
      <c r="I65" s="92" t="str">
        <f>IFERROR(IF(I$3='Rent Roll'!$U10,MAX(-SUMIF('Monthly Cash Flow'!$F$7:$EG$7,I$4,'Monthly Cash Flow'!$F$18:$EG$18)-'Rent Roll'!$V10,0)*'Rent Roll'!$T10*'Rent Roll'!$R10,"-"),"-")</f>
        <v>-</v>
      </c>
      <c r="J65" s="92" t="str">
        <f>IFERROR(IF(J$3='Rent Roll'!$U10,MAX(-SUMIF('Monthly Cash Flow'!$F$7:$EG$7,J$4,'Monthly Cash Flow'!$F$18:$EG$18)-'Rent Roll'!$V10,0)*'Rent Roll'!$T10*'Rent Roll'!$R10,"-"),"-")</f>
        <v>-</v>
      </c>
      <c r="K65" s="92" t="str">
        <f>IFERROR(IF(K$3='Rent Roll'!$U10,MAX(-SUMIF('Monthly Cash Flow'!$F$7:$EG$7,K$4,'Monthly Cash Flow'!$F$18:$EG$18)-'Rent Roll'!$V10,0)*'Rent Roll'!$T10*'Rent Roll'!$R10,"-"),"-")</f>
        <v>-</v>
      </c>
      <c r="L65" s="92" t="str">
        <f>IFERROR(IF(L$3='Rent Roll'!$U10,MAX(-SUMIF('Monthly Cash Flow'!$F$7:$EG$7,L$4,'Monthly Cash Flow'!$F$18:$EG$18)-'Rent Roll'!$V10,0)*'Rent Roll'!$T10*'Rent Roll'!$R10,"-"),"-")</f>
        <v>-</v>
      </c>
      <c r="M65" s="92" t="str">
        <f>IFERROR(IF(M$3='Rent Roll'!$U10,MAX(-SUMIF('Monthly Cash Flow'!$F$7:$EG$7,M$4,'Monthly Cash Flow'!$F$18:$EG$18)-'Rent Roll'!$V10,0)*'Rent Roll'!$T10*'Rent Roll'!$R10,"-"),"-")</f>
        <v>-</v>
      </c>
      <c r="N65" s="92" t="str">
        <f>IFERROR(IF(N$3='Rent Roll'!$U10,MAX(-SUMIF('Monthly Cash Flow'!$F$7:$EG$7,N$4,'Monthly Cash Flow'!$F$18:$EG$18)-'Rent Roll'!$V10,0)*'Rent Roll'!$T10*'Rent Roll'!$R10,"-"),"-")</f>
        <v>-</v>
      </c>
      <c r="O65" s="92" t="str">
        <f>IFERROR(IF(O$3='Rent Roll'!$U10,MAX(-SUMIF('Monthly Cash Flow'!$F$7:$EG$7,O$4,'Monthly Cash Flow'!$F$18:$EG$18)-'Rent Roll'!$V10,0)*'Rent Roll'!$T10*'Rent Roll'!$R10,"-"),"-")</f>
        <v>-</v>
      </c>
      <c r="P65" s="92" t="str">
        <f>IFERROR(IF(P$3='Rent Roll'!$U10,MAX(-SUMIF('Monthly Cash Flow'!$F$7:$EG$7,P$4,'Monthly Cash Flow'!$F$18:$EG$18)-'Rent Roll'!$V10,0)*'Rent Roll'!$T10*'Rent Roll'!$R10,"-"),"-")</f>
        <v>-</v>
      </c>
      <c r="Q65" s="92" t="str">
        <f>IFERROR(IF(Q$3='Rent Roll'!$U10,MAX(-SUMIF('Monthly Cash Flow'!$F$7:$EG$7,Q$4,'Monthly Cash Flow'!$F$18:$EG$18)-'Rent Roll'!$V10,0)*'Rent Roll'!$T10*'Rent Roll'!$R10,"-"),"-")</f>
        <v>-</v>
      </c>
      <c r="R65" s="92" t="str">
        <f>IFERROR(IF(R$3='Rent Roll'!$U10,MAX(-SUMIF('Monthly Cash Flow'!$F$7:$EG$7,R$4,'Monthly Cash Flow'!$F$18:$EG$18)-'Rent Roll'!$V10,0)*'Rent Roll'!$T10*'Rent Roll'!$R10,"-"),"-")</f>
        <v>-</v>
      </c>
      <c r="S65" s="92" t="str">
        <f>IFERROR(IF(S$3='Rent Roll'!$U10,MAX(-SUMIF('Monthly Cash Flow'!$F$7:$EG$7,S$4,'Monthly Cash Flow'!$F$18:$EG$18)-'Rent Roll'!$V10,0)*'Rent Roll'!$T10*'Rent Roll'!$R10,"-"),"-")</f>
        <v>-</v>
      </c>
      <c r="T65" s="92" t="str">
        <f>IFERROR(IF(T$3='Rent Roll'!$U10,MAX(-SUMIF('Monthly Cash Flow'!$F$7:$EG$7,T$4,'Monthly Cash Flow'!$F$18:$EG$18)-'Rent Roll'!$V10,0)*'Rent Roll'!$T10*'Rent Roll'!$R10,"-"),"-")</f>
        <v>-</v>
      </c>
      <c r="U65" s="92" t="str">
        <f>IFERROR(IF(U$3='Rent Roll'!$U10,MAX(-SUMIF('Monthly Cash Flow'!$F$7:$EG$7,U$4,'Monthly Cash Flow'!$F$18:$EG$18)-'Rent Roll'!$V10,0)*'Rent Roll'!$T10*'Rent Roll'!$R10,"-"),"-")</f>
        <v>-</v>
      </c>
      <c r="V65" s="92" t="str">
        <f>IFERROR(IF(V$3='Rent Roll'!$U10,MAX(-SUMIF('Monthly Cash Flow'!$F$7:$EG$7,V$4,'Monthly Cash Flow'!$F$18:$EG$18)-'Rent Roll'!$V10,0)*'Rent Roll'!$T10*'Rent Roll'!$R10,"-"),"-")</f>
        <v>-</v>
      </c>
      <c r="W65" s="92" t="str">
        <f>IFERROR(IF(W$3='Rent Roll'!$U10,MAX(-SUMIF('Monthly Cash Flow'!$F$7:$EG$7,W$4,'Monthly Cash Flow'!$F$18:$EG$18)-'Rent Roll'!$V10,0)*'Rent Roll'!$T10*'Rent Roll'!$R10,"-"),"-")</f>
        <v>-</v>
      </c>
      <c r="X65" s="92" t="str">
        <f>IFERROR(IF(X$3='Rent Roll'!$U10,MAX(-SUMIF('Monthly Cash Flow'!$F$7:$EG$7,X$4,'Monthly Cash Flow'!$F$18:$EG$18)-'Rent Roll'!$V10,0)*'Rent Roll'!$T10*'Rent Roll'!$R10,"-"),"-")</f>
        <v>-</v>
      </c>
      <c r="Y65" s="92" t="str">
        <f>IFERROR(IF(Y$3='Rent Roll'!$U10,MAX(-SUMIF('Monthly Cash Flow'!$F$7:$EG$7,Y$4,'Monthly Cash Flow'!$F$18:$EG$18)-'Rent Roll'!$V10,0)*'Rent Roll'!$T10*'Rent Roll'!$R10,"-"),"-")</f>
        <v>-</v>
      </c>
      <c r="Z65" s="92" t="str">
        <f>IFERROR(IF(Z$3='Rent Roll'!$U10,MAX(-SUMIF('Monthly Cash Flow'!$F$7:$EG$7,Z$4,'Monthly Cash Flow'!$F$18:$EG$18)-'Rent Roll'!$V10,0)*'Rent Roll'!$T10*'Rent Roll'!$R10,"-"),"-")</f>
        <v>-</v>
      </c>
      <c r="AA65" s="92" t="str">
        <f>IFERROR(IF(AA$3='Rent Roll'!$U10,MAX(-SUMIF('Monthly Cash Flow'!$F$7:$EG$7,AA$4,'Monthly Cash Flow'!$F$18:$EG$18)-'Rent Roll'!$V10,0)*'Rent Roll'!$T10*'Rent Roll'!$R10,"-"),"-")</f>
        <v>-</v>
      </c>
      <c r="AB65" s="92" t="str">
        <f>IFERROR(IF(AB$3='Rent Roll'!$U10,MAX(-SUMIF('Monthly Cash Flow'!$F$7:$EG$7,AB$4,'Monthly Cash Flow'!$F$18:$EG$18)-'Rent Roll'!$V10,0)*'Rent Roll'!$T10*'Rent Roll'!$R10,"-"),"-")</f>
        <v>-</v>
      </c>
      <c r="AC65" s="92" t="str">
        <f>IFERROR(IF(AC$3='Rent Roll'!$U10,MAX(-SUMIF('Monthly Cash Flow'!$F$7:$EG$7,AC$4,'Monthly Cash Flow'!$F$18:$EG$18)-'Rent Roll'!$V10,0)*'Rent Roll'!$T10*'Rent Roll'!$R10,"-"),"-")</f>
        <v>-</v>
      </c>
      <c r="AD65" s="92" t="str">
        <f>IFERROR(IF(AD$3='Rent Roll'!$U10,MAX(-SUMIF('Monthly Cash Flow'!$F$7:$EG$7,AD$4,'Monthly Cash Flow'!$F$18:$EG$18)-'Rent Roll'!$V10,0)*'Rent Roll'!$T10*'Rent Roll'!$R10,"-"),"-")</f>
        <v>-</v>
      </c>
      <c r="AE65" s="92" t="str">
        <f>IFERROR(IF(AE$3='Rent Roll'!$U10,MAX(-SUMIF('Monthly Cash Flow'!$F$7:$EG$7,AE$4,'Monthly Cash Flow'!$F$18:$EG$18)-'Rent Roll'!$V10,0)*'Rent Roll'!$T10*'Rent Roll'!$R10,"-"),"-")</f>
        <v>-</v>
      </c>
      <c r="AF65" s="92" t="str">
        <f>IFERROR(IF(AF$3='Rent Roll'!$U10,MAX(-SUMIF('Monthly Cash Flow'!$F$7:$EG$7,AF$4,'Monthly Cash Flow'!$F$18:$EG$18)-'Rent Roll'!$V10,0)*'Rent Roll'!$T10*'Rent Roll'!$R10,"-"),"-")</f>
        <v>-</v>
      </c>
      <c r="AG65" s="92" t="str">
        <f>IFERROR(IF(AG$3='Rent Roll'!$U10,MAX(-SUMIF('Monthly Cash Flow'!$F$7:$EG$7,AG$4,'Monthly Cash Flow'!$F$18:$EG$18)-'Rent Roll'!$V10,0)*'Rent Roll'!$T10*'Rent Roll'!$R10,"-"),"-")</f>
        <v>-</v>
      </c>
      <c r="AH65" s="92" t="str">
        <f>IFERROR(IF(AH$3='Rent Roll'!$U10,MAX(-SUMIF('Monthly Cash Flow'!$F$7:$EG$7,AH$4,'Monthly Cash Flow'!$F$18:$EG$18)-'Rent Roll'!$V10,0)*'Rent Roll'!$T10*'Rent Roll'!$R10,"-"),"-")</f>
        <v>-</v>
      </c>
      <c r="AI65" s="92" t="str">
        <f>IFERROR(IF(AI$3='Rent Roll'!$U10,MAX(-SUMIF('Monthly Cash Flow'!$F$7:$EG$7,AI$4,'Monthly Cash Flow'!$F$18:$EG$18)-'Rent Roll'!$V10,0)*'Rent Roll'!$T10*'Rent Roll'!$R10,"-"),"-")</f>
        <v>-</v>
      </c>
      <c r="AJ65" s="92" t="str">
        <f>IFERROR(IF(AJ$3='Rent Roll'!$U10,MAX(-SUMIF('Monthly Cash Flow'!$F$7:$EG$7,AJ$4,'Monthly Cash Flow'!$F$18:$EG$18)-'Rent Roll'!$V10,0)*'Rent Roll'!$T10*'Rent Roll'!$R10,"-"),"-")</f>
        <v>-</v>
      </c>
      <c r="AK65" s="92" t="str">
        <f>IFERROR(IF(AK$3='Rent Roll'!$U10,MAX(-SUMIF('Monthly Cash Flow'!$F$7:$EG$7,AK$4,'Monthly Cash Flow'!$F$18:$EG$18)-'Rent Roll'!$V10,0)*'Rent Roll'!$T10*'Rent Roll'!$R10,"-"),"-")</f>
        <v>-</v>
      </c>
      <c r="AL65" s="92" t="str">
        <f>IFERROR(IF(AL$3='Rent Roll'!$U10,MAX(-SUMIF('Monthly Cash Flow'!$F$7:$EG$7,AL$4,'Monthly Cash Flow'!$F$18:$EG$18)-'Rent Roll'!$V10,0)*'Rent Roll'!$T10*'Rent Roll'!$R10,"-"),"-")</f>
        <v>-</v>
      </c>
      <c r="AM65" s="92" t="str">
        <f>IFERROR(IF(AM$3='Rent Roll'!$U10,MAX(-SUMIF('Monthly Cash Flow'!$F$7:$EG$7,AM$4,'Monthly Cash Flow'!$F$18:$EG$18)-'Rent Roll'!$V10,0)*'Rent Roll'!$T10*'Rent Roll'!$R10,"-"),"-")</f>
        <v>-</v>
      </c>
      <c r="AN65" s="92" t="str">
        <f>IFERROR(IF(AN$3='Rent Roll'!$U10,MAX(-SUMIF('Monthly Cash Flow'!$F$7:$EG$7,AN$4,'Monthly Cash Flow'!$F$18:$EG$18)-'Rent Roll'!$V10,0)*'Rent Roll'!$T10*'Rent Roll'!$R10,"-"),"-")</f>
        <v>-</v>
      </c>
      <c r="AO65" s="92" t="str">
        <f>IFERROR(IF(AO$3='Rent Roll'!$U10,MAX(-SUMIF('Monthly Cash Flow'!$F$7:$EG$7,AO$4,'Monthly Cash Flow'!$F$18:$EG$18)-'Rent Roll'!$V10,0)*'Rent Roll'!$T10*'Rent Roll'!$R10,"-"),"-")</f>
        <v>-</v>
      </c>
      <c r="AP65" s="92" t="str">
        <f>IFERROR(IF(AP$3='Rent Roll'!$U10,MAX(-SUMIF('Monthly Cash Flow'!$F$7:$EG$7,AP$4,'Monthly Cash Flow'!$F$18:$EG$18)-'Rent Roll'!$V10,0)*'Rent Roll'!$T10*'Rent Roll'!$R10,"-"),"-")</f>
        <v>-</v>
      </c>
      <c r="AQ65" s="92" t="str">
        <f>IFERROR(IF(AQ$3='Rent Roll'!$U10,MAX(-SUMIF('Monthly Cash Flow'!$F$7:$EG$7,AQ$4,'Monthly Cash Flow'!$F$18:$EG$18)-'Rent Roll'!$V10,0)*'Rent Roll'!$T10*'Rent Roll'!$R10,"-"),"-")</f>
        <v>-</v>
      </c>
      <c r="AR65" s="92" t="str">
        <f>IFERROR(IF(AR$3='Rent Roll'!$U10,MAX(-SUMIF('Monthly Cash Flow'!$F$7:$EG$7,AR$4,'Monthly Cash Flow'!$F$18:$EG$18)-'Rent Roll'!$V10,0)*'Rent Roll'!$T10*'Rent Roll'!$R10,"-"),"-")</f>
        <v>-</v>
      </c>
      <c r="AS65" s="92" t="str">
        <f>IFERROR(IF(AS$3='Rent Roll'!$U10,MAX(-SUMIF('Monthly Cash Flow'!$F$7:$EG$7,AS$4,'Monthly Cash Flow'!$F$18:$EG$18)-'Rent Roll'!$V10,0)*'Rent Roll'!$T10*'Rent Roll'!$R10,"-"),"-")</f>
        <v>-</v>
      </c>
      <c r="AT65" s="92" t="str">
        <f>IFERROR(IF(AT$3='Rent Roll'!$U10,MAX(-SUMIF('Monthly Cash Flow'!$F$7:$EG$7,AT$4,'Monthly Cash Flow'!$F$18:$EG$18)-'Rent Roll'!$V10,0)*'Rent Roll'!$T10*'Rent Roll'!$R10,"-"),"-")</f>
        <v>-</v>
      </c>
      <c r="AU65" s="92" t="str">
        <f>IFERROR(IF(AU$3='Rent Roll'!$U10,MAX(-SUMIF('Monthly Cash Flow'!$F$7:$EG$7,AU$4,'Monthly Cash Flow'!$F$18:$EG$18)-'Rent Roll'!$V10,0)*'Rent Roll'!$T10*'Rent Roll'!$R10,"-"),"-")</f>
        <v>-</v>
      </c>
      <c r="AV65" s="92" t="str">
        <f>IFERROR(IF(AV$3='Rent Roll'!$U10,MAX(-SUMIF('Monthly Cash Flow'!$F$7:$EG$7,AV$4,'Monthly Cash Flow'!$F$18:$EG$18)-'Rent Roll'!$V10,0)*'Rent Roll'!$T10*'Rent Roll'!$R10,"-"),"-")</f>
        <v>-</v>
      </c>
      <c r="AW65" s="92" t="str">
        <f>IFERROR(IF(AW$3='Rent Roll'!$U10,MAX(-SUMIF('Monthly Cash Flow'!$F$7:$EG$7,AW$4,'Monthly Cash Flow'!$F$18:$EG$18)-'Rent Roll'!$V10,0)*'Rent Roll'!$T10*'Rent Roll'!$R10,"-"),"-")</f>
        <v>-</v>
      </c>
      <c r="AX65" s="92" t="str">
        <f>IFERROR(IF(AX$3='Rent Roll'!$U10,MAX(-SUMIF('Monthly Cash Flow'!$F$7:$EG$7,AX$4,'Monthly Cash Flow'!$F$18:$EG$18)-'Rent Roll'!$V10,0)*'Rent Roll'!$T10*'Rent Roll'!$R10,"-"),"-")</f>
        <v>-</v>
      </c>
      <c r="AY65" s="92" t="str">
        <f>IFERROR(IF(AY$3='Rent Roll'!$U10,MAX(-SUMIF('Monthly Cash Flow'!$F$7:$EG$7,AY$4,'Monthly Cash Flow'!$F$18:$EG$18)-'Rent Roll'!$V10,0)*'Rent Roll'!$T10*'Rent Roll'!$R10,"-"),"-")</f>
        <v>-</v>
      </c>
      <c r="AZ65" s="92" t="str">
        <f>IFERROR(IF(AZ$3='Rent Roll'!$U10,MAX(-SUMIF('Monthly Cash Flow'!$F$7:$EG$7,AZ$4,'Monthly Cash Flow'!$F$18:$EG$18)-'Rent Roll'!$V10,0)*'Rent Roll'!$T10*'Rent Roll'!$R10,"-"),"-")</f>
        <v>-</v>
      </c>
      <c r="BA65" s="92" t="str">
        <f>IFERROR(IF(BA$3='Rent Roll'!$U10,MAX(-SUMIF('Monthly Cash Flow'!$F$7:$EG$7,BA$4,'Monthly Cash Flow'!$F$18:$EG$18)-'Rent Roll'!$V10,0)*'Rent Roll'!$T10*'Rent Roll'!$R10,"-"),"-")</f>
        <v>-</v>
      </c>
      <c r="BB65" s="92" t="str">
        <f>IFERROR(IF(BB$3='Rent Roll'!$U10,MAX(-SUMIF('Monthly Cash Flow'!$F$7:$EG$7,BB$4,'Monthly Cash Flow'!$F$18:$EG$18)-'Rent Roll'!$V10,0)*'Rent Roll'!$T10*'Rent Roll'!$R10,"-"),"-")</f>
        <v>-</v>
      </c>
      <c r="BC65" s="92" t="str">
        <f>IFERROR(IF(BC$3='Rent Roll'!$U10,MAX(-SUMIF('Monthly Cash Flow'!$F$7:$EG$7,BC$4,'Monthly Cash Flow'!$F$18:$EG$18)-'Rent Roll'!$V10,0)*'Rent Roll'!$T10*'Rent Roll'!$R10,"-"),"-")</f>
        <v>-</v>
      </c>
      <c r="BD65" s="92" t="str">
        <f>IFERROR(IF(BD$3='Rent Roll'!$U10,MAX(-SUMIF('Monthly Cash Flow'!$F$7:$EG$7,BD$4,'Monthly Cash Flow'!$F$18:$EG$18)-'Rent Roll'!$V10,0)*'Rent Roll'!$T10*'Rent Roll'!$R10,"-"),"-")</f>
        <v>-</v>
      </c>
      <c r="BE65" s="92" t="str">
        <f>IFERROR(IF(BE$3='Rent Roll'!$U10,MAX(-SUMIF('Monthly Cash Flow'!$F$7:$EG$7,BE$4,'Monthly Cash Flow'!$F$18:$EG$18)-'Rent Roll'!$V10,0)*'Rent Roll'!$T10*'Rent Roll'!$R10,"-"),"-")</f>
        <v>-</v>
      </c>
      <c r="BF65" s="92" t="str">
        <f>IFERROR(IF(BF$3='Rent Roll'!$U10,MAX(-SUMIF('Monthly Cash Flow'!$F$7:$EG$7,BF$4,'Monthly Cash Flow'!$F$18:$EG$18)-'Rent Roll'!$V10,0)*'Rent Roll'!$T10*'Rent Roll'!$R10,"-"),"-")</f>
        <v>-</v>
      </c>
      <c r="BG65" s="92" t="str">
        <f>IFERROR(IF(BG$3='Rent Roll'!$U10,MAX(-SUMIF('Monthly Cash Flow'!$F$7:$EG$7,BG$4,'Monthly Cash Flow'!$F$18:$EG$18)-'Rent Roll'!$V10,0)*'Rent Roll'!$T10*'Rent Roll'!$R10,"-"),"-")</f>
        <v>-</v>
      </c>
      <c r="BH65" s="92" t="str">
        <f>IFERROR(IF(BH$3='Rent Roll'!$U10,MAX(-SUMIF('Monthly Cash Flow'!$F$7:$EG$7,BH$4,'Monthly Cash Flow'!$F$18:$EG$18)-'Rent Roll'!$V10,0)*'Rent Roll'!$T10*'Rent Roll'!$R10,"-"),"-")</f>
        <v>-</v>
      </c>
      <c r="BI65" s="92" t="str">
        <f>IFERROR(IF(BI$3='Rent Roll'!$U10,MAX(-SUMIF('Monthly Cash Flow'!$F$7:$EG$7,BI$4,'Monthly Cash Flow'!$F$18:$EG$18)-'Rent Roll'!$V10,0)*'Rent Roll'!$T10*'Rent Roll'!$R10,"-"),"-")</f>
        <v>-</v>
      </c>
      <c r="BJ65" s="92" t="str">
        <f>IFERROR(IF(BJ$3='Rent Roll'!$U10,MAX(-SUMIF('Monthly Cash Flow'!$F$7:$EG$7,BJ$4,'Monthly Cash Flow'!$F$18:$EG$18)-'Rent Roll'!$V10,0)*'Rent Roll'!$T10*'Rent Roll'!$R10,"-"),"-")</f>
        <v>-</v>
      </c>
      <c r="BK65" s="92" t="str">
        <f>IFERROR(IF(BK$3='Rent Roll'!$U10,MAX(-SUMIF('Monthly Cash Flow'!$F$7:$EG$7,BK$4,'Monthly Cash Flow'!$F$18:$EG$18)-'Rent Roll'!$V10,0)*'Rent Roll'!$T10*'Rent Roll'!$R10,"-"),"-")</f>
        <v>-</v>
      </c>
      <c r="BL65" s="92" t="str">
        <f>IFERROR(IF(BL$3='Rent Roll'!$U10,MAX(-SUMIF('Monthly Cash Flow'!$F$7:$EG$7,BL$4,'Monthly Cash Flow'!$F$18:$EG$18)-'Rent Roll'!$V10,0)*'Rent Roll'!$T10*'Rent Roll'!$R10,"-"),"-")</f>
        <v>-</v>
      </c>
      <c r="BM65" s="92" t="str">
        <f>IFERROR(IF(BM$3='Rent Roll'!$U10,MAX(-SUMIF('Monthly Cash Flow'!$F$7:$EG$7,BM$4,'Monthly Cash Flow'!$F$18:$EG$18)-'Rent Roll'!$V10,0)*'Rent Roll'!$T10*'Rent Roll'!$R10,"-"),"-")</f>
        <v>-</v>
      </c>
      <c r="BN65" s="92" t="str">
        <f>IFERROR(IF(BN$3='Rent Roll'!$U10,MAX(-SUMIF('Monthly Cash Flow'!$F$7:$EG$7,BN$4,'Monthly Cash Flow'!$F$18:$EG$18)-'Rent Roll'!$V10,0)*'Rent Roll'!$T10*'Rent Roll'!$R10,"-"),"-")</f>
        <v>-</v>
      </c>
      <c r="BO65" s="92" t="str">
        <f>IFERROR(IF(BO$3='Rent Roll'!$U10,MAX(-SUMIF('Monthly Cash Flow'!$F$7:$EG$7,BO$4,'Monthly Cash Flow'!$F$18:$EG$18)-'Rent Roll'!$V10,0)*'Rent Roll'!$T10*'Rent Roll'!$R10,"-"),"-")</f>
        <v>-</v>
      </c>
      <c r="BP65" s="92" t="str">
        <f>IFERROR(IF(BP$3='Rent Roll'!$U10,MAX(-SUMIF('Monthly Cash Flow'!$F$7:$EG$7,BP$4,'Monthly Cash Flow'!$F$18:$EG$18)-'Rent Roll'!$V10,0)*'Rent Roll'!$T10*'Rent Roll'!$R10,"-"),"-")</f>
        <v>-</v>
      </c>
      <c r="BQ65" s="92" t="str">
        <f>IFERROR(IF(BQ$3='Rent Roll'!$U10,MAX(-SUMIF('Monthly Cash Flow'!$F$7:$EG$7,BQ$4,'Monthly Cash Flow'!$F$18:$EG$18)-'Rent Roll'!$V10,0)*'Rent Roll'!$T10*'Rent Roll'!$R10,"-"),"-")</f>
        <v>-</v>
      </c>
      <c r="BR65" s="92" t="str">
        <f>IFERROR(IF(BR$3='Rent Roll'!$U10,MAX(-SUMIF('Monthly Cash Flow'!$F$7:$EG$7,BR$4,'Monthly Cash Flow'!$F$18:$EG$18)-'Rent Roll'!$V10,0)*'Rent Roll'!$T10*'Rent Roll'!$R10,"-"),"-")</f>
        <v>-</v>
      </c>
      <c r="BS65" s="92" t="str">
        <f>IFERROR(IF(BS$3='Rent Roll'!$U10,MAX(-SUMIF('Monthly Cash Flow'!$F$7:$EG$7,BS$4,'Monthly Cash Flow'!$F$18:$EG$18)-'Rent Roll'!$V10,0)*'Rent Roll'!$T10*'Rent Roll'!$R10,"-"),"-")</f>
        <v>-</v>
      </c>
      <c r="BT65" s="92" t="str">
        <f>IFERROR(IF(BT$3='Rent Roll'!$U10,MAX(-SUMIF('Monthly Cash Flow'!$F$7:$EG$7,BT$4,'Monthly Cash Flow'!$F$18:$EG$18)-'Rent Roll'!$V10,0)*'Rent Roll'!$T10*'Rent Roll'!$R10,"-"),"-")</f>
        <v>-</v>
      </c>
      <c r="BU65" s="92" t="str">
        <f>IFERROR(IF(BU$3='Rent Roll'!$U10,MAX(-SUMIF('Monthly Cash Flow'!$F$7:$EG$7,BU$4,'Monthly Cash Flow'!$F$18:$EG$18)-'Rent Roll'!$V10,0)*'Rent Roll'!$T10*'Rent Roll'!$R10,"-"),"-")</f>
        <v>-</v>
      </c>
      <c r="BV65" s="92" t="str">
        <f>IFERROR(IF(BV$3='Rent Roll'!$U10,MAX(-SUMIF('Monthly Cash Flow'!$F$7:$EG$7,BV$4,'Monthly Cash Flow'!$F$18:$EG$18)-'Rent Roll'!$V10,0)*'Rent Roll'!$T10*'Rent Roll'!$R10,"-"),"-")</f>
        <v>-</v>
      </c>
      <c r="BW65" s="92" t="str">
        <f>IFERROR(IF(BW$3='Rent Roll'!$U10,MAX(-SUMIF('Monthly Cash Flow'!$F$7:$EG$7,BW$4,'Monthly Cash Flow'!$F$18:$EG$18)-'Rent Roll'!$V10,0)*'Rent Roll'!$T10*'Rent Roll'!$R10,"-"),"-")</f>
        <v>-</v>
      </c>
      <c r="BX65" s="92" t="str">
        <f>IFERROR(IF(BX$3='Rent Roll'!$U10,MAX(-SUMIF('Monthly Cash Flow'!$F$7:$EG$7,BX$4,'Monthly Cash Flow'!$F$18:$EG$18)-'Rent Roll'!$V10,0)*'Rent Roll'!$T10*'Rent Roll'!$R10,"-"),"-")</f>
        <v>-</v>
      </c>
      <c r="BY65" s="92" t="str">
        <f>IFERROR(IF(BY$3='Rent Roll'!$U10,MAX(-SUMIF('Monthly Cash Flow'!$F$7:$EG$7,BY$4,'Monthly Cash Flow'!$F$18:$EG$18)-'Rent Roll'!$V10,0)*'Rent Roll'!$T10*'Rent Roll'!$R10,"-"),"-")</f>
        <v>-</v>
      </c>
      <c r="BZ65" s="92" t="str">
        <f>IFERROR(IF(BZ$3='Rent Roll'!$U10,MAX(-SUMIF('Monthly Cash Flow'!$F$7:$EG$7,BZ$4,'Monthly Cash Flow'!$F$18:$EG$18)-'Rent Roll'!$V10,0)*'Rent Roll'!$T10*'Rent Roll'!$R10,"-"),"-")</f>
        <v>-</v>
      </c>
      <c r="CA65" s="92" t="str">
        <f>IFERROR(IF(CA$3='Rent Roll'!$U10,MAX(-SUMIF('Monthly Cash Flow'!$F$7:$EG$7,CA$4,'Monthly Cash Flow'!$F$18:$EG$18)-'Rent Roll'!$V10,0)*'Rent Roll'!$T10*'Rent Roll'!$R10,"-"),"-")</f>
        <v>-</v>
      </c>
      <c r="CB65" s="92" t="str">
        <f>IFERROR(IF(CB$3='Rent Roll'!$U10,MAX(-SUMIF('Monthly Cash Flow'!$F$7:$EG$7,CB$4,'Monthly Cash Flow'!$F$18:$EG$18)-'Rent Roll'!$V10,0)*'Rent Roll'!$T10*'Rent Roll'!$R10,"-"),"-")</f>
        <v>-</v>
      </c>
      <c r="CC65" s="92" t="str">
        <f>IFERROR(IF(CC$3='Rent Roll'!$U10,MAX(-SUMIF('Monthly Cash Flow'!$F$7:$EG$7,CC$4,'Monthly Cash Flow'!$F$18:$EG$18)-'Rent Roll'!$V10,0)*'Rent Roll'!$T10*'Rent Roll'!$R10,"-"),"-")</f>
        <v>-</v>
      </c>
      <c r="CD65" s="92" t="str">
        <f>IFERROR(IF(CD$3='Rent Roll'!$U10,MAX(-SUMIF('Monthly Cash Flow'!$F$7:$EG$7,CD$4,'Monthly Cash Flow'!$F$18:$EG$18)-'Rent Roll'!$V10,0)*'Rent Roll'!$T10*'Rent Roll'!$R10,"-"),"-")</f>
        <v>-</v>
      </c>
      <c r="CE65" s="92" t="str">
        <f>IFERROR(IF(CE$3='Rent Roll'!$U10,MAX(-SUMIF('Monthly Cash Flow'!$F$7:$EG$7,CE$4,'Monthly Cash Flow'!$F$18:$EG$18)-'Rent Roll'!$V10,0)*'Rent Roll'!$T10*'Rent Roll'!$R10,"-"),"-")</f>
        <v>-</v>
      </c>
      <c r="CF65" s="92" t="str">
        <f>IFERROR(IF(CF$3='Rent Roll'!$U10,MAX(-SUMIF('Monthly Cash Flow'!$F$7:$EG$7,CF$4,'Monthly Cash Flow'!$F$18:$EG$18)-'Rent Roll'!$V10,0)*'Rent Roll'!$T10*'Rent Roll'!$R10,"-"),"-")</f>
        <v>-</v>
      </c>
      <c r="CG65" s="92" t="str">
        <f>IFERROR(IF(CG$3='Rent Roll'!$U10,MAX(-SUMIF('Monthly Cash Flow'!$F$7:$EG$7,CG$4,'Monthly Cash Flow'!$F$18:$EG$18)-'Rent Roll'!$V10,0)*'Rent Roll'!$T10*'Rent Roll'!$R10,"-"),"-")</f>
        <v>-</v>
      </c>
      <c r="CH65" s="92" t="str">
        <f>IFERROR(IF(CH$3='Rent Roll'!$U10,MAX(-SUMIF('Monthly Cash Flow'!$F$7:$EG$7,CH$4,'Monthly Cash Flow'!$F$18:$EG$18)-'Rent Roll'!$V10,0)*'Rent Roll'!$T10*'Rent Roll'!$R10,"-"),"-")</f>
        <v>-</v>
      </c>
      <c r="CI65" s="92" t="str">
        <f>IFERROR(IF(CI$3='Rent Roll'!$U10,MAX(-SUMIF('Monthly Cash Flow'!$F$7:$EG$7,CI$4,'Monthly Cash Flow'!$F$18:$EG$18)-'Rent Roll'!$V10,0)*'Rent Roll'!$T10*'Rent Roll'!$R10,"-"),"-")</f>
        <v>-</v>
      </c>
      <c r="CJ65" s="92" t="str">
        <f>IFERROR(IF(CJ$3='Rent Roll'!$U10,MAX(-SUMIF('Monthly Cash Flow'!$F$7:$EG$7,CJ$4,'Monthly Cash Flow'!$F$18:$EG$18)-'Rent Roll'!$V10,0)*'Rent Roll'!$T10*'Rent Roll'!$R10,"-"),"-")</f>
        <v>-</v>
      </c>
      <c r="CK65" s="92" t="str">
        <f>IFERROR(IF(CK$3='Rent Roll'!$U10,MAX(-SUMIF('Monthly Cash Flow'!$F$7:$EG$7,CK$4,'Monthly Cash Flow'!$F$18:$EG$18)-'Rent Roll'!$V10,0)*'Rent Roll'!$T10*'Rent Roll'!$R10,"-"),"-")</f>
        <v>-</v>
      </c>
      <c r="CL65" s="92" t="str">
        <f>IFERROR(IF(CL$3='Rent Roll'!$U10,MAX(-SUMIF('Monthly Cash Flow'!$F$7:$EG$7,CL$4,'Monthly Cash Flow'!$F$18:$EG$18)-'Rent Roll'!$V10,0)*'Rent Roll'!$T10*'Rent Roll'!$R10,"-"),"-")</f>
        <v>-</v>
      </c>
      <c r="CM65" s="92" t="str">
        <f>IFERROR(IF(CM$3='Rent Roll'!$U10,MAX(-SUMIF('Monthly Cash Flow'!$F$7:$EG$7,CM$4,'Monthly Cash Flow'!$F$18:$EG$18)-'Rent Roll'!$V10,0)*'Rent Roll'!$T10*'Rent Roll'!$R10,"-"),"-")</f>
        <v>-</v>
      </c>
      <c r="CN65" s="92" t="str">
        <f>IFERROR(IF(CN$3='Rent Roll'!$U10,MAX(-SUMIF('Monthly Cash Flow'!$F$7:$EG$7,CN$4,'Monthly Cash Flow'!$F$18:$EG$18)-'Rent Roll'!$V10,0)*'Rent Roll'!$T10*'Rent Roll'!$R10,"-"),"-")</f>
        <v>-</v>
      </c>
      <c r="CO65" s="92" t="str">
        <f>IFERROR(IF(CO$3='Rent Roll'!$U10,MAX(-SUMIF('Monthly Cash Flow'!$F$7:$EG$7,CO$4,'Monthly Cash Flow'!$F$18:$EG$18)-'Rent Roll'!$V10,0)*'Rent Roll'!$T10*'Rent Roll'!$R10,"-"),"-")</f>
        <v>-</v>
      </c>
      <c r="CP65" s="92" t="str">
        <f>IFERROR(IF(CP$3='Rent Roll'!$U10,MAX(-SUMIF('Monthly Cash Flow'!$F$7:$EG$7,CP$4,'Monthly Cash Flow'!$F$18:$EG$18)-'Rent Roll'!$V10,0)*'Rent Roll'!$T10*'Rent Roll'!$R10,"-"),"-")</f>
        <v>-</v>
      </c>
      <c r="CQ65" s="92" t="str">
        <f>IFERROR(IF(CQ$3='Rent Roll'!$U10,MAX(-SUMIF('Monthly Cash Flow'!$F$7:$EG$7,CQ$4,'Monthly Cash Flow'!$F$18:$EG$18)-'Rent Roll'!$V10,0)*'Rent Roll'!$T10*'Rent Roll'!$R10,"-"),"-")</f>
        <v>-</v>
      </c>
      <c r="CR65" s="92" t="str">
        <f>IFERROR(IF(CR$3='Rent Roll'!$U10,MAX(-SUMIF('Monthly Cash Flow'!$F$7:$EG$7,CR$4,'Monthly Cash Flow'!$F$18:$EG$18)-'Rent Roll'!$V10,0)*'Rent Roll'!$T10*'Rent Roll'!$R10,"-"),"-")</f>
        <v>-</v>
      </c>
      <c r="CS65" s="92" t="str">
        <f>IFERROR(IF(CS$3='Rent Roll'!$U10,MAX(-SUMIF('Monthly Cash Flow'!$F$7:$EG$7,CS$4,'Monthly Cash Flow'!$F$18:$EG$18)-'Rent Roll'!$V10,0)*'Rent Roll'!$T10*'Rent Roll'!$R10,"-"),"-")</f>
        <v>-</v>
      </c>
      <c r="CT65" s="92" t="str">
        <f>IFERROR(IF(CT$3='Rent Roll'!$U10,MAX(-SUMIF('Monthly Cash Flow'!$F$7:$EG$7,CT$4,'Monthly Cash Flow'!$F$18:$EG$18)-'Rent Roll'!$V10,0)*'Rent Roll'!$T10*'Rent Roll'!$R10,"-"),"-")</f>
        <v>-</v>
      </c>
      <c r="CU65" s="92" t="str">
        <f>IFERROR(IF(CU$3='Rent Roll'!$U10,MAX(-SUMIF('Monthly Cash Flow'!$F$7:$EG$7,CU$4,'Monthly Cash Flow'!$F$18:$EG$18)-'Rent Roll'!$V10,0)*'Rent Roll'!$T10*'Rent Roll'!$R10,"-"),"-")</f>
        <v>-</v>
      </c>
      <c r="CV65" s="92" t="str">
        <f>IFERROR(IF(CV$3='Rent Roll'!$U10,MAX(-SUMIF('Monthly Cash Flow'!$F$7:$EG$7,CV$4,'Monthly Cash Flow'!$F$18:$EG$18)-'Rent Roll'!$V10,0)*'Rent Roll'!$T10*'Rent Roll'!$R10,"-"),"-")</f>
        <v>-</v>
      </c>
      <c r="CW65" s="92" t="str">
        <f>IFERROR(IF(CW$3='Rent Roll'!$U10,MAX(-SUMIF('Monthly Cash Flow'!$F$7:$EG$7,CW$4,'Monthly Cash Flow'!$F$18:$EG$18)-'Rent Roll'!$V10,0)*'Rent Roll'!$T10*'Rent Roll'!$R10,"-"),"-")</f>
        <v>-</v>
      </c>
      <c r="CX65" s="92" t="str">
        <f>IFERROR(IF(CX$3='Rent Roll'!$U10,MAX(-SUMIF('Monthly Cash Flow'!$F$7:$EG$7,CX$4,'Monthly Cash Flow'!$F$18:$EG$18)-'Rent Roll'!$V10,0)*'Rent Roll'!$T10*'Rent Roll'!$R10,"-"),"-")</f>
        <v>-</v>
      </c>
      <c r="CY65" s="92" t="str">
        <f>IFERROR(IF(CY$3='Rent Roll'!$U10,MAX(-SUMIF('Monthly Cash Flow'!$F$7:$EG$7,CY$4,'Monthly Cash Flow'!$F$18:$EG$18)-'Rent Roll'!$V10,0)*'Rent Roll'!$T10*'Rent Roll'!$R10,"-"),"-")</f>
        <v>-</v>
      </c>
      <c r="CZ65" s="92" t="str">
        <f>IFERROR(IF(CZ$3='Rent Roll'!$U10,MAX(-SUMIF('Monthly Cash Flow'!$F$7:$EG$7,CZ$4,'Monthly Cash Flow'!$F$18:$EG$18)-'Rent Roll'!$V10,0)*'Rent Roll'!$T10*'Rent Roll'!$R10,"-"),"-")</f>
        <v>-</v>
      </c>
      <c r="DA65" s="92" t="str">
        <f>IFERROR(IF(DA$3='Rent Roll'!$U10,MAX(-SUMIF('Monthly Cash Flow'!$F$7:$EG$7,DA$4,'Monthly Cash Flow'!$F$18:$EG$18)-'Rent Roll'!$V10,0)*'Rent Roll'!$T10*'Rent Roll'!$R10,"-"),"-")</f>
        <v>-</v>
      </c>
      <c r="DB65" s="92" t="str">
        <f>IFERROR(IF(DB$3='Rent Roll'!$U10,MAX(-SUMIF('Monthly Cash Flow'!$F$7:$EG$7,DB$4,'Monthly Cash Flow'!$F$18:$EG$18)-'Rent Roll'!$V10,0)*'Rent Roll'!$T10*'Rent Roll'!$R10,"-"),"-")</f>
        <v>-</v>
      </c>
      <c r="DC65" s="92" t="str">
        <f>IFERROR(IF(DC$3='Rent Roll'!$U10,MAX(-SUMIF('Monthly Cash Flow'!$F$7:$EG$7,DC$4,'Monthly Cash Flow'!$F$18:$EG$18)-'Rent Roll'!$V10,0)*'Rent Roll'!$T10*'Rent Roll'!$R10,"-"),"-")</f>
        <v>-</v>
      </c>
      <c r="DD65" s="92" t="str">
        <f>IFERROR(IF(DD$3='Rent Roll'!$U10,MAX(-SUMIF('Monthly Cash Flow'!$F$7:$EG$7,DD$4,'Monthly Cash Flow'!$F$18:$EG$18)-'Rent Roll'!$V10,0)*'Rent Roll'!$T10*'Rent Roll'!$R10,"-"),"-")</f>
        <v>-</v>
      </c>
      <c r="DE65" s="92" t="str">
        <f>IFERROR(IF(DE$3='Rent Roll'!$U10,MAX(-SUMIF('Monthly Cash Flow'!$F$7:$EG$7,DE$4,'Monthly Cash Flow'!$F$18:$EG$18)-'Rent Roll'!$V10,0)*'Rent Roll'!$T10*'Rent Roll'!$R10,"-"),"-")</f>
        <v>-</v>
      </c>
      <c r="DF65" s="92" t="str">
        <f>IFERROR(IF(DF$3='Rent Roll'!$U10,MAX(-SUMIF('Monthly Cash Flow'!$F$7:$EG$7,DF$4,'Monthly Cash Flow'!$F$18:$EG$18)-'Rent Roll'!$V10,0)*'Rent Roll'!$T10*'Rent Roll'!$R10,"-"),"-")</f>
        <v>-</v>
      </c>
      <c r="DG65" s="92" t="str">
        <f>IFERROR(IF(DG$3='Rent Roll'!$U10,MAX(-SUMIF('Monthly Cash Flow'!$F$7:$EG$7,DG$4,'Monthly Cash Flow'!$F$18:$EG$18)-'Rent Roll'!$V10,0)*'Rent Roll'!$T10*'Rent Roll'!$R10,"-"),"-")</f>
        <v>-</v>
      </c>
      <c r="DH65" s="92" t="str">
        <f>IFERROR(IF(DH$3='Rent Roll'!$U10,MAX(-SUMIF('Monthly Cash Flow'!$F$7:$EG$7,DH$4,'Monthly Cash Flow'!$F$18:$EG$18)-'Rent Roll'!$V10,0)*'Rent Roll'!$T10*'Rent Roll'!$R10,"-"),"-")</f>
        <v>-</v>
      </c>
      <c r="DI65" s="92" t="str">
        <f>IFERROR(IF(DI$3='Rent Roll'!$U10,MAX(-SUMIF('Monthly Cash Flow'!$F$7:$EG$7,DI$4,'Monthly Cash Flow'!$F$18:$EG$18)-'Rent Roll'!$V10,0)*'Rent Roll'!$T10*'Rent Roll'!$R10,"-"),"-")</f>
        <v>-</v>
      </c>
      <c r="DJ65" s="92" t="str">
        <f>IFERROR(IF(DJ$3='Rent Roll'!$U10,MAX(-SUMIF('Monthly Cash Flow'!$F$7:$EG$7,DJ$4,'Monthly Cash Flow'!$F$18:$EG$18)-'Rent Roll'!$V10,0)*'Rent Roll'!$T10*'Rent Roll'!$R10,"-"),"-")</f>
        <v>-</v>
      </c>
      <c r="DK65" s="92" t="str">
        <f>IFERROR(IF(DK$3='Rent Roll'!$U10,MAX(-SUMIF('Monthly Cash Flow'!$F$7:$EG$7,DK$4,'Monthly Cash Flow'!$F$18:$EG$18)-'Rent Roll'!$V10,0)*'Rent Roll'!$T10*'Rent Roll'!$R10,"-"),"-")</f>
        <v>-</v>
      </c>
      <c r="DL65" s="92" t="str">
        <f>IFERROR(IF(DL$3='Rent Roll'!$U10,MAX(-SUMIF('Monthly Cash Flow'!$F$7:$EG$7,DL$4,'Monthly Cash Flow'!$F$18:$EG$18)-'Rent Roll'!$V10,0)*'Rent Roll'!$T10*'Rent Roll'!$R10,"-"),"-")</f>
        <v>-</v>
      </c>
      <c r="DM65" s="92" t="str">
        <f>IFERROR(IF(DM$3='Rent Roll'!$U10,MAX(-SUMIF('Monthly Cash Flow'!$F$7:$EG$7,DM$4,'Monthly Cash Flow'!$F$18:$EG$18)-'Rent Roll'!$V10,0)*'Rent Roll'!$T10*'Rent Roll'!$R10,"-"),"-")</f>
        <v>-</v>
      </c>
      <c r="DN65" s="92" t="str">
        <f>IFERROR(IF(DN$3='Rent Roll'!$U10,MAX(-SUMIF('Monthly Cash Flow'!$F$7:$EG$7,DN$4,'Monthly Cash Flow'!$F$18:$EG$18)-'Rent Roll'!$V10,0)*'Rent Roll'!$T10*'Rent Roll'!$R10,"-"),"-")</f>
        <v>-</v>
      </c>
      <c r="DO65" s="92" t="str">
        <f>IFERROR(IF(DO$3='Rent Roll'!$U10,MAX(-SUMIF('Monthly Cash Flow'!$F$7:$EG$7,DO$4,'Monthly Cash Flow'!$F$18:$EG$18)-'Rent Roll'!$V10,0)*'Rent Roll'!$T10*'Rent Roll'!$R10,"-"),"-")</f>
        <v>-</v>
      </c>
      <c r="DP65" s="92" t="str">
        <f>IFERROR(IF(DP$3='Rent Roll'!$U10,MAX(-SUMIF('Monthly Cash Flow'!$F$7:$EG$7,DP$4,'Monthly Cash Flow'!$F$18:$EG$18)-'Rent Roll'!$V10,0)*'Rent Roll'!$T10*'Rent Roll'!$R10,"-"),"-")</f>
        <v>-</v>
      </c>
      <c r="DQ65" s="92" t="str">
        <f>IFERROR(IF(DQ$3='Rent Roll'!$U10,MAX(-SUMIF('Monthly Cash Flow'!$F$7:$EG$7,DQ$4,'Monthly Cash Flow'!$F$18:$EG$18)-'Rent Roll'!$V10,0)*'Rent Roll'!$T10*'Rent Roll'!$R10,"-"),"-")</f>
        <v>-</v>
      </c>
      <c r="DR65" s="92" t="str">
        <f>IFERROR(IF(DR$3='Rent Roll'!$U10,MAX(-SUMIF('Monthly Cash Flow'!$F$7:$EG$7,DR$4,'Monthly Cash Flow'!$F$18:$EG$18)-'Rent Roll'!$V10,0)*'Rent Roll'!$T10*'Rent Roll'!$R10,"-"),"-")</f>
        <v>-</v>
      </c>
      <c r="DS65" s="92" t="str">
        <f>IFERROR(IF(DS$3='Rent Roll'!$U10,MAX(-SUMIF('Monthly Cash Flow'!$F$7:$EG$7,DS$4,'Monthly Cash Flow'!$F$18:$EG$18)-'Rent Roll'!$V10,0)*'Rent Roll'!$T10*'Rent Roll'!$R10,"-"),"-")</f>
        <v>-</v>
      </c>
      <c r="DT65" s="92" t="str">
        <f>IFERROR(IF(DT$3='Rent Roll'!$U10,MAX(-SUMIF('Monthly Cash Flow'!$F$7:$EG$7,DT$4,'Monthly Cash Flow'!$F$18:$EG$18)-'Rent Roll'!$V10,0)*'Rent Roll'!$T10*'Rent Roll'!$R10,"-"),"-")</f>
        <v>-</v>
      </c>
      <c r="DU65" s="92" t="str">
        <f>IFERROR(IF(DU$3='Rent Roll'!$U10,MAX(-SUMIF('Monthly Cash Flow'!$F$7:$EG$7,DU$4,'Monthly Cash Flow'!$F$18:$EG$18)-'Rent Roll'!$V10,0)*'Rent Roll'!$T10*'Rent Roll'!$R10,"-"),"-")</f>
        <v>-</v>
      </c>
      <c r="DV65" s="92" t="str">
        <f>IFERROR(IF(DV$3='Rent Roll'!$U10,MAX(-SUMIF('Monthly Cash Flow'!$F$7:$EG$7,DV$4,'Monthly Cash Flow'!$F$18:$EG$18)-'Rent Roll'!$V10,0)*'Rent Roll'!$T10*'Rent Roll'!$R10,"-"),"-")</f>
        <v>-</v>
      </c>
      <c r="DW65" s="92" t="str">
        <f>IFERROR(IF(DW$3='Rent Roll'!$U10,MAX(-SUMIF('Monthly Cash Flow'!$F$7:$EG$7,DW$4,'Monthly Cash Flow'!$F$18:$EG$18)-'Rent Roll'!$V10,0)*'Rent Roll'!$T10*'Rent Roll'!$R10,"-"),"-")</f>
        <v>-</v>
      </c>
      <c r="DX65" s="92" t="str">
        <f>IFERROR(IF(DX$3='Rent Roll'!$U10,MAX(-SUMIF('Monthly Cash Flow'!$F$7:$EG$7,DX$4,'Monthly Cash Flow'!$F$18:$EG$18)-'Rent Roll'!$V10,0)*'Rent Roll'!$T10*'Rent Roll'!$R10,"-"),"-")</f>
        <v>-</v>
      </c>
      <c r="DY65" s="92" t="str">
        <f>IFERROR(IF(DY$3='Rent Roll'!$U10,MAX(-SUMIF('Monthly Cash Flow'!$F$7:$EG$7,DY$4,'Monthly Cash Flow'!$F$18:$EG$18)-'Rent Roll'!$V10,0)*'Rent Roll'!$T10*'Rent Roll'!$R10,"-"),"-")</f>
        <v>-</v>
      </c>
      <c r="DZ65" s="92" t="str">
        <f>IFERROR(IF(DZ$3='Rent Roll'!$U10,MAX(-SUMIF('Monthly Cash Flow'!$F$7:$EG$7,DZ$4,'Monthly Cash Flow'!$F$18:$EG$18)-'Rent Roll'!$V10,0)*'Rent Roll'!$T10*'Rent Roll'!$R10,"-"),"-")</f>
        <v>-</v>
      </c>
      <c r="EA65" s="92" t="str">
        <f>IFERROR(IF(EA$3='Rent Roll'!$U10,MAX(-SUMIF('Monthly Cash Flow'!$F$7:$EG$7,EA$4,'Monthly Cash Flow'!$F$18:$EG$18)-'Rent Roll'!$V10,0)*'Rent Roll'!$T10*'Rent Roll'!$R10,"-"),"-")</f>
        <v>-</v>
      </c>
      <c r="EB65" s="92" t="str">
        <f>IFERROR(IF(EB$3='Rent Roll'!$U10,MAX(-SUMIF('Monthly Cash Flow'!$F$7:$EG$7,EB$4,'Monthly Cash Flow'!$F$18:$EG$18)-'Rent Roll'!$V10,0)*'Rent Roll'!$T10*'Rent Roll'!$R10,"-"),"-")</f>
        <v>-</v>
      </c>
      <c r="EC65" s="92" t="str">
        <f>IFERROR(IF(EC$3='Rent Roll'!$U10,MAX(-SUMIF('Monthly Cash Flow'!$F$7:$EG$7,EC$4,'Monthly Cash Flow'!$F$18:$EG$18)-'Rent Roll'!$V10,0)*'Rent Roll'!$T10*'Rent Roll'!$R10,"-"),"-")</f>
        <v>-</v>
      </c>
      <c r="ED65" s="92" t="str">
        <f>IFERROR(IF(ED$3='Rent Roll'!$U10,MAX(-SUMIF('Monthly Cash Flow'!$F$7:$EG$7,ED$4,'Monthly Cash Flow'!$F$18:$EG$18)-'Rent Roll'!$V10,0)*'Rent Roll'!$T10*'Rent Roll'!$R10,"-"),"-")</f>
        <v>-</v>
      </c>
      <c r="EE65" s="92" t="str">
        <f>IFERROR(IF(EE$3='Rent Roll'!$U10,MAX(-SUMIF('Monthly Cash Flow'!$F$7:$EG$7,EE$4,'Monthly Cash Flow'!$F$18:$EG$18)-'Rent Roll'!$V10,0)*'Rent Roll'!$T10*'Rent Roll'!$R10,"-"),"-")</f>
        <v>-</v>
      </c>
      <c r="EF65" s="214" t="str">
        <f>IFERROR(IF(EF$3='Rent Roll'!$U10,MAX(-SUMIF('Monthly Cash Flow'!$F$7:$EG$7,EF$4,'Monthly Cash Flow'!$F$18:$EG$18)-'Rent Roll'!$V10,0)*'Rent Roll'!$T10*'Rent Roll'!$R10,"-"),"-")</f>
        <v>-</v>
      </c>
      <c r="EG65" s="251" t="s">
        <v>109</v>
      </c>
    </row>
    <row r="66" spans="2:137" x14ac:dyDescent="0.25">
      <c r="B66" s="290"/>
      <c r="C66" s="287" t="str">
        <f>CONCATENATE('Rent Roll'!B11&amp;" - "&amp;'Rent Roll'!C11)</f>
        <v xml:space="preserve"> - </v>
      </c>
      <c r="D66" s="214">
        <f t="shared" si="148"/>
        <v>0</v>
      </c>
      <c r="E66" s="92" t="str">
        <f>IFERROR(IF(E$3='Rent Roll'!$U11,MAX(-SUMIF('Monthly Cash Flow'!$F$7:$EG$7,E$4,'Monthly Cash Flow'!$F$18:$EG$18)-'Rent Roll'!$V11,0)*'Rent Roll'!$T11*'Rent Roll'!$R11,"-"),"-")</f>
        <v>-</v>
      </c>
      <c r="F66" s="92" t="str">
        <f>IFERROR(IF(F$3='Rent Roll'!$U11,MAX(-SUMIF('Monthly Cash Flow'!$F$7:$EG$7,F$4,'Monthly Cash Flow'!$F$18:$EG$18)-'Rent Roll'!$V11,0)*'Rent Roll'!$T11*'Rent Roll'!$R11,"-"),"-")</f>
        <v>-</v>
      </c>
      <c r="G66" s="92" t="str">
        <f>IFERROR(IF(G$3='Rent Roll'!$U11,MAX(-SUMIF('Monthly Cash Flow'!$F$7:$EG$7,G$4,'Monthly Cash Flow'!$F$18:$EG$18)-'Rent Roll'!$V11,0)*'Rent Roll'!$T11*'Rent Roll'!$R11,"-"),"-")</f>
        <v>-</v>
      </c>
      <c r="H66" s="92" t="str">
        <f>IFERROR(IF(H$3='Rent Roll'!$U11,MAX(-SUMIF('Monthly Cash Flow'!$F$7:$EG$7,H$4,'Monthly Cash Flow'!$F$18:$EG$18)-'Rent Roll'!$V11,0)*'Rent Roll'!$T11*'Rent Roll'!$R11,"-"),"-")</f>
        <v>-</v>
      </c>
      <c r="I66" s="92" t="str">
        <f>IFERROR(IF(I$3='Rent Roll'!$U11,MAX(-SUMIF('Monthly Cash Flow'!$F$7:$EG$7,I$4,'Monthly Cash Flow'!$F$18:$EG$18)-'Rent Roll'!$V11,0)*'Rent Roll'!$T11*'Rent Roll'!$R11,"-"),"-")</f>
        <v>-</v>
      </c>
      <c r="J66" s="92" t="str">
        <f>IFERROR(IF(J$3='Rent Roll'!$U11,MAX(-SUMIF('Monthly Cash Flow'!$F$7:$EG$7,J$4,'Monthly Cash Flow'!$F$18:$EG$18)-'Rent Roll'!$V11,0)*'Rent Roll'!$T11*'Rent Roll'!$R11,"-"),"-")</f>
        <v>-</v>
      </c>
      <c r="K66" s="92" t="str">
        <f>IFERROR(IF(K$3='Rent Roll'!$U11,MAX(-SUMIF('Monthly Cash Flow'!$F$7:$EG$7,K$4,'Monthly Cash Flow'!$F$18:$EG$18)-'Rent Roll'!$V11,0)*'Rent Roll'!$T11*'Rent Roll'!$R11,"-"),"-")</f>
        <v>-</v>
      </c>
      <c r="L66" s="92" t="str">
        <f>IFERROR(IF(L$3='Rent Roll'!$U11,MAX(-SUMIF('Monthly Cash Flow'!$F$7:$EG$7,L$4,'Monthly Cash Flow'!$F$18:$EG$18)-'Rent Roll'!$V11,0)*'Rent Roll'!$T11*'Rent Roll'!$R11,"-"),"-")</f>
        <v>-</v>
      </c>
      <c r="M66" s="92" t="str">
        <f>IFERROR(IF(M$3='Rent Roll'!$U11,MAX(-SUMIF('Monthly Cash Flow'!$F$7:$EG$7,M$4,'Monthly Cash Flow'!$F$18:$EG$18)-'Rent Roll'!$V11,0)*'Rent Roll'!$T11*'Rent Roll'!$R11,"-"),"-")</f>
        <v>-</v>
      </c>
      <c r="N66" s="92" t="str">
        <f>IFERROR(IF(N$3='Rent Roll'!$U11,MAX(-SUMIF('Monthly Cash Flow'!$F$7:$EG$7,N$4,'Monthly Cash Flow'!$F$18:$EG$18)-'Rent Roll'!$V11,0)*'Rent Roll'!$T11*'Rent Roll'!$R11,"-"),"-")</f>
        <v>-</v>
      </c>
      <c r="O66" s="92" t="str">
        <f>IFERROR(IF(O$3='Rent Roll'!$U11,MAX(-SUMIF('Monthly Cash Flow'!$F$7:$EG$7,O$4,'Monthly Cash Flow'!$F$18:$EG$18)-'Rent Roll'!$V11,0)*'Rent Roll'!$T11*'Rent Roll'!$R11,"-"),"-")</f>
        <v>-</v>
      </c>
      <c r="P66" s="92" t="str">
        <f>IFERROR(IF(P$3='Rent Roll'!$U11,MAX(-SUMIF('Monthly Cash Flow'!$F$7:$EG$7,P$4,'Monthly Cash Flow'!$F$18:$EG$18)-'Rent Roll'!$V11,0)*'Rent Roll'!$T11*'Rent Roll'!$R11,"-"),"-")</f>
        <v>-</v>
      </c>
      <c r="Q66" s="92" t="str">
        <f>IFERROR(IF(Q$3='Rent Roll'!$U11,MAX(-SUMIF('Monthly Cash Flow'!$F$7:$EG$7,Q$4,'Monthly Cash Flow'!$F$18:$EG$18)-'Rent Roll'!$V11,0)*'Rent Roll'!$T11*'Rent Roll'!$R11,"-"),"-")</f>
        <v>-</v>
      </c>
      <c r="R66" s="92" t="str">
        <f>IFERROR(IF(R$3='Rent Roll'!$U11,MAX(-SUMIF('Monthly Cash Flow'!$F$7:$EG$7,R$4,'Monthly Cash Flow'!$F$18:$EG$18)-'Rent Roll'!$V11,0)*'Rent Roll'!$T11*'Rent Roll'!$R11,"-"),"-")</f>
        <v>-</v>
      </c>
      <c r="S66" s="92" t="str">
        <f>IFERROR(IF(S$3='Rent Roll'!$U11,MAX(-SUMIF('Monthly Cash Flow'!$F$7:$EG$7,S$4,'Monthly Cash Flow'!$F$18:$EG$18)-'Rent Roll'!$V11,0)*'Rent Roll'!$T11*'Rent Roll'!$R11,"-"),"-")</f>
        <v>-</v>
      </c>
      <c r="T66" s="92" t="str">
        <f>IFERROR(IF(T$3='Rent Roll'!$U11,MAX(-SUMIF('Monthly Cash Flow'!$F$7:$EG$7,T$4,'Monthly Cash Flow'!$F$18:$EG$18)-'Rent Roll'!$V11,0)*'Rent Roll'!$T11*'Rent Roll'!$R11,"-"),"-")</f>
        <v>-</v>
      </c>
      <c r="U66" s="92" t="str">
        <f>IFERROR(IF(U$3='Rent Roll'!$U11,MAX(-SUMIF('Monthly Cash Flow'!$F$7:$EG$7,U$4,'Monthly Cash Flow'!$F$18:$EG$18)-'Rent Roll'!$V11,0)*'Rent Roll'!$T11*'Rent Roll'!$R11,"-"),"-")</f>
        <v>-</v>
      </c>
      <c r="V66" s="92" t="str">
        <f>IFERROR(IF(V$3='Rent Roll'!$U11,MAX(-SUMIF('Monthly Cash Flow'!$F$7:$EG$7,V$4,'Monthly Cash Flow'!$F$18:$EG$18)-'Rent Roll'!$V11,0)*'Rent Roll'!$T11*'Rent Roll'!$R11,"-"),"-")</f>
        <v>-</v>
      </c>
      <c r="W66" s="92" t="str">
        <f>IFERROR(IF(W$3='Rent Roll'!$U11,MAX(-SUMIF('Monthly Cash Flow'!$F$7:$EG$7,W$4,'Monthly Cash Flow'!$F$18:$EG$18)-'Rent Roll'!$V11,0)*'Rent Roll'!$T11*'Rent Roll'!$R11,"-"),"-")</f>
        <v>-</v>
      </c>
      <c r="X66" s="92" t="str">
        <f>IFERROR(IF(X$3='Rent Roll'!$U11,MAX(-SUMIF('Monthly Cash Flow'!$F$7:$EG$7,X$4,'Monthly Cash Flow'!$F$18:$EG$18)-'Rent Roll'!$V11,0)*'Rent Roll'!$T11*'Rent Roll'!$R11,"-"),"-")</f>
        <v>-</v>
      </c>
      <c r="Y66" s="92" t="str">
        <f>IFERROR(IF(Y$3='Rent Roll'!$U11,MAX(-SUMIF('Monthly Cash Flow'!$F$7:$EG$7,Y$4,'Monthly Cash Flow'!$F$18:$EG$18)-'Rent Roll'!$V11,0)*'Rent Roll'!$T11*'Rent Roll'!$R11,"-"),"-")</f>
        <v>-</v>
      </c>
      <c r="Z66" s="92" t="str">
        <f>IFERROR(IF(Z$3='Rent Roll'!$U11,MAX(-SUMIF('Monthly Cash Flow'!$F$7:$EG$7,Z$4,'Monthly Cash Flow'!$F$18:$EG$18)-'Rent Roll'!$V11,0)*'Rent Roll'!$T11*'Rent Roll'!$R11,"-"),"-")</f>
        <v>-</v>
      </c>
      <c r="AA66" s="92" t="str">
        <f>IFERROR(IF(AA$3='Rent Roll'!$U11,MAX(-SUMIF('Monthly Cash Flow'!$F$7:$EG$7,AA$4,'Monthly Cash Flow'!$F$18:$EG$18)-'Rent Roll'!$V11,0)*'Rent Roll'!$T11*'Rent Roll'!$R11,"-"),"-")</f>
        <v>-</v>
      </c>
      <c r="AB66" s="92" t="str">
        <f>IFERROR(IF(AB$3='Rent Roll'!$U11,MAX(-SUMIF('Monthly Cash Flow'!$F$7:$EG$7,AB$4,'Monthly Cash Flow'!$F$18:$EG$18)-'Rent Roll'!$V11,0)*'Rent Roll'!$T11*'Rent Roll'!$R11,"-"),"-")</f>
        <v>-</v>
      </c>
      <c r="AC66" s="92" t="str">
        <f>IFERROR(IF(AC$3='Rent Roll'!$U11,MAX(-SUMIF('Monthly Cash Flow'!$F$7:$EG$7,AC$4,'Monthly Cash Flow'!$F$18:$EG$18)-'Rent Roll'!$V11,0)*'Rent Roll'!$T11*'Rent Roll'!$R11,"-"),"-")</f>
        <v>-</v>
      </c>
      <c r="AD66" s="92" t="str">
        <f>IFERROR(IF(AD$3='Rent Roll'!$U11,MAX(-SUMIF('Monthly Cash Flow'!$F$7:$EG$7,AD$4,'Monthly Cash Flow'!$F$18:$EG$18)-'Rent Roll'!$V11,0)*'Rent Roll'!$T11*'Rent Roll'!$R11,"-"),"-")</f>
        <v>-</v>
      </c>
      <c r="AE66" s="92" t="str">
        <f>IFERROR(IF(AE$3='Rent Roll'!$U11,MAX(-SUMIF('Monthly Cash Flow'!$F$7:$EG$7,AE$4,'Monthly Cash Flow'!$F$18:$EG$18)-'Rent Roll'!$V11,0)*'Rent Roll'!$T11*'Rent Roll'!$R11,"-"),"-")</f>
        <v>-</v>
      </c>
      <c r="AF66" s="92" t="str">
        <f>IFERROR(IF(AF$3='Rent Roll'!$U11,MAX(-SUMIF('Monthly Cash Flow'!$F$7:$EG$7,AF$4,'Monthly Cash Flow'!$F$18:$EG$18)-'Rent Roll'!$V11,0)*'Rent Roll'!$T11*'Rent Roll'!$R11,"-"),"-")</f>
        <v>-</v>
      </c>
      <c r="AG66" s="92" t="str">
        <f>IFERROR(IF(AG$3='Rent Roll'!$U11,MAX(-SUMIF('Monthly Cash Flow'!$F$7:$EG$7,AG$4,'Monthly Cash Flow'!$F$18:$EG$18)-'Rent Roll'!$V11,0)*'Rent Roll'!$T11*'Rent Roll'!$R11,"-"),"-")</f>
        <v>-</v>
      </c>
      <c r="AH66" s="92" t="str">
        <f>IFERROR(IF(AH$3='Rent Roll'!$U11,MAX(-SUMIF('Monthly Cash Flow'!$F$7:$EG$7,AH$4,'Monthly Cash Flow'!$F$18:$EG$18)-'Rent Roll'!$V11,0)*'Rent Roll'!$T11*'Rent Roll'!$R11,"-"),"-")</f>
        <v>-</v>
      </c>
      <c r="AI66" s="92" t="str">
        <f>IFERROR(IF(AI$3='Rent Roll'!$U11,MAX(-SUMIF('Monthly Cash Flow'!$F$7:$EG$7,AI$4,'Monthly Cash Flow'!$F$18:$EG$18)-'Rent Roll'!$V11,0)*'Rent Roll'!$T11*'Rent Roll'!$R11,"-"),"-")</f>
        <v>-</v>
      </c>
      <c r="AJ66" s="92" t="str">
        <f>IFERROR(IF(AJ$3='Rent Roll'!$U11,MAX(-SUMIF('Monthly Cash Flow'!$F$7:$EG$7,AJ$4,'Monthly Cash Flow'!$F$18:$EG$18)-'Rent Roll'!$V11,0)*'Rent Roll'!$T11*'Rent Roll'!$R11,"-"),"-")</f>
        <v>-</v>
      </c>
      <c r="AK66" s="92" t="str">
        <f>IFERROR(IF(AK$3='Rent Roll'!$U11,MAX(-SUMIF('Monthly Cash Flow'!$F$7:$EG$7,AK$4,'Monthly Cash Flow'!$F$18:$EG$18)-'Rent Roll'!$V11,0)*'Rent Roll'!$T11*'Rent Roll'!$R11,"-"),"-")</f>
        <v>-</v>
      </c>
      <c r="AL66" s="92" t="str">
        <f>IFERROR(IF(AL$3='Rent Roll'!$U11,MAX(-SUMIF('Monthly Cash Flow'!$F$7:$EG$7,AL$4,'Monthly Cash Flow'!$F$18:$EG$18)-'Rent Roll'!$V11,0)*'Rent Roll'!$T11*'Rent Roll'!$R11,"-"),"-")</f>
        <v>-</v>
      </c>
      <c r="AM66" s="92" t="str">
        <f>IFERROR(IF(AM$3='Rent Roll'!$U11,MAX(-SUMIF('Monthly Cash Flow'!$F$7:$EG$7,AM$4,'Monthly Cash Flow'!$F$18:$EG$18)-'Rent Roll'!$V11,0)*'Rent Roll'!$T11*'Rent Roll'!$R11,"-"),"-")</f>
        <v>-</v>
      </c>
      <c r="AN66" s="92" t="str">
        <f>IFERROR(IF(AN$3='Rent Roll'!$U11,MAX(-SUMIF('Monthly Cash Flow'!$F$7:$EG$7,AN$4,'Monthly Cash Flow'!$F$18:$EG$18)-'Rent Roll'!$V11,0)*'Rent Roll'!$T11*'Rent Roll'!$R11,"-"),"-")</f>
        <v>-</v>
      </c>
      <c r="AO66" s="92" t="str">
        <f>IFERROR(IF(AO$3='Rent Roll'!$U11,MAX(-SUMIF('Monthly Cash Flow'!$F$7:$EG$7,AO$4,'Monthly Cash Flow'!$F$18:$EG$18)-'Rent Roll'!$V11,0)*'Rent Roll'!$T11*'Rent Roll'!$R11,"-"),"-")</f>
        <v>-</v>
      </c>
      <c r="AP66" s="92" t="str">
        <f>IFERROR(IF(AP$3='Rent Roll'!$U11,MAX(-SUMIF('Monthly Cash Flow'!$F$7:$EG$7,AP$4,'Monthly Cash Flow'!$F$18:$EG$18)-'Rent Roll'!$V11,0)*'Rent Roll'!$T11*'Rent Roll'!$R11,"-"),"-")</f>
        <v>-</v>
      </c>
      <c r="AQ66" s="92" t="str">
        <f>IFERROR(IF(AQ$3='Rent Roll'!$U11,MAX(-SUMIF('Monthly Cash Flow'!$F$7:$EG$7,AQ$4,'Monthly Cash Flow'!$F$18:$EG$18)-'Rent Roll'!$V11,0)*'Rent Roll'!$T11*'Rent Roll'!$R11,"-"),"-")</f>
        <v>-</v>
      </c>
      <c r="AR66" s="92" t="str">
        <f>IFERROR(IF(AR$3='Rent Roll'!$U11,MAX(-SUMIF('Monthly Cash Flow'!$F$7:$EG$7,AR$4,'Monthly Cash Flow'!$F$18:$EG$18)-'Rent Roll'!$V11,0)*'Rent Roll'!$T11*'Rent Roll'!$R11,"-"),"-")</f>
        <v>-</v>
      </c>
      <c r="AS66" s="92" t="str">
        <f>IFERROR(IF(AS$3='Rent Roll'!$U11,MAX(-SUMIF('Monthly Cash Flow'!$F$7:$EG$7,AS$4,'Monthly Cash Flow'!$F$18:$EG$18)-'Rent Roll'!$V11,0)*'Rent Roll'!$T11*'Rent Roll'!$R11,"-"),"-")</f>
        <v>-</v>
      </c>
      <c r="AT66" s="92" t="str">
        <f>IFERROR(IF(AT$3='Rent Roll'!$U11,MAX(-SUMIF('Monthly Cash Flow'!$F$7:$EG$7,AT$4,'Monthly Cash Flow'!$F$18:$EG$18)-'Rent Roll'!$V11,0)*'Rent Roll'!$T11*'Rent Roll'!$R11,"-"),"-")</f>
        <v>-</v>
      </c>
      <c r="AU66" s="92" t="str">
        <f>IFERROR(IF(AU$3='Rent Roll'!$U11,MAX(-SUMIF('Monthly Cash Flow'!$F$7:$EG$7,AU$4,'Monthly Cash Flow'!$F$18:$EG$18)-'Rent Roll'!$V11,0)*'Rent Roll'!$T11*'Rent Roll'!$R11,"-"),"-")</f>
        <v>-</v>
      </c>
      <c r="AV66" s="92" t="str">
        <f>IFERROR(IF(AV$3='Rent Roll'!$U11,MAX(-SUMIF('Monthly Cash Flow'!$F$7:$EG$7,AV$4,'Monthly Cash Flow'!$F$18:$EG$18)-'Rent Roll'!$V11,0)*'Rent Roll'!$T11*'Rent Roll'!$R11,"-"),"-")</f>
        <v>-</v>
      </c>
      <c r="AW66" s="92" t="str">
        <f>IFERROR(IF(AW$3='Rent Roll'!$U11,MAX(-SUMIF('Monthly Cash Flow'!$F$7:$EG$7,AW$4,'Monthly Cash Flow'!$F$18:$EG$18)-'Rent Roll'!$V11,0)*'Rent Roll'!$T11*'Rent Roll'!$R11,"-"),"-")</f>
        <v>-</v>
      </c>
      <c r="AX66" s="92" t="str">
        <f>IFERROR(IF(AX$3='Rent Roll'!$U11,MAX(-SUMIF('Monthly Cash Flow'!$F$7:$EG$7,AX$4,'Monthly Cash Flow'!$F$18:$EG$18)-'Rent Roll'!$V11,0)*'Rent Roll'!$T11*'Rent Roll'!$R11,"-"),"-")</f>
        <v>-</v>
      </c>
      <c r="AY66" s="92" t="str">
        <f>IFERROR(IF(AY$3='Rent Roll'!$U11,MAX(-SUMIF('Monthly Cash Flow'!$F$7:$EG$7,AY$4,'Monthly Cash Flow'!$F$18:$EG$18)-'Rent Roll'!$V11,0)*'Rent Roll'!$T11*'Rent Roll'!$R11,"-"),"-")</f>
        <v>-</v>
      </c>
      <c r="AZ66" s="92" t="str">
        <f>IFERROR(IF(AZ$3='Rent Roll'!$U11,MAX(-SUMIF('Monthly Cash Flow'!$F$7:$EG$7,AZ$4,'Monthly Cash Flow'!$F$18:$EG$18)-'Rent Roll'!$V11,0)*'Rent Roll'!$T11*'Rent Roll'!$R11,"-"),"-")</f>
        <v>-</v>
      </c>
      <c r="BA66" s="92" t="str">
        <f>IFERROR(IF(BA$3='Rent Roll'!$U11,MAX(-SUMIF('Monthly Cash Flow'!$F$7:$EG$7,BA$4,'Monthly Cash Flow'!$F$18:$EG$18)-'Rent Roll'!$V11,0)*'Rent Roll'!$T11*'Rent Roll'!$R11,"-"),"-")</f>
        <v>-</v>
      </c>
      <c r="BB66" s="92" t="str">
        <f>IFERROR(IF(BB$3='Rent Roll'!$U11,MAX(-SUMIF('Monthly Cash Flow'!$F$7:$EG$7,BB$4,'Monthly Cash Flow'!$F$18:$EG$18)-'Rent Roll'!$V11,0)*'Rent Roll'!$T11*'Rent Roll'!$R11,"-"),"-")</f>
        <v>-</v>
      </c>
      <c r="BC66" s="92" t="str">
        <f>IFERROR(IF(BC$3='Rent Roll'!$U11,MAX(-SUMIF('Monthly Cash Flow'!$F$7:$EG$7,BC$4,'Monthly Cash Flow'!$F$18:$EG$18)-'Rent Roll'!$V11,0)*'Rent Roll'!$T11*'Rent Roll'!$R11,"-"),"-")</f>
        <v>-</v>
      </c>
      <c r="BD66" s="92" t="str">
        <f>IFERROR(IF(BD$3='Rent Roll'!$U11,MAX(-SUMIF('Monthly Cash Flow'!$F$7:$EG$7,BD$4,'Monthly Cash Flow'!$F$18:$EG$18)-'Rent Roll'!$V11,0)*'Rent Roll'!$T11*'Rent Roll'!$R11,"-"),"-")</f>
        <v>-</v>
      </c>
      <c r="BE66" s="92" t="str">
        <f>IFERROR(IF(BE$3='Rent Roll'!$U11,MAX(-SUMIF('Monthly Cash Flow'!$F$7:$EG$7,BE$4,'Monthly Cash Flow'!$F$18:$EG$18)-'Rent Roll'!$V11,0)*'Rent Roll'!$T11*'Rent Roll'!$R11,"-"),"-")</f>
        <v>-</v>
      </c>
      <c r="BF66" s="92" t="str">
        <f>IFERROR(IF(BF$3='Rent Roll'!$U11,MAX(-SUMIF('Monthly Cash Flow'!$F$7:$EG$7,BF$4,'Monthly Cash Flow'!$F$18:$EG$18)-'Rent Roll'!$V11,0)*'Rent Roll'!$T11*'Rent Roll'!$R11,"-"),"-")</f>
        <v>-</v>
      </c>
      <c r="BG66" s="92" t="str">
        <f>IFERROR(IF(BG$3='Rent Roll'!$U11,MAX(-SUMIF('Monthly Cash Flow'!$F$7:$EG$7,BG$4,'Monthly Cash Flow'!$F$18:$EG$18)-'Rent Roll'!$V11,0)*'Rent Roll'!$T11*'Rent Roll'!$R11,"-"),"-")</f>
        <v>-</v>
      </c>
      <c r="BH66" s="92" t="str">
        <f>IFERROR(IF(BH$3='Rent Roll'!$U11,MAX(-SUMIF('Monthly Cash Flow'!$F$7:$EG$7,BH$4,'Monthly Cash Flow'!$F$18:$EG$18)-'Rent Roll'!$V11,0)*'Rent Roll'!$T11*'Rent Roll'!$R11,"-"),"-")</f>
        <v>-</v>
      </c>
      <c r="BI66" s="92" t="str">
        <f>IFERROR(IF(BI$3='Rent Roll'!$U11,MAX(-SUMIF('Monthly Cash Flow'!$F$7:$EG$7,BI$4,'Monthly Cash Flow'!$F$18:$EG$18)-'Rent Roll'!$V11,0)*'Rent Roll'!$T11*'Rent Roll'!$R11,"-"),"-")</f>
        <v>-</v>
      </c>
      <c r="BJ66" s="92" t="str">
        <f>IFERROR(IF(BJ$3='Rent Roll'!$U11,MAX(-SUMIF('Monthly Cash Flow'!$F$7:$EG$7,BJ$4,'Monthly Cash Flow'!$F$18:$EG$18)-'Rent Roll'!$V11,0)*'Rent Roll'!$T11*'Rent Roll'!$R11,"-"),"-")</f>
        <v>-</v>
      </c>
      <c r="BK66" s="92" t="str">
        <f>IFERROR(IF(BK$3='Rent Roll'!$U11,MAX(-SUMIF('Monthly Cash Flow'!$F$7:$EG$7,BK$4,'Monthly Cash Flow'!$F$18:$EG$18)-'Rent Roll'!$V11,0)*'Rent Roll'!$T11*'Rent Roll'!$R11,"-"),"-")</f>
        <v>-</v>
      </c>
      <c r="BL66" s="92" t="str">
        <f>IFERROR(IF(BL$3='Rent Roll'!$U11,MAX(-SUMIF('Monthly Cash Flow'!$F$7:$EG$7,BL$4,'Monthly Cash Flow'!$F$18:$EG$18)-'Rent Roll'!$V11,0)*'Rent Roll'!$T11*'Rent Roll'!$R11,"-"),"-")</f>
        <v>-</v>
      </c>
      <c r="BM66" s="92" t="str">
        <f>IFERROR(IF(BM$3='Rent Roll'!$U11,MAX(-SUMIF('Monthly Cash Flow'!$F$7:$EG$7,BM$4,'Monthly Cash Flow'!$F$18:$EG$18)-'Rent Roll'!$V11,0)*'Rent Roll'!$T11*'Rent Roll'!$R11,"-"),"-")</f>
        <v>-</v>
      </c>
      <c r="BN66" s="92" t="str">
        <f>IFERROR(IF(BN$3='Rent Roll'!$U11,MAX(-SUMIF('Monthly Cash Flow'!$F$7:$EG$7,BN$4,'Monthly Cash Flow'!$F$18:$EG$18)-'Rent Roll'!$V11,0)*'Rent Roll'!$T11*'Rent Roll'!$R11,"-"),"-")</f>
        <v>-</v>
      </c>
      <c r="BO66" s="92" t="str">
        <f>IFERROR(IF(BO$3='Rent Roll'!$U11,MAX(-SUMIF('Monthly Cash Flow'!$F$7:$EG$7,BO$4,'Monthly Cash Flow'!$F$18:$EG$18)-'Rent Roll'!$V11,0)*'Rent Roll'!$T11*'Rent Roll'!$R11,"-"),"-")</f>
        <v>-</v>
      </c>
      <c r="BP66" s="92" t="str">
        <f>IFERROR(IF(BP$3='Rent Roll'!$U11,MAX(-SUMIF('Monthly Cash Flow'!$F$7:$EG$7,BP$4,'Monthly Cash Flow'!$F$18:$EG$18)-'Rent Roll'!$V11,0)*'Rent Roll'!$T11*'Rent Roll'!$R11,"-"),"-")</f>
        <v>-</v>
      </c>
      <c r="BQ66" s="92" t="str">
        <f>IFERROR(IF(BQ$3='Rent Roll'!$U11,MAX(-SUMIF('Monthly Cash Flow'!$F$7:$EG$7,BQ$4,'Monthly Cash Flow'!$F$18:$EG$18)-'Rent Roll'!$V11,0)*'Rent Roll'!$T11*'Rent Roll'!$R11,"-"),"-")</f>
        <v>-</v>
      </c>
      <c r="BR66" s="92" t="str">
        <f>IFERROR(IF(BR$3='Rent Roll'!$U11,MAX(-SUMIF('Monthly Cash Flow'!$F$7:$EG$7,BR$4,'Monthly Cash Flow'!$F$18:$EG$18)-'Rent Roll'!$V11,0)*'Rent Roll'!$T11*'Rent Roll'!$R11,"-"),"-")</f>
        <v>-</v>
      </c>
      <c r="BS66" s="92" t="str">
        <f>IFERROR(IF(BS$3='Rent Roll'!$U11,MAX(-SUMIF('Monthly Cash Flow'!$F$7:$EG$7,BS$4,'Monthly Cash Flow'!$F$18:$EG$18)-'Rent Roll'!$V11,0)*'Rent Roll'!$T11*'Rent Roll'!$R11,"-"),"-")</f>
        <v>-</v>
      </c>
      <c r="BT66" s="92" t="str">
        <f>IFERROR(IF(BT$3='Rent Roll'!$U11,MAX(-SUMIF('Monthly Cash Flow'!$F$7:$EG$7,BT$4,'Monthly Cash Flow'!$F$18:$EG$18)-'Rent Roll'!$V11,0)*'Rent Roll'!$T11*'Rent Roll'!$R11,"-"),"-")</f>
        <v>-</v>
      </c>
      <c r="BU66" s="92" t="str">
        <f>IFERROR(IF(BU$3='Rent Roll'!$U11,MAX(-SUMIF('Monthly Cash Flow'!$F$7:$EG$7,BU$4,'Monthly Cash Flow'!$F$18:$EG$18)-'Rent Roll'!$V11,0)*'Rent Roll'!$T11*'Rent Roll'!$R11,"-"),"-")</f>
        <v>-</v>
      </c>
      <c r="BV66" s="92" t="str">
        <f>IFERROR(IF(BV$3='Rent Roll'!$U11,MAX(-SUMIF('Monthly Cash Flow'!$F$7:$EG$7,BV$4,'Monthly Cash Flow'!$F$18:$EG$18)-'Rent Roll'!$V11,0)*'Rent Roll'!$T11*'Rent Roll'!$R11,"-"),"-")</f>
        <v>-</v>
      </c>
      <c r="BW66" s="92" t="str">
        <f>IFERROR(IF(BW$3='Rent Roll'!$U11,MAX(-SUMIF('Monthly Cash Flow'!$F$7:$EG$7,BW$4,'Monthly Cash Flow'!$F$18:$EG$18)-'Rent Roll'!$V11,0)*'Rent Roll'!$T11*'Rent Roll'!$R11,"-"),"-")</f>
        <v>-</v>
      </c>
      <c r="BX66" s="92" t="str">
        <f>IFERROR(IF(BX$3='Rent Roll'!$U11,MAX(-SUMIF('Monthly Cash Flow'!$F$7:$EG$7,BX$4,'Monthly Cash Flow'!$F$18:$EG$18)-'Rent Roll'!$V11,0)*'Rent Roll'!$T11*'Rent Roll'!$R11,"-"),"-")</f>
        <v>-</v>
      </c>
      <c r="BY66" s="92" t="str">
        <f>IFERROR(IF(BY$3='Rent Roll'!$U11,MAX(-SUMIF('Monthly Cash Flow'!$F$7:$EG$7,BY$4,'Monthly Cash Flow'!$F$18:$EG$18)-'Rent Roll'!$V11,0)*'Rent Roll'!$T11*'Rent Roll'!$R11,"-"),"-")</f>
        <v>-</v>
      </c>
      <c r="BZ66" s="92" t="str">
        <f>IFERROR(IF(BZ$3='Rent Roll'!$U11,MAX(-SUMIF('Monthly Cash Flow'!$F$7:$EG$7,BZ$4,'Monthly Cash Flow'!$F$18:$EG$18)-'Rent Roll'!$V11,0)*'Rent Roll'!$T11*'Rent Roll'!$R11,"-"),"-")</f>
        <v>-</v>
      </c>
      <c r="CA66" s="92" t="str">
        <f>IFERROR(IF(CA$3='Rent Roll'!$U11,MAX(-SUMIF('Monthly Cash Flow'!$F$7:$EG$7,CA$4,'Monthly Cash Flow'!$F$18:$EG$18)-'Rent Roll'!$V11,0)*'Rent Roll'!$T11*'Rent Roll'!$R11,"-"),"-")</f>
        <v>-</v>
      </c>
      <c r="CB66" s="92" t="str">
        <f>IFERROR(IF(CB$3='Rent Roll'!$U11,MAX(-SUMIF('Monthly Cash Flow'!$F$7:$EG$7,CB$4,'Monthly Cash Flow'!$F$18:$EG$18)-'Rent Roll'!$V11,0)*'Rent Roll'!$T11*'Rent Roll'!$R11,"-"),"-")</f>
        <v>-</v>
      </c>
      <c r="CC66" s="92" t="str">
        <f>IFERROR(IF(CC$3='Rent Roll'!$U11,MAX(-SUMIF('Monthly Cash Flow'!$F$7:$EG$7,CC$4,'Monthly Cash Flow'!$F$18:$EG$18)-'Rent Roll'!$V11,0)*'Rent Roll'!$T11*'Rent Roll'!$R11,"-"),"-")</f>
        <v>-</v>
      </c>
      <c r="CD66" s="92" t="str">
        <f>IFERROR(IF(CD$3='Rent Roll'!$U11,MAX(-SUMIF('Monthly Cash Flow'!$F$7:$EG$7,CD$4,'Monthly Cash Flow'!$F$18:$EG$18)-'Rent Roll'!$V11,0)*'Rent Roll'!$T11*'Rent Roll'!$R11,"-"),"-")</f>
        <v>-</v>
      </c>
      <c r="CE66" s="92" t="str">
        <f>IFERROR(IF(CE$3='Rent Roll'!$U11,MAX(-SUMIF('Monthly Cash Flow'!$F$7:$EG$7,CE$4,'Monthly Cash Flow'!$F$18:$EG$18)-'Rent Roll'!$V11,0)*'Rent Roll'!$T11*'Rent Roll'!$R11,"-"),"-")</f>
        <v>-</v>
      </c>
      <c r="CF66" s="92" t="str">
        <f>IFERROR(IF(CF$3='Rent Roll'!$U11,MAX(-SUMIF('Monthly Cash Flow'!$F$7:$EG$7,CF$4,'Monthly Cash Flow'!$F$18:$EG$18)-'Rent Roll'!$V11,0)*'Rent Roll'!$T11*'Rent Roll'!$R11,"-"),"-")</f>
        <v>-</v>
      </c>
      <c r="CG66" s="92" t="str">
        <f>IFERROR(IF(CG$3='Rent Roll'!$U11,MAX(-SUMIF('Monthly Cash Flow'!$F$7:$EG$7,CG$4,'Monthly Cash Flow'!$F$18:$EG$18)-'Rent Roll'!$V11,0)*'Rent Roll'!$T11*'Rent Roll'!$R11,"-"),"-")</f>
        <v>-</v>
      </c>
      <c r="CH66" s="92" t="str">
        <f>IFERROR(IF(CH$3='Rent Roll'!$U11,MAX(-SUMIF('Monthly Cash Flow'!$F$7:$EG$7,CH$4,'Monthly Cash Flow'!$F$18:$EG$18)-'Rent Roll'!$V11,0)*'Rent Roll'!$T11*'Rent Roll'!$R11,"-"),"-")</f>
        <v>-</v>
      </c>
      <c r="CI66" s="92" t="str">
        <f>IFERROR(IF(CI$3='Rent Roll'!$U11,MAX(-SUMIF('Monthly Cash Flow'!$F$7:$EG$7,CI$4,'Monthly Cash Flow'!$F$18:$EG$18)-'Rent Roll'!$V11,0)*'Rent Roll'!$T11*'Rent Roll'!$R11,"-"),"-")</f>
        <v>-</v>
      </c>
      <c r="CJ66" s="92" t="str">
        <f>IFERROR(IF(CJ$3='Rent Roll'!$U11,MAX(-SUMIF('Monthly Cash Flow'!$F$7:$EG$7,CJ$4,'Monthly Cash Flow'!$F$18:$EG$18)-'Rent Roll'!$V11,0)*'Rent Roll'!$T11*'Rent Roll'!$R11,"-"),"-")</f>
        <v>-</v>
      </c>
      <c r="CK66" s="92" t="str">
        <f>IFERROR(IF(CK$3='Rent Roll'!$U11,MAX(-SUMIF('Monthly Cash Flow'!$F$7:$EG$7,CK$4,'Monthly Cash Flow'!$F$18:$EG$18)-'Rent Roll'!$V11,0)*'Rent Roll'!$T11*'Rent Roll'!$R11,"-"),"-")</f>
        <v>-</v>
      </c>
      <c r="CL66" s="92" t="str">
        <f>IFERROR(IF(CL$3='Rent Roll'!$U11,MAX(-SUMIF('Monthly Cash Flow'!$F$7:$EG$7,CL$4,'Monthly Cash Flow'!$F$18:$EG$18)-'Rent Roll'!$V11,0)*'Rent Roll'!$T11*'Rent Roll'!$R11,"-"),"-")</f>
        <v>-</v>
      </c>
      <c r="CM66" s="92" t="str">
        <f>IFERROR(IF(CM$3='Rent Roll'!$U11,MAX(-SUMIF('Monthly Cash Flow'!$F$7:$EG$7,CM$4,'Monthly Cash Flow'!$F$18:$EG$18)-'Rent Roll'!$V11,0)*'Rent Roll'!$T11*'Rent Roll'!$R11,"-"),"-")</f>
        <v>-</v>
      </c>
      <c r="CN66" s="92" t="str">
        <f>IFERROR(IF(CN$3='Rent Roll'!$U11,MAX(-SUMIF('Monthly Cash Flow'!$F$7:$EG$7,CN$4,'Monthly Cash Flow'!$F$18:$EG$18)-'Rent Roll'!$V11,0)*'Rent Roll'!$T11*'Rent Roll'!$R11,"-"),"-")</f>
        <v>-</v>
      </c>
      <c r="CO66" s="92" t="str">
        <f>IFERROR(IF(CO$3='Rent Roll'!$U11,MAX(-SUMIF('Monthly Cash Flow'!$F$7:$EG$7,CO$4,'Monthly Cash Flow'!$F$18:$EG$18)-'Rent Roll'!$V11,0)*'Rent Roll'!$T11*'Rent Roll'!$R11,"-"),"-")</f>
        <v>-</v>
      </c>
      <c r="CP66" s="92" t="str">
        <f>IFERROR(IF(CP$3='Rent Roll'!$U11,MAX(-SUMIF('Monthly Cash Flow'!$F$7:$EG$7,CP$4,'Monthly Cash Flow'!$F$18:$EG$18)-'Rent Roll'!$V11,0)*'Rent Roll'!$T11*'Rent Roll'!$R11,"-"),"-")</f>
        <v>-</v>
      </c>
      <c r="CQ66" s="92" t="str">
        <f>IFERROR(IF(CQ$3='Rent Roll'!$U11,MAX(-SUMIF('Monthly Cash Flow'!$F$7:$EG$7,CQ$4,'Monthly Cash Flow'!$F$18:$EG$18)-'Rent Roll'!$V11,0)*'Rent Roll'!$T11*'Rent Roll'!$R11,"-"),"-")</f>
        <v>-</v>
      </c>
      <c r="CR66" s="92" t="str">
        <f>IFERROR(IF(CR$3='Rent Roll'!$U11,MAX(-SUMIF('Monthly Cash Flow'!$F$7:$EG$7,CR$4,'Monthly Cash Flow'!$F$18:$EG$18)-'Rent Roll'!$V11,0)*'Rent Roll'!$T11*'Rent Roll'!$R11,"-"),"-")</f>
        <v>-</v>
      </c>
      <c r="CS66" s="92" t="str">
        <f>IFERROR(IF(CS$3='Rent Roll'!$U11,MAX(-SUMIF('Monthly Cash Flow'!$F$7:$EG$7,CS$4,'Monthly Cash Flow'!$F$18:$EG$18)-'Rent Roll'!$V11,0)*'Rent Roll'!$T11*'Rent Roll'!$R11,"-"),"-")</f>
        <v>-</v>
      </c>
      <c r="CT66" s="92" t="str">
        <f>IFERROR(IF(CT$3='Rent Roll'!$U11,MAX(-SUMIF('Monthly Cash Flow'!$F$7:$EG$7,CT$4,'Monthly Cash Flow'!$F$18:$EG$18)-'Rent Roll'!$V11,0)*'Rent Roll'!$T11*'Rent Roll'!$R11,"-"),"-")</f>
        <v>-</v>
      </c>
      <c r="CU66" s="92" t="str">
        <f>IFERROR(IF(CU$3='Rent Roll'!$U11,MAX(-SUMIF('Monthly Cash Flow'!$F$7:$EG$7,CU$4,'Monthly Cash Flow'!$F$18:$EG$18)-'Rent Roll'!$V11,0)*'Rent Roll'!$T11*'Rent Roll'!$R11,"-"),"-")</f>
        <v>-</v>
      </c>
      <c r="CV66" s="92" t="str">
        <f>IFERROR(IF(CV$3='Rent Roll'!$U11,MAX(-SUMIF('Monthly Cash Flow'!$F$7:$EG$7,CV$4,'Monthly Cash Flow'!$F$18:$EG$18)-'Rent Roll'!$V11,0)*'Rent Roll'!$T11*'Rent Roll'!$R11,"-"),"-")</f>
        <v>-</v>
      </c>
      <c r="CW66" s="92" t="str">
        <f>IFERROR(IF(CW$3='Rent Roll'!$U11,MAX(-SUMIF('Monthly Cash Flow'!$F$7:$EG$7,CW$4,'Monthly Cash Flow'!$F$18:$EG$18)-'Rent Roll'!$V11,0)*'Rent Roll'!$T11*'Rent Roll'!$R11,"-"),"-")</f>
        <v>-</v>
      </c>
      <c r="CX66" s="92" t="str">
        <f>IFERROR(IF(CX$3='Rent Roll'!$U11,MAX(-SUMIF('Monthly Cash Flow'!$F$7:$EG$7,CX$4,'Monthly Cash Flow'!$F$18:$EG$18)-'Rent Roll'!$V11,0)*'Rent Roll'!$T11*'Rent Roll'!$R11,"-"),"-")</f>
        <v>-</v>
      </c>
      <c r="CY66" s="92" t="str">
        <f>IFERROR(IF(CY$3='Rent Roll'!$U11,MAX(-SUMIF('Monthly Cash Flow'!$F$7:$EG$7,CY$4,'Monthly Cash Flow'!$F$18:$EG$18)-'Rent Roll'!$V11,0)*'Rent Roll'!$T11*'Rent Roll'!$R11,"-"),"-")</f>
        <v>-</v>
      </c>
      <c r="CZ66" s="92" t="str">
        <f>IFERROR(IF(CZ$3='Rent Roll'!$U11,MAX(-SUMIF('Monthly Cash Flow'!$F$7:$EG$7,CZ$4,'Monthly Cash Flow'!$F$18:$EG$18)-'Rent Roll'!$V11,0)*'Rent Roll'!$T11*'Rent Roll'!$R11,"-"),"-")</f>
        <v>-</v>
      </c>
      <c r="DA66" s="92" t="str">
        <f>IFERROR(IF(DA$3='Rent Roll'!$U11,MAX(-SUMIF('Monthly Cash Flow'!$F$7:$EG$7,DA$4,'Monthly Cash Flow'!$F$18:$EG$18)-'Rent Roll'!$V11,0)*'Rent Roll'!$T11*'Rent Roll'!$R11,"-"),"-")</f>
        <v>-</v>
      </c>
      <c r="DB66" s="92" t="str">
        <f>IFERROR(IF(DB$3='Rent Roll'!$U11,MAX(-SUMIF('Monthly Cash Flow'!$F$7:$EG$7,DB$4,'Monthly Cash Flow'!$F$18:$EG$18)-'Rent Roll'!$V11,0)*'Rent Roll'!$T11*'Rent Roll'!$R11,"-"),"-")</f>
        <v>-</v>
      </c>
      <c r="DC66" s="92" t="str">
        <f>IFERROR(IF(DC$3='Rent Roll'!$U11,MAX(-SUMIF('Monthly Cash Flow'!$F$7:$EG$7,DC$4,'Monthly Cash Flow'!$F$18:$EG$18)-'Rent Roll'!$V11,0)*'Rent Roll'!$T11*'Rent Roll'!$R11,"-"),"-")</f>
        <v>-</v>
      </c>
      <c r="DD66" s="92" t="str">
        <f>IFERROR(IF(DD$3='Rent Roll'!$U11,MAX(-SUMIF('Monthly Cash Flow'!$F$7:$EG$7,DD$4,'Monthly Cash Flow'!$F$18:$EG$18)-'Rent Roll'!$V11,0)*'Rent Roll'!$T11*'Rent Roll'!$R11,"-"),"-")</f>
        <v>-</v>
      </c>
      <c r="DE66" s="92" t="str">
        <f>IFERROR(IF(DE$3='Rent Roll'!$U11,MAX(-SUMIF('Monthly Cash Flow'!$F$7:$EG$7,DE$4,'Monthly Cash Flow'!$F$18:$EG$18)-'Rent Roll'!$V11,0)*'Rent Roll'!$T11*'Rent Roll'!$R11,"-"),"-")</f>
        <v>-</v>
      </c>
      <c r="DF66" s="92" t="str">
        <f>IFERROR(IF(DF$3='Rent Roll'!$U11,MAX(-SUMIF('Monthly Cash Flow'!$F$7:$EG$7,DF$4,'Monthly Cash Flow'!$F$18:$EG$18)-'Rent Roll'!$V11,0)*'Rent Roll'!$T11*'Rent Roll'!$R11,"-"),"-")</f>
        <v>-</v>
      </c>
      <c r="DG66" s="92" t="str">
        <f>IFERROR(IF(DG$3='Rent Roll'!$U11,MAX(-SUMIF('Monthly Cash Flow'!$F$7:$EG$7,DG$4,'Monthly Cash Flow'!$F$18:$EG$18)-'Rent Roll'!$V11,0)*'Rent Roll'!$T11*'Rent Roll'!$R11,"-"),"-")</f>
        <v>-</v>
      </c>
      <c r="DH66" s="92" t="str">
        <f>IFERROR(IF(DH$3='Rent Roll'!$U11,MAX(-SUMIF('Monthly Cash Flow'!$F$7:$EG$7,DH$4,'Monthly Cash Flow'!$F$18:$EG$18)-'Rent Roll'!$V11,0)*'Rent Roll'!$T11*'Rent Roll'!$R11,"-"),"-")</f>
        <v>-</v>
      </c>
      <c r="DI66" s="92" t="str">
        <f>IFERROR(IF(DI$3='Rent Roll'!$U11,MAX(-SUMIF('Monthly Cash Flow'!$F$7:$EG$7,DI$4,'Monthly Cash Flow'!$F$18:$EG$18)-'Rent Roll'!$V11,0)*'Rent Roll'!$T11*'Rent Roll'!$R11,"-"),"-")</f>
        <v>-</v>
      </c>
      <c r="DJ66" s="92" t="str">
        <f>IFERROR(IF(DJ$3='Rent Roll'!$U11,MAX(-SUMIF('Monthly Cash Flow'!$F$7:$EG$7,DJ$4,'Monthly Cash Flow'!$F$18:$EG$18)-'Rent Roll'!$V11,0)*'Rent Roll'!$T11*'Rent Roll'!$R11,"-"),"-")</f>
        <v>-</v>
      </c>
      <c r="DK66" s="92" t="str">
        <f>IFERROR(IF(DK$3='Rent Roll'!$U11,MAX(-SUMIF('Monthly Cash Flow'!$F$7:$EG$7,DK$4,'Monthly Cash Flow'!$F$18:$EG$18)-'Rent Roll'!$V11,0)*'Rent Roll'!$T11*'Rent Roll'!$R11,"-"),"-")</f>
        <v>-</v>
      </c>
      <c r="DL66" s="92" t="str">
        <f>IFERROR(IF(DL$3='Rent Roll'!$U11,MAX(-SUMIF('Monthly Cash Flow'!$F$7:$EG$7,DL$4,'Monthly Cash Flow'!$F$18:$EG$18)-'Rent Roll'!$V11,0)*'Rent Roll'!$T11*'Rent Roll'!$R11,"-"),"-")</f>
        <v>-</v>
      </c>
      <c r="DM66" s="92" t="str">
        <f>IFERROR(IF(DM$3='Rent Roll'!$U11,MAX(-SUMIF('Monthly Cash Flow'!$F$7:$EG$7,DM$4,'Monthly Cash Flow'!$F$18:$EG$18)-'Rent Roll'!$V11,0)*'Rent Roll'!$T11*'Rent Roll'!$R11,"-"),"-")</f>
        <v>-</v>
      </c>
      <c r="DN66" s="92" t="str">
        <f>IFERROR(IF(DN$3='Rent Roll'!$U11,MAX(-SUMIF('Monthly Cash Flow'!$F$7:$EG$7,DN$4,'Monthly Cash Flow'!$F$18:$EG$18)-'Rent Roll'!$V11,0)*'Rent Roll'!$T11*'Rent Roll'!$R11,"-"),"-")</f>
        <v>-</v>
      </c>
      <c r="DO66" s="92" t="str">
        <f>IFERROR(IF(DO$3='Rent Roll'!$U11,MAX(-SUMIF('Monthly Cash Flow'!$F$7:$EG$7,DO$4,'Monthly Cash Flow'!$F$18:$EG$18)-'Rent Roll'!$V11,0)*'Rent Roll'!$T11*'Rent Roll'!$R11,"-"),"-")</f>
        <v>-</v>
      </c>
      <c r="DP66" s="92" t="str">
        <f>IFERROR(IF(DP$3='Rent Roll'!$U11,MAX(-SUMIF('Monthly Cash Flow'!$F$7:$EG$7,DP$4,'Monthly Cash Flow'!$F$18:$EG$18)-'Rent Roll'!$V11,0)*'Rent Roll'!$T11*'Rent Roll'!$R11,"-"),"-")</f>
        <v>-</v>
      </c>
      <c r="DQ66" s="92" t="str">
        <f>IFERROR(IF(DQ$3='Rent Roll'!$U11,MAX(-SUMIF('Monthly Cash Flow'!$F$7:$EG$7,DQ$4,'Monthly Cash Flow'!$F$18:$EG$18)-'Rent Roll'!$V11,0)*'Rent Roll'!$T11*'Rent Roll'!$R11,"-"),"-")</f>
        <v>-</v>
      </c>
      <c r="DR66" s="92" t="str">
        <f>IFERROR(IF(DR$3='Rent Roll'!$U11,MAX(-SUMIF('Monthly Cash Flow'!$F$7:$EG$7,DR$4,'Monthly Cash Flow'!$F$18:$EG$18)-'Rent Roll'!$V11,0)*'Rent Roll'!$T11*'Rent Roll'!$R11,"-"),"-")</f>
        <v>-</v>
      </c>
      <c r="DS66" s="92" t="str">
        <f>IFERROR(IF(DS$3='Rent Roll'!$U11,MAX(-SUMIF('Monthly Cash Flow'!$F$7:$EG$7,DS$4,'Monthly Cash Flow'!$F$18:$EG$18)-'Rent Roll'!$V11,0)*'Rent Roll'!$T11*'Rent Roll'!$R11,"-"),"-")</f>
        <v>-</v>
      </c>
      <c r="DT66" s="92" t="str">
        <f>IFERROR(IF(DT$3='Rent Roll'!$U11,MAX(-SUMIF('Monthly Cash Flow'!$F$7:$EG$7,DT$4,'Monthly Cash Flow'!$F$18:$EG$18)-'Rent Roll'!$V11,0)*'Rent Roll'!$T11*'Rent Roll'!$R11,"-"),"-")</f>
        <v>-</v>
      </c>
      <c r="DU66" s="92" t="str">
        <f>IFERROR(IF(DU$3='Rent Roll'!$U11,MAX(-SUMIF('Monthly Cash Flow'!$F$7:$EG$7,DU$4,'Monthly Cash Flow'!$F$18:$EG$18)-'Rent Roll'!$V11,0)*'Rent Roll'!$T11*'Rent Roll'!$R11,"-"),"-")</f>
        <v>-</v>
      </c>
      <c r="DV66" s="92" t="str">
        <f>IFERROR(IF(DV$3='Rent Roll'!$U11,MAX(-SUMIF('Monthly Cash Flow'!$F$7:$EG$7,DV$4,'Monthly Cash Flow'!$F$18:$EG$18)-'Rent Roll'!$V11,0)*'Rent Roll'!$T11*'Rent Roll'!$R11,"-"),"-")</f>
        <v>-</v>
      </c>
      <c r="DW66" s="92" t="str">
        <f>IFERROR(IF(DW$3='Rent Roll'!$U11,MAX(-SUMIF('Monthly Cash Flow'!$F$7:$EG$7,DW$4,'Monthly Cash Flow'!$F$18:$EG$18)-'Rent Roll'!$V11,0)*'Rent Roll'!$T11*'Rent Roll'!$R11,"-"),"-")</f>
        <v>-</v>
      </c>
      <c r="DX66" s="92" t="str">
        <f>IFERROR(IF(DX$3='Rent Roll'!$U11,MAX(-SUMIF('Monthly Cash Flow'!$F$7:$EG$7,DX$4,'Monthly Cash Flow'!$F$18:$EG$18)-'Rent Roll'!$V11,0)*'Rent Roll'!$T11*'Rent Roll'!$R11,"-"),"-")</f>
        <v>-</v>
      </c>
      <c r="DY66" s="92" t="str">
        <f>IFERROR(IF(DY$3='Rent Roll'!$U11,MAX(-SUMIF('Monthly Cash Flow'!$F$7:$EG$7,DY$4,'Monthly Cash Flow'!$F$18:$EG$18)-'Rent Roll'!$V11,0)*'Rent Roll'!$T11*'Rent Roll'!$R11,"-"),"-")</f>
        <v>-</v>
      </c>
      <c r="DZ66" s="92" t="str">
        <f>IFERROR(IF(DZ$3='Rent Roll'!$U11,MAX(-SUMIF('Monthly Cash Flow'!$F$7:$EG$7,DZ$4,'Monthly Cash Flow'!$F$18:$EG$18)-'Rent Roll'!$V11,0)*'Rent Roll'!$T11*'Rent Roll'!$R11,"-"),"-")</f>
        <v>-</v>
      </c>
      <c r="EA66" s="92" t="str">
        <f>IFERROR(IF(EA$3='Rent Roll'!$U11,MAX(-SUMIF('Monthly Cash Flow'!$F$7:$EG$7,EA$4,'Monthly Cash Flow'!$F$18:$EG$18)-'Rent Roll'!$V11,0)*'Rent Roll'!$T11*'Rent Roll'!$R11,"-"),"-")</f>
        <v>-</v>
      </c>
      <c r="EB66" s="92" t="str">
        <f>IFERROR(IF(EB$3='Rent Roll'!$U11,MAX(-SUMIF('Monthly Cash Flow'!$F$7:$EG$7,EB$4,'Monthly Cash Flow'!$F$18:$EG$18)-'Rent Roll'!$V11,0)*'Rent Roll'!$T11*'Rent Roll'!$R11,"-"),"-")</f>
        <v>-</v>
      </c>
      <c r="EC66" s="92" t="str">
        <f>IFERROR(IF(EC$3='Rent Roll'!$U11,MAX(-SUMIF('Monthly Cash Flow'!$F$7:$EG$7,EC$4,'Monthly Cash Flow'!$F$18:$EG$18)-'Rent Roll'!$V11,0)*'Rent Roll'!$T11*'Rent Roll'!$R11,"-"),"-")</f>
        <v>-</v>
      </c>
      <c r="ED66" s="92" t="str">
        <f>IFERROR(IF(ED$3='Rent Roll'!$U11,MAX(-SUMIF('Monthly Cash Flow'!$F$7:$EG$7,ED$4,'Monthly Cash Flow'!$F$18:$EG$18)-'Rent Roll'!$V11,0)*'Rent Roll'!$T11*'Rent Roll'!$R11,"-"),"-")</f>
        <v>-</v>
      </c>
      <c r="EE66" s="92" t="str">
        <f>IFERROR(IF(EE$3='Rent Roll'!$U11,MAX(-SUMIF('Monthly Cash Flow'!$F$7:$EG$7,EE$4,'Monthly Cash Flow'!$F$18:$EG$18)-'Rent Roll'!$V11,0)*'Rent Roll'!$T11*'Rent Roll'!$R11,"-"),"-")</f>
        <v>-</v>
      </c>
      <c r="EF66" s="214" t="str">
        <f>IFERROR(IF(EF$3='Rent Roll'!$U11,MAX(-SUMIF('Monthly Cash Flow'!$F$7:$EG$7,EF$4,'Monthly Cash Flow'!$F$18:$EG$18)-'Rent Roll'!$V11,0)*'Rent Roll'!$T11*'Rent Roll'!$R11,"-"),"-")</f>
        <v>-</v>
      </c>
      <c r="EG66" s="251" t="s">
        <v>109</v>
      </c>
    </row>
    <row r="67" spans="2:137" x14ac:dyDescent="0.25">
      <c r="B67" s="290"/>
      <c r="C67" s="287" t="str">
        <f>CONCATENATE('Rent Roll'!B12&amp;" - "&amp;'Rent Roll'!C12)</f>
        <v xml:space="preserve"> - </v>
      </c>
      <c r="D67" s="214">
        <f t="shared" si="148"/>
        <v>0</v>
      </c>
      <c r="E67" s="92" t="str">
        <f>IFERROR(IF(E$3='Rent Roll'!$U12,MAX(-SUMIF('Monthly Cash Flow'!$F$7:$EG$7,E$4,'Monthly Cash Flow'!$F$18:$EG$18)-'Rent Roll'!$V12,0)*'Rent Roll'!$T12*'Rent Roll'!$R12,"-"),"-")</f>
        <v>-</v>
      </c>
      <c r="F67" s="92" t="str">
        <f>IFERROR(IF(F$3='Rent Roll'!$U12,MAX(-SUMIF('Monthly Cash Flow'!$F$7:$EG$7,F$4,'Monthly Cash Flow'!$F$18:$EG$18)-'Rent Roll'!$V12,0)*'Rent Roll'!$T12*'Rent Roll'!$R12,"-"),"-")</f>
        <v>-</v>
      </c>
      <c r="G67" s="92" t="str">
        <f>IFERROR(IF(G$3='Rent Roll'!$U12,MAX(-SUMIF('Monthly Cash Flow'!$F$7:$EG$7,G$4,'Monthly Cash Flow'!$F$18:$EG$18)-'Rent Roll'!$V12,0)*'Rent Roll'!$T12*'Rent Roll'!$R12,"-"),"-")</f>
        <v>-</v>
      </c>
      <c r="H67" s="92" t="str">
        <f>IFERROR(IF(H$3='Rent Roll'!$U12,MAX(-SUMIF('Monthly Cash Flow'!$F$7:$EG$7,H$4,'Monthly Cash Flow'!$F$18:$EG$18)-'Rent Roll'!$V12,0)*'Rent Roll'!$T12*'Rent Roll'!$R12,"-"),"-")</f>
        <v>-</v>
      </c>
      <c r="I67" s="92" t="str">
        <f>IFERROR(IF(I$3='Rent Roll'!$U12,MAX(-SUMIF('Monthly Cash Flow'!$F$7:$EG$7,I$4,'Monthly Cash Flow'!$F$18:$EG$18)-'Rent Roll'!$V12,0)*'Rent Roll'!$T12*'Rent Roll'!$R12,"-"),"-")</f>
        <v>-</v>
      </c>
      <c r="J67" s="92" t="str">
        <f>IFERROR(IF(J$3='Rent Roll'!$U12,MAX(-SUMIF('Monthly Cash Flow'!$F$7:$EG$7,J$4,'Monthly Cash Flow'!$F$18:$EG$18)-'Rent Roll'!$V12,0)*'Rent Roll'!$T12*'Rent Roll'!$R12,"-"),"-")</f>
        <v>-</v>
      </c>
      <c r="K67" s="92" t="str">
        <f>IFERROR(IF(K$3='Rent Roll'!$U12,MAX(-SUMIF('Monthly Cash Flow'!$F$7:$EG$7,K$4,'Monthly Cash Flow'!$F$18:$EG$18)-'Rent Roll'!$V12,0)*'Rent Roll'!$T12*'Rent Roll'!$R12,"-"),"-")</f>
        <v>-</v>
      </c>
      <c r="L67" s="92" t="str">
        <f>IFERROR(IF(L$3='Rent Roll'!$U12,MAX(-SUMIF('Monthly Cash Flow'!$F$7:$EG$7,L$4,'Monthly Cash Flow'!$F$18:$EG$18)-'Rent Roll'!$V12,0)*'Rent Roll'!$T12*'Rent Roll'!$R12,"-"),"-")</f>
        <v>-</v>
      </c>
      <c r="M67" s="92" t="str">
        <f>IFERROR(IF(M$3='Rent Roll'!$U12,MAX(-SUMIF('Monthly Cash Flow'!$F$7:$EG$7,M$4,'Monthly Cash Flow'!$F$18:$EG$18)-'Rent Roll'!$V12,0)*'Rent Roll'!$T12*'Rent Roll'!$R12,"-"),"-")</f>
        <v>-</v>
      </c>
      <c r="N67" s="92" t="str">
        <f>IFERROR(IF(N$3='Rent Roll'!$U12,MAX(-SUMIF('Monthly Cash Flow'!$F$7:$EG$7,N$4,'Monthly Cash Flow'!$F$18:$EG$18)-'Rent Roll'!$V12,0)*'Rent Roll'!$T12*'Rent Roll'!$R12,"-"),"-")</f>
        <v>-</v>
      </c>
      <c r="O67" s="92" t="str">
        <f>IFERROR(IF(O$3='Rent Roll'!$U12,MAX(-SUMIF('Monthly Cash Flow'!$F$7:$EG$7,O$4,'Monthly Cash Flow'!$F$18:$EG$18)-'Rent Roll'!$V12,0)*'Rent Roll'!$T12*'Rent Roll'!$R12,"-"),"-")</f>
        <v>-</v>
      </c>
      <c r="P67" s="92" t="str">
        <f>IFERROR(IF(P$3='Rent Roll'!$U12,MAX(-SUMIF('Monthly Cash Flow'!$F$7:$EG$7,P$4,'Monthly Cash Flow'!$F$18:$EG$18)-'Rent Roll'!$V12,0)*'Rent Roll'!$T12*'Rent Roll'!$R12,"-"),"-")</f>
        <v>-</v>
      </c>
      <c r="Q67" s="92" t="str">
        <f>IFERROR(IF(Q$3='Rent Roll'!$U12,MAX(-SUMIF('Monthly Cash Flow'!$F$7:$EG$7,Q$4,'Monthly Cash Flow'!$F$18:$EG$18)-'Rent Roll'!$V12,0)*'Rent Roll'!$T12*'Rent Roll'!$R12,"-"),"-")</f>
        <v>-</v>
      </c>
      <c r="R67" s="92" t="str">
        <f>IFERROR(IF(R$3='Rent Roll'!$U12,MAX(-SUMIF('Monthly Cash Flow'!$F$7:$EG$7,R$4,'Monthly Cash Flow'!$F$18:$EG$18)-'Rent Roll'!$V12,0)*'Rent Roll'!$T12*'Rent Roll'!$R12,"-"),"-")</f>
        <v>-</v>
      </c>
      <c r="S67" s="92" t="str">
        <f>IFERROR(IF(S$3='Rent Roll'!$U12,MAX(-SUMIF('Monthly Cash Flow'!$F$7:$EG$7,S$4,'Monthly Cash Flow'!$F$18:$EG$18)-'Rent Roll'!$V12,0)*'Rent Roll'!$T12*'Rent Roll'!$R12,"-"),"-")</f>
        <v>-</v>
      </c>
      <c r="T67" s="92" t="str">
        <f>IFERROR(IF(T$3='Rent Roll'!$U12,MAX(-SUMIF('Monthly Cash Flow'!$F$7:$EG$7,T$4,'Monthly Cash Flow'!$F$18:$EG$18)-'Rent Roll'!$V12,0)*'Rent Roll'!$T12*'Rent Roll'!$R12,"-"),"-")</f>
        <v>-</v>
      </c>
      <c r="U67" s="92" t="str">
        <f>IFERROR(IF(U$3='Rent Roll'!$U12,MAX(-SUMIF('Monthly Cash Flow'!$F$7:$EG$7,U$4,'Monthly Cash Flow'!$F$18:$EG$18)-'Rent Roll'!$V12,0)*'Rent Roll'!$T12*'Rent Roll'!$R12,"-"),"-")</f>
        <v>-</v>
      </c>
      <c r="V67" s="92" t="str">
        <f>IFERROR(IF(V$3='Rent Roll'!$U12,MAX(-SUMIF('Monthly Cash Flow'!$F$7:$EG$7,V$4,'Monthly Cash Flow'!$F$18:$EG$18)-'Rent Roll'!$V12,0)*'Rent Roll'!$T12*'Rent Roll'!$R12,"-"),"-")</f>
        <v>-</v>
      </c>
      <c r="W67" s="92" t="str">
        <f>IFERROR(IF(W$3='Rent Roll'!$U12,MAX(-SUMIF('Monthly Cash Flow'!$F$7:$EG$7,W$4,'Monthly Cash Flow'!$F$18:$EG$18)-'Rent Roll'!$V12,0)*'Rent Roll'!$T12*'Rent Roll'!$R12,"-"),"-")</f>
        <v>-</v>
      </c>
      <c r="X67" s="92" t="str">
        <f>IFERROR(IF(X$3='Rent Roll'!$U12,MAX(-SUMIF('Monthly Cash Flow'!$F$7:$EG$7,X$4,'Monthly Cash Flow'!$F$18:$EG$18)-'Rent Roll'!$V12,0)*'Rent Roll'!$T12*'Rent Roll'!$R12,"-"),"-")</f>
        <v>-</v>
      </c>
      <c r="Y67" s="92" t="str">
        <f>IFERROR(IF(Y$3='Rent Roll'!$U12,MAX(-SUMIF('Monthly Cash Flow'!$F$7:$EG$7,Y$4,'Monthly Cash Flow'!$F$18:$EG$18)-'Rent Roll'!$V12,0)*'Rent Roll'!$T12*'Rent Roll'!$R12,"-"),"-")</f>
        <v>-</v>
      </c>
      <c r="Z67" s="92" t="str">
        <f>IFERROR(IF(Z$3='Rent Roll'!$U12,MAX(-SUMIF('Monthly Cash Flow'!$F$7:$EG$7,Z$4,'Monthly Cash Flow'!$F$18:$EG$18)-'Rent Roll'!$V12,0)*'Rent Roll'!$T12*'Rent Roll'!$R12,"-"),"-")</f>
        <v>-</v>
      </c>
      <c r="AA67" s="92" t="str">
        <f>IFERROR(IF(AA$3='Rent Roll'!$U12,MAX(-SUMIF('Monthly Cash Flow'!$F$7:$EG$7,AA$4,'Monthly Cash Flow'!$F$18:$EG$18)-'Rent Roll'!$V12,0)*'Rent Roll'!$T12*'Rent Roll'!$R12,"-"),"-")</f>
        <v>-</v>
      </c>
      <c r="AB67" s="92" t="str">
        <f>IFERROR(IF(AB$3='Rent Roll'!$U12,MAX(-SUMIF('Monthly Cash Flow'!$F$7:$EG$7,AB$4,'Monthly Cash Flow'!$F$18:$EG$18)-'Rent Roll'!$V12,0)*'Rent Roll'!$T12*'Rent Roll'!$R12,"-"),"-")</f>
        <v>-</v>
      </c>
      <c r="AC67" s="92" t="str">
        <f>IFERROR(IF(AC$3='Rent Roll'!$U12,MAX(-SUMIF('Monthly Cash Flow'!$F$7:$EG$7,AC$4,'Monthly Cash Flow'!$F$18:$EG$18)-'Rent Roll'!$V12,0)*'Rent Roll'!$T12*'Rent Roll'!$R12,"-"),"-")</f>
        <v>-</v>
      </c>
      <c r="AD67" s="92" t="str">
        <f>IFERROR(IF(AD$3='Rent Roll'!$U12,MAX(-SUMIF('Monthly Cash Flow'!$F$7:$EG$7,AD$4,'Monthly Cash Flow'!$F$18:$EG$18)-'Rent Roll'!$V12,0)*'Rent Roll'!$T12*'Rent Roll'!$R12,"-"),"-")</f>
        <v>-</v>
      </c>
      <c r="AE67" s="92" t="str">
        <f>IFERROR(IF(AE$3='Rent Roll'!$U12,MAX(-SUMIF('Monthly Cash Flow'!$F$7:$EG$7,AE$4,'Monthly Cash Flow'!$F$18:$EG$18)-'Rent Roll'!$V12,0)*'Rent Roll'!$T12*'Rent Roll'!$R12,"-"),"-")</f>
        <v>-</v>
      </c>
      <c r="AF67" s="92" t="str">
        <f>IFERROR(IF(AF$3='Rent Roll'!$U12,MAX(-SUMIF('Monthly Cash Flow'!$F$7:$EG$7,AF$4,'Monthly Cash Flow'!$F$18:$EG$18)-'Rent Roll'!$V12,0)*'Rent Roll'!$T12*'Rent Roll'!$R12,"-"),"-")</f>
        <v>-</v>
      </c>
      <c r="AG67" s="92" t="str">
        <f>IFERROR(IF(AG$3='Rent Roll'!$U12,MAX(-SUMIF('Monthly Cash Flow'!$F$7:$EG$7,AG$4,'Monthly Cash Flow'!$F$18:$EG$18)-'Rent Roll'!$V12,0)*'Rent Roll'!$T12*'Rent Roll'!$R12,"-"),"-")</f>
        <v>-</v>
      </c>
      <c r="AH67" s="92" t="str">
        <f>IFERROR(IF(AH$3='Rent Roll'!$U12,MAX(-SUMIF('Monthly Cash Flow'!$F$7:$EG$7,AH$4,'Monthly Cash Flow'!$F$18:$EG$18)-'Rent Roll'!$V12,0)*'Rent Roll'!$T12*'Rent Roll'!$R12,"-"),"-")</f>
        <v>-</v>
      </c>
      <c r="AI67" s="92" t="str">
        <f>IFERROR(IF(AI$3='Rent Roll'!$U12,MAX(-SUMIF('Monthly Cash Flow'!$F$7:$EG$7,AI$4,'Monthly Cash Flow'!$F$18:$EG$18)-'Rent Roll'!$V12,0)*'Rent Roll'!$T12*'Rent Roll'!$R12,"-"),"-")</f>
        <v>-</v>
      </c>
      <c r="AJ67" s="92" t="str">
        <f>IFERROR(IF(AJ$3='Rent Roll'!$U12,MAX(-SUMIF('Monthly Cash Flow'!$F$7:$EG$7,AJ$4,'Monthly Cash Flow'!$F$18:$EG$18)-'Rent Roll'!$V12,0)*'Rent Roll'!$T12*'Rent Roll'!$R12,"-"),"-")</f>
        <v>-</v>
      </c>
      <c r="AK67" s="92" t="str">
        <f>IFERROR(IF(AK$3='Rent Roll'!$U12,MAX(-SUMIF('Monthly Cash Flow'!$F$7:$EG$7,AK$4,'Monthly Cash Flow'!$F$18:$EG$18)-'Rent Roll'!$V12,0)*'Rent Roll'!$T12*'Rent Roll'!$R12,"-"),"-")</f>
        <v>-</v>
      </c>
      <c r="AL67" s="92" t="str">
        <f>IFERROR(IF(AL$3='Rent Roll'!$U12,MAX(-SUMIF('Monthly Cash Flow'!$F$7:$EG$7,AL$4,'Monthly Cash Flow'!$F$18:$EG$18)-'Rent Roll'!$V12,0)*'Rent Roll'!$T12*'Rent Roll'!$R12,"-"),"-")</f>
        <v>-</v>
      </c>
      <c r="AM67" s="92" t="str">
        <f>IFERROR(IF(AM$3='Rent Roll'!$U12,MAX(-SUMIF('Monthly Cash Flow'!$F$7:$EG$7,AM$4,'Monthly Cash Flow'!$F$18:$EG$18)-'Rent Roll'!$V12,0)*'Rent Roll'!$T12*'Rent Roll'!$R12,"-"),"-")</f>
        <v>-</v>
      </c>
      <c r="AN67" s="92" t="str">
        <f>IFERROR(IF(AN$3='Rent Roll'!$U12,MAX(-SUMIF('Monthly Cash Flow'!$F$7:$EG$7,AN$4,'Monthly Cash Flow'!$F$18:$EG$18)-'Rent Roll'!$V12,0)*'Rent Roll'!$T12*'Rent Roll'!$R12,"-"),"-")</f>
        <v>-</v>
      </c>
      <c r="AO67" s="92" t="str">
        <f>IFERROR(IF(AO$3='Rent Roll'!$U12,MAX(-SUMIF('Monthly Cash Flow'!$F$7:$EG$7,AO$4,'Monthly Cash Flow'!$F$18:$EG$18)-'Rent Roll'!$V12,0)*'Rent Roll'!$T12*'Rent Roll'!$R12,"-"),"-")</f>
        <v>-</v>
      </c>
      <c r="AP67" s="92" t="str">
        <f>IFERROR(IF(AP$3='Rent Roll'!$U12,MAX(-SUMIF('Monthly Cash Flow'!$F$7:$EG$7,AP$4,'Monthly Cash Flow'!$F$18:$EG$18)-'Rent Roll'!$V12,0)*'Rent Roll'!$T12*'Rent Roll'!$R12,"-"),"-")</f>
        <v>-</v>
      </c>
      <c r="AQ67" s="92" t="str">
        <f>IFERROR(IF(AQ$3='Rent Roll'!$U12,MAX(-SUMIF('Monthly Cash Flow'!$F$7:$EG$7,AQ$4,'Monthly Cash Flow'!$F$18:$EG$18)-'Rent Roll'!$V12,0)*'Rent Roll'!$T12*'Rent Roll'!$R12,"-"),"-")</f>
        <v>-</v>
      </c>
      <c r="AR67" s="92" t="str">
        <f>IFERROR(IF(AR$3='Rent Roll'!$U12,MAX(-SUMIF('Monthly Cash Flow'!$F$7:$EG$7,AR$4,'Monthly Cash Flow'!$F$18:$EG$18)-'Rent Roll'!$V12,0)*'Rent Roll'!$T12*'Rent Roll'!$R12,"-"),"-")</f>
        <v>-</v>
      </c>
      <c r="AS67" s="92" t="str">
        <f>IFERROR(IF(AS$3='Rent Roll'!$U12,MAX(-SUMIF('Monthly Cash Flow'!$F$7:$EG$7,AS$4,'Monthly Cash Flow'!$F$18:$EG$18)-'Rent Roll'!$V12,0)*'Rent Roll'!$T12*'Rent Roll'!$R12,"-"),"-")</f>
        <v>-</v>
      </c>
      <c r="AT67" s="92" t="str">
        <f>IFERROR(IF(AT$3='Rent Roll'!$U12,MAX(-SUMIF('Monthly Cash Flow'!$F$7:$EG$7,AT$4,'Monthly Cash Flow'!$F$18:$EG$18)-'Rent Roll'!$V12,0)*'Rent Roll'!$T12*'Rent Roll'!$R12,"-"),"-")</f>
        <v>-</v>
      </c>
      <c r="AU67" s="92" t="str">
        <f>IFERROR(IF(AU$3='Rent Roll'!$U12,MAX(-SUMIF('Monthly Cash Flow'!$F$7:$EG$7,AU$4,'Monthly Cash Flow'!$F$18:$EG$18)-'Rent Roll'!$V12,0)*'Rent Roll'!$T12*'Rent Roll'!$R12,"-"),"-")</f>
        <v>-</v>
      </c>
      <c r="AV67" s="92" t="str">
        <f>IFERROR(IF(AV$3='Rent Roll'!$U12,MAX(-SUMIF('Monthly Cash Flow'!$F$7:$EG$7,AV$4,'Monthly Cash Flow'!$F$18:$EG$18)-'Rent Roll'!$V12,0)*'Rent Roll'!$T12*'Rent Roll'!$R12,"-"),"-")</f>
        <v>-</v>
      </c>
      <c r="AW67" s="92" t="str">
        <f>IFERROR(IF(AW$3='Rent Roll'!$U12,MAX(-SUMIF('Monthly Cash Flow'!$F$7:$EG$7,AW$4,'Monthly Cash Flow'!$F$18:$EG$18)-'Rent Roll'!$V12,0)*'Rent Roll'!$T12*'Rent Roll'!$R12,"-"),"-")</f>
        <v>-</v>
      </c>
      <c r="AX67" s="92" t="str">
        <f>IFERROR(IF(AX$3='Rent Roll'!$U12,MAX(-SUMIF('Monthly Cash Flow'!$F$7:$EG$7,AX$4,'Monthly Cash Flow'!$F$18:$EG$18)-'Rent Roll'!$V12,0)*'Rent Roll'!$T12*'Rent Roll'!$R12,"-"),"-")</f>
        <v>-</v>
      </c>
      <c r="AY67" s="92" t="str">
        <f>IFERROR(IF(AY$3='Rent Roll'!$U12,MAX(-SUMIF('Monthly Cash Flow'!$F$7:$EG$7,AY$4,'Monthly Cash Flow'!$F$18:$EG$18)-'Rent Roll'!$V12,0)*'Rent Roll'!$T12*'Rent Roll'!$R12,"-"),"-")</f>
        <v>-</v>
      </c>
      <c r="AZ67" s="92" t="str">
        <f>IFERROR(IF(AZ$3='Rent Roll'!$U12,MAX(-SUMIF('Monthly Cash Flow'!$F$7:$EG$7,AZ$4,'Monthly Cash Flow'!$F$18:$EG$18)-'Rent Roll'!$V12,0)*'Rent Roll'!$T12*'Rent Roll'!$R12,"-"),"-")</f>
        <v>-</v>
      </c>
      <c r="BA67" s="92" t="str">
        <f>IFERROR(IF(BA$3='Rent Roll'!$U12,MAX(-SUMIF('Monthly Cash Flow'!$F$7:$EG$7,BA$4,'Monthly Cash Flow'!$F$18:$EG$18)-'Rent Roll'!$V12,0)*'Rent Roll'!$T12*'Rent Roll'!$R12,"-"),"-")</f>
        <v>-</v>
      </c>
      <c r="BB67" s="92" t="str">
        <f>IFERROR(IF(BB$3='Rent Roll'!$U12,MAX(-SUMIF('Monthly Cash Flow'!$F$7:$EG$7,BB$4,'Monthly Cash Flow'!$F$18:$EG$18)-'Rent Roll'!$V12,0)*'Rent Roll'!$T12*'Rent Roll'!$R12,"-"),"-")</f>
        <v>-</v>
      </c>
      <c r="BC67" s="92" t="str">
        <f>IFERROR(IF(BC$3='Rent Roll'!$U12,MAX(-SUMIF('Monthly Cash Flow'!$F$7:$EG$7,BC$4,'Monthly Cash Flow'!$F$18:$EG$18)-'Rent Roll'!$V12,0)*'Rent Roll'!$T12*'Rent Roll'!$R12,"-"),"-")</f>
        <v>-</v>
      </c>
      <c r="BD67" s="92" t="str">
        <f>IFERROR(IF(BD$3='Rent Roll'!$U12,MAX(-SUMIF('Monthly Cash Flow'!$F$7:$EG$7,BD$4,'Monthly Cash Flow'!$F$18:$EG$18)-'Rent Roll'!$V12,0)*'Rent Roll'!$T12*'Rent Roll'!$R12,"-"),"-")</f>
        <v>-</v>
      </c>
      <c r="BE67" s="92" t="str">
        <f>IFERROR(IF(BE$3='Rent Roll'!$U12,MAX(-SUMIF('Monthly Cash Flow'!$F$7:$EG$7,BE$4,'Monthly Cash Flow'!$F$18:$EG$18)-'Rent Roll'!$V12,0)*'Rent Roll'!$T12*'Rent Roll'!$R12,"-"),"-")</f>
        <v>-</v>
      </c>
      <c r="BF67" s="92" t="str">
        <f>IFERROR(IF(BF$3='Rent Roll'!$U12,MAX(-SUMIF('Monthly Cash Flow'!$F$7:$EG$7,BF$4,'Monthly Cash Flow'!$F$18:$EG$18)-'Rent Roll'!$V12,0)*'Rent Roll'!$T12*'Rent Roll'!$R12,"-"),"-")</f>
        <v>-</v>
      </c>
      <c r="BG67" s="92" t="str">
        <f>IFERROR(IF(BG$3='Rent Roll'!$U12,MAX(-SUMIF('Monthly Cash Flow'!$F$7:$EG$7,BG$4,'Monthly Cash Flow'!$F$18:$EG$18)-'Rent Roll'!$V12,0)*'Rent Roll'!$T12*'Rent Roll'!$R12,"-"),"-")</f>
        <v>-</v>
      </c>
      <c r="BH67" s="92" t="str">
        <f>IFERROR(IF(BH$3='Rent Roll'!$U12,MAX(-SUMIF('Monthly Cash Flow'!$F$7:$EG$7,BH$4,'Monthly Cash Flow'!$F$18:$EG$18)-'Rent Roll'!$V12,0)*'Rent Roll'!$T12*'Rent Roll'!$R12,"-"),"-")</f>
        <v>-</v>
      </c>
      <c r="BI67" s="92" t="str">
        <f>IFERROR(IF(BI$3='Rent Roll'!$U12,MAX(-SUMIF('Monthly Cash Flow'!$F$7:$EG$7,BI$4,'Monthly Cash Flow'!$F$18:$EG$18)-'Rent Roll'!$V12,0)*'Rent Roll'!$T12*'Rent Roll'!$R12,"-"),"-")</f>
        <v>-</v>
      </c>
      <c r="BJ67" s="92" t="str">
        <f>IFERROR(IF(BJ$3='Rent Roll'!$U12,MAX(-SUMIF('Monthly Cash Flow'!$F$7:$EG$7,BJ$4,'Monthly Cash Flow'!$F$18:$EG$18)-'Rent Roll'!$V12,0)*'Rent Roll'!$T12*'Rent Roll'!$R12,"-"),"-")</f>
        <v>-</v>
      </c>
      <c r="BK67" s="92" t="str">
        <f>IFERROR(IF(BK$3='Rent Roll'!$U12,MAX(-SUMIF('Monthly Cash Flow'!$F$7:$EG$7,BK$4,'Monthly Cash Flow'!$F$18:$EG$18)-'Rent Roll'!$V12,0)*'Rent Roll'!$T12*'Rent Roll'!$R12,"-"),"-")</f>
        <v>-</v>
      </c>
      <c r="BL67" s="92" t="str">
        <f>IFERROR(IF(BL$3='Rent Roll'!$U12,MAX(-SUMIF('Monthly Cash Flow'!$F$7:$EG$7,BL$4,'Monthly Cash Flow'!$F$18:$EG$18)-'Rent Roll'!$V12,0)*'Rent Roll'!$T12*'Rent Roll'!$R12,"-"),"-")</f>
        <v>-</v>
      </c>
      <c r="BM67" s="92" t="str">
        <f>IFERROR(IF(BM$3='Rent Roll'!$U12,MAX(-SUMIF('Monthly Cash Flow'!$F$7:$EG$7,BM$4,'Monthly Cash Flow'!$F$18:$EG$18)-'Rent Roll'!$V12,0)*'Rent Roll'!$T12*'Rent Roll'!$R12,"-"),"-")</f>
        <v>-</v>
      </c>
      <c r="BN67" s="92" t="str">
        <f>IFERROR(IF(BN$3='Rent Roll'!$U12,MAX(-SUMIF('Monthly Cash Flow'!$F$7:$EG$7,BN$4,'Monthly Cash Flow'!$F$18:$EG$18)-'Rent Roll'!$V12,0)*'Rent Roll'!$T12*'Rent Roll'!$R12,"-"),"-")</f>
        <v>-</v>
      </c>
      <c r="BO67" s="92" t="str">
        <f>IFERROR(IF(BO$3='Rent Roll'!$U12,MAX(-SUMIF('Monthly Cash Flow'!$F$7:$EG$7,BO$4,'Monthly Cash Flow'!$F$18:$EG$18)-'Rent Roll'!$V12,0)*'Rent Roll'!$T12*'Rent Roll'!$R12,"-"),"-")</f>
        <v>-</v>
      </c>
      <c r="BP67" s="92" t="str">
        <f>IFERROR(IF(BP$3='Rent Roll'!$U12,MAX(-SUMIF('Monthly Cash Flow'!$F$7:$EG$7,BP$4,'Monthly Cash Flow'!$F$18:$EG$18)-'Rent Roll'!$V12,0)*'Rent Roll'!$T12*'Rent Roll'!$R12,"-"),"-")</f>
        <v>-</v>
      </c>
      <c r="BQ67" s="92" t="str">
        <f>IFERROR(IF(BQ$3='Rent Roll'!$U12,MAX(-SUMIF('Monthly Cash Flow'!$F$7:$EG$7,BQ$4,'Monthly Cash Flow'!$F$18:$EG$18)-'Rent Roll'!$V12,0)*'Rent Roll'!$T12*'Rent Roll'!$R12,"-"),"-")</f>
        <v>-</v>
      </c>
      <c r="BR67" s="92" t="str">
        <f>IFERROR(IF(BR$3='Rent Roll'!$U12,MAX(-SUMIF('Monthly Cash Flow'!$F$7:$EG$7,BR$4,'Monthly Cash Flow'!$F$18:$EG$18)-'Rent Roll'!$V12,0)*'Rent Roll'!$T12*'Rent Roll'!$R12,"-"),"-")</f>
        <v>-</v>
      </c>
      <c r="BS67" s="92" t="str">
        <f>IFERROR(IF(BS$3='Rent Roll'!$U12,MAX(-SUMIF('Monthly Cash Flow'!$F$7:$EG$7,BS$4,'Monthly Cash Flow'!$F$18:$EG$18)-'Rent Roll'!$V12,0)*'Rent Roll'!$T12*'Rent Roll'!$R12,"-"),"-")</f>
        <v>-</v>
      </c>
      <c r="BT67" s="92" t="str">
        <f>IFERROR(IF(BT$3='Rent Roll'!$U12,MAX(-SUMIF('Monthly Cash Flow'!$F$7:$EG$7,BT$4,'Monthly Cash Flow'!$F$18:$EG$18)-'Rent Roll'!$V12,0)*'Rent Roll'!$T12*'Rent Roll'!$R12,"-"),"-")</f>
        <v>-</v>
      </c>
      <c r="BU67" s="92" t="str">
        <f>IFERROR(IF(BU$3='Rent Roll'!$U12,MAX(-SUMIF('Monthly Cash Flow'!$F$7:$EG$7,BU$4,'Monthly Cash Flow'!$F$18:$EG$18)-'Rent Roll'!$V12,0)*'Rent Roll'!$T12*'Rent Roll'!$R12,"-"),"-")</f>
        <v>-</v>
      </c>
      <c r="BV67" s="92" t="str">
        <f>IFERROR(IF(BV$3='Rent Roll'!$U12,MAX(-SUMIF('Monthly Cash Flow'!$F$7:$EG$7,BV$4,'Monthly Cash Flow'!$F$18:$EG$18)-'Rent Roll'!$V12,0)*'Rent Roll'!$T12*'Rent Roll'!$R12,"-"),"-")</f>
        <v>-</v>
      </c>
      <c r="BW67" s="92" t="str">
        <f>IFERROR(IF(BW$3='Rent Roll'!$U12,MAX(-SUMIF('Monthly Cash Flow'!$F$7:$EG$7,BW$4,'Monthly Cash Flow'!$F$18:$EG$18)-'Rent Roll'!$V12,0)*'Rent Roll'!$T12*'Rent Roll'!$R12,"-"),"-")</f>
        <v>-</v>
      </c>
      <c r="BX67" s="92" t="str">
        <f>IFERROR(IF(BX$3='Rent Roll'!$U12,MAX(-SUMIF('Monthly Cash Flow'!$F$7:$EG$7,BX$4,'Monthly Cash Flow'!$F$18:$EG$18)-'Rent Roll'!$V12,0)*'Rent Roll'!$T12*'Rent Roll'!$R12,"-"),"-")</f>
        <v>-</v>
      </c>
      <c r="BY67" s="92" t="str">
        <f>IFERROR(IF(BY$3='Rent Roll'!$U12,MAX(-SUMIF('Monthly Cash Flow'!$F$7:$EG$7,BY$4,'Monthly Cash Flow'!$F$18:$EG$18)-'Rent Roll'!$V12,0)*'Rent Roll'!$T12*'Rent Roll'!$R12,"-"),"-")</f>
        <v>-</v>
      </c>
      <c r="BZ67" s="92" t="str">
        <f>IFERROR(IF(BZ$3='Rent Roll'!$U12,MAX(-SUMIF('Monthly Cash Flow'!$F$7:$EG$7,BZ$4,'Monthly Cash Flow'!$F$18:$EG$18)-'Rent Roll'!$V12,0)*'Rent Roll'!$T12*'Rent Roll'!$R12,"-"),"-")</f>
        <v>-</v>
      </c>
      <c r="CA67" s="92" t="str">
        <f>IFERROR(IF(CA$3='Rent Roll'!$U12,MAX(-SUMIF('Monthly Cash Flow'!$F$7:$EG$7,CA$4,'Monthly Cash Flow'!$F$18:$EG$18)-'Rent Roll'!$V12,0)*'Rent Roll'!$T12*'Rent Roll'!$R12,"-"),"-")</f>
        <v>-</v>
      </c>
      <c r="CB67" s="92" t="str">
        <f>IFERROR(IF(CB$3='Rent Roll'!$U12,MAX(-SUMIF('Monthly Cash Flow'!$F$7:$EG$7,CB$4,'Monthly Cash Flow'!$F$18:$EG$18)-'Rent Roll'!$V12,0)*'Rent Roll'!$T12*'Rent Roll'!$R12,"-"),"-")</f>
        <v>-</v>
      </c>
      <c r="CC67" s="92" t="str">
        <f>IFERROR(IF(CC$3='Rent Roll'!$U12,MAX(-SUMIF('Monthly Cash Flow'!$F$7:$EG$7,CC$4,'Monthly Cash Flow'!$F$18:$EG$18)-'Rent Roll'!$V12,0)*'Rent Roll'!$T12*'Rent Roll'!$R12,"-"),"-")</f>
        <v>-</v>
      </c>
      <c r="CD67" s="92" t="str">
        <f>IFERROR(IF(CD$3='Rent Roll'!$U12,MAX(-SUMIF('Monthly Cash Flow'!$F$7:$EG$7,CD$4,'Monthly Cash Flow'!$F$18:$EG$18)-'Rent Roll'!$V12,0)*'Rent Roll'!$T12*'Rent Roll'!$R12,"-"),"-")</f>
        <v>-</v>
      </c>
      <c r="CE67" s="92" t="str">
        <f>IFERROR(IF(CE$3='Rent Roll'!$U12,MAX(-SUMIF('Monthly Cash Flow'!$F$7:$EG$7,CE$4,'Monthly Cash Flow'!$F$18:$EG$18)-'Rent Roll'!$V12,0)*'Rent Roll'!$T12*'Rent Roll'!$R12,"-"),"-")</f>
        <v>-</v>
      </c>
      <c r="CF67" s="92" t="str">
        <f>IFERROR(IF(CF$3='Rent Roll'!$U12,MAX(-SUMIF('Monthly Cash Flow'!$F$7:$EG$7,CF$4,'Monthly Cash Flow'!$F$18:$EG$18)-'Rent Roll'!$V12,0)*'Rent Roll'!$T12*'Rent Roll'!$R12,"-"),"-")</f>
        <v>-</v>
      </c>
      <c r="CG67" s="92" t="str">
        <f>IFERROR(IF(CG$3='Rent Roll'!$U12,MAX(-SUMIF('Monthly Cash Flow'!$F$7:$EG$7,CG$4,'Monthly Cash Flow'!$F$18:$EG$18)-'Rent Roll'!$V12,0)*'Rent Roll'!$T12*'Rent Roll'!$R12,"-"),"-")</f>
        <v>-</v>
      </c>
      <c r="CH67" s="92" t="str">
        <f>IFERROR(IF(CH$3='Rent Roll'!$U12,MAX(-SUMIF('Monthly Cash Flow'!$F$7:$EG$7,CH$4,'Monthly Cash Flow'!$F$18:$EG$18)-'Rent Roll'!$V12,0)*'Rent Roll'!$T12*'Rent Roll'!$R12,"-"),"-")</f>
        <v>-</v>
      </c>
      <c r="CI67" s="92" t="str">
        <f>IFERROR(IF(CI$3='Rent Roll'!$U12,MAX(-SUMIF('Monthly Cash Flow'!$F$7:$EG$7,CI$4,'Monthly Cash Flow'!$F$18:$EG$18)-'Rent Roll'!$V12,0)*'Rent Roll'!$T12*'Rent Roll'!$R12,"-"),"-")</f>
        <v>-</v>
      </c>
      <c r="CJ67" s="92" t="str">
        <f>IFERROR(IF(CJ$3='Rent Roll'!$U12,MAX(-SUMIF('Monthly Cash Flow'!$F$7:$EG$7,CJ$4,'Monthly Cash Flow'!$F$18:$EG$18)-'Rent Roll'!$V12,0)*'Rent Roll'!$T12*'Rent Roll'!$R12,"-"),"-")</f>
        <v>-</v>
      </c>
      <c r="CK67" s="92" t="str">
        <f>IFERROR(IF(CK$3='Rent Roll'!$U12,MAX(-SUMIF('Monthly Cash Flow'!$F$7:$EG$7,CK$4,'Monthly Cash Flow'!$F$18:$EG$18)-'Rent Roll'!$V12,0)*'Rent Roll'!$T12*'Rent Roll'!$R12,"-"),"-")</f>
        <v>-</v>
      </c>
      <c r="CL67" s="92" t="str">
        <f>IFERROR(IF(CL$3='Rent Roll'!$U12,MAX(-SUMIF('Monthly Cash Flow'!$F$7:$EG$7,CL$4,'Monthly Cash Flow'!$F$18:$EG$18)-'Rent Roll'!$V12,0)*'Rent Roll'!$T12*'Rent Roll'!$R12,"-"),"-")</f>
        <v>-</v>
      </c>
      <c r="CM67" s="92" t="str">
        <f>IFERROR(IF(CM$3='Rent Roll'!$U12,MAX(-SUMIF('Monthly Cash Flow'!$F$7:$EG$7,CM$4,'Monthly Cash Flow'!$F$18:$EG$18)-'Rent Roll'!$V12,0)*'Rent Roll'!$T12*'Rent Roll'!$R12,"-"),"-")</f>
        <v>-</v>
      </c>
      <c r="CN67" s="92" t="str">
        <f>IFERROR(IF(CN$3='Rent Roll'!$U12,MAX(-SUMIF('Monthly Cash Flow'!$F$7:$EG$7,CN$4,'Monthly Cash Flow'!$F$18:$EG$18)-'Rent Roll'!$V12,0)*'Rent Roll'!$T12*'Rent Roll'!$R12,"-"),"-")</f>
        <v>-</v>
      </c>
      <c r="CO67" s="92" t="str">
        <f>IFERROR(IF(CO$3='Rent Roll'!$U12,MAX(-SUMIF('Monthly Cash Flow'!$F$7:$EG$7,CO$4,'Monthly Cash Flow'!$F$18:$EG$18)-'Rent Roll'!$V12,0)*'Rent Roll'!$T12*'Rent Roll'!$R12,"-"),"-")</f>
        <v>-</v>
      </c>
      <c r="CP67" s="92" t="str">
        <f>IFERROR(IF(CP$3='Rent Roll'!$U12,MAX(-SUMIF('Monthly Cash Flow'!$F$7:$EG$7,CP$4,'Monthly Cash Flow'!$F$18:$EG$18)-'Rent Roll'!$V12,0)*'Rent Roll'!$T12*'Rent Roll'!$R12,"-"),"-")</f>
        <v>-</v>
      </c>
      <c r="CQ67" s="92" t="str">
        <f>IFERROR(IF(CQ$3='Rent Roll'!$U12,MAX(-SUMIF('Monthly Cash Flow'!$F$7:$EG$7,CQ$4,'Monthly Cash Flow'!$F$18:$EG$18)-'Rent Roll'!$V12,0)*'Rent Roll'!$T12*'Rent Roll'!$R12,"-"),"-")</f>
        <v>-</v>
      </c>
      <c r="CR67" s="92" t="str">
        <f>IFERROR(IF(CR$3='Rent Roll'!$U12,MAX(-SUMIF('Monthly Cash Flow'!$F$7:$EG$7,CR$4,'Monthly Cash Flow'!$F$18:$EG$18)-'Rent Roll'!$V12,0)*'Rent Roll'!$T12*'Rent Roll'!$R12,"-"),"-")</f>
        <v>-</v>
      </c>
      <c r="CS67" s="92" t="str">
        <f>IFERROR(IF(CS$3='Rent Roll'!$U12,MAX(-SUMIF('Monthly Cash Flow'!$F$7:$EG$7,CS$4,'Monthly Cash Flow'!$F$18:$EG$18)-'Rent Roll'!$V12,0)*'Rent Roll'!$T12*'Rent Roll'!$R12,"-"),"-")</f>
        <v>-</v>
      </c>
      <c r="CT67" s="92" t="str">
        <f>IFERROR(IF(CT$3='Rent Roll'!$U12,MAX(-SUMIF('Monthly Cash Flow'!$F$7:$EG$7,CT$4,'Monthly Cash Flow'!$F$18:$EG$18)-'Rent Roll'!$V12,0)*'Rent Roll'!$T12*'Rent Roll'!$R12,"-"),"-")</f>
        <v>-</v>
      </c>
      <c r="CU67" s="92" t="str">
        <f>IFERROR(IF(CU$3='Rent Roll'!$U12,MAX(-SUMIF('Monthly Cash Flow'!$F$7:$EG$7,CU$4,'Monthly Cash Flow'!$F$18:$EG$18)-'Rent Roll'!$V12,0)*'Rent Roll'!$T12*'Rent Roll'!$R12,"-"),"-")</f>
        <v>-</v>
      </c>
      <c r="CV67" s="92" t="str">
        <f>IFERROR(IF(CV$3='Rent Roll'!$U12,MAX(-SUMIF('Monthly Cash Flow'!$F$7:$EG$7,CV$4,'Monthly Cash Flow'!$F$18:$EG$18)-'Rent Roll'!$V12,0)*'Rent Roll'!$T12*'Rent Roll'!$R12,"-"),"-")</f>
        <v>-</v>
      </c>
      <c r="CW67" s="92" t="str">
        <f>IFERROR(IF(CW$3='Rent Roll'!$U12,MAX(-SUMIF('Monthly Cash Flow'!$F$7:$EG$7,CW$4,'Monthly Cash Flow'!$F$18:$EG$18)-'Rent Roll'!$V12,0)*'Rent Roll'!$T12*'Rent Roll'!$R12,"-"),"-")</f>
        <v>-</v>
      </c>
      <c r="CX67" s="92" t="str">
        <f>IFERROR(IF(CX$3='Rent Roll'!$U12,MAX(-SUMIF('Monthly Cash Flow'!$F$7:$EG$7,CX$4,'Monthly Cash Flow'!$F$18:$EG$18)-'Rent Roll'!$V12,0)*'Rent Roll'!$T12*'Rent Roll'!$R12,"-"),"-")</f>
        <v>-</v>
      </c>
      <c r="CY67" s="92" t="str">
        <f>IFERROR(IF(CY$3='Rent Roll'!$U12,MAX(-SUMIF('Monthly Cash Flow'!$F$7:$EG$7,CY$4,'Monthly Cash Flow'!$F$18:$EG$18)-'Rent Roll'!$V12,0)*'Rent Roll'!$T12*'Rent Roll'!$R12,"-"),"-")</f>
        <v>-</v>
      </c>
      <c r="CZ67" s="92" t="str">
        <f>IFERROR(IF(CZ$3='Rent Roll'!$U12,MAX(-SUMIF('Monthly Cash Flow'!$F$7:$EG$7,CZ$4,'Monthly Cash Flow'!$F$18:$EG$18)-'Rent Roll'!$V12,0)*'Rent Roll'!$T12*'Rent Roll'!$R12,"-"),"-")</f>
        <v>-</v>
      </c>
      <c r="DA67" s="92" t="str">
        <f>IFERROR(IF(DA$3='Rent Roll'!$U12,MAX(-SUMIF('Monthly Cash Flow'!$F$7:$EG$7,DA$4,'Monthly Cash Flow'!$F$18:$EG$18)-'Rent Roll'!$V12,0)*'Rent Roll'!$T12*'Rent Roll'!$R12,"-"),"-")</f>
        <v>-</v>
      </c>
      <c r="DB67" s="92" t="str">
        <f>IFERROR(IF(DB$3='Rent Roll'!$U12,MAX(-SUMIF('Monthly Cash Flow'!$F$7:$EG$7,DB$4,'Monthly Cash Flow'!$F$18:$EG$18)-'Rent Roll'!$V12,0)*'Rent Roll'!$T12*'Rent Roll'!$R12,"-"),"-")</f>
        <v>-</v>
      </c>
      <c r="DC67" s="92" t="str">
        <f>IFERROR(IF(DC$3='Rent Roll'!$U12,MAX(-SUMIF('Monthly Cash Flow'!$F$7:$EG$7,DC$4,'Monthly Cash Flow'!$F$18:$EG$18)-'Rent Roll'!$V12,0)*'Rent Roll'!$T12*'Rent Roll'!$R12,"-"),"-")</f>
        <v>-</v>
      </c>
      <c r="DD67" s="92" t="str">
        <f>IFERROR(IF(DD$3='Rent Roll'!$U12,MAX(-SUMIF('Monthly Cash Flow'!$F$7:$EG$7,DD$4,'Monthly Cash Flow'!$F$18:$EG$18)-'Rent Roll'!$V12,0)*'Rent Roll'!$T12*'Rent Roll'!$R12,"-"),"-")</f>
        <v>-</v>
      </c>
      <c r="DE67" s="92" t="str">
        <f>IFERROR(IF(DE$3='Rent Roll'!$U12,MAX(-SUMIF('Monthly Cash Flow'!$F$7:$EG$7,DE$4,'Monthly Cash Flow'!$F$18:$EG$18)-'Rent Roll'!$V12,0)*'Rent Roll'!$T12*'Rent Roll'!$R12,"-"),"-")</f>
        <v>-</v>
      </c>
      <c r="DF67" s="92" t="str">
        <f>IFERROR(IF(DF$3='Rent Roll'!$U12,MAX(-SUMIF('Monthly Cash Flow'!$F$7:$EG$7,DF$4,'Monthly Cash Flow'!$F$18:$EG$18)-'Rent Roll'!$V12,0)*'Rent Roll'!$T12*'Rent Roll'!$R12,"-"),"-")</f>
        <v>-</v>
      </c>
      <c r="DG67" s="92" t="str">
        <f>IFERROR(IF(DG$3='Rent Roll'!$U12,MAX(-SUMIF('Monthly Cash Flow'!$F$7:$EG$7,DG$4,'Monthly Cash Flow'!$F$18:$EG$18)-'Rent Roll'!$V12,0)*'Rent Roll'!$T12*'Rent Roll'!$R12,"-"),"-")</f>
        <v>-</v>
      </c>
      <c r="DH67" s="92" t="str">
        <f>IFERROR(IF(DH$3='Rent Roll'!$U12,MAX(-SUMIF('Monthly Cash Flow'!$F$7:$EG$7,DH$4,'Monthly Cash Flow'!$F$18:$EG$18)-'Rent Roll'!$V12,0)*'Rent Roll'!$T12*'Rent Roll'!$R12,"-"),"-")</f>
        <v>-</v>
      </c>
      <c r="DI67" s="92" t="str">
        <f>IFERROR(IF(DI$3='Rent Roll'!$U12,MAX(-SUMIF('Monthly Cash Flow'!$F$7:$EG$7,DI$4,'Monthly Cash Flow'!$F$18:$EG$18)-'Rent Roll'!$V12,0)*'Rent Roll'!$T12*'Rent Roll'!$R12,"-"),"-")</f>
        <v>-</v>
      </c>
      <c r="DJ67" s="92" t="str">
        <f>IFERROR(IF(DJ$3='Rent Roll'!$U12,MAX(-SUMIF('Monthly Cash Flow'!$F$7:$EG$7,DJ$4,'Monthly Cash Flow'!$F$18:$EG$18)-'Rent Roll'!$V12,0)*'Rent Roll'!$T12*'Rent Roll'!$R12,"-"),"-")</f>
        <v>-</v>
      </c>
      <c r="DK67" s="92" t="str">
        <f>IFERROR(IF(DK$3='Rent Roll'!$U12,MAX(-SUMIF('Monthly Cash Flow'!$F$7:$EG$7,DK$4,'Monthly Cash Flow'!$F$18:$EG$18)-'Rent Roll'!$V12,0)*'Rent Roll'!$T12*'Rent Roll'!$R12,"-"),"-")</f>
        <v>-</v>
      </c>
      <c r="DL67" s="92" t="str">
        <f>IFERROR(IF(DL$3='Rent Roll'!$U12,MAX(-SUMIF('Monthly Cash Flow'!$F$7:$EG$7,DL$4,'Monthly Cash Flow'!$F$18:$EG$18)-'Rent Roll'!$V12,0)*'Rent Roll'!$T12*'Rent Roll'!$R12,"-"),"-")</f>
        <v>-</v>
      </c>
      <c r="DM67" s="92" t="str">
        <f>IFERROR(IF(DM$3='Rent Roll'!$U12,MAX(-SUMIF('Monthly Cash Flow'!$F$7:$EG$7,DM$4,'Monthly Cash Flow'!$F$18:$EG$18)-'Rent Roll'!$V12,0)*'Rent Roll'!$T12*'Rent Roll'!$R12,"-"),"-")</f>
        <v>-</v>
      </c>
      <c r="DN67" s="92" t="str">
        <f>IFERROR(IF(DN$3='Rent Roll'!$U12,MAX(-SUMIF('Monthly Cash Flow'!$F$7:$EG$7,DN$4,'Monthly Cash Flow'!$F$18:$EG$18)-'Rent Roll'!$V12,0)*'Rent Roll'!$T12*'Rent Roll'!$R12,"-"),"-")</f>
        <v>-</v>
      </c>
      <c r="DO67" s="92" t="str">
        <f>IFERROR(IF(DO$3='Rent Roll'!$U12,MAX(-SUMIF('Monthly Cash Flow'!$F$7:$EG$7,DO$4,'Monthly Cash Flow'!$F$18:$EG$18)-'Rent Roll'!$V12,0)*'Rent Roll'!$T12*'Rent Roll'!$R12,"-"),"-")</f>
        <v>-</v>
      </c>
      <c r="DP67" s="92" t="str">
        <f>IFERROR(IF(DP$3='Rent Roll'!$U12,MAX(-SUMIF('Monthly Cash Flow'!$F$7:$EG$7,DP$4,'Monthly Cash Flow'!$F$18:$EG$18)-'Rent Roll'!$V12,0)*'Rent Roll'!$T12*'Rent Roll'!$R12,"-"),"-")</f>
        <v>-</v>
      </c>
      <c r="DQ67" s="92" t="str">
        <f>IFERROR(IF(DQ$3='Rent Roll'!$U12,MAX(-SUMIF('Monthly Cash Flow'!$F$7:$EG$7,DQ$4,'Monthly Cash Flow'!$F$18:$EG$18)-'Rent Roll'!$V12,0)*'Rent Roll'!$T12*'Rent Roll'!$R12,"-"),"-")</f>
        <v>-</v>
      </c>
      <c r="DR67" s="92" t="str">
        <f>IFERROR(IF(DR$3='Rent Roll'!$U12,MAX(-SUMIF('Monthly Cash Flow'!$F$7:$EG$7,DR$4,'Monthly Cash Flow'!$F$18:$EG$18)-'Rent Roll'!$V12,0)*'Rent Roll'!$T12*'Rent Roll'!$R12,"-"),"-")</f>
        <v>-</v>
      </c>
      <c r="DS67" s="92" t="str">
        <f>IFERROR(IF(DS$3='Rent Roll'!$U12,MAX(-SUMIF('Monthly Cash Flow'!$F$7:$EG$7,DS$4,'Monthly Cash Flow'!$F$18:$EG$18)-'Rent Roll'!$V12,0)*'Rent Roll'!$T12*'Rent Roll'!$R12,"-"),"-")</f>
        <v>-</v>
      </c>
      <c r="DT67" s="92" t="str">
        <f>IFERROR(IF(DT$3='Rent Roll'!$U12,MAX(-SUMIF('Monthly Cash Flow'!$F$7:$EG$7,DT$4,'Monthly Cash Flow'!$F$18:$EG$18)-'Rent Roll'!$V12,0)*'Rent Roll'!$T12*'Rent Roll'!$R12,"-"),"-")</f>
        <v>-</v>
      </c>
      <c r="DU67" s="92" t="str">
        <f>IFERROR(IF(DU$3='Rent Roll'!$U12,MAX(-SUMIF('Monthly Cash Flow'!$F$7:$EG$7,DU$4,'Monthly Cash Flow'!$F$18:$EG$18)-'Rent Roll'!$V12,0)*'Rent Roll'!$T12*'Rent Roll'!$R12,"-"),"-")</f>
        <v>-</v>
      </c>
      <c r="DV67" s="92" t="str">
        <f>IFERROR(IF(DV$3='Rent Roll'!$U12,MAX(-SUMIF('Monthly Cash Flow'!$F$7:$EG$7,DV$4,'Monthly Cash Flow'!$F$18:$EG$18)-'Rent Roll'!$V12,0)*'Rent Roll'!$T12*'Rent Roll'!$R12,"-"),"-")</f>
        <v>-</v>
      </c>
      <c r="DW67" s="92" t="str">
        <f>IFERROR(IF(DW$3='Rent Roll'!$U12,MAX(-SUMIF('Monthly Cash Flow'!$F$7:$EG$7,DW$4,'Monthly Cash Flow'!$F$18:$EG$18)-'Rent Roll'!$V12,0)*'Rent Roll'!$T12*'Rent Roll'!$R12,"-"),"-")</f>
        <v>-</v>
      </c>
      <c r="DX67" s="92" t="str">
        <f>IFERROR(IF(DX$3='Rent Roll'!$U12,MAX(-SUMIF('Monthly Cash Flow'!$F$7:$EG$7,DX$4,'Monthly Cash Flow'!$F$18:$EG$18)-'Rent Roll'!$V12,0)*'Rent Roll'!$T12*'Rent Roll'!$R12,"-"),"-")</f>
        <v>-</v>
      </c>
      <c r="DY67" s="92" t="str">
        <f>IFERROR(IF(DY$3='Rent Roll'!$U12,MAX(-SUMIF('Monthly Cash Flow'!$F$7:$EG$7,DY$4,'Monthly Cash Flow'!$F$18:$EG$18)-'Rent Roll'!$V12,0)*'Rent Roll'!$T12*'Rent Roll'!$R12,"-"),"-")</f>
        <v>-</v>
      </c>
      <c r="DZ67" s="92" t="str">
        <f>IFERROR(IF(DZ$3='Rent Roll'!$U12,MAX(-SUMIF('Monthly Cash Flow'!$F$7:$EG$7,DZ$4,'Monthly Cash Flow'!$F$18:$EG$18)-'Rent Roll'!$V12,0)*'Rent Roll'!$T12*'Rent Roll'!$R12,"-"),"-")</f>
        <v>-</v>
      </c>
      <c r="EA67" s="92" t="str">
        <f>IFERROR(IF(EA$3='Rent Roll'!$U12,MAX(-SUMIF('Monthly Cash Flow'!$F$7:$EG$7,EA$4,'Monthly Cash Flow'!$F$18:$EG$18)-'Rent Roll'!$V12,0)*'Rent Roll'!$T12*'Rent Roll'!$R12,"-"),"-")</f>
        <v>-</v>
      </c>
      <c r="EB67" s="92" t="str">
        <f>IFERROR(IF(EB$3='Rent Roll'!$U12,MAX(-SUMIF('Monthly Cash Flow'!$F$7:$EG$7,EB$4,'Monthly Cash Flow'!$F$18:$EG$18)-'Rent Roll'!$V12,0)*'Rent Roll'!$T12*'Rent Roll'!$R12,"-"),"-")</f>
        <v>-</v>
      </c>
      <c r="EC67" s="92" t="str">
        <f>IFERROR(IF(EC$3='Rent Roll'!$U12,MAX(-SUMIF('Monthly Cash Flow'!$F$7:$EG$7,EC$4,'Monthly Cash Flow'!$F$18:$EG$18)-'Rent Roll'!$V12,0)*'Rent Roll'!$T12*'Rent Roll'!$R12,"-"),"-")</f>
        <v>-</v>
      </c>
      <c r="ED67" s="92" t="str">
        <f>IFERROR(IF(ED$3='Rent Roll'!$U12,MAX(-SUMIF('Monthly Cash Flow'!$F$7:$EG$7,ED$4,'Monthly Cash Flow'!$F$18:$EG$18)-'Rent Roll'!$V12,0)*'Rent Roll'!$T12*'Rent Roll'!$R12,"-"),"-")</f>
        <v>-</v>
      </c>
      <c r="EE67" s="92" t="str">
        <f>IFERROR(IF(EE$3='Rent Roll'!$U12,MAX(-SUMIF('Monthly Cash Flow'!$F$7:$EG$7,EE$4,'Monthly Cash Flow'!$F$18:$EG$18)-'Rent Roll'!$V12,0)*'Rent Roll'!$T12*'Rent Roll'!$R12,"-"),"-")</f>
        <v>-</v>
      </c>
      <c r="EF67" s="214" t="str">
        <f>IFERROR(IF(EF$3='Rent Roll'!$U12,MAX(-SUMIF('Monthly Cash Flow'!$F$7:$EG$7,EF$4,'Monthly Cash Flow'!$F$18:$EG$18)-'Rent Roll'!$V12,0)*'Rent Roll'!$T12*'Rent Roll'!$R12,"-"),"-")</f>
        <v>-</v>
      </c>
      <c r="EG67" s="251" t="s">
        <v>109</v>
      </c>
    </row>
    <row r="68" spans="2:137" x14ac:dyDescent="0.25">
      <c r="B68" s="290"/>
      <c r="C68" s="287" t="str">
        <f>CONCATENATE('Rent Roll'!B13&amp;" - "&amp;'Rent Roll'!C13)</f>
        <v xml:space="preserve"> - </v>
      </c>
      <c r="D68" s="214">
        <f t="shared" si="148"/>
        <v>0</v>
      </c>
      <c r="E68" s="92" t="str">
        <f>IFERROR(IF(E$3='Rent Roll'!$U13,MAX(-SUMIF('Monthly Cash Flow'!$F$7:$EG$7,E$4,'Monthly Cash Flow'!$F$18:$EG$18)-'Rent Roll'!$V13,0)*'Rent Roll'!$T13*'Rent Roll'!$R13,"-"),"-")</f>
        <v>-</v>
      </c>
      <c r="F68" s="92" t="str">
        <f>IFERROR(IF(F$3='Rent Roll'!$U13,MAX(-SUMIF('Monthly Cash Flow'!$F$7:$EG$7,F$4,'Monthly Cash Flow'!$F$18:$EG$18)-'Rent Roll'!$V13,0)*'Rent Roll'!$T13*'Rent Roll'!$R13,"-"),"-")</f>
        <v>-</v>
      </c>
      <c r="G68" s="92" t="str">
        <f>IFERROR(IF(G$3='Rent Roll'!$U13,MAX(-SUMIF('Monthly Cash Flow'!$F$7:$EG$7,G$4,'Monthly Cash Flow'!$F$18:$EG$18)-'Rent Roll'!$V13,0)*'Rent Roll'!$T13*'Rent Roll'!$R13,"-"),"-")</f>
        <v>-</v>
      </c>
      <c r="H68" s="92" t="str">
        <f>IFERROR(IF(H$3='Rent Roll'!$U13,MAX(-SUMIF('Monthly Cash Flow'!$F$7:$EG$7,H$4,'Monthly Cash Flow'!$F$18:$EG$18)-'Rent Roll'!$V13,0)*'Rent Roll'!$T13*'Rent Roll'!$R13,"-"),"-")</f>
        <v>-</v>
      </c>
      <c r="I68" s="92" t="str">
        <f>IFERROR(IF(I$3='Rent Roll'!$U13,MAX(-SUMIF('Monthly Cash Flow'!$F$7:$EG$7,I$4,'Monthly Cash Flow'!$F$18:$EG$18)-'Rent Roll'!$V13,0)*'Rent Roll'!$T13*'Rent Roll'!$R13,"-"),"-")</f>
        <v>-</v>
      </c>
      <c r="J68" s="92" t="str">
        <f>IFERROR(IF(J$3='Rent Roll'!$U13,MAX(-SUMIF('Monthly Cash Flow'!$F$7:$EG$7,J$4,'Monthly Cash Flow'!$F$18:$EG$18)-'Rent Roll'!$V13,0)*'Rent Roll'!$T13*'Rent Roll'!$R13,"-"),"-")</f>
        <v>-</v>
      </c>
      <c r="K68" s="92" t="str">
        <f>IFERROR(IF(K$3='Rent Roll'!$U13,MAX(-SUMIF('Monthly Cash Flow'!$F$7:$EG$7,K$4,'Monthly Cash Flow'!$F$18:$EG$18)-'Rent Roll'!$V13,0)*'Rent Roll'!$T13*'Rent Roll'!$R13,"-"),"-")</f>
        <v>-</v>
      </c>
      <c r="L68" s="92" t="str">
        <f>IFERROR(IF(L$3='Rent Roll'!$U13,MAX(-SUMIF('Monthly Cash Flow'!$F$7:$EG$7,L$4,'Monthly Cash Flow'!$F$18:$EG$18)-'Rent Roll'!$V13,0)*'Rent Roll'!$T13*'Rent Roll'!$R13,"-"),"-")</f>
        <v>-</v>
      </c>
      <c r="M68" s="92" t="str">
        <f>IFERROR(IF(M$3='Rent Roll'!$U13,MAX(-SUMIF('Monthly Cash Flow'!$F$7:$EG$7,M$4,'Monthly Cash Flow'!$F$18:$EG$18)-'Rent Roll'!$V13,0)*'Rent Roll'!$T13*'Rent Roll'!$R13,"-"),"-")</f>
        <v>-</v>
      </c>
      <c r="N68" s="92" t="str">
        <f>IFERROR(IF(N$3='Rent Roll'!$U13,MAX(-SUMIF('Monthly Cash Flow'!$F$7:$EG$7,N$4,'Monthly Cash Flow'!$F$18:$EG$18)-'Rent Roll'!$V13,0)*'Rent Roll'!$T13*'Rent Roll'!$R13,"-"),"-")</f>
        <v>-</v>
      </c>
      <c r="O68" s="92" t="str">
        <f>IFERROR(IF(O$3='Rent Roll'!$U13,MAX(-SUMIF('Monthly Cash Flow'!$F$7:$EG$7,O$4,'Monthly Cash Flow'!$F$18:$EG$18)-'Rent Roll'!$V13,0)*'Rent Roll'!$T13*'Rent Roll'!$R13,"-"),"-")</f>
        <v>-</v>
      </c>
      <c r="P68" s="92" t="str">
        <f>IFERROR(IF(P$3='Rent Roll'!$U13,MAX(-SUMIF('Monthly Cash Flow'!$F$7:$EG$7,P$4,'Monthly Cash Flow'!$F$18:$EG$18)-'Rent Roll'!$V13,0)*'Rent Roll'!$T13*'Rent Roll'!$R13,"-"),"-")</f>
        <v>-</v>
      </c>
      <c r="Q68" s="92" t="str">
        <f>IFERROR(IF(Q$3='Rent Roll'!$U13,MAX(-SUMIF('Monthly Cash Flow'!$F$7:$EG$7,Q$4,'Monthly Cash Flow'!$F$18:$EG$18)-'Rent Roll'!$V13,0)*'Rent Roll'!$T13*'Rent Roll'!$R13,"-"),"-")</f>
        <v>-</v>
      </c>
      <c r="R68" s="92" t="str">
        <f>IFERROR(IF(R$3='Rent Roll'!$U13,MAX(-SUMIF('Monthly Cash Flow'!$F$7:$EG$7,R$4,'Monthly Cash Flow'!$F$18:$EG$18)-'Rent Roll'!$V13,0)*'Rent Roll'!$T13*'Rent Roll'!$R13,"-"),"-")</f>
        <v>-</v>
      </c>
      <c r="S68" s="92" t="str">
        <f>IFERROR(IF(S$3='Rent Roll'!$U13,MAX(-SUMIF('Monthly Cash Flow'!$F$7:$EG$7,S$4,'Monthly Cash Flow'!$F$18:$EG$18)-'Rent Roll'!$V13,0)*'Rent Roll'!$T13*'Rent Roll'!$R13,"-"),"-")</f>
        <v>-</v>
      </c>
      <c r="T68" s="92" t="str">
        <f>IFERROR(IF(T$3='Rent Roll'!$U13,MAX(-SUMIF('Monthly Cash Flow'!$F$7:$EG$7,T$4,'Monthly Cash Flow'!$F$18:$EG$18)-'Rent Roll'!$V13,0)*'Rent Roll'!$T13*'Rent Roll'!$R13,"-"),"-")</f>
        <v>-</v>
      </c>
      <c r="U68" s="92" t="str">
        <f>IFERROR(IF(U$3='Rent Roll'!$U13,MAX(-SUMIF('Monthly Cash Flow'!$F$7:$EG$7,U$4,'Monthly Cash Flow'!$F$18:$EG$18)-'Rent Roll'!$V13,0)*'Rent Roll'!$T13*'Rent Roll'!$R13,"-"),"-")</f>
        <v>-</v>
      </c>
      <c r="V68" s="92" t="str">
        <f>IFERROR(IF(V$3='Rent Roll'!$U13,MAX(-SUMIF('Monthly Cash Flow'!$F$7:$EG$7,V$4,'Monthly Cash Flow'!$F$18:$EG$18)-'Rent Roll'!$V13,0)*'Rent Roll'!$T13*'Rent Roll'!$R13,"-"),"-")</f>
        <v>-</v>
      </c>
      <c r="W68" s="92" t="str">
        <f>IFERROR(IF(W$3='Rent Roll'!$U13,MAX(-SUMIF('Monthly Cash Flow'!$F$7:$EG$7,W$4,'Monthly Cash Flow'!$F$18:$EG$18)-'Rent Roll'!$V13,0)*'Rent Roll'!$T13*'Rent Roll'!$R13,"-"),"-")</f>
        <v>-</v>
      </c>
      <c r="X68" s="92" t="str">
        <f>IFERROR(IF(X$3='Rent Roll'!$U13,MAX(-SUMIF('Monthly Cash Flow'!$F$7:$EG$7,X$4,'Monthly Cash Flow'!$F$18:$EG$18)-'Rent Roll'!$V13,0)*'Rent Roll'!$T13*'Rent Roll'!$R13,"-"),"-")</f>
        <v>-</v>
      </c>
      <c r="Y68" s="92" t="str">
        <f>IFERROR(IF(Y$3='Rent Roll'!$U13,MAX(-SUMIF('Monthly Cash Flow'!$F$7:$EG$7,Y$4,'Monthly Cash Flow'!$F$18:$EG$18)-'Rent Roll'!$V13,0)*'Rent Roll'!$T13*'Rent Roll'!$R13,"-"),"-")</f>
        <v>-</v>
      </c>
      <c r="Z68" s="92" t="str">
        <f>IFERROR(IF(Z$3='Rent Roll'!$U13,MAX(-SUMIF('Monthly Cash Flow'!$F$7:$EG$7,Z$4,'Monthly Cash Flow'!$F$18:$EG$18)-'Rent Roll'!$V13,0)*'Rent Roll'!$T13*'Rent Roll'!$R13,"-"),"-")</f>
        <v>-</v>
      </c>
      <c r="AA68" s="92" t="str">
        <f>IFERROR(IF(AA$3='Rent Roll'!$U13,MAX(-SUMIF('Monthly Cash Flow'!$F$7:$EG$7,AA$4,'Monthly Cash Flow'!$F$18:$EG$18)-'Rent Roll'!$V13,0)*'Rent Roll'!$T13*'Rent Roll'!$R13,"-"),"-")</f>
        <v>-</v>
      </c>
      <c r="AB68" s="92" t="str">
        <f>IFERROR(IF(AB$3='Rent Roll'!$U13,MAX(-SUMIF('Monthly Cash Flow'!$F$7:$EG$7,AB$4,'Monthly Cash Flow'!$F$18:$EG$18)-'Rent Roll'!$V13,0)*'Rent Roll'!$T13*'Rent Roll'!$R13,"-"),"-")</f>
        <v>-</v>
      </c>
      <c r="AC68" s="92" t="str">
        <f>IFERROR(IF(AC$3='Rent Roll'!$U13,MAX(-SUMIF('Monthly Cash Flow'!$F$7:$EG$7,AC$4,'Monthly Cash Flow'!$F$18:$EG$18)-'Rent Roll'!$V13,0)*'Rent Roll'!$T13*'Rent Roll'!$R13,"-"),"-")</f>
        <v>-</v>
      </c>
      <c r="AD68" s="92" t="str">
        <f>IFERROR(IF(AD$3='Rent Roll'!$U13,MAX(-SUMIF('Monthly Cash Flow'!$F$7:$EG$7,AD$4,'Monthly Cash Flow'!$F$18:$EG$18)-'Rent Roll'!$V13,0)*'Rent Roll'!$T13*'Rent Roll'!$R13,"-"),"-")</f>
        <v>-</v>
      </c>
      <c r="AE68" s="92" t="str">
        <f>IFERROR(IF(AE$3='Rent Roll'!$U13,MAX(-SUMIF('Monthly Cash Flow'!$F$7:$EG$7,AE$4,'Monthly Cash Flow'!$F$18:$EG$18)-'Rent Roll'!$V13,0)*'Rent Roll'!$T13*'Rent Roll'!$R13,"-"),"-")</f>
        <v>-</v>
      </c>
      <c r="AF68" s="92" t="str">
        <f>IFERROR(IF(AF$3='Rent Roll'!$U13,MAX(-SUMIF('Monthly Cash Flow'!$F$7:$EG$7,AF$4,'Monthly Cash Flow'!$F$18:$EG$18)-'Rent Roll'!$V13,0)*'Rent Roll'!$T13*'Rent Roll'!$R13,"-"),"-")</f>
        <v>-</v>
      </c>
      <c r="AG68" s="92" t="str">
        <f>IFERROR(IF(AG$3='Rent Roll'!$U13,MAX(-SUMIF('Monthly Cash Flow'!$F$7:$EG$7,AG$4,'Monthly Cash Flow'!$F$18:$EG$18)-'Rent Roll'!$V13,0)*'Rent Roll'!$T13*'Rent Roll'!$R13,"-"),"-")</f>
        <v>-</v>
      </c>
      <c r="AH68" s="92" t="str">
        <f>IFERROR(IF(AH$3='Rent Roll'!$U13,MAX(-SUMIF('Monthly Cash Flow'!$F$7:$EG$7,AH$4,'Monthly Cash Flow'!$F$18:$EG$18)-'Rent Roll'!$V13,0)*'Rent Roll'!$T13*'Rent Roll'!$R13,"-"),"-")</f>
        <v>-</v>
      </c>
      <c r="AI68" s="92" t="str">
        <f>IFERROR(IF(AI$3='Rent Roll'!$U13,MAX(-SUMIF('Monthly Cash Flow'!$F$7:$EG$7,AI$4,'Monthly Cash Flow'!$F$18:$EG$18)-'Rent Roll'!$V13,0)*'Rent Roll'!$T13*'Rent Roll'!$R13,"-"),"-")</f>
        <v>-</v>
      </c>
      <c r="AJ68" s="92" t="str">
        <f>IFERROR(IF(AJ$3='Rent Roll'!$U13,MAX(-SUMIF('Monthly Cash Flow'!$F$7:$EG$7,AJ$4,'Monthly Cash Flow'!$F$18:$EG$18)-'Rent Roll'!$V13,0)*'Rent Roll'!$T13*'Rent Roll'!$R13,"-"),"-")</f>
        <v>-</v>
      </c>
      <c r="AK68" s="92" t="str">
        <f>IFERROR(IF(AK$3='Rent Roll'!$U13,MAX(-SUMIF('Monthly Cash Flow'!$F$7:$EG$7,AK$4,'Monthly Cash Flow'!$F$18:$EG$18)-'Rent Roll'!$V13,0)*'Rent Roll'!$T13*'Rent Roll'!$R13,"-"),"-")</f>
        <v>-</v>
      </c>
      <c r="AL68" s="92" t="str">
        <f>IFERROR(IF(AL$3='Rent Roll'!$U13,MAX(-SUMIF('Monthly Cash Flow'!$F$7:$EG$7,AL$4,'Monthly Cash Flow'!$F$18:$EG$18)-'Rent Roll'!$V13,0)*'Rent Roll'!$T13*'Rent Roll'!$R13,"-"),"-")</f>
        <v>-</v>
      </c>
      <c r="AM68" s="92" t="str">
        <f>IFERROR(IF(AM$3='Rent Roll'!$U13,MAX(-SUMIF('Monthly Cash Flow'!$F$7:$EG$7,AM$4,'Monthly Cash Flow'!$F$18:$EG$18)-'Rent Roll'!$V13,0)*'Rent Roll'!$T13*'Rent Roll'!$R13,"-"),"-")</f>
        <v>-</v>
      </c>
      <c r="AN68" s="92" t="str">
        <f>IFERROR(IF(AN$3='Rent Roll'!$U13,MAX(-SUMIF('Monthly Cash Flow'!$F$7:$EG$7,AN$4,'Monthly Cash Flow'!$F$18:$EG$18)-'Rent Roll'!$V13,0)*'Rent Roll'!$T13*'Rent Roll'!$R13,"-"),"-")</f>
        <v>-</v>
      </c>
      <c r="AO68" s="92" t="str">
        <f>IFERROR(IF(AO$3='Rent Roll'!$U13,MAX(-SUMIF('Monthly Cash Flow'!$F$7:$EG$7,AO$4,'Monthly Cash Flow'!$F$18:$EG$18)-'Rent Roll'!$V13,0)*'Rent Roll'!$T13*'Rent Roll'!$R13,"-"),"-")</f>
        <v>-</v>
      </c>
      <c r="AP68" s="92" t="str">
        <f>IFERROR(IF(AP$3='Rent Roll'!$U13,MAX(-SUMIF('Monthly Cash Flow'!$F$7:$EG$7,AP$4,'Monthly Cash Flow'!$F$18:$EG$18)-'Rent Roll'!$V13,0)*'Rent Roll'!$T13*'Rent Roll'!$R13,"-"),"-")</f>
        <v>-</v>
      </c>
      <c r="AQ68" s="92" t="str">
        <f>IFERROR(IF(AQ$3='Rent Roll'!$U13,MAX(-SUMIF('Monthly Cash Flow'!$F$7:$EG$7,AQ$4,'Monthly Cash Flow'!$F$18:$EG$18)-'Rent Roll'!$V13,0)*'Rent Roll'!$T13*'Rent Roll'!$R13,"-"),"-")</f>
        <v>-</v>
      </c>
      <c r="AR68" s="92" t="str">
        <f>IFERROR(IF(AR$3='Rent Roll'!$U13,MAX(-SUMIF('Monthly Cash Flow'!$F$7:$EG$7,AR$4,'Monthly Cash Flow'!$F$18:$EG$18)-'Rent Roll'!$V13,0)*'Rent Roll'!$T13*'Rent Roll'!$R13,"-"),"-")</f>
        <v>-</v>
      </c>
      <c r="AS68" s="92" t="str">
        <f>IFERROR(IF(AS$3='Rent Roll'!$U13,MAX(-SUMIF('Monthly Cash Flow'!$F$7:$EG$7,AS$4,'Monthly Cash Flow'!$F$18:$EG$18)-'Rent Roll'!$V13,0)*'Rent Roll'!$T13*'Rent Roll'!$R13,"-"),"-")</f>
        <v>-</v>
      </c>
      <c r="AT68" s="92" t="str">
        <f>IFERROR(IF(AT$3='Rent Roll'!$U13,MAX(-SUMIF('Monthly Cash Flow'!$F$7:$EG$7,AT$4,'Monthly Cash Flow'!$F$18:$EG$18)-'Rent Roll'!$V13,0)*'Rent Roll'!$T13*'Rent Roll'!$R13,"-"),"-")</f>
        <v>-</v>
      </c>
      <c r="AU68" s="92" t="str">
        <f>IFERROR(IF(AU$3='Rent Roll'!$U13,MAX(-SUMIF('Monthly Cash Flow'!$F$7:$EG$7,AU$4,'Monthly Cash Flow'!$F$18:$EG$18)-'Rent Roll'!$V13,0)*'Rent Roll'!$T13*'Rent Roll'!$R13,"-"),"-")</f>
        <v>-</v>
      </c>
      <c r="AV68" s="92" t="str">
        <f>IFERROR(IF(AV$3='Rent Roll'!$U13,MAX(-SUMIF('Monthly Cash Flow'!$F$7:$EG$7,AV$4,'Monthly Cash Flow'!$F$18:$EG$18)-'Rent Roll'!$V13,0)*'Rent Roll'!$T13*'Rent Roll'!$R13,"-"),"-")</f>
        <v>-</v>
      </c>
      <c r="AW68" s="92" t="str">
        <f>IFERROR(IF(AW$3='Rent Roll'!$U13,MAX(-SUMIF('Monthly Cash Flow'!$F$7:$EG$7,AW$4,'Monthly Cash Flow'!$F$18:$EG$18)-'Rent Roll'!$V13,0)*'Rent Roll'!$T13*'Rent Roll'!$R13,"-"),"-")</f>
        <v>-</v>
      </c>
      <c r="AX68" s="92" t="str">
        <f>IFERROR(IF(AX$3='Rent Roll'!$U13,MAX(-SUMIF('Monthly Cash Flow'!$F$7:$EG$7,AX$4,'Monthly Cash Flow'!$F$18:$EG$18)-'Rent Roll'!$V13,0)*'Rent Roll'!$T13*'Rent Roll'!$R13,"-"),"-")</f>
        <v>-</v>
      </c>
      <c r="AY68" s="92" t="str">
        <f>IFERROR(IF(AY$3='Rent Roll'!$U13,MAX(-SUMIF('Monthly Cash Flow'!$F$7:$EG$7,AY$4,'Monthly Cash Flow'!$F$18:$EG$18)-'Rent Roll'!$V13,0)*'Rent Roll'!$T13*'Rent Roll'!$R13,"-"),"-")</f>
        <v>-</v>
      </c>
      <c r="AZ68" s="92" t="str">
        <f>IFERROR(IF(AZ$3='Rent Roll'!$U13,MAX(-SUMIF('Monthly Cash Flow'!$F$7:$EG$7,AZ$4,'Monthly Cash Flow'!$F$18:$EG$18)-'Rent Roll'!$V13,0)*'Rent Roll'!$T13*'Rent Roll'!$R13,"-"),"-")</f>
        <v>-</v>
      </c>
      <c r="BA68" s="92" t="str">
        <f>IFERROR(IF(BA$3='Rent Roll'!$U13,MAX(-SUMIF('Monthly Cash Flow'!$F$7:$EG$7,BA$4,'Monthly Cash Flow'!$F$18:$EG$18)-'Rent Roll'!$V13,0)*'Rent Roll'!$T13*'Rent Roll'!$R13,"-"),"-")</f>
        <v>-</v>
      </c>
      <c r="BB68" s="92" t="str">
        <f>IFERROR(IF(BB$3='Rent Roll'!$U13,MAX(-SUMIF('Monthly Cash Flow'!$F$7:$EG$7,BB$4,'Monthly Cash Flow'!$F$18:$EG$18)-'Rent Roll'!$V13,0)*'Rent Roll'!$T13*'Rent Roll'!$R13,"-"),"-")</f>
        <v>-</v>
      </c>
      <c r="BC68" s="92" t="str">
        <f>IFERROR(IF(BC$3='Rent Roll'!$U13,MAX(-SUMIF('Monthly Cash Flow'!$F$7:$EG$7,BC$4,'Monthly Cash Flow'!$F$18:$EG$18)-'Rent Roll'!$V13,0)*'Rent Roll'!$T13*'Rent Roll'!$R13,"-"),"-")</f>
        <v>-</v>
      </c>
      <c r="BD68" s="92" t="str">
        <f>IFERROR(IF(BD$3='Rent Roll'!$U13,MAX(-SUMIF('Monthly Cash Flow'!$F$7:$EG$7,BD$4,'Monthly Cash Flow'!$F$18:$EG$18)-'Rent Roll'!$V13,0)*'Rent Roll'!$T13*'Rent Roll'!$R13,"-"),"-")</f>
        <v>-</v>
      </c>
      <c r="BE68" s="92" t="str">
        <f>IFERROR(IF(BE$3='Rent Roll'!$U13,MAX(-SUMIF('Monthly Cash Flow'!$F$7:$EG$7,BE$4,'Monthly Cash Flow'!$F$18:$EG$18)-'Rent Roll'!$V13,0)*'Rent Roll'!$T13*'Rent Roll'!$R13,"-"),"-")</f>
        <v>-</v>
      </c>
      <c r="BF68" s="92" t="str">
        <f>IFERROR(IF(BF$3='Rent Roll'!$U13,MAX(-SUMIF('Monthly Cash Flow'!$F$7:$EG$7,BF$4,'Monthly Cash Flow'!$F$18:$EG$18)-'Rent Roll'!$V13,0)*'Rent Roll'!$T13*'Rent Roll'!$R13,"-"),"-")</f>
        <v>-</v>
      </c>
      <c r="BG68" s="92" t="str">
        <f>IFERROR(IF(BG$3='Rent Roll'!$U13,MAX(-SUMIF('Monthly Cash Flow'!$F$7:$EG$7,BG$4,'Monthly Cash Flow'!$F$18:$EG$18)-'Rent Roll'!$V13,0)*'Rent Roll'!$T13*'Rent Roll'!$R13,"-"),"-")</f>
        <v>-</v>
      </c>
      <c r="BH68" s="92" t="str">
        <f>IFERROR(IF(BH$3='Rent Roll'!$U13,MAX(-SUMIF('Monthly Cash Flow'!$F$7:$EG$7,BH$4,'Monthly Cash Flow'!$F$18:$EG$18)-'Rent Roll'!$V13,0)*'Rent Roll'!$T13*'Rent Roll'!$R13,"-"),"-")</f>
        <v>-</v>
      </c>
      <c r="BI68" s="92" t="str">
        <f>IFERROR(IF(BI$3='Rent Roll'!$U13,MAX(-SUMIF('Monthly Cash Flow'!$F$7:$EG$7,BI$4,'Monthly Cash Flow'!$F$18:$EG$18)-'Rent Roll'!$V13,0)*'Rent Roll'!$T13*'Rent Roll'!$R13,"-"),"-")</f>
        <v>-</v>
      </c>
      <c r="BJ68" s="92" t="str">
        <f>IFERROR(IF(BJ$3='Rent Roll'!$U13,MAX(-SUMIF('Monthly Cash Flow'!$F$7:$EG$7,BJ$4,'Monthly Cash Flow'!$F$18:$EG$18)-'Rent Roll'!$V13,0)*'Rent Roll'!$T13*'Rent Roll'!$R13,"-"),"-")</f>
        <v>-</v>
      </c>
      <c r="BK68" s="92" t="str">
        <f>IFERROR(IF(BK$3='Rent Roll'!$U13,MAX(-SUMIF('Monthly Cash Flow'!$F$7:$EG$7,BK$4,'Monthly Cash Flow'!$F$18:$EG$18)-'Rent Roll'!$V13,0)*'Rent Roll'!$T13*'Rent Roll'!$R13,"-"),"-")</f>
        <v>-</v>
      </c>
      <c r="BL68" s="92" t="str">
        <f>IFERROR(IF(BL$3='Rent Roll'!$U13,MAX(-SUMIF('Monthly Cash Flow'!$F$7:$EG$7,BL$4,'Monthly Cash Flow'!$F$18:$EG$18)-'Rent Roll'!$V13,0)*'Rent Roll'!$T13*'Rent Roll'!$R13,"-"),"-")</f>
        <v>-</v>
      </c>
      <c r="BM68" s="92" t="str">
        <f>IFERROR(IF(BM$3='Rent Roll'!$U13,MAX(-SUMIF('Monthly Cash Flow'!$F$7:$EG$7,BM$4,'Monthly Cash Flow'!$F$18:$EG$18)-'Rent Roll'!$V13,0)*'Rent Roll'!$T13*'Rent Roll'!$R13,"-"),"-")</f>
        <v>-</v>
      </c>
      <c r="BN68" s="92" t="str">
        <f>IFERROR(IF(BN$3='Rent Roll'!$U13,MAX(-SUMIF('Monthly Cash Flow'!$F$7:$EG$7,BN$4,'Monthly Cash Flow'!$F$18:$EG$18)-'Rent Roll'!$V13,0)*'Rent Roll'!$T13*'Rent Roll'!$R13,"-"),"-")</f>
        <v>-</v>
      </c>
      <c r="BO68" s="92" t="str">
        <f>IFERROR(IF(BO$3='Rent Roll'!$U13,MAX(-SUMIF('Monthly Cash Flow'!$F$7:$EG$7,BO$4,'Monthly Cash Flow'!$F$18:$EG$18)-'Rent Roll'!$V13,0)*'Rent Roll'!$T13*'Rent Roll'!$R13,"-"),"-")</f>
        <v>-</v>
      </c>
      <c r="BP68" s="92" t="str">
        <f>IFERROR(IF(BP$3='Rent Roll'!$U13,MAX(-SUMIF('Monthly Cash Flow'!$F$7:$EG$7,BP$4,'Monthly Cash Flow'!$F$18:$EG$18)-'Rent Roll'!$V13,0)*'Rent Roll'!$T13*'Rent Roll'!$R13,"-"),"-")</f>
        <v>-</v>
      </c>
      <c r="BQ68" s="92" t="str">
        <f>IFERROR(IF(BQ$3='Rent Roll'!$U13,MAX(-SUMIF('Monthly Cash Flow'!$F$7:$EG$7,BQ$4,'Monthly Cash Flow'!$F$18:$EG$18)-'Rent Roll'!$V13,0)*'Rent Roll'!$T13*'Rent Roll'!$R13,"-"),"-")</f>
        <v>-</v>
      </c>
      <c r="BR68" s="92" t="str">
        <f>IFERROR(IF(BR$3='Rent Roll'!$U13,MAX(-SUMIF('Monthly Cash Flow'!$F$7:$EG$7,BR$4,'Monthly Cash Flow'!$F$18:$EG$18)-'Rent Roll'!$V13,0)*'Rent Roll'!$T13*'Rent Roll'!$R13,"-"),"-")</f>
        <v>-</v>
      </c>
      <c r="BS68" s="92" t="str">
        <f>IFERROR(IF(BS$3='Rent Roll'!$U13,MAX(-SUMIF('Monthly Cash Flow'!$F$7:$EG$7,BS$4,'Monthly Cash Flow'!$F$18:$EG$18)-'Rent Roll'!$V13,0)*'Rent Roll'!$T13*'Rent Roll'!$R13,"-"),"-")</f>
        <v>-</v>
      </c>
      <c r="BT68" s="92" t="str">
        <f>IFERROR(IF(BT$3='Rent Roll'!$U13,MAX(-SUMIF('Monthly Cash Flow'!$F$7:$EG$7,BT$4,'Monthly Cash Flow'!$F$18:$EG$18)-'Rent Roll'!$V13,0)*'Rent Roll'!$T13*'Rent Roll'!$R13,"-"),"-")</f>
        <v>-</v>
      </c>
      <c r="BU68" s="92" t="str">
        <f>IFERROR(IF(BU$3='Rent Roll'!$U13,MAX(-SUMIF('Monthly Cash Flow'!$F$7:$EG$7,BU$4,'Monthly Cash Flow'!$F$18:$EG$18)-'Rent Roll'!$V13,0)*'Rent Roll'!$T13*'Rent Roll'!$R13,"-"),"-")</f>
        <v>-</v>
      </c>
      <c r="BV68" s="92" t="str">
        <f>IFERROR(IF(BV$3='Rent Roll'!$U13,MAX(-SUMIF('Monthly Cash Flow'!$F$7:$EG$7,BV$4,'Monthly Cash Flow'!$F$18:$EG$18)-'Rent Roll'!$V13,0)*'Rent Roll'!$T13*'Rent Roll'!$R13,"-"),"-")</f>
        <v>-</v>
      </c>
      <c r="BW68" s="92" t="str">
        <f>IFERROR(IF(BW$3='Rent Roll'!$U13,MAX(-SUMIF('Monthly Cash Flow'!$F$7:$EG$7,BW$4,'Monthly Cash Flow'!$F$18:$EG$18)-'Rent Roll'!$V13,0)*'Rent Roll'!$T13*'Rent Roll'!$R13,"-"),"-")</f>
        <v>-</v>
      </c>
      <c r="BX68" s="92" t="str">
        <f>IFERROR(IF(BX$3='Rent Roll'!$U13,MAX(-SUMIF('Monthly Cash Flow'!$F$7:$EG$7,BX$4,'Monthly Cash Flow'!$F$18:$EG$18)-'Rent Roll'!$V13,0)*'Rent Roll'!$T13*'Rent Roll'!$R13,"-"),"-")</f>
        <v>-</v>
      </c>
      <c r="BY68" s="92" t="str">
        <f>IFERROR(IF(BY$3='Rent Roll'!$U13,MAX(-SUMIF('Monthly Cash Flow'!$F$7:$EG$7,BY$4,'Monthly Cash Flow'!$F$18:$EG$18)-'Rent Roll'!$V13,0)*'Rent Roll'!$T13*'Rent Roll'!$R13,"-"),"-")</f>
        <v>-</v>
      </c>
      <c r="BZ68" s="92" t="str">
        <f>IFERROR(IF(BZ$3='Rent Roll'!$U13,MAX(-SUMIF('Monthly Cash Flow'!$F$7:$EG$7,BZ$4,'Monthly Cash Flow'!$F$18:$EG$18)-'Rent Roll'!$V13,0)*'Rent Roll'!$T13*'Rent Roll'!$R13,"-"),"-")</f>
        <v>-</v>
      </c>
      <c r="CA68" s="92" t="str">
        <f>IFERROR(IF(CA$3='Rent Roll'!$U13,MAX(-SUMIF('Monthly Cash Flow'!$F$7:$EG$7,CA$4,'Monthly Cash Flow'!$F$18:$EG$18)-'Rent Roll'!$V13,0)*'Rent Roll'!$T13*'Rent Roll'!$R13,"-"),"-")</f>
        <v>-</v>
      </c>
      <c r="CB68" s="92" t="str">
        <f>IFERROR(IF(CB$3='Rent Roll'!$U13,MAX(-SUMIF('Monthly Cash Flow'!$F$7:$EG$7,CB$4,'Monthly Cash Flow'!$F$18:$EG$18)-'Rent Roll'!$V13,0)*'Rent Roll'!$T13*'Rent Roll'!$R13,"-"),"-")</f>
        <v>-</v>
      </c>
      <c r="CC68" s="92" t="str">
        <f>IFERROR(IF(CC$3='Rent Roll'!$U13,MAX(-SUMIF('Monthly Cash Flow'!$F$7:$EG$7,CC$4,'Monthly Cash Flow'!$F$18:$EG$18)-'Rent Roll'!$V13,0)*'Rent Roll'!$T13*'Rent Roll'!$R13,"-"),"-")</f>
        <v>-</v>
      </c>
      <c r="CD68" s="92" t="str">
        <f>IFERROR(IF(CD$3='Rent Roll'!$U13,MAX(-SUMIF('Monthly Cash Flow'!$F$7:$EG$7,CD$4,'Monthly Cash Flow'!$F$18:$EG$18)-'Rent Roll'!$V13,0)*'Rent Roll'!$T13*'Rent Roll'!$R13,"-"),"-")</f>
        <v>-</v>
      </c>
      <c r="CE68" s="92" t="str">
        <f>IFERROR(IF(CE$3='Rent Roll'!$U13,MAX(-SUMIF('Monthly Cash Flow'!$F$7:$EG$7,CE$4,'Monthly Cash Flow'!$F$18:$EG$18)-'Rent Roll'!$V13,0)*'Rent Roll'!$T13*'Rent Roll'!$R13,"-"),"-")</f>
        <v>-</v>
      </c>
      <c r="CF68" s="92" t="str">
        <f>IFERROR(IF(CF$3='Rent Roll'!$U13,MAX(-SUMIF('Monthly Cash Flow'!$F$7:$EG$7,CF$4,'Monthly Cash Flow'!$F$18:$EG$18)-'Rent Roll'!$V13,0)*'Rent Roll'!$T13*'Rent Roll'!$R13,"-"),"-")</f>
        <v>-</v>
      </c>
      <c r="CG68" s="92" t="str">
        <f>IFERROR(IF(CG$3='Rent Roll'!$U13,MAX(-SUMIF('Monthly Cash Flow'!$F$7:$EG$7,CG$4,'Monthly Cash Flow'!$F$18:$EG$18)-'Rent Roll'!$V13,0)*'Rent Roll'!$T13*'Rent Roll'!$R13,"-"),"-")</f>
        <v>-</v>
      </c>
      <c r="CH68" s="92" t="str">
        <f>IFERROR(IF(CH$3='Rent Roll'!$U13,MAX(-SUMIF('Monthly Cash Flow'!$F$7:$EG$7,CH$4,'Monthly Cash Flow'!$F$18:$EG$18)-'Rent Roll'!$V13,0)*'Rent Roll'!$T13*'Rent Roll'!$R13,"-"),"-")</f>
        <v>-</v>
      </c>
      <c r="CI68" s="92" t="str">
        <f>IFERROR(IF(CI$3='Rent Roll'!$U13,MAX(-SUMIF('Monthly Cash Flow'!$F$7:$EG$7,CI$4,'Monthly Cash Flow'!$F$18:$EG$18)-'Rent Roll'!$V13,0)*'Rent Roll'!$T13*'Rent Roll'!$R13,"-"),"-")</f>
        <v>-</v>
      </c>
      <c r="CJ68" s="92" t="str">
        <f>IFERROR(IF(CJ$3='Rent Roll'!$U13,MAX(-SUMIF('Monthly Cash Flow'!$F$7:$EG$7,CJ$4,'Monthly Cash Flow'!$F$18:$EG$18)-'Rent Roll'!$V13,0)*'Rent Roll'!$T13*'Rent Roll'!$R13,"-"),"-")</f>
        <v>-</v>
      </c>
      <c r="CK68" s="92" t="str">
        <f>IFERROR(IF(CK$3='Rent Roll'!$U13,MAX(-SUMIF('Monthly Cash Flow'!$F$7:$EG$7,CK$4,'Monthly Cash Flow'!$F$18:$EG$18)-'Rent Roll'!$V13,0)*'Rent Roll'!$T13*'Rent Roll'!$R13,"-"),"-")</f>
        <v>-</v>
      </c>
      <c r="CL68" s="92" t="str">
        <f>IFERROR(IF(CL$3='Rent Roll'!$U13,MAX(-SUMIF('Monthly Cash Flow'!$F$7:$EG$7,CL$4,'Monthly Cash Flow'!$F$18:$EG$18)-'Rent Roll'!$V13,0)*'Rent Roll'!$T13*'Rent Roll'!$R13,"-"),"-")</f>
        <v>-</v>
      </c>
      <c r="CM68" s="92" t="str">
        <f>IFERROR(IF(CM$3='Rent Roll'!$U13,MAX(-SUMIF('Monthly Cash Flow'!$F$7:$EG$7,CM$4,'Monthly Cash Flow'!$F$18:$EG$18)-'Rent Roll'!$V13,0)*'Rent Roll'!$T13*'Rent Roll'!$R13,"-"),"-")</f>
        <v>-</v>
      </c>
      <c r="CN68" s="92" t="str">
        <f>IFERROR(IF(CN$3='Rent Roll'!$U13,MAX(-SUMIF('Monthly Cash Flow'!$F$7:$EG$7,CN$4,'Monthly Cash Flow'!$F$18:$EG$18)-'Rent Roll'!$V13,0)*'Rent Roll'!$T13*'Rent Roll'!$R13,"-"),"-")</f>
        <v>-</v>
      </c>
      <c r="CO68" s="92" t="str">
        <f>IFERROR(IF(CO$3='Rent Roll'!$U13,MAX(-SUMIF('Monthly Cash Flow'!$F$7:$EG$7,CO$4,'Monthly Cash Flow'!$F$18:$EG$18)-'Rent Roll'!$V13,0)*'Rent Roll'!$T13*'Rent Roll'!$R13,"-"),"-")</f>
        <v>-</v>
      </c>
      <c r="CP68" s="92" t="str">
        <f>IFERROR(IF(CP$3='Rent Roll'!$U13,MAX(-SUMIF('Monthly Cash Flow'!$F$7:$EG$7,CP$4,'Monthly Cash Flow'!$F$18:$EG$18)-'Rent Roll'!$V13,0)*'Rent Roll'!$T13*'Rent Roll'!$R13,"-"),"-")</f>
        <v>-</v>
      </c>
      <c r="CQ68" s="92" t="str">
        <f>IFERROR(IF(CQ$3='Rent Roll'!$U13,MAX(-SUMIF('Monthly Cash Flow'!$F$7:$EG$7,CQ$4,'Monthly Cash Flow'!$F$18:$EG$18)-'Rent Roll'!$V13,0)*'Rent Roll'!$T13*'Rent Roll'!$R13,"-"),"-")</f>
        <v>-</v>
      </c>
      <c r="CR68" s="92" t="str">
        <f>IFERROR(IF(CR$3='Rent Roll'!$U13,MAX(-SUMIF('Monthly Cash Flow'!$F$7:$EG$7,CR$4,'Monthly Cash Flow'!$F$18:$EG$18)-'Rent Roll'!$V13,0)*'Rent Roll'!$T13*'Rent Roll'!$R13,"-"),"-")</f>
        <v>-</v>
      </c>
      <c r="CS68" s="92" t="str">
        <f>IFERROR(IF(CS$3='Rent Roll'!$U13,MAX(-SUMIF('Monthly Cash Flow'!$F$7:$EG$7,CS$4,'Monthly Cash Flow'!$F$18:$EG$18)-'Rent Roll'!$V13,0)*'Rent Roll'!$T13*'Rent Roll'!$R13,"-"),"-")</f>
        <v>-</v>
      </c>
      <c r="CT68" s="92" t="str">
        <f>IFERROR(IF(CT$3='Rent Roll'!$U13,MAX(-SUMIF('Monthly Cash Flow'!$F$7:$EG$7,CT$4,'Monthly Cash Flow'!$F$18:$EG$18)-'Rent Roll'!$V13,0)*'Rent Roll'!$T13*'Rent Roll'!$R13,"-"),"-")</f>
        <v>-</v>
      </c>
      <c r="CU68" s="92" t="str">
        <f>IFERROR(IF(CU$3='Rent Roll'!$U13,MAX(-SUMIF('Monthly Cash Flow'!$F$7:$EG$7,CU$4,'Monthly Cash Flow'!$F$18:$EG$18)-'Rent Roll'!$V13,0)*'Rent Roll'!$T13*'Rent Roll'!$R13,"-"),"-")</f>
        <v>-</v>
      </c>
      <c r="CV68" s="92" t="str">
        <f>IFERROR(IF(CV$3='Rent Roll'!$U13,MAX(-SUMIF('Monthly Cash Flow'!$F$7:$EG$7,CV$4,'Monthly Cash Flow'!$F$18:$EG$18)-'Rent Roll'!$V13,0)*'Rent Roll'!$T13*'Rent Roll'!$R13,"-"),"-")</f>
        <v>-</v>
      </c>
      <c r="CW68" s="92" t="str">
        <f>IFERROR(IF(CW$3='Rent Roll'!$U13,MAX(-SUMIF('Monthly Cash Flow'!$F$7:$EG$7,CW$4,'Monthly Cash Flow'!$F$18:$EG$18)-'Rent Roll'!$V13,0)*'Rent Roll'!$T13*'Rent Roll'!$R13,"-"),"-")</f>
        <v>-</v>
      </c>
      <c r="CX68" s="92" t="str">
        <f>IFERROR(IF(CX$3='Rent Roll'!$U13,MAX(-SUMIF('Monthly Cash Flow'!$F$7:$EG$7,CX$4,'Monthly Cash Flow'!$F$18:$EG$18)-'Rent Roll'!$V13,0)*'Rent Roll'!$T13*'Rent Roll'!$R13,"-"),"-")</f>
        <v>-</v>
      </c>
      <c r="CY68" s="92" t="str">
        <f>IFERROR(IF(CY$3='Rent Roll'!$U13,MAX(-SUMIF('Monthly Cash Flow'!$F$7:$EG$7,CY$4,'Monthly Cash Flow'!$F$18:$EG$18)-'Rent Roll'!$V13,0)*'Rent Roll'!$T13*'Rent Roll'!$R13,"-"),"-")</f>
        <v>-</v>
      </c>
      <c r="CZ68" s="92" t="str">
        <f>IFERROR(IF(CZ$3='Rent Roll'!$U13,MAX(-SUMIF('Monthly Cash Flow'!$F$7:$EG$7,CZ$4,'Monthly Cash Flow'!$F$18:$EG$18)-'Rent Roll'!$V13,0)*'Rent Roll'!$T13*'Rent Roll'!$R13,"-"),"-")</f>
        <v>-</v>
      </c>
      <c r="DA68" s="92" t="str">
        <f>IFERROR(IF(DA$3='Rent Roll'!$U13,MAX(-SUMIF('Monthly Cash Flow'!$F$7:$EG$7,DA$4,'Monthly Cash Flow'!$F$18:$EG$18)-'Rent Roll'!$V13,0)*'Rent Roll'!$T13*'Rent Roll'!$R13,"-"),"-")</f>
        <v>-</v>
      </c>
      <c r="DB68" s="92" t="str">
        <f>IFERROR(IF(DB$3='Rent Roll'!$U13,MAX(-SUMIF('Monthly Cash Flow'!$F$7:$EG$7,DB$4,'Monthly Cash Flow'!$F$18:$EG$18)-'Rent Roll'!$V13,0)*'Rent Roll'!$T13*'Rent Roll'!$R13,"-"),"-")</f>
        <v>-</v>
      </c>
      <c r="DC68" s="92" t="str">
        <f>IFERROR(IF(DC$3='Rent Roll'!$U13,MAX(-SUMIF('Monthly Cash Flow'!$F$7:$EG$7,DC$4,'Monthly Cash Flow'!$F$18:$EG$18)-'Rent Roll'!$V13,0)*'Rent Roll'!$T13*'Rent Roll'!$R13,"-"),"-")</f>
        <v>-</v>
      </c>
      <c r="DD68" s="92" t="str">
        <f>IFERROR(IF(DD$3='Rent Roll'!$U13,MAX(-SUMIF('Monthly Cash Flow'!$F$7:$EG$7,DD$4,'Monthly Cash Flow'!$F$18:$EG$18)-'Rent Roll'!$V13,0)*'Rent Roll'!$T13*'Rent Roll'!$R13,"-"),"-")</f>
        <v>-</v>
      </c>
      <c r="DE68" s="92" t="str">
        <f>IFERROR(IF(DE$3='Rent Roll'!$U13,MAX(-SUMIF('Monthly Cash Flow'!$F$7:$EG$7,DE$4,'Monthly Cash Flow'!$F$18:$EG$18)-'Rent Roll'!$V13,0)*'Rent Roll'!$T13*'Rent Roll'!$R13,"-"),"-")</f>
        <v>-</v>
      </c>
      <c r="DF68" s="92" t="str">
        <f>IFERROR(IF(DF$3='Rent Roll'!$U13,MAX(-SUMIF('Monthly Cash Flow'!$F$7:$EG$7,DF$4,'Monthly Cash Flow'!$F$18:$EG$18)-'Rent Roll'!$V13,0)*'Rent Roll'!$T13*'Rent Roll'!$R13,"-"),"-")</f>
        <v>-</v>
      </c>
      <c r="DG68" s="92" t="str">
        <f>IFERROR(IF(DG$3='Rent Roll'!$U13,MAX(-SUMIF('Monthly Cash Flow'!$F$7:$EG$7,DG$4,'Monthly Cash Flow'!$F$18:$EG$18)-'Rent Roll'!$V13,0)*'Rent Roll'!$T13*'Rent Roll'!$R13,"-"),"-")</f>
        <v>-</v>
      </c>
      <c r="DH68" s="92" t="str">
        <f>IFERROR(IF(DH$3='Rent Roll'!$U13,MAX(-SUMIF('Monthly Cash Flow'!$F$7:$EG$7,DH$4,'Monthly Cash Flow'!$F$18:$EG$18)-'Rent Roll'!$V13,0)*'Rent Roll'!$T13*'Rent Roll'!$R13,"-"),"-")</f>
        <v>-</v>
      </c>
      <c r="DI68" s="92" t="str">
        <f>IFERROR(IF(DI$3='Rent Roll'!$U13,MAX(-SUMIF('Monthly Cash Flow'!$F$7:$EG$7,DI$4,'Monthly Cash Flow'!$F$18:$EG$18)-'Rent Roll'!$V13,0)*'Rent Roll'!$T13*'Rent Roll'!$R13,"-"),"-")</f>
        <v>-</v>
      </c>
      <c r="DJ68" s="92" t="str">
        <f>IFERROR(IF(DJ$3='Rent Roll'!$U13,MAX(-SUMIF('Monthly Cash Flow'!$F$7:$EG$7,DJ$4,'Monthly Cash Flow'!$F$18:$EG$18)-'Rent Roll'!$V13,0)*'Rent Roll'!$T13*'Rent Roll'!$R13,"-"),"-")</f>
        <v>-</v>
      </c>
      <c r="DK68" s="92" t="str">
        <f>IFERROR(IF(DK$3='Rent Roll'!$U13,MAX(-SUMIF('Monthly Cash Flow'!$F$7:$EG$7,DK$4,'Monthly Cash Flow'!$F$18:$EG$18)-'Rent Roll'!$V13,0)*'Rent Roll'!$T13*'Rent Roll'!$R13,"-"),"-")</f>
        <v>-</v>
      </c>
      <c r="DL68" s="92" t="str">
        <f>IFERROR(IF(DL$3='Rent Roll'!$U13,MAX(-SUMIF('Monthly Cash Flow'!$F$7:$EG$7,DL$4,'Monthly Cash Flow'!$F$18:$EG$18)-'Rent Roll'!$V13,0)*'Rent Roll'!$T13*'Rent Roll'!$R13,"-"),"-")</f>
        <v>-</v>
      </c>
      <c r="DM68" s="92" t="str">
        <f>IFERROR(IF(DM$3='Rent Roll'!$U13,MAX(-SUMIF('Monthly Cash Flow'!$F$7:$EG$7,DM$4,'Monthly Cash Flow'!$F$18:$EG$18)-'Rent Roll'!$V13,0)*'Rent Roll'!$T13*'Rent Roll'!$R13,"-"),"-")</f>
        <v>-</v>
      </c>
      <c r="DN68" s="92" t="str">
        <f>IFERROR(IF(DN$3='Rent Roll'!$U13,MAX(-SUMIF('Monthly Cash Flow'!$F$7:$EG$7,DN$4,'Monthly Cash Flow'!$F$18:$EG$18)-'Rent Roll'!$V13,0)*'Rent Roll'!$T13*'Rent Roll'!$R13,"-"),"-")</f>
        <v>-</v>
      </c>
      <c r="DO68" s="92" t="str">
        <f>IFERROR(IF(DO$3='Rent Roll'!$U13,MAX(-SUMIF('Monthly Cash Flow'!$F$7:$EG$7,DO$4,'Monthly Cash Flow'!$F$18:$EG$18)-'Rent Roll'!$V13,0)*'Rent Roll'!$T13*'Rent Roll'!$R13,"-"),"-")</f>
        <v>-</v>
      </c>
      <c r="DP68" s="92" t="str">
        <f>IFERROR(IF(DP$3='Rent Roll'!$U13,MAX(-SUMIF('Monthly Cash Flow'!$F$7:$EG$7,DP$4,'Monthly Cash Flow'!$F$18:$EG$18)-'Rent Roll'!$V13,0)*'Rent Roll'!$T13*'Rent Roll'!$R13,"-"),"-")</f>
        <v>-</v>
      </c>
      <c r="DQ68" s="92" t="str">
        <f>IFERROR(IF(DQ$3='Rent Roll'!$U13,MAX(-SUMIF('Monthly Cash Flow'!$F$7:$EG$7,DQ$4,'Monthly Cash Flow'!$F$18:$EG$18)-'Rent Roll'!$V13,0)*'Rent Roll'!$T13*'Rent Roll'!$R13,"-"),"-")</f>
        <v>-</v>
      </c>
      <c r="DR68" s="92" t="str">
        <f>IFERROR(IF(DR$3='Rent Roll'!$U13,MAX(-SUMIF('Monthly Cash Flow'!$F$7:$EG$7,DR$4,'Monthly Cash Flow'!$F$18:$EG$18)-'Rent Roll'!$V13,0)*'Rent Roll'!$T13*'Rent Roll'!$R13,"-"),"-")</f>
        <v>-</v>
      </c>
      <c r="DS68" s="92" t="str">
        <f>IFERROR(IF(DS$3='Rent Roll'!$U13,MAX(-SUMIF('Monthly Cash Flow'!$F$7:$EG$7,DS$4,'Monthly Cash Flow'!$F$18:$EG$18)-'Rent Roll'!$V13,0)*'Rent Roll'!$T13*'Rent Roll'!$R13,"-"),"-")</f>
        <v>-</v>
      </c>
      <c r="DT68" s="92" t="str">
        <f>IFERROR(IF(DT$3='Rent Roll'!$U13,MAX(-SUMIF('Monthly Cash Flow'!$F$7:$EG$7,DT$4,'Monthly Cash Flow'!$F$18:$EG$18)-'Rent Roll'!$V13,0)*'Rent Roll'!$T13*'Rent Roll'!$R13,"-"),"-")</f>
        <v>-</v>
      </c>
      <c r="DU68" s="92" t="str">
        <f>IFERROR(IF(DU$3='Rent Roll'!$U13,MAX(-SUMIF('Monthly Cash Flow'!$F$7:$EG$7,DU$4,'Monthly Cash Flow'!$F$18:$EG$18)-'Rent Roll'!$V13,0)*'Rent Roll'!$T13*'Rent Roll'!$R13,"-"),"-")</f>
        <v>-</v>
      </c>
      <c r="DV68" s="92" t="str">
        <f>IFERROR(IF(DV$3='Rent Roll'!$U13,MAX(-SUMIF('Monthly Cash Flow'!$F$7:$EG$7,DV$4,'Monthly Cash Flow'!$F$18:$EG$18)-'Rent Roll'!$V13,0)*'Rent Roll'!$T13*'Rent Roll'!$R13,"-"),"-")</f>
        <v>-</v>
      </c>
      <c r="DW68" s="92" t="str">
        <f>IFERROR(IF(DW$3='Rent Roll'!$U13,MAX(-SUMIF('Monthly Cash Flow'!$F$7:$EG$7,DW$4,'Monthly Cash Flow'!$F$18:$EG$18)-'Rent Roll'!$V13,0)*'Rent Roll'!$T13*'Rent Roll'!$R13,"-"),"-")</f>
        <v>-</v>
      </c>
      <c r="DX68" s="92" t="str">
        <f>IFERROR(IF(DX$3='Rent Roll'!$U13,MAX(-SUMIF('Monthly Cash Flow'!$F$7:$EG$7,DX$4,'Monthly Cash Flow'!$F$18:$EG$18)-'Rent Roll'!$V13,0)*'Rent Roll'!$T13*'Rent Roll'!$R13,"-"),"-")</f>
        <v>-</v>
      </c>
      <c r="DY68" s="92" t="str">
        <f>IFERROR(IF(DY$3='Rent Roll'!$U13,MAX(-SUMIF('Monthly Cash Flow'!$F$7:$EG$7,DY$4,'Monthly Cash Flow'!$F$18:$EG$18)-'Rent Roll'!$V13,0)*'Rent Roll'!$T13*'Rent Roll'!$R13,"-"),"-")</f>
        <v>-</v>
      </c>
      <c r="DZ68" s="92" t="str">
        <f>IFERROR(IF(DZ$3='Rent Roll'!$U13,MAX(-SUMIF('Monthly Cash Flow'!$F$7:$EG$7,DZ$4,'Monthly Cash Flow'!$F$18:$EG$18)-'Rent Roll'!$V13,0)*'Rent Roll'!$T13*'Rent Roll'!$R13,"-"),"-")</f>
        <v>-</v>
      </c>
      <c r="EA68" s="92" t="str">
        <f>IFERROR(IF(EA$3='Rent Roll'!$U13,MAX(-SUMIF('Monthly Cash Flow'!$F$7:$EG$7,EA$4,'Monthly Cash Flow'!$F$18:$EG$18)-'Rent Roll'!$V13,0)*'Rent Roll'!$T13*'Rent Roll'!$R13,"-"),"-")</f>
        <v>-</v>
      </c>
      <c r="EB68" s="92" t="str">
        <f>IFERROR(IF(EB$3='Rent Roll'!$U13,MAX(-SUMIF('Monthly Cash Flow'!$F$7:$EG$7,EB$4,'Monthly Cash Flow'!$F$18:$EG$18)-'Rent Roll'!$V13,0)*'Rent Roll'!$T13*'Rent Roll'!$R13,"-"),"-")</f>
        <v>-</v>
      </c>
      <c r="EC68" s="92" t="str">
        <f>IFERROR(IF(EC$3='Rent Roll'!$U13,MAX(-SUMIF('Monthly Cash Flow'!$F$7:$EG$7,EC$4,'Monthly Cash Flow'!$F$18:$EG$18)-'Rent Roll'!$V13,0)*'Rent Roll'!$T13*'Rent Roll'!$R13,"-"),"-")</f>
        <v>-</v>
      </c>
      <c r="ED68" s="92" t="str">
        <f>IFERROR(IF(ED$3='Rent Roll'!$U13,MAX(-SUMIF('Monthly Cash Flow'!$F$7:$EG$7,ED$4,'Monthly Cash Flow'!$F$18:$EG$18)-'Rent Roll'!$V13,0)*'Rent Roll'!$T13*'Rent Roll'!$R13,"-"),"-")</f>
        <v>-</v>
      </c>
      <c r="EE68" s="92" t="str">
        <f>IFERROR(IF(EE$3='Rent Roll'!$U13,MAX(-SUMIF('Monthly Cash Flow'!$F$7:$EG$7,EE$4,'Monthly Cash Flow'!$F$18:$EG$18)-'Rent Roll'!$V13,0)*'Rent Roll'!$T13*'Rent Roll'!$R13,"-"),"-")</f>
        <v>-</v>
      </c>
      <c r="EF68" s="214" t="str">
        <f>IFERROR(IF(EF$3='Rent Roll'!$U13,MAX(-SUMIF('Monthly Cash Flow'!$F$7:$EG$7,EF$4,'Monthly Cash Flow'!$F$18:$EG$18)-'Rent Roll'!$V13,0)*'Rent Roll'!$T13*'Rent Roll'!$R13,"-"),"-")</f>
        <v>-</v>
      </c>
      <c r="EG68" s="251" t="s">
        <v>109</v>
      </c>
    </row>
    <row r="69" spans="2:137" x14ac:dyDescent="0.25">
      <c r="B69" s="290"/>
      <c r="C69" s="287" t="str">
        <f>CONCATENATE('Rent Roll'!B14&amp;" - "&amp;'Rent Roll'!C14)</f>
        <v xml:space="preserve"> - </v>
      </c>
      <c r="D69" s="214">
        <f t="shared" si="148"/>
        <v>0</v>
      </c>
      <c r="E69" s="92" t="str">
        <f>IFERROR(IF(E$3='Rent Roll'!$U14,MAX(-SUMIF('Monthly Cash Flow'!$F$7:$EG$7,E$4,'Monthly Cash Flow'!$F$18:$EG$18)-'Rent Roll'!$V14,0)*'Rent Roll'!$T14*'Rent Roll'!$R14,"-"),"-")</f>
        <v>-</v>
      </c>
      <c r="F69" s="92" t="str">
        <f>IFERROR(IF(F$3='Rent Roll'!$U14,MAX(-SUMIF('Monthly Cash Flow'!$F$7:$EG$7,F$4,'Monthly Cash Flow'!$F$18:$EG$18)-'Rent Roll'!$V14,0)*'Rent Roll'!$T14*'Rent Roll'!$R14,"-"),"-")</f>
        <v>-</v>
      </c>
      <c r="G69" s="92" t="str">
        <f>IFERROR(IF(G$3='Rent Roll'!$U14,MAX(-SUMIF('Monthly Cash Flow'!$F$7:$EG$7,G$4,'Monthly Cash Flow'!$F$18:$EG$18)-'Rent Roll'!$V14,0)*'Rent Roll'!$T14*'Rent Roll'!$R14,"-"),"-")</f>
        <v>-</v>
      </c>
      <c r="H69" s="92" t="str">
        <f>IFERROR(IF(H$3='Rent Roll'!$U14,MAX(-SUMIF('Monthly Cash Flow'!$F$7:$EG$7,H$4,'Monthly Cash Flow'!$F$18:$EG$18)-'Rent Roll'!$V14,0)*'Rent Roll'!$T14*'Rent Roll'!$R14,"-"),"-")</f>
        <v>-</v>
      </c>
      <c r="I69" s="92" t="str">
        <f>IFERROR(IF(I$3='Rent Roll'!$U14,MAX(-SUMIF('Monthly Cash Flow'!$F$7:$EG$7,I$4,'Monthly Cash Flow'!$F$18:$EG$18)-'Rent Roll'!$V14,0)*'Rent Roll'!$T14*'Rent Roll'!$R14,"-"),"-")</f>
        <v>-</v>
      </c>
      <c r="J69" s="92" t="str">
        <f>IFERROR(IF(J$3='Rent Roll'!$U14,MAX(-SUMIF('Monthly Cash Flow'!$F$7:$EG$7,J$4,'Monthly Cash Flow'!$F$18:$EG$18)-'Rent Roll'!$V14,0)*'Rent Roll'!$T14*'Rent Roll'!$R14,"-"),"-")</f>
        <v>-</v>
      </c>
      <c r="K69" s="92" t="str">
        <f>IFERROR(IF(K$3='Rent Roll'!$U14,MAX(-SUMIF('Monthly Cash Flow'!$F$7:$EG$7,K$4,'Monthly Cash Flow'!$F$18:$EG$18)-'Rent Roll'!$V14,0)*'Rent Roll'!$T14*'Rent Roll'!$R14,"-"),"-")</f>
        <v>-</v>
      </c>
      <c r="L69" s="92" t="str">
        <f>IFERROR(IF(L$3='Rent Roll'!$U14,MAX(-SUMIF('Monthly Cash Flow'!$F$7:$EG$7,L$4,'Monthly Cash Flow'!$F$18:$EG$18)-'Rent Roll'!$V14,0)*'Rent Roll'!$T14*'Rent Roll'!$R14,"-"),"-")</f>
        <v>-</v>
      </c>
      <c r="M69" s="92" t="str">
        <f>IFERROR(IF(M$3='Rent Roll'!$U14,MAX(-SUMIF('Monthly Cash Flow'!$F$7:$EG$7,M$4,'Monthly Cash Flow'!$F$18:$EG$18)-'Rent Roll'!$V14,0)*'Rent Roll'!$T14*'Rent Roll'!$R14,"-"),"-")</f>
        <v>-</v>
      </c>
      <c r="N69" s="92" t="str">
        <f>IFERROR(IF(N$3='Rent Roll'!$U14,MAX(-SUMIF('Monthly Cash Flow'!$F$7:$EG$7,N$4,'Monthly Cash Flow'!$F$18:$EG$18)-'Rent Roll'!$V14,0)*'Rent Roll'!$T14*'Rent Roll'!$R14,"-"),"-")</f>
        <v>-</v>
      </c>
      <c r="O69" s="92" t="str">
        <f>IFERROR(IF(O$3='Rent Roll'!$U14,MAX(-SUMIF('Monthly Cash Flow'!$F$7:$EG$7,O$4,'Monthly Cash Flow'!$F$18:$EG$18)-'Rent Roll'!$V14,0)*'Rent Roll'!$T14*'Rent Roll'!$R14,"-"),"-")</f>
        <v>-</v>
      </c>
      <c r="P69" s="92" t="str">
        <f>IFERROR(IF(P$3='Rent Roll'!$U14,MAX(-SUMIF('Monthly Cash Flow'!$F$7:$EG$7,P$4,'Monthly Cash Flow'!$F$18:$EG$18)-'Rent Roll'!$V14,0)*'Rent Roll'!$T14*'Rent Roll'!$R14,"-"),"-")</f>
        <v>-</v>
      </c>
      <c r="Q69" s="92" t="str">
        <f>IFERROR(IF(Q$3='Rent Roll'!$U14,MAX(-SUMIF('Monthly Cash Flow'!$F$7:$EG$7,Q$4,'Monthly Cash Flow'!$F$18:$EG$18)-'Rent Roll'!$V14,0)*'Rent Roll'!$T14*'Rent Roll'!$R14,"-"),"-")</f>
        <v>-</v>
      </c>
      <c r="R69" s="92" t="str">
        <f>IFERROR(IF(R$3='Rent Roll'!$U14,MAX(-SUMIF('Monthly Cash Flow'!$F$7:$EG$7,R$4,'Monthly Cash Flow'!$F$18:$EG$18)-'Rent Roll'!$V14,0)*'Rent Roll'!$T14*'Rent Roll'!$R14,"-"),"-")</f>
        <v>-</v>
      </c>
      <c r="S69" s="92" t="str">
        <f>IFERROR(IF(S$3='Rent Roll'!$U14,MAX(-SUMIF('Monthly Cash Flow'!$F$7:$EG$7,S$4,'Monthly Cash Flow'!$F$18:$EG$18)-'Rent Roll'!$V14,0)*'Rent Roll'!$T14*'Rent Roll'!$R14,"-"),"-")</f>
        <v>-</v>
      </c>
      <c r="T69" s="92" t="str">
        <f>IFERROR(IF(T$3='Rent Roll'!$U14,MAX(-SUMIF('Monthly Cash Flow'!$F$7:$EG$7,T$4,'Monthly Cash Flow'!$F$18:$EG$18)-'Rent Roll'!$V14,0)*'Rent Roll'!$T14*'Rent Roll'!$R14,"-"),"-")</f>
        <v>-</v>
      </c>
      <c r="U69" s="92" t="str">
        <f>IFERROR(IF(U$3='Rent Roll'!$U14,MAX(-SUMIF('Monthly Cash Flow'!$F$7:$EG$7,U$4,'Monthly Cash Flow'!$F$18:$EG$18)-'Rent Roll'!$V14,0)*'Rent Roll'!$T14*'Rent Roll'!$R14,"-"),"-")</f>
        <v>-</v>
      </c>
      <c r="V69" s="92" t="str">
        <f>IFERROR(IF(V$3='Rent Roll'!$U14,MAX(-SUMIF('Monthly Cash Flow'!$F$7:$EG$7,V$4,'Monthly Cash Flow'!$F$18:$EG$18)-'Rent Roll'!$V14,0)*'Rent Roll'!$T14*'Rent Roll'!$R14,"-"),"-")</f>
        <v>-</v>
      </c>
      <c r="W69" s="92" t="str">
        <f>IFERROR(IF(W$3='Rent Roll'!$U14,MAX(-SUMIF('Monthly Cash Flow'!$F$7:$EG$7,W$4,'Monthly Cash Flow'!$F$18:$EG$18)-'Rent Roll'!$V14,0)*'Rent Roll'!$T14*'Rent Roll'!$R14,"-"),"-")</f>
        <v>-</v>
      </c>
      <c r="X69" s="92" t="str">
        <f>IFERROR(IF(X$3='Rent Roll'!$U14,MAX(-SUMIF('Monthly Cash Flow'!$F$7:$EG$7,X$4,'Monthly Cash Flow'!$F$18:$EG$18)-'Rent Roll'!$V14,0)*'Rent Roll'!$T14*'Rent Roll'!$R14,"-"),"-")</f>
        <v>-</v>
      </c>
      <c r="Y69" s="92" t="str">
        <f>IFERROR(IF(Y$3='Rent Roll'!$U14,MAX(-SUMIF('Monthly Cash Flow'!$F$7:$EG$7,Y$4,'Monthly Cash Flow'!$F$18:$EG$18)-'Rent Roll'!$V14,0)*'Rent Roll'!$T14*'Rent Roll'!$R14,"-"),"-")</f>
        <v>-</v>
      </c>
      <c r="Z69" s="92" t="str">
        <f>IFERROR(IF(Z$3='Rent Roll'!$U14,MAX(-SUMIF('Monthly Cash Flow'!$F$7:$EG$7,Z$4,'Monthly Cash Flow'!$F$18:$EG$18)-'Rent Roll'!$V14,0)*'Rent Roll'!$T14*'Rent Roll'!$R14,"-"),"-")</f>
        <v>-</v>
      </c>
      <c r="AA69" s="92" t="str">
        <f>IFERROR(IF(AA$3='Rent Roll'!$U14,MAX(-SUMIF('Monthly Cash Flow'!$F$7:$EG$7,AA$4,'Monthly Cash Flow'!$F$18:$EG$18)-'Rent Roll'!$V14,0)*'Rent Roll'!$T14*'Rent Roll'!$R14,"-"),"-")</f>
        <v>-</v>
      </c>
      <c r="AB69" s="92" t="str">
        <f>IFERROR(IF(AB$3='Rent Roll'!$U14,MAX(-SUMIF('Monthly Cash Flow'!$F$7:$EG$7,AB$4,'Monthly Cash Flow'!$F$18:$EG$18)-'Rent Roll'!$V14,0)*'Rent Roll'!$T14*'Rent Roll'!$R14,"-"),"-")</f>
        <v>-</v>
      </c>
      <c r="AC69" s="92" t="str">
        <f>IFERROR(IF(AC$3='Rent Roll'!$U14,MAX(-SUMIF('Monthly Cash Flow'!$F$7:$EG$7,AC$4,'Monthly Cash Flow'!$F$18:$EG$18)-'Rent Roll'!$V14,0)*'Rent Roll'!$T14*'Rent Roll'!$R14,"-"),"-")</f>
        <v>-</v>
      </c>
      <c r="AD69" s="92" t="str">
        <f>IFERROR(IF(AD$3='Rent Roll'!$U14,MAX(-SUMIF('Monthly Cash Flow'!$F$7:$EG$7,AD$4,'Monthly Cash Flow'!$F$18:$EG$18)-'Rent Roll'!$V14,0)*'Rent Roll'!$T14*'Rent Roll'!$R14,"-"),"-")</f>
        <v>-</v>
      </c>
      <c r="AE69" s="92" t="str">
        <f>IFERROR(IF(AE$3='Rent Roll'!$U14,MAX(-SUMIF('Monthly Cash Flow'!$F$7:$EG$7,AE$4,'Monthly Cash Flow'!$F$18:$EG$18)-'Rent Roll'!$V14,0)*'Rent Roll'!$T14*'Rent Roll'!$R14,"-"),"-")</f>
        <v>-</v>
      </c>
      <c r="AF69" s="92" t="str">
        <f>IFERROR(IF(AF$3='Rent Roll'!$U14,MAX(-SUMIF('Monthly Cash Flow'!$F$7:$EG$7,AF$4,'Monthly Cash Flow'!$F$18:$EG$18)-'Rent Roll'!$V14,0)*'Rent Roll'!$T14*'Rent Roll'!$R14,"-"),"-")</f>
        <v>-</v>
      </c>
      <c r="AG69" s="92" t="str">
        <f>IFERROR(IF(AG$3='Rent Roll'!$U14,MAX(-SUMIF('Monthly Cash Flow'!$F$7:$EG$7,AG$4,'Monthly Cash Flow'!$F$18:$EG$18)-'Rent Roll'!$V14,0)*'Rent Roll'!$T14*'Rent Roll'!$R14,"-"),"-")</f>
        <v>-</v>
      </c>
      <c r="AH69" s="92" t="str">
        <f>IFERROR(IF(AH$3='Rent Roll'!$U14,MAX(-SUMIF('Monthly Cash Flow'!$F$7:$EG$7,AH$4,'Monthly Cash Flow'!$F$18:$EG$18)-'Rent Roll'!$V14,0)*'Rent Roll'!$T14*'Rent Roll'!$R14,"-"),"-")</f>
        <v>-</v>
      </c>
      <c r="AI69" s="92" t="str">
        <f>IFERROR(IF(AI$3='Rent Roll'!$U14,MAX(-SUMIF('Monthly Cash Flow'!$F$7:$EG$7,AI$4,'Monthly Cash Flow'!$F$18:$EG$18)-'Rent Roll'!$V14,0)*'Rent Roll'!$T14*'Rent Roll'!$R14,"-"),"-")</f>
        <v>-</v>
      </c>
      <c r="AJ69" s="92" t="str">
        <f>IFERROR(IF(AJ$3='Rent Roll'!$U14,MAX(-SUMIF('Monthly Cash Flow'!$F$7:$EG$7,AJ$4,'Monthly Cash Flow'!$F$18:$EG$18)-'Rent Roll'!$V14,0)*'Rent Roll'!$T14*'Rent Roll'!$R14,"-"),"-")</f>
        <v>-</v>
      </c>
      <c r="AK69" s="92" t="str">
        <f>IFERROR(IF(AK$3='Rent Roll'!$U14,MAX(-SUMIF('Monthly Cash Flow'!$F$7:$EG$7,AK$4,'Monthly Cash Flow'!$F$18:$EG$18)-'Rent Roll'!$V14,0)*'Rent Roll'!$T14*'Rent Roll'!$R14,"-"),"-")</f>
        <v>-</v>
      </c>
      <c r="AL69" s="92" t="str">
        <f>IFERROR(IF(AL$3='Rent Roll'!$U14,MAX(-SUMIF('Monthly Cash Flow'!$F$7:$EG$7,AL$4,'Monthly Cash Flow'!$F$18:$EG$18)-'Rent Roll'!$V14,0)*'Rent Roll'!$T14*'Rent Roll'!$R14,"-"),"-")</f>
        <v>-</v>
      </c>
      <c r="AM69" s="92" t="str">
        <f>IFERROR(IF(AM$3='Rent Roll'!$U14,MAX(-SUMIF('Monthly Cash Flow'!$F$7:$EG$7,AM$4,'Monthly Cash Flow'!$F$18:$EG$18)-'Rent Roll'!$V14,0)*'Rent Roll'!$T14*'Rent Roll'!$R14,"-"),"-")</f>
        <v>-</v>
      </c>
      <c r="AN69" s="92" t="str">
        <f>IFERROR(IF(AN$3='Rent Roll'!$U14,MAX(-SUMIF('Monthly Cash Flow'!$F$7:$EG$7,AN$4,'Monthly Cash Flow'!$F$18:$EG$18)-'Rent Roll'!$V14,0)*'Rent Roll'!$T14*'Rent Roll'!$R14,"-"),"-")</f>
        <v>-</v>
      </c>
      <c r="AO69" s="92" t="str">
        <f>IFERROR(IF(AO$3='Rent Roll'!$U14,MAX(-SUMIF('Monthly Cash Flow'!$F$7:$EG$7,AO$4,'Monthly Cash Flow'!$F$18:$EG$18)-'Rent Roll'!$V14,0)*'Rent Roll'!$T14*'Rent Roll'!$R14,"-"),"-")</f>
        <v>-</v>
      </c>
      <c r="AP69" s="92" t="str">
        <f>IFERROR(IF(AP$3='Rent Roll'!$U14,MAX(-SUMIF('Monthly Cash Flow'!$F$7:$EG$7,AP$4,'Monthly Cash Flow'!$F$18:$EG$18)-'Rent Roll'!$V14,0)*'Rent Roll'!$T14*'Rent Roll'!$R14,"-"),"-")</f>
        <v>-</v>
      </c>
      <c r="AQ69" s="92" t="str">
        <f>IFERROR(IF(AQ$3='Rent Roll'!$U14,MAX(-SUMIF('Monthly Cash Flow'!$F$7:$EG$7,AQ$4,'Monthly Cash Flow'!$F$18:$EG$18)-'Rent Roll'!$V14,0)*'Rent Roll'!$T14*'Rent Roll'!$R14,"-"),"-")</f>
        <v>-</v>
      </c>
      <c r="AR69" s="92" t="str">
        <f>IFERROR(IF(AR$3='Rent Roll'!$U14,MAX(-SUMIF('Monthly Cash Flow'!$F$7:$EG$7,AR$4,'Monthly Cash Flow'!$F$18:$EG$18)-'Rent Roll'!$V14,0)*'Rent Roll'!$T14*'Rent Roll'!$R14,"-"),"-")</f>
        <v>-</v>
      </c>
      <c r="AS69" s="92" t="str">
        <f>IFERROR(IF(AS$3='Rent Roll'!$U14,MAX(-SUMIF('Monthly Cash Flow'!$F$7:$EG$7,AS$4,'Monthly Cash Flow'!$F$18:$EG$18)-'Rent Roll'!$V14,0)*'Rent Roll'!$T14*'Rent Roll'!$R14,"-"),"-")</f>
        <v>-</v>
      </c>
      <c r="AT69" s="92" t="str">
        <f>IFERROR(IF(AT$3='Rent Roll'!$U14,MAX(-SUMIF('Monthly Cash Flow'!$F$7:$EG$7,AT$4,'Monthly Cash Flow'!$F$18:$EG$18)-'Rent Roll'!$V14,0)*'Rent Roll'!$T14*'Rent Roll'!$R14,"-"),"-")</f>
        <v>-</v>
      </c>
      <c r="AU69" s="92" t="str">
        <f>IFERROR(IF(AU$3='Rent Roll'!$U14,MAX(-SUMIF('Monthly Cash Flow'!$F$7:$EG$7,AU$4,'Monthly Cash Flow'!$F$18:$EG$18)-'Rent Roll'!$V14,0)*'Rent Roll'!$T14*'Rent Roll'!$R14,"-"),"-")</f>
        <v>-</v>
      </c>
      <c r="AV69" s="92" t="str">
        <f>IFERROR(IF(AV$3='Rent Roll'!$U14,MAX(-SUMIF('Monthly Cash Flow'!$F$7:$EG$7,AV$4,'Monthly Cash Flow'!$F$18:$EG$18)-'Rent Roll'!$V14,0)*'Rent Roll'!$T14*'Rent Roll'!$R14,"-"),"-")</f>
        <v>-</v>
      </c>
      <c r="AW69" s="92" t="str">
        <f>IFERROR(IF(AW$3='Rent Roll'!$U14,MAX(-SUMIF('Monthly Cash Flow'!$F$7:$EG$7,AW$4,'Monthly Cash Flow'!$F$18:$EG$18)-'Rent Roll'!$V14,0)*'Rent Roll'!$T14*'Rent Roll'!$R14,"-"),"-")</f>
        <v>-</v>
      </c>
      <c r="AX69" s="92" t="str">
        <f>IFERROR(IF(AX$3='Rent Roll'!$U14,MAX(-SUMIF('Monthly Cash Flow'!$F$7:$EG$7,AX$4,'Monthly Cash Flow'!$F$18:$EG$18)-'Rent Roll'!$V14,0)*'Rent Roll'!$T14*'Rent Roll'!$R14,"-"),"-")</f>
        <v>-</v>
      </c>
      <c r="AY69" s="92" t="str">
        <f>IFERROR(IF(AY$3='Rent Roll'!$U14,MAX(-SUMIF('Monthly Cash Flow'!$F$7:$EG$7,AY$4,'Monthly Cash Flow'!$F$18:$EG$18)-'Rent Roll'!$V14,0)*'Rent Roll'!$T14*'Rent Roll'!$R14,"-"),"-")</f>
        <v>-</v>
      </c>
      <c r="AZ69" s="92" t="str">
        <f>IFERROR(IF(AZ$3='Rent Roll'!$U14,MAX(-SUMIF('Monthly Cash Flow'!$F$7:$EG$7,AZ$4,'Monthly Cash Flow'!$F$18:$EG$18)-'Rent Roll'!$V14,0)*'Rent Roll'!$T14*'Rent Roll'!$R14,"-"),"-")</f>
        <v>-</v>
      </c>
      <c r="BA69" s="92" t="str">
        <f>IFERROR(IF(BA$3='Rent Roll'!$U14,MAX(-SUMIF('Monthly Cash Flow'!$F$7:$EG$7,BA$4,'Monthly Cash Flow'!$F$18:$EG$18)-'Rent Roll'!$V14,0)*'Rent Roll'!$T14*'Rent Roll'!$R14,"-"),"-")</f>
        <v>-</v>
      </c>
      <c r="BB69" s="92" t="str">
        <f>IFERROR(IF(BB$3='Rent Roll'!$U14,MAX(-SUMIF('Monthly Cash Flow'!$F$7:$EG$7,BB$4,'Monthly Cash Flow'!$F$18:$EG$18)-'Rent Roll'!$V14,0)*'Rent Roll'!$T14*'Rent Roll'!$R14,"-"),"-")</f>
        <v>-</v>
      </c>
      <c r="BC69" s="92" t="str">
        <f>IFERROR(IF(BC$3='Rent Roll'!$U14,MAX(-SUMIF('Monthly Cash Flow'!$F$7:$EG$7,BC$4,'Monthly Cash Flow'!$F$18:$EG$18)-'Rent Roll'!$V14,0)*'Rent Roll'!$T14*'Rent Roll'!$R14,"-"),"-")</f>
        <v>-</v>
      </c>
      <c r="BD69" s="92" t="str">
        <f>IFERROR(IF(BD$3='Rent Roll'!$U14,MAX(-SUMIF('Monthly Cash Flow'!$F$7:$EG$7,BD$4,'Monthly Cash Flow'!$F$18:$EG$18)-'Rent Roll'!$V14,0)*'Rent Roll'!$T14*'Rent Roll'!$R14,"-"),"-")</f>
        <v>-</v>
      </c>
      <c r="BE69" s="92" t="str">
        <f>IFERROR(IF(BE$3='Rent Roll'!$U14,MAX(-SUMIF('Monthly Cash Flow'!$F$7:$EG$7,BE$4,'Monthly Cash Flow'!$F$18:$EG$18)-'Rent Roll'!$V14,0)*'Rent Roll'!$T14*'Rent Roll'!$R14,"-"),"-")</f>
        <v>-</v>
      </c>
      <c r="BF69" s="92" t="str">
        <f>IFERROR(IF(BF$3='Rent Roll'!$U14,MAX(-SUMIF('Monthly Cash Flow'!$F$7:$EG$7,BF$4,'Monthly Cash Flow'!$F$18:$EG$18)-'Rent Roll'!$V14,0)*'Rent Roll'!$T14*'Rent Roll'!$R14,"-"),"-")</f>
        <v>-</v>
      </c>
      <c r="BG69" s="92" t="str">
        <f>IFERROR(IF(BG$3='Rent Roll'!$U14,MAX(-SUMIF('Monthly Cash Flow'!$F$7:$EG$7,BG$4,'Monthly Cash Flow'!$F$18:$EG$18)-'Rent Roll'!$V14,0)*'Rent Roll'!$T14*'Rent Roll'!$R14,"-"),"-")</f>
        <v>-</v>
      </c>
      <c r="BH69" s="92" t="str">
        <f>IFERROR(IF(BH$3='Rent Roll'!$U14,MAX(-SUMIF('Monthly Cash Flow'!$F$7:$EG$7,BH$4,'Monthly Cash Flow'!$F$18:$EG$18)-'Rent Roll'!$V14,0)*'Rent Roll'!$T14*'Rent Roll'!$R14,"-"),"-")</f>
        <v>-</v>
      </c>
      <c r="BI69" s="92" t="str">
        <f>IFERROR(IF(BI$3='Rent Roll'!$U14,MAX(-SUMIF('Monthly Cash Flow'!$F$7:$EG$7,BI$4,'Monthly Cash Flow'!$F$18:$EG$18)-'Rent Roll'!$V14,0)*'Rent Roll'!$T14*'Rent Roll'!$R14,"-"),"-")</f>
        <v>-</v>
      </c>
      <c r="BJ69" s="92" t="str">
        <f>IFERROR(IF(BJ$3='Rent Roll'!$U14,MAX(-SUMIF('Monthly Cash Flow'!$F$7:$EG$7,BJ$4,'Monthly Cash Flow'!$F$18:$EG$18)-'Rent Roll'!$V14,0)*'Rent Roll'!$T14*'Rent Roll'!$R14,"-"),"-")</f>
        <v>-</v>
      </c>
      <c r="BK69" s="92" t="str">
        <f>IFERROR(IF(BK$3='Rent Roll'!$U14,MAX(-SUMIF('Monthly Cash Flow'!$F$7:$EG$7,BK$4,'Monthly Cash Flow'!$F$18:$EG$18)-'Rent Roll'!$V14,0)*'Rent Roll'!$T14*'Rent Roll'!$R14,"-"),"-")</f>
        <v>-</v>
      </c>
      <c r="BL69" s="92" t="str">
        <f>IFERROR(IF(BL$3='Rent Roll'!$U14,MAX(-SUMIF('Monthly Cash Flow'!$F$7:$EG$7,BL$4,'Monthly Cash Flow'!$F$18:$EG$18)-'Rent Roll'!$V14,0)*'Rent Roll'!$T14*'Rent Roll'!$R14,"-"),"-")</f>
        <v>-</v>
      </c>
      <c r="BM69" s="92" t="str">
        <f>IFERROR(IF(BM$3='Rent Roll'!$U14,MAX(-SUMIF('Monthly Cash Flow'!$F$7:$EG$7,BM$4,'Monthly Cash Flow'!$F$18:$EG$18)-'Rent Roll'!$V14,0)*'Rent Roll'!$T14*'Rent Roll'!$R14,"-"),"-")</f>
        <v>-</v>
      </c>
      <c r="BN69" s="92" t="str">
        <f>IFERROR(IF(BN$3='Rent Roll'!$U14,MAX(-SUMIF('Monthly Cash Flow'!$F$7:$EG$7,BN$4,'Monthly Cash Flow'!$F$18:$EG$18)-'Rent Roll'!$V14,0)*'Rent Roll'!$T14*'Rent Roll'!$R14,"-"),"-")</f>
        <v>-</v>
      </c>
      <c r="BO69" s="92" t="str">
        <f>IFERROR(IF(BO$3='Rent Roll'!$U14,MAX(-SUMIF('Monthly Cash Flow'!$F$7:$EG$7,BO$4,'Monthly Cash Flow'!$F$18:$EG$18)-'Rent Roll'!$V14,0)*'Rent Roll'!$T14*'Rent Roll'!$R14,"-"),"-")</f>
        <v>-</v>
      </c>
      <c r="BP69" s="92" t="str">
        <f>IFERROR(IF(BP$3='Rent Roll'!$U14,MAX(-SUMIF('Monthly Cash Flow'!$F$7:$EG$7,BP$4,'Monthly Cash Flow'!$F$18:$EG$18)-'Rent Roll'!$V14,0)*'Rent Roll'!$T14*'Rent Roll'!$R14,"-"),"-")</f>
        <v>-</v>
      </c>
      <c r="BQ69" s="92" t="str">
        <f>IFERROR(IF(BQ$3='Rent Roll'!$U14,MAX(-SUMIF('Monthly Cash Flow'!$F$7:$EG$7,BQ$4,'Monthly Cash Flow'!$F$18:$EG$18)-'Rent Roll'!$V14,0)*'Rent Roll'!$T14*'Rent Roll'!$R14,"-"),"-")</f>
        <v>-</v>
      </c>
      <c r="BR69" s="92" t="str">
        <f>IFERROR(IF(BR$3='Rent Roll'!$U14,MAX(-SUMIF('Monthly Cash Flow'!$F$7:$EG$7,BR$4,'Monthly Cash Flow'!$F$18:$EG$18)-'Rent Roll'!$V14,0)*'Rent Roll'!$T14*'Rent Roll'!$R14,"-"),"-")</f>
        <v>-</v>
      </c>
      <c r="BS69" s="92" t="str">
        <f>IFERROR(IF(BS$3='Rent Roll'!$U14,MAX(-SUMIF('Monthly Cash Flow'!$F$7:$EG$7,BS$4,'Monthly Cash Flow'!$F$18:$EG$18)-'Rent Roll'!$V14,0)*'Rent Roll'!$T14*'Rent Roll'!$R14,"-"),"-")</f>
        <v>-</v>
      </c>
      <c r="BT69" s="92" t="str">
        <f>IFERROR(IF(BT$3='Rent Roll'!$U14,MAX(-SUMIF('Monthly Cash Flow'!$F$7:$EG$7,BT$4,'Monthly Cash Flow'!$F$18:$EG$18)-'Rent Roll'!$V14,0)*'Rent Roll'!$T14*'Rent Roll'!$R14,"-"),"-")</f>
        <v>-</v>
      </c>
      <c r="BU69" s="92" t="str">
        <f>IFERROR(IF(BU$3='Rent Roll'!$U14,MAX(-SUMIF('Monthly Cash Flow'!$F$7:$EG$7,BU$4,'Monthly Cash Flow'!$F$18:$EG$18)-'Rent Roll'!$V14,0)*'Rent Roll'!$T14*'Rent Roll'!$R14,"-"),"-")</f>
        <v>-</v>
      </c>
      <c r="BV69" s="92" t="str">
        <f>IFERROR(IF(BV$3='Rent Roll'!$U14,MAX(-SUMIF('Monthly Cash Flow'!$F$7:$EG$7,BV$4,'Monthly Cash Flow'!$F$18:$EG$18)-'Rent Roll'!$V14,0)*'Rent Roll'!$T14*'Rent Roll'!$R14,"-"),"-")</f>
        <v>-</v>
      </c>
      <c r="BW69" s="92" t="str">
        <f>IFERROR(IF(BW$3='Rent Roll'!$U14,MAX(-SUMIF('Monthly Cash Flow'!$F$7:$EG$7,BW$4,'Monthly Cash Flow'!$F$18:$EG$18)-'Rent Roll'!$V14,0)*'Rent Roll'!$T14*'Rent Roll'!$R14,"-"),"-")</f>
        <v>-</v>
      </c>
      <c r="BX69" s="92" t="str">
        <f>IFERROR(IF(BX$3='Rent Roll'!$U14,MAX(-SUMIF('Monthly Cash Flow'!$F$7:$EG$7,BX$4,'Monthly Cash Flow'!$F$18:$EG$18)-'Rent Roll'!$V14,0)*'Rent Roll'!$T14*'Rent Roll'!$R14,"-"),"-")</f>
        <v>-</v>
      </c>
      <c r="BY69" s="92" t="str">
        <f>IFERROR(IF(BY$3='Rent Roll'!$U14,MAX(-SUMIF('Monthly Cash Flow'!$F$7:$EG$7,BY$4,'Monthly Cash Flow'!$F$18:$EG$18)-'Rent Roll'!$V14,0)*'Rent Roll'!$T14*'Rent Roll'!$R14,"-"),"-")</f>
        <v>-</v>
      </c>
      <c r="BZ69" s="92" t="str">
        <f>IFERROR(IF(BZ$3='Rent Roll'!$U14,MAX(-SUMIF('Monthly Cash Flow'!$F$7:$EG$7,BZ$4,'Monthly Cash Flow'!$F$18:$EG$18)-'Rent Roll'!$V14,0)*'Rent Roll'!$T14*'Rent Roll'!$R14,"-"),"-")</f>
        <v>-</v>
      </c>
      <c r="CA69" s="92" t="str">
        <f>IFERROR(IF(CA$3='Rent Roll'!$U14,MAX(-SUMIF('Monthly Cash Flow'!$F$7:$EG$7,CA$4,'Monthly Cash Flow'!$F$18:$EG$18)-'Rent Roll'!$V14,0)*'Rent Roll'!$T14*'Rent Roll'!$R14,"-"),"-")</f>
        <v>-</v>
      </c>
      <c r="CB69" s="92" t="str">
        <f>IFERROR(IF(CB$3='Rent Roll'!$U14,MAX(-SUMIF('Monthly Cash Flow'!$F$7:$EG$7,CB$4,'Monthly Cash Flow'!$F$18:$EG$18)-'Rent Roll'!$V14,0)*'Rent Roll'!$T14*'Rent Roll'!$R14,"-"),"-")</f>
        <v>-</v>
      </c>
      <c r="CC69" s="92" t="str">
        <f>IFERROR(IF(CC$3='Rent Roll'!$U14,MAX(-SUMIF('Monthly Cash Flow'!$F$7:$EG$7,CC$4,'Monthly Cash Flow'!$F$18:$EG$18)-'Rent Roll'!$V14,0)*'Rent Roll'!$T14*'Rent Roll'!$R14,"-"),"-")</f>
        <v>-</v>
      </c>
      <c r="CD69" s="92" t="str">
        <f>IFERROR(IF(CD$3='Rent Roll'!$U14,MAX(-SUMIF('Monthly Cash Flow'!$F$7:$EG$7,CD$4,'Monthly Cash Flow'!$F$18:$EG$18)-'Rent Roll'!$V14,0)*'Rent Roll'!$T14*'Rent Roll'!$R14,"-"),"-")</f>
        <v>-</v>
      </c>
      <c r="CE69" s="92" t="str">
        <f>IFERROR(IF(CE$3='Rent Roll'!$U14,MAX(-SUMIF('Monthly Cash Flow'!$F$7:$EG$7,CE$4,'Monthly Cash Flow'!$F$18:$EG$18)-'Rent Roll'!$V14,0)*'Rent Roll'!$T14*'Rent Roll'!$R14,"-"),"-")</f>
        <v>-</v>
      </c>
      <c r="CF69" s="92" t="str">
        <f>IFERROR(IF(CF$3='Rent Roll'!$U14,MAX(-SUMIF('Monthly Cash Flow'!$F$7:$EG$7,CF$4,'Monthly Cash Flow'!$F$18:$EG$18)-'Rent Roll'!$V14,0)*'Rent Roll'!$T14*'Rent Roll'!$R14,"-"),"-")</f>
        <v>-</v>
      </c>
      <c r="CG69" s="92" t="str">
        <f>IFERROR(IF(CG$3='Rent Roll'!$U14,MAX(-SUMIF('Monthly Cash Flow'!$F$7:$EG$7,CG$4,'Monthly Cash Flow'!$F$18:$EG$18)-'Rent Roll'!$V14,0)*'Rent Roll'!$T14*'Rent Roll'!$R14,"-"),"-")</f>
        <v>-</v>
      </c>
      <c r="CH69" s="92" t="str">
        <f>IFERROR(IF(CH$3='Rent Roll'!$U14,MAX(-SUMIF('Monthly Cash Flow'!$F$7:$EG$7,CH$4,'Monthly Cash Flow'!$F$18:$EG$18)-'Rent Roll'!$V14,0)*'Rent Roll'!$T14*'Rent Roll'!$R14,"-"),"-")</f>
        <v>-</v>
      </c>
      <c r="CI69" s="92" t="str">
        <f>IFERROR(IF(CI$3='Rent Roll'!$U14,MAX(-SUMIF('Monthly Cash Flow'!$F$7:$EG$7,CI$4,'Monthly Cash Flow'!$F$18:$EG$18)-'Rent Roll'!$V14,0)*'Rent Roll'!$T14*'Rent Roll'!$R14,"-"),"-")</f>
        <v>-</v>
      </c>
      <c r="CJ69" s="92" t="str">
        <f>IFERROR(IF(CJ$3='Rent Roll'!$U14,MAX(-SUMIF('Monthly Cash Flow'!$F$7:$EG$7,CJ$4,'Monthly Cash Flow'!$F$18:$EG$18)-'Rent Roll'!$V14,0)*'Rent Roll'!$T14*'Rent Roll'!$R14,"-"),"-")</f>
        <v>-</v>
      </c>
      <c r="CK69" s="92" t="str">
        <f>IFERROR(IF(CK$3='Rent Roll'!$U14,MAX(-SUMIF('Monthly Cash Flow'!$F$7:$EG$7,CK$4,'Monthly Cash Flow'!$F$18:$EG$18)-'Rent Roll'!$V14,0)*'Rent Roll'!$T14*'Rent Roll'!$R14,"-"),"-")</f>
        <v>-</v>
      </c>
      <c r="CL69" s="92" t="str">
        <f>IFERROR(IF(CL$3='Rent Roll'!$U14,MAX(-SUMIF('Monthly Cash Flow'!$F$7:$EG$7,CL$4,'Monthly Cash Flow'!$F$18:$EG$18)-'Rent Roll'!$V14,0)*'Rent Roll'!$T14*'Rent Roll'!$R14,"-"),"-")</f>
        <v>-</v>
      </c>
      <c r="CM69" s="92" t="str">
        <f>IFERROR(IF(CM$3='Rent Roll'!$U14,MAX(-SUMIF('Monthly Cash Flow'!$F$7:$EG$7,CM$4,'Monthly Cash Flow'!$F$18:$EG$18)-'Rent Roll'!$V14,0)*'Rent Roll'!$T14*'Rent Roll'!$R14,"-"),"-")</f>
        <v>-</v>
      </c>
      <c r="CN69" s="92" t="str">
        <f>IFERROR(IF(CN$3='Rent Roll'!$U14,MAX(-SUMIF('Monthly Cash Flow'!$F$7:$EG$7,CN$4,'Monthly Cash Flow'!$F$18:$EG$18)-'Rent Roll'!$V14,0)*'Rent Roll'!$T14*'Rent Roll'!$R14,"-"),"-")</f>
        <v>-</v>
      </c>
      <c r="CO69" s="92" t="str">
        <f>IFERROR(IF(CO$3='Rent Roll'!$U14,MAX(-SUMIF('Monthly Cash Flow'!$F$7:$EG$7,CO$4,'Monthly Cash Flow'!$F$18:$EG$18)-'Rent Roll'!$V14,0)*'Rent Roll'!$T14*'Rent Roll'!$R14,"-"),"-")</f>
        <v>-</v>
      </c>
      <c r="CP69" s="92" t="str">
        <f>IFERROR(IF(CP$3='Rent Roll'!$U14,MAX(-SUMIF('Monthly Cash Flow'!$F$7:$EG$7,CP$4,'Monthly Cash Flow'!$F$18:$EG$18)-'Rent Roll'!$V14,0)*'Rent Roll'!$T14*'Rent Roll'!$R14,"-"),"-")</f>
        <v>-</v>
      </c>
      <c r="CQ69" s="92" t="str">
        <f>IFERROR(IF(CQ$3='Rent Roll'!$U14,MAX(-SUMIF('Monthly Cash Flow'!$F$7:$EG$7,CQ$4,'Monthly Cash Flow'!$F$18:$EG$18)-'Rent Roll'!$V14,0)*'Rent Roll'!$T14*'Rent Roll'!$R14,"-"),"-")</f>
        <v>-</v>
      </c>
      <c r="CR69" s="92" t="str">
        <f>IFERROR(IF(CR$3='Rent Roll'!$U14,MAX(-SUMIF('Monthly Cash Flow'!$F$7:$EG$7,CR$4,'Monthly Cash Flow'!$F$18:$EG$18)-'Rent Roll'!$V14,0)*'Rent Roll'!$T14*'Rent Roll'!$R14,"-"),"-")</f>
        <v>-</v>
      </c>
      <c r="CS69" s="92" t="str">
        <f>IFERROR(IF(CS$3='Rent Roll'!$U14,MAX(-SUMIF('Monthly Cash Flow'!$F$7:$EG$7,CS$4,'Monthly Cash Flow'!$F$18:$EG$18)-'Rent Roll'!$V14,0)*'Rent Roll'!$T14*'Rent Roll'!$R14,"-"),"-")</f>
        <v>-</v>
      </c>
      <c r="CT69" s="92" t="str">
        <f>IFERROR(IF(CT$3='Rent Roll'!$U14,MAX(-SUMIF('Monthly Cash Flow'!$F$7:$EG$7,CT$4,'Monthly Cash Flow'!$F$18:$EG$18)-'Rent Roll'!$V14,0)*'Rent Roll'!$T14*'Rent Roll'!$R14,"-"),"-")</f>
        <v>-</v>
      </c>
      <c r="CU69" s="92" t="str">
        <f>IFERROR(IF(CU$3='Rent Roll'!$U14,MAX(-SUMIF('Monthly Cash Flow'!$F$7:$EG$7,CU$4,'Monthly Cash Flow'!$F$18:$EG$18)-'Rent Roll'!$V14,0)*'Rent Roll'!$T14*'Rent Roll'!$R14,"-"),"-")</f>
        <v>-</v>
      </c>
      <c r="CV69" s="92" t="str">
        <f>IFERROR(IF(CV$3='Rent Roll'!$U14,MAX(-SUMIF('Monthly Cash Flow'!$F$7:$EG$7,CV$4,'Monthly Cash Flow'!$F$18:$EG$18)-'Rent Roll'!$V14,0)*'Rent Roll'!$T14*'Rent Roll'!$R14,"-"),"-")</f>
        <v>-</v>
      </c>
      <c r="CW69" s="92" t="str">
        <f>IFERROR(IF(CW$3='Rent Roll'!$U14,MAX(-SUMIF('Monthly Cash Flow'!$F$7:$EG$7,CW$4,'Monthly Cash Flow'!$F$18:$EG$18)-'Rent Roll'!$V14,0)*'Rent Roll'!$T14*'Rent Roll'!$R14,"-"),"-")</f>
        <v>-</v>
      </c>
      <c r="CX69" s="92" t="str">
        <f>IFERROR(IF(CX$3='Rent Roll'!$U14,MAX(-SUMIF('Monthly Cash Flow'!$F$7:$EG$7,CX$4,'Monthly Cash Flow'!$F$18:$EG$18)-'Rent Roll'!$V14,0)*'Rent Roll'!$T14*'Rent Roll'!$R14,"-"),"-")</f>
        <v>-</v>
      </c>
      <c r="CY69" s="92" t="str">
        <f>IFERROR(IF(CY$3='Rent Roll'!$U14,MAX(-SUMIF('Monthly Cash Flow'!$F$7:$EG$7,CY$4,'Monthly Cash Flow'!$F$18:$EG$18)-'Rent Roll'!$V14,0)*'Rent Roll'!$T14*'Rent Roll'!$R14,"-"),"-")</f>
        <v>-</v>
      </c>
      <c r="CZ69" s="92" t="str">
        <f>IFERROR(IF(CZ$3='Rent Roll'!$U14,MAX(-SUMIF('Monthly Cash Flow'!$F$7:$EG$7,CZ$4,'Monthly Cash Flow'!$F$18:$EG$18)-'Rent Roll'!$V14,0)*'Rent Roll'!$T14*'Rent Roll'!$R14,"-"),"-")</f>
        <v>-</v>
      </c>
      <c r="DA69" s="92" t="str">
        <f>IFERROR(IF(DA$3='Rent Roll'!$U14,MAX(-SUMIF('Monthly Cash Flow'!$F$7:$EG$7,DA$4,'Monthly Cash Flow'!$F$18:$EG$18)-'Rent Roll'!$V14,0)*'Rent Roll'!$T14*'Rent Roll'!$R14,"-"),"-")</f>
        <v>-</v>
      </c>
      <c r="DB69" s="92" t="str">
        <f>IFERROR(IF(DB$3='Rent Roll'!$U14,MAX(-SUMIF('Monthly Cash Flow'!$F$7:$EG$7,DB$4,'Monthly Cash Flow'!$F$18:$EG$18)-'Rent Roll'!$V14,0)*'Rent Roll'!$T14*'Rent Roll'!$R14,"-"),"-")</f>
        <v>-</v>
      </c>
      <c r="DC69" s="92" t="str">
        <f>IFERROR(IF(DC$3='Rent Roll'!$U14,MAX(-SUMIF('Monthly Cash Flow'!$F$7:$EG$7,DC$4,'Monthly Cash Flow'!$F$18:$EG$18)-'Rent Roll'!$V14,0)*'Rent Roll'!$T14*'Rent Roll'!$R14,"-"),"-")</f>
        <v>-</v>
      </c>
      <c r="DD69" s="92" t="str">
        <f>IFERROR(IF(DD$3='Rent Roll'!$U14,MAX(-SUMIF('Monthly Cash Flow'!$F$7:$EG$7,DD$4,'Monthly Cash Flow'!$F$18:$EG$18)-'Rent Roll'!$V14,0)*'Rent Roll'!$T14*'Rent Roll'!$R14,"-"),"-")</f>
        <v>-</v>
      </c>
      <c r="DE69" s="92" t="str">
        <f>IFERROR(IF(DE$3='Rent Roll'!$U14,MAX(-SUMIF('Monthly Cash Flow'!$F$7:$EG$7,DE$4,'Monthly Cash Flow'!$F$18:$EG$18)-'Rent Roll'!$V14,0)*'Rent Roll'!$T14*'Rent Roll'!$R14,"-"),"-")</f>
        <v>-</v>
      </c>
      <c r="DF69" s="92" t="str">
        <f>IFERROR(IF(DF$3='Rent Roll'!$U14,MAX(-SUMIF('Monthly Cash Flow'!$F$7:$EG$7,DF$4,'Monthly Cash Flow'!$F$18:$EG$18)-'Rent Roll'!$V14,0)*'Rent Roll'!$T14*'Rent Roll'!$R14,"-"),"-")</f>
        <v>-</v>
      </c>
      <c r="DG69" s="92" t="str">
        <f>IFERROR(IF(DG$3='Rent Roll'!$U14,MAX(-SUMIF('Monthly Cash Flow'!$F$7:$EG$7,DG$4,'Monthly Cash Flow'!$F$18:$EG$18)-'Rent Roll'!$V14,0)*'Rent Roll'!$T14*'Rent Roll'!$R14,"-"),"-")</f>
        <v>-</v>
      </c>
      <c r="DH69" s="92" t="str">
        <f>IFERROR(IF(DH$3='Rent Roll'!$U14,MAX(-SUMIF('Monthly Cash Flow'!$F$7:$EG$7,DH$4,'Monthly Cash Flow'!$F$18:$EG$18)-'Rent Roll'!$V14,0)*'Rent Roll'!$T14*'Rent Roll'!$R14,"-"),"-")</f>
        <v>-</v>
      </c>
      <c r="DI69" s="92" t="str">
        <f>IFERROR(IF(DI$3='Rent Roll'!$U14,MAX(-SUMIF('Monthly Cash Flow'!$F$7:$EG$7,DI$4,'Monthly Cash Flow'!$F$18:$EG$18)-'Rent Roll'!$V14,0)*'Rent Roll'!$T14*'Rent Roll'!$R14,"-"),"-")</f>
        <v>-</v>
      </c>
      <c r="DJ69" s="92" t="str">
        <f>IFERROR(IF(DJ$3='Rent Roll'!$U14,MAX(-SUMIF('Monthly Cash Flow'!$F$7:$EG$7,DJ$4,'Monthly Cash Flow'!$F$18:$EG$18)-'Rent Roll'!$V14,0)*'Rent Roll'!$T14*'Rent Roll'!$R14,"-"),"-")</f>
        <v>-</v>
      </c>
      <c r="DK69" s="92" t="str">
        <f>IFERROR(IF(DK$3='Rent Roll'!$U14,MAX(-SUMIF('Monthly Cash Flow'!$F$7:$EG$7,DK$4,'Monthly Cash Flow'!$F$18:$EG$18)-'Rent Roll'!$V14,0)*'Rent Roll'!$T14*'Rent Roll'!$R14,"-"),"-")</f>
        <v>-</v>
      </c>
      <c r="DL69" s="92" t="str">
        <f>IFERROR(IF(DL$3='Rent Roll'!$U14,MAX(-SUMIF('Monthly Cash Flow'!$F$7:$EG$7,DL$4,'Monthly Cash Flow'!$F$18:$EG$18)-'Rent Roll'!$V14,0)*'Rent Roll'!$T14*'Rent Roll'!$R14,"-"),"-")</f>
        <v>-</v>
      </c>
      <c r="DM69" s="92" t="str">
        <f>IFERROR(IF(DM$3='Rent Roll'!$U14,MAX(-SUMIF('Monthly Cash Flow'!$F$7:$EG$7,DM$4,'Monthly Cash Flow'!$F$18:$EG$18)-'Rent Roll'!$V14,0)*'Rent Roll'!$T14*'Rent Roll'!$R14,"-"),"-")</f>
        <v>-</v>
      </c>
      <c r="DN69" s="92" t="str">
        <f>IFERROR(IF(DN$3='Rent Roll'!$U14,MAX(-SUMIF('Monthly Cash Flow'!$F$7:$EG$7,DN$4,'Monthly Cash Flow'!$F$18:$EG$18)-'Rent Roll'!$V14,0)*'Rent Roll'!$T14*'Rent Roll'!$R14,"-"),"-")</f>
        <v>-</v>
      </c>
      <c r="DO69" s="92" t="str">
        <f>IFERROR(IF(DO$3='Rent Roll'!$U14,MAX(-SUMIF('Monthly Cash Flow'!$F$7:$EG$7,DO$4,'Monthly Cash Flow'!$F$18:$EG$18)-'Rent Roll'!$V14,0)*'Rent Roll'!$T14*'Rent Roll'!$R14,"-"),"-")</f>
        <v>-</v>
      </c>
      <c r="DP69" s="92" t="str">
        <f>IFERROR(IF(DP$3='Rent Roll'!$U14,MAX(-SUMIF('Monthly Cash Flow'!$F$7:$EG$7,DP$4,'Monthly Cash Flow'!$F$18:$EG$18)-'Rent Roll'!$V14,0)*'Rent Roll'!$T14*'Rent Roll'!$R14,"-"),"-")</f>
        <v>-</v>
      </c>
      <c r="DQ69" s="92" t="str">
        <f>IFERROR(IF(DQ$3='Rent Roll'!$U14,MAX(-SUMIF('Monthly Cash Flow'!$F$7:$EG$7,DQ$4,'Monthly Cash Flow'!$F$18:$EG$18)-'Rent Roll'!$V14,0)*'Rent Roll'!$T14*'Rent Roll'!$R14,"-"),"-")</f>
        <v>-</v>
      </c>
      <c r="DR69" s="92" t="str">
        <f>IFERROR(IF(DR$3='Rent Roll'!$U14,MAX(-SUMIF('Monthly Cash Flow'!$F$7:$EG$7,DR$4,'Monthly Cash Flow'!$F$18:$EG$18)-'Rent Roll'!$V14,0)*'Rent Roll'!$T14*'Rent Roll'!$R14,"-"),"-")</f>
        <v>-</v>
      </c>
      <c r="DS69" s="92" t="str">
        <f>IFERROR(IF(DS$3='Rent Roll'!$U14,MAX(-SUMIF('Monthly Cash Flow'!$F$7:$EG$7,DS$4,'Monthly Cash Flow'!$F$18:$EG$18)-'Rent Roll'!$V14,0)*'Rent Roll'!$T14*'Rent Roll'!$R14,"-"),"-")</f>
        <v>-</v>
      </c>
      <c r="DT69" s="92" t="str">
        <f>IFERROR(IF(DT$3='Rent Roll'!$U14,MAX(-SUMIF('Monthly Cash Flow'!$F$7:$EG$7,DT$4,'Monthly Cash Flow'!$F$18:$EG$18)-'Rent Roll'!$V14,0)*'Rent Roll'!$T14*'Rent Roll'!$R14,"-"),"-")</f>
        <v>-</v>
      </c>
      <c r="DU69" s="92" t="str">
        <f>IFERROR(IF(DU$3='Rent Roll'!$U14,MAX(-SUMIF('Monthly Cash Flow'!$F$7:$EG$7,DU$4,'Monthly Cash Flow'!$F$18:$EG$18)-'Rent Roll'!$V14,0)*'Rent Roll'!$T14*'Rent Roll'!$R14,"-"),"-")</f>
        <v>-</v>
      </c>
      <c r="DV69" s="92" t="str">
        <f>IFERROR(IF(DV$3='Rent Roll'!$U14,MAX(-SUMIF('Monthly Cash Flow'!$F$7:$EG$7,DV$4,'Monthly Cash Flow'!$F$18:$EG$18)-'Rent Roll'!$V14,0)*'Rent Roll'!$T14*'Rent Roll'!$R14,"-"),"-")</f>
        <v>-</v>
      </c>
      <c r="DW69" s="92" t="str">
        <f>IFERROR(IF(DW$3='Rent Roll'!$U14,MAX(-SUMIF('Monthly Cash Flow'!$F$7:$EG$7,DW$4,'Monthly Cash Flow'!$F$18:$EG$18)-'Rent Roll'!$V14,0)*'Rent Roll'!$T14*'Rent Roll'!$R14,"-"),"-")</f>
        <v>-</v>
      </c>
      <c r="DX69" s="92" t="str">
        <f>IFERROR(IF(DX$3='Rent Roll'!$U14,MAX(-SUMIF('Monthly Cash Flow'!$F$7:$EG$7,DX$4,'Monthly Cash Flow'!$F$18:$EG$18)-'Rent Roll'!$V14,0)*'Rent Roll'!$T14*'Rent Roll'!$R14,"-"),"-")</f>
        <v>-</v>
      </c>
      <c r="DY69" s="92" t="str">
        <f>IFERROR(IF(DY$3='Rent Roll'!$U14,MAX(-SUMIF('Monthly Cash Flow'!$F$7:$EG$7,DY$4,'Monthly Cash Flow'!$F$18:$EG$18)-'Rent Roll'!$V14,0)*'Rent Roll'!$T14*'Rent Roll'!$R14,"-"),"-")</f>
        <v>-</v>
      </c>
      <c r="DZ69" s="92" t="str">
        <f>IFERROR(IF(DZ$3='Rent Roll'!$U14,MAX(-SUMIF('Monthly Cash Flow'!$F$7:$EG$7,DZ$4,'Monthly Cash Flow'!$F$18:$EG$18)-'Rent Roll'!$V14,0)*'Rent Roll'!$T14*'Rent Roll'!$R14,"-"),"-")</f>
        <v>-</v>
      </c>
      <c r="EA69" s="92" t="str">
        <f>IFERROR(IF(EA$3='Rent Roll'!$U14,MAX(-SUMIF('Monthly Cash Flow'!$F$7:$EG$7,EA$4,'Monthly Cash Flow'!$F$18:$EG$18)-'Rent Roll'!$V14,0)*'Rent Roll'!$T14*'Rent Roll'!$R14,"-"),"-")</f>
        <v>-</v>
      </c>
      <c r="EB69" s="92" t="str">
        <f>IFERROR(IF(EB$3='Rent Roll'!$U14,MAX(-SUMIF('Monthly Cash Flow'!$F$7:$EG$7,EB$4,'Monthly Cash Flow'!$F$18:$EG$18)-'Rent Roll'!$V14,0)*'Rent Roll'!$T14*'Rent Roll'!$R14,"-"),"-")</f>
        <v>-</v>
      </c>
      <c r="EC69" s="92" t="str">
        <f>IFERROR(IF(EC$3='Rent Roll'!$U14,MAX(-SUMIF('Monthly Cash Flow'!$F$7:$EG$7,EC$4,'Monthly Cash Flow'!$F$18:$EG$18)-'Rent Roll'!$V14,0)*'Rent Roll'!$T14*'Rent Roll'!$R14,"-"),"-")</f>
        <v>-</v>
      </c>
      <c r="ED69" s="92" t="str">
        <f>IFERROR(IF(ED$3='Rent Roll'!$U14,MAX(-SUMIF('Monthly Cash Flow'!$F$7:$EG$7,ED$4,'Monthly Cash Flow'!$F$18:$EG$18)-'Rent Roll'!$V14,0)*'Rent Roll'!$T14*'Rent Roll'!$R14,"-"),"-")</f>
        <v>-</v>
      </c>
      <c r="EE69" s="92" t="str">
        <f>IFERROR(IF(EE$3='Rent Roll'!$U14,MAX(-SUMIF('Monthly Cash Flow'!$F$7:$EG$7,EE$4,'Monthly Cash Flow'!$F$18:$EG$18)-'Rent Roll'!$V14,0)*'Rent Roll'!$T14*'Rent Roll'!$R14,"-"),"-")</f>
        <v>-</v>
      </c>
      <c r="EF69" s="214" t="str">
        <f>IFERROR(IF(EF$3='Rent Roll'!$U14,MAX(-SUMIF('Monthly Cash Flow'!$F$7:$EG$7,EF$4,'Monthly Cash Flow'!$F$18:$EG$18)-'Rent Roll'!$V14,0)*'Rent Roll'!$T14*'Rent Roll'!$R14,"-"),"-")</f>
        <v>-</v>
      </c>
      <c r="EG69" s="251" t="s">
        <v>109</v>
      </c>
    </row>
    <row r="70" spans="2:137" x14ac:dyDescent="0.25">
      <c r="B70" s="290"/>
      <c r="C70" s="287" t="str">
        <f>CONCATENATE('Rent Roll'!B15&amp;" - "&amp;'Rent Roll'!C15)</f>
        <v xml:space="preserve"> - </v>
      </c>
      <c r="D70" s="214">
        <f t="shared" si="148"/>
        <v>0</v>
      </c>
      <c r="E70" s="92" t="str">
        <f>IFERROR(IF(E$3='Rent Roll'!$U15,MAX(-SUMIF('Monthly Cash Flow'!$F$7:$EG$7,E$4,'Monthly Cash Flow'!$F$18:$EG$18)-'Rent Roll'!$V15,0)*'Rent Roll'!$T15*'Rent Roll'!$R15,"-"),"-")</f>
        <v>-</v>
      </c>
      <c r="F70" s="92" t="str">
        <f>IFERROR(IF(F$3='Rent Roll'!$U15,MAX(-SUMIF('Monthly Cash Flow'!$F$7:$EG$7,F$4,'Monthly Cash Flow'!$F$18:$EG$18)-'Rent Roll'!$V15,0)*'Rent Roll'!$T15*'Rent Roll'!$R15,"-"),"-")</f>
        <v>-</v>
      </c>
      <c r="G70" s="92" t="str">
        <f>IFERROR(IF(G$3='Rent Roll'!$U15,MAX(-SUMIF('Monthly Cash Flow'!$F$7:$EG$7,G$4,'Monthly Cash Flow'!$F$18:$EG$18)-'Rent Roll'!$V15,0)*'Rent Roll'!$T15*'Rent Roll'!$R15,"-"),"-")</f>
        <v>-</v>
      </c>
      <c r="H70" s="92" t="str">
        <f>IFERROR(IF(H$3='Rent Roll'!$U15,MAX(-SUMIF('Monthly Cash Flow'!$F$7:$EG$7,H$4,'Monthly Cash Flow'!$F$18:$EG$18)-'Rent Roll'!$V15,0)*'Rent Roll'!$T15*'Rent Roll'!$R15,"-"),"-")</f>
        <v>-</v>
      </c>
      <c r="I70" s="92" t="str">
        <f>IFERROR(IF(I$3='Rent Roll'!$U15,MAX(-SUMIF('Monthly Cash Flow'!$F$7:$EG$7,I$4,'Monthly Cash Flow'!$F$18:$EG$18)-'Rent Roll'!$V15,0)*'Rent Roll'!$T15*'Rent Roll'!$R15,"-"),"-")</f>
        <v>-</v>
      </c>
      <c r="J70" s="92" t="str">
        <f>IFERROR(IF(J$3='Rent Roll'!$U15,MAX(-SUMIF('Monthly Cash Flow'!$F$7:$EG$7,J$4,'Monthly Cash Flow'!$F$18:$EG$18)-'Rent Roll'!$V15,0)*'Rent Roll'!$T15*'Rent Roll'!$R15,"-"),"-")</f>
        <v>-</v>
      </c>
      <c r="K70" s="92" t="str">
        <f>IFERROR(IF(K$3='Rent Roll'!$U15,MAX(-SUMIF('Monthly Cash Flow'!$F$7:$EG$7,K$4,'Monthly Cash Flow'!$F$18:$EG$18)-'Rent Roll'!$V15,0)*'Rent Roll'!$T15*'Rent Roll'!$R15,"-"),"-")</f>
        <v>-</v>
      </c>
      <c r="L70" s="92" t="str">
        <f>IFERROR(IF(L$3='Rent Roll'!$U15,MAX(-SUMIF('Monthly Cash Flow'!$F$7:$EG$7,L$4,'Monthly Cash Flow'!$F$18:$EG$18)-'Rent Roll'!$V15,0)*'Rent Roll'!$T15*'Rent Roll'!$R15,"-"),"-")</f>
        <v>-</v>
      </c>
      <c r="M70" s="92" t="str">
        <f>IFERROR(IF(M$3='Rent Roll'!$U15,MAX(-SUMIF('Monthly Cash Flow'!$F$7:$EG$7,M$4,'Monthly Cash Flow'!$F$18:$EG$18)-'Rent Roll'!$V15,0)*'Rent Roll'!$T15*'Rent Roll'!$R15,"-"),"-")</f>
        <v>-</v>
      </c>
      <c r="N70" s="92" t="str">
        <f>IFERROR(IF(N$3='Rent Roll'!$U15,MAX(-SUMIF('Monthly Cash Flow'!$F$7:$EG$7,N$4,'Monthly Cash Flow'!$F$18:$EG$18)-'Rent Roll'!$V15,0)*'Rent Roll'!$T15*'Rent Roll'!$R15,"-"),"-")</f>
        <v>-</v>
      </c>
      <c r="O70" s="92" t="str">
        <f>IFERROR(IF(O$3='Rent Roll'!$U15,MAX(-SUMIF('Monthly Cash Flow'!$F$7:$EG$7,O$4,'Monthly Cash Flow'!$F$18:$EG$18)-'Rent Roll'!$V15,0)*'Rent Roll'!$T15*'Rent Roll'!$R15,"-"),"-")</f>
        <v>-</v>
      </c>
      <c r="P70" s="92" t="str">
        <f>IFERROR(IF(P$3='Rent Roll'!$U15,MAX(-SUMIF('Monthly Cash Flow'!$F$7:$EG$7,P$4,'Monthly Cash Flow'!$F$18:$EG$18)-'Rent Roll'!$V15,0)*'Rent Roll'!$T15*'Rent Roll'!$R15,"-"),"-")</f>
        <v>-</v>
      </c>
      <c r="Q70" s="92" t="str">
        <f>IFERROR(IF(Q$3='Rent Roll'!$U15,MAX(-SUMIF('Monthly Cash Flow'!$F$7:$EG$7,Q$4,'Monthly Cash Flow'!$F$18:$EG$18)-'Rent Roll'!$V15,0)*'Rent Roll'!$T15*'Rent Roll'!$R15,"-"),"-")</f>
        <v>-</v>
      </c>
      <c r="R70" s="92" t="str">
        <f>IFERROR(IF(R$3='Rent Roll'!$U15,MAX(-SUMIF('Monthly Cash Flow'!$F$7:$EG$7,R$4,'Monthly Cash Flow'!$F$18:$EG$18)-'Rent Roll'!$V15,0)*'Rent Roll'!$T15*'Rent Roll'!$R15,"-"),"-")</f>
        <v>-</v>
      </c>
      <c r="S70" s="92" t="str">
        <f>IFERROR(IF(S$3='Rent Roll'!$U15,MAX(-SUMIF('Monthly Cash Flow'!$F$7:$EG$7,S$4,'Monthly Cash Flow'!$F$18:$EG$18)-'Rent Roll'!$V15,0)*'Rent Roll'!$T15*'Rent Roll'!$R15,"-"),"-")</f>
        <v>-</v>
      </c>
      <c r="T70" s="92" t="str">
        <f>IFERROR(IF(T$3='Rent Roll'!$U15,MAX(-SUMIF('Monthly Cash Flow'!$F$7:$EG$7,T$4,'Monthly Cash Flow'!$F$18:$EG$18)-'Rent Roll'!$V15,0)*'Rent Roll'!$T15*'Rent Roll'!$R15,"-"),"-")</f>
        <v>-</v>
      </c>
      <c r="U70" s="92" t="str">
        <f>IFERROR(IF(U$3='Rent Roll'!$U15,MAX(-SUMIF('Monthly Cash Flow'!$F$7:$EG$7,U$4,'Monthly Cash Flow'!$F$18:$EG$18)-'Rent Roll'!$V15,0)*'Rent Roll'!$T15*'Rent Roll'!$R15,"-"),"-")</f>
        <v>-</v>
      </c>
      <c r="V70" s="92" t="str">
        <f>IFERROR(IF(V$3='Rent Roll'!$U15,MAX(-SUMIF('Monthly Cash Flow'!$F$7:$EG$7,V$4,'Monthly Cash Flow'!$F$18:$EG$18)-'Rent Roll'!$V15,0)*'Rent Roll'!$T15*'Rent Roll'!$R15,"-"),"-")</f>
        <v>-</v>
      </c>
      <c r="W70" s="92" t="str">
        <f>IFERROR(IF(W$3='Rent Roll'!$U15,MAX(-SUMIF('Monthly Cash Flow'!$F$7:$EG$7,W$4,'Monthly Cash Flow'!$F$18:$EG$18)-'Rent Roll'!$V15,0)*'Rent Roll'!$T15*'Rent Roll'!$R15,"-"),"-")</f>
        <v>-</v>
      </c>
      <c r="X70" s="92" t="str">
        <f>IFERROR(IF(X$3='Rent Roll'!$U15,MAX(-SUMIF('Monthly Cash Flow'!$F$7:$EG$7,X$4,'Monthly Cash Flow'!$F$18:$EG$18)-'Rent Roll'!$V15,0)*'Rent Roll'!$T15*'Rent Roll'!$R15,"-"),"-")</f>
        <v>-</v>
      </c>
      <c r="Y70" s="92" t="str">
        <f>IFERROR(IF(Y$3='Rent Roll'!$U15,MAX(-SUMIF('Monthly Cash Flow'!$F$7:$EG$7,Y$4,'Monthly Cash Flow'!$F$18:$EG$18)-'Rent Roll'!$V15,0)*'Rent Roll'!$T15*'Rent Roll'!$R15,"-"),"-")</f>
        <v>-</v>
      </c>
      <c r="Z70" s="92" t="str">
        <f>IFERROR(IF(Z$3='Rent Roll'!$U15,MAX(-SUMIF('Monthly Cash Flow'!$F$7:$EG$7,Z$4,'Monthly Cash Flow'!$F$18:$EG$18)-'Rent Roll'!$V15,0)*'Rent Roll'!$T15*'Rent Roll'!$R15,"-"),"-")</f>
        <v>-</v>
      </c>
      <c r="AA70" s="92" t="str">
        <f>IFERROR(IF(AA$3='Rent Roll'!$U15,MAX(-SUMIF('Monthly Cash Flow'!$F$7:$EG$7,AA$4,'Monthly Cash Flow'!$F$18:$EG$18)-'Rent Roll'!$V15,0)*'Rent Roll'!$T15*'Rent Roll'!$R15,"-"),"-")</f>
        <v>-</v>
      </c>
      <c r="AB70" s="92" t="str">
        <f>IFERROR(IF(AB$3='Rent Roll'!$U15,MAX(-SUMIF('Monthly Cash Flow'!$F$7:$EG$7,AB$4,'Monthly Cash Flow'!$F$18:$EG$18)-'Rent Roll'!$V15,0)*'Rent Roll'!$T15*'Rent Roll'!$R15,"-"),"-")</f>
        <v>-</v>
      </c>
      <c r="AC70" s="92" t="str">
        <f>IFERROR(IF(AC$3='Rent Roll'!$U15,MAX(-SUMIF('Monthly Cash Flow'!$F$7:$EG$7,AC$4,'Monthly Cash Flow'!$F$18:$EG$18)-'Rent Roll'!$V15,0)*'Rent Roll'!$T15*'Rent Roll'!$R15,"-"),"-")</f>
        <v>-</v>
      </c>
      <c r="AD70" s="92" t="str">
        <f>IFERROR(IF(AD$3='Rent Roll'!$U15,MAX(-SUMIF('Monthly Cash Flow'!$F$7:$EG$7,AD$4,'Monthly Cash Flow'!$F$18:$EG$18)-'Rent Roll'!$V15,0)*'Rent Roll'!$T15*'Rent Roll'!$R15,"-"),"-")</f>
        <v>-</v>
      </c>
      <c r="AE70" s="92" t="str">
        <f>IFERROR(IF(AE$3='Rent Roll'!$U15,MAX(-SUMIF('Monthly Cash Flow'!$F$7:$EG$7,AE$4,'Monthly Cash Flow'!$F$18:$EG$18)-'Rent Roll'!$V15,0)*'Rent Roll'!$T15*'Rent Roll'!$R15,"-"),"-")</f>
        <v>-</v>
      </c>
      <c r="AF70" s="92" t="str">
        <f>IFERROR(IF(AF$3='Rent Roll'!$U15,MAX(-SUMIF('Monthly Cash Flow'!$F$7:$EG$7,AF$4,'Monthly Cash Flow'!$F$18:$EG$18)-'Rent Roll'!$V15,0)*'Rent Roll'!$T15*'Rent Roll'!$R15,"-"),"-")</f>
        <v>-</v>
      </c>
      <c r="AG70" s="92" t="str">
        <f>IFERROR(IF(AG$3='Rent Roll'!$U15,MAX(-SUMIF('Monthly Cash Flow'!$F$7:$EG$7,AG$4,'Monthly Cash Flow'!$F$18:$EG$18)-'Rent Roll'!$V15,0)*'Rent Roll'!$T15*'Rent Roll'!$R15,"-"),"-")</f>
        <v>-</v>
      </c>
      <c r="AH70" s="92" t="str">
        <f>IFERROR(IF(AH$3='Rent Roll'!$U15,MAX(-SUMIF('Monthly Cash Flow'!$F$7:$EG$7,AH$4,'Monthly Cash Flow'!$F$18:$EG$18)-'Rent Roll'!$V15,0)*'Rent Roll'!$T15*'Rent Roll'!$R15,"-"),"-")</f>
        <v>-</v>
      </c>
      <c r="AI70" s="92" t="str">
        <f>IFERROR(IF(AI$3='Rent Roll'!$U15,MAX(-SUMIF('Monthly Cash Flow'!$F$7:$EG$7,AI$4,'Monthly Cash Flow'!$F$18:$EG$18)-'Rent Roll'!$V15,0)*'Rent Roll'!$T15*'Rent Roll'!$R15,"-"),"-")</f>
        <v>-</v>
      </c>
      <c r="AJ70" s="92" t="str">
        <f>IFERROR(IF(AJ$3='Rent Roll'!$U15,MAX(-SUMIF('Monthly Cash Flow'!$F$7:$EG$7,AJ$4,'Monthly Cash Flow'!$F$18:$EG$18)-'Rent Roll'!$V15,0)*'Rent Roll'!$T15*'Rent Roll'!$R15,"-"),"-")</f>
        <v>-</v>
      </c>
      <c r="AK70" s="92" t="str">
        <f>IFERROR(IF(AK$3='Rent Roll'!$U15,MAX(-SUMIF('Monthly Cash Flow'!$F$7:$EG$7,AK$4,'Monthly Cash Flow'!$F$18:$EG$18)-'Rent Roll'!$V15,0)*'Rent Roll'!$T15*'Rent Roll'!$R15,"-"),"-")</f>
        <v>-</v>
      </c>
      <c r="AL70" s="92" t="str">
        <f>IFERROR(IF(AL$3='Rent Roll'!$U15,MAX(-SUMIF('Monthly Cash Flow'!$F$7:$EG$7,AL$4,'Monthly Cash Flow'!$F$18:$EG$18)-'Rent Roll'!$V15,0)*'Rent Roll'!$T15*'Rent Roll'!$R15,"-"),"-")</f>
        <v>-</v>
      </c>
      <c r="AM70" s="92" t="str">
        <f>IFERROR(IF(AM$3='Rent Roll'!$U15,MAX(-SUMIF('Monthly Cash Flow'!$F$7:$EG$7,AM$4,'Monthly Cash Flow'!$F$18:$EG$18)-'Rent Roll'!$V15,0)*'Rent Roll'!$T15*'Rent Roll'!$R15,"-"),"-")</f>
        <v>-</v>
      </c>
      <c r="AN70" s="92" t="str">
        <f>IFERROR(IF(AN$3='Rent Roll'!$U15,MAX(-SUMIF('Monthly Cash Flow'!$F$7:$EG$7,AN$4,'Monthly Cash Flow'!$F$18:$EG$18)-'Rent Roll'!$V15,0)*'Rent Roll'!$T15*'Rent Roll'!$R15,"-"),"-")</f>
        <v>-</v>
      </c>
      <c r="AO70" s="92" t="str">
        <f>IFERROR(IF(AO$3='Rent Roll'!$U15,MAX(-SUMIF('Monthly Cash Flow'!$F$7:$EG$7,AO$4,'Monthly Cash Flow'!$F$18:$EG$18)-'Rent Roll'!$V15,0)*'Rent Roll'!$T15*'Rent Roll'!$R15,"-"),"-")</f>
        <v>-</v>
      </c>
      <c r="AP70" s="92" t="str">
        <f>IFERROR(IF(AP$3='Rent Roll'!$U15,MAX(-SUMIF('Monthly Cash Flow'!$F$7:$EG$7,AP$4,'Monthly Cash Flow'!$F$18:$EG$18)-'Rent Roll'!$V15,0)*'Rent Roll'!$T15*'Rent Roll'!$R15,"-"),"-")</f>
        <v>-</v>
      </c>
      <c r="AQ70" s="92" t="str">
        <f>IFERROR(IF(AQ$3='Rent Roll'!$U15,MAX(-SUMIF('Monthly Cash Flow'!$F$7:$EG$7,AQ$4,'Monthly Cash Flow'!$F$18:$EG$18)-'Rent Roll'!$V15,0)*'Rent Roll'!$T15*'Rent Roll'!$R15,"-"),"-")</f>
        <v>-</v>
      </c>
      <c r="AR70" s="92" t="str">
        <f>IFERROR(IF(AR$3='Rent Roll'!$U15,MAX(-SUMIF('Monthly Cash Flow'!$F$7:$EG$7,AR$4,'Monthly Cash Flow'!$F$18:$EG$18)-'Rent Roll'!$V15,0)*'Rent Roll'!$T15*'Rent Roll'!$R15,"-"),"-")</f>
        <v>-</v>
      </c>
      <c r="AS70" s="92" t="str">
        <f>IFERROR(IF(AS$3='Rent Roll'!$U15,MAX(-SUMIF('Monthly Cash Flow'!$F$7:$EG$7,AS$4,'Monthly Cash Flow'!$F$18:$EG$18)-'Rent Roll'!$V15,0)*'Rent Roll'!$T15*'Rent Roll'!$R15,"-"),"-")</f>
        <v>-</v>
      </c>
      <c r="AT70" s="92" t="str">
        <f>IFERROR(IF(AT$3='Rent Roll'!$U15,MAX(-SUMIF('Monthly Cash Flow'!$F$7:$EG$7,AT$4,'Monthly Cash Flow'!$F$18:$EG$18)-'Rent Roll'!$V15,0)*'Rent Roll'!$T15*'Rent Roll'!$R15,"-"),"-")</f>
        <v>-</v>
      </c>
      <c r="AU70" s="92" t="str">
        <f>IFERROR(IF(AU$3='Rent Roll'!$U15,MAX(-SUMIF('Monthly Cash Flow'!$F$7:$EG$7,AU$4,'Monthly Cash Flow'!$F$18:$EG$18)-'Rent Roll'!$V15,0)*'Rent Roll'!$T15*'Rent Roll'!$R15,"-"),"-")</f>
        <v>-</v>
      </c>
      <c r="AV70" s="92" t="str">
        <f>IFERROR(IF(AV$3='Rent Roll'!$U15,MAX(-SUMIF('Monthly Cash Flow'!$F$7:$EG$7,AV$4,'Monthly Cash Flow'!$F$18:$EG$18)-'Rent Roll'!$V15,0)*'Rent Roll'!$T15*'Rent Roll'!$R15,"-"),"-")</f>
        <v>-</v>
      </c>
      <c r="AW70" s="92" t="str">
        <f>IFERROR(IF(AW$3='Rent Roll'!$U15,MAX(-SUMIF('Monthly Cash Flow'!$F$7:$EG$7,AW$4,'Monthly Cash Flow'!$F$18:$EG$18)-'Rent Roll'!$V15,0)*'Rent Roll'!$T15*'Rent Roll'!$R15,"-"),"-")</f>
        <v>-</v>
      </c>
      <c r="AX70" s="92" t="str">
        <f>IFERROR(IF(AX$3='Rent Roll'!$U15,MAX(-SUMIF('Monthly Cash Flow'!$F$7:$EG$7,AX$4,'Monthly Cash Flow'!$F$18:$EG$18)-'Rent Roll'!$V15,0)*'Rent Roll'!$T15*'Rent Roll'!$R15,"-"),"-")</f>
        <v>-</v>
      </c>
      <c r="AY70" s="92" t="str">
        <f>IFERROR(IF(AY$3='Rent Roll'!$U15,MAX(-SUMIF('Monthly Cash Flow'!$F$7:$EG$7,AY$4,'Monthly Cash Flow'!$F$18:$EG$18)-'Rent Roll'!$V15,0)*'Rent Roll'!$T15*'Rent Roll'!$R15,"-"),"-")</f>
        <v>-</v>
      </c>
      <c r="AZ70" s="92" t="str">
        <f>IFERROR(IF(AZ$3='Rent Roll'!$U15,MAX(-SUMIF('Monthly Cash Flow'!$F$7:$EG$7,AZ$4,'Monthly Cash Flow'!$F$18:$EG$18)-'Rent Roll'!$V15,0)*'Rent Roll'!$T15*'Rent Roll'!$R15,"-"),"-")</f>
        <v>-</v>
      </c>
      <c r="BA70" s="92" t="str">
        <f>IFERROR(IF(BA$3='Rent Roll'!$U15,MAX(-SUMIF('Monthly Cash Flow'!$F$7:$EG$7,BA$4,'Monthly Cash Flow'!$F$18:$EG$18)-'Rent Roll'!$V15,0)*'Rent Roll'!$T15*'Rent Roll'!$R15,"-"),"-")</f>
        <v>-</v>
      </c>
      <c r="BB70" s="92" t="str">
        <f>IFERROR(IF(BB$3='Rent Roll'!$U15,MAX(-SUMIF('Monthly Cash Flow'!$F$7:$EG$7,BB$4,'Monthly Cash Flow'!$F$18:$EG$18)-'Rent Roll'!$V15,0)*'Rent Roll'!$T15*'Rent Roll'!$R15,"-"),"-")</f>
        <v>-</v>
      </c>
      <c r="BC70" s="92" t="str">
        <f>IFERROR(IF(BC$3='Rent Roll'!$U15,MAX(-SUMIF('Monthly Cash Flow'!$F$7:$EG$7,BC$4,'Monthly Cash Flow'!$F$18:$EG$18)-'Rent Roll'!$V15,0)*'Rent Roll'!$T15*'Rent Roll'!$R15,"-"),"-")</f>
        <v>-</v>
      </c>
      <c r="BD70" s="92" t="str">
        <f>IFERROR(IF(BD$3='Rent Roll'!$U15,MAX(-SUMIF('Monthly Cash Flow'!$F$7:$EG$7,BD$4,'Monthly Cash Flow'!$F$18:$EG$18)-'Rent Roll'!$V15,0)*'Rent Roll'!$T15*'Rent Roll'!$R15,"-"),"-")</f>
        <v>-</v>
      </c>
      <c r="BE70" s="92" t="str">
        <f>IFERROR(IF(BE$3='Rent Roll'!$U15,MAX(-SUMIF('Monthly Cash Flow'!$F$7:$EG$7,BE$4,'Monthly Cash Flow'!$F$18:$EG$18)-'Rent Roll'!$V15,0)*'Rent Roll'!$T15*'Rent Roll'!$R15,"-"),"-")</f>
        <v>-</v>
      </c>
      <c r="BF70" s="92" t="str">
        <f>IFERROR(IF(BF$3='Rent Roll'!$U15,MAX(-SUMIF('Monthly Cash Flow'!$F$7:$EG$7,BF$4,'Monthly Cash Flow'!$F$18:$EG$18)-'Rent Roll'!$V15,0)*'Rent Roll'!$T15*'Rent Roll'!$R15,"-"),"-")</f>
        <v>-</v>
      </c>
      <c r="BG70" s="92" t="str">
        <f>IFERROR(IF(BG$3='Rent Roll'!$U15,MAX(-SUMIF('Monthly Cash Flow'!$F$7:$EG$7,BG$4,'Monthly Cash Flow'!$F$18:$EG$18)-'Rent Roll'!$V15,0)*'Rent Roll'!$T15*'Rent Roll'!$R15,"-"),"-")</f>
        <v>-</v>
      </c>
      <c r="BH70" s="92" t="str">
        <f>IFERROR(IF(BH$3='Rent Roll'!$U15,MAX(-SUMIF('Monthly Cash Flow'!$F$7:$EG$7,BH$4,'Monthly Cash Flow'!$F$18:$EG$18)-'Rent Roll'!$V15,0)*'Rent Roll'!$T15*'Rent Roll'!$R15,"-"),"-")</f>
        <v>-</v>
      </c>
      <c r="BI70" s="92" t="str">
        <f>IFERROR(IF(BI$3='Rent Roll'!$U15,MAX(-SUMIF('Monthly Cash Flow'!$F$7:$EG$7,BI$4,'Monthly Cash Flow'!$F$18:$EG$18)-'Rent Roll'!$V15,0)*'Rent Roll'!$T15*'Rent Roll'!$R15,"-"),"-")</f>
        <v>-</v>
      </c>
      <c r="BJ70" s="92" t="str">
        <f>IFERROR(IF(BJ$3='Rent Roll'!$U15,MAX(-SUMIF('Monthly Cash Flow'!$F$7:$EG$7,BJ$4,'Monthly Cash Flow'!$F$18:$EG$18)-'Rent Roll'!$V15,0)*'Rent Roll'!$T15*'Rent Roll'!$R15,"-"),"-")</f>
        <v>-</v>
      </c>
      <c r="BK70" s="92" t="str">
        <f>IFERROR(IF(BK$3='Rent Roll'!$U15,MAX(-SUMIF('Monthly Cash Flow'!$F$7:$EG$7,BK$4,'Monthly Cash Flow'!$F$18:$EG$18)-'Rent Roll'!$V15,0)*'Rent Roll'!$T15*'Rent Roll'!$R15,"-"),"-")</f>
        <v>-</v>
      </c>
      <c r="BL70" s="92" t="str">
        <f>IFERROR(IF(BL$3='Rent Roll'!$U15,MAX(-SUMIF('Monthly Cash Flow'!$F$7:$EG$7,BL$4,'Monthly Cash Flow'!$F$18:$EG$18)-'Rent Roll'!$V15,0)*'Rent Roll'!$T15*'Rent Roll'!$R15,"-"),"-")</f>
        <v>-</v>
      </c>
      <c r="BM70" s="92" t="str">
        <f>IFERROR(IF(BM$3='Rent Roll'!$U15,MAX(-SUMIF('Monthly Cash Flow'!$F$7:$EG$7,BM$4,'Monthly Cash Flow'!$F$18:$EG$18)-'Rent Roll'!$V15,0)*'Rent Roll'!$T15*'Rent Roll'!$R15,"-"),"-")</f>
        <v>-</v>
      </c>
      <c r="BN70" s="92" t="str">
        <f>IFERROR(IF(BN$3='Rent Roll'!$U15,MAX(-SUMIF('Monthly Cash Flow'!$F$7:$EG$7,BN$4,'Monthly Cash Flow'!$F$18:$EG$18)-'Rent Roll'!$V15,0)*'Rent Roll'!$T15*'Rent Roll'!$R15,"-"),"-")</f>
        <v>-</v>
      </c>
      <c r="BO70" s="92" t="str">
        <f>IFERROR(IF(BO$3='Rent Roll'!$U15,MAX(-SUMIF('Monthly Cash Flow'!$F$7:$EG$7,BO$4,'Monthly Cash Flow'!$F$18:$EG$18)-'Rent Roll'!$V15,0)*'Rent Roll'!$T15*'Rent Roll'!$R15,"-"),"-")</f>
        <v>-</v>
      </c>
      <c r="BP70" s="92" t="str">
        <f>IFERROR(IF(BP$3='Rent Roll'!$U15,MAX(-SUMIF('Monthly Cash Flow'!$F$7:$EG$7,BP$4,'Monthly Cash Flow'!$F$18:$EG$18)-'Rent Roll'!$V15,0)*'Rent Roll'!$T15*'Rent Roll'!$R15,"-"),"-")</f>
        <v>-</v>
      </c>
      <c r="BQ70" s="92" t="str">
        <f>IFERROR(IF(BQ$3='Rent Roll'!$U15,MAX(-SUMIF('Monthly Cash Flow'!$F$7:$EG$7,BQ$4,'Monthly Cash Flow'!$F$18:$EG$18)-'Rent Roll'!$V15,0)*'Rent Roll'!$T15*'Rent Roll'!$R15,"-"),"-")</f>
        <v>-</v>
      </c>
      <c r="BR70" s="92" t="str">
        <f>IFERROR(IF(BR$3='Rent Roll'!$U15,MAX(-SUMIF('Monthly Cash Flow'!$F$7:$EG$7,BR$4,'Monthly Cash Flow'!$F$18:$EG$18)-'Rent Roll'!$V15,0)*'Rent Roll'!$T15*'Rent Roll'!$R15,"-"),"-")</f>
        <v>-</v>
      </c>
      <c r="BS70" s="92" t="str">
        <f>IFERROR(IF(BS$3='Rent Roll'!$U15,MAX(-SUMIF('Monthly Cash Flow'!$F$7:$EG$7,BS$4,'Monthly Cash Flow'!$F$18:$EG$18)-'Rent Roll'!$V15,0)*'Rent Roll'!$T15*'Rent Roll'!$R15,"-"),"-")</f>
        <v>-</v>
      </c>
      <c r="BT70" s="92" t="str">
        <f>IFERROR(IF(BT$3='Rent Roll'!$U15,MAX(-SUMIF('Monthly Cash Flow'!$F$7:$EG$7,BT$4,'Monthly Cash Flow'!$F$18:$EG$18)-'Rent Roll'!$V15,0)*'Rent Roll'!$T15*'Rent Roll'!$R15,"-"),"-")</f>
        <v>-</v>
      </c>
      <c r="BU70" s="92" t="str">
        <f>IFERROR(IF(BU$3='Rent Roll'!$U15,MAX(-SUMIF('Monthly Cash Flow'!$F$7:$EG$7,BU$4,'Monthly Cash Flow'!$F$18:$EG$18)-'Rent Roll'!$V15,0)*'Rent Roll'!$T15*'Rent Roll'!$R15,"-"),"-")</f>
        <v>-</v>
      </c>
      <c r="BV70" s="92" t="str">
        <f>IFERROR(IF(BV$3='Rent Roll'!$U15,MAX(-SUMIF('Monthly Cash Flow'!$F$7:$EG$7,BV$4,'Monthly Cash Flow'!$F$18:$EG$18)-'Rent Roll'!$V15,0)*'Rent Roll'!$T15*'Rent Roll'!$R15,"-"),"-")</f>
        <v>-</v>
      </c>
      <c r="BW70" s="92" t="str">
        <f>IFERROR(IF(BW$3='Rent Roll'!$U15,MAX(-SUMIF('Monthly Cash Flow'!$F$7:$EG$7,BW$4,'Monthly Cash Flow'!$F$18:$EG$18)-'Rent Roll'!$V15,0)*'Rent Roll'!$T15*'Rent Roll'!$R15,"-"),"-")</f>
        <v>-</v>
      </c>
      <c r="BX70" s="92" t="str">
        <f>IFERROR(IF(BX$3='Rent Roll'!$U15,MAX(-SUMIF('Monthly Cash Flow'!$F$7:$EG$7,BX$4,'Monthly Cash Flow'!$F$18:$EG$18)-'Rent Roll'!$V15,0)*'Rent Roll'!$T15*'Rent Roll'!$R15,"-"),"-")</f>
        <v>-</v>
      </c>
      <c r="BY70" s="92" t="str">
        <f>IFERROR(IF(BY$3='Rent Roll'!$U15,MAX(-SUMIF('Monthly Cash Flow'!$F$7:$EG$7,BY$4,'Monthly Cash Flow'!$F$18:$EG$18)-'Rent Roll'!$V15,0)*'Rent Roll'!$T15*'Rent Roll'!$R15,"-"),"-")</f>
        <v>-</v>
      </c>
      <c r="BZ70" s="92" t="str">
        <f>IFERROR(IF(BZ$3='Rent Roll'!$U15,MAX(-SUMIF('Monthly Cash Flow'!$F$7:$EG$7,BZ$4,'Monthly Cash Flow'!$F$18:$EG$18)-'Rent Roll'!$V15,0)*'Rent Roll'!$T15*'Rent Roll'!$R15,"-"),"-")</f>
        <v>-</v>
      </c>
      <c r="CA70" s="92" t="str">
        <f>IFERROR(IF(CA$3='Rent Roll'!$U15,MAX(-SUMIF('Monthly Cash Flow'!$F$7:$EG$7,CA$4,'Monthly Cash Flow'!$F$18:$EG$18)-'Rent Roll'!$V15,0)*'Rent Roll'!$T15*'Rent Roll'!$R15,"-"),"-")</f>
        <v>-</v>
      </c>
      <c r="CB70" s="92" t="str">
        <f>IFERROR(IF(CB$3='Rent Roll'!$U15,MAX(-SUMIF('Monthly Cash Flow'!$F$7:$EG$7,CB$4,'Monthly Cash Flow'!$F$18:$EG$18)-'Rent Roll'!$V15,0)*'Rent Roll'!$T15*'Rent Roll'!$R15,"-"),"-")</f>
        <v>-</v>
      </c>
      <c r="CC70" s="92" t="str">
        <f>IFERROR(IF(CC$3='Rent Roll'!$U15,MAX(-SUMIF('Monthly Cash Flow'!$F$7:$EG$7,CC$4,'Monthly Cash Flow'!$F$18:$EG$18)-'Rent Roll'!$V15,0)*'Rent Roll'!$T15*'Rent Roll'!$R15,"-"),"-")</f>
        <v>-</v>
      </c>
      <c r="CD70" s="92" t="str">
        <f>IFERROR(IF(CD$3='Rent Roll'!$U15,MAX(-SUMIF('Monthly Cash Flow'!$F$7:$EG$7,CD$4,'Monthly Cash Flow'!$F$18:$EG$18)-'Rent Roll'!$V15,0)*'Rent Roll'!$T15*'Rent Roll'!$R15,"-"),"-")</f>
        <v>-</v>
      </c>
      <c r="CE70" s="92" t="str">
        <f>IFERROR(IF(CE$3='Rent Roll'!$U15,MAX(-SUMIF('Monthly Cash Flow'!$F$7:$EG$7,CE$4,'Monthly Cash Flow'!$F$18:$EG$18)-'Rent Roll'!$V15,0)*'Rent Roll'!$T15*'Rent Roll'!$R15,"-"),"-")</f>
        <v>-</v>
      </c>
      <c r="CF70" s="92" t="str">
        <f>IFERROR(IF(CF$3='Rent Roll'!$U15,MAX(-SUMIF('Monthly Cash Flow'!$F$7:$EG$7,CF$4,'Monthly Cash Flow'!$F$18:$EG$18)-'Rent Roll'!$V15,0)*'Rent Roll'!$T15*'Rent Roll'!$R15,"-"),"-")</f>
        <v>-</v>
      </c>
      <c r="CG70" s="92" t="str">
        <f>IFERROR(IF(CG$3='Rent Roll'!$U15,MAX(-SUMIF('Monthly Cash Flow'!$F$7:$EG$7,CG$4,'Monthly Cash Flow'!$F$18:$EG$18)-'Rent Roll'!$V15,0)*'Rent Roll'!$T15*'Rent Roll'!$R15,"-"),"-")</f>
        <v>-</v>
      </c>
      <c r="CH70" s="92" t="str">
        <f>IFERROR(IF(CH$3='Rent Roll'!$U15,MAX(-SUMIF('Monthly Cash Flow'!$F$7:$EG$7,CH$4,'Monthly Cash Flow'!$F$18:$EG$18)-'Rent Roll'!$V15,0)*'Rent Roll'!$T15*'Rent Roll'!$R15,"-"),"-")</f>
        <v>-</v>
      </c>
      <c r="CI70" s="92" t="str">
        <f>IFERROR(IF(CI$3='Rent Roll'!$U15,MAX(-SUMIF('Monthly Cash Flow'!$F$7:$EG$7,CI$4,'Monthly Cash Flow'!$F$18:$EG$18)-'Rent Roll'!$V15,0)*'Rent Roll'!$T15*'Rent Roll'!$R15,"-"),"-")</f>
        <v>-</v>
      </c>
      <c r="CJ70" s="92" t="str">
        <f>IFERROR(IF(CJ$3='Rent Roll'!$U15,MAX(-SUMIF('Monthly Cash Flow'!$F$7:$EG$7,CJ$4,'Monthly Cash Flow'!$F$18:$EG$18)-'Rent Roll'!$V15,0)*'Rent Roll'!$T15*'Rent Roll'!$R15,"-"),"-")</f>
        <v>-</v>
      </c>
      <c r="CK70" s="92" t="str">
        <f>IFERROR(IF(CK$3='Rent Roll'!$U15,MAX(-SUMIF('Monthly Cash Flow'!$F$7:$EG$7,CK$4,'Monthly Cash Flow'!$F$18:$EG$18)-'Rent Roll'!$V15,0)*'Rent Roll'!$T15*'Rent Roll'!$R15,"-"),"-")</f>
        <v>-</v>
      </c>
      <c r="CL70" s="92" t="str">
        <f>IFERROR(IF(CL$3='Rent Roll'!$U15,MAX(-SUMIF('Monthly Cash Flow'!$F$7:$EG$7,CL$4,'Monthly Cash Flow'!$F$18:$EG$18)-'Rent Roll'!$V15,0)*'Rent Roll'!$T15*'Rent Roll'!$R15,"-"),"-")</f>
        <v>-</v>
      </c>
      <c r="CM70" s="92" t="str">
        <f>IFERROR(IF(CM$3='Rent Roll'!$U15,MAX(-SUMIF('Monthly Cash Flow'!$F$7:$EG$7,CM$4,'Monthly Cash Flow'!$F$18:$EG$18)-'Rent Roll'!$V15,0)*'Rent Roll'!$T15*'Rent Roll'!$R15,"-"),"-")</f>
        <v>-</v>
      </c>
      <c r="CN70" s="92" t="str">
        <f>IFERROR(IF(CN$3='Rent Roll'!$U15,MAX(-SUMIF('Monthly Cash Flow'!$F$7:$EG$7,CN$4,'Monthly Cash Flow'!$F$18:$EG$18)-'Rent Roll'!$V15,0)*'Rent Roll'!$T15*'Rent Roll'!$R15,"-"),"-")</f>
        <v>-</v>
      </c>
      <c r="CO70" s="92" t="str">
        <f>IFERROR(IF(CO$3='Rent Roll'!$U15,MAX(-SUMIF('Monthly Cash Flow'!$F$7:$EG$7,CO$4,'Monthly Cash Flow'!$F$18:$EG$18)-'Rent Roll'!$V15,0)*'Rent Roll'!$T15*'Rent Roll'!$R15,"-"),"-")</f>
        <v>-</v>
      </c>
      <c r="CP70" s="92" t="str">
        <f>IFERROR(IF(CP$3='Rent Roll'!$U15,MAX(-SUMIF('Monthly Cash Flow'!$F$7:$EG$7,CP$4,'Monthly Cash Flow'!$F$18:$EG$18)-'Rent Roll'!$V15,0)*'Rent Roll'!$T15*'Rent Roll'!$R15,"-"),"-")</f>
        <v>-</v>
      </c>
      <c r="CQ70" s="92" t="str">
        <f>IFERROR(IF(CQ$3='Rent Roll'!$U15,MAX(-SUMIF('Monthly Cash Flow'!$F$7:$EG$7,CQ$4,'Monthly Cash Flow'!$F$18:$EG$18)-'Rent Roll'!$V15,0)*'Rent Roll'!$T15*'Rent Roll'!$R15,"-"),"-")</f>
        <v>-</v>
      </c>
      <c r="CR70" s="92" t="str">
        <f>IFERROR(IF(CR$3='Rent Roll'!$U15,MAX(-SUMIF('Monthly Cash Flow'!$F$7:$EG$7,CR$4,'Monthly Cash Flow'!$F$18:$EG$18)-'Rent Roll'!$V15,0)*'Rent Roll'!$T15*'Rent Roll'!$R15,"-"),"-")</f>
        <v>-</v>
      </c>
      <c r="CS70" s="92" t="str">
        <f>IFERROR(IF(CS$3='Rent Roll'!$U15,MAX(-SUMIF('Monthly Cash Flow'!$F$7:$EG$7,CS$4,'Monthly Cash Flow'!$F$18:$EG$18)-'Rent Roll'!$V15,0)*'Rent Roll'!$T15*'Rent Roll'!$R15,"-"),"-")</f>
        <v>-</v>
      </c>
      <c r="CT70" s="92" t="str">
        <f>IFERROR(IF(CT$3='Rent Roll'!$U15,MAX(-SUMIF('Monthly Cash Flow'!$F$7:$EG$7,CT$4,'Monthly Cash Flow'!$F$18:$EG$18)-'Rent Roll'!$V15,0)*'Rent Roll'!$T15*'Rent Roll'!$R15,"-"),"-")</f>
        <v>-</v>
      </c>
      <c r="CU70" s="92" t="str">
        <f>IFERROR(IF(CU$3='Rent Roll'!$U15,MAX(-SUMIF('Monthly Cash Flow'!$F$7:$EG$7,CU$4,'Monthly Cash Flow'!$F$18:$EG$18)-'Rent Roll'!$V15,0)*'Rent Roll'!$T15*'Rent Roll'!$R15,"-"),"-")</f>
        <v>-</v>
      </c>
      <c r="CV70" s="92" t="str">
        <f>IFERROR(IF(CV$3='Rent Roll'!$U15,MAX(-SUMIF('Monthly Cash Flow'!$F$7:$EG$7,CV$4,'Monthly Cash Flow'!$F$18:$EG$18)-'Rent Roll'!$V15,0)*'Rent Roll'!$T15*'Rent Roll'!$R15,"-"),"-")</f>
        <v>-</v>
      </c>
      <c r="CW70" s="92" t="str">
        <f>IFERROR(IF(CW$3='Rent Roll'!$U15,MAX(-SUMIF('Monthly Cash Flow'!$F$7:$EG$7,CW$4,'Monthly Cash Flow'!$F$18:$EG$18)-'Rent Roll'!$V15,0)*'Rent Roll'!$T15*'Rent Roll'!$R15,"-"),"-")</f>
        <v>-</v>
      </c>
      <c r="CX70" s="92" t="str">
        <f>IFERROR(IF(CX$3='Rent Roll'!$U15,MAX(-SUMIF('Monthly Cash Flow'!$F$7:$EG$7,CX$4,'Monthly Cash Flow'!$F$18:$EG$18)-'Rent Roll'!$V15,0)*'Rent Roll'!$T15*'Rent Roll'!$R15,"-"),"-")</f>
        <v>-</v>
      </c>
      <c r="CY70" s="92" t="str">
        <f>IFERROR(IF(CY$3='Rent Roll'!$U15,MAX(-SUMIF('Monthly Cash Flow'!$F$7:$EG$7,CY$4,'Monthly Cash Flow'!$F$18:$EG$18)-'Rent Roll'!$V15,0)*'Rent Roll'!$T15*'Rent Roll'!$R15,"-"),"-")</f>
        <v>-</v>
      </c>
      <c r="CZ70" s="92" t="str">
        <f>IFERROR(IF(CZ$3='Rent Roll'!$U15,MAX(-SUMIF('Monthly Cash Flow'!$F$7:$EG$7,CZ$4,'Monthly Cash Flow'!$F$18:$EG$18)-'Rent Roll'!$V15,0)*'Rent Roll'!$T15*'Rent Roll'!$R15,"-"),"-")</f>
        <v>-</v>
      </c>
      <c r="DA70" s="92" t="str">
        <f>IFERROR(IF(DA$3='Rent Roll'!$U15,MAX(-SUMIF('Monthly Cash Flow'!$F$7:$EG$7,DA$4,'Monthly Cash Flow'!$F$18:$EG$18)-'Rent Roll'!$V15,0)*'Rent Roll'!$T15*'Rent Roll'!$R15,"-"),"-")</f>
        <v>-</v>
      </c>
      <c r="DB70" s="92" t="str">
        <f>IFERROR(IF(DB$3='Rent Roll'!$U15,MAX(-SUMIF('Monthly Cash Flow'!$F$7:$EG$7,DB$4,'Monthly Cash Flow'!$F$18:$EG$18)-'Rent Roll'!$V15,0)*'Rent Roll'!$T15*'Rent Roll'!$R15,"-"),"-")</f>
        <v>-</v>
      </c>
      <c r="DC70" s="92" t="str">
        <f>IFERROR(IF(DC$3='Rent Roll'!$U15,MAX(-SUMIF('Monthly Cash Flow'!$F$7:$EG$7,DC$4,'Monthly Cash Flow'!$F$18:$EG$18)-'Rent Roll'!$V15,0)*'Rent Roll'!$T15*'Rent Roll'!$R15,"-"),"-")</f>
        <v>-</v>
      </c>
      <c r="DD70" s="92" t="str">
        <f>IFERROR(IF(DD$3='Rent Roll'!$U15,MAX(-SUMIF('Monthly Cash Flow'!$F$7:$EG$7,DD$4,'Monthly Cash Flow'!$F$18:$EG$18)-'Rent Roll'!$V15,0)*'Rent Roll'!$T15*'Rent Roll'!$R15,"-"),"-")</f>
        <v>-</v>
      </c>
      <c r="DE70" s="92" t="str">
        <f>IFERROR(IF(DE$3='Rent Roll'!$U15,MAX(-SUMIF('Monthly Cash Flow'!$F$7:$EG$7,DE$4,'Monthly Cash Flow'!$F$18:$EG$18)-'Rent Roll'!$V15,0)*'Rent Roll'!$T15*'Rent Roll'!$R15,"-"),"-")</f>
        <v>-</v>
      </c>
      <c r="DF70" s="92" t="str">
        <f>IFERROR(IF(DF$3='Rent Roll'!$U15,MAX(-SUMIF('Monthly Cash Flow'!$F$7:$EG$7,DF$4,'Monthly Cash Flow'!$F$18:$EG$18)-'Rent Roll'!$V15,0)*'Rent Roll'!$T15*'Rent Roll'!$R15,"-"),"-")</f>
        <v>-</v>
      </c>
      <c r="DG70" s="92" t="str">
        <f>IFERROR(IF(DG$3='Rent Roll'!$U15,MAX(-SUMIF('Monthly Cash Flow'!$F$7:$EG$7,DG$4,'Monthly Cash Flow'!$F$18:$EG$18)-'Rent Roll'!$V15,0)*'Rent Roll'!$T15*'Rent Roll'!$R15,"-"),"-")</f>
        <v>-</v>
      </c>
      <c r="DH70" s="92" t="str">
        <f>IFERROR(IF(DH$3='Rent Roll'!$U15,MAX(-SUMIF('Monthly Cash Flow'!$F$7:$EG$7,DH$4,'Monthly Cash Flow'!$F$18:$EG$18)-'Rent Roll'!$V15,0)*'Rent Roll'!$T15*'Rent Roll'!$R15,"-"),"-")</f>
        <v>-</v>
      </c>
      <c r="DI70" s="92" t="str">
        <f>IFERROR(IF(DI$3='Rent Roll'!$U15,MAX(-SUMIF('Monthly Cash Flow'!$F$7:$EG$7,DI$4,'Monthly Cash Flow'!$F$18:$EG$18)-'Rent Roll'!$V15,0)*'Rent Roll'!$T15*'Rent Roll'!$R15,"-"),"-")</f>
        <v>-</v>
      </c>
      <c r="DJ70" s="92" t="str">
        <f>IFERROR(IF(DJ$3='Rent Roll'!$U15,MAX(-SUMIF('Monthly Cash Flow'!$F$7:$EG$7,DJ$4,'Monthly Cash Flow'!$F$18:$EG$18)-'Rent Roll'!$V15,0)*'Rent Roll'!$T15*'Rent Roll'!$R15,"-"),"-")</f>
        <v>-</v>
      </c>
      <c r="DK70" s="92" t="str">
        <f>IFERROR(IF(DK$3='Rent Roll'!$U15,MAX(-SUMIF('Monthly Cash Flow'!$F$7:$EG$7,DK$4,'Monthly Cash Flow'!$F$18:$EG$18)-'Rent Roll'!$V15,0)*'Rent Roll'!$T15*'Rent Roll'!$R15,"-"),"-")</f>
        <v>-</v>
      </c>
      <c r="DL70" s="92" t="str">
        <f>IFERROR(IF(DL$3='Rent Roll'!$U15,MAX(-SUMIF('Monthly Cash Flow'!$F$7:$EG$7,DL$4,'Monthly Cash Flow'!$F$18:$EG$18)-'Rent Roll'!$V15,0)*'Rent Roll'!$T15*'Rent Roll'!$R15,"-"),"-")</f>
        <v>-</v>
      </c>
      <c r="DM70" s="92" t="str">
        <f>IFERROR(IF(DM$3='Rent Roll'!$U15,MAX(-SUMIF('Monthly Cash Flow'!$F$7:$EG$7,DM$4,'Monthly Cash Flow'!$F$18:$EG$18)-'Rent Roll'!$V15,0)*'Rent Roll'!$T15*'Rent Roll'!$R15,"-"),"-")</f>
        <v>-</v>
      </c>
      <c r="DN70" s="92" t="str">
        <f>IFERROR(IF(DN$3='Rent Roll'!$U15,MAX(-SUMIF('Monthly Cash Flow'!$F$7:$EG$7,DN$4,'Monthly Cash Flow'!$F$18:$EG$18)-'Rent Roll'!$V15,0)*'Rent Roll'!$T15*'Rent Roll'!$R15,"-"),"-")</f>
        <v>-</v>
      </c>
      <c r="DO70" s="92" t="str">
        <f>IFERROR(IF(DO$3='Rent Roll'!$U15,MAX(-SUMIF('Monthly Cash Flow'!$F$7:$EG$7,DO$4,'Monthly Cash Flow'!$F$18:$EG$18)-'Rent Roll'!$V15,0)*'Rent Roll'!$T15*'Rent Roll'!$R15,"-"),"-")</f>
        <v>-</v>
      </c>
      <c r="DP70" s="92" t="str">
        <f>IFERROR(IF(DP$3='Rent Roll'!$U15,MAX(-SUMIF('Monthly Cash Flow'!$F$7:$EG$7,DP$4,'Monthly Cash Flow'!$F$18:$EG$18)-'Rent Roll'!$V15,0)*'Rent Roll'!$T15*'Rent Roll'!$R15,"-"),"-")</f>
        <v>-</v>
      </c>
      <c r="DQ70" s="92" t="str">
        <f>IFERROR(IF(DQ$3='Rent Roll'!$U15,MAX(-SUMIF('Monthly Cash Flow'!$F$7:$EG$7,DQ$4,'Monthly Cash Flow'!$F$18:$EG$18)-'Rent Roll'!$V15,0)*'Rent Roll'!$T15*'Rent Roll'!$R15,"-"),"-")</f>
        <v>-</v>
      </c>
      <c r="DR70" s="92" t="str">
        <f>IFERROR(IF(DR$3='Rent Roll'!$U15,MAX(-SUMIF('Monthly Cash Flow'!$F$7:$EG$7,DR$4,'Monthly Cash Flow'!$F$18:$EG$18)-'Rent Roll'!$V15,0)*'Rent Roll'!$T15*'Rent Roll'!$R15,"-"),"-")</f>
        <v>-</v>
      </c>
      <c r="DS70" s="92" t="str">
        <f>IFERROR(IF(DS$3='Rent Roll'!$U15,MAX(-SUMIF('Monthly Cash Flow'!$F$7:$EG$7,DS$4,'Monthly Cash Flow'!$F$18:$EG$18)-'Rent Roll'!$V15,0)*'Rent Roll'!$T15*'Rent Roll'!$R15,"-"),"-")</f>
        <v>-</v>
      </c>
      <c r="DT70" s="92" t="str">
        <f>IFERROR(IF(DT$3='Rent Roll'!$U15,MAX(-SUMIF('Monthly Cash Flow'!$F$7:$EG$7,DT$4,'Monthly Cash Flow'!$F$18:$EG$18)-'Rent Roll'!$V15,0)*'Rent Roll'!$T15*'Rent Roll'!$R15,"-"),"-")</f>
        <v>-</v>
      </c>
      <c r="DU70" s="92" t="str">
        <f>IFERROR(IF(DU$3='Rent Roll'!$U15,MAX(-SUMIF('Monthly Cash Flow'!$F$7:$EG$7,DU$4,'Monthly Cash Flow'!$F$18:$EG$18)-'Rent Roll'!$V15,0)*'Rent Roll'!$T15*'Rent Roll'!$R15,"-"),"-")</f>
        <v>-</v>
      </c>
      <c r="DV70" s="92" t="str">
        <f>IFERROR(IF(DV$3='Rent Roll'!$U15,MAX(-SUMIF('Monthly Cash Flow'!$F$7:$EG$7,DV$4,'Monthly Cash Flow'!$F$18:$EG$18)-'Rent Roll'!$V15,0)*'Rent Roll'!$T15*'Rent Roll'!$R15,"-"),"-")</f>
        <v>-</v>
      </c>
      <c r="DW70" s="92" t="str">
        <f>IFERROR(IF(DW$3='Rent Roll'!$U15,MAX(-SUMIF('Monthly Cash Flow'!$F$7:$EG$7,DW$4,'Monthly Cash Flow'!$F$18:$EG$18)-'Rent Roll'!$V15,0)*'Rent Roll'!$T15*'Rent Roll'!$R15,"-"),"-")</f>
        <v>-</v>
      </c>
      <c r="DX70" s="92" t="str">
        <f>IFERROR(IF(DX$3='Rent Roll'!$U15,MAX(-SUMIF('Monthly Cash Flow'!$F$7:$EG$7,DX$4,'Monthly Cash Flow'!$F$18:$EG$18)-'Rent Roll'!$V15,0)*'Rent Roll'!$T15*'Rent Roll'!$R15,"-"),"-")</f>
        <v>-</v>
      </c>
      <c r="DY70" s="92" t="str">
        <f>IFERROR(IF(DY$3='Rent Roll'!$U15,MAX(-SUMIF('Monthly Cash Flow'!$F$7:$EG$7,DY$4,'Monthly Cash Flow'!$F$18:$EG$18)-'Rent Roll'!$V15,0)*'Rent Roll'!$T15*'Rent Roll'!$R15,"-"),"-")</f>
        <v>-</v>
      </c>
      <c r="DZ70" s="92" t="str">
        <f>IFERROR(IF(DZ$3='Rent Roll'!$U15,MAX(-SUMIF('Monthly Cash Flow'!$F$7:$EG$7,DZ$4,'Monthly Cash Flow'!$F$18:$EG$18)-'Rent Roll'!$V15,0)*'Rent Roll'!$T15*'Rent Roll'!$R15,"-"),"-")</f>
        <v>-</v>
      </c>
      <c r="EA70" s="92" t="str">
        <f>IFERROR(IF(EA$3='Rent Roll'!$U15,MAX(-SUMIF('Monthly Cash Flow'!$F$7:$EG$7,EA$4,'Monthly Cash Flow'!$F$18:$EG$18)-'Rent Roll'!$V15,0)*'Rent Roll'!$T15*'Rent Roll'!$R15,"-"),"-")</f>
        <v>-</v>
      </c>
      <c r="EB70" s="92" t="str">
        <f>IFERROR(IF(EB$3='Rent Roll'!$U15,MAX(-SUMIF('Monthly Cash Flow'!$F$7:$EG$7,EB$4,'Monthly Cash Flow'!$F$18:$EG$18)-'Rent Roll'!$V15,0)*'Rent Roll'!$T15*'Rent Roll'!$R15,"-"),"-")</f>
        <v>-</v>
      </c>
      <c r="EC70" s="92" t="str">
        <f>IFERROR(IF(EC$3='Rent Roll'!$U15,MAX(-SUMIF('Monthly Cash Flow'!$F$7:$EG$7,EC$4,'Monthly Cash Flow'!$F$18:$EG$18)-'Rent Roll'!$V15,0)*'Rent Roll'!$T15*'Rent Roll'!$R15,"-"),"-")</f>
        <v>-</v>
      </c>
      <c r="ED70" s="92" t="str">
        <f>IFERROR(IF(ED$3='Rent Roll'!$U15,MAX(-SUMIF('Monthly Cash Flow'!$F$7:$EG$7,ED$4,'Monthly Cash Flow'!$F$18:$EG$18)-'Rent Roll'!$V15,0)*'Rent Roll'!$T15*'Rent Roll'!$R15,"-"),"-")</f>
        <v>-</v>
      </c>
      <c r="EE70" s="92" t="str">
        <f>IFERROR(IF(EE$3='Rent Roll'!$U15,MAX(-SUMIF('Monthly Cash Flow'!$F$7:$EG$7,EE$4,'Monthly Cash Flow'!$F$18:$EG$18)-'Rent Roll'!$V15,0)*'Rent Roll'!$T15*'Rent Roll'!$R15,"-"),"-")</f>
        <v>-</v>
      </c>
      <c r="EF70" s="214" t="str">
        <f>IFERROR(IF(EF$3='Rent Roll'!$U15,MAX(-SUMIF('Monthly Cash Flow'!$F$7:$EG$7,EF$4,'Monthly Cash Flow'!$F$18:$EG$18)-'Rent Roll'!$V15,0)*'Rent Roll'!$T15*'Rent Roll'!$R15,"-"),"-")</f>
        <v>-</v>
      </c>
      <c r="EG70" s="251" t="s">
        <v>109</v>
      </c>
    </row>
    <row r="71" spans="2:137" x14ac:dyDescent="0.25">
      <c r="B71" s="291"/>
      <c r="C71" s="287" t="str">
        <f>CONCATENATE('Rent Roll'!B16&amp;" - "&amp;'Rent Roll'!C16)</f>
        <v xml:space="preserve"> - </v>
      </c>
      <c r="D71" s="214">
        <f t="shared" si="148"/>
        <v>0</v>
      </c>
      <c r="E71" s="92" t="str">
        <f>IFERROR(IF(E$3='Rent Roll'!$U16,MAX(-SUMIF('Monthly Cash Flow'!$F$7:$EG$7,E$4,'Monthly Cash Flow'!$F$18:$EG$18)-'Rent Roll'!$V16,0)*'Rent Roll'!$T16*'Rent Roll'!$R16,"-"),"-")</f>
        <v>-</v>
      </c>
      <c r="F71" s="92" t="str">
        <f>IFERROR(IF(F$3='Rent Roll'!$U16,MAX(-SUMIF('Monthly Cash Flow'!$F$7:$EG$7,F$4,'Monthly Cash Flow'!$F$18:$EG$18)-'Rent Roll'!$V16,0)*'Rent Roll'!$T16*'Rent Roll'!$R16,"-"),"-")</f>
        <v>-</v>
      </c>
      <c r="G71" s="92" t="str">
        <f>IFERROR(IF(G$3='Rent Roll'!$U16,MAX(-SUMIF('Monthly Cash Flow'!$F$7:$EG$7,G$4,'Monthly Cash Flow'!$F$18:$EG$18)-'Rent Roll'!$V16,0)*'Rent Roll'!$T16*'Rent Roll'!$R16,"-"),"-")</f>
        <v>-</v>
      </c>
      <c r="H71" s="92" t="str">
        <f>IFERROR(IF(H$3='Rent Roll'!$U16,MAX(-SUMIF('Monthly Cash Flow'!$F$7:$EG$7,H$4,'Monthly Cash Flow'!$F$18:$EG$18)-'Rent Roll'!$V16,0)*'Rent Roll'!$T16*'Rent Roll'!$R16,"-"),"-")</f>
        <v>-</v>
      </c>
      <c r="I71" s="92" t="str">
        <f>IFERROR(IF(I$3='Rent Roll'!$U16,MAX(-SUMIF('Monthly Cash Flow'!$F$7:$EG$7,I$4,'Monthly Cash Flow'!$F$18:$EG$18)-'Rent Roll'!$V16,0)*'Rent Roll'!$T16*'Rent Roll'!$R16,"-"),"-")</f>
        <v>-</v>
      </c>
      <c r="J71" s="92" t="str">
        <f>IFERROR(IF(J$3='Rent Roll'!$U16,MAX(-SUMIF('Monthly Cash Flow'!$F$7:$EG$7,J$4,'Monthly Cash Flow'!$F$18:$EG$18)-'Rent Roll'!$V16,0)*'Rent Roll'!$T16*'Rent Roll'!$R16,"-"),"-")</f>
        <v>-</v>
      </c>
      <c r="K71" s="92" t="str">
        <f>IFERROR(IF(K$3='Rent Roll'!$U16,MAX(-SUMIF('Monthly Cash Flow'!$F$7:$EG$7,K$4,'Monthly Cash Flow'!$F$18:$EG$18)-'Rent Roll'!$V16,0)*'Rent Roll'!$T16*'Rent Roll'!$R16,"-"),"-")</f>
        <v>-</v>
      </c>
      <c r="L71" s="92" t="str">
        <f>IFERROR(IF(L$3='Rent Roll'!$U16,MAX(-SUMIF('Monthly Cash Flow'!$F$7:$EG$7,L$4,'Monthly Cash Flow'!$F$18:$EG$18)-'Rent Roll'!$V16,0)*'Rent Roll'!$T16*'Rent Roll'!$R16,"-"),"-")</f>
        <v>-</v>
      </c>
      <c r="M71" s="92" t="str">
        <f>IFERROR(IF(M$3='Rent Roll'!$U16,MAX(-SUMIF('Monthly Cash Flow'!$F$7:$EG$7,M$4,'Monthly Cash Flow'!$F$18:$EG$18)-'Rent Roll'!$V16,0)*'Rent Roll'!$T16*'Rent Roll'!$R16,"-"),"-")</f>
        <v>-</v>
      </c>
      <c r="N71" s="92" t="str">
        <f>IFERROR(IF(N$3='Rent Roll'!$U16,MAX(-SUMIF('Monthly Cash Flow'!$F$7:$EG$7,N$4,'Monthly Cash Flow'!$F$18:$EG$18)-'Rent Roll'!$V16,0)*'Rent Roll'!$T16*'Rent Roll'!$R16,"-"),"-")</f>
        <v>-</v>
      </c>
      <c r="O71" s="92" t="str">
        <f>IFERROR(IF(O$3='Rent Roll'!$U16,MAX(-SUMIF('Monthly Cash Flow'!$F$7:$EG$7,O$4,'Monthly Cash Flow'!$F$18:$EG$18)-'Rent Roll'!$V16,0)*'Rent Roll'!$T16*'Rent Roll'!$R16,"-"),"-")</f>
        <v>-</v>
      </c>
      <c r="P71" s="92" t="str">
        <f>IFERROR(IF(P$3='Rent Roll'!$U16,MAX(-SUMIF('Monthly Cash Flow'!$F$7:$EG$7,P$4,'Monthly Cash Flow'!$F$18:$EG$18)-'Rent Roll'!$V16,0)*'Rent Roll'!$T16*'Rent Roll'!$R16,"-"),"-")</f>
        <v>-</v>
      </c>
      <c r="Q71" s="92" t="str">
        <f>IFERROR(IF(Q$3='Rent Roll'!$U16,MAX(-SUMIF('Monthly Cash Flow'!$F$7:$EG$7,Q$4,'Monthly Cash Flow'!$F$18:$EG$18)-'Rent Roll'!$V16,0)*'Rent Roll'!$T16*'Rent Roll'!$R16,"-"),"-")</f>
        <v>-</v>
      </c>
      <c r="R71" s="92" t="str">
        <f>IFERROR(IF(R$3='Rent Roll'!$U16,MAX(-SUMIF('Monthly Cash Flow'!$F$7:$EG$7,R$4,'Monthly Cash Flow'!$F$18:$EG$18)-'Rent Roll'!$V16,0)*'Rent Roll'!$T16*'Rent Roll'!$R16,"-"),"-")</f>
        <v>-</v>
      </c>
      <c r="S71" s="92" t="str">
        <f>IFERROR(IF(S$3='Rent Roll'!$U16,MAX(-SUMIF('Monthly Cash Flow'!$F$7:$EG$7,S$4,'Monthly Cash Flow'!$F$18:$EG$18)-'Rent Roll'!$V16,0)*'Rent Roll'!$T16*'Rent Roll'!$R16,"-"),"-")</f>
        <v>-</v>
      </c>
      <c r="T71" s="92" t="str">
        <f>IFERROR(IF(T$3='Rent Roll'!$U16,MAX(-SUMIF('Monthly Cash Flow'!$F$7:$EG$7,T$4,'Monthly Cash Flow'!$F$18:$EG$18)-'Rent Roll'!$V16,0)*'Rent Roll'!$T16*'Rent Roll'!$R16,"-"),"-")</f>
        <v>-</v>
      </c>
      <c r="U71" s="92" t="str">
        <f>IFERROR(IF(U$3='Rent Roll'!$U16,MAX(-SUMIF('Monthly Cash Flow'!$F$7:$EG$7,U$4,'Monthly Cash Flow'!$F$18:$EG$18)-'Rent Roll'!$V16,0)*'Rent Roll'!$T16*'Rent Roll'!$R16,"-"),"-")</f>
        <v>-</v>
      </c>
      <c r="V71" s="92" t="str">
        <f>IFERROR(IF(V$3='Rent Roll'!$U16,MAX(-SUMIF('Monthly Cash Flow'!$F$7:$EG$7,V$4,'Monthly Cash Flow'!$F$18:$EG$18)-'Rent Roll'!$V16,0)*'Rent Roll'!$T16*'Rent Roll'!$R16,"-"),"-")</f>
        <v>-</v>
      </c>
      <c r="W71" s="92" t="str">
        <f>IFERROR(IF(W$3='Rent Roll'!$U16,MAX(-SUMIF('Monthly Cash Flow'!$F$7:$EG$7,W$4,'Monthly Cash Flow'!$F$18:$EG$18)-'Rent Roll'!$V16,0)*'Rent Roll'!$T16*'Rent Roll'!$R16,"-"),"-")</f>
        <v>-</v>
      </c>
      <c r="X71" s="92" t="str">
        <f>IFERROR(IF(X$3='Rent Roll'!$U16,MAX(-SUMIF('Monthly Cash Flow'!$F$7:$EG$7,X$4,'Monthly Cash Flow'!$F$18:$EG$18)-'Rent Roll'!$V16,0)*'Rent Roll'!$T16*'Rent Roll'!$R16,"-"),"-")</f>
        <v>-</v>
      </c>
      <c r="Y71" s="92" t="str">
        <f>IFERROR(IF(Y$3='Rent Roll'!$U16,MAX(-SUMIF('Monthly Cash Flow'!$F$7:$EG$7,Y$4,'Monthly Cash Flow'!$F$18:$EG$18)-'Rent Roll'!$V16,0)*'Rent Roll'!$T16*'Rent Roll'!$R16,"-"),"-")</f>
        <v>-</v>
      </c>
      <c r="Z71" s="92" t="str">
        <f>IFERROR(IF(Z$3='Rent Roll'!$U16,MAX(-SUMIF('Monthly Cash Flow'!$F$7:$EG$7,Z$4,'Monthly Cash Flow'!$F$18:$EG$18)-'Rent Roll'!$V16,0)*'Rent Roll'!$T16*'Rent Roll'!$R16,"-"),"-")</f>
        <v>-</v>
      </c>
      <c r="AA71" s="92" t="str">
        <f>IFERROR(IF(AA$3='Rent Roll'!$U16,MAX(-SUMIF('Monthly Cash Flow'!$F$7:$EG$7,AA$4,'Monthly Cash Flow'!$F$18:$EG$18)-'Rent Roll'!$V16,0)*'Rent Roll'!$T16*'Rent Roll'!$R16,"-"),"-")</f>
        <v>-</v>
      </c>
      <c r="AB71" s="92" t="str">
        <f>IFERROR(IF(AB$3='Rent Roll'!$U16,MAX(-SUMIF('Monthly Cash Flow'!$F$7:$EG$7,AB$4,'Monthly Cash Flow'!$F$18:$EG$18)-'Rent Roll'!$V16,0)*'Rent Roll'!$T16*'Rent Roll'!$R16,"-"),"-")</f>
        <v>-</v>
      </c>
      <c r="AC71" s="92" t="str">
        <f>IFERROR(IF(AC$3='Rent Roll'!$U16,MAX(-SUMIF('Monthly Cash Flow'!$F$7:$EG$7,AC$4,'Monthly Cash Flow'!$F$18:$EG$18)-'Rent Roll'!$V16,0)*'Rent Roll'!$T16*'Rent Roll'!$R16,"-"),"-")</f>
        <v>-</v>
      </c>
      <c r="AD71" s="92" t="str">
        <f>IFERROR(IF(AD$3='Rent Roll'!$U16,MAX(-SUMIF('Monthly Cash Flow'!$F$7:$EG$7,AD$4,'Monthly Cash Flow'!$F$18:$EG$18)-'Rent Roll'!$V16,0)*'Rent Roll'!$T16*'Rent Roll'!$R16,"-"),"-")</f>
        <v>-</v>
      </c>
      <c r="AE71" s="92" t="str">
        <f>IFERROR(IF(AE$3='Rent Roll'!$U16,MAX(-SUMIF('Monthly Cash Flow'!$F$7:$EG$7,AE$4,'Monthly Cash Flow'!$F$18:$EG$18)-'Rent Roll'!$V16,0)*'Rent Roll'!$T16*'Rent Roll'!$R16,"-"),"-")</f>
        <v>-</v>
      </c>
      <c r="AF71" s="92" t="str">
        <f>IFERROR(IF(AF$3='Rent Roll'!$U16,MAX(-SUMIF('Monthly Cash Flow'!$F$7:$EG$7,AF$4,'Monthly Cash Flow'!$F$18:$EG$18)-'Rent Roll'!$V16,0)*'Rent Roll'!$T16*'Rent Roll'!$R16,"-"),"-")</f>
        <v>-</v>
      </c>
      <c r="AG71" s="92" t="str">
        <f>IFERROR(IF(AG$3='Rent Roll'!$U16,MAX(-SUMIF('Monthly Cash Flow'!$F$7:$EG$7,AG$4,'Monthly Cash Flow'!$F$18:$EG$18)-'Rent Roll'!$V16,0)*'Rent Roll'!$T16*'Rent Roll'!$R16,"-"),"-")</f>
        <v>-</v>
      </c>
      <c r="AH71" s="92" t="str">
        <f>IFERROR(IF(AH$3='Rent Roll'!$U16,MAX(-SUMIF('Monthly Cash Flow'!$F$7:$EG$7,AH$4,'Monthly Cash Flow'!$F$18:$EG$18)-'Rent Roll'!$V16,0)*'Rent Roll'!$T16*'Rent Roll'!$R16,"-"),"-")</f>
        <v>-</v>
      </c>
      <c r="AI71" s="92" t="str">
        <f>IFERROR(IF(AI$3='Rent Roll'!$U16,MAX(-SUMIF('Monthly Cash Flow'!$F$7:$EG$7,AI$4,'Monthly Cash Flow'!$F$18:$EG$18)-'Rent Roll'!$V16,0)*'Rent Roll'!$T16*'Rent Roll'!$R16,"-"),"-")</f>
        <v>-</v>
      </c>
      <c r="AJ71" s="92" t="str">
        <f>IFERROR(IF(AJ$3='Rent Roll'!$U16,MAX(-SUMIF('Monthly Cash Flow'!$F$7:$EG$7,AJ$4,'Monthly Cash Flow'!$F$18:$EG$18)-'Rent Roll'!$V16,0)*'Rent Roll'!$T16*'Rent Roll'!$R16,"-"),"-")</f>
        <v>-</v>
      </c>
      <c r="AK71" s="92" t="str">
        <f>IFERROR(IF(AK$3='Rent Roll'!$U16,MAX(-SUMIF('Monthly Cash Flow'!$F$7:$EG$7,AK$4,'Monthly Cash Flow'!$F$18:$EG$18)-'Rent Roll'!$V16,0)*'Rent Roll'!$T16*'Rent Roll'!$R16,"-"),"-")</f>
        <v>-</v>
      </c>
      <c r="AL71" s="92" t="str">
        <f>IFERROR(IF(AL$3='Rent Roll'!$U16,MAX(-SUMIF('Monthly Cash Flow'!$F$7:$EG$7,AL$4,'Monthly Cash Flow'!$F$18:$EG$18)-'Rent Roll'!$V16,0)*'Rent Roll'!$T16*'Rent Roll'!$R16,"-"),"-")</f>
        <v>-</v>
      </c>
      <c r="AM71" s="92" t="str">
        <f>IFERROR(IF(AM$3='Rent Roll'!$U16,MAX(-SUMIF('Monthly Cash Flow'!$F$7:$EG$7,AM$4,'Monthly Cash Flow'!$F$18:$EG$18)-'Rent Roll'!$V16,0)*'Rent Roll'!$T16*'Rent Roll'!$R16,"-"),"-")</f>
        <v>-</v>
      </c>
      <c r="AN71" s="92" t="str">
        <f>IFERROR(IF(AN$3='Rent Roll'!$U16,MAX(-SUMIF('Monthly Cash Flow'!$F$7:$EG$7,AN$4,'Monthly Cash Flow'!$F$18:$EG$18)-'Rent Roll'!$V16,0)*'Rent Roll'!$T16*'Rent Roll'!$R16,"-"),"-")</f>
        <v>-</v>
      </c>
      <c r="AO71" s="92" t="str">
        <f>IFERROR(IF(AO$3='Rent Roll'!$U16,MAX(-SUMIF('Monthly Cash Flow'!$F$7:$EG$7,AO$4,'Monthly Cash Flow'!$F$18:$EG$18)-'Rent Roll'!$V16,0)*'Rent Roll'!$T16*'Rent Roll'!$R16,"-"),"-")</f>
        <v>-</v>
      </c>
      <c r="AP71" s="92" t="str">
        <f>IFERROR(IF(AP$3='Rent Roll'!$U16,MAX(-SUMIF('Monthly Cash Flow'!$F$7:$EG$7,AP$4,'Monthly Cash Flow'!$F$18:$EG$18)-'Rent Roll'!$V16,0)*'Rent Roll'!$T16*'Rent Roll'!$R16,"-"),"-")</f>
        <v>-</v>
      </c>
      <c r="AQ71" s="92" t="str">
        <f>IFERROR(IF(AQ$3='Rent Roll'!$U16,MAX(-SUMIF('Monthly Cash Flow'!$F$7:$EG$7,AQ$4,'Monthly Cash Flow'!$F$18:$EG$18)-'Rent Roll'!$V16,0)*'Rent Roll'!$T16*'Rent Roll'!$R16,"-"),"-")</f>
        <v>-</v>
      </c>
      <c r="AR71" s="92" t="str">
        <f>IFERROR(IF(AR$3='Rent Roll'!$U16,MAX(-SUMIF('Monthly Cash Flow'!$F$7:$EG$7,AR$4,'Monthly Cash Flow'!$F$18:$EG$18)-'Rent Roll'!$V16,0)*'Rent Roll'!$T16*'Rent Roll'!$R16,"-"),"-")</f>
        <v>-</v>
      </c>
      <c r="AS71" s="92" t="str">
        <f>IFERROR(IF(AS$3='Rent Roll'!$U16,MAX(-SUMIF('Monthly Cash Flow'!$F$7:$EG$7,AS$4,'Monthly Cash Flow'!$F$18:$EG$18)-'Rent Roll'!$V16,0)*'Rent Roll'!$T16*'Rent Roll'!$R16,"-"),"-")</f>
        <v>-</v>
      </c>
      <c r="AT71" s="92" t="str">
        <f>IFERROR(IF(AT$3='Rent Roll'!$U16,MAX(-SUMIF('Monthly Cash Flow'!$F$7:$EG$7,AT$4,'Monthly Cash Flow'!$F$18:$EG$18)-'Rent Roll'!$V16,0)*'Rent Roll'!$T16*'Rent Roll'!$R16,"-"),"-")</f>
        <v>-</v>
      </c>
      <c r="AU71" s="92" t="str">
        <f>IFERROR(IF(AU$3='Rent Roll'!$U16,MAX(-SUMIF('Monthly Cash Flow'!$F$7:$EG$7,AU$4,'Monthly Cash Flow'!$F$18:$EG$18)-'Rent Roll'!$V16,0)*'Rent Roll'!$T16*'Rent Roll'!$R16,"-"),"-")</f>
        <v>-</v>
      </c>
      <c r="AV71" s="92" t="str">
        <f>IFERROR(IF(AV$3='Rent Roll'!$U16,MAX(-SUMIF('Monthly Cash Flow'!$F$7:$EG$7,AV$4,'Monthly Cash Flow'!$F$18:$EG$18)-'Rent Roll'!$V16,0)*'Rent Roll'!$T16*'Rent Roll'!$R16,"-"),"-")</f>
        <v>-</v>
      </c>
      <c r="AW71" s="92" t="str">
        <f>IFERROR(IF(AW$3='Rent Roll'!$U16,MAX(-SUMIF('Monthly Cash Flow'!$F$7:$EG$7,AW$4,'Monthly Cash Flow'!$F$18:$EG$18)-'Rent Roll'!$V16,0)*'Rent Roll'!$T16*'Rent Roll'!$R16,"-"),"-")</f>
        <v>-</v>
      </c>
      <c r="AX71" s="92" t="str">
        <f>IFERROR(IF(AX$3='Rent Roll'!$U16,MAX(-SUMIF('Monthly Cash Flow'!$F$7:$EG$7,AX$4,'Monthly Cash Flow'!$F$18:$EG$18)-'Rent Roll'!$V16,0)*'Rent Roll'!$T16*'Rent Roll'!$R16,"-"),"-")</f>
        <v>-</v>
      </c>
      <c r="AY71" s="92" t="str">
        <f>IFERROR(IF(AY$3='Rent Roll'!$U16,MAX(-SUMIF('Monthly Cash Flow'!$F$7:$EG$7,AY$4,'Monthly Cash Flow'!$F$18:$EG$18)-'Rent Roll'!$V16,0)*'Rent Roll'!$T16*'Rent Roll'!$R16,"-"),"-")</f>
        <v>-</v>
      </c>
      <c r="AZ71" s="92" t="str">
        <f>IFERROR(IF(AZ$3='Rent Roll'!$U16,MAX(-SUMIF('Monthly Cash Flow'!$F$7:$EG$7,AZ$4,'Monthly Cash Flow'!$F$18:$EG$18)-'Rent Roll'!$V16,0)*'Rent Roll'!$T16*'Rent Roll'!$R16,"-"),"-")</f>
        <v>-</v>
      </c>
      <c r="BA71" s="92" t="str">
        <f>IFERROR(IF(BA$3='Rent Roll'!$U16,MAX(-SUMIF('Monthly Cash Flow'!$F$7:$EG$7,BA$4,'Monthly Cash Flow'!$F$18:$EG$18)-'Rent Roll'!$V16,0)*'Rent Roll'!$T16*'Rent Roll'!$R16,"-"),"-")</f>
        <v>-</v>
      </c>
      <c r="BB71" s="92" t="str">
        <f>IFERROR(IF(BB$3='Rent Roll'!$U16,MAX(-SUMIF('Monthly Cash Flow'!$F$7:$EG$7,BB$4,'Monthly Cash Flow'!$F$18:$EG$18)-'Rent Roll'!$V16,0)*'Rent Roll'!$T16*'Rent Roll'!$R16,"-"),"-")</f>
        <v>-</v>
      </c>
      <c r="BC71" s="92" t="str">
        <f>IFERROR(IF(BC$3='Rent Roll'!$U16,MAX(-SUMIF('Monthly Cash Flow'!$F$7:$EG$7,BC$4,'Monthly Cash Flow'!$F$18:$EG$18)-'Rent Roll'!$V16,0)*'Rent Roll'!$T16*'Rent Roll'!$R16,"-"),"-")</f>
        <v>-</v>
      </c>
      <c r="BD71" s="92" t="str">
        <f>IFERROR(IF(BD$3='Rent Roll'!$U16,MAX(-SUMIF('Monthly Cash Flow'!$F$7:$EG$7,BD$4,'Monthly Cash Flow'!$F$18:$EG$18)-'Rent Roll'!$V16,0)*'Rent Roll'!$T16*'Rent Roll'!$R16,"-"),"-")</f>
        <v>-</v>
      </c>
      <c r="BE71" s="92" t="str">
        <f>IFERROR(IF(BE$3='Rent Roll'!$U16,MAX(-SUMIF('Monthly Cash Flow'!$F$7:$EG$7,BE$4,'Monthly Cash Flow'!$F$18:$EG$18)-'Rent Roll'!$V16,0)*'Rent Roll'!$T16*'Rent Roll'!$R16,"-"),"-")</f>
        <v>-</v>
      </c>
      <c r="BF71" s="92" t="str">
        <f>IFERROR(IF(BF$3='Rent Roll'!$U16,MAX(-SUMIF('Monthly Cash Flow'!$F$7:$EG$7,BF$4,'Monthly Cash Flow'!$F$18:$EG$18)-'Rent Roll'!$V16,0)*'Rent Roll'!$T16*'Rent Roll'!$R16,"-"),"-")</f>
        <v>-</v>
      </c>
      <c r="BG71" s="92" t="str">
        <f>IFERROR(IF(BG$3='Rent Roll'!$U16,MAX(-SUMIF('Monthly Cash Flow'!$F$7:$EG$7,BG$4,'Monthly Cash Flow'!$F$18:$EG$18)-'Rent Roll'!$V16,0)*'Rent Roll'!$T16*'Rent Roll'!$R16,"-"),"-")</f>
        <v>-</v>
      </c>
      <c r="BH71" s="92" t="str">
        <f>IFERROR(IF(BH$3='Rent Roll'!$U16,MAX(-SUMIF('Monthly Cash Flow'!$F$7:$EG$7,BH$4,'Monthly Cash Flow'!$F$18:$EG$18)-'Rent Roll'!$V16,0)*'Rent Roll'!$T16*'Rent Roll'!$R16,"-"),"-")</f>
        <v>-</v>
      </c>
      <c r="BI71" s="92" t="str">
        <f>IFERROR(IF(BI$3='Rent Roll'!$U16,MAX(-SUMIF('Monthly Cash Flow'!$F$7:$EG$7,BI$4,'Monthly Cash Flow'!$F$18:$EG$18)-'Rent Roll'!$V16,0)*'Rent Roll'!$T16*'Rent Roll'!$R16,"-"),"-")</f>
        <v>-</v>
      </c>
      <c r="BJ71" s="92" t="str">
        <f>IFERROR(IF(BJ$3='Rent Roll'!$U16,MAX(-SUMIF('Monthly Cash Flow'!$F$7:$EG$7,BJ$4,'Monthly Cash Flow'!$F$18:$EG$18)-'Rent Roll'!$V16,0)*'Rent Roll'!$T16*'Rent Roll'!$R16,"-"),"-")</f>
        <v>-</v>
      </c>
      <c r="BK71" s="92" t="str">
        <f>IFERROR(IF(BK$3='Rent Roll'!$U16,MAX(-SUMIF('Monthly Cash Flow'!$F$7:$EG$7,BK$4,'Monthly Cash Flow'!$F$18:$EG$18)-'Rent Roll'!$V16,0)*'Rent Roll'!$T16*'Rent Roll'!$R16,"-"),"-")</f>
        <v>-</v>
      </c>
      <c r="BL71" s="92" t="str">
        <f>IFERROR(IF(BL$3='Rent Roll'!$U16,MAX(-SUMIF('Monthly Cash Flow'!$F$7:$EG$7,BL$4,'Monthly Cash Flow'!$F$18:$EG$18)-'Rent Roll'!$V16,0)*'Rent Roll'!$T16*'Rent Roll'!$R16,"-"),"-")</f>
        <v>-</v>
      </c>
      <c r="BM71" s="92" t="str">
        <f>IFERROR(IF(BM$3='Rent Roll'!$U16,MAX(-SUMIF('Monthly Cash Flow'!$F$7:$EG$7,BM$4,'Monthly Cash Flow'!$F$18:$EG$18)-'Rent Roll'!$V16,0)*'Rent Roll'!$T16*'Rent Roll'!$R16,"-"),"-")</f>
        <v>-</v>
      </c>
      <c r="BN71" s="92" t="str">
        <f>IFERROR(IF(BN$3='Rent Roll'!$U16,MAX(-SUMIF('Monthly Cash Flow'!$F$7:$EG$7,BN$4,'Monthly Cash Flow'!$F$18:$EG$18)-'Rent Roll'!$V16,0)*'Rent Roll'!$T16*'Rent Roll'!$R16,"-"),"-")</f>
        <v>-</v>
      </c>
      <c r="BO71" s="92" t="str">
        <f>IFERROR(IF(BO$3='Rent Roll'!$U16,MAX(-SUMIF('Monthly Cash Flow'!$F$7:$EG$7,BO$4,'Monthly Cash Flow'!$F$18:$EG$18)-'Rent Roll'!$V16,0)*'Rent Roll'!$T16*'Rent Roll'!$R16,"-"),"-")</f>
        <v>-</v>
      </c>
      <c r="BP71" s="92" t="str">
        <f>IFERROR(IF(BP$3='Rent Roll'!$U16,MAX(-SUMIF('Monthly Cash Flow'!$F$7:$EG$7,BP$4,'Monthly Cash Flow'!$F$18:$EG$18)-'Rent Roll'!$V16,0)*'Rent Roll'!$T16*'Rent Roll'!$R16,"-"),"-")</f>
        <v>-</v>
      </c>
      <c r="BQ71" s="92" t="str">
        <f>IFERROR(IF(BQ$3='Rent Roll'!$U16,MAX(-SUMIF('Monthly Cash Flow'!$F$7:$EG$7,BQ$4,'Monthly Cash Flow'!$F$18:$EG$18)-'Rent Roll'!$V16,0)*'Rent Roll'!$T16*'Rent Roll'!$R16,"-"),"-")</f>
        <v>-</v>
      </c>
      <c r="BR71" s="92" t="str">
        <f>IFERROR(IF(BR$3='Rent Roll'!$U16,MAX(-SUMIF('Monthly Cash Flow'!$F$7:$EG$7,BR$4,'Monthly Cash Flow'!$F$18:$EG$18)-'Rent Roll'!$V16,0)*'Rent Roll'!$T16*'Rent Roll'!$R16,"-"),"-")</f>
        <v>-</v>
      </c>
      <c r="BS71" s="92" t="str">
        <f>IFERROR(IF(BS$3='Rent Roll'!$U16,MAX(-SUMIF('Monthly Cash Flow'!$F$7:$EG$7,BS$4,'Monthly Cash Flow'!$F$18:$EG$18)-'Rent Roll'!$V16,0)*'Rent Roll'!$T16*'Rent Roll'!$R16,"-"),"-")</f>
        <v>-</v>
      </c>
      <c r="BT71" s="92" t="str">
        <f>IFERROR(IF(BT$3='Rent Roll'!$U16,MAX(-SUMIF('Monthly Cash Flow'!$F$7:$EG$7,BT$4,'Monthly Cash Flow'!$F$18:$EG$18)-'Rent Roll'!$V16,0)*'Rent Roll'!$T16*'Rent Roll'!$R16,"-"),"-")</f>
        <v>-</v>
      </c>
      <c r="BU71" s="92" t="str">
        <f>IFERROR(IF(BU$3='Rent Roll'!$U16,MAX(-SUMIF('Monthly Cash Flow'!$F$7:$EG$7,BU$4,'Monthly Cash Flow'!$F$18:$EG$18)-'Rent Roll'!$V16,0)*'Rent Roll'!$T16*'Rent Roll'!$R16,"-"),"-")</f>
        <v>-</v>
      </c>
      <c r="BV71" s="92" t="str">
        <f>IFERROR(IF(BV$3='Rent Roll'!$U16,MAX(-SUMIF('Monthly Cash Flow'!$F$7:$EG$7,BV$4,'Monthly Cash Flow'!$F$18:$EG$18)-'Rent Roll'!$V16,0)*'Rent Roll'!$T16*'Rent Roll'!$R16,"-"),"-")</f>
        <v>-</v>
      </c>
      <c r="BW71" s="92" t="str">
        <f>IFERROR(IF(BW$3='Rent Roll'!$U16,MAX(-SUMIF('Monthly Cash Flow'!$F$7:$EG$7,BW$4,'Monthly Cash Flow'!$F$18:$EG$18)-'Rent Roll'!$V16,0)*'Rent Roll'!$T16*'Rent Roll'!$R16,"-"),"-")</f>
        <v>-</v>
      </c>
      <c r="BX71" s="92" t="str">
        <f>IFERROR(IF(BX$3='Rent Roll'!$U16,MAX(-SUMIF('Monthly Cash Flow'!$F$7:$EG$7,BX$4,'Monthly Cash Flow'!$F$18:$EG$18)-'Rent Roll'!$V16,0)*'Rent Roll'!$T16*'Rent Roll'!$R16,"-"),"-")</f>
        <v>-</v>
      </c>
      <c r="BY71" s="92" t="str">
        <f>IFERROR(IF(BY$3='Rent Roll'!$U16,MAX(-SUMIF('Monthly Cash Flow'!$F$7:$EG$7,BY$4,'Monthly Cash Flow'!$F$18:$EG$18)-'Rent Roll'!$V16,0)*'Rent Roll'!$T16*'Rent Roll'!$R16,"-"),"-")</f>
        <v>-</v>
      </c>
      <c r="BZ71" s="92" t="str">
        <f>IFERROR(IF(BZ$3='Rent Roll'!$U16,MAX(-SUMIF('Monthly Cash Flow'!$F$7:$EG$7,BZ$4,'Monthly Cash Flow'!$F$18:$EG$18)-'Rent Roll'!$V16,0)*'Rent Roll'!$T16*'Rent Roll'!$R16,"-"),"-")</f>
        <v>-</v>
      </c>
      <c r="CA71" s="92" t="str">
        <f>IFERROR(IF(CA$3='Rent Roll'!$U16,MAX(-SUMIF('Monthly Cash Flow'!$F$7:$EG$7,CA$4,'Monthly Cash Flow'!$F$18:$EG$18)-'Rent Roll'!$V16,0)*'Rent Roll'!$T16*'Rent Roll'!$R16,"-"),"-")</f>
        <v>-</v>
      </c>
      <c r="CB71" s="92" t="str">
        <f>IFERROR(IF(CB$3='Rent Roll'!$U16,MAX(-SUMIF('Monthly Cash Flow'!$F$7:$EG$7,CB$4,'Monthly Cash Flow'!$F$18:$EG$18)-'Rent Roll'!$V16,0)*'Rent Roll'!$T16*'Rent Roll'!$R16,"-"),"-")</f>
        <v>-</v>
      </c>
      <c r="CC71" s="92" t="str">
        <f>IFERROR(IF(CC$3='Rent Roll'!$U16,MAX(-SUMIF('Monthly Cash Flow'!$F$7:$EG$7,CC$4,'Monthly Cash Flow'!$F$18:$EG$18)-'Rent Roll'!$V16,0)*'Rent Roll'!$T16*'Rent Roll'!$R16,"-"),"-")</f>
        <v>-</v>
      </c>
      <c r="CD71" s="92" t="str">
        <f>IFERROR(IF(CD$3='Rent Roll'!$U16,MAX(-SUMIF('Monthly Cash Flow'!$F$7:$EG$7,CD$4,'Monthly Cash Flow'!$F$18:$EG$18)-'Rent Roll'!$V16,0)*'Rent Roll'!$T16*'Rent Roll'!$R16,"-"),"-")</f>
        <v>-</v>
      </c>
      <c r="CE71" s="92" t="str">
        <f>IFERROR(IF(CE$3='Rent Roll'!$U16,MAX(-SUMIF('Monthly Cash Flow'!$F$7:$EG$7,CE$4,'Monthly Cash Flow'!$F$18:$EG$18)-'Rent Roll'!$V16,0)*'Rent Roll'!$T16*'Rent Roll'!$R16,"-"),"-")</f>
        <v>-</v>
      </c>
      <c r="CF71" s="92" t="str">
        <f>IFERROR(IF(CF$3='Rent Roll'!$U16,MAX(-SUMIF('Monthly Cash Flow'!$F$7:$EG$7,CF$4,'Monthly Cash Flow'!$F$18:$EG$18)-'Rent Roll'!$V16,0)*'Rent Roll'!$T16*'Rent Roll'!$R16,"-"),"-")</f>
        <v>-</v>
      </c>
      <c r="CG71" s="92" t="str">
        <f>IFERROR(IF(CG$3='Rent Roll'!$U16,MAX(-SUMIF('Monthly Cash Flow'!$F$7:$EG$7,CG$4,'Monthly Cash Flow'!$F$18:$EG$18)-'Rent Roll'!$V16,0)*'Rent Roll'!$T16*'Rent Roll'!$R16,"-"),"-")</f>
        <v>-</v>
      </c>
      <c r="CH71" s="92" t="str">
        <f>IFERROR(IF(CH$3='Rent Roll'!$U16,MAX(-SUMIF('Monthly Cash Flow'!$F$7:$EG$7,CH$4,'Monthly Cash Flow'!$F$18:$EG$18)-'Rent Roll'!$V16,0)*'Rent Roll'!$T16*'Rent Roll'!$R16,"-"),"-")</f>
        <v>-</v>
      </c>
      <c r="CI71" s="92" t="str">
        <f>IFERROR(IF(CI$3='Rent Roll'!$U16,MAX(-SUMIF('Monthly Cash Flow'!$F$7:$EG$7,CI$4,'Monthly Cash Flow'!$F$18:$EG$18)-'Rent Roll'!$V16,0)*'Rent Roll'!$T16*'Rent Roll'!$R16,"-"),"-")</f>
        <v>-</v>
      </c>
      <c r="CJ71" s="92" t="str">
        <f>IFERROR(IF(CJ$3='Rent Roll'!$U16,MAX(-SUMIF('Monthly Cash Flow'!$F$7:$EG$7,CJ$4,'Monthly Cash Flow'!$F$18:$EG$18)-'Rent Roll'!$V16,0)*'Rent Roll'!$T16*'Rent Roll'!$R16,"-"),"-")</f>
        <v>-</v>
      </c>
      <c r="CK71" s="92" t="str">
        <f>IFERROR(IF(CK$3='Rent Roll'!$U16,MAX(-SUMIF('Monthly Cash Flow'!$F$7:$EG$7,CK$4,'Monthly Cash Flow'!$F$18:$EG$18)-'Rent Roll'!$V16,0)*'Rent Roll'!$T16*'Rent Roll'!$R16,"-"),"-")</f>
        <v>-</v>
      </c>
      <c r="CL71" s="92" t="str">
        <f>IFERROR(IF(CL$3='Rent Roll'!$U16,MAX(-SUMIF('Monthly Cash Flow'!$F$7:$EG$7,CL$4,'Monthly Cash Flow'!$F$18:$EG$18)-'Rent Roll'!$V16,0)*'Rent Roll'!$T16*'Rent Roll'!$R16,"-"),"-")</f>
        <v>-</v>
      </c>
      <c r="CM71" s="92" t="str">
        <f>IFERROR(IF(CM$3='Rent Roll'!$U16,MAX(-SUMIF('Monthly Cash Flow'!$F$7:$EG$7,CM$4,'Monthly Cash Flow'!$F$18:$EG$18)-'Rent Roll'!$V16,0)*'Rent Roll'!$T16*'Rent Roll'!$R16,"-"),"-")</f>
        <v>-</v>
      </c>
      <c r="CN71" s="92" t="str">
        <f>IFERROR(IF(CN$3='Rent Roll'!$U16,MAX(-SUMIF('Monthly Cash Flow'!$F$7:$EG$7,CN$4,'Monthly Cash Flow'!$F$18:$EG$18)-'Rent Roll'!$V16,0)*'Rent Roll'!$T16*'Rent Roll'!$R16,"-"),"-")</f>
        <v>-</v>
      </c>
      <c r="CO71" s="92" t="str">
        <f>IFERROR(IF(CO$3='Rent Roll'!$U16,MAX(-SUMIF('Monthly Cash Flow'!$F$7:$EG$7,CO$4,'Monthly Cash Flow'!$F$18:$EG$18)-'Rent Roll'!$V16,0)*'Rent Roll'!$T16*'Rent Roll'!$R16,"-"),"-")</f>
        <v>-</v>
      </c>
      <c r="CP71" s="92" t="str">
        <f>IFERROR(IF(CP$3='Rent Roll'!$U16,MAX(-SUMIF('Monthly Cash Flow'!$F$7:$EG$7,CP$4,'Monthly Cash Flow'!$F$18:$EG$18)-'Rent Roll'!$V16,0)*'Rent Roll'!$T16*'Rent Roll'!$R16,"-"),"-")</f>
        <v>-</v>
      </c>
      <c r="CQ71" s="92" t="str">
        <f>IFERROR(IF(CQ$3='Rent Roll'!$U16,MAX(-SUMIF('Monthly Cash Flow'!$F$7:$EG$7,CQ$4,'Monthly Cash Flow'!$F$18:$EG$18)-'Rent Roll'!$V16,0)*'Rent Roll'!$T16*'Rent Roll'!$R16,"-"),"-")</f>
        <v>-</v>
      </c>
      <c r="CR71" s="92" t="str">
        <f>IFERROR(IF(CR$3='Rent Roll'!$U16,MAX(-SUMIF('Monthly Cash Flow'!$F$7:$EG$7,CR$4,'Monthly Cash Flow'!$F$18:$EG$18)-'Rent Roll'!$V16,0)*'Rent Roll'!$T16*'Rent Roll'!$R16,"-"),"-")</f>
        <v>-</v>
      </c>
      <c r="CS71" s="92" t="str">
        <f>IFERROR(IF(CS$3='Rent Roll'!$U16,MAX(-SUMIF('Monthly Cash Flow'!$F$7:$EG$7,CS$4,'Monthly Cash Flow'!$F$18:$EG$18)-'Rent Roll'!$V16,0)*'Rent Roll'!$T16*'Rent Roll'!$R16,"-"),"-")</f>
        <v>-</v>
      </c>
      <c r="CT71" s="92" t="str">
        <f>IFERROR(IF(CT$3='Rent Roll'!$U16,MAX(-SUMIF('Monthly Cash Flow'!$F$7:$EG$7,CT$4,'Monthly Cash Flow'!$F$18:$EG$18)-'Rent Roll'!$V16,0)*'Rent Roll'!$T16*'Rent Roll'!$R16,"-"),"-")</f>
        <v>-</v>
      </c>
      <c r="CU71" s="92" t="str">
        <f>IFERROR(IF(CU$3='Rent Roll'!$U16,MAX(-SUMIF('Monthly Cash Flow'!$F$7:$EG$7,CU$4,'Monthly Cash Flow'!$F$18:$EG$18)-'Rent Roll'!$V16,0)*'Rent Roll'!$T16*'Rent Roll'!$R16,"-"),"-")</f>
        <v>-</v>
      </c>
      <c r="CV71" s="92" t="str">
        <f>IFERROR(IF(CV$3='Rent Roll'!$U16,MAX(-SUMIF('Monthly Cash Flow'!$F$7:$EG$7,CV$4,'Monthly Cash Flow'!$F$18:$EG$18)-'Rent Roll'!$V16,0)*'Rent Roll'!$T16*'Rent Roll'!$R16,"-"),"-")</f>
        <v>-</v>
      </c>
      <c r="CW71" s="92" t="str">
        <f>IFERROR(IF(CW$3='Rent Roll'!$U16,MAX(-SUMIF('Monthly Cash Flow'!$F$7:$EG$7,CW$4,'Monthly Cash Flow'!$F$18:$EG$18)-'Rent Roll'!$V16,0)*'Rent Roll'!$T16*'Rent Roll'!$R16,"-"),"-")</f>
        <v>-</v>
      </c>
      <c r="CX71" s="92" t="str">
        <f>IFERROR(IF(CX$3='Rent Roll'!$U16,MAX(-SUMIF('Monthly Cash Flow'!$F$7:$EG$7,CX$4,'Monthly Cash Flow'!$F$18:$EG$18)-'Rent Roll'!$V16,0)*'Rent Roll'!$T16*'Rent Roll'!$R16,"-"),"-")</f>
        <v>-</v>
      </c>
      <c r="CY71" s="92" t="str">
        <f>IFERROR(IF(CY$3='Rent Roll'!$U16,MAX(-SUMIF('Monthly Cash Flow'!$F$7:$EG$7,CY$4,'Monthly Cash Flow'!$F$18:$EG$18)-'Rent Roll'!$V16,0)*'Rent Roll'!$T16*'Rent Roll'!$R16,"-"),"-")</f>
        <v>-</v>
      </c>
      <c r="CZ71" s="92" t="str">
        <f>IFERROR(IF(CZ$3='Rent Roll'!$U16,MAX(-SUMIF('Monthly Cash Flow'!$F$7:$EG$7,CZ$4,'Monthly Cash Flow'!$F$18:$EG$18)-'Rent Roll'!$V16,0)*'Rent Roll'!$T16*'Rent Roll'!$R16,"-"),"-")</f>
        <v>-</v>
      </c>
      <c r="DA71" s="92" t="str">
        <f>IFERROR(IF(DA$3='Rent Roll'!$U16,MAX(-SUMIF('Monthly Cash Flow'!$F$7:$EG$7,DA$4,'Monthly Cash Flow'!$F$18:$EG$18)-'Rent Roll'!$V16,0)*'Rent Roll'!$T16*'Rent Roll'!$R16,"-"),"-")</f>
        <v>-</v>
      </c>
      <c r="DB71" s="92" t="str">
        <f>IFERROR(IF(DB$3='Rent Roll'!$U16,MAX(-SUMIF('Monthly Cash Flow'!$F$7:$EG$7,DB$4,'Monthly Cash Flow'!$F$18:$EG$18)-'Rent Roll'!$V16,0)*'Rent Roll'!$T16*'Rent Roll'!$R16,"-"),"-")</f>
        <v>-</v>
      </c>
      <c r="DC71" s="92" t="str">
        <f>IFERROR(IF(DC$3='Rent Roll'!$U16,MAX(-SUMIF('Monthly Cash Flow'!$F$7:$EG$7,DC$4,'Monthly Cash Flow'!$F$18:$EG$18)-'Rent Roll'!$V16,0)*'Rent Roll'!$T16*'Rent Roll'!$R16,"-"),"-")</f>
        <v>-</v>
      </c>
      <c r="DD71" s="92" t="str">
        <f>IFERROR(IF(DD$3='Rent Roll'!$U16,MAX(-SUMIF('Monthly Cash Flow'!$F$7:$EG$7,DD$4,'Monthly Cash Flow'!$F$18:$EG$18)-'Rent Roll'!$V16,0)*'Rent Roll'!$T16*'Rent Roll'!$R16,"-"),"-")</f>
        <v>-</v>
      </c>
      <c r="DE71" s="92" t="str">
        <f>IFERROR(IF(DE$3='Rent Roll'!$U16,MAX(-SUMIF('Monthly Cash Flow'!$F$7:$EG$7,DE$4,'Monthly Cash Flow'!$F$18:$EG$18)-'Rent Roll'!$V16,0)*'Rent Roll'!$T16*'Rent Roll'!$R16,"-"),"-")</f>
        <v>-</v>
      </c>
      <c r="DF71" s="92" t="str">
        <f>IFERROR(IF(DF$3='Rent Roll'!$U16,MAX(-SUMIF('Monthly Cash Flow'!$F$7:$EG$7,DF$4,'Monthly Cash Flow'!$F$18:$EG$18)-'Rent Roll'!$V16,0)*'Rent Roll'!$T16*'Rent Roll'!$R16,"-"),"-")</f>
        <v>-</v>
      </c>
      <c r="DG71" s="92" t="str">
        <f>IFERROR(IF(DG$3='Rent Roll'!$U16,MAX(-SUMIF('Monthly Cash Flow'!$F$7:$EG$7,DG$4,'Monthly Cash Flow'!$F$18:$EG$18)-'Rent Roll'!$V16,0)*'Rent Roll'!$T16*'Rent Roll'!$R16,"-"),"-")</f>
        <v>-</v>
      </c>
      <c r="DH71" s="92" t="str">
        <f>IFERROR(IF(DH$3='Rent Roll'!$U16,MAX(-SUMIF('Monthly Cash Flow'!$F$7:$EG$7,DH$4,'Monthly Cash Flow'!$F$18:$EG$18)-'Rent Roll'!$V16,0)*'Rent Roll'!$T16*'Rent Roll'!$R16,"-"),"-")</f>
        <v>-</v>
      </c>
      <c r="DI71" s="92" t="str">
        <f>IFERROR(IF(DI$3='Rent Roll'!$U16,MAX(-SUMIF('Monthly Cash Flow'!$F$7:$EG$7,DI$4,'Monthly Cash Flow'!$F$18:$EG$18)-'Rent Roll'!$V16,0)*'Rent Roll'!$T16*'Rent Roll'!$R16,"-"),"-")</f>
        <v>-</v>
      </c>
      <c r="DJ71" s="92" t="str">
        <f>IFERROR(IF(DJ$3='Rent Roll'!$U16,MAX(-SUMIF('Monthly Cash Flow'!$F$7:$EG$7,DJ$4,'Monthly Cash Flow'!$F$18:$EG$18)-'Rent Roll'!$V16,0)*'Rent Roll'!$T16*'Rent Roll'!$R16,"-"),"-")</f>
        <v>-</v>
      </c>
      <c r="DK71" s="92" t="str">
        <f>IFERROR(IF(DK$3='Rent Roll'!$U16,MAX(-SUMIF('Monthly Cash Flow'!$F$7:$EG$7,DK$4,'Monthly Cash Flow'!$F$18:$EG$18)-'Rent Roll'!$V16,0)*'Rent Roll'!$T16*'Rent Roll'!$R16,"-"),"-")</f>
        <v>-</v>
      </c>
      <c r="DL71" s="92" t="str">
        <f>IFERROR(IF(DL$3='Rent Roll'!$U16,MAX(-SUMIF('Monthly Cash Flow'!$F$7:$EG$7,DL$4,'Monthly Cash Flow'!$F$18:$EG$18)-'Rent Roll'!$V16,0)*'Rent Roll'!$T16*'Rent Roll'!$R16,"-"),"-")</f>
        <v>-</v>
      </c>
      <c r="DM71" s="92" t="str">
        <f>IFERROR(IF(DM$3='Rent Roll'!$U16,MAX(-SUMIF('Monthly Cash Flow'!$F$7:$EG$7,DM$4,'Monthly Cash Flow'!$F$18:$EG$18)-'Rent Roll'!$V16,0)*'Rent Roll'!$T16*'Rent Roll'!$R16,"-"),"-")</f>
        <v>-</v>
      </c>
      <c r="DN71" s="92" t="str">
        <f>IFERROR(IF(DN$3='Rent Roll'!$U16,MAX(-SUMIF('Monthly Cash Flow'!$F$7:$EG$7,DN$4,'Monthly Cash Flow'!$F$18:$EG$18)-'Rent Roll'!$V16,0)*'Rent Roll'!$T16*'Rent Roll'!$R16,"-"),"-")</f>
        <v>-</v>
      </c>
      <c r="DO71" s="92" t="str">
        <f>IFERROR(IF(DO$3='Rent Roll'!$U16,MAX(-SUMIF('Monthly Cash Flow'!$F$7:$EG$7,DO$4,'Monthly Cash Flow'!$F$18:$EG$18)-'Rent Roll'!$V16,0)*'Rent Roll'!$T16*'Rent Roll'!$R16,"-"),"-")</f>
        <v>-</v>
      </c>
      <c r="DP71" s="92" t="str">
        <f>IFERROR(IF(DP$3='Rent Roll'!$U16,MAX(-SUMIF('Monthly Cash Flow'!$F$7:$EG$7,DP$4,'Monthly Cash Flow'!$F$18:$EG$18)-'Rent Roll'!$V16,0)*'Rent Roll'!$T16*'Rent Roll'!$R16,"-"),"-")</f>
        <v>-</v>
      </c>
      <c r="DQ71" s="92" t="str">
        <f>IFERROR(IF(DQ$3='Rent Roll'!$U16,MAX(-SUMIF('Monthly Cash Flow'!$F$7:$EG$7,DQ$4,'Monthly Cash Flow'!$F$18:$EG$18)-'Rent Roll'!$V16,0)*'Rent Roll'!$T16*'Rent Roll'!$R16,"-"),"-")</f>
        <v>-</v>
      </c>
      <c r="DR71" s="92" t="str">
        <f>IFERROR(IF(DR$3='Rent Roll'!$U16,MAX(-SUMIF('Monthly Cash Flow'!$F$7:$EG$7,DR$4,'Monthly Cash Flow'!$F$18:$EG$18)-'Rent Roll'!$V16,0)*'Rent Roll'!$T16*'Rent Roll'!$R16,"-"),"-")</f>
        <v>-</v>
      </c>
      <c r="DS71" s="92" t="str">
        <f>IFERROR(IF(DS$3='Rent Roll'!$U16,MAX(-SUMIF('Monthly Cash Flow'!$F$7:$EG$7,DS$4,'Monthly Cash Flow'!$F$18:$EG$18)-'Rent Roll'!$V16,0)*'Rent Roll'!$T16*'Rent Roll'!$R16,"-"),"-")</f>
        <v>-</v>
      </c>
      <c r="DT71" s="92" t="str">
        <f>IFERROR(IF(DT$3='Rent Roll'!$U16,MAX(-SUMIF('Monthly Cash Flow'!$F$7:$EG$7,DT$4,'Monthly Cash Flow'!$F$18:$EG$18)-'Rent Roll'!$V16,0)*'Rent Roll'!$T16*'Rent Roll'!$R16,"-"),"-")</f>
        <v>-</v>
      </c>
      <c r="DU71" s="92" t="str">
        <f>IFERROR(IF(DU$3='Rent Roll'!$U16,MAX(-SUMIF('Monthly Cash Flow'!$F$7:$EG$7,DU$4,'Monthly Cash Flow'!$F$18:$EG$18)-'Rent Roll'!$V16,0)*'Rent Roll'!$T16*'Rent Roll'!$R16,"-"),"-")</f>
        <v>-</v>
      </c>
      <c r="DV71" s="92" t="str">
        <f>IFERROR(IF(DV$3='Rent Roll'!$U16,MAX(-SUMIF('Monthly Cash Flow'!$F$7:$EG$7,DV$4,'Monthly Cash Flow'!$F$18:$EG$18)-'Rent Roll'!$V16,0)*'Rent Roll'!$T16*'Rent Roll'!$R16,"-"),"-")</f>
        <v>-</v>
      </c>
      <c r="DW71" s="92" t="str">
        <f>IFERROR(IF(DW$3='Rent Roll'!$U16,MAX(-SUMIF('Monthly Cash Flow'!$F$7:$EG$7,DW$4,'Monthly Cash Flow'!$F$18:$EG$18)-'Rent Roll'!$V16,0)*'Rent Roll'!$T16*'Rent Roll'!$R16,"-"),"-")</f>
        <v>-</v>
      </c>
      <c r="DX71" s="92" t="str">
        <f>IFERROR(IF(DX$3='Rent Roll'!$U16,MAX(-SUMIF('Monthly Cash Flow'!$F$7:$EG$7,DX$4,'Monthly Cash Flow'!$F$18:$EG$18)-'Rent Roll'!$V16,0)*'Rent Roll'!$T16*'Rent Roll'!$R16,"-"),"-")</f>
        <v>-</v>
      </c>
      <c r="DY71" s="92" t="str">
        <f>IFERROR(IF(DY$3='Rent Roll'!$U16,MAX(-SUMIF('Monthly Cash Flow'!$F$7:$EG$7,DY$4,'Monthly Cash Flow'!$F$18:$EG$18)-'Rent Roll'!$V16,0)*'Rent Roll'!$T16*'Rent Roll'!$R16,"-"),"-")</f>
        <v>-</v>
      </c>
      <c r="DZ71" s="92" t="str">
        <f>IFERROR(IF(DZ$3='Rent Roll'!$U16,MAX(-SUMIF('Monthly Cash Flow'!$F$7:$EG$7,DZ$4,'Monthly Cash Flow'!$F$18:$EG$18)-'Rent Roll'!$V16,0)*'Rent Roll'!$T16*'Rent Roll'!$R16,"-"),"-")</f>
        <v>-</v>
      </c>
      <c r="EA71" s="92" t="str">
        <f>IFERROR(IF(EA$3='Rent Roll'!$U16,MAX(-SUMIF('Monthly Cash Flow'!$F$7:$EG$7,EA$4,'Monthly Cash Flow'!$F$18:$EG$18)-'Rent Roll'!$V16,0)*'Rent Roll'!$T16*'Rent Roll'!$R16,"-"),"-")</f>
        <v>-</v>
      </c>
      <c r="EB71" s="92" t="str">
        <f>IFERROR(IF(EB$3='Rent Roll'!$U16,MAX(-SUMIF('Monthly Cash Flow'!$F$7:$EG$7,EB$4,'Monthly Cash Flow'!$F$18:$EG$18)-'Rent Roll'!$V16,0)*'Rent Roll'!$T16*'Rent Roll'!$R16,"-"),"-")</f>
        <v>-</v>
      </c>
      <c r="EC71" s="92" t="str">
        <f>IFERROR(IF(EC$3='Rent Roll'!$U16,MAX(-SUMIF('Monthly Cash Flow'!$F$7:$EG$7,EC$4,'Monthly Cash Flow'!$F$18:$EG$18)-'Rent Roll'!$V16,0)*'Rent Roll'!$T16*'Rent Roll'!$R16,"-"),"-")</f>
        <v>-</v>
      </c>
      <c r="ED71" s="92" t="str">
        <f>IFERROR(IF(ED$3='Rent Roll'!$U16,MAX(-SUMIF('Monthly Cash Flow'!$F$7:$EG$7,ED$4,'Monthly Cash Flow'!$F$18:$EG$18)-'Rent Roll'!$V16,0)*'Rent Roll'!$T16*'Rent Roll'!$R16,"-"),"-")</f>
        <v>-</v>
      </c>
      <c r="EE71" s="92" t="str">
        <f>IFERROR(IF(EE$3='Rent Roll'!$U16,MAX(-SUMIF('Monthly Cash Flow'!$F$7:$EG$7,EE$4,'Monthly Cash Flow'!$F$18:$EG$18)-'Rent Roll'!$V16,0)*'Rent Roll'!$T16*'Rent Roll'!$R16,"-"),"-")</f>
        <v>-</v>
      </c>
      <c r="EF71" s="214" t="str">
        <f>IFERROR(IF(EF$3='Rent Roll'!$U16,MAX(-SUMIF('Monthly Cash Flow'!$F$7:$EG$7,EF$4,'Monthly Cash Flow'!$F$18:$EG$18)-'Rent Roll'!$V16,0)*'Rent Roll'!$T16*'Rent Roll'!$R16,"-"),"-")</f>
        <v>-</v>
      </c>
      <c r="EG71" s="251" t="s">
        <v>109</v>
      </c>
    </row>
    <row r="72" spans="2:137" x14ac:dyDescent="0.25">
      <c r="B72" s="291"/>
      <c r="C72" s="287" t="str">
        <f>CONCATENATE('Rent Roll'!B17&amp;" - "&amp;'Rent Roll'!C17)</f>
        <v xml:space="preserve"> - </v>
      </c>
      <c r="D72" s="214">
        <f t="shared" si="148"/>
        <v>0</v>
      </c>
      <c r="E72" s="92" t="str">
        <f>IFERROR(IF(E$3='Rent Roll'!$U17,MAX(-SUMIF('Monthly Cash Flow'!$F$7:$EG$7,E$4,'Monthly Cash Flow'!$F$18:$EG$18)-'Rent Roll'!$V17,0)*'Rent Roll'!$T17*'Rent Roll'!$R17,"-"),"-")</f>
        <v>-</v>
      </c>
      <c r="F72" s="92" t="str">
        <f>IFERROR(IF(F$3='Rent Roll'!$U17,MAX(-SUMIF('Monthly Cash Flow'!$F$7:$EG$7,F$4,'Monthly Cash Flow'!$F$18:$EG$18)-'Rent Roll'!$V17,0)*'Rent Roll'!$T17*'Rent Roll'!$R17,"-"),"-")</f>
        <v>-</v>
      </c>
      <c r="G72" s="92" t="str">
        <f>IFERROR(IF(G$3='Rent Roll'!$U17,MAX(-SUMIF('Monthly Cash Flow'!$F$7:$EG$7,G$4,'Monthly Cash Flow'!$F$18:$EG$18)-'Rent Roll'!$V17,0)*'Rent Roll'!$T17*'Rent Roll'!$R17,"-"),"-")</f>
        <v>-</v>
      </c>
      <c r="H72" s="92" t="str">
        <f>IFERROR(IF(H$3='Rent Roll'!$U17,MAX(-SUMIF('Monthly Cash Flow'!$F$7:$EG$7,H$4,'Monthly Cash Flow'!$F$18:$EG$18)-'Rent Roll'!$V17,0)*'Rent Roll'!$T17*'Rent Roll'!$R17,"-"),"-")</f>
        <v>-</v>
      </c>
      <c r="I72" s="92" t="str">
        <f>IFERROR(IF(I$3='Rent Roll'!$U17,MAX(-SUMIF('Monthly Cash Flow'!$F$7:$EG$7,I$4,'Monthly Cash Flow'!$F$18:$EG$18)-'Rent Roll'!$V17,0)*'Rent Roll'!$T17*'Rent Roll'!$R17,"-"),"-")</f>
        <v>-</v>
      </c>
      <c r="J72" s="92" t="str">
        <f>IFERROR(IF(J$3='Rent Roll'!$U17,MAX(-SUMIF('Monthly Cash Flow'!$F$7:$EG$7,J$4,'Monthly Cash Flow'!$F$18:$EG$18)-'Rent Roll'!$V17,0)*'Rent Roll'!$T17*'Rent Roll'!$R17,"-"),"-")</f>
        <v>-</v>
      </c>
      <c r="K72" s="92" t="str">
        <f>IFERROR(IF(K$3='Rent Roll'!$U17,MAX(-SUMIF('Monthly Cash Flow'!$F$7:$EG$7,K$4,'Monthly Cash Flow'!$F$18:$EG$18)-'Rent Roll'!$V17,0)*'Rent Roll'!$T17*'Rent Roll'!$R17,"-"),"-")</f>
        <v>-</v>
      </c>
      <c r="L72" s="92" t="str">
        <f>IFERROR(IF(L$3='Rent Roll'!$U17,MAX(-SUMIF('Monthly Cash Flow'!$F$7:$EG$7,L$4,'Monthly Cash Flow'!$F$18:$EG$18)-'Rent Roll'!$V17,0)*'Rent Roll'!$T17*'Rent Roll'!$R17,"-"),"-")</f>
        <v>-</v>
      </c>
      <c r="M72" s="92" t="str">
        <f>IFERROR(IF(M$3='Rent Roll'!$U17,MAX(-SUMIF('Monthly Cash Flow'!$F$7:$EG$7,M$4,'Monthly Cash Flow'!$F$18:$EG$18)-'Rent Roll'!$V17,0)*'Rent Roll'!$T17*'Rent Roll'!$R17,"-"),"-")</f>
        <v>-</v>
      </c>
      <c r="N72" s="92" t="str">
        <f>IFERROR(IF(N$3='Rent Roll'!$U17,MAX(-SUMIF('Monthly Cash Flow'!$F$7:$EG$7,N$4,'Monthly Cash Flow'!$F$18:$EG$18)-'Rent Roll'!$V17,0)*'Rent Roll'!$T17*'Rent Roll'!$R17,"-"),"-")</f>
        <v>-</v>
      </c>
      <c r="O72" s="92" t="str">
        <f>IFERROR(IF(O$3='Rent Roll'!$U17,MAX(-SUMIF('Monthly Cash Flow'!$F$7:$EG$7,O$4,'Monthly Cash Flow'!$F$18:$EG$18)-'Rent Roll'!$V17,0)*'Rent Roll'!$T17*'Rent Roll'!$R17,"-"),"-")</f>
        <v>-</v>
      </c>
      <c r="P72" s="92" t="str">
        <f>IFERROR(IF(P$3='Rent Roll'!$U17,MAX(-SUMIF('Monthly Cash Flow'!$F$7:$EG$7,P$4,'Monthly Cash Flow'!$F$18:$EG$18)-'Rent Roll'!$V17,0)*'Rent Roll'!$T17*'Rent Roll'!$R17,"-"),"-")</f>
        <v>-</v>
      </c>
      <c r="Q72" s="92" t="str">
        <f>IFERROR(IF(Q$3='Rent Roll'!$U17,MAX(-SUMIF('Monthly Cash Flow'!$F$7:$EG$7,Q$4,'Monthly Cash Flow'!$F$18:$EG$18)-'Rent Roll'!$V17,0)*'Rent Roll'!$T17*'Rent Roll'!$R17,"-"),"-")</f>
        <v>-</v>
      </c>
      <c r="R72" s="92" t="str">
        <f>IFERROR(IF(R$3='Rent Roll'!$U17,MAX(-SUMIF('Monthly Cash Flow'!$F$7:$EG$7,R$4,'Monthly Cash Flow'!$F$18:$EG$18)-'Rent Roll'!$V17,0)*'Rent Roll'!$T17*'Rent Roll'!$R17,"-"),"-")</f>
        <v>-</v>
      </c>
      <c r="S72" s="92" t="str">
        <f>IFERROR(IF(S$3='Rent Roll'!$U17,MAX(-SUMIF('Monthly Cash Flow'!$F$7:$EG$7,S$4,'Monthly Cash Flow'!$F$18:$EG$18)-'Rent Roll'!$V17,0)*'Rent Roll'!$T17*'Rent Roll'!$R17,"-"),"-")</f>
        <v>-</v>
      </c>
      <c r="T72" s="92" t="str">
        <f>IFERROR(IF(T$3='Rent Roll'!$U17,MAX(-SUMIF('Monthly Cash Flow'!$F$7:$EG$7,T$4,'Monthly Cash Flow'!$F$18:$EG$18)-'Rent Roll'!$V17,0)*'Rent Roll'!$T17*'Rent Roll'!$R17,"-"),"-")</f>
        <v>-</v>
      </c>
      <c r="U72" s="92" t="str">
        <f>IFERROR(IF(U$3='Rent Roll'!$U17,MAX(-SUMIF('Monthly Cash Flow'!$F$7:$EG$7,U$4,'Monthly Cash Flow'!$F$18:$EG$18)-'Rent Roll'!$V17,0)*'Rent Roll'!$T17*'Rent Roll'!$R17,"-"),"-")</f>
        <v>-</v>
      </c>
      <c r="V72" s="92" t="str">
        <f>IFERROR(IF(V$3='Rent Roll'!$U17,MAX(-SUMIF('Monthly Cash Flow'!$F$7:$EG$7,V$4,'Monthly Cash Flow'!$F$18:$EG$18)-'Rent Roll'!$V17,0)*'Rent Roll'!$T17*'Rent Roll'!$R17,"-"),"-")</f>
        <v>-</v>
      </c>
      <c r="W72" s="92" t="str">
        <f>IFERROR(IF(W$3='Rent Roll'!$U17,MAX(-SUMIF('Monthly Cash Flow'!$F$7:$EG$7,W$4,'Monthly Cash Flow'!$F$18:$EG$18)-'Rent Roll'!$V17,0)*'Rent Roll'!$T17*'Rent Roll'!$R17,"-"),"-")</f>
        <v>-</v>
      </c>
      <c r="X72" s="92" t="str">
        <f>IFERROR(IF(X$3='Rent Roll'!$U17,MAX(-SUMIF('Monthly Cash Flow'!$F$7:$EG$7,X$4,'Monthly Cash Flow'!$F$18:$EG$18)-'Rent Roll'!$V17,0)*'Rent Roll'!$T17*'Rent Roll'!$R17,"-"),"-")</f>
        <v>-</v>
      </c>
      <c r="Y72" s="92" t="str">
        <f>IFERROR(IF(Y$3='Rent Roll'!$U17,MAX(-SUMIF('Monthly Cash Flow'!$F$7:$EG$7,Y$4,'Monthly Cash Flow'!$F$18:$EG$18)-'Rent Roll'!$V17,0)*'Rent Roll'!$T17*'Rent Roll'!$R17,"-"),"-")</f>
        <v>-</v>
      </c>
      <c r="Z72" s="92" t="str">
        <f>IFERROR(IF(Z$3='Rent Roll'!$U17,MAX(-SUMIF('Monthly Cash Flow'!$F$7:$EG$7,Z$4,'Monthly Cash Flow'!$F$18:$EG$18)-'Rent Roll'!$V17,0)*'Rent Roll'!$T17*'Rent Roll'!$R17,"-"),"-")</f>
        <v>-</v>
      </c>
      <c r="AA72" s="92" t="str">
        <f>IFERROR(IF(AA$3='Rent Roll'!$U17,MAX(-SUMIF('Monthly Cash Flow'!$F$7:$EG$7,AA$4,'Monthly Cash Flow'!$F$18:$EG$18)-'Rent Roll'!$V17,0)*'Rent Roll'!$T17*'Rent Roll'!$R17,"-"),"-")</f>
        <v>-</v>
      </c>
      <c r="AB72" s="92" t="str">
        <f>IFERROR(IF(AB$3='Rent Roll'!$U17,MAX(-SUMIF('Monthly Cash Flow'!$F$7:$EG$7,AB$4,'Monthly Cash Flow'!$F$18:$EG$18)-'Rent Roll'!$V17,0)*'Rent Roll'!$T17*'Rent Roll'!$R17,"-"),"-")</f>
        <v>-</v>
      </c>
      <c r="AC72" s="92" t="str">
        <f>IFERROR(IF(AC$3='Rent Roll'!$U17,MAX(-SUMIF('Monthly Cash Flow'!$F$7:$EG$7,AC$4,'Monthly Cash Flow'!$F$18:$EG$18)-'Rent Roll'!$V17,0)*'Rent Roll'!$T17*'Rent Roll'!$R17,"-"),"-")</f>
        <v>-</v>
      </c>
      <c r="AD72" s="92" t="str">
        <f>IFERROR(IF(AD$3='Rent Roll'!$U17,MAX(-SUMIF('Monthly Cash Flow'!$F$7:$EG$7,AD$4,'Monthly Cash Flow'!$F$18:$EG$18)-'Rent Roll'!$V17,0)*'Rent Roll'!$T17*'Rent Roll'!$R17,"-"),"-")</f>
        <v>-</v>
      </c>
      <c r="AE72" s="92" t="str">
        <f>IFERROR(IF(AE$3='Rent Roll'!$U17,MAX(-SUMIF('Monthly Cash Flow'!$F$7:$EG$7,AE$4,'Monthly Cash Flow'!$F$18:$EG$18)-'Rent Roll'!$V17,0)*'Rent Roll'!$T17*'Rent Roll'!$R17,"-"),"-")</f>
        <v>-</v>
      </c>
      <c r="AF72" s="92" t="str">
        <f>IFERROR(IF(AF$3='Rent Roll'!$U17,MAX(-SUMIF('Monthly Cash Flow'!$F$7:$EG$7,AF$4,'Monthly Cash Flow'!$F$18:$EG$18)-'Rent Roll'!$V17,0)*'Rent Roll'!$T17*'Rent Roll'!$R17,"-"),"-")</f>
        <v>-</v>
      </c>
      <c r="AG72" s="92" t="str">
        <f>IFERROR(IF(AG$3='Rent Roll'!$U17,MAX(-SUMIF('Monthly Cash Flow'!$F$7:$EG$7,AG$4,'Monthly Cash Flow'!$F$18:$EG$18)-'Rent Roll'!$V17,0)*'Rent Roll'!$T17*'Rent Roll'!$R17,"-"),"-")</f>
        <v>-</v>
      </c>
      <c r="AH72" s="92" t="str">
        <f>IFERROR(IF(AH$3='Rent Roll'!$U17,MAX(-SUMIF('Monthly Cash Flow'!$F$7:$EG$7,AH$4,'Monthly Cash Flow'!$F$18:$EG$18)-'Rent Roll'!$V17,0)*'Rent Roll'!$T17*'Rent Roll'!$R17,"-"),"-")</f>
        <v>-</v>
      </c>
      <c r="AI72" s="92" t="str">
        <f>IFERROR(IF(AI$3='Rent Roll'!$U17,MAX(-SUMIF('Monthly Cash Flow'!$F$7:$EG$7,AI$4,'Monthly Cash Flow'!$F$18:$EG$18)-'Rent Roll'!$V17,0)*'Rent Roll'!$T17*'Rent Roll'!$R17,"-"),"-")</f>
        <v>-</v>
      </c>
      <c r="AJ72" s="92" t="str">
        <f>IFERROR(IF(AJ$3='Rent Roll'!$U17,MAX(-SUMIF('Monthly Cash Flow'!$F$7:$EG$7,AJ$4,'Monthly Cash Flow'!$F$18:$EG$18)-'Rent Roll'!$V17,0)*'Rent Roll'!$T17*'Rent Roll'!$R17,"-"),"-")</f>
        <v>-</v>
      </c>
      <c r="AK72" s="92" t="str">
        <f>IFERROR(IF(AK$3='Rent Roll'!$U17,MAX(-SUMIF('Monthly Cash Flow'!$F$7:$EG$7,AK$4,'Monthly Cash Flow'!$F$18:$EG$18)-'Rent Roll'!$V17,0)*'Rent Roll'!$T17*'Rent Roll'!$R17,"-"),"-")</f>
        <v>-</v>
      </c>
      <c r="AL72" s="92" t="str">
        <f>IFERROR(IF(AL$3='Rent Roll'!$U17,MAX(-SUMIF('Monthly Cash Flow'!$F$7:$EG$7,AL$4,'Monthly Cash Flow'!$F$18:$EG$18)-'Rent Roll'!$V17,0)*'Rent Roll'!$T17*'Rent Roll'!$R17,"-"),"-")</f>
        <v>-</v>
      </c>
      <c r="AM72" s="92" t="str">
        <f>IFERROR(IF(AM$3='Rent Roll'!$U17,MAX(-SUMIF('Monthly Cash Flow'!$F$7:$EG$7,AM$4,'Monthly Cash Flow'!$F$18:$EG$18)-'Rent Roll'!$V17,0)*'Rent Roll'!$T17*'Rent Roll'!$R17,"-"),"-")</f>
        <v>-</v>
      </c>
      <c r="AN72" s="92" t="str">
        <f>IFERROR(IF(AN$3='Rent Roll'!$U17,MAX(-SUMIF('Monthly Cash Flow'!$F$7:$EG$7,AN$4,'Monthly Cash Flow'!$F$18:$EG$18)-'Rent Roll'!$V17,0)*'Rent Roll'!$T17*'Rent Roll'!$R17,"-"),"-")</f>
        <v>-</v>
      </c>
      <c r="AO72" s="92" t="str">
        <f>IFERROR(IF(AO$3='Rent Roll'!$U17,MAX(-SUMIF('Monthly Cash Flow'!$F$7:$EG$7,AO$4,'Monthly Cash Flow'!$F$18:$EG$18)-'Rent Roll'!$V17,0)*'Rent Roll'!$T17*'Rent Roll'!$R17,"-"),"-")</f>
        <v>-</v>
      </c>
      <c r="AP72" s="92" t="str">
        <f>IFERROR(IF(AP$3='Rent Roll'!$U17,MAX(-SUMIF('Monthly Cash Flow'!$F$7:$EG$7,AP$4,'Monthly Cash Flow'!$F$18:$EG$18)-'Rent Roll'!$V17,0)*'Rent Roll'!$T17*'Rent Roll'!$R17,"-"),"-")</f>
        <v>-</v>
      </c>
      <c r="AQ72" s="92" t="str">
        <f>IFERROR(IF(AQ$3='Rent Roll'!$U17,MAX(-SUMIF('Monthly Cash Flow'!$F$7:$EG$7,AQ$4,'Monthly Cash Flow'!$F$18:$EG$18)-'Rent Roll'!$V17,0)*'Rent Roll'!$T17*'Rent Roll'!$R17,"-"),"-")</f>
        <v>-</v>
      </c>
      <c r="AR72" s="92" t="str">
        <f>IFERROR(IF(AR$3='Rent Roll'!$U17,MAX(-SUMIF('Monthly Cash Flow'!$F$7:$EG$7,AR$4,'Monthly Cash Flow'!$F$18:$EG$18)-'Rent Roll'!$V17,0)*'Rent Roll'!$T17*'Rent Roll'!$R17,"-"),"-")</f>
        <v>-</v>
      </c>
      <c r="AS72" s="92" t="str">
        <f>IFERROR(IF(AS$3='Rent Roll'!$U17,MAX(-SUMIF('Monthly Cash Flow'!$F$7:$EG$7,AS$4,'Monthly Cash Flow'!$F$18:$EG$18)-'Rent Roll'!$V17,0)*'Rent Roll'!$T17*'Rent Roll'!$R17,"-"),"-")</f>
        <v>-</v>
      </c>
      <c r="AT72" s="92" t="str">
        <f>IFERROR(IF(AT$3='Rent Roll'!$U17,MAX(-SUMIF('Monthly Cash Flow'!$F$7:$EG$7,AT$4,'Monthly Cash Flow'!$F$18:$EG$18)-'Rent Roll'!$V17,0)*'Rent Roll'!$T17*'Rent Roll'!$R17,"-"),"-")</f>
        <v>-</v>
      </c>
      <c r="AU72" s="92" t="str">
        <f>IFERROR(IF(AU$3='Rent Roll'!$U17,MAX(-SUMIF('Monthly Cash Flow'!$F$7:$EG$7,AU$4,'Monthly Cash Flow'!$F$18:$EG$18)-'Rent Roll'!$V17,0)*'Rent Roll'!$T17*'Rent Roll'!$R17,"-"),"-")</f>
        <v>-</v>
      </c>
      <c r="AV72" s="92" t="str">
        <f>IFERROR(IF(AV$3='Rent Roll'!$U17,MAX(-SUMIF('Monthly Cash Flow'!$F$7:$EG$7,AV$4,'Monthly Cash Flow'!$F$18:$EG$18)-'Rent Roll'!$V17,0)*'Rent Roll'!$T17*'Rent Roll'!$R17,"-"),"-")</f>
        <v>-</v>
      </c>
      <c r="AW72" s="92" t="str">
        <f>IFERROR(IF(AW$3='Rent Roll'!$U17,MAX(-SUMIF('Monthly Cash Flow'!$F$7:$EG$7,AW$4,'Monthly Cash Flow'!$F$18:$EG$18)-'Rent Roll'!$V17,0)*'Rent Roll'!$T17*'Rent Roll'!$R17,"-"),"-")</f>
        <v>-</v>
      </c>
      <c r="AX72" s="92" t="str">
        <f>IFERROR(IF(AX$3='Rent Roll'!$U17,MAX(-SUMIF('Monthly Cash Flow'!$F$7:$EG$7,AX$4,'Monthly Cash Flow'!$F$18:$EG$18)-'Rent Roll'!$V17,0)*'Rent Roll'!$T17*'Rent Roll'!$R17,"-"),"-")</f>
        <v>-</v>
      </c>
      <c r="AY72" s="92" t="str">
        <f>IFERROR(IF(AY$3='Rent Roll'!$U17,MAX(-SUMIF('Monthly Cash Flow'!$F$7:$EG$7,AY$4,'Monthly Cash Flow'!$F$18:$EG$18)-'Rent Roll'!$V17,0)*'Rent Roll'!$T17*'Rent Roll'!$R17,"-"),"-")</f>
        <v>-</v>
      </c>
      <c r="AZ72" s="92" t="str">
        <f>IFERROR(IF(AZ$3='Rent Roll'!$U17,MAX(-SUMIF('Monthly Cash Flow'!$F$7:$EG$7,AZ$4,'Monthly Cash Flow'!$F$18:$EG$18)-'Rent Roll'!$V17,0)*'Rent Roll'!$T17*'Rent Roll'!$R17,"-"),"-")</f>
        <v>-</v>
      </c>
      <c r="BA72" s="92" t="str">
        <f>IFERROR(IF(BA$3='Rent Roll'!$U17,MAX(-SUMIF('Monthly Cash Flow'!$F$7:$EG$7,BA$4,'Monthly Cash Flow'!$F$18:$EG$18)-'Rent Roll'!$V17,0)*'Rent Roll'!$T17*'Rent Roll'!$R17,"-"),"-")</f>
        <v>-</v>
      </c>
      <c r="BB72" s="92" t="str">
        <f>IFERROR(IF(BB$3='Rent Roll'!$U17,MAX(-SUMIF('Monthly Cash Flow'!$F$7:$EG$7,BB$4,'Monthly Cash Flow'!$F$18:$EG$18)-'Rent Roll'!$V17,0)*'Rent Roll'!$T17*'Rent Roll'!$R17,"-"),"-")</f>
        <v>-</v>
      </c>
      <c r="BC72" s="92" t="str">
        <f>IFERROR(IF(BC$3='Rent Roll'!$U17,MAX(-SUMIF('Monthly Cash Flow'!$F$7:$EG$7,BC$4,'Monthly Cash Flow'!$F$18:$EG$18)-'Rent Roll'!$V17,0)*'Rent Roll'!$T17*'Rent Roll'!$R17,"-"),"-")</f>
        <v>-</v>
      </c>
      <c r="BD72" s="92" t="str">
        <f>IFERROR(IF(BD$3='Rent Roll'!$U17,MAX(-SUMIF('Monthly Cash Flow'!$F$7:$EG$7,BD$4,'Monthly Cash Flow'!$F$18:$EG$18)-'Rent Roll'!$V17,0)*'Rent Roll'!$T17*'Rent Roll'!$R17,"-"),"-")</f>
        <v>-</v>
      </c>
      <c r="BE72" s="92" t="str">
        <f>IFERROR(IF(BE$3='Rent Roll'!$U17,MAX(-SUMIF('Monthly Cash Flow'!$F$7:$EG$7,BE$4,'Monthly Cash Flow'!$F$18:$EG$18)-'Rent Roll'!$V17,0)*'Rent Roll'!$T17*'Rent Roll'!$R17,"-"),"-")</f>
        <v>-</v>
      </c>
      <c r="BF72" s="92" t="str">
        <f>IFERROR(IF(BF$3='Rent Roll'!$U17,MAX(-SUMIF('Monthly Cash Flow'!$F$7:$EG$7,BF$4,'Monthly Cash Flow'!$F$18:$EG$18)-'Rent Roll'!$V17,0)*'Rent Roll'!$T17*'Rent Roll'!$R17,"-"),"-")</f>
        <v>-</v>
      </c>
      <c r="BG72" s="92" t="str">
        <f>IFERROR(IF(BG$3='Rent Roll'!$U17,MAX(-SUMIF('Monthly Cash Flow'!$F$7:$EG$7,BG$4,'Monthly Cash Flow'!$F$18:$EG$18)-'Rent Roll'!$V17,0)*'Rent Roll'!$T17*'Rent Roll'!$R17,"-"),"-")</f>
        <v>-</v>
      </c>
      <c r="BH72" s="92" t="str">
        <f>IFERROR(IF(BH$3='Rent Roll'!$U17,MAX(-SUMIF('Monthly Cash Flow'!$F$7:$EG$7,BH$4,'Monthly Cash Flow'!$F$18:$EG$18)-'Rent Roll'!$V17,0)*'Rent Roll'!$T17*'Rent Roll'!$R17,"-"),"-")</f>
        <v>-</v>
      </c>
      <c r="BI72" s="92" t="str">
        <f>IFERROR(IF(BI$3='Rent Roll'!$U17,MAX(-SUMIF('Monthly Cash Flow'!$F$7:$EG$7,BI$4,'Monthly Cash Flow'!$F$18:$EG$18)-'Rent Roll'!$V17,0)*'Rent Roll'!$T17*'Rent Roll'!$R17,"-"),"-")</f>
        <v>-</v>
      </c>
      <c r="BJ72" s="92" t="str">
        <f>IFERROR(IF(BJ$3='Rent Roll'!$U17,MAX(-SUMIF('Monthly Cash Flow'!$F$7:$EG$7,BJ$4,'Monthly Cash Flow'!$F$18:$EG$18)-'Rent Roll'!$V17,0)*'Rent Roll'!$T17*'Rent Roll'!$R17,"-"),"-")</f>
        <v>-</v>
      </c>
      <c r="BK72" s="92" t="str">
        <f>IFERROR(IF(BK$3='Rent Roll'!$U17,MAX(-SUMIF('Monthly Cash Flow'!$F$7:$EG$7,BK$4,'Monthly Cash Flow'!$F$18:$EG$18)-'Rent Roll'!$V17,0)*'Rent Roll'!$T17*'Rent Roll'!$R17,"-"),"-")</f>
        <v>-</v>
      </c>
      <c r="BL72" s="92" t="str">
        <f>IFERROR(IF(BL$3='Rent Roll'!$U17,MAX(-SUMIF('Monthly Cash Flow'!$F$7:$EG$7,BL$4,'Monthly Cash Flow'!$F$18:$EG$18)-'Rent Roll'!$V17,0)*'Rent Roll'!$T17*'Rent Roll'!$R17,"-"),"-")</f>
        <v>-</v>
      </c>
      <c r="BM72" s="92" t="str">
        <f>IFERROR(IF(BM$3='Rent Roll'!$U17,MAX(-SUMIF('Monthly Cash Flow'!$F$7:$EG$7,BM$4,'Monthly Cash Flow'!$F$18:$EG$18)-'Rent Roll'!$V17,0)*'Rent Roll'!$T17*'Rent Roll'!$R17,"-"),"-")</f>
        <v>-</v>
      </c>
      <c r="BN72" s="92" t="str">
        <f>IFERROR(IF(BN$3='Rent Roll'!$U17,MAX(-SUMIF('Monthly Cash Flow'!$F$7:$EG$7,BN$4,'Monthly Cash Flow'!$F$18:$EG$18)-'Rent Roll'!$V17,0)*'Rent Roll'!$T17*'Rent Roll'!$R17,"-"),"-")</f>
        <v>-</v>
      </c>
      <c r="BO72" s="92" t="str">
        <f>IFERROR(IF(BO$3='Rent Roll'!$U17,MAX(-SUMIF('Monthly Cash Flow'!$F$7:$EG$7,BO$4,'Monthly Cash Flow'!$F$18:$EG$18)-'Rent Roll'!$V17,0)*'Rent Roll'!$T17*'Rent Roll'!$R17,"-"),"-")</f>
        <v>-</v>
      </c>
      <c r="BP72" s="92" t="str">
        <f>IFERROR(IF(BP$3='Rent Roll'!$U17,MAX(-SUMIF('Monthly Cash Flow'!$F$7:$EG$7,BP$4,'Monthly Cash Flow'!$F$18:$EG$18)-'Rent Roll'!$V17,0)*'Rent Roll'!$T17*'Rent Roll'!$R17,"-"),"-")</f>
        <v>-</v>
      </c>
      <c r="BQ72" s="92" t="str">
        <f>IFERROR(IF(BQ$3='Rent Roll'!$U17,MAX(-SUMIF('Monthly Cash Flow'!$F$7:$EG$7,BQ$4,'Monthly Cash Flow'!$F$18:$EG$18)-'Rent Roll'!$V17,0)*'Rent Roll'!$T17*'Rent Roll'!$R17,"-"),"-")</f>
        <v>-</v>
      </c>
      <c r="BR72" s="92" t="str">
        <f>IFERROR(IF(BR$3='Rent Roll'!$U17,MAX(-SUMIF('Monthly Cash Flow'!$F$7:$EG$7,BR$4,'Monthly Cash Flow'!$F$18:$EG$18)-'Rent Roll'!$V17,0)*'Rent Roll'!$T17*'Rent Roll'!$R17,"-"),"-")</f>
        <v>-</v>
      </c>
      <c r="BS72" s="92" t="str">
        <f>IFERROR(IF(BS$3='Rent Roll'!$U17,MAX(-SUMIF('Monthly Cash Flow'!$F$7:$EG$7,BS$4,'Monthly Cash Flow'!$F$18:$EG$18)-'Rent Roll'!$V17,0)*'Rent Roll'!$T17*'Rent Roll'!$R17,"-"),"-")</f>
        <v>-</v>
      </c>
      <c r="BT72" s="92" t="str">
        <f>IFERROR(IF(BT$3='Rent Roll'!$U17,MAX(-SUMIF('Monthly Cash Flow'!$F$7:$EG$7,BT$4,'Monthly Cash Flow'!$F$18:$EG$18)-'Rent Roll'!$V17,0)*'Rent Roll'!$T17*'Rent Roll'!$R17,"-"),"-")</f>
        <v>-</v>
      </c>
      <c r="BU72" s="92" t="str">
        <f>IFERROR(IF(BU$3='Rent Roll'!$U17,MAX(-SUMIF('Monthly Cash Flow'!$F$7:$EG$7,BU$4,'Monthly Cash Flow'!$F$18:$EG$18)-'Rent Roll'!$V17,0)*'Rent Roll'!$T17*'Rent Roll'!$R17,"-"),"-")</f>
        <v>-</v>
      </c>
      <c r="BV72" s="92" t="str">
        <f>IFERROR(IF(BV$3='Rent Roll'!$U17,MAX(-SUMIF('Monthly Cash Flow'!$F$7:$EG$7,BV$4,'Monthly Cash Flow'!$F$18:$EG$18)-'Rent Roll'!$V17,0)*'Rent Roll'!$T17*'Rent Roll'!$R17,"-"),"-")</f>
        <v>-</v>
      </c>
      <c r="BW72" s="92" t="str">
        <f>IFERROR(IF(BW$3='Rent Roll'!$U17,MAX(-SUMIF('Monthly Cash Flow'!$F$7:$EG$7,BW$4,'Monthly Cash Flow'!$F$18:$EG$18)-'Rent Roll'!$V17,0)*'Rent Roll'!$T17*'Rent Roll'!$R17,"-"),"-")</f>
        <v>-</v>
      </c>
      <c r="BX72" s="92" t="str">
        <f>IFERROR(IF(BX$3='Rent Roll'!$U17,MAX(-SUMIF('Monthly Cash Flow'!$F$7:$EG$7,BX$4,'Monthly Cash Flow'!$F$18:$EG$18)-'Rent Roll'!$V17,0)*'Rent Roll'!$T17*'Rent Roll'!$R17,"-"),"-")</f>
        <v>-</v>
      </c>
      <c r="BY72" s="92" t="str">
        <f>IFERROR(IF(BY$3='Rent Roll'!$U17,MAX(-SUMIF('Monthly Cash Flow'!$F$7:$EG$7,BY$4,'Monthly Cash Flow'!$F$18:$EG$18)-'Rent Roll'!$V17,0)*'Rent Roll'!$T17*'Rent Roll'!$R17,"-"),"-")</f>
        <v>-</v>
      </c>
      <c r="BZ72" s="92" t="str">
        <f>IFERROR(IF(BZ$3='Rent Roll'!$U17,MAX(-SUMIF('Monthly Cash Flow'!$F$7:$EG$7,BZ$4,'Monthly Cash Flow'!$F$18:$EG$18)-'Rent Roll'!$V17,0)*'Rent Roll'!$T17*'Rent Roll'!$R17,"-"),"-")</f>
        <v>-</v>
      </c>
      <c r="CA72" s="92" t="str">
        <f>IFERROR(IF(CA$3='Rent Roll'!$U17,MAX(-SUMIF('Monthly Cash Flow'!$F$7:$EG$7,CA$4,'Monthly Cash Flow'!$F$18:$EG$18)-'Rent Roll'!$V17,0)*'Rent Roll'!$T17*'Rent Roll'!$R17,"-"),"-")</f>
        <v>-</v>
      </c>
      <c r="CB72" s="92" t="str">
        <f>IFERROR(IF(CB$3='Rent Roll'!$U17,MAX(-SUMIF('Monthly Cash Flow'!$F$7:$EG$7,CB$4,'Monthly Cash Flow'!$F$18:$EG$18)-'Rent Roll'!$V17,0)*'Rent Roll'!$T17*'Rent Roll'!$R17,"-"),"-")</f>
        <v>-</v>
      </c>
      <c r="CC72" s="92" t="str">
        <f>IFERROR(IF(CC$3='Rent Roll'!$U17,MAX(-SUMIF('Monthly Cash Flow'!$F$7:$EG$7,CC$4,'Monthly Cash Flow'!$F$18:$EG$18)-'Rent Roll'!$V17,0)*'Rent Roll'!$T17*'Rent Roll'!$R17,"-"),"-")</f>
        <v>-</v>
      </c>
      <c r="CD72" s="92" t="str">
        <f>IFERROR(IF(CD$3='Rent Roll'!$U17,MAX(-SUMIF('Monthly Cash Flow'!$F$7:$EG$7,CD$4,'Monthly Cash Flow'!$F$18:$EG$18)-'Rent Roll'!$V17,0)*'Rent Roll'!$T17*'Rent Roll'!$R17,"-"),"-")</f>
        <v>-</v>
      </c>
      <c r="CE72" s="92" t="str">
        <f>IFERROR(IF(CE$3='Rent Roll'!$U17,MAX(-SUMIF('Monthly Cash Flow'!$F$7:$EG$7,CE$4,'Monthly Cash Flow'!$F$18:$EG$18)-'Rent Roll'!$V17,0)*'Rent Roll'!$T17*'Rent Roll'!$R17,"-"),"-")</f>
        <v>-</v>
      </c>
      <c r="CF72" s="92" t="str">
        <f>IFERROR(IF(CF$3='Rent Roll'!$U17,MAX(-SUMIF('Monthly Cash Flow'!$F$7:$EG$7,CF$4,'Monthly Cash Flow'!$F$18:$EG$18)-'Rent Roll'!$V17,0)*'Rent Roll'!$T17*'Rent Roll'!$R17,"-"),"-")</f>
        <v>-</v>
      </c>
      <c r="CG72" s="92" t="str">
        <f>IFERROR(IF(CG$3='Rent Roll'!$U17,MAX(-SUMIF('Monthly Cash Flow'!$F$7:$EG$7,CG$4,'Monthly Cash Flow'!$F$18:$EG$18)-'Rent Roll'!$V17,0)*'Rent Roll'!$T17*'Rent Roll'!$R17,"-"),"-")</f>
        <v>-</v>
      </c>
      <c r="CH72" s="92" t="str">
        <f>IFERROR(IF(CH$3='Rent Roll'!$U17,MAX(-SUMIF('Monthly Cash Flow'!$F$7:$EG$7,CH$4,'Monthly Cash Flow'!$F$18:$EG$18)-'Rent Roll'!$V17,0)*'Rent Roll'!$T17*'Rent Roll'!$R17,"-"),"-")</f>
        <v>-</v>
      </c>
      <c r="CI72" s="92" t="str">
        <f>IFERROR(IF(CI$3='Rent Roll'!$U17,MAX(-SUMIF('Monthly Cash Flow'!$F$7:$EG$7,CI$4,'Monthly Cash Flow'!$F$18:$EG$18)-'Rent Roll'!$V17,0)*'Rent Roll'!$T17*'Rent Roll'!$R17,"-"),"-")</f>
        <v>-</v>
      </c>
      <c r="CJ72" s="92" t="str">
        <f>IFERROR(IF(CJ$3='Rent Roll'!$U17,MAX(-SUMIF('Monthly Cash Flow'!$F$7:$EG$7,CJ$4,'Monthly Cash Flow'!$F$18:$EG$18)-'Rent Roll'!$V17,0)*'Rent Roll'!$T17*'Rent Roll'!$R17,"-"),"-")</f>
        <v>-</v>
      </c>
      <c r="CK72" s="92" t="str">
        <f>IFERROR(IF(CK$3='Rent Roll'!$U17,MAX(-SUMIF('Monthly Cash Flow'!$F$7:$EG$7,CK$4,'Monthly Cash Flow'!$F$18:$EG$18)-'Rent Roll'!$V17,0)*'Rent Roll'!$T17*'Rent Roll'!$R17,"-"),"-")</f>
        <v>-</v>
      </c>
      <c r="CL72" s="92" t="str">
        <f>IFERROR(IF(CL$3='Rent Roll'!$U17,MAX(-SUMIF('Monthly Cash Flow'!$F$7:$EG$7,CL$4,'Monthly Cash Flow'!$F$18:$EG$18)-'Rent Roll'!$V17,0)*'Rent Roll'!$T17*'Rent Roll'!$R17,"-"),"-")</f>
        <v>-</v>
      </c>
      <c r="CM72" s="92" t="str">
        <f>IFERROR(IF(CM$3='Rent Roll'!$U17,MAX(-SUMIF('Monthly Cash Flow'!$F$7:$EG$7,CM$4,'Monthly Cash Flow'!$F$18:$EG$18)-'Rent Roll'!$V17,0)*'Rent Roll'!$T17*'Rent Roll'!$R17,"-"),"-")</f>
        <v>-</v>
      </c>
      <c r="CN72" s="92" t="str">
        <f>IFERROR(IF(CN$3='Rent Roll'!$U17,MAX(-SUMIF('Monthly Cash Flow'!$F$7:$EG$7,CN$4,'Monthly Cash Flow'!$F$18:$EG$18)-'Rent Roll'!$V17,0)*'Rent Roll'!$T17*'Rent Roll'!$R17,"-"),"-")</f>
        <v>-</v>
      </c>
      <c r="CO72" s="92" t="str">
        <f>IFERROR(IF(CO$3='Rent Roll'!$U17,MAX(-SUMIF('Monthly Cash Flow'!$F$7:$EG$7,CO$4,'Monthly Cash Flow'!$F$18:$EG$18)-'Rent Roll'!$V17,0)*'Rent Roll'!$T17*'Rent Roll'!$R17,"-"),"-")</f>
        <v>-</v>
      </c>
      <c r="CP72" s="92" t="str">
        <f>IFERROR(IF(CP$3='Rent Roll'!$U17,MAX(-SUMIF('Monthly Cash Flow'!$F$7:$EG$7,CP$4,'Monthly Cash Flow'!$F$18:$EG$18)-'Rent Roll'!$V17,0)*'Rent Roll'!$T17*'Rent Roll'!$R17,"-"),"-")</f>
        <v>-</v>
      </c>
      <c r="CQ72" s="92" t="str">
        <f>IFERROR(IF(CQ$3='Rent Roll'!$U17,MAX(-SUMIF('Monthly Cash Flow'!$F$7:$EG$7,CQ$4,'Monthly Cash Flow'!$F$18:$EG$18)-'Rent Roll'!$V17,0)*'Rent Roll'!$T17*'Rent Roll'!$R17,"-"),"-")</f>
        <v>-</v>
      </c>
      <c r="CR72" s="92" t="str">
        <f>IFERROR(IF(CR$3='Rent Roll'!$U17,MAX(-SUMIF('Monthly Cash Flow'!$F$7:$EG$7,CR$4,'Monthly Cash Flow'!$F$18:$EG$18)-'Rent Roll'!$V17,0)*'Rent Roll'!$T17*'Rent Roll'!$R17,"-"),"-")</f>
        <v>-</v>
      </c>
      <c r="CS72" s="92" t="str">
        <f>IFERROR(IF(CS$3='Rent Roll'!$U17,MAX(-SUMIF('Monthly Cash Flow'!$F$7:$EG$7,CS$4,'Monthly Cash Flow'!$F$18:$EG$18)-'Rent Roll'!$V17,0)*'Rent Roll'!$T17*'Rent Roll'!$R17,"-"),"-")</f>
        <v>-</v>
      </c>
      <c r="CT72" s="92" t="str">
        <f>IFERROR(IF(CT$3='Rent Roll'!$U17,MAX(-SUMIF('Monthly Cash Flow'!$F$7:$EG$7,CT$4,'Monthly Cash Flow'!$F$18:$EG$18)-'Rent Roll'!$V17,0)*'Rent Roll'!$T17*'Rent Roll'!$R17,"-"),"-")</f>
        <v>-</v>
      </c>
      <c r="CU72" s="92" t="str">
        <f>IFERROR(IF(CU$3='Rent Roll'!$U17,MAX(-SUMIF('Monthly Cash Flow'!$F$7:$EG$7,CU$4,'Monthly Cash Flow'!$F$18:$EG$18)-'Rent Roll'!$V17,0)*'Rent Roll'!$T17*'Rent Roll'!$R17,"-"),"-")</f>
        <v>-</v>
      </c>
      <c r="CV72" s="92" t="str">
        <f>IFERROR(IF(CV$3='Rent Roll'!$U17,MAX(-SUMIF('Monthly Cash Flow'!$F$7:$EG$7,CV$4,'Monthly Cash Flow'!$F$18:$EG$18)-'Rent Roll'!$V17,0)*'Rent Roll'!$T17*'Rent Roll'!$R17,"-"),"-")</f>
        <v>-</v>
      </c>
      <c r="CW72" s="92" t="str">
        <f>IFERROR(IF(CW$3='Rent Roll'!$U17,MAX(-SUMIF('Monthly Cash Flow'!$F$7:$EG$7,CW$4,'Monthly Cash Flow'!$F$18:$EG$18)-'Rent Roll'!$V17,0)*'Rent Roll'!$T17*'Rent Roll'!$R17,"-"),"-")</f>
        <v>-</v>
      </c>
      <c r="CX72" s="92" t="str">
        <f>IFERROR(IF(CX$3='Rent Roll'!$U17,MAX(-SUMIF('Monthly Cash Flow'!$F$7:$EG$7,CX$4,'Monthly Cash Flow'!$F$18:$EG$18)-'Rent Roll'!$V17,0)*'Rent Roll'!$T17*'Rent Roll'!$R17,"-"),"-")</f>
        <v>-</v>
      </c>
      <c r="CY72" s="92" t="str">
        <f>IFERROR(IF(CY$3='Rent Roll'!$U17,MAX(-SUMIF('Monthly Cash Flow'!$F$7:$EG$7,CY$4,'Monthly Cash Flow'!$F$18:$EG$18)-'Rent Roll'!$V17,0)*'Rent Roll'!$T17*'Rent Roll'!$R17,"-"),"-")</f>
        <v>-</v>
      </c>
      <c r="CZ72" s="92" t="str">
        <f>IFERROR(IF(CZ$3='Rent Roll'!$U17,MAX(-SUMIF('Monthly Cash Flow'!$F$7:$EG$7,CZ$4,'Monthly Cash Flow'!$F$18:$EG$18)-'Rent Roll'!$V17,0)*'Rent Roll'!$T17*'Rent Roll'!$R17,"-"),"-")</f>
        <v>-</v>
      </c>
      <c r="DA72" s="92" t="str">
        <f>IFERROR(IF(DA$3='Rent Roll'!$U17,MAX(-SUMIF('Monthly Cash Flow'!$F$7:$EG$7,DA$4,'Monthly Cash Flow'!$F$18:$EG$18)-'Rent Roll'!$V17,0)*'Rent Roll'!$T17*'Rent Roll'!$R17,"-"),"-")</f>
        <v>-</v>
      </c>
      <c r="DB72" s="92" t="str">
        <f>IFERROR(IF(DB$3='Rent Roll'!$U17,MAX(-SUMIF('Monthly Cash Flow'!$F$7:$EG$7,DB$4,'Monthly Cash Flow'!$F$18:$EG$18)-'Rent Roll'!$V17,0)*'Rent Roll'!$T17*'Rent Roll'!$R17,"-"),"-")</f>
        <v>-</v>
      </c>
      <c r="DC72" s="92" t="str">
        <f>IFERROR(IF(DC$3='Rent Roll'!$U17,MAX(-SUMIF('Monthly Cash Flow'!$F$7:$EG$7,DC$4,'Monthly Cash Flow'!$F$18:$EG$18)-'Rent Roll'!$V17,0)*'Rent Roll'!$T17*'Rent Roll'!$R17,"-"),"-")</f>
        <v>-</v>
      </c>
      <c r="DD72" s="92" t="str">
        <f>IFERROR(IF(DD$3='Rent Roll'!$U17,MAX(-SUMIF('Monthly Cash Flow'!$F$7:$EG$7,DD$4,'Monthly Cash Flow'!$F$18:$EG$18)-'Rent Roll'!$V17,0)*'Rent Roll'!$T17*'Rent Roll'!$R17,"-"),"-")</f>
        <v>-</v>
      </c>
      <c r="DE72" s="92" t="str">
        <f>IFERROR(IF(DE$3='Rent Roll'!$U17,MAX(-SUMIF('Monthly Cash Flow'!$F$7:$EG$7,DE$4,'Monthly Cash Flow'!$F$18:$EG$18)-'Rent Roll'!$V17,0)*'Rent Roll'!$T17*'Rent Roll'!$R17,"-"),"-")</f>
        <v>-</v>
      </c>
      <c r="DF72" s="92" t="str">
        <f>IFERROR(IF(DF$3='Rent Roll'!$U17,MAX(-SUMIF('Monthly Cash Flow'!$F$7:$EG$7,DF$4,'Monthly Cash Flow'!$F$18:$EG$18)-'Rent Roll'!$V17,0)*'Rent Roll'!$T17*'Rent Roll'!$R17,"-"),"-")</f>
        <v>-</v>
      </c>
      <c r="DG72" s="92" t="str">
        <f>IFERROR(IF(DG$3='Rent Roll'!$U17,MAX(-SUMIF('Monthly Cash Flow'!$F$7:$EG$7,DG$4,'Monthly Cash Flow'!$F$18:$EG$18)-'Rent Roll'!$V17,0)*'Rent Roll'!$T17*'Rent Roll'!$R17,"-"),"-")</f>
        <v>-</v>
      </c>
      <c r="DH72" s="92" t="str">
        <f>IFERROR(IF(DH$3='Rent Roll'!$U17,MAX(-SUMIF('Monthly Cash Flow'!$F$7:$EG$7,DH$4,'Monthly Cash Flow'!$F$18:$EG$18)-'Rent Roll'!$V17,0)*'Rent Roll'!$T17*'Rent Roll'!$R17,"-"),"-")</f>
        <v>-</v>
      </c>
      <c r="DI72" s="92" t="str">
        <f>IFERROR(IF(DI$3='Rent Roll'!$U17,MAX(-SUMIF('Monthly Cash Flow'!$F$7:$EG$7,DI$4,'Monthly Cash Flow'!$F$18:$EG$18)-'Rent Roll'!$V17,0)*'Rent Roll'!$T17*'Rent Roll'!$R17,"-"),"-")</f>
        <v>-</v>
      </c>
      <c r="DJ72" s="92" t="str">
        <f>IFERROR(IF(DJ$3='Rent Roll'!$U17,MAX(-SUMIF('Monthly Cash Flow'!$F$7:$EG$7,DJ$4,'Monthly Cash Flow'!$F$18:$EG$18)-'Rent Roll'!$V17,0)*'Rent Roll'!$T17*'Rent Roll'!$R17,"-"),"-")</f>
        <v>-</v>
      </c>
      <c r="DK72" s="92" t="str">
        <f>IFERROR(IF(DK$3='Rent Roll'!$U17,MAX(-SUMIF('Monthly Cash Flow'!$F$7:$EG$7,DK$4,'Monthly Cash Flow'!$F$18:$EG$18)-'Rent Roll'!$V17,0)*'Rent Roll'!$T17*'Rent Roll'!$R17,"-"),"-")</f>
        <v>-</v>
      </c>
      <c r="DL72" s="92" t="str">
        <f>IFERROR(IF(DL$3='Rent Roll'!$U17,MAX(-SUMIF('Monthly Cash Flow'!$F$7:$EG$7,DL$4,'Monthly Cash Flow'!$F$18:$EG$18)-'Rent Roll'!$V17,0)*'Rent Roll'!$T17*'Rent Roll'!$R17,"-"),"-")</f>
        <v>-</v>
      </c>
      <c r="DM72" s="92" t="str">
        <f>IFERROR(IF(DM$3='Rent Roll'!$U17,MAX(-SUMIF('Monthly Cash Flow'!$F$7:$EG$7,DM$4,'Monthly Cash Flow'!$F$18:$EG$18)-'Rent Roll'!$V17,0)*'Rent Roll'!$T17*'Rent Roll'!$R17,"-"),"-")</f>
        <v>-</v>
      </c>
      <c r="DN72" s="92" t="str">
        <f>IFERROR(IF(DN$3='Rent Roll'!$U17,MAX(-SUMIF('Monthly Cash Flow'!$F$7:$EG$7,DN$4,'Monthly Cash Flow'!$F$18:$EG$18)-'Rent Roll'!$V17,0)*'Rent Roll'!$T17*'Rent Roll'!$R17,"-"),"-")</f>
        <v>-</v>
      </c>
      <c r="DO72" s="92" t="str">
        <f>IFERROR(IF(DO$3='Rent Roll'!$U17,MAX(-SUMIF('Monthly Cash Flow'!$F$7:$EG$7,DO$4,'Monthly Cash Flow'!$F$18:$EG$18)-'Rent Roll'!$V17,0)*'Rent Roll'!$T17*'Rent Roll'!$R17,"-"),"-")</f>
        <v>-</v>
      </c>
      <c r="DP72" s="92" t="str">
        <f>IFERROR(IF(DP$3='Rent Roll'!$U17,MAX(-SUMIF('Monthly Cash Flow'!$F$7:$EG$7,DP$4,'Monthly Cash Flow'!$F$18:$EG$18)-'Rent Roll'!$V17,0)*'Rent Roll'!$T17*'Rent Roll'!$R17,"-"),"-")</f>
        <v>-</v>
      </c>
      <c r="DQ72" s="92" t="str">
        <f>IFERROR(IF(DQ$3='Rent Roll'!$U17,MAX(-SUMIF('Monthly Cash Flow'!$F$7:$EG$7,DQ$4,'Monthly Cash Flow'!$F$18:$EG$18)-'Rent Roll'!$V17,0)*'Rent Roll'!$T17*'Rent Roll'!$R17,"-"),"-")</f>
        <v>-</v>
      </c>
      <c r="DR72" s="92" t="str">
        <f>IFERROR(IF(DR$3='Rent Roll'!$U17,MAX(-SUMIF('Monthly Cash Flow'!$F$7:$EG$7,DR$4,'Monthly Cash Flow'!$F$18:$EG$18)-'Rent Roll'!$V17,0)*'Rent Roll'!$T17*'Rent Roll'!$R17,"-"),"-")</f>
        <v>-</v>
      </c>
      <c r="DS72" s="92" t="str">
        <f>IFERROR(IF(DS$3='Rent Roll'!$U17,MAX(-SUMIF('Monthly Cash Flow'!$F$7:$EG$7,DS$4,'Monthly Cash Flow'!$F$18:$EG$18)-'Rent Roll'!$V17,0)*'Rent Roll'!$T17*'Rent Roll'!$R17,"-"),"-")</f>
        <v>-</v>
      </c>
      <c r="DT72" s="92" t="str">
        <f>IFERROR(IF(DT$3='Rent Roll'!$U17,MAX(-SUMIF('Monthly Cash Flow'!$F$7:$EG$7,DT$4,'Monthly Cash Flow'!$F$18:$EG$18)-'Rent Roll'!$V17,0)*'Rent Roll'!$T17*'Rent Roll'!$R17,"-"),"-")</f>
        <v>-</v>
      </c>
      <c r="DU72" s="92" t="str">
        <f>IFERROR(IF(DU$3='Rent Roll'!$U17,MAX(-SUMIF('Monthly Cash Flow'!$F$7:$EG$7,DU$4,'Monthly Cash Flow'!$F$18:$EG$18)-'Rent Roll'!$V17,0)*'Rent Roll'!$T17*'Rent Roll'!$R17,"-"),"-")</f>
        <v>-</v>
      </c>
      <c r="DV72" s="92" t="str">
        <f>IFERROR(IF(DV$3='Rent Roll'!$U17,MAX(-SUMIF('Monthly Cash Flow'!$F$7:$EG$7,DV$4,'Monthly Cash Flow'!$F$18:$EG$18)-'Rent Roll'!$V17,0)*'Rent Roll'!$T17*'Rent Roll'!$R17,"-"),"-")</f>
        <v>-</v>
      </c>
      <c r="DW72" s="92" t="str">
        <f>IFERROR(IF(DW$3='Rent Roll'!$U17,MAX(-SUMIF('Monthly Cash Flow'!$F$7:$EG$7,DW$4,'Monthly Cash Flow'!$F$18:$EG$18)-'Rent Roll'!$V17,0)*'Rent Roll'!$T17*'Rent Roll'!$R17,"-"),"-")</f>
        <v>-</v>
      </c>
      <c r="DX72" s="92" t="str">
        <f>IFERROR(IF(DX$3='Rent Roll'!$U17,MAX(-SUMIF('Monthly Cash Flow'!$F$7:$EG$7,DX$4,'Monthly Cash Flow'!$F$18:$EG$18)-'Rent Roll'!$V17,0)*'Rent Roll'!$T17*'Rent Roll'!$R17,"-"),"-")</f>
        <v>-</v>
      </c>
      <c r="DY72" s="92" t="str">
        <f>IFERROR(IF(DY$3='Rent Roll'!$U17,MAX(-SUMIF('Monthly Cash Flow'!$F$7:$EG$7,DY$4,'Monthly Cash Flow'!$F$18:$EG$18)-'Rent Roll'!$V17,0)*'Rent Roll'!$T17*'Rent Roll'!$R17,"-"),"-")</f>
        <v>-</v>
      </c>
      <c r="DZ72" s="92" t="str">
        <f>IFERROR(IF(DZ$3='Rent Roll'!$U17,MAX(-SUMIF('Monthly Cash Flow'!$F$7:$EG$7,DZ$4,'Monthly Cash Flow'!$F$18:$EG$18)-'Rent Roll'!$V17,0)*'Rent Roll'!$T17*'Rent Roll'!$R17,"-"),"-")</f>
        <v>-</v>
      </c>
      <c r="EA72" s="92" t="str">
        <f>IFERROR(IF(EA$3='Rent Roll'!$U17,MAX(-SUMIF('Monthly Cash Flow'!$F$7:$EG$7,EA$4,'Monthly Cash Flow'!$F$18:$EG$18)-'Rent Roll'!$V17,0)*'Rent Roll'!$T17*'Rent Roll'!$R17,"-"),"-")</f>
        <v>-</v>
      </c>
      <c r="EB72" s="92" t="str">
        <f>IFERROR(IF(EB$3='Rent Roll'!$U17,MAX(-SUMIF('Monthly Cash Flow'!$F$7:$EG$7,EB$4,'Monthly Cash Flow'!$F$18:$EG$18)-'Rent Roll'!$V17,0)*'Rent Roll'!$T17*'Rent Roll'!$R17,"-"),"-")</f>
        <v>-</v>
      </c>
      <c r="EC72" s="92" t="str">
        <f>IFERROR(IF(EC$3='Rent Roll'!$U17,MAX(-SUMIF('Monthly Cash Flow'!$F$7:$EG$7,EC$4,'Monthly Cash Flow'!$F$18:$EG$18)-'Rent Roll'!$V17,0)*'Rent Roll'!$T17*'Rent Roll'!$R17,"-"),"-")</f>
        <v>-</v>
      </c>
      <c r="ED72" s="92" t="str">
        <f>IFERROR(IF(ED$3='Rent Roll'!$U17,MAX(-SUMIF('Monthly Cash Flow'!$F$7:$EG$7,ED$4,'Monthly Cash Flow'!$F$18:$EG$18)-'Rent Roll'!$V17,0)*'Rent Roll'!$T17*'Rent Roll'!$R17,"-"),"-")</f>
        <v>-</v>
      </c>
      <c r="EE72" s="92" t="str">
        <f>IFERROR(IF(EE$3='Rent Roll'!$U17,MAX(-SUMIF('Monthly Cash Flow'!$F$7:$EG$7,EE$4,'Monthly Cash Flow'!$F$18:$EG$18)-'Rent Roll'!$V17,0)*'Rent Roll'!$T17*'Rent Roll'!$R17,"-"),"-")</f>
        <v>-</v>
      </c>
      <c r="EF72" s="214" t="str">
        <f>IFERROR(IF(EF$3='Rent Roll'!$U17,MAX(-SUMIF('Monthly Cash Flow'!$F$7:$EG$7,EF$4,'Monthly Cash Flow'!$F$18:$EG$18)-'Rent Roll'!$V17,0)*'Rent Roll'!$T17*'Rent Roll'!$R17,"-"),"-")</f>
        <v>-</v>
      </c>
      <c r="EG72" s="251" t="s">
        <v>109</v>
      </c>
    </row>
    <row r="73" spans="2:137" x14ac:dyDescent="0.25">
      <c r="B73" s="291"/>
      <c r="C73" s="287" t="str">
        <f>CONCATENATE('Rent Roll'!B18&amp;" - "&amp;'Rent Roll'!C18)</f>
        <v xml:space="preserve"> - </v>
      </c>
      <c r="D73" s="214">
        <f t="shared" si="148"/>
        <v>0</v>
      </c>
      <c r="E73" s="92" t="str">
        <f>IFERROR(IF(E$3='Rent Roll'!$U18,MAX(-SUMIF('Monthly Cash Flow'!$F$7:$EG$7,E$4,'Monthly Cash Flow'!$F$18:$EG$18)-'Rent Roll'!$V18,0)*'Rent Roll'!$T18*'Rent Roll'!$R18,"-"),"-")</f>
        <v>-</v>
      </c>
      <c r="F73" s="92" t="str">
        <f>IFERROR(IF(F$3='Rent Roll'!$U18,MAX(-SUMIF('Monthly Cash Flow'!$F$7:$EG$7,F$4,'Monthly Cash Flow'!$F$18:$EG$18)-'Rent Roll'!$V18,0)*'Rent Roll'!$T18*'Rent Roll'!$R18,"-"),"-")</f>
        <v>-</v>
      </c>
      <c r="G73" s="92" t="str">
        <f>IFERROR(IF(G$3='Rent Roll'!$U18,MAX(-SUMIF('Monthly Cash Flow'!$F$7:$EG$7,G$4,'Monthly Cash Flow'!$F$18:$EG$18)-'Rent Roll'!$V18,0)*'Rent Roll'!$T18*'Rent Roll'!$R18,"-"),"-")</f>
        <v>-</v>
      </c>
      <c r="H73" s="92" t="str">
        <f>IFERROR(IF(H$3='Rent Roll'!$U18,MAX(-SUMIF('Monthly Cash Flow'!$F$7:$EG$7,H$4,'Monthly Cash Flow'!$F$18:$EG$18)-'Rent Roll'!$V18,0)*'Rent Roll'!$T18*'Rent Roll'!$R18,"-"),"-")</f>
        <v>-</v>
      </c>
      <c r="I73" s="92" t="str">
        <f>IFERROR(IF(I$3='Rent Roll'!$U18,MAX(-SUMIF('Monthly Cash Flow'!$F$7:$EG$7,I$4,'Monthly Cash Flow'!$F$18:$EG$18)-'Rent Roll'!$V18,0)*'Rent Roll'!$T18*'Rent Roll'!$R18,"-"),"-")</f>
        <v>-</v>
      </c>
      <c r="J73" s="92" t="str">
        <f>IFERROR(IF(J$3='Rent Roll'!$U18,MAX(-SUMIF('Monthly Cash Flow'!$F$7:$EG$7,J$4,'Monthly Cash Flow'!$F$18:$EG$18)-'Rent Roll'!$V18,0)*'Rent Roll'!$T18*'Rent Roll'!$R18,"-"),"-")</f>
        <v>-</v>
      </c>
      <c r="K73" s="92" t="str">
        <f>IFERROR(IF(K$3='Rent Roll'!$U18,MAX(-SUMIF('Monthly Cash Flow'!$F$7:$EG$7,K$4,'Monthly Cash Flow'!$F$18:$EG$18)-'Rent Roll'!$V18,0)*'Rent Roll'!$T18*'Rent Roll'!$R18,"-"),"-")</f>
        <v>-</v>
      </c>
      <c r="L73" s="92" t="str">
        <f>IFERROR(IF(L$3='Rent Roll'!$U18,MAX(-SUMIF('Monthly Cash Flow'!$F$7:$EG$7,L$4,'Monthly Cash Flow'!$F$18:$EG$18)-'Rent Roll'!$V18,0)*'Rent Roll'!$T18*'Rent Roll'!$R18,"-"),"-")</f>
        <v>-</v>
      </c>
      <c r="M73" s="92" t="str">
        <f>IFERROR(IF(M$3='Rent Roll'!$U18,MAX(-SUMIF('Monthly Cash Flow'!$F$7:$EG$7,M$4,'Monthly Cash Flow'!$F$18:$EG$18)-'Rent Roll'!$V18,0)*'Rent Roll'!$T18*'Rent Roll'!$R18,"-"),"-")</f>
        <v>-</v>
      </c>
      <c r="N73" s="92" t="str">
        <f>IFERROR(IF(N$3='Rent Roll'!$U18,MAX(-SUMIF('Monthly Cash Flow'!$F$7:$EG$7,N$4,'Monthly Cash Flow'!$F$18:$EG$18)-'Rent Roll'!$V18,0)*'Rent Roll'!$T18*'Rent Roll'!$R18,"-"),"-")</f>
        <v>-</v>
      </c>
      <c r="O73" s="92" t="str">
        <f>IFERROR(IF(O$3='Rent Roll'!$U18,MAX(-SUMIF('Monthly Cash Flow'!$F$7:$EG$7,O$4,'Monthly Cash Flow'!$F$18:$EG$18)-'Rent Roll'!$V18,0)*'Rent Roll'!$T18*'Rent Roll'!$R18,"-"),"-")</f>
        <v>-</v>
      </c>
      <c r="P73" s="92" t="str">
        <f>IFERROR(IF(P$3='Rent Roll'!$U18,MAX(-SUMIF('Monthly Cash Flow'!$F$7:$EG$7,P$4,'Monthly Cash Flow'!$F$18:$EG$18)-'Rent Roll'!$V18,0)*'Rent Roll'!$T18*'Rent Roll'!$R18,"-"),"-")</f>
        <v>-</v>
      </c>
      <c r="Q73" s="92" t="str">
        <f>IFERROR(IF(Q$3='Rent Roll'!$U18,MAX(-SUMIF('Monthly Cash Flow'!$F$7:$EG$7,Q$4,'Monthly Cash Flow'!$F$18:$EG$18)-'Rent Roll'!$V18,0)*'Rent Roll'!$T18*'Rent Roll'!$R18,"-"),"-")</f>
        <v>-</v>
      </c>
      <c r="R73" s="92" t="str">
        <f>IFERROR(IF(R$3='Rent Roll'!$U18,MAX(-SUMIF('Monthly Cash Flow'!$F$7:$EG$7,R$4,'Monthly Cash Flow'!$F$18:$EG$18)-'Rent Roll'!$V18,0)*'Rent Roll'!$T18*'Rent Roll'!$R18,"-"),"-")</f>
        <v>-</v>
      </c>
      <c r="S73" s="92" t="str">
        <f>IFERROR(IF(S$3='Rent Roll'!$U18,MAX(-SUMIF('Monthly Cash Flow'!$F$7:$EG$7,S$4,'Monthly Cash Flow'!$F$18:$EG$18)-'Rent Roll'!$V18,0)*'Rent Roll'!$T18*'Rent Roll'!$R18,"-"),"-")</f>
        <v>-</v>
      </c>
      <c r="T73" s="92" t="str">
        <f>IFERROR(IF(T$3='Rent Roll'!$U18,MAX(-SUMIF('Monthly Cash Flow'!$F$7:$EG$7,T$4,'Monthly Cash Flow'!$F$18:$EG$18)-'Rent Roll'!$V18,0)*'Rent Roll'!$T18*'Rent Roll'!$R18,"-"),"-")</f>
        <v>-</v>
      </c>
      <c r="U73" s="92" t="str">
        <f>IFERROR(IF(U$3='Rent Roll'!$U18,MAX(-SUMIF('Monthly Cash Flow'!$F$7:$EG$7,U$4,'Monthly Cash Flow'!$F$18:$EG$18)-'Rent Roll'!$V18,0)*'Rent Roll'!$T18*'Rent Roll'!$R18,"-"),"-")</f>
        <v>-</v>
      </c>
      <c r="V73" s="92" t="str">
        <f>IFERROR(IF(V$3='Rent Roll'!$U18,MAX(-SUMIF('Monthly Cash Flow'!$F$7:$EG$7,V$4,'Monthly Cash Flow'!$F$18:$EG$18)-'Rent Roll'!$V18,0)*'Rent Roll'!$T18*'Rent Roll'!$R18,"-"),"-")</f>
        <v>-</v>
      </c>
      <c r="W73" s="92" t="str">
        <f>IFERROR(IF(W$3='Rent Roll'!$U18,MAX(-SUMIF('Monthly Cash Flow'!$F$7:$EG$7,W$4,'Monthly Cash Flow'!$F$18:$EG$18)-'Rent Roll'!$V18,0)*'Rent Roll'!$T18*'Rent Roll'!$R18,"-"),"-")</f>
        <v>-</v>
      </c>
      <c r="X73" s="92" t="str">
        <f>IFERROR(IF(X$3='Rent Roll'!$U18,MAX(-SUMIF('Monthly Cash Flow'!$F$7:$EG$7,X$4,'Monthly Cash Flow'!$F$18:$EG$18)-'Rent Roll'!$V18,0)*'Rent Roll'!$T18*'Rent Roll'!$R18,"-"),"-")</f>
        <v>-</v>
      </c>
      <c r="Y73" s="92" t="str">
        <f>IFERROR(IF(Y$3='Rent Roll'!$U18,MAX(-SUMIF('Monthly Cash Flow'!$F$7:$EG$7,Y$4,'Monthly Cash Flow'!$F$18:$EG$18)-'Rent Roll'!$V18,0)*'Rent Roll'!$T18*'Rent Roll'!$R18,"-"),"-")</f>
        <v>-</v>
      </c>
      <c r="Z73" s="92" t="str">
        <f>IFERROR(IF(Z$3='Rent Roll'!$U18,MAX(-SUMIF('Monthly Cash Flow'!$F$7:$EG$7,Z$4,'Monthly Cash Flow'!$F$18:$EG$18)-'Rent Roll'!$V18,0)*'Rent Roll'!$T18*'Rent Roll'!$R18,"-"),"-")</f>
        <v>-</v>
      </c>
      <c r="AA73" s="92" t="str">
        <f>IFERROR(IF(AA$3='Rent Roll'!$U18,MAX(-SUMIF('Monthly Cash Flow'!$F$7:$EG$7,AA$4,'Monthly Cash Flow'!$F$18:$EG$18)-'Rent Roll'!$V18,0)*'Rent Roll'!$T18*'Rent Roll'!$R18,"-"),"-")</f>
        <v>-</v>
      </c>
      <c r="AB73" s="92" t="str">
        <f>IFERROR(IF(AB$3='Rent Roll'!$U18,MAX(-SUMIF('Monthly Cash Flow'!$F$7:$EG$7,AB$4,'Monthly Cash Flow'!$F$18:$EG$18)-'Rent Roll'!$V18,0)*'Rent Roll'!$T18*'Rent Roll'!$R18,"-"),"-")</f>
        <v>-</v>
      </c>
      <c r="AC73" s="92" t="str">
        <f>IFERROR(IF(AC$3='Rent Roll'!$U18,MAX(-SUMIF('Monthly Cash Flow'!$F$7:$EG$7,AC$4,'Monthly Cash Flow'!$F$18:$EG$18)-'Rent Roll'!$V18,0)*'Rent Roll'!$T18*'Rent Roll'!$R18,"-"),"-")</f>
        <v>-</v>
      </c>
      <c r="AD73" s="92" t="str">
        <f>IFERROR(IF(AD$3='Rent Roll'!$U18,MAX(-SUMIF('Monthly Cash Flow'!$F$7:$EG$7,AD$4,'Monthly Cash Flow'!$F$18:$EG$18)-'Rent Roll'!$V18,0)*'Rent Roll'!$T18*'Rent Roll'!$R18,"-"),"-")</f>
        <v>-</v>
      </c>
      <c r="AE73" s="92" t="str">
        <f>IFERROR(IF(AE$3='Rent Roll'!$U18,MAX(-SUMIF('Monthly Cash Flow'!$F$7:$EG$7,AE$4,'Monthly Cash Flow'!$F$18:$EG$18)-'Rent Roll'!$V18,0)*'Rent Roll'!$T18*'Rent Roll'!$R18,"-"),"-")</f>
        <v>-</v>
      </c>
      <c r="AF73" s="92" t="str">
        <f>IFERROR(IF(AF$3='Rent Roll'!$U18,MAX(-SUMIF('Monthly Cash Flow'!$F$7:$EG$7,AF$4,'Monthly Cash Flow'!$F$18:$EG$18)-'Rent Roll'!$V18,0)*'Rent Roll'!$T18*'Rent Roll'!$R18,"-"),"-")</f>
        <v>-</v>
      </c>
      <c r="AG73" s="92" t="str">
        <f>IFERROR(IF(AG$3='Rent Roll'!$U18,MAX(-SUMIF('Monthly Cash Flow'!$F$7:$EG$7,AG$4,'Monthly Cash Flow'!$F$18:$EG$18)-'Rent Roll'!$V18,0)*'Rent Roll'!$T18*'Rent Roll'!$R18,"-"),"-")</f>
        <v>-</v>
      </c>
      <c r="AH73" s="92" t="str">
        <f>IFERROR(IF(AH$3='Rent Roll'!$U18,MAX(-SUMIF('Monthly Cash Flow'!$F$7:$EG$7,AH$4,'Monthly Cash Flow'!$F$18:$EG$18)-'Rent Roll'!$V18,0)*'Rent Roll'!$T18*'Rent Roll'!$R18,"-"),"-")</f>
        <v>-</v>
      </c>
      <c r="AI73" s="92" t="str">
        <f>IFERROR(IF(AI$3='Rent Roll'!$U18,MAX(-SUMIF('Monthly Cash Flow'!$F$7:$EG$7,AI$4,'Monthly Cash Flow'!$F$18:$EG$18)-'Rent Roll'!$V18,0)*'Rent Roll'!$T18*'Rent Roll'!$R18,"-"),"-")</f>
        <v>-</v>
      </c>
      <c r="AJ73" s="92" t="str">
        <f>IFERROR(IF(AJ$3='Rent Roll'!$U18,MAX(-SUMIF('Monthly Cash Flow'!$F$7:$EG$7,AJ$4,'Monthly Cash Flow'!$F$18:$EG$18)-'Rent Roll'!$V18,0)*'Rent Roll'!$T18*'Rent Roll'!$R18,"-"),"-")</f>
        <v>-</v>
      </c>
      <c r="AK73" s="92" t="str">
        <f>IFERROR(IF(AK$3='Rent Roll'!$U18,MAX(-SUMIF('Monthly Cash Flow'!$F$7:$EG$7,AK$4,'Monthly Cash Flow'!$F$18:$EG$18)-'Rent Roll'!$V18,0)*'Rent Roll'!$T18*'Rent Roll'!$R18,"-"),"-")</f>
        <v>-</v>
      </c>
      <c r="AL73" s="92" t="str">
        <f>IFERROR(IF(AL$3='Rent Roll'!$U18,MAX(-SUMIF('Monthly Cash Flow'!$F$7:$EG$7,AL$4,'Monthly Cash Flow'!$F$18:$EG$18)-'Rent Roll'!$V18,0)*'Rent Roll'!$T18*'Rent Roll'!$R18,"-"),"-")</f>
        <v>-</v>
      </c>
      <c r="AM73" s="92" t="str">
        <f>IFERROR(IF(AM$3='Rent Roll'!$U18,MAX(-SUMIF('Monthly Cash Flow'!$F$7:$EG$7,AM$4,'Monthly Cash Flow'!$F$18:$EG$18)-'Rent Roll'!$V18,0)*'Rent Roll'!$T18*'Rent Roll'!$R18,"-"),"-")</f>
        <v>-</v>
      </c>
      <c r="AN73" s="92" t="str">
        <f>IFERROR(IF(AN$3='Rent Roll'!$U18,MAX(-SUMIF('Monthly Cash Flow'!$F$7:$EG$7,AN$4,'Monthly Cash Flow'!$F$18:$EG$18)-'Rent Roll'!$V18,0)*'Rent Roll'!$T18*'Rent Roll'!$R18,"-"),"-")</f>
        <v>-</v>
      </c>
      <c r="AO73" s="92" t="str">
        <f>IFERROR(IF(AO$3='Rent Roll'!$U18,MAX(-SUMIF('Monthly Cash Flow'!$F$7:$EG$7,AO$4,'Monthly Cash Flow'!$F$18:$EG$18)-'Rent Roll'!$V18,0)*'Rent Roll'!$T18*'Rent Roll'!$R18,"-"),"-")</f>
        <v>-</v>
      </c>
      <c r="AP73" s="92" t="str">
        <f>IFERROR(IF(AP$3='Rent Roll'!$U18,MAX(-SUMIF('Monthly Cash Flow'!$F$7:$EG$7,AP$4,'Monthly Cash Flow'!$F$18:$EG$18)-'Rent Roll'!$V18,0)*'Rent Roll'!$T18*'Rent Roll'!$R18,"-"),"-")</f>
        <v>-</v>
      </c>
      <c r="AQ73" s="92" t="str">
        <f>IFERROR(IF(AQ$3='Rent Roll'!$U18,MAX(-SUMIF('Monthly Cash Flow'!$F$7:$EG$7,AQ$4,'Monthly Cash Flow'!$F$18:$EG$18)-'Rent Roll'!$V18,0)*'Rent Roll'!$T18*'Rent Roll'!$R18,"-"),"-")</f>
        <v>-</v>
      </c>
      <c r="AR73" s="92" t="str">
        <f>IFERROR(IF(AR$3='Rent Roll'!$U18,MAX(-SUMIF('Monthly Cash Flow'!$F$7:$EG$7,AR$4,'Monthly Cash Flow'!$F$18:$EG$18)-'Rent Roll'!$V18,0)*'Rent Roll'!$T18*'Rent Roll'!$R18,"-"),"-")</f>
        <v>-</v>
      </c>
      <c r="AS73" s="92" t="str">
        <f>IFERROR(IF(AS$3='Rent Roll'!$U18,MAX(-SUMIF('Monthly Cash Flow'!$F$7:$EG$7,AS$4,'Monthly Cash Flow'!$F$18:$EG$18)-'Rent Roll'!$V18,0)*'Rent Roll'!$T18*'Rent Roll'!$R18,"-"),"-")</f>
        <v>-</v>
      </c>
      <c r="AT73" s="92" t="str">
        <f>IFERROR(IF(AT$3='Rent Roll'!$U18,MAX(-SUMIF('Monthly Cash Flow'!$F$7:$EG$7,AT$4,'Monthly Cash Flow'!$F$18:$EG$18)-'Rent Roll'!$V18,0)*'Rent Roll'!$T18*'Rent Roll'!$R18,"-"),"-")</f>
        <v>-</v>
      </c>
      <c r="AU73" s="92" t="str">
        <f>IFERROR(IF(AU$3='Rent Roll'!$U18,MAX(-SUMIF('Monthly Cash Flow'!$F$7:$EG$7,AU$4,'Monthly Cash Flow'!$F$18:$EG$18)-'Rent Roll'!$V18,0)*'Rent Roll'!$T18*'Rent Roll'!$R18,"-"),"-")</f>
        <v>-</v>
      </c>
      <c r="AV73" s="92" t="str">
        <f>IFERROR(IF(AV$3='Rent Roll'!$U18,MAX(-SUMIF('Monthly Cash Flow'!$F$7:$EG$7,AV$4,'Monthly Cash Flow'!$F$18:$EG$18)-'Rent Roll'!$V18,0)*'Rent Roll'!$T18*'Rent Roll'!$R18,"-"),"-")</f>
        <v>-</v>
      </c>
      <c r="AW73" s="92" t="str">
        <f>IFERROR(IF(AW$3='Rent Roll'!$U18,MAX(-SUMIF('Monthly Cash Flow'!$F$7:$EG$7,AW$4,'Monthly Cash Flow'!$F$18:$EG$18)-'Rent Roll'!$V18,0)*'Rent Roll'!$T18*'Rent Roll'!$R18,"-"),"-")</f>
        <v>-</v>
      </c>
      <c r="AX73" s="92" t="str">
        <f>IFERROR(IF(AX$3='Rent Roll'!$U18,MAX(-SUMIF('Monthly Cash Flow'!$F$7:$EG$7,AX$4,'Monthly Cash Flow'!$F$18:$EG$18)-'Rent Roll'!$V18,0)*'Rent Roll'!$T18*'Rent Roll'!$R18,"-"),"-")</f>
        <v>-</v>
      </c>
      <c r="AY73" s="92" t="str">
        <f>IFERROR(IF(AY$3='Rent Roll'!$U18,MAX(-SUMIF('Monthly Cash Flow'!$F$7:$EG$7,AY$4,'Monthly Cash Flow'!$F$18:$EG$18)-'Rent Roll'!$V18,0)*'Rent Roll'!$T18*'Rent Roll'!$R18,"-"),"-")</f>
        <v>-</v>
      </c>
      <c r="AZ73" s="92" t="str">
        <f>IFERROR(IF(AZ$3='Rent Roll'!$U18,MAX(-SUMIF('Monthly Cash Flow'!$F$7:$EG$7,AZ$4,'Monthly Cash Flow'!$F$18:$EG$18)-'Rent Roll'!$V18,0)*'Rent Roll'!$T18*'Rent Roll'!$R18,"-"),"-")</f>
        <v>-</v>
      </c>
      <c r="BA73" s="92" t="str">
        <f>IFERROR(IF(BA$3='Rent Roll'!$U18,MAX(-SUMIF('Monthly Cash Flow'!$F$7:$EG$7,BA$4,'Monthly Cash Flow'!$F$18:$EG$18)-'Rent Roll'!$V18,0)*'Rent Roll'!$T18*'Rent Roll'!$R18,"-"),"-")</f>
        <v>-</v>
      </c>
      <c r="BB73" s="92" t="str">
        <f>IFERROR(IF(BB$3='Rent Roll'!$U18,MAX(-SUMIF('Monthly Cash Flow'!$F$7:$EG$7,BB$4,'Monthly Cash Flow'!$F$18:$EG$18)-'Rent Roll'!$V18,0)*'Rent Roll'!$T18*'Rent Roll'!$R18,"-"),"-")</f>
        <v>-</v>
      </c>
      <c r="BC73" s="92" t="str">
        <f>IFERROR(IF(BC$3='Rent Roll'!$U18,MAX(-SUMIF('Monthly Cash Flow'!$F$7:$EG$7,BC$4,'Monthly Cash Flow'!$F$18:$EG$18)-'Rent Roll'!$V18,0)*'Rent Roll'!$T18*'Rent Roll'!$R18,"-"),"-")</f>
        <v>-</v>
      </c>
      <c r="BD73" s="92" t="str">
        <f>IFERROR(IF(BD$3='Rent Roll'!$U18,MAX(-SUMIF('Monthly Cash Flow'!$F$7:$EG$7,BD$4,'Monthly Cash Flow'!$F$18:$EG$18)-'Rent Roll'!$V18,0)*'Rent Roll'!$T18*'Rent Roll'!$R18,"-"),"-")</f>
        <v>-</v>
      </c>
      <c r="BE73" s="92" t="str">
        <f>IFERROR(IF(BE$3='Rent Roll'!$U18,MAX(-SUMIF('Monthly Cash Flow'!$F$7:$EG$7,BE$4,'Monthly Cash Flow'!$F$18:$EG$18)-'Rent Roll'!$V18,0)*'Rent Roll'!$T18*'Rent Roll'!$R18,"-"),"-")</f>
        <v>-</v>
      </c>
      <c r="BF73" s="92" t="str">
        <f>IFERROR(IF(BF$3='Rent Roll'!$U18,MAX(-SUMIF('Monthly Cash Flow'!$F$7:$EG$7,BF$4,'Monthly Cash Flow'!$F$18:$EG$18)-'Rent Roll'!$V18,0)*'Rent Roll'!$T18*'Rent Roll'!$R18,"-"),"-")</f>
        <v>-</v>
      </c>
      <c r="BG73" s="92" t="str">
        <f>IFERROR(IF(BG$3='Rent Roll'!$U18,MAX(-SUMIF('Monthly Cash Flow'!$F$7:$EG$7,BG$4,'Monthly Cash Flow'!$F$18:$EG$18)-'Rent Roll'!$V18,0)*'Rent Roll'!$T18*'Rent Roll'!$R18,"-"),"-")</f>
        <v>-</v>
      </c>
      <c r="BH73" s="92" t="str">
        <f>IFERROR(IF(BH$3='Rent Roll'!$U18,MAX(-SUMIF('Monthly Cash Flow'!$F$7:$EG$7,BH$4,'Monthly Cash Flow'!$F$18:$EG$18)-'Rent Roll'!$V18,0)*'Rent Roll'!$T18*'Rent Roll'!$R18,"-"),"-")</f>
        <v>-</v>
      </c>
      <c r="BI73" s="92" t="str">
        <f>IFERROR(IF(BI$3='Rent Roll'!$U18,MAX(-SUMIF('Monthly Cash Flow'!$F$7:$EG$7,BI$4,'Monthly Cash Flow'!$F$18:$EG$18)-'Rent Roll'!$V18,0)*'Rent Roll'!$T18*'Rent Roll'!$R18,"-"),"-")</f>
        <v>-</v>
      </c>
      <c r="BJ73" s="92" t="str">
        <f>IFERROR(IF(BJ$3='Rent Roll'!$U18,MAX(-SUMIF('Monthly Cash Flow'!$F$7:$EG$7,BJ$4,'Monthly Cash Flow'!$F$18:$EG$18)-'Rent Roll'!$V18,0)*'Rent Roll'!$T18*'Rent Roll'!$R18,"-"),"-")</f>
        <v>-</v>
      </c>
      <c r="BK73" s="92" t="str">
        <f>IFERROR(IF(BK$3='Rent Roll'!$U18,MAX(-SUMIF('Monthly Cash Flow'!$F$7:$EG$7,BK$4,'Monthly Cash Flow'!$F$18:$EG$18)-'Rent Roll'!$V18,0)*'Rent Roll'!$T18*'Rent Roll'!$R18,"-"),"-")</f>
        <v>-</v>
      </c>
      <c r="BL73" s="92" t="str">
        <f>IFERROR(IF(BL$3='Rent Roll'!$U18,MAX(-SUMIF('Monthly Cash Flow'!$F$7:$EG$7,BL$4,'Monthly Cash Flow'!$F$18:$EG$18)-'Rent Roll'!$V18,0)*'Rent Roll'!$T18*'Rent Roll'!$R18,"-"),"-")</f>
        <v>-</v>
      </c>
      <c r="BM73" s="92" t="str">
        <f>IFERROR(IF(BM$3='Rent Roll'!$U18,MAX(-SUMIF('Monthly Cash Flow'!$F$7:$EG$7,BM$4,'Monthly Cash Flow'!$F$18:$EG$18)-'Rent Roll'!$V18,0)*'Rent Roll'!$T18*'Rent Roll'!$R18,"-"),"-")</f>
        <v>-</v>
      </c>
      <c r="BN73" s="92" t="str">
        <f>IFERROR(IF(BN$3='Rent Roll'!$U18,MAX(-SUMIF('Monthly Cash Flow'!$F$7:$EG$7,BN$4,'Monthly Cash Flow'!$F$18:$EG$18)-'Rent Roll'!$V18,0)*'Rent Roll'!$T18*'Rent Roll'!$R18,"-"),"-")</f>
        <v>-</v>
      </c>
      <c r="BO73" s="92" t="str">
        <f>IFERROR(IF(BO$3='Rent Roll'!$U18,MAX(-SUMIF('Monthly Cash Flow'!$F$7:$EG$7,BO$4,'Monthly Cash Flow'!$F$18:$EG$18)-'Rent Roll'!$V18,0)*'Rent Roll'!$T18*'Rent Roll'!$R18,"-"),"-")</f>
        <v>-</v>
      </c>
      <c r="BP73" s="92" t="str">
        <f>IFERROR(IF(BP$3='Rent Roll'!$U18,MAX(-SUMIF('Monthly Cash Flow'!$F$7:$EG$7,BP$4,'Monthly Cash Flow'!$F$18:$EG$18)-'Rent Roll'!$V18,0)*'Rent Roll'!$T18*'Rent Roll'!$R18,"-"),"-")</f>
        <v>-</v>
      </c>
      <c r="BQ73" s="92" t="str">
        <f>IFERROR(IF(BQ$3='Rent Roll'!$U18,MAX(-SUMIF('Monthly Cash Flow'!$F$7:$EG$7,BQ$4,'Monthly Cash Flow'!$F$18:$EG$18)-'Rent Roll'!$V18,0)*'Rent Roll'!$T18*'Rent Roll'!$R18,"-"),"-")</f>
        <v>-</v>
      </c>
      <c r="BR73" s="92" t="str">
        <f>IFERROR(IF(BR$3='Rent Roll'!$U18,MAX(-SUMIF('Monthly Cash Flow'!$F$7:$EG$7,BR$4,'Monthly Cash Flow'!$F$18:$EG$18)-'Rent Roll'!$V18,0)*'Rent Roll'!$T18*'Rent Roll'!$R18,"-"),"-")</f>
        <v>-</v>
      </c>
      <c r="BS73" s="92" t="str">
        <f>IFERROR(IF(BS$3='Rent Roll'!$U18,MAX(-SUMIF('Monthly Cash Flow'!$F$7:$EG$7,BS$4,'Monthly Cash Flow'!$F$18:$EG$18)-'Rent Roll'!$V18,0)*'Rent Roll'!$T18*'Rent Roll'!$R18,"-"),"-")</f>
        <v>-</v>
      </c>
      <c r="BT73" s="92" t="str">
        <f>IFERROR(IF(BT$3='Rent Roll'!$U18,MAX(-SUMIF('Monthly Cash Flow'!$F$7:$EG$7,BT$4,'Monthly Cash Flow'!$F$18:$EG$18)-'Rent Roll'!$V18,0)*'Rent Roll'!$T18*'Rent Roll'!$R18,"-"),"-")</f>
        <v>-</v>
      </c>
      <c r="BU73" s="92" t="str">
        <f>IFERROR(IF(BU$3='Rent Roll'!$U18,MAX(-SUMIF('Monthly Cash Flow'!$F$7:$EG$7,BU$4,'Monthly Cash Flow'!$F$18:$EG$18)-'Rent Roll'!$V18,0)*'Rent Roll'!$T18*'Rent Roll'!$R18,"-"),"-")</f>
        <v>-</v>
      </c>
      <c r="BV73" s="92" t="str">
        <f>IFERROR(IF(BV$3='Rent Roll'!$U18,MAX(-SUMIF('Monthly Cash Flow'!$F$7:$EG$7,BV$4,'Monthly Cash Flow'!$F$18:$EG$18)-'Rent Roll'!$V18,0)*'Rent Roll'!$T18*'Rent Roll'!$R18,"-"),"-")</f>
        <v>-</v>
      </c>
      <c r="BW73" s="92" t="str">
        <f>IFERROR(IF(BW$3='Rent Roll'!$U18,MAX(-SUMIF('Monthly Cash Flow'!$F$7:$EG$7,BW$4,'Monthly Cash Flow'!$F$18:$EG$18)-'Rent Roll'!$V18,0)*'Rent Roll'!$T18*'Rent Roll'!$R18,"-"),"-")</f>
        <v>-</v>
      </c>
      <c r="BX73" s="92" t="str">
        <f>IFERROR(IF(BX$3='Rent Roll'!$U18,MAX(-SUMIF('Monthly Cash Flow'!$F$7:$EG$7,BX$4,'Monthly Cash Flow'!$F$18:$EG$18)-'Rent Roll'!$V18,0)*'Rent Roll'!$T18*'Rent Roll'!$R18,"-"),"-")</f>
        <v>-</v>
      </c>
      <c r="BY73" s="92" t="str">
        <f>IFERROR(IF(BY$3='Rent Roll'!$U18,MAX(-SUMIF('Monthly Cash Flow'!$F$7:$EG$7,BY$4,'Monthly Cash Flow'!$F$18:$EG$18)-'Rent Roll'!$V18,0)*'Rent Roll'!$T18*'Rent Roll'!$R18,"-"),"-")</f>
        <v>-</v>
      </c>
      <c r="BZ73" s="92" t="str">
        <f>IFERROR(IF(BZ$3='Rent Roll'!$U18,MAX(-SUMIF('Monthly Cash Flow'!$F$7:$EG$7,BZ$4,'Monthly Cash Flow'!$F$18:$EG$18)-'Rent Roll'!$V18,0)*'Rent Roll'!$T18*'Rent Roll'!$R18,"-"),"-")</f>
        <v>-</v>
      </c>
      <c r="CA73" s="92" t="str">
        <f>IFERROR(IF(CA$3='Rent Roll'!$U18,MAX(-SUMIF('Monthly Cash Flow'!$F$7:$EG$7,CA$4,'Monthly Cash Flow'!$F$18:$EG$18)-'Rent Roll'!$V18,0)*'Rent Roll'!$T18*'Rent Roll'!$R18,"-"),"-")</f>
        <v>-</v>
      </c>
      <c r="CB73" s="92" t="str">
        <f>IFERROR(IF(CB$3='Rent Roll'!$U18,MAX(-SUMIF('Monthly Cash Flow'!$F$7:$EG$7,CB$4,'Monthly Cash Flow'!$F$18:$EG$18)-'Rent Roll'!$V18,0)*'Rent Roll'!$T18*'Rent Roll'!$R18,"-"),"-")</f>
        <v>-</v>
      </c>
      <c r="CC73" s="92" t="str">
        <f>IFERROR(IF(CC$3='Rent Roll'!$U18,MAX(-SUMIF('Monthly Cash Flow'!$F$7:$EG$7,CC$4,'Monthly Cash Flow'!$F$18:$EG$18)-'Rent Roll'!$V18,0)*'Rent Roll'!$T18*'Rent Roll'!$R18,"-"),"-")</f>
        <v>-</v>
      </c>
      <c r="CD73" s="92" t="str">
        <f>IFERROR(IF(CD$3='Rent Roll'!$U18,MAX(-SUMIF('Monthly Cash Flow'!$F$7:$EG$7,CD$4,'Monthly Cash Flow'!$F$18:$EG$18)-'Rent Roll'!$V18,0)*'Rent Roll'!$T18*'Rent Roll'!$R18,"-"),"-")</f>
        <v>-</v>
      </c>
      <c r="CE73" s="92" t="str">
        <f>IFERROR(IF(CE$3='Rent Roll'!$U18,MAX(-SUMIF('Monthly Cash Flow'!$F$7:$EG$7,CE$4,'Monthly Cash Flow'!$F$18:$EG$18)-'Rent Roll'!$V18,0)*'Rent Roll'!$T18*'Rent Roll'!$R18,"-"),"-")</f>
        <v>-</v>
      </c>
      <c r="CF73" s="92" t="str">
        <f>IFERROR(IF(CF$3='Rent Roll'!$U18,MAX(-SUMIF('Monthly Cash Flow'!$F$7:$EG$7,CF$4,'Monthly Cash Flow'!$F$18:$EG$18)-'Rent Roll'!$V18,0)*'Rent Roll'!$T18*'Rent Roll'!$R18,"-"),"-")</f>
        <v>-</v>
      </c>
      <c r="CG73" s="92" t="str">
        <f>IFERROR(IF(CG$3='Rent Roll'!$U18,MAX(-SUMIF('Monthly Cash Flow'!$F$7:$EG$7,CG$4,'Monthly Cash Flow'!$F$18:$EG$18)-'Rent Roll'!$V18,0)*'Rent Roll'!$T18*'Rent Roll'!$R18,"-"),"-")</f>
        <v>-</v>
      </c>
      <c r="CH73" s="92" t="str">
        <f>IFERROR(IF(CH$3='Rent Roll'!$U18,MAX(-SUMIF('Monthly Cash Flow'!$F$7:$EG$7,CH$4,'Monthly Cash Flow'!$F$18:$EG$18)-'Rent Roll'!$V18,0)*'Rent Roll'!$T18*'Rent Roll'!$R18,"-"),"-")</f>
        <v>-</v>
      </c>
      <c r="CI73" s="92" t="str">
        <f>IFERROR(IF(CI$3='Rent Roll'!$U18,MAX(-SUMIF('Monthly Cash Flow'!$F$7:$EG$7,CI$4,'Monthly Cash Flow'!$F$18:$EG$18)-'Rent Roll'!$V18,0)*'Rent Roll'!$T18*'Rent Roll'!$R18,"-"),"-")</f>
        <v>-</v>
      </c>
      <c r="CJ73" s="92" t="str">
        <f>IFERROR(IF(CJ$3='Rent Roll'!$U18,MAX(-SUMIF('Monthly Cash Flow'!$F$7:$EG$7,CJ$4,'Monthly Cash Flow'!$F$18:$EG$18)-'Rent Roll'!$V18,0)*'Rent Roll'!$T18*'Rent Roll'!$R18,"-"),"-")</f>
        <v>-</v>
      </c>
      <c r="CK73" s="92" t="str">
        <f>IFERROR(IF(CK$3='Rent Roll'!$U18,MAX(-SUMIF('Monthly Cash Flow'!$F$7:$EG$7,CK$4,'Monthly Cash Flow'!$F$18:$EG$18)-'Rent Roll'!$V18,0)*'Rent Roll'!$T18*'Rent Roll'!$R18,"-"),"-")</f>
        <v>-</v>
      </c>
      <c r="CL73" s="92" t="str">
        <f>IFERROR(IF(CL$3='Rent Roll'!$U18,MAX(-SUMIF('Monthly Cash Flow'!$F$7:$EG$7,CL$4,'Monthly Cash Flow'!$F$18:$EG$18)-'Rent Roll'!$V18,0)*'Rent Roll'!$T18*'Rent Roll'!$R18,"-"),"-")</f>
        <v>-</v>
      </c>
      <c r="CM73" s="92" t="str">
        <f>IFERROR(IF(CM$3='Rent Roll'!$U18,MAX(-SUMIF('Monthly Cash Flow'!$F$7:$EG$7,CM$4,'Monthly Cash Flow'!$F$18:$EG$18)-'Rent Roll'!$V18,0)*'Rent Roll'!$T18*'Rent Roll'!$R18,"-"),"-")</f>
        <v>-</v>
      </c>
      <c r="CN73" s="92" t="str">
        <f>IFERROR(IF(CN$3='Rent Roll'!$U18,MAX(-SUMIF('Monthly Cash Flow'!$F$7:$EG$7,CN$4,'Monthly Cash Flow'!$F$18:$EG$18)-'Rent Roll'!$V18,0)*'Rent Roll'!$T18*'Rent Roll'!$R18,"-"),"-")</f>
        <v>-</v>
      </c>
      <c r="CO73" s="92" t="str">
        <f>IFERROR(IF(CO$3='Rent Roll'!$U18,MAX(-SUMIF('Monthly Cash Flow'!$F$7:$EG$7,CO$4,'Monthly Cash Flow'!$F$18:$EG$18)-'Rent Roll'!$V18,0)*'Rent Roll'!$T18*'Rent Roll'!$R18,"-"),"-")</f>
        <v>-</v>
      </c>
      <c r="CP73" s="92" t="str">
        <f>IFERROR(IF(CP$3='Rent Roll'!$U18,MAX(-SUMIF('Monthly Cash Flow'!$F$7:$EG$7,CP$4,'Monthly Cash Flow'!$F$18:$EG$18)-'Rent Roll'!$V18,0)*'Rent Roll'!$T18*'Rent Roll'!$R18,"-"),"-")</f>
        <v>-</v>
      </c>
      <c r="CQ73" s="92" t="str">
        <f>IFERROR(IF(CQ$3='Rent Roll'!$U18,MAX(-SUMIF('Monthly Cash Flow'!$F$7:$EG$7,CQ$4,'Monthly Cash Flow'!$F$18:$EG$18)-'Rent Roll'!$V18,0)*'Rent Roll'!$T18*'Rent Roll'!$R18,"-"),"-")</f>
        <v>-</v>
      </c>
      <c r="CR73" s="92" t="str">
        <f>IFERROR(IF(CR$3='Rent Roll'!$U18,MAX(-SUMIF('Monthly Cash Flow'!$F$7:$EG$7,CR$4,'Monthly Cash Flow'!$F$18:$EG$18)-'Rent Roll'!$V18,0)*'Rent Roll'!$T18*'Rent Roll'!$R18,"-"),"-")</f>
        <v>-</v>
      </c>
      <c r="CS73" s="92" t="str">
        <f>IFERROR(IF(CS$3='Rent Roll'!$U18,MAX(-SUMIF('Monthly Cash Flow'!$F$7:$EG$7,CS$4,'Monthly Cash Flow'!$F$18:$EG$18)-'Rent Roll'!$V18,0)*'Rent Roll'!$T18*'Rent Roll'!$R18,"-"),"-")</f>
        <v>-</v>
      </c>
      <c r="CT73" s="92" t="str">
        <f>IFERROR(IF(CT$3='Rent Roll'!$U18,MAX(-SUMIF('Monthly Cash Flow'!$F$7:$EG$7,CT$4,'Monthly Cash Flow'!$F$18:$EG$18)-'Rent Roll'!$V18,0)*'Rent Roll'!$T18*'Rent Roll'!$R18,"-"),"-")</f>
        <v>-</v>
      </c>
      <c r="CU73" s="92" t="str">
        <f>IFERROR(IF(CU$3='Rent Roll'!$U18,MAX(-SUMIF('Monthly Cash Flow'!$F$7:$EG$7,CU$4,'Monthly Cash Flow'!$F$18:$EG$18)-'Rent Roll'!$V18,0)*'Rent Roll'!$T18*'Rent Roll'!$R18,"-"),"-")</f>
        <v>-</v>
      </c>
      <c r="CV73" s="92" t="str">
        <f>IFERROR(IF(CV$3='Rent Roll'!$U18,MAX(-SUMIF('Monthly Cash Flow'!$F$7:$EG$7,CV$4,'Monthly Cash Flow'!$F$18:$EG$18)-'Rent Roll'!$V18,0)*'Rent Roll'!$T18*'Rent Roll'!$R18,"-"),"-")</f>
        <v>-</v>
      </c>
      <c r="CW73" s="92" t="str">
        <f>IFERROR(IF(CW$3='Rent Roll'!$U18,MAX(-SUMIF('Monthly Cash Flow'!$F$7:$EG$7,CW$4,'Monthly Cash Flow'!$F$18:$EG$18)-'Rent Roll'!$V18,0)*'Rent Roll'!$T18*'Rent Roll'!$R18,"-"),"-")</f>
        <v>-</v>
      </c>
      <c r="CX73" s="92" t="str">
        <f>IFERROR(IF(CX$3='Rent Roll'!$U18,MAX(-SUMIF('Monthly Cash Flow'!$F$7:$EG$7,CX$4,'Monthly Cash Flow'!$F$18:$EG$18)-'Rent Roll'!$V18,0)*'Rent Roll'!$T18*'Rent Roll'!$R18,"-"),"-")</f>
        <v>-</v>
      </c>
      <c r="CY73" s="92" t="str">
        <f>IFERROR(IF(CY$3='Rent Roll'!$U18,MAX(-SUMIF('Monthly Cash Flow'!$F$7:$EG$7,CY$4,'Monthly Cash Flow'!$F$18:$EG$18)-'Rent Roll'!$V18,0)*'Rent Roll'!$T18*'Rent Roll'!$R18,"-"),"-")</f>
        <v>-</v>
      </c>
      <c r="CZ73" s="92" t="str">
        <f>IFERROR(IF(CZ$3='Rent Roll'!$U18,MAX(-SUMIF('Monthly Cash Flow'!$F$7:$EG$7,CZ$4,'Monthly Cash Flow'!$F$18:$EG$18)-'Rent Roll'!$V18,0)*'Rent Roll'!$T18*'Rent Roll'!$R18,"-"),"-")</f>
        <v>-</v>
      </c>
      <c r="DA73" s="92" t="str">
        <f>IFERROR(IF(DA$3='Rent Roll'!$U18,MAX(-SUMIF('Monthly Cash Flow'!$F$7:$EG$7,DA$4,'Monthly Cash Flow'!$F$18:$EG$18)-'Rent Roll'!$V18,0)*'Rent Roll'!$T18*'Rent Roll'!$R18,"-"),"-")</f>
        <v>-</v>
      </c>
      <c r="DB73" s="92" t="str">
        <f>IFERROR(IF(DB$3='Rent Roll'!$U18,MAX(-SUMIF('Monthly Cash Flow'!$F$7:$EG$7,DB$4,'Monthly Cash Flow'!$F$18:$EG$18)-'Rent Roll'!$V18,0)*'Rent Roll'!$T18*'Rent Roll'!$R18,"-"),"-")</f>
        <v>-</v>
      </c>
      <c r="DC73" s="92" t="str">
        <f>IFERROR(IF(DC$3='Rent Roll'!$U18,MAX(-SUMIF('Monthly Cash Flow'!$F$7:$EG$7,DC$4,'Monthly Cash Flow'!$F$18:$EG$18)-'Rent Roll'!$V18,0)*'Rent Roll'!$T18*'Rent Roll'!$R18,"-"),"-")</f>
        <v>-</v>
      </c>
      <c r="DD73" s="92" t="str">
        <f>IFERROR(IF(DD$3='Rent Roll'!$U18,MAX(-SUMIF('Monthly Cash Flow'!$F$7:$EG$7,DD$4,'Monthly Cash Flow'!$F$18:$EG$18)-'Rent Roll'!$V18,0)*'Rent Roll'!$T18*'Rent Roll'!$R18,"-"),"-")</f>
        <v>-</v>
      </c>
      <c r="DE73" s="92" t="str">
        <f>IFERROR(IF(DE$3='Rent Roll'!$U18,MAX(-SUMIF('Monthly Cash Flow'!$F$7:$EG$7,DE$4,'Monthly Cash Flow'!$F$18:$EG$18)-'Rent Roll'!$V18,0)*'Rent Roll'!$T18*'Rent Roll'!$R18,"-"),"-")</f>
        <v>-</v>
      </c>
      <c r="DF73" s="92" t="str">
        <f>IFERROR(IF(DF$3='Rent Roll'!$U18,MAX(-SUMIF('Monthly Cash Flow'!$F$7:$EG$7,DF$4,'Monthly Cash Flow'!$F$18:$EG$18)-'Rent Roll'!$V18,0)*'Rent Roll'!$T18*'Rent Roll'!$R18,"-"),"-")</f>
        <v>-</v>
      </c>
      <c r="DG73" s="92" t="str">
        <f>IFERROR(IF(DG$3='Rent Roll'!$U18,MAX(-SUMIF('Monthly Cash Flow'!$F$7:$EG$7,DG$4,'Monthly Cash Flow'!$F$18:$EG$18)-'Rent Roll'!$V18,0)*'Rent Roll'!$T18*'Rent Roll'!$R18,"-"),"-")</f>
        <v>-</v>
      </c>
      <c r="DH73" s="92" t="str">
        <f>IFERROR(IF(DH$3='Rent Roll'!$U18,MAX(-SUMIF('Monthly Cash Flow'!$F$7:$EG$7,DH$4,'Monthly Cash Flow'!$F$18:$EG$18)-'Rent Roll'!$V18,0)*'Rent Roll'!$T18*'Rent Roll'!$R18,"-"),"-")</f>
        <v>-</v>
      </c>
      <c r="DI73" s="92" t="str">
        <f>IFERROR(IF(DI$3='Rent Roll'!$U18,MAX(-SUMIF('Monthly Cash Flow'!$F$7:$EG$7,DI$4,'Monthly Cash Flow'!$F$18:$EG$18)-'Rent Roll'!$V18,0)*'Rent Roll'!$T18*'Rent Roll'!$R18,"-"),"-")</f>
        <v>-</v>
      </c>
      <c r="DJ73" s="92" t="str">
        <f>IFERROR(IF(DJ$3='Rent Roll'!$U18,MAX(-SUMIF('Monthly Cash Flow'!$F$7:$EG$7,DJ$4,'Monthly Cash Flow'!$F$18:$EG$18)-'Rent Roll'!$V18,0)*'Rent Roll'!$T18*'Rent Roll'!$R18,"-"),"-")</f>
        <v>-</v>
      </c>
      <c r="DK73" s="92" t="str">
        <f>IFERROR(IF(DK$3='Rent Roll'!$U18,MAX(-SUMIF('Monthly Cash Flow'!$F$7:$EG$7,DK$4,'Monthly Cash Flow'!$F$18:$EG$18)-'Rent Roll'!$V18,0)*'Rent Roll'!$T18*'Rent Roll'!$R18,"-"),"-")</f>
        <v>-</v>
      </c>
      <c r="DL73" s="92" t="str">
        <f>IFERROR(IF(DL$3='Rent Roll'!$U18,MAX(-SUMIF('Monthly Cash Flow'!$F$7:$EG$7,DL$4,'Monthly Cash Flow'!$F$18:$EG$18)-'Rent Roll'!$V18,0)*'Rent Roll'!$T18*'Rent Roll'!$R18,"-"),"-")</f>
        <v>-</v>
      </c>
      <c r="DM73" s="92" t="str">
        <f>IFERROR(IF(DM$3='Rent Roll'!$U18,MAX(-SUMIF('Monthly Cash Flow'!$F$7:$EG$7,DM$4,'Monthly Cash Flow'!$F$18:$EG$18)-'Rent Roll'!$V18,0)*'Rent Roll'!$T18*'Rent Roll'!$R18,"-"),"-")</f>
        <v>-</v>
      </c>
      <c r="DN73" s="92" t="str">
        <f>IFERROR(IF(DN$3='Rent Roll'!$U18,MAX(-SUMIF('Monthly Cash Flow'!$F$7:$EG$7,DN$4,'Monthly Cash Flow'!$F$18:$EG$18)-'Rent Roll'!$V18,0)*'Rent Roll'!$T18*'Rent Roll'!$R18,"-"),"-")</f>
        <v>-</v>
      </c>
      <c r="DO73" s="92" t="str">
        <f>IFERROR(IF(DO$3='Rent Roll'!$U18,MAX(-SUMIF('Monthly Cash Flow'!$F$7:$EG$7,DO$4,'Monthly Cash Flow'!$F$18:$EG$18)-'Rent Roll'!$V18,0)*'Rent Roll'!$T18*'Rent Roll'!$R18,"-"),"-")</f>
        <v>-</v>
      </c>
      <c r="DP73" s="92" t="str">
        <f>IFERROR(IF(DP$3='Rent Roll'!$U18,MAX(-SUMIF('Monthly Cash Flow'!$F$7:$EG$7,DP$4,'Monthly Cash Flow'!$F$18:$EG$18)-'Rent Roll'!$V18,0)*'Rent Roll'!$T18*'Rent Roll'!$R18,"-"),"-")</f>
        <v>-</v>
      </c>
      <c r="DQ73" s="92" t="str">
        <f>IFERROR(IF(DQ$3='Rent Roll'!$U18,MAX(-SUMIF('Monthly Cash Flow'!$F$7:$EG$7,DQ$4,'Monthly Cash Flow'!$F$18:$EG$18)-'Rent Roll'!$V18,0)*'Rent Roll'!$T18*'Rent Roll'!$R18,"-"),"-")</f>
        <v>-</v>
      </c>
      <c r="DR73" s="92" t="str">
        <f>IFERROR(IF(DR$3='Rent Roll'!$U18,MAX(-SUMIF('Monthly Cash Flow'!$F$7:$EG$7,DR$4,'Monthly Cash Flow'!$F$18:$EG$18)-'Rent Roll'!$V18,0)*'Rent Roll'!$T18*'Rent Roll'!$R18,"-"),"-")</f>
        <v>-</v>
      </c>
      <c r="DS73" s="92" t="str">
        <f>IFERROR(IF(DS$3='Rent Roll'!$U18,MAX(-SUMIF('Monthly Cash Flow'!$F$7:$EG$7,DS$4,'Monthly Cash Flow'!$F$18:$EG$18)-'Rent Roll'!$V18,0)*'Rent Roll'!$T18*'Rent Roll'!$R18,"-"),"-")</f>
        <v>-</v>
      </c>
      <c r="DT73" s="92" t="str">
        <f>IFERROR(IF(DT$3='Rent Roll'!$U18,MAX(-SUMIF('Monthly Cash Flow'!$F$7:$EG$7,DT$4,'Monthly Cash Flow'!$F$18:$EG$18)-'Rent Roll'!$V18,0)*'Rent Roll'!$T18*'Rent Roll'!$R18,"-"),"-")</f>
        <v>-</v>
      </c>
      <c r="DU73" s="92" t="str">
        <f>IFERROR(IF(DU$3='Rent Roll'!$U18,MAX(-SUMIF('Monthly Cash Flow'!$F$7:$EG$7,DU$4,'Monthly Cash Flow'!$F$18:$EG$18)-'Rent Roll'!$V18,0)*'Rent Roll'!$T18*'Rent Roll'!$R18,"-"),"-")</f>
        <v>-</v>
      </c>
      <c r="DV73" s="92" t="str">
        <f>IFERROR(IF(DV$3='Rent Roll'!$U18,MAX(-SUMIF('Monthly Cash Flow'!$F$7:$EG$7,DV$4,'Monthly Cash Flow'!$F$18:$EG$18)-'Rent Roll'!$V18,0)*'Rent Roll'!$T18*'Rent Roll'!$R18,"-"),"-")</f>
        <v>-</v>
      </c>
      <c r="DW73" s="92" t="str">
        <f>IFERROR(IF(DW$3='Rent Roll'!$U18,MAX(-SUMIF('Monthly Cash Flow'!$F$7:$EG$7,DW$4,'Monthly Cash Flow'!$F$18:$EG$18)-'Rent Roll'!$V18,0)*'Rent Roll'!$T18*'Rent Roll'!$R18,"-"),"-")</f>
        <v>-</v>
      </c>
      <c r="DX73" s="92" t="str">
        <f>IFERROR(IF(DX$3='Rent Roll'!$U18,MAX(-SUMIF('Monthly Cash Flow'!$F$7:$EG$7,DX$4,'Monthly Cash Flow'!$F$18:$EG$18)-'Rent Roll'!$V18,0)*'Rent Roll'!$T18*'Rent Roll'!$R18,"-"),"-")</f>
        <v>-</v>
      </c>
      <c r="DY73" s="92" t="str">
        <f>IFERROR(IF(DY$3='Rent Roll'!$U18,MAX(-SUMIF('Monthly Cash Flow'!$F$7:$EG$7,DY$4,'Monthly Cash Flow'!$F$18:$EG$18)-'Rent Roll'!$V18,0)*'Rent Roll'!$T18*'Rent Roll'!$R18,"-"),"-")</f>
        <v>-</v>
      </c>
      <c r="DZ73" s="92" t="str">
        <f>IFERROR(IF(DZ$3='Rent Roll'!$U18,MAX(-SUMIF('Monthly Cash Flow'!$F$7:$EG$7,DZ$4,'Monthly Cash Flow'!$F$18:$EG$18)-'Rent Roll'!$V18,0)*'Rent Roll'!$T18*'Rent Roll'!$R18,"-"),"-")</f>
        <v>-</v>
      </c>
      <c r="EA73" s="92" t="str">
        <f>IFERROR(IF(EA$3='Rent Roll'!$U18,MAX(-SUMIF('Monthly Cash Flow'!$F$7:$EG$7,EA$4,'Monthly Cash Flow'!$F$18:$EG$18)-'Rent Roll'!$V18,0)*'Rent Roll'!$T18*'Rent Roll'!$R18,"-"),"-")</f>
        <v>-</v>
      </c>
      <c r="EB73" s="92" t="str">
        <f>IFERROR(IF(EB$3='Rent Roll'!$U18,MAX(-SUMIF('Monthly Cash Flow'!$F$7:$EG$7,EB$4,'Monthly Cash Flow'!$F$18:$EG$18)-'Rent Roll'!$V18,0)*'Rent Roll'!$T18*'Rent Roll'!$R18,"-"),"-")</f>
        <v>-</v>
      </c>
      <c r="EC73" s="92" t="str">
        <f>IFERROR(IF(EC$3='Rent Roll'!$U18,MAX(-SUMIF('Monthly Cash Flow'!$F$7:$EG$7,EC$4,'Monthly Cash Flow'!$F$18:$EG$18)-'Rent Roll'!$V18,0)*'Rent Roll'!$T18*'Rent Roll'!$R18,"-"),"-")</f>
        <v>-</v>
      </c>
      <c r="ED73" s="92" t="str">
        <f>IFERROR(IF(ED$3='Rent Roll'!$U18,MAX(-SUMIF('Monthly Cash Flow'!$F$7:$EG$7,ED$4,'Monthly Cash Flow'!$F$18:$EG$18)-'Rent Roll'!$V18,0)*'Rent Roll'!$T18*'Rent Roll'!$R18,"-"),"-")</f>
        <v>-</v>
      </c>
      <c r="EE73" s="92" t="str">
        <f>IFERROR(IF(EE$3='Rent Roll'!$U18,MAX(-SUMIF('Monthly Cash Flow'!$F$7:$EG$7,EE$4,'Monthly Cash Flow'!$F$18:$EG$18)-'Rent Roll'!$V18,0)*'Rent Roll'!$T18*'Rent Roll'!$R18,"-"),"-")</f>
        <v>-</v>
      </c>
      <c r="EF73" s="214" t="str">
        <f>IFERROR(IF(EF$3='Rent Roll'!$U18,MAX(-SUMIF('Monthly Cash Flow'!$F$7:$EG$7,EF$4,'Monthly Cash Flow'!$F$18:$EG$18)-'Rent Roll'!$V18,0)*'Rent Roll'!$T18*'Rent Roll'!$R18,"-"),"-")</f>
        <v>-</v>
      </c>
      <c r="EG73" s="251" t="s">
        <v>109</v>
      </c>
    </row>
    <row r="74" spans="2:137" x14ac:dyDescent="0.25">
      <c r="B74" s="291"/>
      <c r="C74" s="287" t="str">
        <f>CONCATENATE('Rent Roll'!B19&amp;" - "&amp;'Rent Roll'!C19)</f>
        <v xml:space="preserve"> - </v>
      </c>
      <c r="D74" s="214">
        <f t="shared" si="148"/>
        <v>0</v>
      </c>
      <c r="E74" s="92" t="str">
        <f>IFERROR(IF(E$3='Rent Roll'!$U19,MAX(-SUMIF('Monthly Cash Flow'!$F$7:$EG$7,E$4,'Monthly Cash Flow'!$F$18:$EG$18)-'Rent Roll'!$V19,0)*'Rent Roll'!$T19*'Rent Roll'!$R19,"-"),"-")</f>
        <v>-</v>
      </c>
      <c r="F74" s="92" t="str">
        <f>IFERROR(IF(F$3='Rent Roll'!$U19,MAX(-SUMIF('Monthly Cash Flow'!$F$7:$EG$7,F$4,'Monthly Cash Flow'!$F$18:$EG$18)-'Rent Roll'!$V19,0)*'Rent Roll'!$T19*'Rent Roll'!$R19,"-"),"-")</f>
        <v>-</v>
      </c>
      <c r="G74" s="92" t="str">
        <f>IFERROR(IF(G$3='Rent Roll'!$U19,MAX(-SUMIF('Monthly Cash Flow'!$F$7:$EG$7,G$4,'Monthly Cash Flow'!$F$18:$EG$18)-'Rent Roll'!$V19,0)*'Rent Roll'!$T19*'Rent Roll'!$R19,"-"),"-")</f>
        <v>-</v>
      </c>
      <c r="H74" s="92" t="str">
        <f>IFERROR(IF(H$3='Rent Roll'!$U19,MAX(-SUMIF('Monthly Cash Flow'!$F$7:$EG$7,H$4,'Monthly Cash Flow'!$F$18:$EG$18)-'Rent Roll'!$V19,0)*'Rent Roll'!$T19*'Rent Roll'!$R19,"-"),"-")</f>
        <v>-</v>
      </c>
      <c r="I74" s="92" t="str">
        <f>IFERROR(IF(I$3='Rent Roll'!$U19,MAX(-SUMIF('Monthly Cash Flow'!$F$7:$EG$7,I$4,'Monthly Cash Flow'!$F$18:$EG$18)-'Rent Roll'!$V19,0)*'Rent Roll'!$T19*'Rent Roll'!$R19,"-"),"-")</f>
        <v>-</v>
      </c>
      <c r="J74" s="92" t="str">
        <f>IFERROR(IF(J$3='Rent Roll'!$U19,MAX(-SUMIF('Monthly Cash Flow'!$F$7:$EG$7,J$4,'Monthly Cash Flow'!$F$18:$EG$18)-'Rent Roll'!$V19,0)*'Rent Roll'!$T19*'Rent Roll'!$R19,"-"),"-")</f>
        <v>-</v>
      </c>
      <c r="K74" s="92" t="str">
        <f>IFERROR(IF(K$3='Rent Roll'!$U19,MAX(-SUMIF('Monthly Cash Flow'!$F$7:$EG$7,K$4,'Monthly Cash Flow'!$F$18:$EG$18)-'Rent Roll'!$V19,0)*'Rent Roll'!$T19*'Rent Roll'!$R19,"-"),"-")</f>
        <v>-</v>
      </c>
      <c r="L74" s="92" t="str">
        <f>IFERROR(IF(L$3='Rent Roll'!$U19,MAX(-SUMIF('Monthly Cash Flow'!$F$7:$EG$7,L$4,'Monthly Cash Flow'!$F$18:$EG$18)-'Rent Roll'!$V19,0)*'Rent Roll'!$T19*'Rent Roll'!$R19,"-"),"-")</f>
        <v>-</v>
      </c>
      <c r="M74" s="92" t="str">
        <f>IFERROR(IF(M$3='Rent Roll'!$U19,MAX(-SUMIF('Monthly Cash Flow'!$F$7:$EG$7,M$4,'Monthly Cash Flow'!$F$18:$EG$18)-'Rent Roll'!$V19,0)*'Rent Roll'!$T19*'Rent Roll'!$R19,"-"),"-")</f>
        <v>-</v>
      </c>
      <c r="N74" s="92" t="str">
        <f>IFERROR(IF(N$3='Rent Roll'!$U19,MAX(-SUMIF('Monthly Cash Flow'!$F$7:$EG$7,N$4,'Monthly Cash Flow'!$F$18:$EG$18)-'Rent Roll'!$V19,0)*'Rent Roll'!$T19*'Rent Roll'!$R19,"-"),"-")</f>
        <v>-</v>
      </c>
      <c r="O74" s="92" t="str">
        <f>IFERROR(IF(O$3='Rent Roll'!$U19,MAX(-SUMIF('Monthly Cash Flow'!$F$7:$EG$7,O$4,'Monthly Cash Flow'!$F$18:$EG$18)-'Rent Roll'!$V19,0)*'Rent Roll'!$T19*'Rent Roll'!$R19,"-"),"-")</f>
        <v>-</v>
      </c>
      <c r="P74" s="92" t="str">
        <f>IFERROR(IF(P$3='Rent Roll'!$U19,MAX(-SUMIF('Monthly Cash Flow'!$F$7:$EG$7,P$4,'Monthly Cash Flow'!$F$18:$EG$18)-'Rent Roll'!$V19,0)*'Rent Roll'!$T19*'Rent Roll'!$R19,"-"),"-")</f>
        <v>-</v>
      </c>
      <c r="Q74" s="92" t="str">
        <f>IFERROR(IF(Q$3='Rent Roll'!$U19,MAX(-SUMIF('Monthly Cash Flow'!$F$7:$EG$7,Q$4,'Monthly Cash Flow'!$F$18:$EG$18)-'Rent Roll'!$V19,0)*'Rent Roll'!$T19*'Rent Roll'!$R19,"-"),"-")</f>
        <v>-</v>
      </c>
      <c r="R74" s="92" t="str">
        <f>IFERROR(IF(R$3='Rent Roll'!$U19,MAX(-SUMIF('Monthly Cash Flow'!$F$7:$EG$7,R$4,'Monthly Cash Flow'!$F$18:$EG$18)-'Rent Roll'!$V19,0)*'Rent Roll'!$T19*'Rent Roll'!$R19,"-"),"-")</f>
        <v>-</v>
      </c>
      <c r="S74" s="92" t="str">
        <f>IFERROR(IF(S$3='Rent Roll'!$U19,MAX(-SUMIF('Monthly Cash Flow'!$F$7:$EG$7,S$4,'Monthly Cash Flow'!$F$18:$EG$18)-'Rent Roll'!$V19,0)*'Rent Roll'!$T19*'Rent Roll'!$R19,"-"),"-")</f>
        <v>-</v>
      </c>
      <c r="T74" s="92" t="str">
        <f>IFERROR(IF(T$3='Rent Roll'!$U19,MAX(-SUMIF('Monthly Cash Flow'!$F$7:$EG$7,T$4,'Monthly Cash Flow'!$F$18:$EG$18)-'Rent Roll'!$V19,0)*'Rent Roll'!$T19*'Rent Roll'!$R19,"-"),"-")</f>
        <v>-</v>
      </c>
      <c r="U74" s="92" t="str">
        <f>IFERROR(IF(U$3='Rent Roll'!$U19,MAX(-SUMIF('Monthly Cash Flow'!$F$7:$EG$7,U$4,'Monthly Cash Flow'!$F$18:$EG$18)-'Rent Roll'!$V19,0)*'Rent Roll'!$T19*'Rent Roll'!$R19,"-"),"-")</f>
        <v>-</v>
      </c>
      <c r="V74" s="92" t="str">
        <f>IFERROR(IF(V$3='Rent Roll'!$U19,MAX(-SUMIF('Monthly Cash Flow'!$F$7:$EG$7,V$4,'Monthly Cash Flow'!$F$18:$EG$18)-'Rent Roll'!$V19,0)*'Rent Roll'!$T19*'Rent Roll'!$R19,"-"),"-")</f>
        <v>-</v>
      </c>
      <c r="W74" s="92" t="str">
        <f>IFERROR(IF(W$3='Rent Roll'!$U19,MAX(-SUMIF('Monthly Cash Flow'!$F$7:$EG$7,W$4,'Monthly Cash Flow'!$F$18:$EG$18)-'Rent Roll'!$V19,0)*'Rent Roll'!$T19*'Rent Roll'!$R19,"-"),"-")</f>
        <v>-</v>
      </c>
      <c r="X74" s="92" t="str">
        <f>IFERROR(IF(X$3='Rent Roll'!$U19,MAX(-SUMIF('Monthly Cash Flow'!$F$7:$EG$7,X$4,'Monthly Cash Flow'!$F$18:$EG$18)-'Rent Roll'!$V19,0)*'Rent Roll'!$T19*'Rent Roll'!$R19,"-"),"-")</f>
        <v>-</v>
      </c>
      <c r="Y74" s="92" t="str">
        <f>IFERROR(IF(Y$3='Rent Roll'!$U19,MAX(-SUMIF('Monthly Cash Flow'!$F$7:$EG$7,Y$4,'Monthly Cash Flow'!$F$18:$EG$18)-'Rent Roll'!$V19,0)*'Rent Roll'!$T19*'Rent Roll'!$R19,"-"),"-")</f>
        <v>-</v>
      </c>
      <c r="Z74" s="92" t="str">
        <f>IFERROR(IF(Z$3='Rent Roll'!$U19,MAX(-SUMIF('Monthly Cash Flow'!$F$7:$EG$7,Z$4,'Monthly Cash Flow'!$F$18:$EG$18)-'Rent Roll'!$V19,0)*'Rent Roll'!$T19*'Rent Roll'!$R19,"-"),"-")</f>
        <v>-</v>
      </c>
      <c r="AA74" s="92" t="str">
        <f>IFERROR(IF(AA$3='Rent Roll'!$U19,MAX(-SUMIF('Monthly Cash Flow'!$F$7:$EG$7,AA$4,'Monthly Cash Flow'!$F$18:$EG$18)-'Rent Roll'!$V19,0)*'Rent Roll'!$T19*'Rent Roll'!$R19,"-"),"-")</f>
        <v>-</v>
      </c>
      <c r="AB74" s="92" t="str">
        <f>IFERROR(IF(AB$3='Rent Roll'!$U19,MAX(-SUMIF('Monthly Cash Flow'!$F$7:$EG$7,AB$4,'Monthly Cash Flow'!$F$18:$EG$18)-'Rent Roll'!$V19,0)*'Rent Roll'!$T19*'Rent Roll'!$R19,"-"),"-")</f>
        <v>-</v>
      </c>
      <c r="AC74" s="92" t="str">
        <f>IFERROR(IF(AC$3='Rent Roll'!$U19,MAX(-SUMIF('Monthly Cash Flow'!$F$7:$EG$7,AC$4,'Monthly Cash Flow'!$F$18:$EG$18)-'Rent Roll'!$V19,0)*'Rent Roll'!$T19*'Rent Roll'!$R19,"-"),"-")</f>
        <v>-</v>
      </c>
      <c r="AD74" s="92" t="str">
        <f>IFERROR(IF(AD$3='Rent Roll'!$U19,MAX(-SUMIF('Monthly Cash Flow'!$F$7:$EG$7,AD$4,'Monthly Cash Flow'!$F$18:$EG$18)-'Rent Roll'!$V19,0)*'Rent Roll'!$T19*'Rent Roll'!$R19,"-"),"-")</f>
        <v>-</v>
      </c>
      <c r="AE74" s="92" t="str">
        <f>IFERROR(IF(AE$3='Rent Roll'!$U19,MAX(-SUMIF('Monthly Cash Flow'!$F$7:$EG$7,AE$4,'Monthly Cash Flow'!$F$18:$EG$18)-'Rent Roll'!$V19,0)*'Rent Roll'!$T19*'Rent Roll'!$R19,"-"),"-")</f>
        <v>-</v>
      </c>
      <c r="AF74" s="92" t="str">
        <f>IFERROR(IF(AF$3='Rent Roll'!$U19,MAX(-SUMIF('Monthly Cash Flow'!$F$7:$EG$7,AF$4,'Monthly Cash Flow'!$F$18:$EG$18)-'Rent Roll'!$V19,0)*'Rent Roll'!$T19*'Rent Roll'!$R19,"-"),"-")</f>
        <v>-</v>
      </c>
      <c r="AG74" s="92" t="str">
        <f>IFERROR(IF(AG$3='Rent Roll'!$U19,MAX(-SUMIF('Monthly Cash Flow'!$F$7:$EG$7,AG$4,'Monthly Cash Flow'!$F$18:$EG$18)-'Rent Roll'!$V19,0)*'Rent Roll'!$T19*'Rent Roll'!$R19,"-"),"-")</f>
        <v>-</v>
      </c>
      <c r="AH74" s="92" t="str">
        <f>IFERROR(IF(AH$3='Rent Roll'!$U19,MAX(-SUMIF('Monthly Cash Flow'!$F$7:$EG$7,AH$4,'Monthly Cash Flow'!$F$18:$EG$18)-'Rent Roll'!$V19,0)*'Rent Roll'!$T19*'Rent Roll'!$R19,"-"),"-")</f>
        <v>-</v>
      </c>
      <c r="AI74" s="92" t="str">
        <f>IFERROR(IF(AI$3='Rent Roll'!$U19,MAX(-SUMIF('Monthly Cash Flow'!$F$7:$EG$7,AI$4,'Monthly Cash Flow'!$F$18:$EG$18)-'Rent Roll'!$V19,0)*'Rent Roll'!$T19*'Rent Roll'!$R19,"-"),"-")</f>
        <v>-</v>
      </c>
      <c r="AJ74" s="92" t="str">
        <f>IFERROR(IF(AJ$3='Rent Roll'!$U19,MAX(-SUMIF('Monthly Cash Flow'!$F$7:$EG$7,AJ$4,'Monthly Cash Flow'!$F$18:$EG$18)-'Rent Roll'!$V19,0)*'Rent Roll'!$T19*'Rent Roll'!$R19,"-"),"-")</f>
        <v>-</v>
      </c>
      <c r="AK74" s="92" t="str">
        <f>IFERROR(IF(AK$3='Rent Roll'!$U19,MAX(-SUMIF('Monthly Cash Flow'!$F$7:$EG$7,AK$4,'Monthly Cash Flow'!$F$18:$EG$18)-'Rent Roll'!$V19,0)*'Rent Roll'!$T19*'Rent Roll'!$R19,"-"),"-")</f>
        <v>-</v>
      </c>
      <c r="AL74" s="92" t="str">
        <f>IFERROR(IF(AL$3='Rent Roll'!$U19,MAX(-SUMIF('Monthly Cash Flow'!$F$7:$EG$7,AL$4,'Monthly Cash Flow'!$F$18:$EG$18)-'Rent Roll'!$V19,0)*'Rent Roll'!$T19*'Rent Roll'!$R19,"-"),"-")</f>
        <v>-</v>
      </c>
      <c r="AM74" s="92" t="str">
        <f>IFERROR(IF(AM$3='Rent Roll'!$U19,MAX(-SUMIF('Monthly Cash Flow'!$F$7:$EG$7,AM$4,'Monthly Cash Flow'!$F$18:$EG$18)-'Rent Roll'!$V19,0)*'Rent Roll'!$T19*'Rent Roll'!$R19,"-"),"-")</f>
        <v>-</v>
      </c>
      <c r="AN74" s="92" t="str">
        <f>IFERROR(IF(AN$3='Rent Roll'!$U19,MAX(-SUMIF('Monthly Cash Flow'!$F$7:$EG$7,AN$4,'Monthly Cash Flow'!$F$18:$EG$18)-'Rent Roll'!$V19,0)*'Rent Roll'!$T19*'Rent Roll'!$R19,"-"),"-")</f>
        <v>-</v>
      </c>
      <c r="AO74" s="92" t="str">
        <f>IFERROR(IF(AO$3='Rent Roll'!$U19,MAX(-SUMIF('Monthly Cash Flow'!$F$7:$EG$7,AO$4,'Monthly Cash Flow'!$F$18:$EG$18)-'Rent Roll'!$V19,0)*'Rent Roll'!$T19*'Rent Roll'!$R19,"-"),"-")</f>
        <v>-</v>
      </c>
      <c r="AP74" s="92" t="str">
        <f>IFERROR(IF(AP$3='Rent Roll'!$U19,MAX(-SUMIF('Monthly Cash Flow'!$F$7:$EG$7,AP$4,'Monthly Cash Flow'!$F$18:$EG$18)-'Rent Roll'!$V19,0)*'Rent Roll'!$T19*'Rent Roll'!$R19,"-"),"-")</f>
        <v>-</v>
      </c>
      <c r="AQ74" s="92" t="str">
        <f>IFERROR(IF(AQ$3='Rent Roll'!$U19,MAX(-SUMIF('Monthly Cash Flow'!$F$7:$EG$7,AQ$4,'Monthly Cash Flow'!$F$18:$EG$18)-'Rent Roll'!$V19,0)*'Rent Roll'!$T19*'Rent Roll'!$R19,"-"),"-")</f>
        <v>-</v>
      </c>
      <c r="AR74" s="92" t="str">
        <f>IFERROR(IF(AR$3='Rent Roll'!$U19,MAX(-SUMIF('Monthly Cash Flow'!$F$7:$EG$7,AR$4,'Monthly Cash Flow'!$F$18:$EG$18)-'Rent Roll'!$V19,0)*'Rent Roll'!$T19*'Rent Roll'!$R19,"-"),"-")</f>
        <v>-</v>
      </c>
      <c r="AS74" s="92" t="str">
        <f>IFERROR(IF(AS$3='Rent Roll'!$U19,MAX(-SUMIF('Monthly Cash Flow'!$F$7:$EG$7,AS$4,'Monthly Cash Flow'!$F$18:$EG$18)-'Rent Roll'!$V19,0)*'Rent Roll'!$T19*'Rent Roll'!$R19,"-"),"-")</f>
        <v>-</v>
      </c>
      <c r="AT74" s="92" t="str">
        <f>IFERROR(IF(AT$3='Rent Roll'!$U19,MAX(-SUMIF('Monthly Cash Flow'!$F$7:$EG$7,AT$4,'Monthly Cash Flow'!$F$18:$EG$18)-'Rent Roll'!$V19,0)*'Rent Roll'!$T19*'Rent Roll'!$R19,"-"),"-")</f>
        <v>-</v>
      </c>
      <c r="AU74" s="92" t="str">
        <f>IFERROR(IF(AU$3='Rent Roll'!$U19,MAX(-SUMIF('Monthly Cash Flow'!$F$7:$EG$7,AU$4,'Monthly Cash Flow'!$F$18:$EG$18)-'Rent Roll'!$V19,0)*'Rent Roll'!$T19*'Rent Roll'!$R19,"-"),"-")</f>
        <v>-</v>
      </c>
      <c r="AV74" s="92" t="str">
        <f>IFERROR(IF(AV$3='Rent Roll'!$U19,MAX(-SUMIF('Monthly Cash Flow'!$F$7:$EG$7,AV$4,'Monthly Cash Flow'!$F$18:$EG$18)-'Rent Roll'!$V19,0)*'Rent Roll'!$T19*'Rent Roll'!$R19,"-"),"-")</f>
        <v>-</v>
      </c>
      <c r="AW74" s="92" t="str">
        <f>IFERROR(IF(AW$3='Rent Roll'!$U19,MAX(-SUMIF('Monthly Cash Flow'!$F$7:$EG$7,AW$4,'Monthly Cash Flow'!$F$18:$EG$18)-'Rent Roll'!$V19,0)*'Rent Roll'!$T19*'Rent Roll'!$R19,"-"),"-")</f>
        <v>-</v>
      </c>
      <c r="AX74" s="92" t="str">
        <f>IFERROR(IF(AX$3='Rent Roll'!$U19,MAX(-SUMIF('Monthly Cash Flow'!$F$7:$EG$7,AX$4,'Monthly Cash Flow'!$F$18:$EG$18)-'Rent Roll'!$V19,0)*'Rent Roll'!$T19*'Rent Roll'!$R19,"-"),"-")</f>
        <v>-</v>
      </c>
      <c r="AY74" s="92" t="str">
        <f>IFERROR(IF(AY$3='Rent Roll'!$U19,MAX(-SUMIF('Monthly Cash Flow'!$F$7:$EG$7,AY$4,'Monthly Cash Flow'!$F$18:$EG$18)-'Rent Roll'!$V19,0)*'Rent Roll'!$T19*'Rent Roll'!$R19,"-"),"-")</f>
        <v>-</v>
      </c>
      <c r="AZ74" s="92" t="str">
        <f>IFERROR(IF(AZ$3='Rent Roll'!$U19,MAX(-SUMIF('Monthly Cash Flow'!$F$7:$EG$7,AZ$4,'Monthly Cash Flow'!$F$18:$EG$18)-'Rent Roll'!$V19,0)*'Rent Roll'!$T19*'Rent Roll'!$R19,"-"),"-")</f>
        <v>-</v>
      </c>
      <c r="BA74" s="92" t="str">
        <f>IFERROR(IF(BA$3='Rent Roll'!$U19,MAX(-SUMIF('Monthly Cash Flow'!$F$7:$EG$7,BA$4,'Monthly Cash Flow'!$F$18:$EG$18)-'Rent Roll'!$V19,0)*'Rent Roll'!$T19*'Rent Roll'!$R19,"-"),"-")</f>
        <v>-</v>
      </c>
      <c r="BB74" s="92" t="str">
        <f>IFERROR(IF(BB$3='Rent Roll'!$U19,MAX(-SUMIF('Monthly Cash Flow'!$F$7:$EG$7,BB$4,'Monthly Cash Flow'!$F$18:$EG$18)-'Rent Roll'!$V19,0)*'Rent Roll'!$T19*'Rent Roll'!$R19,"-"),"-")</f>
        <v>-</v>
      </c>
      <c r="BC74" s="92" t="str">
        <f>IFERROR(IF(BC$3='Rent Roll'!$U19,MAX(-SUMIF('Monthly Cash Flow'!$F$7:$EG$7,BC$4,'Monthly Cash Flow'!$F$18:$EG$18)-'Rent Roll'!$V19,0)*'Rent Roll'!$T19*'Rent Roll'!$R19,"-"),"-")</f>
        <v>-</v>
      </c>
      <c r="BD74" s="92" t="str">
        <f>IFERROR(IF(BD$3='Rent Roll'!$U19,MAX(-SUMIF('Monthly Cash Flow'!$F$7:$EG$7,BD$4,'Monthly Cash Flow'!$F$18:$EG$18)-'Rent Roll'!$V19,0)*'Rent Roll'!$T19*'Rent Roll'!$R19,"-"),"-")</f>
        <v>-</v>
      </c>
      <c r="BE74" s="92" t="str">
        <f>IFERROR(IF(BE$3='Rent Roll'!$U19,MAX(-SUMIF('Monthly Cash Flow'!$F$7:$EG$7,BE$4,'Monthly Cash Flow'!$F$18:$EG$18)-'Rent Roll'!$V19,0)*'Rent Roll'!$T19*'Rent Roll'!$R19,"-"),"-")</f>
        <v>-</v>
      </c>
      <c r="BF74" s="92" t="str">
        <f>IFERROR(IF(BF$3='Rent Roll'!$U19,MAX(-SUMIF('Monthly Cash Flow'!$F$7:$EG$7,BF$4,'Monthly Cash Flow'!$F$18:$EG$18)-'Rent Roll'!$V19,0)*'Rent Roll'!$T19*'Rent Roll'!$R19,"-"),"-")</f>
        <v>-</v>
      </c>
      <c r="BG74" s="92" t="str">
        <f>IFERROR(IF(BG$3='Rent Roll'!$U19,MAX(-SUMIF('Monthly Cash Flow'!$F$7:$EG$7,BG$4,'Monthly Cash Flow'!$F$18:$EG$18)-'Rent Roll'!$V19,0)*'Rent Roll'!$T19*'Rent Roll'!$R19,"-"),"-")</f>
        <v>-</v>
      </c>
      <c r="BH74" s="92" t="str">
        <f>IFERROR(IF(BH$3='Rent Roll'!$U19,MAX(-SUMIF('Monthly Cash Flow'!$F$7:$EG$7,BH$4,'Monthly Cash Flow'!$F$18:$EG$18)-'Rent Roll'!$V19,0)*'Rent Roll'!$T19*'Rent Roll'!$R19,"-"),"-")</f>
        <v>-</v>
      </c>
      <c r="BI74" s="92" t="str">
        <f>IFERROR(IF(BI$3='Rent Roll'!$U19,MAX(-SUMIF('Monthly Cash Flow'!$F$7:$EG$7,BI$4,'Monthly Cash Flow'!$F$18:$EG$18)-'Rent Roll'!$V19,0)*'Rent Roll'!$T19*'Rent Roll'!$R19,"-"),"-")</f>
        <v>-</v>
      </c>
      <c r="BJ74" s="92" t="str">
        <f>IFERROR(IF(BJ$3='Rent Roll'!$U19,MAX(-SUMIF('Monthly Cash Flow'!$F$7:$EG$7,BJ$4,'Monthly Cash Flow'!$F$18:$EG$18)-'Rent Roll'!$V19,0)*'Rent Roll'!$T19*'Rent Roll'!$R19,"-"),"-")</f>
        <v>-</v>
      </c>
      <c r="BK74" s="92" t="str">
        <f>IFERROR(IF(BK$3='Rent Roll'!$U19,MAX(-SUMIF('Monthly Cash Flow'!$F$7:$EG$7,BK$4,'Monthly Cash Flow'!$F$18:$EG$18)-'Rent Roll'!$V19,0)*'Rent Roll'!$T19*'Rent Roll'!$R19,"-"),"-")</f>
        <v>-</v>
      </c>
      <c r="BL74" s="92" t="str">
        <f>IFERROR(IF(BL$3='Rent Roll'!$U19,MAX(-SUMIF('Monthly Cash Flow'!$F$7:$EG$7,BL$4,'Monthly Cash Flow'!$F$18:$EG$18)-'Rent Roll'!$V19,0)*'Rent Roll'!$T19*'Rent Roll'!$R19,"-"),"-")</f>
        <v>-</v>
      </c>
      <c r="BM74" s="92" t="str">
        <f>IFERROR(IF(BM$3='Rent Roll'!$U19,MAX(-SUMIF('Monthly Cash Flow'!$F$7:$EG$7,BM$4,'Monthly Cash Flow'!$F$18:$EG$18)-'Rent Roll'!$V19,0)*'Rent Roll'!$T19*'Rent Roll'!$R19,"-"),"-")</f>
        <v>-</v>
      </c>
      <c r="BN74" s="92" t="str">
        <f>IFERROR(IF(BN$3='Rent Roll'!$U19,MAX(-SUMIF('Monthly Cash Flow'!$F$7:$EG$7,BN$4,'Monthly Cash Flow'!$F$18:$EG$18)-'Rent Roll'!$V19,0)*'Rent Roll'!$T19*'Rent Roll'!$R19,"-"),"-")</f>
        <v>-</v>
      </c>
      <c r="BO74" s="92" t="str">
        <f>IFERROR(IF(BO$3='Rent Roll'!$U19,MAX(-SUMIF('Monthly Cash Flow'!$F$7:$EG$7,BO$4,'Monthly Cash Flow'!$F$18:$EG$18)-'Rent Roll'!$V19,0)*'Rent Roll'!$T19*'Rent Roll'!$R19,"-"),"-")</f>
        <v>-</v>
      </c>
      <c r="BP74" s="92" t="str">
        <f>IFERROR(IF(BP$3='Rent Roll'!$U19,MAX(-SUMIF('Monthly Cash Flow'!$F$7:$EG$7,BP$4,'Monthly Cash Flow'!$F$18:$EG$18)-'Rent Roll'!$V19,0)*'Rent Roll'!$T19*'Rent Roll'!$R19,"-"),"-")</f>
        <v>-</v>
      </c>
      <c r="BQ74" s="92" t="str">
        <f>IFERROR(IF(BQ$3='Rent Roll'!$U19,MAX(-SUMIF('Monthly Cash Flow'!$F$7:$EG$7,BQ$4,'Monthly Cash Flow'!$F$18:$EG$18)-'Rent Roll'!$V19,0)*'Rent Roll'!$T19*'Rent Roll'!$R19,"-"),"-")</f>
        <v>-</v>
      </c>
      <c r="BR74" s="92" t="str">
        <f>IFERROR(IF(BR$3='Rent Roll'!$U19,MAX(-SUMIF('Monthly Cash Flow'!$F$7:$EG$7,BR$4,'Monthly Cash Flow'!$F$18:$EG$18)-'Rent Roll'!$V19,0)*'Rent Roll'!$T19*'Rent Roll'!$R19,"-"),"-")</f>
        <v>-</v>
      </c>
      <c r="BS74" s="92" t="str">
        <f>IFERROR(IF(BS$3='Rent Roll'!$U19,MAX(-SUMIF('Monthly Cash Flow'!$F$7:$EG$7,BS$4,'Monthly Cash Flow'!$F$18:$EG$18)-'Rent Roll'!$V19,0)*'Rent Roll'!$T19*'Rent Roll'!$R19,"-"),"-")</f>
        <v>-</v>
      </c>
      <c r="BT74" s="92" t="str">
        <f>IFERROR(IF(BT$3='Rent Roll'!$U19,MAX(-SUMIF('Monthly Cash Flow'!$F$7:$EG$7,BT$4,'Monthly Cash Flow'!$F$18:$EG$18)-'Rent Roll'!$V19,0)*'Rent Roll'!$T19*'Rent Roll'!$R19,"-"),"-")</f>
        <v>-</v>
      </c>
      <c r="BU74" s="92" t="str">
        <f>IFERROR(IF(BU$3='Rent Roll'!$U19,MAX(-SUMIF('Monthly Cash Flow'!$F$7:$EG$7,BU$4,'Monthly Cash Flow'!$F$18:$EG$18)-'Rent Roll'!$V19,0)*'Rent Roll'!$T19*'Rent Roll'!$R19,"-"),"-")</f>
        <v>-</v>
      </c>
      <c r="BV74" s="92" t="str">
        <f>IFERROR(IF(BV$3='Rent Roll'!$U19,MAX(-SUMIF('Monthly Cash Flow'!$F$7:$EG$7,BV$4,'Monthly Cash Flow'!$F$18:$EG$18)-'Rent Roll'!$V19,0)*'Rent Roll'!$T19*'Rent Roll'!$R19,"-"),"-")</f>
        <v>-</v>
      </c>
      <c r="BW74" s="92" t="str">
        <f>IFERROR(IF(BW$3='Rent Roll'!$U19,MAX(-SUMIF('Monthly Cash Flow'!$F$7:$EG$7,BW$4,'Monthly Cash Flow'!$F$18:$EG$18)-'Rent Roll'!$V19,0)*'Rent Roll'!$T19*'Rent Roll'!$R19,"-"),"-")</f>
        <v>-</v>
      </c>
      <c r="BX74" s="92" t="str">
        <f>IFERROR(IF(BX$3='Rent Roll'!$U19,MAX(-SUMIF('Monthly Cash Flow'!$F$7:$EG$7,BX$4,'Monthly Cash Flow'!$F$18:$EG$18)-'Rent Roll'!$V19,0)*'Rent Roll'!$T19*'Rent Roll'!$R19,"-"),"-")</f>
        <v>-</v>
      </c>
      <c r="BY74" s="92" t="str">
        <f>IFERROR(IF(BY$3='Rent Roll'!$U19,MAX(-SUMIF('Monthly Cash Flow'!$F$7:$EG$7,BY$4,'Monthly Cash Flow'!$F$18:$EG$18)-'Rent Roll'!$V19,0)*'Rent Roll'!$T19*'Rent Roll'!$R19,"-"),"-")</f>
        <v>-</v>
      </c>
      <c r="BZ74" s="92" t="str">
        <f>IFERROR(IF(BZ$3='Rent Roll'!$U19,MAX(-SUMIF('Monthly Cash Flow'!$F$7:$EG$7,BZ$4,'Monthly Cash Flow'!$F$18:$EG$18)-'Rent Roll'!$V19,0)*'Rent Roll'!$T19*'Rent Roll'!$R19,"-"),"-")</f>
        <v>-</v>
      </c>
      <c r="CA74" s="92" t="str">
        <f>IFERROR(IF(CA$3='Rent Roll'!$U19,MAX(-SUMIF('Monthly Cash Flow'!$F$7:$EG$7,CA$4,'Monthly Cash Flow'!$F$18:$EG$18)-'Rent Roll'!$V19,0)*'Rent Roll'!$T19*'Rent Roll'!$R19,"-"),"-")</f>
        <v>-</v>
      </c>
      <c r="CB74" s="92" t="str">
        <f>IFERROR(IF(CB$3='Rent Roll'!$U19,MAX(-SUMIF('Monthly Cash Flow'!$F$7:$EG$7,CB$4,'Monthly Cash Flow'!$F$18:$EG$18)-'Rent Roll'!$V19,0)*'Rent Roll'!$T19*'Rent Roll'!$R19,"-"),"-")</f>
        <v>-</v>
      </c>
      <c r="CC74" s="92" t="str">
        <f>IFERROR(IF(CC$3='Rent Roll'!$U19,MAX(-SUMIF('Monthly Cash Flow'!$F$7:$EG$7,CC$4,'Monthly Cash Flow'!$F$18:$EG$18)-'Rent Roll'!$V19,0)*'Rent Roll'!$T19*'Rent Roll'!$R19,"-"),"-")</f>
        <v>-</v>
      </c>
      <c r="CD74" s="92" t="str">
        <f>IFERROR(IF(CD$3='Rent Roll'!$U19,MAX(-SUMIF('Monthly Cash Flow'!$F$7:$EG$7,CD$4,'Monthly Cash Flow'!$F$18:$EG$18)-'Rent Roll'!$V19,0)*'Rent Roll'!$T19*'Rent Roll'!$R19,"-"),"-")</f>
        <v>-</v>
      </c>
      <c r="CE74" s="92" t="str">
        <f>IFERROR(IF(CE$3='Rent Roll'!$U19,MAX(-SUMIF('Monthly Cash Flow'!$F$7:$EG$7,CE$4,'Monthly Cash Flow'!$F$18:$EG$18)-'Rent Roll'!$V19,0)*'Rent Roll'!$T19*'Rent Roll'!$R19,"-"),"-")</f>
        <v>-</v>
      </c>
      <c r="CF74" s="92" t="str">
        <f>IFERROR(IF(CF$3='Rent Roll'!$U19,MAX(-SUMIF('Monthly Cash Flow'!$F$7:$EG$7,CF$4,'Monthly Cash Flow'!$F$18:$EG$18)-'Rent Roll'!$V19,0)*'Rent Roll'!$T19*'Rent Roll'!$R19,"-"),"-")</f>
        <v>-</v>
      </c>
      <c r="CG74" s="92" t="str">
        <f>IFERROR(IF(CG$3='Rent Roll'!$U19,MAX(-SUMIF('Monthly Cash Flow'!$F$7:$EG$7,CG$4,'Monthly Cash Flow'!$F$18:$EG$18)-'Rent Roll'!$V19,0)*'Rent Roll'!$T19*'Rent Roll'!$R19,"-"),"-")</f>
        <v>-</v>
      </c>
      <c r="CH74" s="92" t="str">
        <f>IFERROR(IF(CH$3='Rent Roll'!$U19,MAX(-SUMIF('Monthly Cash Flow'!$F$7:$EG$7,CH$4,'Monthly Cash Flow'!$F$18:$EG$18)-'Rent Roll'!$V19,0)*'Rent Roll'!$T19*'Rent Roll'!$R19,"-"),"-")</f>
        <v>-</v>
      </c>
      <c r="CI74" s="92" t="str">
        <f>IFERROR(IF(CI$3='Rent Roll'!$U19,MAX(-SUMIF('Monthly Cash Flow'!$F$7:$EG$7,CI$4,'Monthly Cash Flow'!$F$18:$EG$18)-'Rent Roll'!$V19,0)*'Rent Roll'!$T19*'Rent Roll'!$R19,"-"),"-")</f>
        <v>-</v>
      </c>
      <c r="CJ74" s="92" t="str">
        <f>IFERROR(IF(CJ$3='Rent Roll'!$U19,MAX(-SUMIF('Monthly Cash Flow'!$F$7:$EG$7,CJ$4,'Monthly Cash Flow'!$F$18:$EG$18)-'Rent Roll'!$V19,0)*'Rent Roll'!$T19*'Rent Roll'!$R19,"-"),"-")</f>
        <v>-</v>
      </c>
      <c r="CK74" s="92" t="str">
        <f>IFERROR(IF(CK$3='Rent Roll'!$U19,MAX(-SUMIF('Monthly Cash Flow'!$F$7:$EG$7,CK$4,'Monthly Cash Flow'!$F$18:$EG$18)-'Rent Roll'!$V19,0)*'Rent Roll'!$T19*'Rent Roll'!$R19,"-"),"-")</f>
        <v>-</v>
      </c>
      <c r="CL74" s="92" t="str">
        <f>IFERROR(IF(CL$3='Rent Roll'!$U19,MAX(-SUMIF('Monthly Cash Flow'!$F$7:$EG$7,CL$4,'Monthly Cash Flow'!$F$18:$EG$18)-'Rent Roll'!$V19,0)*'Rent Roll'!$T19*'Rent Roll'!$R19,"-"),"-")</f>
        <v>-</v>
      </c>
      <c r="CM74" s="92" t="str">
        <f>IFERROR(IF(CM$3='Rent Roll'!$U19,MAX(-SUMIF('Monthly Cash Flow'!$F$7:$EG$7,CM$4,'Monthly Cash Flow'!$F$18:$EG$18)-'Rent Roll'!$V19,0)*'Rent Roll'!$T19*'Rent Roll'!$R19,"-"),"-")</f>
        <v>-</v>
      </c>
      <c r="CN74" s="92" t="str">
        <f>IFERROR(IF(CN$3='Rent Roll'!$U19,MAX(-SUMIF('Monthly Cash Flow'!$F$7:$EG$7,CN$4,'Monthly Cash Flow'!$F$18:$EG$18)-'Rent Roll'!$V19,0)*'Rent Roll'!$T19*'Rent Roll'!$R19,"-"),"-")</f>
        <v>-</v>
      </c>
      <c r="CO74" s="92" t="str">
        <f>IFERROR(IF(CO$3='Rent Roll'!$U19,MAX(-SUMIF('Monthly Cash Flow'!$F$7:$EG$7,CO$4,'Monthly Cash Flow'!$F$18:$EG$18)-'Rent Roll'!$V19,0)*'Rent Roll'!$T19*'Rent Roll'!$R19,"-"),"-")</f>
        <v>-</v>
      </c>
      <c r="CP74" s="92" t="str">
        <f>IFERROR(IF(CP$3='Rent Roll'!$U19,MAX(-SUMIF('Monthly Cash Flow'!$F$7:$EG$7,CP$4,'Monthly Cash Flow'!$F$18:$EG$18)-'Rent Roll'!$V19,0)*'Rent Roll'!$T19*'Rent Roll'!$R19,"-"),"-")</f>
        <v>-</v>
      </c>
      <c r="CQ74" s="92" t="str">
        <f>IFERROR(IF(CQ$3='Rent Roll'!$U19,MAX(-SUMIF('Monthly Cash Flow'!$F$7:$EG$7,CQ$4,'Monthly Cash Flow'!$F$18:$EG$18)-'Rent Roll'!$V19,0)*'Rent Roll'!$T19*'Rent Roll'!$R19,"-"),"-")</f>
        <v>-</v>
      </c>
      <c r="CR74" s="92" t="str">
        <f>IFERROR(IF(CR$3='Rent Roll'!$U19,MAX(-SUMIF('Monthly Cash Flow'!$F$7:$EG$7,CR$4,'Monthly Cash Flow'!$F$18:$EG$18)-'Rent Roll'!$V19,0)*'Rent Roll'!$T19*'Rent Roll'!$R19,"-"),"-")</f>
        <v>-</v>
      </c>
      <c r="CS74" s="92" t="str">
        <f>IFERROR(IF(CS$3='Rent Roll'!$U19,MAX(-SUMIF('Monthly Cash Flow'!$F$7:$EG$7,CS$4,'Monthly Cash Flow'!$F$18:$EG$18)-'Rent Roll'!$V19,0)*'Rent Roll'!$T19*'Rent Roll'!$R19,"-"),"-")</f>
        <v>-</v>
      </c>
      <c r="CT74" s="92" t="str">
        <f>IFERROR(IF(CT$3='Rent Roll'!$U19,MAX(-SUMIF('Monthly Cash Flow'!$F$7:$EG$7,CT$4,'Monthly Cash Flow'!$F$18:$EG$18)-'Rent Roll'!$V19,0)*'Rent Roll'!$T19*'Rent Roll'!$R19,"-"),"-")</f>
        <v>-</v>
      </c>
      <c r="CU74" s="92" t="str">
        <f>IFERROR(IF(CU$3='Rent Roll'!$U19,MAX(-SUMIF('Monthly Cash Flow'!$F$7:$EG$7,CU$4,'Monthly Cash Flow'!$F$18:$EG$18)-'Rent Roll'!$V19,0)*'Rent Roll'!$T19*'Rent Roll'!$R19,"-"),"-")</f>
        <v>-</v>
      </c>
      <c r="CV74" s="92" t="str">
        <f>IFERROR(IF(CV$3='Rent Roll'!$U19,MAX(-SUMIF('Monthly Cash Flow'!$F$7:$EG$7,CV$4,'Monthly Cash Flow'!$F$18:$EG$18)-'Rent Roll'!$V19,0)*'Rent Roll'!$T19*'Rent Roll'!$R19,"-"),"-")</f>
        <v>-</v>
      </c>
      <c r="CW74" s="92" t="str">
        <f>IFERROR(IF(CW$3='Rent Roll'!$U19,MAX(-SUMIF('Monthly Cash Flow'!$F$7:$EG$7,CW$4,'Monthly Cash Flow'!$F$18:$EG$18)-'Rent Roll'!$V19,0)*'Rent Roll'!$T19*'Rent Roll'!$R19,"-"),"-")</f>
        <v>-</v>
      </c>
      <c r="CX74" s="92" t="str">
        <f>IFERROR(IF(CX$3='Rent Roll'!$U19,MAX(-SUMIF('Monthly Cash Flow'!$F$7:$EG$7,CX$4,'Monthly Cash Flow'!$F$18:$EG$18)-'Rent Roll'!$V19,0)*'Rent Roll'!$T19*'Rent Roll'!$R19,"-"),"-")</f>
        <v>-</v>
      </c>
      <c r="CY74" s="92" t="str">
        <f>IFERROR(IF(CY$3='Rent Roll'!$U19,MAX(-SUMIF('Monthly Cash Flow'!$F$7:$EG$7,CY$4,'Monthly Cash Flow'!$F$18:$EG$18)-'Rent Roll'!$V19,0)*'Rent Roll'!$T19*'Rent Roll'!$R19,"-"),"-")</f>
        <v>-</v>
      </c>
      <c r="CZ74" s="92" t="str">
        <f>IFERROR(IF(CZ$3='Rent Roll'!$U19,MAX(-SUMIF('Monthly Cash Flow'!$F$7:$EG$7,CZ$4,'Monthly Cash Flow'!$F$18:$EG$18)-'Rent Roll'!$V19,0)*'Rent Roll'!$T19*'Rent Roll'!$R19,"-"),"-")</f>
        <v>-</v>
      </c>
      <c r="DA74" s="92" t="str">
        <f>IFERROR(IF(DA$3='Rent Roll'!$U19,MAX(-SUMIF('Monthly Cash Flow'!$F$7:$EG$7,DA$4,'Monthly Cash Flow'!$F$18:$EG$18)-'Rent Roll'!$V19,0)*'Rent Roll'!$T19*'Rent Roll'!$R19,"-"),"-")</f>
        <v>-</v>
      </c>
      <c r="DB74" s="92" t="str">
        <f>IFERROR(IF(DB$3='Rent Roll'!$U19,MAX(-SUMIF('Monthly Cash Flow'!$F$7:$EG$7,DB$4,'Monthly Cash Flow'!$F$18:$EG$18)-'Rent Roll'!$V19,0)*'Rent Roll'!$T19*'Rent Roll'!$R19,"-"),"-")</f>
        <v>-</v>
      </c>
      <c r="DC74" s="92" t="str">
        <f>IFERROR(IF(DC$3='Rent Roll'!$U19,MAX(-SUMIF('Monthly Cash Flow'!$F$7:$EG$7,DC$4,'Monthly Cash Flow'!$F$18:$EG$18)-'Rent Roll'!$V19,0)*'Rent Roll'!$T19*'Rent Roll'!$R19,"-"),"-")</f>
        <v>-</v>
      </c>
      <c r="DD74" s="92" t="str">
        <f>IFERROR(IF(DD$3='Rent Roll'!$U19,MAX(-SUMIF('Monthly Cash Flow'!$F$7:$EG$7,DD$4,'Monthly Cash Flow'!$F$18:$EG$18)-'Rent Roll'!$V19,0)*'Rent Roll'!$T19*'Rent Roll'!$R19,"-"),"-")</f>
        <v>-</v>
      </c>
      <c r="DE74" s="92" t="str">
        <f>IFERROR(IF(DE$3='Rent Roll'!$U19,MAX(-SUMIF('Monthly Cash Flow'!$F$7:$EG$7,DE$4,'Monthly Cash Flow'!$F$18:$EG$18)-'Rent Roll'!$V19,0)*'Rent Roll'!$T19*'Rent Roll'!$R19,"-"),"-")</f>
        <v>-</v>
      </c>
      <c r="DF74" s="92" t="str">
        <f>IFERROR(IF(DF$3='Rent Roll'!$U19,MAX(-SUMIF('Monthly Cash Flow'!$F$7:$EG$7,DF$4,'Monthly Cash Flow'!$F$18:$EG$18)-'Rent Roll'!$V19,0)*'Rent Roll'!$T19*'Rent Roll'!$R19,"-"),"-")</f>
        <v>-</v>
      </c>
      <c r="DG74" s="92" t="str">
        <f>IFERROR(IF(DG$3='Rent Roll'!$U19,MAX(-SUMIF('Monthly Cash Flow'!$F$7:$EG$7,DG$4,'Monthly Cash Flow'!$F$18:$EG$18)-'Rent Roll'!$V19,0)*'Rent Roll'!$T19*'Rent Roll'!$R19,"-"),"-")</f>
        <v>-</v>
      </c>
      <c r="DH74" s="92" t="str">
        <f>IFERROR(IF(DH$3='Rent Roll'!$U19,MAX(-SUMIF('Monthly Cash Flow'!$F$7:$EG$7,DH$4,'Monthly Cash Flow'!$F$18:$EG$18)-'Rent Roll'!$V19,0)*'Rent Roll'!$T19*'Rent Roll'!$R19,"-"),"-")</f>
        <v>-</v>
      </c>
      <c r="DI74" s="92" t="str">
        <f>IFERROR(IF(DI$3='Rent Roll'!$U19,MAX(-SUMIF('Monthly Cash Flow'!$F$7:$EG$7,DI$4,'Monthly Cash Flow'!$F$18:$EG$18)-'Rent Roll'!$V19,0)*'Rent Roll'!$T19*'Rent Roll'!$R19,"-"),"-")</f>
        <v>-</v>
      </c>
      <c r="DJ74" s="92" t="str">
        <f>IFERROR(IF(DJ$3='Rent Roll'!$U19,MAX(-SUMIF('Monthly Cash Flow'!$F$7:$EG$7,DJ$4,'Monthly Cash Flow'!$F$18:$EG$18)-'Rent Roll'!$V19,0)*'Rent Roll'!$T19*'Rent Roll'!$R19,"-"),"-")</f>
        <v>-</v>
      </c>
      <c r="DK74" s="92" t="str">
        <f>IFERROR(IF(DK$3='Rent Roll'!$U19,MAX(-SUMIF('Monthly Cash Flow'!$F$7:$EG$7,DK$4,'Monthly Cash Flow'!$F$18:$EG$18)-'Rent Roll'!$V19,0)*'Rent Roll'!$T19*'Rent Roll'!$R19,"-"),"-")</f>
        <v>-</v>
      </c>
      <c r="DL74" s="92" t="str">
        <f>IFERROR(IF(DL$3='Rent Roll'!$U19,MAX(-SUMIF('Monthly Cash Flow'!$F$7:$EG$7,DL$4,'Monthly Cash Flow'!$F$18:$EG$18)-'Rent Roll'!$V19,0)*'Rent Roll'!$T19*'Rent Roll'!$R19,"-"),"-")</f>
        <v>-</v>
      </c>
      <c r="DM74" s="92" t="str">
        <f>IFERROR(IF(DM$3='Rent Roll'!$U19,MAX(-SUMIF('Monthly Cash Flow'!$F$7:$EG$7,DM$4,'Monthly Cash Flow'!$F$18:$EG$18)-'Rent Roll'!$V19,0)*'Rent Roll'!$T19*'Rent Roll'!$R19,"-"),"-")</f>
        <v>-</v>
      </c>
      <c r="DN74" s="92" t="str">
        <f>IFERROR(IF(DN$3='Rent Roll'!$U19,MAX(-SUMIF('Monthly Cash Flow'!$F$7:$EG$7,DN$4,'Monthly Cash Flow'!$F$18:$EG$18)-'Rent Roll'!$V19,0)*'Rent Roll'!$T19*'Rent Roll'!$R19,"-"),"-")</f>
        <v>-</v>
      </c>
      <c r="DO74" s="92" t="str">
        <f>IFERROR(IF(DO$3='Rent Roll'!$U19,MAX(-SUMIF('Monthly Cash Flow'!$F$7:$EG$7,DO$4,'Monthly Cash Flow'!$F$18:$EG$18)-'Rent Roll'!$V19,0)*'Rent Roll'!$T19*'Rent Roll'!$R19,"-"),"-")</f>
        <v>-</v>
      </c>
      <c r="DP74" s="92" t="str">
        <f>IFERROR(IF(DP$3='Rent Roll'!$U19,MAX(-SUMIF('Monthly Cash Flow'!$F$7:$EG$7,DP$4,'Monthly Cash Flow'!$F$18:$EG$18)-'Rent Roll'!$V19,0)*'Rent Roll'!$T19*'Rent Roll'!$R19,"-"),"-")</f>
        <v>-</v>
      </c>
      <c r="DQ74" s="92" t="str">
        <f>IFERROR(IF(DQ$3='Rent Roll'!$U19,MAX(-SUMIF('Monthly Cash Flow'!$F$7:$EG$7,DQ$4,'Monthly Cash Flow'!$F$18:$EG$18)-'Rent Roll'!$V19,0)*'Rent Roll'!$T19*'Rent Roll'!$R19,"-"),"-")</f>
        <v>-</v>
      </c>
      <c r="DR74" s="92" t="str">
        <f>IFERROR(IF(DR$3='Rent Roll'!$U19,MAX(-SUMIF('Monthly Cash Flow'!$F$7:$EG$7,DR$4,'Monthly Cash Flow'!$F$18:$EG$18)-'Rent Roll'!$V19,0)*'Rent Roll'!$T19*'Rent Roll'!$R19,"-"),"-")</f>
        <v>-</v>
      </c>
      <c r="DS74" s="92" t="str">
        <f>IFERROR(IF(DS$3='Rent Roll'!$U19,MAX(-SUMIF('Monthly Cash Flow'!$F$7:$EG$7,DS$4,'Monthly Cash Flow'!$F$18:$EG$18)-'Rent Roll'!$V19,0)*'Rent Roll'!$T19*'Rent Roll'!$R19,"-"),"-")</f>
        <v>-</v>
      </c>
      <c r="DT74" s="92" t="str">
        <f>IFERROR(IF(DT$3='Rent Roll'!$U19,MAX(-SUMIF('Monthly Cash Flow'!$F$7:$EG$7,DT$4,'Monthly Cash Flow'!$F$18:$EG$18)-'Rent Roll'!$V19,0)*'Rent Roll'!$T19*'Rent Roll'!$R19,"-"),"-")</f>
        <v>-</v>
      </c>
      <c r="DU74" s="92" t="str">
        <f>IFERROR(IF(DU$3='Rent Roll'!$U19,MAX(-SUMIF('Monthly Cash Flow'!$F$7:$EG$7,DU$4,'Monthly Cash Flow'!$F$18:$EG$18)-'Rent Roll'!$V19,0)*'Rent Roll'!$T19*'Rent Roll'!$R19,"-"),"-")</f>
        <v>-</v>
      </c>
      <c r="DV74" s="92" t="str">
        <f>IFERROR(IF(DV$3='Rent Roll'!$U19,MAX(-SUMIF('Monthly Cash Flow'!$F$7:$EG$7,DV$4,'Monthly Cash Flow'!$F$18:$EG$18)-'Rent Roll'!$V19,0)*'Rent Roll'!$T19*'Rent Roll'!$R19,"-"),"-")</f>
        <v>-</v>
      </c>
      <c r="DW74" s="92" t="str">
        <f>IFERROR(IF(DW$3='Rent Roll'!$U19,MAX(-SUMIF('Monthly Cash Flow'!$F$7:$EG$7,DW$4,'Monthly Cash Flow'!$F$18:$EG$18)-'Rent Roll'!$V19,0)*'Rent Roll'!$T19*'Rent Roll'!$R19,"-"),"-")</f>
        <v>-</v>
      </c>
      <c r="DX74" s="92" t="str">
        <f>IFERROR(IF(DX$3='Rent Roll'!$U19,MAX(-SUMIF('Monthly Cash Flow'!$F$7:$EG$7,DX$4,'Monthly Cash Flow'!$F$18:$EG$18)-'Rent Roll'!$V19,0)*'Rent Roll'!$T19*'Rent Roll'!$R19,"-"),"-")</f>
        <v>-</v>
      </c>
      <c r="DY74" s="92" t="str">
        <f>IFERROR(IF(DY$3='Rent Roll'!$U19,MAX(-SUMIF('Monthly Cash Flow'!$F$7:$EG$7,DY$4,'Monthly Cash Flow'!$F$18:$EG$18)-'Rent Roll'!$V19,0)*'Rent Roll'!$T19*'Rent Roll'!$R19,"-"),"-")</f>
        <v>-</v>
      </c>
      <c r="DZ74" s="92" t="str">
        <f>IFERROR(IF(DZ$3='Rent Roll'!$U19,MAX(-SUMIF('Monthly Cash Flow'!$F$7:$EG$7,DZ$4,'Monthly Cash Flow'!$F$18:$EG$18)-'Rent Roll'!$V19,0)*'Rent Roll'!$T19*'Rent Roll'!$R19,"-"),"-")</f>
        <v>-</v>
      </c>
      <c r="EA74" s="92" t="str">
        <f>IFERROR(IF(EA$3='Rent Roll'!$U19,MAX(-SUMIF('Monthly Cash Flow'!$F$7:$EG$7,EA$4,'Monthly Cash Flow'!$F$18:$EG$18)-'Rent Roll'!$V19,0)*'Rent Roll'!$T19*'Rent Roll'!$R19,"-"),"-")</f>
        <v>-</v>
      </c>
      <c r="EB74" s="92" t="str">
        <f>IFERROR(IF(EB$3='Rent Roll'!$U19,MAX(-SUMIF('Monthly Cash Flow'!$F$7:$EG$7,EB$4,'Monthly Cash Flow'!$F$18:$EG$18)-'Rent Roll'!$V19,0)*'Rent Roll'!$T19*'Rent Roll'!$R19,"-"),"-")</f>
        <v>-</v>
      </c>
      <c r="EC74" s="92" t="str">
        <f>IFERROR(IF(EC$3='Rent Roll'!$U19,MAX(-SUMIF('Monthly Cash Flow'!$F$7:$EG$7,EC$4,'Monthly Cash Flow'!$F$18:$EG$18)-'Rent Roll'!$V19,0)*'Rent Roll'!$T19*'Rent Roll'!$R19,"-"),"-")</f>
        <v>-</v>
      </c>
      <c r="ED74" s="92" t="str">
        <f>IFERROR(IF(ED$3='Rent Roll'!$U19,MAX(-SUMIF('Monthly Cash Flow'!$F$7:$EG$7,ED$4,'Monthly Cash Flow'!$F$18:$EG$18)-'Rent Roll'!$V19,0)*'Rent Roll'!$T19*'Rent Roll'!$R19,"-"),"-")</f>
        <v>-</v>
      </c>
      <c r="EE74" s="92" t="str">
        <f>IFERROR(IF(EE$3='Rent Roll'!$U19,MAX(-SUMIF('Monthly Cash Flow'!$F$7:$EG$7,EE$4,'Monthly Cash Flow'!$F$18:$EG$18)-'Rent Roll'!$V19,0)*'Rent Roll'!$T19*'Rent Roll'!$R19,"-"),"-")</f>
        <v>-</v>
      </c>
      <c r="EF74" s="214" t="str">
        <f>IFERROR(IF(EF$3='Rent Roll'!$U19,MAX(-SUMIF('Monthly Cash Flow'!$F$7:$EG$7,EF$4,'Monthly Cash Flow'!$F$18:$EG$18)-'Rent Roll'!$V19,0)*'Rent Roll'!$T19*'Rent Roll'!$R19,"-"),"-")</f>
        <v>-</v>
      </c>
      <c r="EG74" s="251" t="s">
        <v>109</v>
      </c>
    </row>
    <row r="75" spans="2:137" x14ac:dyDescent="0.25">
      <c r="B75" s="291"/>
      <c r="C75" s="287" t="str">
        <f>CONCATENATE('Rent Roll'!B20&amp;" - "&amp;'Rent Roll'!C20)</f>
        <v xml:space="preserve"> - </v>
      </c>
      <c r="D75" s="214">
        <f t="shared" si="148"/>
        <v>0</v>
      </c>
      <c r="E75" s="92" t="str">
        <f>IFERROR(IF(E$3='Rent Roll'!$U20,MAX(-SUMIF('Monthly Cash Flow'!$F$7:$EG$7,E$4,'Monthly Cash Flow'!$F$18:$EG$18)-'Rent Roll'!$V20,0)*'Rent Roll'!$T20*'Rent Roll'!$R20,"-"),"-")</f>
        <v>-</v>
      </c>
      <c r="F75" s="92" t="str">
        <f>IFERROR(IF(F$3='Rent Roll'!$U20,MAX(-SUMIF('Monthly Cash Flow'!$F$7:$EG$7,F$4,'Monthly Cash Flow'!$F$18:$EG$18)-'Rent Roll'!$V20,0)*'Rent Roll'!$T20*'Rent Roll'!$R20,"-"),"-")</f>
        <v>-</v>
      </c>
      <c r="G75" s="92" t="str">
        <f>IFERROR(IF(G$3='Rent Roll'!$U20,MAX(-SUMIF('Monthly Cash Flow'!$F$7:$EG$7,G$4,'Monthly Cash Flow'!$F$18:$EG$18)-'Rent Roll'!$V20,0)*'Rent Roll'!$T20*'Rent Roll'!$R20,"-"),"-")</f>
        <v>-</v>
      </c>
      <c r="H75" s="92" t="str">
        <f>IFERROR(IF(H$3='Rent Roll'!$U20,MAX(-SUMIF('Monthly Cash Flow'!$F$7:$EG$7,H$4,'Monthly Cash Flow'!$F$18:$EG$18)-'Rent Roll'!$V20,0)*'Rent Roll'!$T20*'Rent Roll'!$R20,"-"),"-")</f>
        <v>-</v>
      </c>
      <c r="I75" s="92" t="str">
        <f>IFERROR(IF(I$3='Rent Roll'!$U20,MAX(-SUMIF('Monthly Cash Flow'!$F$7:$EG$7,I$4,'Monthly Cash Flow'!$F$18:$EG$18)-'Rent Roll'!$V20,0)*'Rent Roll'!$T20*'Rent Roll'!$R20,"-"),"-")</f>
        <v>-</v>
      </c>
      <c r="J75" s="92" t="str">
        <f>IFERROR(IF(J$3='Rent Roll'!$U20,MAX(-SUMIF('Monthly Cash Flow'!$F$7:$EG$7,J$4,'Monthly Cash Flow'!$F$18:$EG$18)-'Rent Roll'!$V20,0)*'Rent Roll'!$T20*'Rent Roll'!$R20,"-"),"-")</f>
        <v>-</v>
      </c>
      <c r="K75" s="92" t="str">
        <f>IFERROR(IF(K$3='Rent Roll'!$U20,MAX(-SUMIF('Monthly Cash Flow'!$F$7:$EG$7,K$4,'Monthly Cash Flow'!$F$18:$EG$18)-'Rent Roll'!$V20,0)*'Rent Roll'!$T20*'Rent Roll'!$R20,"-"),"-")</f>
        <v>-</v>
      </c>
      <c r="L75" s="92" t="str">
        <f>IFERROR(IF(L$3='Rent Roll'!$U20,MAX(-SUMIF('Monthly Cash Flow'!$F$7:$EG$7,L$4,'Monthly Cash Flow'!$F$18:$EG$18)-'Rent Roll'!$V20,0)*'Rent Roll'!$T20*'Rent Roll'!$R20,"-"),"-")</f>
        <v>-</v>
      </c>
      <c r="M75" s="92" t="str">
        <f>IFERROR(IF(M$3='Rent Roll'!$U20,MAX(-SUMIF('Monthly Cash Flow'!$F$7:$EG$7,M$4,'Monthly Cash Flow'!$F$18:$EG$18)-'Rent Roll'!$V20,0)*'Rent Roll'!$T20*'Rent Roll'!$R20,"-"),"-")</f>
        <v>-</v>
      </c>
      <c r="N75" s="92" t="str">
        <f>IFERROR(IF(N$3='Rent Roll'!$U20,MAX(-SUMIF('Monthly Cash Flow'!$F$7:$EG$7,N$4,'Monthly Cash Flow'!$F$18:$EG$18)-'Rent Roll'!$V20,0)*'Rent Roll'!$T20*'Rent Roll'!$R20,"-"),"-")</f>
        <v>-</v>
      </c>
      <c r="O75" s="92" t="str">
        <f>IFERROR(IF(O$3='Rent Roll'!$U20,MAX(-SUMIF('Monthly Cash Flow'!$F$7:$EG$7,O$4,'Monthly Cash Flow'!$F$18:$EG$18)-'Rent Roll'!$V20,0)*'Rent Roll'!$T20*'Rent Roll'!$R20,"-"),"-")</f>
        <v>-</v>
      </c>
      <c r="P75" s="92" t="str">
        <f>IFERROR(IF(P$3='Rent Roll'!$U20,MAX(-SUMIF('Monthly Cash Flow'!$F$7:$EG$7,P$4,'Monthly Cash Flow'!$F$18:$EG$18)-'Rent Roll'!$V20,0)*'Rent Roll'!$T20*'Rent Roll'!$R20,"-"),"-")</f>
        <v>-</v>
      </c>
      <c r="Q75" s="92" t="str">
        <f>IFERROR(IF(Q$3='Rent Roll'!$U20,MAX(-SUMIF('Monthly Cash Flow'!$F$7:$EG$7,Q$4,'Monthly Cash Flow'!$F$18:$EG$18)-'Rent Roll'!$V20,0)*'Rent Roll'!$T20*'Rent Roll'!$R20,"-"),"-")</f>
        <v>-</v>
      </c>
      <c r="R75" s="92" t="str">
        <f>IFERROR(IF(R$3='Rent Roll'!$U20,MAX(-SUMIF('Monthly Cash Flow'!$F$7:$EG$7,R$4,'Monthly Cash Flow'!$F$18:$EG$18)-'Rent Roll'!$V20,0)*'Rent Roll'!$T20*'Rent Roll'!$R20,"-"),"-")</f>
        <v>-</v>
      </c>
      <c r="S75" s="92" t="str">
        <f>IFERROR(IF(S$3='Rent Roll'!$U20,MAX(-SUMIF('Monthly Cash Flow'!$F$7:$EG$7,S$4,'Monthly Cash Flow'!$F$18:$EG$18)-'Rent Roll'!$V20,0)*'Rent Roll'!$T20*'Rent Roll'!$R20,"-"),"-")</f>
        <v>-</v>
      </c>
      <c r="T75" s="92" t="str">
        <f>IFERROR(IF(T$3='Rent Roll'!$U20,MAX(-SUMIF('Monthly Cash Flow'!$F$7:$EG$7,T$4,'Monthly Cash Flow'!$F$18:$EG$18)-'Rent Roll'!$V20,0)*'Rent Roll'!$T20*'Rent Roll'!$R20,"-"),"-")</f>
        <v>-</v>
      </c>
      <c r="U75" s="92" t="str">
        <f>IFERROR(IF(U$3='Rent Roll'!$U20,MAX(-SUMIF('Monthly Cash Flow'!$F$7:$EG$7,U$4,'Monthly Cash Flow'!$F$18:$EG$18)-'Rent Roll'!$V20,0)*'Rent Roll'!$T20*'Rent Roll'!$R20,"-"),"-")</f>
        <v>-</v>
      </c>
      <c r="V75" s="92" t="str">
        <f>IFERROR(IF(V$3='Rent Roll'!$U20,MAX(-SUMIF('Monthly Cash Flow'!$F$7:$EG$7,V$4,'Monthly Cash Flow'!$F$18:$EG$18)-'Rent Roll'!$V20,0)*'Rent Roll'!$T20*'Rent Roll'!$R20,"-"),"-")</f>
        <v>-</v>
      </c>
      <c r="W75" s="92" t="str">
        <f>IFERROR(IF(W$3='Rent Roll'!$U20,MAX(-SUMIF('Monthly Cash Flow'!$F$7:$EG$7,W$4,'Monthly Cash Flow'!$F$18:$EG$18)-'Rent Roll'!$V20,0)*'Rent Roll'!$T20*'Rent Roll'!$R20,"-"),"-")</f>
        <v>-</v>
      </c>
      <c r="X75" s="92" t="str">
        <f>IFERROR(IF(X$3='Rent Roll'!$U20,MAX(-SUMIF('Monthly Cash Flow'!$F$7:$EG$7,X$4,'Monthly Cash Flow'!$F$18:$EG$18)-'Rent Roll'!$V20,0)*'Rent Roll'!$T20*'Rent Roll'!$R20,"-"),"-")</f>
        <v>-</v>
      </c>
      <c r="Y75" s="92" t="str">
        <f>IFERROR(IF(Y$3='Rent Roll'!$U20,MAX(-SUMIF('Monthly Cash Flow'!$F$7:$EG$7,Y$4,'Monthly Cash Flow'!$F$18:$EG$18)-'Rent Roll'!$V20,0)*'Rent Roll'!$T20*'Rent Roll'!$R20,"-"),"-")</f>
        <v>-</v>
      </c>
      <c r="Z75" s="92" t="str">
        <f>IFERROR(IF(Z$3='Rent Roll'!$U20,MAX(-SUMIF('Monthly Cash Flow'!$F$7:$EG$7,Z$4,'Monthly Cash Flow'!$F$18:$EG$18)-'Rent Roll'!$V20,0)*'Rent Roll'!$T20*'Rent Roll'!$R20,"-"),"-")</f>
        <v>-</v>
      </c>
      <c r="AA75" s="92" t="str">
        <f>IFERROR(IF(AA$3='Rent Roll'!$U20,MAX(-SUMIF('Monthly Cash Flow'!$F$7:$EG$7,AA$4,'Monthly Cash Flow'!$F$18:$EG$18)-'Rent Roll'!$V20,0)*'Rent Roll'!$T20*'Rent Roll'!$R20,"-"),"-")</f>
        <v>-</v>
      </c>
      <c r="AB75" s="92" t="str">
        <f>IFERROR(IF(AB$3='Rent Roll'!$U20,MAX(-SUMIF('Monthly Cash Flow'!$F$7:$EG$7,AB$4,'Monthly Cash Flow'!$F$18:$EG$18)-'Rent Roll'!$V20,0)*'Rent Roll'!$T20*'Rent Roll'!$R20,"-"),"-")</f>
        <v>-</v>
      </c>
      <c r="AC75" s="92" t="str">
        <f>IFERROR(IF(AC$3='Rent Roll'!$U20,MAX(-SUMIF('Monthly Cash Flow'!$F$7:$EG$7,AC$4,'Monthly Cash Flow'!$F$18:$EG$18)-'Rent Roll'!$V20,0)*'Rent Roll'!$T20*'Rent Roll'!$R20,"-"),"-")</f>
        <v>-</v>
      </c>
      <c r="AD75" s="92" t="str">
        <f>IFERROR(IF(AD$3='Rent Roll'!$U20,MAX(-SUMIF('Monthly Cash Flow'!$F$7:$EG$7,AD$4,'Monthly Cash Flow'!$F$18:$EG$18)-'Rent Roll'!$V20,0)*'Rent Roll'!$T20*'Rent Roll'!$R20,"-"),"-")</f>
        <v>-</v>
      </c>
      <c r="AE75" s="92" t="str">
        <f>IFERROR(IF(AE$3='Rent Roll'!$U20,MAX(-SUMIF('Monthly Cash Flow'!$F$7:$EG$7,AE$4,'Monthly Cash Flow'!$F$18:$EG$18)-'Rent Roll'!$V20,0)*'Rent Roll'!$T20*'Rent Roll'!$R20,"-"),"-")</f>
        <v>-</v>
      </c>
      <c r="AF75" s="92" t="str">
        <f>IFERROR(IF(AF$3='Rent Roll'!$U20,MAX(-SUMIF('Monthly Cash Flow'!$F$7:$EG$7,AF$4,'Monthly Cash Flow'!$F$18:$EG$18)-'Rent Roll'!$V20,0)*'Rent Roll'!$T20*'Rent Roll'!$R20,"-"),"-")</f>
        <v>-</v>
      </c>
      <c r="AG75" s="92" t="str">
        <f>IFERROR(IF(AG$3='Rent Roll'!$U20,MAX(-SUMIF('Monthly Cash Flow'!$F$7:$EG$7,AG$4,'Monthly Cash Flow'!$F$18:$EG$18)-'Rent Roll'!$V20,0)*'Rent Roll'!$T20*'Rent Roll'!$R20,"-"),"-")</f>
        <v>-</v>
      </c>
      <c r="AH75" s="92" t="str">
        <f>IFERROR(IF(AH$3='Rent Roll'!$U20,MAX(-SUMIF('Monthly Cash Flow'!$F$7:$EG$7,AH$4,'Monthly Cash Flow'!$F$18:$EG$18)-'Rent Roll'!$V20,0)*'Rent Roll'!$T20*'Rent Roll'!$R20,"-"),"-")</f>
        <v>-</v>
      </c>
      <c r="AI75" s="92" t="str">
        <f>IFERROR(IF(AI$3='Rent Roll'!$U20,MAX(-SUMIF('Monthly Cash Flow'!$F$7:$EG$7,AI$4,'Monthly Cash Flow'!$F$18:$EG$18)-'Rent Roll'!$V20,0)*'Rent Roll'!$T20*'Rent Roll'!$R20,"-"),"-")</f>
        <v>-</v>
      </c>
      <c r="AJ75" s="92" t="str">
        <f>IFERROR(IF(AJ$3='Rent Roll'!$U20,MAX(-SUMIF('Monthly Cash Flow'!$F$7:$EG$7,AJ$4,'Monthly Cash Flow'!$F$18:$EG$18)-'Rent Roll'!$V20,0)*'Rent Roll'!$T20*'Rent Roll'!$R20,"-"),"-")</f>
        <v>-</v>
      </c>
      <c r="AK75" s="92" t="str">
        <f>IFERROR(IF(AK$3='Rent Roll'!$U20,MAX(-SUMIF('Monthly Cash Flow'!$F$7:$EG$7,AK$4,'Monthly Cash Flow'!$F$18:$EG$18)-'Rent Roll'!$V20,0)*'Rent Roll'!$T20*'Rent Roll'!$R20,"-"),"-")</f>
        <v>-</v>
      </c>
      <c r="AL75" s="92" t="str">
        <f>IFERROR(IF(AL$3='Rent Roll'!$U20,MAX(-SUMIF('Monthly Cash Flow'!$F$7:$EG$7,AL$4,'Monthly Cash Flow'!$F$18:$EG$18)-'Rent Roll'!$V20,0)*'Rent Roll'!$T20*'Rent Roll'!$R20,"-"),"-")</f>
        <v>-</v>
      </c>
      <c r="AM75" s="92" t="str">
        <f>IFERROR(IF(AM$3='Rent Roll'!$U20,MAX(-SUMIF('Monthly Cash Flow'!$F$7:$EG$7,AM$4,'Monthly Cash Flow'!$F$18:$EG$18)-'Rent Roll'!$V20,0)*'Rent Roll'!$T20*'Rent Roll'!$R20,"-"),"-")</f>
        <v>-</v>
      </c>
      <c r="AN75" s="92" t="str">
        <f>IFERROR(IF(AN$3='Rent Roll'!$U20,MAX(-SUMIF('Monthly Cash Flow'!$F$7:$EG$7,AN$4,'Monthly Cash Flow'!$F$18:$EG$18)-'Rent Roll'!$V20,0)*'Rent Roll'!$T20*'Rent Roll'!$R20,"-"),"-")</f>
        <v>-</v>
      </c>
      <c r="AO75" s="92" t="str">
        <f>IFERROR(IF(AO$3='Rent Roll'!$U20,MAX(-SUMIF('Monthly Cash Flow'!$F$7:$EG$7,AO$4,'Monthly Cash Flow'!$F$18:$EG$18)-'Rent Roll'!$V20,0)*'Rent Roll'!$T20*'Rent Roll'!$R20,"-"),"-")</f>
        <v>-</v>
      </c>
      <c r="AP75" s="92" t="str">
        <f>IFERROR(IF(AP$3='Rent Roll'!$U20,MAX(-SUMIF('Monthly Cash Flow'!$F$7:$EG$7,AP$4,'Monthly Cash Flow'!$F$18:$EG$18)-'Rent Roll'!$V20,0)*'Rent Roll'!$T20*'Rent Roll'!$R20,"-"),"-")</f>
        <v>-</v>
      </c>
      <c r="AQ75" s="92" t="str">
        <f>IFERROR(IF(AQ$3='Rent Roll'!$U20,MAX(-SUMIF('Monthly Cash Flow'!$F$7:$EG$7,AQ$4,'Monthly Cash Flow'!$F$18:$EG$18)-'Rent Roll'!$V20,0)*'Rent Roll'!$T20*'Rent Roll'!$R20,"-"),"-")</f>
        <v>-</v>
      </c>
      <c r="AR75" s="92" t="str">
        <f>IFERROR(IF(AR$3='Rent Roll'!$U20,MAX(-SUMIF('Monthly Cash Flow'!$F$7:$EG$7,AR$4,'Monthly Cash Flow'!$F$18:$EG$18)-'Rent Roll'!$V20,0)*'Rent Roll'!$T20*'Rent Roll'!$R20,"-"),"-")</f>
        <v>-</v>
      </c>
      <c r="AS75" s="92" t="str">
        <f>IFERROR(IF(AS$3='Rent Roll'!$U20,MAX(-SUMIF('Monthly Cash Flow'!$F$7:$EG$7,AS$4,'Monthly Cash Flow'!$F$18:$EG$18)-'Rent Roll'!$V20,0)*'Rent Roll'!$T20*'Rent Roll'!$R20,"-"),"-")</f>
        <v>-</v>
      </c>
      <c r="AT75" s="92" t="str">
        <f>IFERROR(IF(AT$3='Rent Roll'!$U20,MAX(-SUMIF('Monthly Cash Flow'!$F$7:$EG$7,AT$4,'Monthly Cash Flow'!$F$18:$EG$18)-'Rent Roll'!$V20,0)*'Rent Roll'!$T20*'Rent Roll'!$R20,"-"),"-")</f>
        <v>-</v>
      </c>
      <c r="AU75" s="92" t="str">
        <f>IFERROR(IF(AU$3='Rent Roll'!$U20,MAX(-SUMIF('Monthly Cash Flow'!$F$7:$EG$7,AU$4,'Monthly Cash Flow'!$F$18:$EG$18)-'Rent Roll'!$V20,0)*'Rent Roll'!$T20*'Rent Roll'!$R20,"-"),"-")</f>
        <v>-</v>
      </c>
      <c r="AV75" s="92" t="str">
        <f>IFERROR(IF(AV$3='Rent Roll'!$U20,MAX(-SUMIF('Monthly Cash Flow'!$F$7:$EG$7,AV$4,'Monthly Cash Flow'!$F$18:$EG$18)-'Rent Roll'!$V20,0)*'Rent Roll'!$T20*'Rent Roll'!$R20,"-"),"-")</f>
        <v>-</v>
      </c>
      <c r="AW75" s="92" t="str">
        <f>IFERROR(IF(AW$3='Rent Roll'!$U20,MAX(-SUMIF('Monthly Cash Flow'!$F$7:$EG$7,AW$4,'Monthly Cash Flow'!$F$18:$EG$18)-'Rent Roll'!$V20,0)*'Rent Roll'!$T20*'Rent Roll'!$R20,"-"),"-")</f>
        <v>-</v>
      </c>
      <c r="AX75" s="92" t="str">
        <f>IFERROR(IF(AX$3='Rent Roll'!$U20,MAX(-SUMIF('Monthly Cash Flow'!$F$7:$EG$7,AX$4,'Monthly Cash Flow'!$F$18:$EG$18)-'Rent Roll'!$V20,0)*'Rent Roll'!$T20*'Rent Roll'!$R20,"-"),"-")</f>
        <v>-</v>
      </c>
      <c r="AY75" s="92" t="str">
        <f>IFERROR(IF(AY$3='Rent Roll'!$U20,MAX(-SUMIF('Monthly Cash Flow'!$F$7:$EG$7,AY$4,'Monthly Cash Flow'!$F$18:$EG$18)-'Rent Roll'!$V20,0)*'Rent Roll'!$T20*'Rent Roll'!$R20,"-"),"-")</f>
        <v>-</v>
      </c>
      <c r="AZ75" s="92" t="str">
        <f>IFERROR(IF(AZ$3='Rent Roll'!$U20,MAX(-SUMIF('Monthly Cash Flow'!$F$7:$EG$7,AZ$4,'Monthly Cash Flow'!$F$18:$EG$18)-'Rent Roll'!$V20,0)*'Rent Roll'!$T20*'Rent Roll'!$R20,"-"),"-")</f>
        <v>-</v>
      </c>
      <c r="BA75" s="92" t="str">
        <f>IFERROR(IF(BA$3='Rent Roll'!$U20,MAX(-SUMIF('Monthly Cash Flow'!$F$7:$EG$7,BA$4,'Monthly Cash Flow'!$F$18:$EG$18)-'Rent Roll'!$V20,0)*'Rent Roll'!$T20*'Rent Roll'!$R20,"-"),"-")</f>
        <v>-</v>
      </c>
      <c r="BB75" s="92" t="str">
        <f>IFERROR(IF(BB$3='Rent Roll'!$U20,MAX(-SUMIF('Monthly Cash Flow'!$F$7:$EG$7,BB$4,'Monthly Cash Flow'!$F$18:$EG$18)-'Rent Roll'!$V20,0)*'Rent Roll'!$T20*'Rent Roll'!$R20,"-"),"-")</f>
        <v>-</v>
      </c>
      <c r="BC75" s="92" t="str">
        <f>IFERROR(IF(BC$3='Rent Roll'!$U20,MAX(-SUMIF('Monthly Cash Flow'!$F$7:$EG$7,BC$4,'Monthly Cash Flow'!$F$18:$EG$18)-'Rent Roll'!$V20,0)*'Rent Roll'!$T20*'Rent Roll'!$R20,"-"),"-")</f>
        <v>-</v>
      </c>
      <c r="BD75" s="92" t="str">
        <f>IFERROR(IF(BD$3='Rent Roll'!$U20,MAX(-SUMIF('Monthly Cash Flow'!$F$7:$EG$7,BD$4,'Monthly Cash Flow'!$F$18:$EG$18)-'Rent Roll'!$V20,0)*'Rent Roll'!$T20*'Rent Roll'!$R20,"-"),"-")</f>
        <v>-</v>
      </c>
      <c r="BE75" s="92" t="str">
        <f>IFERROR(IF(BE$3='Rent Roll'!$U20,MAX(-SUMIF('Monthly Cash Flow'!$F$7:$EG$7,BE$4,'Monthly Cash Flow'!$F$18:$EG$18)-'Rent Roll'!$V20,0)*'Rent Roll'!$T20*'Rent Roll'!$R20,"-"),"-")</f>
        <v>-</v>
      </c>
      <c r="BF75" s="92" t="str">
        <f>IFERROR(IF(BF$3='Rent Roll'!$U20,MAX(-SUMIF('Monthly Cash Flow'!$F$7:$EG$7,BF$4,'Monthly Cash Flow'!$F$18:$EG$18)-'Rent Roll'!$V20,0)*'Rent Roll'!$T20*'Rent Roll'!$R20,"-"),"-")</f>
        <v>-</v>
      </c>
      <c r="BG75" s="92" t="str">
        <f>IFERROR(IF(BG$3='Rent Roll'!$U20,MAX(-SUMIF('Monthly Cash Flow'!$F$7:$EG$7,BG$4,'Monthly Cash Flow'!$F$18:$EG$18)-'Rent Roll'!$V20,0)*'Rent Roll'!$T20*'Rent Roll'!$R20,"-"),"-")</f>
        <v>-</v>
      </c>
      <c r="BH75" s="92" t="str">
        <f>IFERROR(IF(BH$3='Rent Roll'!$U20,MAX(-SUMIF('Monthly Cash Flow'!$F$7:$EG$7,BH$4,'Monthly Cash Flow'!$F$18:$EG$18)-'Rent Roll'!$V20,0)*'Rent Roll'!$T20*'Rent Roll'!$R20,"-"),"-")</f>
        <v>-</v>
      </c>
      <c r="BI75" s="92" t="str">
        <f>IFERROR(IF(BI$3='Rent Roll'!$U20,MAX(-SUMIF('Monthly Cash Flow'!$F$7:$EG$7,BI$4,'Monthly Cash Flow'!$F$18:$EG$18)-'Rent Roll'!$V20,0)*'Rent Roll'!$T20*'Rent Roll'!$R20,"-"),"-")</f>
        <v>-</v>
      </c>
      <c r="BJ75" s="92" t="str">
        <f>IFERROR(IF(BJ$3='Rent Roll'!$U20,MAX(-SUMIF('Monthly Cash Flow'!$F$7:$EG$7,BJ$4,'Monthly Cash Flow'!$F$18:$EG$18)-'Rent Roll'!$V20,0)*'Rent Roll'!$T20*'Rent Roll'!$R20,"-"),"-")</f>
        <v>-</v>
      </c>
      <c r="BK75" s="92" t="str">
        <f>IFERROR(IF(BK$3='Rent Roll'!$U20,MAX(-SUMIF('Monthly Cash Flow'!$F$7:$EG$7,BK$4,'Monthly Cash Flow'!$F$18:$EG$18)-'Rent Roll'!$V20,0)*'Rent Roll'!$T20*'Rent Roll'!$R20,"-"),"-")</f>
        <v>-</v>
      </c>
      <c r="BL75" s="92" t="str">
        <f>IFERROR(IF(BL$3='Rent Roll'!$U20,MAX(-SUMIF('Monthly Cash Flow'!$F$7:$EG$7,BL$4,'Monthly Cash Flow'!$F$18:$EG$18)-'Rent Roll'!$V20,0)*'Rent Roll'!$T20*'Rent Roll'!$R20,"-"),"-")</f>
        <v>-</v>
      </c>
      <c r="BM75" s="92" t="str">
        <f>IFERROR(IF(BM$3='Rent Roll'!$U20,MAX(-SUMIF('Monthly Cash Flow'!$F$7:$EG$7,BM$4,'Monthly Cash Flow'!$F$18:$EG$18)-'Rent Roll'!$V20,0)*'Rent Roll'!$T20*'Rent Roll'!$R20,"-"),"-")</f>
        <v>-</v>
      </c>
      <c r="BN75" s="92" t="str">
        <f>IFERROR(IF(BN$3='Rent Roll'!$U20,MAX(-SUMIF('Monthly Cash Flow'!$F$7:$EG$7,BN$4,'Monthly Cash Flow'!$F$18:$EG$18)-'Rent Roll'!$V20,0)*'Rent Roll'!$T20*'Rent Roll'!$R20,"-"),"-")</f>
        <v>-</v>
      </c>
      <c r="BO75" s="92" t="str">
        <f>IFERROR(IF(BO$3='Rent Roll'!$U20,MAX(-SUMIF('Monthly Cash Flow'!$F$7:$EG$7,BO$4,'Monthly Cash Flow'!$F$18:$EG$18)-'Rent Roll'!$V20,0)*'Rent Roll'!$T20*'Rent Roll'!$R20,"-"),"-")</f>
        <v>-</v>
      </c>
      <c r="BP75" s="92" t="str">
        <f>IFERROR(IF(BP$3='Rent Roll'!$U20,MAX(-SUMIF('Monthly Cash Flow'!$F$7:$EG$7,BP$4,'Monthly Cash Flow'!$F$18:$EG$18)-'Rent Roll'!$V20,0)*'Rent Roll'!$T20*'Rent Roll'!$R20,"-"),"-")</f>
        <v>-</v>
      </c>
      <c r="BQ75" s="92" t="str">
        <f>IFERROR(IF(BQ$3='Rent Roll'!$U20,MAX(-SUMIF('Monthly Cash Flow'!$F$7:$EG$7,BQ$4,'Monthly Cash Flow'!$F$18:$EG$18)-'Rent Roll'!$V20,0)*'Rent Roll'!$T20*'Rent Roll'!$R20,"-"),"-")</f>
        <v>-</v>
      </c>
      <c r="BR75" s="92" t="str">
        <f>IFERROR(IF(BR$3='Rent Roll'!$U20,MAX(-SUMIF('Monthly Cash Flow'!$F$7:$EG$7,BR$4,'Monthly Cash Flow'!$F$18:$EG$18)-'Rent Roll'!$V20,0)*'Rent Roll'!$T20*'Rent Roll'!$R20,"-"),"-")</f>
        <v>-</v>
      </c>
      <c r="BS75" s="92" t="str">
        <f>IFERROR(IF(BS$3='Rent Roll'!$U20,MAX(-SUMIF('Monthly Cash Flow'!$F$7:$EG$7,BS$4,'Monthly Cash Flow'!$F$18:$EG$18)-'Rent Roll'!$V20,0)*'Rent Roll'!$T20*'Rent Roll'!$R20,"-"),"-")</f>
        <v>-</v>
      </c>
      <c r="BT75" s="92" t="str">
        <f>IFERROR(IF(BT$3='Rent Roll'!$U20,MAX(-SUMIF('Monthly Cash Flow'!$F$7:$EG$7,BT$4,'Monthly Cash Flow'!$F$18:$EG$18)-'Rent Roll'!$V20,0)*'Rent Roll'!$T20*'Rent Roll'!$R20,"-"),"-")</f>
        <v>-</v>
      </c>
      <c r="BU75" s="92" t="str">
        <f>IFERROR(IF(BU$3='Rent Roll'!$U20,MAX(-SUMIF('Monthly Cash Flow'!$F$7:$EG$7,BU$4,'Monthly Cash Flow'!$F$18:$EG$18)-'Rent Roll'!$V20,0)*'Rent Roll'!$T20*'Rent Roll'!$R20,"-"),"-")</f>
        <v>-</v>
      </c>
      <c r="BV75" s="92" t="str">
        <f>IFERROR(IF(BV$3='Rent Roll'!$U20,MAX(-SUMIF('Monthly Cash Flow'!$F$7:$EG$7,BV$4,'Monthly Cash Flow'!$F$18:$EG$18)-'Rent Roll'!$V20,0)*'Rent Roll'!$T20*'Rent Roll'!$R20,"-"),"-")</f>
        <v>-</v>
      </c>
      <c r="BW75" s="92" t="str">
        <f>IFERROR(IF(BW$3='Rent Roll'!$U20,MAX(-SUMIF('Monthly Cash Flow'!$F$7:$EG$7,BW$4,'Monthly Cash Flow'!$F$18:$EG$18)-'Rent Roll'!$V20,0)*'Rent Roll'!$T20*'Rent Roll'!$R20,"-"),"-")</f>
        <v>-</v>
      </c>
      <c r="BX75" s="92" t="str">
        <f>IFERROR(IF(BX$3='Rent Roll'!$U20,MAX(-SUMIF('Monthly Cash Flow'!$F$7:$EG$7,BX$4,'Monthly Cash Flow'!$F$18:$EG$18)-'Rent Roll'!$V20,0)*'Rent Roll'!$T20*'Rent Roll'!$R20,"-"),"-")</f>
        <v>-</v>
      </c>
      <c r="BY75" s="92" t="str">
        <f>IFERROR(IF(BY$3='Rent Roll'!$U20,MAX(-SUMIF('Monthly Cash Flow'!$F$7:$EG$7,BY$4,'Monthly Cash Flow'!$F$18:$EG$18)-'Rent Roll'!$V20,0)*'Rent Roll'!$T20*'Rent Roll'!$R20,"-"),"-")</f>
        <v>-</v>
      </c>
      <c r="BZ75" s="92" t="str">
        <f>IFERROR(IF(BZ$3='Rent Roll'!$U20,MAX(-SUMIF('Monthly Cash Flow'!$F$7:$EG$7,BZ$4,'Monthly Cash Flow'!$F$18:$EG$18)-'Rent Roll'!$V20,0)*'Rent Roll'!$T20*'Rent Roll'!$R20,"-"),"-")</f>
        <v>-</v>
      </c>
      <c r="CA75" s="92" t="str">
        <f>IFERROR(IF(CA$3='Rent Roll'!$U20,MAX(-SUMIF('Monthly Cash Flow'!$F$7:$EG$7,CA$4,'Monthly Cash Flow'!$F$18:$EG$18)-'Rent Roll'!$V20,0)*'Rent Roll'!$T20*'Rent Roll'!$R20,"-"),"-")</f>
        <v>-</v>
      </c>
      <c r="CB75" s="92" t="str">
        <f>IFERROR(IF(CB$3='Rent Roll'!$U20,MAX(-SUMIF('Monthly Cash Flow'!$F$7:$EG$7,CB$4,'Monthly Cash Flow'!$F$18:$EG$18)-'Rent Roll'!$V20,0)*'Rent Roll'!$T20*'Rent Roll'!$R20,"-"),"-")</f>
        <v>-</v>
      </c>
      <c r="CC75" s="92" t="str">
        <f>IFERROR(IF(CC$3='Rent Roll'!$U20,MAX(-SUMIF('Monthly Cash Flow'!$F$7:$EG$7,CC$4,'Monthly Cash Flow'!$F$18:$EG$18)-'Rent Roll'!$V20,0)*'Rent Roll'!$T20*'Rent Roll'!$R20,"-"),"-")</f>
        <v>-</v>
      </c>
      <c r="CD75" s="92" t="str">
        <f>IFERROR(IF(CD$3='Rent Roll'!$U20,MAX(-SUMIF('Monthly Cash Flow'!$F$7:$EG$7,CD$4,'Monthly Cash Flow'!$F$18:$EG$18)-'Rent Roll'!$V20,0)*'Rent Roll'!$T20*'Rent Roll'!$R20,"-"),"-")</f>
        <v>-</v>
      </c>
      <c r="CE75" s="92" t="str">
        <f>IFERROR(IF(CE$3='Rent Roll'!$U20,MAX(-SUMIF('Monthly Cash Flow'!$F$7:$EG$7,CE$4,'Monthly Cash Flow'!$F$18:$EG$18)-'Rent Roll'!$V20,0)*'Rent Roll'!$T20*'Rent Roll'!$R20,"-"),"-")</f>
        <v>-</v>
      </c>
      <c r="CF75" s="92" t="str">
        <f>IFERROR(IF(CF$3='Rent Roll'!$U20,MAX(-SUMIF('Monthly Cash Flow'!$F$7:$EG$7,CF$4,'Monthly Cash Flow'!$F$18:$EG$18)-'Rent Roll'!$V20,0)*'Rent Roll'!$T20*'Rent Roll'!$R20,"-"),"-")</f>
        <v>-</v>
      </c>
      <c r="CG75" s="92" t="str">
        <f>IFERROR(IF(CG$3='Rent Roll'!$U20,MAX(-SUMIF('Monthly Cash Flow'!$F$7:$EG$7,CG$4,'Monthly Cash Flow'!$F$18:$EG$18)-'Rent Roll'!$V20,0)*'Rent Roll'!$T20*'Rent Roll'!$R20,"-"),"-")</f>
        <v>-</v>
      </c>
      <c r="CH75" s="92" t="str">
        <f>IFERROR(IF(CH$3='Rent Roll'!$U20,MAX(-SUMIF('Monthly Cash Flow'!$F$7:$EG$7,CH$4,'Monthly Cash Flow'!$F$18:$EG$18)-'Rent Roll'!$V20,0)*'Rent Roll'!$T20*'Rent Roll'!$R20,"-"),"-")</f>
        <v>-</v>
      </c>
      <c r="CI75" s="92" t="str">
        <f>IFERROR(IF(CI$3='Rent Roll'!$U20,MAX(-SUMIF('Monthly Cash Flow'!$F$7:$EG$7,CI$4,'Monthly Cash Flow'!$F$18:$EG$18)-'Rent Roll'!$V20,0)*'Rent Roll'!$T20*'Rent Roll'!$R20,"-"),"-")</f>
        <v>-</v>
      </c>
      <c r="CJ75" s="92" t="str">
        <f>IFERROR(IF(CJ$3='Rent Roll'!$U20,MAX(-SUMIF('Monthly Cash Flow'!$F$7:$EG$7,CJ$4,'Monthly Cash Flow'!$F$18:$EG$18)-'Rent Roll'!$V20,0)*'Rent Roll'!$T20*'Rent Roll'!$R20,"-"),"-")</f>
        <v>-</v>
      </c>
      <c r="CK75" s="92" t="str">
        <f>IFERROR(IF(CK$3='Rent Roll'!$U20,MAX(-SUMIF('Monthly Cash Flow'!$F$7:$EG$7,CK$4,'Monthly Cash Flow'!$F$18:$EG$18)-'Rent Roll'!$V20,0)*'Rent Roll'!$T20*'Rent Roll'!$R20,"-"),"-")</f>
        <v>-</v>
      </c>
      <c r="CL75" s="92" t="str">
        <f>IFERROR(IF(CL$3='Rent Roll'!$U20,MAX(-SUMIF('Monthly Cash Flow'!$F$7:$EG$7,CL$4,'Monthly Cash Flow'!$F$18:$EG$18)-'Rent Roll'!$V20,0)*'Rent Roll'!$T20*'Rent Roll'!$R20,"-"),"-")</f>
        <v>-</v>
      </c>
      <c r="CM75" s="92" t="str">
        <f>IFERROR(IF(CM$3='Rent Roll'!$U20,MAX(-SUMIF('Monthly Cash Flow'!$F$7:$EG$7,CM$4,'Monthly Cash Flow'!$F$18:$EG$18)-'Rent Roll'!$V20,0)*'Rent Roll'!$T20*'Rent Roll'!$R20,"-"),"-")</f>
        <v>-</v>
      </c>
      <c r="CN75" s="92" t="str">
        <f>IFERROR(IF(CN$3='Rent Roll'!$U20,MAX(-SUMIF('Monthly Cash Flow'!$F$7:$EG$7,CN$4,'Monthly Cash Flow'!$F$18:$EG$18)-'Rent Roll'!$V20,0)*'Rent Roll'!$T20*'Rent Roll'!$R20,"-"),"-")</f>
        <v>-</v>
      </c>
      <c r="CO75" s="92" t="str">
        <f>IFERROR(IF(CO$3='Rent Roll'!$U20,MAX(-SUMIF('Monthly Cash Flow'!$F$7:$EG$7,CO$4,'Monthly Cash Flow'!$F$18:$EG$18)-'Rent Roll'!$V20,0)*'Rent Roll'!$T20*'Rent Roll'!$R20,"-"),"-")</f>
        <v>-</v>
      </c>
      <c r="CP75" s="92" t="str">
        <f>IFERROR(IF(CP$3='Rent Roll'!$U20,MAX(-SUMIF('Monthly Cash Flow'!$F$7:$EG$7,CP$4,'Monthly Cash Flow'!$F$18:$EG$18)-'Rent Roll'!$V20,0)*'Rent Roll'!$T20*'Rent Roll'!$R20,"-"),"-")</f>
        <v>-</v>
      </c>
      <c r="CQ75" s="92" t="str">
        <f>IFERROR(IF(CQ$3='Rent Roll'!$U20,MAX(-SUMIF('Monthly Cash Flow'!$F$7:$EG$7,CQ$4,'Monthly Cash Flow'!$F$18:$EG$18)-'Rent Roll'!$V20,0)*'Rent Roll'!$T20*'Rent Roll'!$R20,"-"),"-")</f>
        <v>-</v>
      </c>
      <c r="CR75" s="92" t="str">
        <f>IFERROR(IF(CR$3='Rent Roll'!$U20,MAX(-SUMIF('Monthly Cash Flow'!$F$7:$EG$7,CR$4,'Monthly Cash Flow'!$F$18:$EG$18)-'Rent Roll'!$V20,0)*'Rent Roll'!$T20*'Rent Roll'!$R20,"-"),"-")</f>
        <v>-</v>
      </c>
      <c r="CS75" s="92" t="str">
        <f>IFERROR(IF(CS$3='Rent Roll'!$U20,MAX(-SUMIF('Monthly Cash Flow'!$F$7:$EG$7,CS$4,'Monthly Cash Flow'!$F$18:$EG$18)-'Rent Roll'!$V20,0)*'Rent Roll'!$T20*'Rent Roll'!$R20,"-"),"-")</f>
        <v>-</v>
      </c>
      <c r="CT75" s="92" t="str">
        <f>IFERROR(IF(CT$3='Rent Roll'!$U20,MAX(-SUMIF('Monthly Cash Flow'!$F$7:$EG$7,CT$4,'Monthly Cash Flow'!$F$18:$EG$18)-'Rent Roll'!$V20,0)*'Rent Roll'!$T20*'Rent Roll'!$R20,"-"),"-")</f>
        <v>-</v>
      </c>
      <c r="CU75" s="92" t="str">
        <f>IFERROR(IF(CU$3='Rent Roll'!$U20,MAX(-SUMIF('Monthly Cash Flow'!$F$7:$EG$7,CU$4,'Monthly Cash Flow'!$F$18:$EG$18)-'Rent Roll'!$V20,0)*'Rent Roll'!$T20*'Rent Roll'!$R20,"-"),"-")</f>
        <v>-</v>
      </c>
      <c r="CV75" s="92" t="str">
        <f>IFERROR(IF(CV$3='Rent Roll'!$U20,MAX(-SUMIF('Monthly Cash Flow'!$F$7:$EG$7,CV$4,'Monthly Cash Flow'!$F$18:$EG$18)-'Rent Roll'!$V20,0)*'Rent Roll'!$T20*'Rent Roll'!$R20,"-"),"-")</f>
        <v>-</v>
      </c>
      <c r="CW75" s="92" t="str">
        <f>IFERROR(IF(CW$3='Rent Roll'!$U20,MAX(-SUMIF('Monthly Cash Flow'!$F$7:$EG$7,CW$4,'Monthly Cash Flow'!$F$18:$EG$18)-'Rent Roll'!$V20,0)*'Rent Roll'!$T20*'Rent Roll'!$R20,"-"),"-")</f>
        <v>-</v>
      </c>
      <c r="CX75" s="92" t="str">
        <f>IFERROR(IF(CX$3='Rent Roll'!$U20,MAX(-SUMIF('Monthly Cash Flow'!$F$7:$EG$7,CX$4,'Monthly Cash Flow'!$F$18:$EG$18)-'Rent Roll'!$V20,0)*'Rent Roll'!$T20*'Rent Roll'!$R20,"-"),"-")</f>
        <v>-</v>
      </c>
      <c r="CY75" s="92" t="str">
        <f>IFERROR(IF(CY$3='Rent Roll'!$U20,MAX(-SUMIF('Monthly Cash Flow'!$F$7:$EG$7,CY$4,'Monthly Cash Flow'!$F$18:$EG$18)-'Rent Roll'!$V20,0)*'Rent Roll'!$T20*'Rent Roll'!$R20,"-"),"-")</f>
        <v>-</v>
      </c>
      <c r="CZ75" s="92" t="str">
        <f>IFERROR(IF(CZ$3='Rent Roll'!$U20,MAX(-SUMIF('Monthly Cash Flow'!$F$7:$EG$7,CZ$4,'Monthly Cash Flow'!$F$18:$EG$18)-'Rent Roll'!$V20,0)*'Rent Roll'!$T20*'Rent Roll'!$R20,"-"),"-")</f>
        <v>-</v>
      </c>
      <c r="DA75" s="92" t="str">
        <f>IFERROR(IF(DA$3='Rent Roll'!$U20,MAX(-SUMIF('Monthly Cash Flow'!$F$7:$EG$7,DA$4,'Monthly Cash Flow'!$F$18:$EG$18)-'Rent Roll'!$V20,0)*'Rent Roll'!$T20*'Rent Roll'!$R20,"-"),"-")</f>
        <v>-</v>
      </c>
      <c r="DB75" s="92" t="str">
        <f>IFERROR(IF(DB$3='Rent Roll'!$U20,MAX(-SUMIF('Monthly Cash Flow'!$F$7:$EG$7,DB$4,'Monthly Cash Flow'!$F$18:$EG$18)-'Rent Roll'!$V20,0)*'Rent Roll'!$T20*'Rent Roll'!$R20,"-"),"-")</f>
        <v>-</v>
      </c>
      <c r="DC75" s="92" t="str">
        <f>IFERROR(IF(DC$3='Rent Roll'!$U20,MAX(-SUMIF('Monthly Cash Flow'!$F$7:$EG$7,DC$4,'Monthly Cash Flow'!$F$18:$EG$18)-'Rent Roll'!$V20,0)*'Rent Roll'!$T20*'Rent Roll'!$R20,"-"),"-")</f>
        <v>-</v>
      </c>
      <c r="DD75" s="92" t="str">
        <f>IFERROR(IF(DD$3='Rent Roll'!$U20,MAX(-SUMIF('Monthly Cash Flow'!$F$7:$EG$7,DD$4,'Monthly Cash Flow'!$F$18:$EG$18)-'Rent Roll'!$V20,0)*'Rent Roll'!$T20*'Rent Roll'!$R20,"-"),"-")</f>
        <v>-</v>
      </c>
      <c r="DE75" s="92" t="str">
        <f>IFERROR(IF(DE$3='Rent Roll'!$U20,MAX(-SUMIF('Monthly Cash Flow'!$F$7:$EG$7,DE$4,'Monthly Cash Flow'!$F$18:$EG$18)-'Rent Roll'!$V20,0)*'Rent Roll'!$T20*'Rent Roll'!$R20,"-"),"-")</f>
        <v>-</v>
      </c>
      <c r="DF75" s="92" t="str">
        <f>IFERROR(IF(DF$3='Rent Roll'!$U20,MAX(-SUMIF('Monthly Cash Flow'!$F$7:$EG$7,DF$4,'Monthly Cash Flow'!$F$18:$EG$18)-'Rent Roll'!$V20,0)*'Rent Roll'!$T20*'Rent Roll'!$R20,"-"),"-")</f>
        <v>-</v>
      </c>
      <c r="DG75" s="92" t="str">
        <f>IFERROR(IF(DG$3='Rent Roll'!$U20,MAX(-SUMIF('Monthly Cash Flow'!$F$7:$EG$7,DG$4,'Monthly Cash Flow'!$F$18:$EG$18)-'Rent Roll'!$V20,0)*'Rent Roll'!$T20*'Rent Roll'!$R20,"-"),"-")</f>
        <v>-</v>
      </c>
      <c r="DH75" s="92" t="str">
        <f>IFERROR(IF(DH$3='Rent Roll'!$U20,MAX(-SUMIF('Monthly Cash Flow'!$F$7:$EG$7,DH$4,'Monthly Cash Flow'!$F$18:$EG$18)-'Rent Roll'!$V20,0)*'Rent Roll'!$T20*'Rent Roll'!$R20,"-"),"-")</f>
        <v>-</v>
      </c>
      <c r="DI75" s="92" t="str">
        <f>IFERROR(IF(DI$3='Rent Roll'!$U20,MAX(-SUMIF('Monthly Cash Flow'!$F$7:$EG$7,DI$4,'Monthly Cash Flow'!$F$18:$EG$18)-'Rent Roll'!$V20,0)*'Rent Roll'!$T20*'Rent Roll'!$R20,"-"),"-")</f>
        <v>-</v>
      </c>
      <c r="DJ75" s="92" t="str">
        <f>IFERROR(IF(DJ$3='Rent Roll'!$U20,MAX(-SUMIF('Monthly Cash Flow'!$F$7:$EG$7,DJ$4,'Monthly Cash Flow'!$F$18:$EG$18)-'Rent Roll'!$V20,0)*'Rent Roll'!$T20*'Rent Roll'!$R20,"-"),"-")</f>
        <v>-</v>
      </c>
      <c r="DK75" s="92" t="str">
        <f>IFERROR(IF(DK$3='Rent Roll'!$U20,MAX(-SUMIF('Monthly Cash Flow'!$F$7:$EG$7,DK$4,'Monthly Cash Flow'!$F$18:$EG$18)-'Rent Roll'!$V20,0)*'Rent Roll'!$T20*'Rent Roll'!$R20,"-"),"-")</f>
        <v>-</v>
      </c>
      <c r="DL75" s="92" t="str">
        <f>IFERROR(IF(DL$3='Rent Roll'!$U20,MAX(-SUMIF('Monthly Cash Flow'!$F$7:$EG$7,DL$4,'Monthly Cash Flow'!$F$18:$EG$18)-'Rent Roll'!$V20,0)*'Rent Roll'!$T20*'Rent Roll'!$R20,"-"),"-")</f>
        <v>-</v>
      </c>
      <c r="DM75" s="92" t="str">
        <f>IFERROR(IF(DM$3='Rent Roll'!$U20,MAX(-SUMIF('Monthly Cash Flow'!$F$7:$EG$7,DM$4,'Monthly Cash Flow'!$F$18:$EG$18)-'Rent Roll'!$V20,0)*'Rent Roll'!$T20*'Rent Roll'!$R20,"-"),"-")</f>
        <v>-</v>
      </c>
      <c r="DN75" s="92" t="str">
        <f>IFERROR(IF(DN$3='Rent Roll'!$U20,MAX(-SUMIF('Monthly Cash Flow'!$F$7:$EG$7,DN$4,'Monthly Cash Flow'!$F$18:$EG$18)-'Rent Roll'!$V20,0)*'Rent Roll'!$T20*'Rent Roll'!$R20,"-"),"-")</f>
        <v>-</v>
      </c>
      <c r="DO75" s="92" t="str">
        <f>IFERROR(IF(DO$3='Rent Roll'!$U20,MAX(-SUMIF('Monthly Cash Flow'!$F$7:$EG$7,DO$4,'Monthly Cash Flow'!$F$18:$EG$18)-'Rent Roll'!$V20,0)*'Rent Roll'!$T20*'Rent Roll'!$R20,"-"),"-")</f>
        <v>-</v>
      </c>
      <c r="DP75" s="92" t="str">
        <f>IFERROR(IF(DP$3='Rent Roll'!$U20,MAX(-SUMIF('Monthly Cash Flow'!$F$7:$EG$7,DP$4,'Monthly Cash Flow'!$F$18:$EG$18)-'Rent Roll'!$V20,0)*'Rent Roll'!$T20*'Rent Roll'!$R20,"-"),"-")</f>
        <v>-</v>
      </c>
      <c r="DQ75" s="92" t="str">
        <f>IFERROR(IF(DQ$3='Rent Roll'!$U20,MAX(-SUMIF('Monthly Cash Flow'!$F$7:$EG$7,DQ$4,'Monthly Cash Flow'!$F$18:$EG$18)-'Rent Roll'!$V20,0)*'Rent Roll'!$T20*'Rent Roll'!$R20,"-"),"-")</f>
        <v>-</v>
      </c>
      <c r="DR75" s="92" t="str">
        <f>IFERROR(IF(DR$3='Rent Roll'!$U20,MAX(-SUMIF('Monthly Cash Flow'!$F$7:$EG$7,DR$4,'Monthly Cash Flow'!$F$18:$EG$18)-'Rent Roll'!$V20,0)*'Rent Roll'!$T20*'Rent Roll'!$R20,"-"),"-")</f>
        <v>-</v>
      </c>
      <c r="DS75" s="92" t="str">
        <f>IFERROR(IF(DS$3='Rent Roll'!$U20,MAX(-SUMIF('Monthly Cash Flow'!$F$7:$EG$7,DS$4,'Monthly Cash Flow'!$F$18:$EG$18)-'Rent Roll'!$V20,0)*'Rent Roll'!$T20*'Rent Roll'!$R20,"-"),"-")</f>
        <v>-</v>
      </c>
      <c r="DT75" s="92" t="str">
        <f>IFERROR(IF(DT$3='Rent Roll'!$U20,MAX(-SUMIF('Monthly Cash Flow'!$F$7:$EG$7,DT$4,'Monthly Cash Flow'!$F$18:$EG$18)-'Rent Roll'!$V20,0)*'Rent Roll'!$T20*'Rent Roll'!$R20,"-"),"-")</f>
        <v>-</v>
      </c>
      <c r="DU75" s="92" t="str">
        <f>IFERROR(IF(DU$3='Rent Roll'!$U20,MAX(-SUMIF('Monthly Cash Flow'!$F$7:$EG$7,DU$4,'Monthly Cash Flow'!$F$18:$EG$18)-'Rent Roll'!$V20,0)*'Rent Roll'!$T20*'Rent Roll'!$R20,"-"),"-")</f>
        <v>-</v>
      </c>
      <c r="DV75" s="92" t="str">
        <f>IFERROR(IF(DV$3='Rent Roll'!$U20,MAX(-SUMIF('Monthly Cash Flow'!$F$7:$EG$7,DV$4,'Monthly Cash Flow'!$F$18:$EG$18)-'Rent Roll'!$V20,0)*'Rent Roll'!$T20*'Rent Roll'!$R20,"-"),"-")</f>
        <v>-</v>
      </c>
      <c r="DW75" s="92" t="str">
        <f>IFERROR(IF(DW$3='Rent Roll'!$U20,MAX(-SUMIF('Monthly Cash Flow'!$F$7:$EG$7,DW$4,'Monthly Cash Flow'!$F$18:$EG$18)-'Rent Roll'!$V20,0)*'Rent Roll'!$T20*'Rent Roll'!$R20,"-"),"-")</f>
        <v>-</v>
      </c>
      <c r="DX75" s="92" t="str">
        <f>IFERROR(IF(DX$3='Rent Roll'!$U20,MAX(-SUMIF('Monthly Cash Flow'!$F$7:$EG$7,DX$4,'Monthly Cash Flow'!$F$18:$EG$18)-'Rent Roll'!$V20,0)*'Rent Roll'!$T20*'Rent Roll'!$R20,"-"),"-")</f>
        <v>-</v>
      </c>
      <c r="DY75" s="92" t="str">
        <f>IFERROR(IF(DY$3='Rent Roll'!$U20,MAX(-SUMIF('Monthly Cash Flow'!$F$7:$EG$7,DY$4,'Monthly Cash Flow'!$F$18:$EG$18)-'Rent Roll'!$V20,0)*'Rent Roll'!$T20*'Rent Roll'!$R20,"-"),"-")</f>
        <v>-</v>
      </c>
      <c r="DZ75" s="92" t="str">
        <f>IFERROR(IF(DZ$3='Rent Roll'!$U20,MAX(-SUMIF('Monthly Cash Flow'!$F$7:$EG$7,DZ$4,'Monthly Cash Flow'!$F$18:$EG$18)-'Rent Roll'!$V20,0)*'Rent Roll'!$T20*'Rent Roll'!$R20,"-"),"-")</f>
        <v>-</v>
      </c>
      <c r="EA75" s="92" t="str">
        <f>IFERROR(IF(EA$3='Rent Roll'!$U20,MAX(-SUMIF('Monthly Cash Flow'!$F$7:$EG$7,EA$4,'Monthly Cash Flow'!$F$18:$EG$18)-'Rent Roll'!$V20,0)*'Rent Roll'!$T20*'Rent Roll'!$R20,"-"),"-")</f>
        <v>-</v>
      </c>
      <c r="EB75" s="92" t="str">
        <f>IFERROR(IF(EB$3='Rent Roll'!$U20,MAX(-SUMIF('Monthly Cash Flow'!$F$7:$EG$7,EB$4,'Monthly Cash Flow'!$F$18:$EG$18)-'Rent Roll'!$V20,0)*'Rent Roll'!$T20*'Rent Roll'!$R20,"-"),"-")</f>
        <v>-</v>
      </c>
      <c r="EC75" s="92" t="str">
        <f>IFERROR(IF(EC$3='Rent Roll'!$U20,MAX(-SUMIF('Monthly Cash Flow'!$F$7:$EG$7,EC$4,'Monthly Cash Flow'!$F$18:$EG$18)-'Rent Roll'!$V20,0)*'Rent Roll'!$T20*'Rent Roll'!$R20,"-"),"-")</f>
        <v>-</v>
      </c>
      <c r="ED75" s="92" t="str">
        <f>IFERROR(IF(ED$3='Rent Roll'!$U20,MAX(-SUMIF('Monthly Cash Flow'!$F$7:$EG$7,ED$4,'Monthly Cash Flow'!$F$18:$EG$18)-'Rent Roll'!$V20,0)*'Rent Roll'!$T20*'Rent Roll'!$R20,"-"),"-")</f>
        <v>-</v>
      </c>
      <c r="EE75" s="92" t="str">
        <f>IFERROR(IF(EE$3='Rent Roll'!$U20,MAX(-SUMIF('Monthly Cash Flow'!$F$7:$EG$7,EE$4,'Monthly Cash Flow'!$F$18:$EG$18)-'Rent Roll'!$V20,0)*'Rent Roll'!$T20*'Rent Roll'!$R20,"-"),"-")</f>
        <v>-</v>
      </c>
      <c r="EF75" s="214" t="str">
        <f>IFERROR(IF(EF$3='Rent Roll'!$U20,MAX(-SUMIF('Monthly Cash Flow'!$F$7:$EG$7,EF$4,'Monthly Cash Flow'!$F$18:$EG$18)-'Rent Roll'!$V20,0)*'Rent Roll'!$T20*'Rent Roll'!$R20,"-"),"-")</f>
        <v>-</v>
      </c>
      <c r="EG75" s="251" t="s">
        <v>109</v>
      </c>
    </row>
    <row r="76" spans="2:137" x14ac:dyDescent="0.25">
      <c r="B76" s="291"/>
      <c r="C76" s="287" t="str">
        <f>CONCATENATE('Rent Roll'!B21&amp;" - "&amp;'Rent Roll'!C21)</f>
        <v xml:space="preserve"> - </v>
      </c>
      <c r="D76" s="214">
        <f t="shared" si="148"/>
        <v>0</v>
      </c>
      <c r="E76" s="92" t="str">
        <f>IFERROR(IF(E$3='Rent Roll'!$U21,MAX(-SUMIF('Monthly Cash Flow'!$F$7:$EG$7,E$4,'Monthly Cash Flow'!$F$18:$EG$18)-'Rent Roll'!$V21,0)*'Rent Roll'!$T21*'Rent Roll'!$R21,"-"),"-")</f>
        <v>-</v>
      </c>
      <c r="F76" s="92" t="str">
        <f>IFERROR(IF(F$3='Rent Roll'!$U21,MAX(-SUMIF('Monthly Cash Flow'!$F$7:$EG$7,F$4,'Monthly Cash Flow'!$F$18:$EG$18)-'Rent Roll'!$V21,0)*'Rent Roll'!$T21*'Rent Roll'!$R21,"-"),"-")</f>
        <v>-</v>
      </c>
      <c r="G76" s="92" t="str">
        <f>IFERROR(IF(G$3='Rent Roll'!$U21,MAX(-SUMIF('Monthly Cash Flow'!$F$7:$EG$7,G$4,'Monthly Cash Flow'!$F$18:$EG$18)-'Rent Roll'!$V21,0)*'Rent Roll'!$T21*'Rent Roll'!$R21,"-"),"-")</f>
        <v>-</v>
      </c>
      <c r="H76" s="92" t="str">
        <f>IFERROR(IF(H$3='Rent Roll'!$U21,MAX(-SUMIF('Monthly Cash Flow'!$F$7:$EG$7,H$4,'Monthly Cash Flow'!$F$18:$EG$18)-'Rent Roll'!$V21,0)*'Rent Roll'!$T21*'Rent Roll'!$R21,"-"),"-")</f>
        <v>-</v>
      </c>
      <c r="I76" s="92" t="str">
        <f>IFERROR(IF(I$3='Rent Roll'!$U21,MAX(-SUMIF('Monthly Cash Flow'!$F$7:$EG$7,I$4,'Monthly Cash Flow'!$F$18:$EG$18)-'Rent Roll'!$V21,0)*'Rent Roll'!$T21*'Rent Roll'!$R21,"-"),"-")</f>
        <v>-</v>
      </c>
      <c r="J76" s="92" t="str">
        <f>IFERROR(IF(J$3='Rent Roll'!$U21,MAX(-SUMIF('Monthly Cash Flow'!$F$7:$EG$7,J$4,'Monthly Cash Flow'!$F$18:$EG$18)-'Rent Roll'!$V21,0)*'Rent Roll'!$T21*'Rent Roll'!$R21,"-"),"-")</f>
        <v>-</v>
      </c>
      <c r="K76" s="92" t="str">
        <f>IFERROR(IF(K$3='Rent Roll'!$U21,MAX(-SUMIF('Monthly Cash Flow'!$F$7:$EG$7,K$4,'Monthly Cash Flow'!$F$18:$EG$18)-'Rent Roll'!$V21,0)*'Rent Roll'!$T21*'Rent Roll'!$R21,"-"),"-")</f>
        <v>-</v>
      </c>
      <c r="L76" s="92" t="str">
        <f>IFERROR(IF(L$3='Rent Roll'!$U21,MAX(-SUMIF('Monthly Cash Flow'!$F$7:$EG$7,L$4,'Monthly Cash Flow'!$F$18:$EG$18)-'Rent Roll'!$V21,0)*'Rent Roll'!$T21*'Rent Roll'!$R21,"-"),"-")</f>
        <v>-</v>
      </c>
      <c r="M76" s="92" t="str">
        <f>IFERROR(IF(M$3='Rent Roll'!$U21,MAX(-SUMIF('Monthly Cash Flow'!$F$7:$EG$7,M$4,'Monthly Cash Flow'!$F$18:$EG$18)-'Rent Roll'!$V21,0)*'Rent Roll'!$T21*'Rent Roll'!$R21,"-"),"-")</f>
        <v>-</v>
      </c>
      <c r="N76" s="92" t="str">
        <f>IFERROR(IF(N$3='Rent Roll'!$U21,MAX(-SUMIF('Monthly Cash Flow'!$F$7:$EG$7,N$4,'Monthly Cash Flow'!$F$18:$EG$18)-'Rent Roll'!$V21,0)*'Rent Roll'!$T21*'Rent Roll'!$R21,"-"),"-")</f>
        <v>-</v>
      </c>
      <c r="O76" s="92" t="str">
        <f>IFERROR(IF(O$3='Rent Roll'!$U21,MAX(-SUMIF('Monthly Cash Flow'!$F$7:$EG$7,O$4,'Monthly Cash Flow'!$F$18:$EG$18)-'Rent Roll'!$V21,0)*'Rent Roll'!$T21*'Rent Roll'!$R21,"-"),"-")</f>
        <v>-</v>
      </c>
      <c r="P76" s="92" t="str">
        <f>IFERROR(IF(P$3='Rent Roll'!$U21,MAX(-SUMIF('Monthly Cash Flow'!$F$7:$EG$7,P$4,'Monthly Cash Flow'!$F$18:$EG$18)-'Rent Roll'!$V21,0)*'Rent Roll'!$T21*'Rent Roll'!$R21,"-"),"-")</f>
        <v>-</v>
      </c>
      <c r="Q76" s="92" t="str">
        <f>IFERROR(IF(Q$3='Rent Roll'!$U21,MAX(-SUMIF('Monthly Cash Flow'!$F$7:$EG$7,Q$4,'Monthly Cash Flow'!$F$18:$EG$18)-'Rent Roll'!$V21,0)*'Rent Roll'!$T21*'Rent Roll'!$R21,"-"),"-")</f>
        <v>-</v>
      </c>
      <c r="R76" s="92" t="str">
        <f>IFERROR(IF(R$3='Rent Roll'!$U21,MAX(-SUMIF('Monthly Cash Flow'!$F$7:$EG$7,R$4,'Monthly Cash Flow'!$F$18:$EG$18)-'Rent Roll'!$V21,0)*'Rent Roll'!$T21*'Rent Roll'!$R21,"-"),"-")</f>
        <v>-</v>
      </c>
      <c r="S76" s="92" t="str">
        <f>IFERROR(IF(S$3='Rent Roll'!$U21,MAX(-SUMIF('Monthly Cash Flow'!$F$7:$EG$7,S$4,'Monthly Cash Flow'!$F$18:$EG$18)-'Rent Roll'!$V21,0)*'Rent Roll'!$T21*'Rent Roll'!$R21,"-"),"-")</f>
        <v>-</v>
      </c>
      <c r="T76" s="92" t="str">
        <f>IFERROR(IF(T$3='Rent Roll'!$U21,MAX(-SUMIF('Monthly Cash Flow'!$F$7:$EG$7,T$4,'Monthly Cash Flow'!$F$18:$EG$18)-'Rent Roll'!$V21,0)*'Rent Roll'!$T21*'Rent Roll'!$R21,"-"),"-")</f>
        <v>-</v>
      </c>
      <c r="U76" s="92" t="str">
        <f>IFERROR(IF(U$3='Rent Roll'!$U21,MAX(-SUMIF('Monthly Cash Flow'!$F$7:$EG$7,U$4,'Monthly Cash Flow'!$F$18:$EG$18)-'Rent Roll'!$V21,0)*'Rent Roll'!$T21*'Rent Roll'!$R21,"-"),"-")</f>
        <v>-</v>
      </c>
      <c r="V76" s="92" t="str">
        <f>IFERROR(IF(V$3='Rent Roll'!$U21,MAX(-SUMIF('Monthly Cash Flow'!$F$7:$EG$7,V$4,'Monthly Cash Flow'!$F$18:$EG$18)-'Rent Roll'!$V21,0)*'Rent Roll'!$T21*'Rent Roll'!$R21,"-"),"-")</f>
        <v>-</v>
      </c>
      <c r="W76" s="92" t="str">
        <f>IFERROR(IF(W$3='Rent Roll'!$U21,MAX(-SUMIF('Monthly Cash Flow'!$F$7:$EG$7,W$4,'Monthly Cash Flow'!$F$18:$EG$18)-'Rent Roll'!$V21,0)*'Rent Roll'!$T21*'Rent Roll'!$R21,"-"),"-")</f>
        <v>-</v>
      </c>
      <c r="X76" s="92" t="str">
        <f>IFERROR(IF(X$3='Rent Roll'!$U21,MAX(-SUMIF('Monthly Cash Flow'!$F$7:$EG$7,X$4,'Monthly Cash Flow'!$F$18:$EG$18)-'Rent Roll'!$V21,0)*'Rent Roll'!$T21*'Rent Roll'!$R21,"-"),"-")</f>
        <v>-</v>
      </c>
      <c r="Y76" s="92" t="str">
        <f>IFERROR(IF(Y$3='Rent Roll'!$U21,MAX(-SUMIF('Monthly Cash Flow'!$F$7:$EG$7,Y$4,'Monthly Cash Flow'!$F$18:$EG$18)-'Rent Roll'!$V21,0)*'Rent Roll'!$T21*'Rent Roll'!$R21,"-"),"-")</f>
        <v>-</v>
      </c>
      <c r="Z76" s="92" t="str">
        <f>IFERROR(IF(Z$3='Rent Roll'!$U21,MAX(-SUMIF('Monthly Cash Flow'!$F$7:$EG$7,Z$4,'Monthly Cash Flow'!$F$18:$EG$18)-'Rent Roll'!$V21,0)*'Rent Roll'!$T21*'Rent Roll'!$R21,"-"),"-")</f>
        <v>-</v>
      </c>
      <c r="AA76" s="92" t="str">
        <f>IFERROR(IF(AA$3='Rent Roll'!$U21,MAX(-SUMIF('Monthly Cash Flow'!$F$7:$EG$7,AA$4,'Monthly Cash Flow'!$F$18:$EG$18)-'Rent Roll'!$V21,0)*'Rent Roll'!$T21*'Rent Roll'!$R21,"-"),"-")</f>
        <v>-</v>
      </c>
      <c r="AB76" s="92" t="str">
        <f>IFERROR(IF(AB$3='Rent Roll'!$U21,MAX(-SUMIF('Monthly Cash Flow'!$F$7:$EG$7,AB$4,'Monthly Cash Flow'!$F$18:$EG$18)-'Rent Roll'!$V21,0)*'Rent Roll'!$T21*'Rent Roll'!$R21,"-"),"-")</f>
        <v>-</v>
      </c>
      <c r="AC76" s="92" t="str">
        <f>IFERROR(IF(AC$3='Rent Roll'!$U21,MAX(-SUMIF('Monthly Cash Flow'!$F$7:$EG$7,AC$4,'Monthly Cash Flow'!$F$18:$EG$18)-'Rent Roll'!$V21,0)*'Rent Roll'!$T21*'Rent Roll'!$R21,"-"),"-")</f>
        <v>-</v>
      </c>
      <c r="AD76" s="92" t="str">
        <f>IFERROR(IF(AD$3='Rent Roll'!$U21,MAX(-SUMIF('Monthly Cash Flow'!$F$7:$EG$7,AD$4,'Monthly Cash Flow'!$F$18:$EG$18)-'Rent Roll'!$V21,0)*'Rent Roll'!$T21*'Rent Roll'!$R21,"-"),"-")</f>
        <v>-</v>
      </c>
      <c r="AE76" s="92" t="str">
        <f>IFERROR(IF(AE$3='Rent Roll'!$U21,MAX(-SUMIF('Monthly Cash Flow'!$F$7:$EG$7,AE$4,'Monthly Cash Flow'!$F$18:$EG$18)-'Rent Roll'!$V21,0)*'Rent Roll'!$T21*'Rent Roll'!$R21,"-"),"-")</f>
        <v>-</v>
      </c>
      <c r="AF76" s="92" t="str">
        <f>IFERROR(IF(AF$3='Rent Roll'!$U21,MAX(-SUMIF('Monthly Cash Flow'!$F$7:$EG$7,AF$4,'Monthly Cash Flow'!$F$18:$EG$18)-'Rent Roll'!$V21,0)*'Rent Roll'!$T21*'Rent Roll'!$R21,"-"),"-")</f>
        <v>-</v>
      </c>
      <c r="AG76" s="92" t="str">
        <f>IFERROR(IF(AG$3='Rent Roll'!$U21,MAX(-SUMIF('Monthly Cash Flow'!$F$7:$EG$7,AG$4,'Monthly Cash Flow'!$F$18:$EG$18)-'Rent Roll'!$V21,0)*'Rent Roll'!$T21*'Rent Roll'!$R21,"-"),"-")</f>
        <v>-</v>
      </c>
      <c r="AH76" s="92" t="str">
        <f>IFERROR(IF(AH$3='Rent Roll'!$U21,MAX(-SUMIF('Monthly Cash Flow'!$F$7:$EG$7,AH$4,'Monthly Cash Flow'!$F$18:$EG$18)-'Rent Roll'!$V21,0)*'Rent Roll'!$T21*'Rent Roll'!$R21,"-"),"-")</f>
        <v>-</v>
      </c>
      <c r="AI76" s="92" t="str">
        <f>IFERROR(IF(AI$3='Rent Roll'!$U21,MAX(-SUMIF('Monthly Cash Flow'!$F$7:$EG$7,AI$4,'Monthly Cash Flow'!$F$18:$EG$18)-'Rent Roll'!$V21,0)*'Rent Roll'!$T21*'Rent Roll'!$R21,"-"),"-")</f>
        <v>-</v>
      </c>
      <c r="AJ76" s="92" t="str">
        <f>IFERROR(IF(AJ$3='Rent Roll'!$U21,MAX(-SUMIF('Monthly Cash Flow'!$F$7:$EG$7,AJ$4,'Monthly Cash Flow'!$F$18:$EG$18)-'Rent Roll'!$V21,0)*'Rent Roll'!$T21*'Rent Roll'!$R21,"-"),"-")</f>
        <v>-</v>
      </c>
      <c r="AK76" s="92" t="str">
        <f>IFERROR(IF(AK$3='Rent Roll'!$U21,MAX(-SUMIF('Monthly Cash Flow'!$F$7:$EG$7,AK$4,'Monthly Cash Flow'!$F$18:$EG$18)-'Rent Roll'!$V21,0)*'Rent Roll'!$T21*'Rent Roll'!$R21,"-"),"-")</f>
        <v>-</v>
      </c>
      <c r="AL76" s="92" t="str">
        <f>IFERROR(IF(AL$3='Rent Roll'!$U21,MAX(-SUMIF('Monthly Cash Flow'!$F$7:$EG$7,AL$4,'Monthly Cash Flow'!$F$18:$EG$18)-'Rent Roll'!$V21,0)*'Rent Roll'!$T21*'Rent Roll'!$R21,"-"),"-")</f>
        <v>-</v>
      </c>
      <c r="AM76" s="92" t="str">
        <f>IFERROR(IF(AM$3='Rent Roll'!$U21,MAX(-SUMIF('Monthly Cash Flow'!$F$7:$EG$7,AM$4,'Monthly Cash Flow'!$F$18:$EG$18)-'Rent Roll'!$V21,0)*'Rent Roll'!$T21*'Rent Roll'!$R21,"-"),"-")</f>
        <v>-</v>
      </c>
      <c r="AN76" s="92" t="str">
        <f>IFERROR(IF(AN$3='Rent Roll'!$U21,MAX(-SUMIF('Monthly Cash Flow'!$F$7:$EG$7,AN$4,'Monthly Cash Flow'!$F$18:$EG$18)-'Rent Roll'!$V21,0)*'Rent Roll'!$T21*'Rent Roll'!$R21,"-"),"-")</f>
        <v>-</v>
      </c>
      <c r="AO76" s="92" t="str">
        <f>IFERROR(IF(AO$3='Rent Roll'!$U21,MAX(-SUMIF('Monthly Cash Flow'!$F$7:$EG$7,AO$4,'Monthly Cash Flow'!$F$18:$EG$18)-'Rent Roll'!$V21,0)*'Rent Roll'!$T21*'Rent Roll'!$R21,"-"),"-")</f>
        <v>-</v>
      </c>
      <c r="AP76" s="92" t="str">
        <f>IFERROR(IF(AP$3='Rent Roll'!$U21,MAX(-SUMIF('Monthly Cash Flow'!$F$7:$EG$7,AP$4,'Monthly Cash Flow'!$F$18:$EG$18)-'Rent Roll'!$V21,0)*'Rent Roll'!$T21*'Rent Roll'!$R21,"-"),"-")</f>
        <v>-</v>
      </c>
      <c r="AQ76" s="92" t="str">
        <f>IFERROR(IF(AQ$3='Rent Roll'!$U21,MAX(-SUMIF('Monthly Cash Flow'!$F$7:$EG$7,AQ$4,'Monthly Cash Flow'!$F$18:$EG$18)-'Rent Roll'!$V21,0)*'Rent Roll'!$T21*'Rent Roll'!$R21,"-"),"-")</f>
        <v>-</v>
      </c>
      <c r="AR76" s="92" t="str">
        <f>IFERROR(IF(AR$3='Rent Roll'!$U21,MAX(-SUMIF('Monthly Cash Flow'!$F$7:$EG$7,AR$4,'Monthly Cash Flow'!$F$18:$EG$18)-'Rent Roll'!$V21,0)*'Rent Roll'!$T21*'Rent Roll'!$R21,"-"),"-")</f>
        <v>-</v>
      </c>
      <c r="AS76" s="92" t="str">
        <f>IFERROR(IF(AS$3='Rent Roll'!$U21,MAX(-SUMIF('Monthly Cash Flow'!$F$7:$EG$7,AS$4,'Monthly Cash Flow'!$F$18:$EG$18)-'Rent Roll'!$V21,0)*'Rent Roll'!$T21*'Rent Roll'!$R21,"-"),"-")</f>
        <v>-</v>
      </c>
      <c r="AT76" s="92" t="str">
        <f>IFERROR(IF(AT$3='Rent Roll'!$U21,MAX(-SUMIF('Monthly Cash Flow'!$F$7:$EG$7,AT$4,'Monthly Cash Flow'!$F$18:$EG$18)-'Rent Roll'!$V21,0)*'Rent Roll'!$T21*'Rent Roll'!$R21,"-"),"-")</f>
        <v>-</v>
      </c>
      <c r="AU76" s="92" t="str">
        <f>IFERROR(IF(AU$3='Rent Roll'!$U21,MAX(-SUMIF('Monthly Cash Flow'!$F$7:$EG$7,AU$4,'Monthly Cash Flow'!$F$18:$EG$18)-'Rent Roll'!$V21,0)*'Rent Roll'!$T21*'Rent Roll'!$R21,"-"),"-")</f>
        <v>-</v>
      </c>
      <c r="AV76" s="92" t="str">
        <f>IFERROR(IF(AV$3='Rent Roll'!$U21,MAX(-SUMIF('Monthly Cash Flow'!$F$7:$EG$7,AV$4,'Monthly Cash Flow'!$F$18:$EG$18)-'Rent Roll'!$V21,0)*'Rent Roll'!$T21*'Rent Roll'!$R21,"-"),"-")</f>
        <v>-</v>
      </c>
      <c r="AW76" s="92" t="str">
        <f>IFERROR(IF(AW$3='Rent Roll'!$U21,MAX(-SUMIF('Monthly Cash Flow'!$F$7:$EG$7,AW$4,'Monthly Cash Flow'!$F$18:$EG$18)-'Rent Roll'!$V21,0)*'Rent Roll'!$T21*'Rent Roll'!$R21,"-"),"-")</f>
        <v>-</v>
      </c>
      <c r="AX76" s="92" t="str">
        <f>IFERROR(IF(AX$3='Rent Roll'!$U21,MAX(-SUMIF('Monthly Cash Flow'!$F$7:$EG$7,AX$4,'Monthly Cash Flow'!$F$18:$EG$18)-'Rent Roll'!$V21,0)*'Rent Roll'!$T21*'Rent Roll'!$R21,"-"),"-")</f>
        <v>-</v>
      </c>
      <c r="AY76" s="92" t="str">
        <f>IFERROR(IF(AY$3='Rent Roll'!$U21,MAX(-SUMIF('Monthly Cash Flow'!$F$7:$EG$7,AY$4,'Monthly Cash Flow'!$F$18:$EG$18)-'Rent Roll'!$V21,0)*'Rent Roll'!$T21*'Rent Roll'!$R21,"-"),"-")</f>
        <v>-</v>
      </c>
      <c r="AZ76" s="92" t="str">
        <f>IFERROR(IF(AZ$3='Rent Roll'!$U21,MAX(-SUMIF('Monthly Cash Flow'!$F$7:$EG$7,AZ$4,'Monthly Cash Flow'!$F$18:$EG$18)-'Rent Roll'!$V21,0)*'Rent Roll'!$T21*'Rent Roll'!$R21,"-"),"-")</f>
        <v>-</v>
      </c>
      <c r="BA76" s="92" t="str">
        <f>IFERROR(IF(BA$3='Rent Roll'!$U21,MAX(-SUMIF('Monthly Cash Flow'!$F$7:$EG$7,BA$4,'Monthly Cash Flow'!$F$18:$EG$18)-'Rent Roll'!$V21,0)*'Rent Roll'!$T21*'Rent Roll'!$R21,"-"),"-")</f>
        <v>-</v>
      </c>
      <c r="BB76" s="92" t="str">
        <f>IFERROR(IF(BB$3='Rent Roll'!$U21,MAX(-SUMIF('Monthly Cash Flow'!$F$7:$EG$7,BB$4,'Monthly Cash Flow'!$F$18:$EG$18)-'Rent Roll'!$V21,0)*'Rent Roll'!$T21*'Rent Roll'!$R21,"-"),"-")</f>
        <v>-</v>
      </c>
      <c r="BC76" s="92" t="str">
        <f>IFERROR(IF(BC$3='Rent Roll'!$U21,MAX(-SUMIF('Monthly Cash Flow'!$F$7:$EG$7,BC$4,'Monthly Cash Flow'!$F$18:$EG$18)-'Rent Roll'!$V21,0)*'Rent Roll'!$T21*'Rent Roll'!$R21,"-"),"-")</f>
        <v>-</v>
      </c>
      <c r="BD76" s="92" t="str">
        <f>IFERROR(IF(BD$3='Rent Roll'!$U21,MAX(-SUMIF('Monthly Cash Flow'!$F$7:$EG$7,BD$4,'Monthly Cash Flow'!$F$18:$EG$18)-'Rent Roll'!$V21,0)*'Rent Roll'!$T21*'Rent Roll'!$R21,"-"),"-")</f>
        <v>-</v>
      </c>
      <c r="BE76" s="92" t="str">
        <f>IFERROR(IF(BE$3='Rent Roll'!$U21,MAX(-SUMIF('Monthly Cash Flow'!$F$7:$EG$7,BE$4,'Monthly Cash Flow'!$F$18:$EG$18)-'Rent Roll'!$V21,0)*'Rent Roll'!$T21*'Rent Roll'!$R21,"-"),"-")</f>
        <v>-</v>
      </c>
      <c r="BF76" s="92" t="str">
        <f>IFERROR(IF(BF$3='Rent Roll'!$U21,MAX(-SUMIF('Monthly Cash Flow'!$F$7:$EG$7,BF$4,'Monthly Cash Flow'!$F$18:$EG$18)-'Rent Roll'!$V21,0)*'Rent Roll'!$T21*'Rent Roll'!$R21,"-"),"-")</f>
        <v>-</v>
      </c>
      <c r="BG76" s="92" t="str">
        <f>IFERROR(IF(BG$3='Rent Roll'!$U21,MAX(-SUMIF('Monthly Cash Flow'!$F$7:$EG$7,BG$4,'Monthly Cash Flow'!$F$18:$EG$18)-'Rent Roll'!$V21,0)*'Rent Roll'!$T21*'Rent Roll'!$R21,"-"),"-")</f>
        <v>-</v>
      </c>
      <c r="BH76" s="92" t="str">
        <f>IFERROR(IF(BH$3='Rent Roll'!$U21,MAX(-SUMIF('Monthly Cash Flow'!$F$7:$EG$7,BH$4,'Monthly Cash Flow'!$F$18:$EG$18)-'Rent Roll'!$V21,0)*'Rent Roll'!$T21*'Rent Roll'!$R21,"-"),"-")</f>
        <v>-</v>
      </c>
      <c r="BI76" s="92" t="str">
        <f>IFERROR(IF(BI$3='Rent Roll'!$U21,MAX(-SUMIF('Monthly Cash Flow'!$F$7:$EG$7,BI$4,'Monthly Cash Flow'!$F$18:$EG$18)-'Rent Roll'!$V21,0)*'Rent Roll'!$T21*'Rent Roll'!$R21,"-"),"-")</f>
        <v>-</v>
      </c>
      <c r="BJ76" s="92" t="str">
        <f>IFERROR(IF(BJ$3='Rent Roll'!$U21,MAX(-SUMIF('Monthly Cash Flow'!$F$7:$EG$7,BJ$4,'Monthly Cash Flow'!$F$18:$EG$18)-'Rent Roll'!$V21,0)*'Rent Roll'!$T21*'Rent Roll'!$R21,"-"),"-")</f>
        <v>-</v>
      </c>
      <c r="BK76" s="92" t="str">
        <f>IFERROR(IF(BK$3='Rent Roll'!$U21,MAX(-SUMIF('Monthly Cash Flow'!$F$7:$EG$7,BK$4,'Monthly Cash Flow'!$F$18:$EG$18)-'Rent Roll'!$V21,0)*'Rent Roll'!$T21*'Rent Roll'!$R21,"-"),"-")</f>
        <v>-</v>
      </c>
      <c r="BL76" s="92" t="str">
        <f>IFERROR(IF(BL$3='Rent Roll'!$U21,MAX(-SUMIF('Monthly Cash Flow'!$F$7:$EG$7,BL$4,'Monthly Cash Flow'!$F$18:$EG$18)-'Rent Roll'!$V21,0)*'Rent Roll'!$T21*'Rent Roll'!$R21,"-"),"-")</f>
        <v>-</v>
      </c>
      <c r="BM76" s="92" t="str">
        <f>IFERROR(IF(BM$3='Rent Roll'!$U21,MAX(-SUMIF('Monthly Cash Flow'!$F$7:$EG$7,BM$4,'Monthly Cash Flow'!$F$18:$EG$18)-'Rent Roll'!$V21,0)*'Rent Roll'!$T21*'Rent Roll'!$R21,"-"),"-")</f>
        <v>-</v>
      </c>
      <c r="BN76" s="92" t="str">
        <f>IFERROR(IF(BN$3='Rent Roll'!$U21,MAX(-SUMIF('Monthly Cash Flow'!$F$7:$EG$7,BN$4,'Monthly Cash Flow'!$F$18:$EG$18)-'Rent Roll'!$V21,0)*'Rent Roll'!$T21*'Rent Roll'!$R21,"-"),"-")</f>
        <v>-</v>
      </c>
      <c r="BO76" s="92" t="str">
        <f>IFERROR(IF(BO$3='Rent Roll'!$U21,MAX(-SUMIF('Monthly Cash Flow'!$F$7:$EG$7,BO$4,'Monthly Cash Flow'!$F$18:$EG$18)-'Rent Roll'!$V21,0)*'Rent Roll'!$T21*'Rent Roll'!$R21,"-"),"-")</f>
        <v>-</v>
      </c>
      <c r="BP76" s="92" t="str">
        <f>IFERROR(IF(BP$3='Rent Roll'!$U21,MAX(-SUMIF('Monthly Cash Flow'!$F$7:$EG$7,BP$4,'Monthly Cash Flow'!$F$18:$EG$18)-'Rent Roll'!$V21,0)*'Rent Roll'!$T21*'Rent Roll'!$R21,"-"),"-")</f>
        <v>-</v>
      </c>
      <c r="BQ76" s="92" t="str">
        <f>IFERROR(IF(BQ$3='Rent Roll'!$U21,MAX(-SUMIF('Monthly Cash Flow'!$F$7:$EG$7,BQ$4,'Monthly Cash Flow'!$F$18:$EG$18)-'Rent Roll'!$V21,0)*'Rent Roll'!$T21*'Rent Roll'!$R21,"-"),"-")</f>
        <v>-</v>
      </c>
      <c r="BR76" s="92" t="str">
        <f>IFERROR(IF(BR$3='Rent Roll'!$U21,MAX(-SUMIF('Monthly Cash Flow'!$F$7:$EG$7,BR$4,'Monthly Cash Flow'!$F$18:$EG$18)-'Rent Roll'!$V21,0)*'Rent Roll'!$T21*'Rent Roll'!$R21,"-"),"-")</f>
        <v>-</v>
      </c>
      <c r="BS76" s="92" t="str">
        <f>IFERROR(IF(BS$3='Rent Roll'!$U21,MAX(-SUMIF('Monthly Cash Flow'!$F$7:$EG$7,BS$4,'Monthly Cash Flow'!$F$18:$EG$18)-'Rent Roll'!$V21,0)*'Rent Roll'!$T21*'Rent Roll'!$R21,"-"),"-")</f>
        <v>-</v>
      </c>
      <c r="BT76" s="92" t="str">
        <f>IFERROR(IF(BT$3='Rent Roll'!$U21,MAX(-SUMIF('Monthly Cash Flow'!$F$7:$EG$7,BT$4,'Monthly Cash Flow'!$F$18:$EG$18)-'Rent Roll'!$V21,0)*'Rent Roll'!$T21*'Rent Roll'!$R21,"-"),"-")</f>
        <v>-</v>
      </c>
      <c r="BU76" s="92" t="str">
        <f>IFERROR(IF(BU$3='Rent Roll'!$U21,MAX(-SUMIF('Monthly Cash Flow'!$F$7:$EG$7,BU$4,'Monthly Cash Flow'!$F$18:$EG$18)-'Rent Roll'!$V21,0)*'Rent Roll'!$T21*'Rent Roll'!$R21,"-"),"-")</f>
        <v>-</v>
      </c>
      <c r="BV76" s="92" t="str">
        <f>IFERROR(IF(BV$3='Rent Roll'!$U21,MAX(-SUMIF('Monthly Cash Flow'!$F$7:$EG$7,BV$4,'Monthly Cash Flow'!$F$18:$EG$18)-'Rent Roll'!$V21,0)*'Rent Roll'!$T21*'Rent Roll'!$R21,"-"),"-")</f>
        <v>-</v>
      </c>
      <c r="BW76" s="92" t="str">
        <f>IFERROR(IF(BW$3='Rent Roll'!$U21,MAX(-SUMIF('Monthly Cash Flow'!$F$7:$EG$7,BW$4,'Monthly Cash Flow'!$F$18:$EG$18)-'Rent Roll'!$V21,0)*'Rent Roll'!$T21*'Rent Roll'!$R21,"-"),"-")</f>
        <v>-</v>
      </c>
      <c r="BX76" s="92" t="str">
        <f>IFERROR(IF(BX$3='Rent Roll'!$U21,MAX(-SUMIF('Monthly Cash Flow'!$F$7:$EG$7,BX$4,'Monthly Cash Flow'!$F$18:$EG$18)-'Rent Roll'!$V21,0)*'Rent Roll'!$T21*'Rent Roll'!$R21,"-"),"-")</f>
        <v>-</v>
      </c>
      <c r="BY76" s="92" t="str">
        <f>IFERROR(IF(BY$3='Rent Roll'!$U21,MAX(-SUMIF('Monthly Cash Flow'!$F$7:$EG$7,BY$4,'Monthly Cash Flow'!$F$18:$EG$18)-'Rent Roll'!$V21,0)*'Rent Roll'!$T21*'Rent Roll'!$R21,"-"),"-")</f>
        <v>-</v>
      </c>
      <c r="BZ76" s="92" t="str">
        <f>IFERROR(IF(BZ$3='Rent Roll'!$U21,MAX(-SUMIF('Monthly Cash Flow'!$F$7:$EG$7,BZ$4,'Monthly Cash Flow'!$F$18:$EG$18)-'Rent Roll'!$V21,0)*'Rent Roll'!$T21*'Rent Roll'!$R21,"-"),"-")</f>
        <v>-</v>
      </c>
      <c r="CA76" s="92" t="str">
        <f>IFERROR(IF(CA$3='Rent Roll'!$U21,MAX(-SUMIF('Monthly Cash Flow'!$F$7:$EG$7,CA$4,'Monthly Cash Flow'!$F$18:$EG$18)-'Rent Roll'!$V21,0)*'Rent Roll'!$T21*'Rent Roll'!$R21,"-"),"-")</f>
        <v>-</v>
      </c>
      <c r="CB76" s="92" t="str">
        <f>IFERROR(IF(CB$3='Rent Roll'!$U21,MAX(-SUMIF('Monthly Cash Flow'!$F$7:$EG$7,CB$4,'Monthly Cash Flow'!$F$18:$EG$18)-'Rent Roll'!$V21,0)*'Rent Roll'!$T21*'Rent Roll'!$R21,"-"),"-")</f>
        <v>-</v>
      </c>
      <c r="CC76" s="92" t="str">
        <f>IFERROR(IF(CC$3='Rent Roll'!$U21,MAX(-SUMIF('Monthly Cash Flow'!$F$7:$EG$7,CC$4,'Monthly Cash Flow'!$F$18:$EG$18)-'Rent Roll'!$V21,0)*'Rent Roll'!$T21*'Rent Roll'!$R21,"-"),"-")</f>
        <v>-</v>
      </c>
      <c r="CD76" s="92" t="str">
        <f>IFERROR(IF(CD$3='Rent Roll'!$U21,MAX(-SUMIF('Monthly Cash Flow'!$F$7:$EG$7,CD$4,'Monthly Cash Flow'!$F$18:$EG$18)-'Rent Roll'!$V21,0)*'Rent Roll'!$T21*'Rent Roll'!$R21,"-"),"-")</f>
        <v>-</v>
      </c>
      <c r="CE76" s="92" t="str">
        <f>IFERROR(IF(CE$3='Rent Roll'!$U21,MAX(-SUMIF('Monthly Cash Flow'!$F$7:$EG$7,CE$4,'Monthly Cash Flow'!$F$18:$EG$18)-'Rent Roll'!$V21,0)*'Rent Roll'!$T21*'Rent Roll'!$R21,"-"),"-")</f>
        <v>-</v>
      </c>
      <c r="CF76" s="92" t="str">
        <f>IFERROR(IF(CF$3='Rent Roll'!$U21,MAX(-SUMIF('Monthly Cash Flow'!$F$7:$EG$7,CF$4,'Monthly Cash Flow'!$F$18:$EG$18)-'Rent Roll'!$V21,0)*'Rent Roll'!$T21*'Rent Roll'!$R21,"-"),"-")</f>
        <v>-</v>
      </c>
      <c r="CG76" s="92" t="str">
        <f>IFERROR(IF(CG$3='Rent Roll'!$U21,MAX(-SUMIF('Monthly Cash Flow'!$F$7:$EG$7,CG$4,'Monthly Cash Flow'!$F$18:$EG$18)-'Rent Roll'!$V21,0)*'Rent Roll'!$T21*'Rent Roll'!$R21,"-"),"-")</f>
        <v>-</v>
      </c>
      <c r="CH76" s="92" t="str">
        <f>IFERROR(IF(CH$3='Rent Roll'!$U21,MAX(-SUMIF('Monthly Cash Flow'!$F$7:$EG$7,CH$4,'Monthly Cash Flow'!$F$18:$EG$18)-'Rent Roll'!$V21,0)*'Rent Roll'!$T21*'Rent Roll'!$R21,"-"),"-")</f>
        <v>-</v>
      </c>
      <c r="CI76" s="92" t="str">
        <f>IFERROR(IF(CI$3='Rent Roll'!$U21,MAX(-SUMIF('Monthly Cash Flow'!$F$7:$EG$7,CI$4,'Monthly Cash Flow'!$F$18:$EG$18)-'Rent Roll'!$V21,0)*'Rent Roll'!$T21*'Rent Roll'!$R21,"-"),"-")</f>
        <v>-</v>
      </c>
      <c r="CJ76" s="92" t="str">
        <f>IFERROR(IF(CJ$3='Rent Roll'!$U21,MAX(-SUMIF('Monthly Cash Flow'!$F$7:$EG$7,CJ$4,'Monthly Cash Flow'!$F$18:$EG$18)-'Rent Roll'!$V21,0)*'Rent Roll'!$T21*'Rent Roll'!$R21,"-"),"-")</f>
        <v>-</v>
      </c>
      <c r="CK76" s="92" t="str">
        <f>IFERROR(IF(CK$3='Rent Roll'!$U21,MAX(-SUMIF('Monthly Cash Flow'!$F$7:$EG$7,CK$4,'Monthly Cash Flow'!$F$18:$EG$18)-'Rent Roll'!$V21,0)*'Rent Roll'!$T21*'Rent Roll'!$R21,"-"),"-")</f>
        <v>-</v>
      </c>
      <c r="CL76" s="92" t="str">
        <f>IFERROR(IF(CL$3='Rent Roll'!$U21,MAX(-SUMIF('Monthly Cash Flow'!$F$7:$EG$7,CL$4,'Monthly Cash Flow'!$F$18:$EG$18)-'Rent Roll'!$V21,0)*'Rent Roll'!$T21*'Rent Roll'!$R21,"-"),"-")</f>
        <v>-</v>
      </c>
      <c r="CM76" s="92" t="str">
        <f>IFERROR(IF(CM$3='Rent Roll'!$U21,MAX(-SUMIF('Monthly Cash Flow'!$F$7:$EG$7,CM$4,'Monthly Cash Flow'!$F$18:$EG$18)-'Rent Roll'!$V21,0)*'Rent Roll'!$T21*'Rent Roll'!$R21,"-"),"-")</f>
        <v>-</v>
      </c>
      <c r="CN76" s="92" t="str">
        <f>IFERROR(IF(CN$3='Rent Roll'!$U21,MAX(-SUMIF('Monthly Cash Flow'!$F$7:$EG$7,CN$4,'Monthly Cash Flow'!$F$18:$EG$18)-'Rent Roll'!$V21,0)*'Rent Roll'!$T21*'Rent Roll'!$R21,"-"),"-")</f>
        <v>-</v>
      </c>
      <c r="CO76" s="92" t="str">
        <f>IFERROR(IF(CO$3='Rent Roll'!$U21,MAX(-SUMIF('Monthly Cash Flow'!$F$7:$EG$7,CO$4,'Monthly Cash Flow'!$F$18:$EG$18)-'Rent Roll'!$V21,0)*'Rent Roll'!$T21*'Rent Roll'!$R21,"-"),"-")</f>
        <v>-</v>
      </c>
      <c r="CP76" s="92" t="str">
        <f>IFERROR(IF(CP$3='Rent Roll'!$U21,MAX(-SUMIF('Monthly Cash Flow'!$F$7:$EG$7,CP$4,'Monthly Cash Flow'!$F$18:$EG$18)-'Rent Roll'!$V21,0)*'Rent Roll'!$T21*'Rent Roll'!$R21,"-"),"-")</f>
        <v>-</v>
      </c>
      <c r="CQ76" s="92" t="str">
        <f>IFERROR(IF(CQ$3='Rent Roll'!$U21,MAX(-SUMIF('Monthly Cash Flow'!$F$7:$EG$7,CQ$4,'Monthly Cash Flow'!$F$18:$EG$18)-'Rent Roll'!$V21,0)*'Rent Roll'!$T21*'Rent Roll'!$R21,"-"),"-")</f>
        <v>-</v>
      </c>
      <c r="CR76" s="92" t="str">
        <f>IFERROR(IF(CR$3='Rent Roll'!$U21,MAX(-SUMIF('Monthly Cash Flow'!$F$7:$EG$7,CR$4,'Monthly Cash Flow'!$F$18:$EG$18)-'Rent Roll'!$V21,0)*'Rent Roll'!$T21*'Rent Roll'!$R21,"-"),"-")</f>
        <v>-</v>
      </c>
      <c r="CS76" s="92" t="str">
        <f>IFERROR(IF(CS$3='Rent Roll'!$U21,MAX(-SUMIF('Monthly Cash Flow'!$F$7:$EG$7,CS$4,'Monthly Cash Flow'!$F$18:$EG$18)-'Rent Roll'!$V21,0)*'Rent Roll'!$T21*'Rent Roll'!$R21,"-"),"-")</f>
        <v>-</v>
      </c>
      <c r="CT76" s="92" t="str">
        <f>IFERROR(IF(CT$3='Rent Roll'!$U21,MAX(-SUMIF('Monthly Cash Flow'!$F$7:$EG$7,CT$4,'Monthly Cash Flow'!$F$18:$EG$18)-'Rent Roll'!$V21,0)*'Rent Roll'!$T21*'Rent Roll'!$R21,"-"),"-")</f>
        <v>-</v>
      </c>
      <c r="CU76" s="92" t="str">
        <f>IFERROR(IF(CU$3='Rent Roll'!$U21,MAX(-SUMIF('Monthly Cash Flow'!$F$7:$EG$7,CU$4,'Monthly Cash Flow'!$F$18:$EG$18)-'Rent Roll'!$V21,0)*'Rent Roll'!$T21*'Rent Roll'!$R21,"-"),"-")</f>
        <v>-</v>
      </c>
      <c r="CV76" s="92" t="str">
        <f>IFERROR(IF(CV$3='Rent Roll'!$U21,MAX(-SUMIF('Monthly Cash Flow'!$F$7:$EG$7,CV$4,'Monthly Cash Flow'!$F$18:$EG$18)-'Rent Roll'!$V21,0)*'Rent Roll'!$T21*'Rent Roll'!$R21,"-"),"-")</f>
        <v>-</v>
      </c>
      <c r="CW76" s="92" t="str">
        <f>IFERROR(IF(CW$3='Rent Roll'!$U21,MAX(-SUMIF('Monthly Cash Flow'!$F$7:$EG$7,CW$4,'Monthly Cash Flow'!$F$18:$EG$18)-'Rent Roll'!$V21,0)*'Rent Roll'!$T21*'Rent Roll'!$R21,"-"),"-")</f>
        <v>-</v>
      </c>
      <c r="CX76" s="92" t="str">
        <f>IFERROR(IF(CX$3='Rent Roll'!$U21,MAX(-SUMIF('Monthly Cash Flow'!$F$7:$EG$7,CX$4,'Monthly Cash Flow'!$F$18:$EG$18)-'Rent Roll'!$V21,0)*'Rent Roll'!$T21*'Rent Roll'!$R21,"-"),"-")</f>
        <v>-</v>
      </c>
      <c r="CY76" s="92" t="str">
        <f>IFERROR(IF(CY$3='Rent Roll'!$U21,MAX(-SUMIF('Monthly Cash Flow'!$F$7:$EG$7,CY$4,'Monthly Cash Flow'!$F$18:$EG$18)-'Rent Roll'!$V21,0)*'Rent Roll'!$T21*'Rent Roll'!$R21,"-"),"-")</f>
        <v>-</v>
      </c>
      <c r="CZ76" s="92" t="str">
        <f>IFERROR(IF(CZ$3='Rent Roll'!$U21,MAX(-SUMIF('Monthly Cash Flow'!$F$7:$EG$7,CZ$4,'Monthly Cash Flow'!$F$18:$EG$18)-'Rent Roll'!$V21,0)*'Rent Roll'!$T21*'Rent Roll'!$R21,"-"),"-")</f>
        <v>-</v>
      </c>
      <c r="DA76" s="92" t="str">
        <f>IFERROR(IF(DA$3='Rent Roll'!$U21,MAX(-SUMIF('Monthly Cash Flow'!$F$7:$EG$7,DA$4,'Monthly Cash Flow'!$F$18:$EG$18)-'Rent Roll'!$V21,0)*'Rent Roll'!$T21*'Rent Roll'!$R21,"-"),"-")</f>
        <v>-</v>
      </c>
      <c r="DB76" s="92" t="str">
        <f>IFERROR(IF(DB$3='Rent Roll'!$U21,MAX(-SUMIF('Monthly Cash Flow'!$F$7:$EG$7,DB$4,'Monthly Cash Flow'!$F$18:$EG$18)-'Rent Roll'!$V21,0)*'Rent Roll'!$T21*'Rent Roll'!$R21,"-"),"-")</f>
        <v>-</v>
      </c>
      <c r="DC76" s="92" t="str">
        <f>IFERROR(IF(DC$3='Rent Roll'!$U21,MAX(-SUMIF('Monthly Cash Flow'!$F$7:$EG$7,DC$4,'Monthly Cash Flow'!$F$18:$EG$18)-'Rent Roll'!$V21,0)*'Rent Roll'!$T21*'Rent Roll'!$R21,"-"),"-")</f>
        <v>-</v>
      </c>
      <c r="DD76" s="92" t="str">
        <f>IFERROR(IF(DD$3='Rent Roll'!$U21,MAX(-SUMIF('Monthly Cash Flow'!$F$7:$EG$7,DD$4,'Monthly Cash Flow'!$F$18:$EG$18)-'Rent Roll'!$V21,0)*'Rent Roll'!$T21*'Rent Roll'!$R21,"-"),"-")</f>
        <v>-</v>
      </c>
      <c r="DE76" s="92" t="str">
        <f>IFERROR(IF(DE$3='Rent Roll'!$U21,MAX(-SUMIF('Monthly Cash Flow'!$F$7:$EG$7,DE$4,'Monthly Cash Flow'!$F$18:$EG$18)-'Rent Roll'!$V21,0)*'Rent Roll'!$T21*'Rent Roll'!$R21,"-"),"-")</f>
        <v>-</v>
      </c>
      <c r="DF76" s="92" t="str">
        <f>IFERROR(IF(DF$3='Rent Roll'!$U21,MAX(-SUMIF('Monthly Cash Flow'!$F$7:$EG$7,DF$4,'Monthly Cash Flow'!$F$18:$EG$18)-'Rent Roll'!$V21,0)*'Rent Roll'!$T21*'Rent Roll'!$R21,"-"),"-")</f>
        <v>-</v>
      </c>
      <c r="DG76" s="92" t="str">
        <f>IFERROR(IF(DG$3='Rent Roll'!$U21,MAX(-SUMIF('Monthly Cash Flow'!$F$7:$EG$7,DG$4,'Monthly Cash Flow'!$F$18:$EG$18)-'Rent Roll'!$V21,0)*'Rent Roll'!$T21*'Rent Roll'!$R21,"-"),"-")</f>
        <v>-</v>
      </c>
      <c r="DH76" s="92" t="str">
        <f>IFERROR(IF(DH$3='Rent Roll'!$U21,MAX(-SUMIF('Monthly Cash Flow'!$F$7:$EG$7,DH$4,'Monthly Cash Flow'!$F$18:$EG$18)-'Rent Roll'!$V21,0)*'Rent Roll'!$T21*'Rent Roll'!$R21,"-"),"-")</f>
        <v>-</v>
      </c>
      <c r="DI76" s="92" t="str">
        <f>IFERROR(IF(DI$3='Rent Roll'!$U21,MAX(-SUMIF('Monthly Cash Flow'!$F$7:$EG$7,DI$4,'Monthly Cash Flow'!$F$18:$EG$18)-'Rent Roll'!$V21,0)*'Rent Roll'!$T21*'Rent Roll'!$R21,"-"),"-")</f>
        <v>-</v>
      </c>
      <c r="DJ76" s="92" t="str">
        <f>IFERROR(IF(DJ$3='Rent Roll'!$U21,MAX(-SUMIF('Monthly Cash Flow'!$F$7:$EG$7,DJ$4,'Monthly Cash Flow'!$F$18:$EG$18)-'Rent Roll'!$V21,0)*'Rent Roll'!$T21*'Rent Roll'!$R21,"-"),"-")</f>
        <v>-</v>
      </c>
      <c r="DK76" s="92" t="str">
        <f>IFERROR(IF(DK$3='Rent Roll'!$U21,MAX(-SUMIF('Monthly Cash Flow'!$F$7:$EG$7,DK$4,'Monthly Cash Flow'!$F$18:$EG$18)-'Rent Roll'!$V21,0)*'Rent Roll'!$T21*'Rent Roll'!$R21,"-"),"-")</f>
        <v>-</v>
      </c>
      <c r="DL76" s="92" t="str">
        <f>IFERROR(IF(DL$3='Rent Roll'!$U21,MAX(-SUMIF('Monthly Cash Flow'!$F$7:$EG$7,DL$4,'Monthly Cash Flow'!$F$18:$EG$18)-'Rent Roll'!$V21,0)*'Rent Roll'!$T21*'Rent Roll'!$R21,"-"),"-")</f>
        <v>-</v>
      </c>
      <c r="DM76" s="92" t="str">
        <f>IFERROR(IF(DM$3='Rent Roll'!$U21,MAX(-SUMIF('Monthly Cash Flow'!$F$7:$EG$7,DM$4,'Monthly Cash Flow'!$F$18:$EG$18)-'Rent Roll'!$V21,0)*'Rent Roll'!$T21*'Rent Roll'!$R21,"-"),"-")</f>
        <v>-</v>
      </c>
      <c r="DN76" s="92" t="str">
        <f>IFERROR(IF(DN$3='Rent Roll'!$U21,MAX(-SUMIF('Monthly Cash Flow'!$F$7:$EG$7,DN$4,'Monthly Cash Flow'!$F$18:$EG$18)-'Rent Roll'!$V21,0)*'Rent Roll'!$T21*'Rent Roll'!$R21,"-"),"-")</f>
        <v>-</v>
      </c>
      <c r="DO76" s="92" t="str">
        <f>IFERROR(IF(DO$3='Rent Roll'!$U21,MAX(-SUMIF('Monthly Cash Flow'!$F$7:$EG$7,DO$4,'Monthly Cash Flow'!$F$18:$EG$18)-'Rent Roll'!$V21,0)*'Rent Roll'!$T21*'Rent Roll'!$R21,"-"),"-")</f>
        <v>-</v>
      </c>
      <c r="DP76" s="92" t="str">
        <f>IFERROR(IF(DP$3='Rent Roll'!$U21,MAX(-SUMIF('Monthly Cash Flow'!$F$7:$EG$7,DP$4,'Monthly Cash Flow'!$F$18:$EG$18)-'Rent Roll'!$V21,0)*'Rent Roll'!$T21*'Rent Roll'!$R21,"-"),"-")</f>
        <v>-</v>
      </c>
      <c r="DQ76" s="92" t="str">
        <f>IFERROR(IF(DQ$3='Rent Roll'!$U21,MAX(-SUMIF('Monthly Cash Flow'!$F$7:$EG$7,DQ$4,'Monthly Cash Flow'!$F$18:$EG$18)-'Rent Roll'!$V21,0)*'Rent Roll'!$T21*'Rent Roll'!$R21,"-"),"-")</f>
        <v>-</v>
      </c>
      <c r="DR76" s="92" t="str">
        <f>IFERROR(IF(DR$3='Rent Roll'!$U21,MAX(-SUMIF('Monthly Cash Flow'!$F$7:$EG$7,DR$4,'Monthly Cash Flow'!$F$18:$EG$18)-'Rent Roll'!$V21,0)*'Rent Roll'!$T21*'Rent Roll'!$R21,"-"),"-")</f>
        <v>-</v>
      </c>
      <c r="DS76" s="92" t="str">
        <f>IFERROR(IF(DS$3='Rent Roll'!$U21,MAX(-SUMIF('Monthly Cash Flow'!$F$7:$EG$7,DS$4,'Monthly Cash Flow'!$F$18:$EG$18)-'Rent Roll'!$V21,0)*'Rent Roll'!$T21*'Rent Roll'!$R21,"-"),"-")</f>
        <v>-</v>
      </c>
      <c r="DT76" s="92" t="str">
        <f>IFERROR(IF(DT$3='Rent Roll'!$U21,MAX(-SUMIF('Monthly Cash Flow'!$F$7:$EG$7,DT$4,'Monthly Cash Flow'!$F$18:$EG$18)-'Rent Roll'!$V21,0)*'Rent Roll'!$T21*'Rent Roll'!$R21,"-"),"-")</f>
        <v>-</v>
      </c>
      <c r="DU76" s="92" t="str">
        <f>IFERROR(IF(DU$3='Rent Roll'!$U21,MAX(-SUMIF('Monthly Cash Flow'!$F$7:$EG$7,DU$4,'Monthly Cash Flow'!$F$18:$EG$18)-'Rent Roll'!$V21,0)*'Rent Roll'!$T21*'Rent Roll'!$R21,"-"),"-")</f>
        <v>-</v>
      </c>
      <c r="DV76" s="92" t="str">
        <f>IFERROR(IF(DV$3='Rent Roll'!$U21,MAX(-SUMIF('Monthly Cash Flow'!$F$7:$EG$7,DV$4,'Monthly Cash Flow'!$F$18:$EG$18)-'Rent Roll'!$V21,0)*'Rent Roll'!$T21*'Rent Roll'!$R21,"-"),"-")</f>
        <v>-</v>
      </c>
      <c r="DW76" s="92" t="str">
        <f>IFERROR(IF(DW$3='Rent Roll'!$U21,MAX(-SUMIF('Monthly Cash Flow'!$F$7:$EG$7,DW$4,'Monthly Cash Flow'!$F$18:$EG$18)-'Rent Roll'!$V21,0)*'Rent Roll'!$T21*'Rent Roll'!$R21,"-"),"-")</f>
        <v>-</v>
      </c>
      <c r="DX76" s="92" t="str">
        <f>IFERROR(IF(DX$3='Rent Roll'!$U21,MAX(-SUMIF('Monthly Cash Flow'!$F$7:$EG$7,DX$4,'Monthly Cash Flow'!$F$18:$EG$18)-'Rent Roll'!$V21,0)*'Rent Roll'!$T21*'Rent Roll'!$R21,"-"),"-")</f>
        <v>-</v>
      </c>
      <c r="DY76" s="92" t="str">
        <f>IFERROR(IF(DY$3='Rent Roll'!$U21,MAX(-SUMIF('Monthly Cash Flow'!$F$7:$EG$7,DY$4,'Monthly Cash Flow'!$F$18:$EG$18)-'Rent Roll'!$V21,0)*'Rent Roll'!$T21*'Rent Roll'!$R21,"-"),"-")</f>
        <v>-</v>
      </c>
      <c r="DZ76" s="92" t="str">
        <f>IFERROR(IF(DZ$3='Rent Roll'!$U21,MAX(-SUMIF('Monthly Cash Flow'!$F$7:$EG$7,DZ$4,'Monthly Cash Flow'!$F$18:$EG$18)-'Rent Roll'!$V21,0)*'Rent Roll'!$T21*'Rent Roll'!$R21,"-"),"-")</f>
        <v>-</v>
      </c>
      <c r="EA76" s="92" t="str">
        <f>IFERROR(IF(EA$3='Rent Roll'!$U21,MAX(-SUMIF('Monthly Cash Flow'!$F$7:$EG$7,EA$4,'Monthly Cash Flow'!$F$18:$EG$18)-'Rent Roll'!$V21,0)*'Rent Roll'!$T21*'Rent Roll'!$R21,"-"),"-")</f>
        <v>-</v>
      </c>
      <c r="EB76" s="92" t="str">
        <f>IFERROR(IF(EB$3='Rent Roll'!$U21,MAX(-SUMIF('Monthly Cash Flow'!$F$7:$EG$7,EB$4,'Monthly Cash Flow'!$F$18:$EG$18)-'Rent Roll'!$V21,0)*'Rent Roll'!$T21*'Rent Roll'!$R21,"-"),"-")</f>
        <v>-</v>
      </c>
      <c r="EC76" s="92" t="str">
        <f>IFERROR(IF(EC$3='Rent Roll'!$U21,MAX(-SUMIF('Monthly Cash Flow'!$F$7:$EG$7,EC$4,'Monthly Cash Flow'!$F$18:$EG$18)-'Rent Roll'!$V21,0)*'Rent Roll'!$T21*'Rent Roll'!$R21,"-"),"-")</f>
        <v>-</v>
      </c>
      <c r="ED76" s="92" t="str">
        <f>IFERROR(IF(ED$3='Rent Roll'!$U21,MAX(-SUMIF('Monthly Cash Flow'!$F$7:$EG$7,ED$4,'Monthly Cash Flow'!$F$18:$EG$18)-'Rent Roll'!$V21,0)*'Rent Roll'!$T21*'Rent Roll'!$R21,"-"),"-")</f>
        <v>-</v>
      </c>
      <c r="EE76" s="92" t="str">
        <f>IFERROR(IF(EE$3='Rent Roll'!$U21,MAX(-SUMIF('Monthly Cash Flow'!$F$7:$EG$7,EE$4,'Monthly Cash Flow'!$F$18:$EG$18)-'Rent Roll'!$V21,0)*'Rent Roll'!$T21*'Rent Roll'!$R21,"-"),"-")</f>
        <v>-</v>
      </c>
      <c r="EF76" s="214" t="str">
        <f>IFERROR(IF(EF$3='Rent Roll'!$U21,MAX(-SUMIF('Monthly Cash Flow'!$F$7:$EG$7,EF$4,'Monthly Cash Flow'!$F$18:$EG$18)-'Rent Roll'!$V21,0)*'Rent Roll'!$T21*'Rent Roll'!$R21,"-"),"-")</f>
        <v>-</v>
      </c>
      <c r="EG76" s="251" t="s">
        <v>109</v>
      </c>
    </row>
    <row r="77" spans="2:137" x14ac:dyDescent="0.25">
      <c r="B77" s="291"/>
      <c r="C77" s="287" t="str">
        <f>CONCATENATE('Rent Roll'!B22&amp;" - "&amp;'Rent Roll'!C22)</f>
        <v xml:space="preserve"> - </v>
      </c>
      <c r="D77" s="214">
        <f t="shared" si="148"/>
        <v>0</v>
      </c>
      <c r="E77" s="92" t="str">
        <f>IFERROR(IF(E$3='Rent Roll'!$U22,MAX(-SUMIF('Monthly Cash Flow'!$F$7:$EG$7,E$4,'Monthly Cash Flow'!$F$18:$EG$18)-'Rent Roll'!$V22,0)*'Rent Roll'!$T22*'Rent Roll'!$R22,"-"),"-")</f>
        <v>-</v>
      </c>
      <c r="F77" s="92" t="str">
        <f>IFERROR(IF(F$3='Rent Roll'!$U22,MAX(-SUMIF('Monthly Cash Flow'!$F$7:$EG$7,F$4,'Monthly Cash Flow'!$F$18:$EG$18)-'Rent Roll'!$V22,0)*'Rent Roll'!$T22*'Rent Roll'!$R22,"-"),"-")</f>
        <v>-</v>
      </c>
      <c r="G77" s="92" t="str">
        <f>IFERROR(IF(G$3='Rent Roll'!$U22,MAX(-SUMIF('Monthly Cash Flow'!$F$7:$EG$7,G$4,'Monthly Cash Flow'!$F$18:$EG$18)-'Rent Roll'!$V22,0)*'Rent Roll'!$T22*'Rent Roll'!$R22,"-"),"-")</f>
        <v>-</v>
      </c>
      <c r="H77" s="92" t="str">
        <f>IFERROR(IF(H$3='Rent Roll'!$U22,MAX(-SUMIF('Monthly Cash Flow'!$F$7:$EG$7,H$4,'Monthly Cash Flow'!$F$18:$EG$18)-'Rent Roll'!$V22,0)*'Rent Roll'!$T22*'Rent Roll'!$R22,"-"),"-")</f>
        <v>-</v>
      </c>
      <c r="I77" s="92" t="str">
        <f>IFERROR(IF(I$3='Rent Roll'!$U22,MAX(-SUMIF('Monthly Cash Flow'!$F$7:$EG$7,I$4,'Monthly Cash Flow'!$F$18:$EG$18)-'Rent Roll'!$V22,0)*'Rent Roll'!$T22*'Rent Roll'!$R22,"-"),"-")</f>
        <v>-</v>
      </c>
      <c r="J77" s="92" t="str">
        <f>IFERROR(IF(J$3='Rent Roll'!$U22,MAX(-SUMIF('Monthly Cash Flow'!$F$7:$EG$7,J$4,'Monthly Cash Flow'!$F$18:$EG$18)-'Rent Roll'!$V22,0)*'Rent Roll'!$T22*'Rent Roll'!$R22,"-"),"-")</f>
        <v>-</v>
      </c>
      <c r="K77" s="92" t="str">
        <f>IFERROR(IF(K$3='Rent Roll'!$U22,MAX(-SUMIF('Monthly Cash Flow'!$F$7:$EG$7,K$4,'Monthly Cash Flow'!$F$18:$EG$18)-'Rent Roll'!$V22,0)*'Rent Roll'!$T22*'Rent Roll'!$R22,"-"),"-")</f>
        <v>-</v>
      </c>
      <c r="L77" s="92" t="str">
        <f>IFERROR(IF(L$3='Rent Roll'!$U22,MAX(-SUMIF('Monthly Cash Flow'!$F$7:$EG$7,L$4,'Monthly Cash Flow'!$F$18:$EG$18)-'Rent Roll'!$V22,0)*'Rent Roll'!$T22*'Rent Roll'!$R22,"-"),"-")</f>
        <v>-</v>
      </c>
      <c r="M77" s="92" t="str">
        <f>IFERROR(IF(M$3='Rent Roll'!$U22,MAX(-SUMIF('Monthly Cash Flow'!$F$7:$EG$7,M$4,'Monthly Cash Flow'!$F$18:$EG$18)-'Rent Roll'!$V22,0)*'Rent Roll'!$T22*'Rent Roll'!$R22,"-"),"-")</f>
        <v>-</v>
      </c>
      <c r="N77" s="92" t="str">
        <f>IFERROR(IF(N$3='Rent Roll'!$U22,MAX(-SUMIF('Monthly Cash Flow'!$F$7:$EG$7,N$4,'Monthly Cash Flow'!$F$18:$EG$18)-'Rent Roll'!$V22,0)*'Rent Roll'!$T22*'Rent Roll'!$R22,"-"),"-")</f>
        <v>-</v>
      </c>
      <c r="O77" s="92" t="str">
        <f>IFERROR(IF(O$3='Rent Roll'!$U22,MAX(-SUMIF('Monthly Cash Flow'!$F$7:$EG$7,O$4,'Monthly Cash Flow'!$F$18:$EG$18)-'Rent Roll'!$V22,0)*'Rent Roll'!$T22*'Rent Roll'!$R22,"-"),"-")</f>
        <v>-</v>
      </c>
      <c r="P77" s="92" t="str">
        <f>IFERROR(IF(P$3='Rent Roll'!$U22,MAX(-SUMIF('Monthly Cash Flow'!$F$7:$EG$7,P$4,'Monthly Cash Flow'!$F$18:$EG$18)-'Rent Roll'!$V22,0)*'Rent Roll'!$T22*'Rent Roll'!$R22,"-"),"-")</f>
        <v>-</v>
      </c>
      <c r="Q77" s="92" t="str">
        <f>IFERROR(IF(Q$3='Rent Roll'!$U22,MAX(-SUMIF('Monthly Cash Flow'!$F$7:$EG$7,Q$4,'Monthly Cash Flow'!$F$18:$EG$18)-'Rent Roll'!$V22,0)*'Rent Roll'!$T22*'Rent Roll'!$R22,"-"),"-")</f>
        <v>-</v>
      </c>
      <c r="R77" s="92" t="str">
        <f>IFERROR(IF(R$3='Rent Roll'!$U22,MAX(-SUMIF('Monthly Cash Flow'!$F$7:$EG$7,R$4,'Monthly Cash Flow'!$F$18:$EG$18)-'Rent Roll'!$V22,0)*'Rent Roll'!$T22*'Rent Roll'!$R22,"-"),"-")</f>
        <v>-</v>
      </c>
      <c r="S77" s="92" t="str">
        <f>IFERROR(IF(S$3='Rent Roll'!$U22,MAX(-SUMIF('Monthly Cash Flow'!$F$7:$EG$7,S$4,'Monthly Cash Flow'!$F$18:$EG$18)-'Rent Roll'!$V22,0)*'Rent Roll'!$T22*'Rent Roll'!$R22,"-"),"-")</f>
        <v>-</v>
      </c>
      <c r="T77" s="92" t="str">
        <f>IFERROR(IF(T$3='Rent Roll'!$U22,MAX(-SUMIF('Monthly Cash Flow'!$F$7:$EG$7,T$4,'Monthly Cash Flow'!$F$18:$EG$18)-'Rent Roll'!$V22,0)*'Rent Roll'!$T22*'Rent Roll'!$R22,"-"),"-")</f>
        <v>-</v>
      </c>
      <c r="U77" s="92" t="str">
        <f>IFERROR(IF(U$3='Rent Roll'!$U22,MAX(-SUMIF('Monthly Cash Flow'!$F$7:$EG$7,U$4,'Monthly Cash Flow'!$F$18:$EG$18)-'Rent Roll'!$V22,0)*'Rent Roll'!$T22*'Rent Roll'!$R22,"-"),"-")</f>
        <v>-</v>
      </c>
      <c r="V77" s="92" t="str">
        <f>IFERROR(IF(V$3='Rent Roll'!$U22,MAX(-SUMIF('Monthly Cash Flow'!$F$7:$EG$7,V$4,'Monthly Cash Flow'!$F$18:$EG$18)-'Rent Roll'!$V22,0)*'Rent Roll'!$T22*'Rent Roll'!$R22,"-"),"-")</f>
        <v>-</v>
      </c>
      <c r="W77" s="92" t="str">
        <f>IFERROR(IF(W$3='Rent Roll'!$U22,MAX(-SUMIF('Monthly Cash Flow'!$F$7:$EG$7,W$4,'Monthly Cash Flow'!$F$18:$EG$18)-'Rent Roll'!$V22,0)*'Rent Roll'!$T22*'Rent Roll'!$R22,"-"),"-")</f>
        <v>-</v>
      </c>
      <c r="X77" s="92" t="str">
        <f>IFERROR(IF(X$3='Rent Roll'!$U22,MAX(-SUMIF('Monthly Cash Flow'!$F$7:$EG$7,X$4,'Monthly Cash Flow'!$F$18:$EG$18)-'Rent Roll'!$V22,0)*'Rent Roll'!$T22*'Rent Roll'!$R22,"-"),"-")</f>
        <v>-</v>
      </c>
      <c r="Y77" s="92" t="str">
        <f>IFERROR(IF(Y$3='Rent Roll'!$U22,MAX(-SUMIF('Monthly Cash Flow'!$F$7:$EG$7,Y$4,'Monthly Cash Flow'!$F$18:$EG$18)-'Rent Roll'!$V22,0)*'Rent Roll'!$T22*'Rent Roll'!$R22,"-"),"-")</f>
        <v>-</v>
      </c>
      <c r="Z77" s="92" t="str">
        <f>IFERROR(IF(Z$3='Rent Roll'!$U22,MAX(-SUMIF('Monthly Cash Flow'!$F$7:$EG$7,Z$4,'Monthly Cash Flow'!$F$18:$EG$18)-'Rent Roll'!$V22,0)*'Rent Roll'!$T22*'Rent Roll'!$R22,"-"),"-")</f>
        <v>-</v>
      </c>
      <c r="AA77" s="92" t="str">
        <f>IFERROR(IF(AA$3='Rent Roll'!$U22,MAX(-SUMIF('Monthly Cash Flow'!$F$7:$EG$7,AA$4,'Monthly Cash Flow'!$F$18:$EG$18)-'Rent Roll'!$V22,0)*'Rent Roll'!$T22*'Rent Roll'!$R22,"-"),"-")</f>
        <v>-</v>
      </c>
      <c r="AB77" s="92" t="str">
        <f>IFERROR(IF(AB$3='Rent Roll'!$U22,MAX(-SUMIF('Monthly Cash Flow'!$F$7:$EG$7,AB$4,'Monthly Cash Flow'!$F$18:$EG$18)-'Rent Roll'!$V22,0)*'Rent Roll'!$T22*'Rent Roll'!$R22,"-"),"-")</f>
        <v>-</v>
      </c>
      <c r="AC77" s="92" t="str">
        <f>IFERROR(IF(AC$3='Rent Roll'!$U22,MAX(-SUMIF('Monthly Cash Flow'!$F$7:$EG$7,AC$4,'Monthly Cash Flow'!$F$18:$EG$18)-'Rent Roll'!$V22,0)*'Rent Roll'!$T22*'Rent Roll'!$R22,"-"),"-")</f>
        <v>-</v>
      </c>
      <c r="AD77" s="92" t="str">
        <f>IFERROR(IF(AD$3='Rent Roll'!$U22,MAX(-SUMIF('Monthly Cash Flow'!$F$7:$EG$7,AD$4,'Monthly Cash Flow'!$F$18:$EG$18)-'Rent Roll'!$V22,0)*'Rent Roll'!$T22*'Rent Roll'!$R22,"-"),"-")</f>
        <v>-</v>
      </c>
      <c r="AE77" s="92" t="str">
        <f>IFERROR(IF(AE$3='Rent Roll'!$U22,MAX(-SUMIF('Monthly Cash Flow'!$F$7:$EG$7,AE$4,'Monthly Cash Flow'!$F$18:$EG$18)-'Rent Roll'!$V22,0)*'Rent Roll'!$T22*'Rent Roll'!$R22,"-"),"-")</f>
        <v>-</v>
      </c>
      <c r="AF77" s="92" t="str">
        <f>IFERROR(IF(AF$3='Rent Roll'!$U22,MAX(-SUMIF('Monthly Cash Flow'!$F$7:$EG$7,AF$4,'Monthly Cash Flow'!$F$18:$EG$18)-'Rent Roll'!$V22,0)*'Rent Roll'!$T22*'Rent Roll'!$R22,"-"),"-")</f>
        <v>-</v>
      </c>
      <c r="AG77" s="92" t="str">
        <f>IFERROR(IF(AG$3='Rent Roll'!$U22,MAX(-SUMIF('Monthly Cash Flow'!$F$7:$EG$7,AG$4,'Monthly Cash Flow'!$F$18:$EG$18)-'Rent Roll'!$V22,0)*'Rent Roll'!$T22*'Rent Roll'!$R22,"-"),"-")</f>
        <v>-</v>
      </c>
      <c r="AH77" s="92" t="str">
        <f>IFERROR(IF(AH$3='Rent Roll'!$U22,MAX(-SUMIF('Monthly Cash Flow'!$F$7:$EG$7,AH$4,'Monthly Cash Flow'!$F$18:$EG$18)-'Rent Roll'!$V22,0)*'Rent Roll'!$T22*'Rent Roll'!$R22,"-"),"-")</f>
        <v>-</v>
      </c>
      <c r="AI77" s="92" t="str">
        <f>IFERROR(IF(AI$3='Rent Roll'!$U22,MAX(-SUMIF('Monthly Cash Flow'!$F$7:$EG$7,AI$4,'Monthly Cash Flow'!$F$18:$EG$18)-'Rent Roll'!$V22,0)*'Rent Roll'!$T22*'Rent Roll'!$R22,"-"),"-")</f>
        <v>-</v>
      </c>
      <c r="AJ77" s="92" t="str">
        <f>IFERROR(IF(AJ$3='Rent Roll'!$U22,MAX(-SUMIF('Monthly Cash Flow'!$F$7:$EG$7,AJ$4,'Monthly Cash Flow'!$F$18:$EG$18)-'Rent Roll'!$V22,0)*'Rent Roll'!$T22*'Rent Roll'!$R22,"-"),"-")</f>
        <v>-</v>
      </c>
      <c r="AK77" s="92" t="str">
        <f>IFERROR(IF(AK$3='Rent Roll'!$U22,MAX(-SUMIF('Monthly Cash Flow'!$F$7:$EG$7,AK$4,'Monthly Cash Flow'!$F$18:$EG$18)-'Rent Roll'!$V22,0)*'Rent Roll'!$T22*'Rent Roll'!$R22,"-"),"-")</f>
        <v>-</v>
      </c>
      <c r="AL77" s="92" t="str">
        <f>IFERROR(IF(AL$3='Rent Roll'!$U22,MAX(-SUMIF('Monthly Cash Flow'!$F$7:$EG$7,AL$4,'Monthly Cash Flow'!$F$18:$EG$18)-'Rent Roll'!$V22,0)*'Rent Roll'!$T22*'Rent Roll'!$R22,"-"),"-")</f>
        <v>-</v>
      </c>
      <c r="AM77" s="92" t="str">
        <f>IFERROR(IF(AM$3='Rent Roll'!$U22,MAX(-SUMIF('Monthly Cash Flow'!$F$7:$EG$7,AM$4,'Monthly Cash Flow'!$F$18:$EG$18)-'Rent Roll'!$V22,0)*'Rent Roll'!$T22*'Rent Roll'!$R22,"-"),"-")</f>
        <v>-</v>
      </c>
      <c r="AN77" s="92" t="str">
        <f>IFERROR(IF(AN$3='Rent Roll'!$U22,MAX(-SUMIF('Monthly Cash Flow'!$F$7:$EG$7,AN$4,'Monthly Cash Flow'!$F$18:$EG$18)-'Rent Roll'!$V22,0)*'Rent Roll'!$T22*'Rent Roll'!$R22,"-"),"-")</f>
        <v>-</v>
      </c>
      <c r="AO77" s="92" t="str">
        <f>IFERROR(IF(AO$3='Rent Roll'!$U22,MAX(-SUMIF('Monthly Cash Flow'!$F$7:$EG$7,AO$4,'Monthly Cash Flow'!$F$18:$EG$18)-'Rent Roll'!$V22,0)*'Rent Roll'!$T22*'Rent Roll'!$R22,"-"),"-")</f>
        <v>-</v>
      </c>
      <c r="AP77" s="92" t="str">
        <f>IFERROR(IF(AP$3='Rent Roll'!$U22,MAX(-SUMIF('Monthly Cash Flow'!$F$7:$EG$7,AP$4,'Monthly Cash Flow'!$F$18:$EG$18)-'Rent Roll'!$V22,0)*'Rent Roll'!$T22*'Rent Roll'!$R22,"-"),"-")</f>
        <v>-</v>
      </c>
      <c r="AQ77" s="92" t="str">
        <f>IFERROR(IF(AQ$3='Rent Roll'!$U22,MAX(-SUMIF('Monthly Cash Flow'!$F$7:$EG$7,AQ$4,'Monthly Cash Flow'!$F$18:$EG$18)-'Rent Roll'!$V22,0)*'Rent Roll'!$T22*'Rent Roll'!$R22,"-"),"-")</f>
        <v>-</v>
      </c>
      <c r="AR77" s="92" t="str">
        <f>IFERROR(IF(AR$3='Rent Roll'!$U22,MAX(-SUMIF('Monthly Cash Flow'!$F$7:$EG$7,AR$4,'Monthly Cash Flow'!$F$18:$EG$18)-'Rent Roll'!$V22,0)*'Rent Roll'!$T22*'Rent Roll'!$R22,"-"),"-")</f>
        <v>-</v>
      </c>
      <c r="AS77" s="92" t="str">
        <f>IFERROR(IF(AS$3='Rent Roll'!$U22,MAX(-SUMIF('Monthly Cash Flow'!$F$7:$EG$7,AS$4,'Monthly Cash Flow'!$F$18:$EG$18)-'Rent Roll'!$V22,0)*'Rent Roll'!$T22*'Rent Roll'!$R22,"-"),"-")</f>
        <v>-</v>
      </c>
      <c r="AT77" s="92" t="str">
        <f>IFERROR(IF(AT$3='Rent Roll'!$U22,MAX(-SUMIF('Monthly Cash Flow'!$F$7:$EG$7,AT$4,'Monthly Cash Flow'!$F$18:$EG$18)-'Rent Roll'!$V22,0)*'Rent Roll'!$T22*'Rent Roll'!$R22,"-"),"-")</f>
        <v>-</v>
      </c>
      <c r="AU77" s="92" t="str">
        <f>IFERROR(IF(AU$3='Rent Roll'!$U22,MAX(-SUMIF('Monthly Cash Flow'!$F$7:$EG$7,AU$4,'Monthly Cash Flow'!$F$18:$EG$18)-'Rent Roll'!$V22,0)*'Rent Roll'!$T22*'Rent Roll'!$R22,"-"),"-")</f>
        <v>-</v>
      </c>
      <c r="AV77" s="92" t="str">
        <f>IFERROR(IF(AV$3='Rent Roll'!$U22,MAX(-SUMIF('Monthly Cash Flow'!$F$7:$EG$7,AV$4,'Monthly Cash Flow'!$F$18:$EG$18)-'Rent Roll'!$V22,0)*'Rent Roll'!$T22*'Rent Roll'!$R22,"-"),"-")</f>
        <v>-</v>
      </c>
      <c r="AW77" s="92" t="str">
        <f>IFERROR(IF(AW$3='Rent Roll'!$U22,MAX(-SUMIF('Monthly Cash Flow'!$F$7:$EG$7,AW$4,'Monthly Cash Flow'!$F$18:$EG$18)-'Rent Roll'!$V22,0)*'Rent Roll'!$T22*'Rent Roll'!$R22,"-"),"-")</f>
        <v>-</v>
      </c>
      <c r="AX77" s="92" t="str">
        <f>IFERROR(IF(AX$3='Rent Roll'!$U22,MAX(-SUMIF('Monthly Cash Flow'!$F$7:$EG$7,AX$4,'Monthly Cash Flow'!$F$18:$EG$18)-'Rent Roll'!$V22,0)*'Rent Roll'!$T22*'Rent Roll'!$R22,"-"),"-")</f>
        <v>-</v>
      </c>
      <c r="AY77" s="92" t="str">
        <f>IFERROR(IF(AY$3='Rent Roll'!$U22,MAX(-SUMIF('Monthly Cash Flow'!$F$7:$EG$7,AY$4,'Monthly Cash Flow'!$F$18:$EG$18)-'Rent Roll'!$V22,0)*'Rent Roll'!$T22*'Rent Roll'!$R22,"-"),"-")</f>
        <v>-</v>
      </c>
      <c r="AZ77" s="92" t="str">
        <f>IFERROR(IF(AZ$3='Rent Roll'!$U22,MAX(-SUMIF('Monthly Cash Flow'!$F$7:$EG$7,AZ$4,'Monthly Cash Flow'!$F$18:$EG$18)-'Rent Roll'!$V22,0)*'Rent Roll'!$T22*'Rent Roll'!$R22,"-"),"-")</f>
        <v>-</v>
      </c>
      <c r="BA77" s="92" t="str">
        <f>IFERROR(IF(BA$3='Rent Roll'!$U22,MAX(-SUMIF('Monthly Cash Flow'!$F$7:$EG$7,BA$4,'Monthly Cash Flow'!$F$18:$EG$18)-'Rent Roll'!$V22,0)*'Rent Roll'!$T22*'Rent Roll'!$R22,"-"),"-")</f>
        <v>-</v>
      </c>
      <c r="BB77" s="92" t="str">
        <f>IFERROR(IF(BB$3='Rent Roll'!$U22,MAX(-SUMIF('Monthly Cash Flow'!$F$7:$EG$7,BB$4,'Monthly Cash Flow'!$F$18:$EG$18)-'Rent Roll'!$V22,0)*'Rent Roll'!$T22*'Rent Roll'!$R22,"-"),"-")</f>
        <v>-</v>
      </c>
      <c r="BC77" s="92" t="str">
        <f>IFERROR(IF(BC$3='Rent Roll'!$U22,MAX(-SUMIF('Monthly Cash Flow'!$F$7:$EG$7,BC$4,'Monthly Cash Flow'!$F$18:$EG$18)-'Rent Roll'!$V22,0)*'Rent Roll'!$T22*'Rent Roll'!$R22,"-"),"-")</f>
        <v>-</v>
      </c>
      <c r="BD77" s="92" t="str">
        <f>IFERROR(IF(BD$3='Rent Roll'!$U22,MAX(-SUMIF('Monthly Cash Flow'!$F$7:$EG$7,BD$4,'Monthly Cash Flow'!$F$18:$EG$18)-'Rent Roll'!$V22,0)*'Rent Roll'!$T22*'Rent Roll'!$R22,"-"),"-")</f>
        <v>-</v>
      </c>
      <c r="BE77" s="92" t="str">
        <f>IFERROR(IF(BE$3='Rent Roll'!$U22,MAX(-SUMIF('Monthly Cash Flow'!$F$7:$EG$7,BE$4,'Monthly Cash Flow'!$F$18:$EG$18)-'Rent Roll'!$V22,0)*'Rent Roll'!$T22*'Rent Roll'!$R22,"-"),"-")</f>
        <v>-</v>
      </c>
      <c r="BF77" s="92" t="str">
        <f>IFERROR(IF(BF$3='Rent Roll'!$U22,MAX(-SUMIF('Monthly Cash Flow'!$F$7:$EG$7,BF$4,'Monthly Cash Flow'!$F$18:$EG$18)-'Rent Roll'!$V22,0)*'Rent Roll'!$T22*'Rent Roll'!$R22,"-"),"-")</f>
        <v>-</v>
      </c>
      <c r="BG77" s="92" t="str">
        <f>IFERROR(IF(BG$3='Rent Roll'!$U22,MAX(-SUMIF('Monthly Cash Flow'!$F$7:$EG$7,BG$4,'Monthly Cash Flow'!$F$18:$EG$18)-'Rent Roll'!$V22,0)*'Rent Roll'!$T22*'Rent Roll'!$R22,"-"),"-")</f>
        <v>-</v>
      </c>
      <c r="BH77" s="92" t="str">
        <f>IFERROR(IF(BH$3='Rent Roll'!$U22,MAX(-SUMIF('Monthly Cash Flow'!$F$7:$EG$7,BH$4,'Monthly Cash Flow'!$F$18:$EG$18)-'Rent Roll'!$V22,0)*'Rent Roll'!$T22*'Rent Roll'!$R22,"-"),"-")</f>
        <v>-</v>
      </c>
      <c r="BI77" s="92" t="str">
        <f>IFERROR(IF(BI$3='Rent Roll'!$U22,MAX(-SUMIF('Monthly Cash Flow'!$F$7:$EG$7,BI$4,'Monthly Cash Flow'!$F$18:$EG$18)-'Rent Roll'!$V22,0)*'Rent Roll'!$T22*'Rent Roll'!$R22,"-"),"-")</f>
        <v>-</v>
      </c>
      <c r="BJ77" s="92" t="str">
        <f>IFERROR(IF(BJ$3='Rent Roll'!$U22,MAX(-SUMIF('Monthly Cash Flow'!$F$7:$EG$7,BJ$4,'Monthly Cash Flow'!$F$18:$EG$18)-'Rent Roll'!$V22,0)*'Rent Roll'!$T22*'Rent Roll'!$R22,"-"),"-")</f>
        <v>-</v>
      </c>
      <c r="BK77" s="92" t="str">
        <f>IFERROR(IF(BK$3='Rent Roll'!$U22,MAX(-SUMIF('Monthly Cash Flow'!$F$7:$EG$7,BK$4,'Monthly Cash Flow'!$F$18:$EG$18)-'Rent Roll'!$V22,0)*'Rent Roll'!$T22*'Rent Roll'!$R22,"-"),"-")</f>
        <v>-</v>
      </c>
      <c r="BL77" s="92" t="str">
        <f>IFERROR(IF(BL$3='Rent Roll'!$U22,MAX(-SUMIF('Monthly Cash Flow'!$F$7:$EG$7,BL$4,'Monthly Cash Flow'!$F$18:$EG$18)-'Rent Roll'!$V22,0)*'Rent Roll'!$T22*'Rent Roll'!$R22,"-"),"-")</f>
        <v>-</v>
      </c>
      <c r="BM77" s="92" t="str">
        <f>IFERROR(IF(BM$3='Rent Roll'!$U22,MAX(-SUMIF('Monthly Cash Flow'!$F$7:$EG$7,BM$4,'Monthly Cash Flow'!$F$18:$EG$18)-'Rent Roll'!$V22,0)*'Rent Roll'!$T22*'Rent Roll'!$R22,"-"),"-")</f>
        <v>-</v>
      </c>
      <c r="BN77" s="92" t="str">
        <f>IFERROR(IF(BN$3='Rent Roll'!$U22,MAX(-SUMIF('Monthly Cash Flow'!$F$7:$EG$7,BN$4,'Monthly Cash Flow'!$F$18:$EG$18)-'Rent Roll'!$V22,0)*'Rent Roll'!$T22*'Rent Roll'!$R22,"-"),"-")</f>
        <v>-</v>
      </c>
      <c r="BO77" s="92" t="str">
        <f>IFERROR(IF(BO$3='Rent Roll'!$U22,MAX(-SUMIF('Monthly Cash Flow'!$F$7:$EG$7,BO$4,'Monthly Cash Flow'!$F$18:$EG$18)-'Rent Roll'!$V22,0)*'Rent Roll'!$T22*'Rent Roll'!$R22,"-"),"-")</f>
        <v>-</v>
      </c>
      <c r="BP77" s="92" t="str">
        <f>IFERROR(IF(BP$3='Rent Roll'!$U22,MAX(-SUMIF('Monthly Cash Flow'!$F$7:$EG$7,BP$4,'Monthly Cash Flow'!$F$18:$EG$18)-'Rent Roll'!$V22,0)*'Rent Roll'!$T22*'Rent Roll'!$R22,"-"),"-")</f>
        <v>-</v>
      </c>
      <c r="BQ77" s="92" t="str">
        <f>IFERROR(IF(BQ$3='Rent Roll'!$U22,MAX(-SUMIF('Monthly Cash Flow'!$F$7:$EG$7,BQ$4,'Monthly Cash Flow'!$F$18:$EG$18)-'Rent Roll'!$V22,0)*'Rent Roll'!$T22*'Rent Roll'!$R22,"-"),"-")</f>
        <v>-</v>
      </c>
      <c r="BR77" s="92" t="str">
        <f>IFERROR(IF(BR$3='Rent Roll'!$U22,MAX(-SUMIF('Monthly Cash Flow'!$F$7:$EG$7,BR$4,'Monthly Cash Flow'!$F$18:$EG$18)-'Rent Roll'!$V22,0)*'Rent Roll'!$T22*'Rent Roll'!$R22,"-"),"-")</f>
        <v>-</v>
      </c>
      <c r="BS77" s="92" t="str">
        <f>IFERROR(IF(BS$3='Rent Roll'!$U22,MAX(-SUMIF('Monthly Cash Flow'!$F$7:$EG$7,BS$4,'Monthly Cash Flow'!$F$18:$EG$18)-'Rent Roll'!$V22,0)*'Rent Roll'!$T22*'Rent Roll'!$R22,"-"),"-")</f>
        <v>-</v>
      </c>
      <c r="BT77" s="92" t="str">
        <f>IFERROR(IF(BT$3='Rent Roll'!$U22,MAX(-SUMIF('Monthly Cash Flow'!$F$7:$EG$7,BT$4,'Monthly Cash Flow'!$F$18:$EG$18)-'Rent Roll'!$V22,0)*'Rent Roll'!$T22*'Rent Roll'!$R22,"-"),"-")</f>
        <v>-</v>
      </c>
      <c r="BU77" s="92" t="str">
        <f>IFERROR(IF(BU$3='Rent Roll'!$U22,MAX(-SUMIF('Monthly Cash Flow'!$F$7:$EG$7,BU$4,'Monthly Cash Flow'!$F$18:$EG$18)-'Rent Roll'!$V22,0)*'Rent Roll'!$T22*'Rent Roll'!$R22,"-"),"-")</f>
        <v>-</v>
      </c>
      <c r="BV77" s="92" t="str">
        <f>IFERROR(IF(BV$3='Rent Roll'!$U22,MAX(-SUMIF('Monthly Cash Flow'!$F$7:$EG$7,BV$4,'Monthly Cash Flow'!$F$18:$EG$18)-'Rent Roll'!$V22,0)*'Rent Roll'!$T22*'Rent Roll'!$R22,"-"),"-")</f>
        <v>-</v>
      </c>
      <c r="BW77" s="92" t="str">
        <f>IFERROR(IF(BW$3='Rent Roll'!$U22,MAX(-SUMIF('Monthly Cash Flow'!$F$7:$EG$7,BW$4,'Monthly Cash Flow'!$F$18:$EG$18)-'Rent Roll'!$V22,0)*'Rent Roll'!$T22*'Rent Roll'!$R22,"-"),"-")</f>
        <v>-</v>
      </c>
      <c r="BX77" s="92" t="str">
        <f>IFERROR(IF(BX$3='Rent Roll'!$U22,MAX(-SUMIF('Monthly Cash Flow'!$F$7:$EG$7,BX$4,'Monthly Cash Flow'!$F$18:$EG$18)-'Rent Roll'!$V22,0)*'Rent Roll'!$T22*'Rent Roll'!$R22,"-"),"-")</f>
        <v>-</v>
      </c>
      <c r="BY77" s="92" t="str">
        <f>IFERROR(IF(BY$3='Rent Roll'!$U22,MAX(-SUMIF('Monthly Cash Flow'!$F$7:$EG$7,BY$4,'Monthly Cash Flow'!$F$18:$EG$18)-'Rent Roll'!$V22,0)*'Rent Roll'!$T22*'Rent Roll'!$R22,"-"),"-")</f>
        <v>-</v>
      </c>
      <c r="BZ77" s="92" t="str">
        <f>IFERROR(IF(BZ$3='Rent Roll'!$U22,MAX(-SUMIF('Monthly Cash Flow'!$F$7:$EG$7,BZ$4,'Monthly Cash Flow'!$F$18:$EG$18)-'Rent Roll'!$V22,0)*'Rent Roll'!$T22*'Rent Roll'!$R22,"-"),"-")</f>
        <v>-</v>
      </c>
      <c r="CA77" s="92" t="str">
        <f>IFERROR(IF(CA$3='Rent Roll'!$U22,MAX(-SUMIF('Monthly Cash Flow'!$F$7:$EG$7,CA$4,'Monthly Cash Flow'!$F$18:$EG$18)-'Rent Roll'!$V22,0)*'Rent Roll'!$T22*'Rent Roll'!$R22,"-"),"-")</f>
        <v>-</v>
      </c>
      <c r="CB77" s="92" t="str">
        <f>IFERROR(IF(CB$3='Rent Roll'!$U22,MAX(-SUMIF('Monthly Cash Flow'!$F$7:$EG$7,CB$4,'Monthly Cash Flow'!$F$18:$EG$18)-'Rent Roll'!$V22,0)*'Rent Roll'!$T22*'Rent Roll'!$R22,"-"),"-")</f>
        <v>-</v>
      </c>
      <c r="CC77" s="92" t="str">
        <f>IFERROR(IF(CC$3='Rent Roll'!$U22,MAX(-SUMIF('Monthly Cash Flow'!$F$7:$EG$7,CC$4,'Monthly Cash Flow'!$F$18:$EG$18)-'Rent Roll'!$V22,0)*'Rent Roll'!$T22*'Rent Roll'!$R22,"-"),"-")</f>
        <v>-</v>
      </c>
      <c r="CD77" s="92" t="str">
        <f>IFERROR(IF(CD$3='Rent Roll'!$U22,MAX(-SUMIF('Monthly Cash Flow'!$F$7:$EG$7,CD$4,'Monthly Cash Flow'!$F$18:$EG$18)-'Rent Roll'!$V22,0)*'Rent Roll'!$T22*'Rent Roll'!$R22,"-"),"-")</f>
        <v>-</v>
      </c>
      <c r="CE77" s="92" t="str">
        <f>IFERROR(IF(CE$3='Rent Roll'!$U22,MAX(-SUMIF('Monthly Cash Flow'!$F$7:$EG$7,CE$4,'Monthly Cash Flow'!$F$18:$EG$18)-'Rent Roll'!$V22,0)*'Rent Roll'!$T22*'Rent Roll'!$R22,"-"),"-")</f>
        <v>-</v>
      </c>
      <c r="CF77" s="92" t="str">
        <f>IFERROR(IF(CF$3='Rent Roll'!$U22,MAX(-SUMIF('Monthly Cash Flow'!$F$7:$EG$7,CF$4,'Monthly Cash Flow'!$F$18:$EG$18)-'Rent Roll'!$V22,0)*'Rent Roll'!$T22*'Rent Roll'!$R22,"-"),"-")</f>
        <v>-</v>
      </c>
      <c r="CG77" s="92" t="str">
        <f>IFERROR(IF(CG$3='Rent Roll'!$U22,MAX(-SUMIF('Monthly Cash Flow'!$F$7:$EG$7,CG$4,'Monthly Cash Flow'!$F$18:$EG$18)-'Rent Roll'!$V22,0)*'Rent Roll'!$T22*'Rent Roll'!$R22,"-"),"-")</f>
        <v>-</v>
      </c>
      <c r="CH77" s="92" t="str">
        <f>IFERROR(IF(CH$3='Rent Roll'!$U22,MAX(-SUMIF('Monthly Cash Flow'!$F$7:$EG$7,CH$4,'Monthly Cash Flow'!$F$18:$EG$18)-'Rent Roll'!$V22,0)*'Rent Roll'!$T22*'Rent Roll'!$R22,"-"),"-")</f>
        <v>-</v>
      </c>
      <c r="CI77" s="92" t="str">
        <f>IFERROR(IF(CI$3='Rent Roll'!$U22,MAX(-SUMIF('Monthly Cash Flow'!$F$7:$EG$7,CI$4,'Monthly Cash Flow'!$F$18:$EG$18)-'Rent Roll'!$V22,0)*'Rent Roll'!$T22*'Rent Roll'!$R22,"-"),"-")</f>
        <v>-</v>
      </c>
      <c r="CJ77" s="92" t="str">
        <f>IFERROR(IF(CJ$3='Rent Roll'!$U22,MAX(-SUMIF('Monthly Cash Flow'!$F$7:$EG$7,CJ$4,'Monthly Cash Flow'!$F$18:$EG$18)-'Rent Roll'!$V22,0)*'Rent Roll'!$T22*'Rent Roll'!$R22,"-"),"-")</f>
        <v>-</v>
      </c>
      <c r="CK77" s="92" t="str">
        <f>IFERROR(IF(CK$3='Rent Roll'!$U22,MAX(-SUMIF('Monthly Cash Flow'!$F$7:$EG$7,CK$4,'Monthly Cash Flow'!$F$18:$EG$18)-'Rent Roll'!$V22,0)*'Rent Roll'!$T22*'Rent Roll'!$R22,"-"),"-")</f>
        <v>-</v>
      </c>
      <c r="CL77" s="92" t="str">
        <f>IFERROR(IF(CL$3='Rent Roll'!$U22,MAX(-SUMIF('Monthly Cash Flow'!$F$7:$EG$7,CL$4,'Monthly Cash Flow'!$F$18:$EG$18)-'Rent Roll'!$V22,0)*'Rent Roll'!$T22*'Rent Roll'!$R22,"-"),"-")</f>
        <v>-</v>
      </c>
      <c r="CM77" s="92" t="str">
        <f>IFERROR(IF(CM$3='Rent Roll'!$U22,MAX(-SUMIF('Monthly Cash Flow'!$F$7:$EG$7,CM$4,'Monthly Cash Flow'!$F$18:$EG$18)-'Rent Roll'!$V22,0)*'Rent Roll'!$T22*'Rent Roll'!$R22,"-"),"-")</f>
        <v>-</v>
      </c>
      <c r="CN77" s="92" t="str">
        <f>IFERROR(IF(CN$3='Rent Roll'!$U22,MAX(-SUMIF('Monthly Cash Flow'!$F$7:$EG$7,CN$4,'Monthly Cash Flow'!$F$18:$EG$18)-'Rent Roll'!$V22,0)*'Rent Roll'!$T22*'Rent Roll'!$R22,"-"),"-")</f>
        <v>-</v>
      </c>
      <c r="CO77" s="92" t="str">
        <f>IFERROR(IF(CO$3='Rent Roll'!$U22,MAX(-SUMIF('Monthly Cash Flow'!$F$7:$EG$7,CO$4,'Monthly Cash Flow'!$F$18:$EG$18)-'Rent Roll'!$V22,0)*'Rent Roll'!$T22*'Rent Roll'!$R22,"-"),"-")</f>
        <v>-</v>
      </c>
      <c r="CP77" s="92" t="str">
        <f>IFERROR(IF(CP$3='Rent Roll'!$U22,MAX(-SUMIF('Monthly Cash Flow'!$F$7:$EG$7,CP$4,'Monthly Cash Flow'!$F$18:$EG$18)-'Rent Roll'!$V22,0)*'Rent Roll'!$T22*'Rent Roll'!$R22,"-"),"-")</f>
        <v>-</v>
      </c>
      <c r="CQ77" s="92" t="str">
        <f>IFERROR(IF(CQ$3='Rent Roll'!$U22,MAX(-SUMIF('Monthly Cash Flow'!$F$7:$EG$7,CQ$4,'Monthly Cash Flow'!$F$18:$EG$18)-'Rent Roll'!$V22,0)*'Rent Roll'!$T22*'Rent Roll'!$R22,"-"),"-")</f>
        <v>-</v>
      </c>
      <c r="CR77" s="92" t="str">
        <f>IFERROR(IF(CR$3='Rent Roll'!$U22,MAX(-SUMIF('Monthly Cash Flow'!$F$7:$EG$7,CR$4,'Monthly Cash Flow'!$F$18:$EG$18)-'Rent Roll'!$V22,0)*'Rent Roll'!$T22*'Rent Roll'!$R22,"-"),"-")</f>
        <v>-</v>
      </c>
      <c r="CS77" s="92" t="str">
        <f>IFERROR(IF(CS$3='Rent Roll'!$U22,MAX(-SUMIF('Monthly Cash Flow'!$F$7:$EG$7,CS$4,'Monthly Cash Flow'!$F$18:$EG$18)-'Rent Roll'!$V22,0)*'Rent Roll'!$T22*'Rent Roll'!$R22,"-"),"-")</f>
        <v>-</v>
      </c>
      <c r="CT77" s="92" t="str">
        <f>IFERROR(IF(CT$3='Rent Roll'!$U22,MAX(-SUMIF('Monthly Cash Flow'!$F$7:$EG$7,CT$4,'Monthly Cash Flow'!$F$18:$EG$18)-'Rent Roll'!$V22,0)*'Rent Roll'!$T22*'Rent Roll'!$R22,"-"),"-")</f>
        <v>-</v>
      </c>
      <c r="CU77" s="92" t="str">
        <f>IFERROR(IF(CU$3='Rent Roll'!$U22,MAX(-SUMIF('Monthly Cash Flow'!$F$7:$EG$7,CU$4,'Monthly Cash Flow'!$F$18:$EG$18)-'Rent Roll'!$V22,0)*'Rent Roll'!$T22*'Rent Roll'!$R22,"-"),"-")</f>
        <v>-</v>
      </c>
      <c r="CV77" s="92" t="str">
        <f>IFERROR(IF(CV$3='Rent Roll'!$U22,MAX(-SUMIF('Monthly Cash Flow'!$F$7:$EG$7,CV$4,'Monthly Cash Flow'!$F$18:$EG$18)-'Rent Roll'!$V22,0)*'Rent Roll'!$T22*'Rent Roll'!$R22,"-"),"-")</f>
        <v>-</v>
      </c>
      <c r="CW77" s="92" t="str">
        <f>IFERROR(IF(CW$3='Rent Roll'!$U22,MAX(-SUMIF('Monthly Cash Flow'!$F$7:$EG$7,CW$4,'Monthly Cash Flow'!$F$18:$EG$18)-'Rent Roll'!$V22,0)*'Rent Roll'!$T22*'Rent Roll'!$R22,"-"),"-")</f>
        <v>-</v>
      </c>
      <c r="CX77" s="92" t="str">
        <f>IFERROR(IF(CX$3='Rent Roll'!$U22,MAX(-SUMIF('Monthly Cash Flow'!$F$7:$EG$7,CX$4,'Monthly Cash Flow'!$F$18:$EG$18)-'Rent Roll'!$V22,0)*'Rent Roll'!$T22*'Rent Roll'!$R22,"-"),"-")</f>
        <v>-</v>
      </c>
      <c r="CY77" s="92" t="str">
        <f>IFERROR(IF(CY$3='Rent Roll'!$U22,MAX(-SUMIF('Monthly Cash Flow'!$F$7:$EG$7,CY$4,'Monthly Cash Flow'!$F$18:$EG$18)-'Rent Roll'!$V22,0)*'Rent Roll'!$T22*'Rent Roll'!$R22,"-"),"-")</f>
        <v>-</v>
      </c>
      <c r="CZ77" s="92" t="str">
        <f>IFERROR(IF(CZ$3='Rent Roll'!$U22,MAX(-SUMIF('Monthly Cash Flow'!$F$7:$EG$7,CZ$4,'Monthly Cash Flow'!$F$18:$EG$18)-'Rent Roll'!$V22,0)*'Rent Roll'!$T22*'Rent Roll'!$R22,"-"),"-")</f>
        <v>-</v>
      </c>
      <c r="DA77" s="92" t="str">
        <f>IFERROR(IF(DA$3='Rent Roll'!$U22,MAX(-SUMIF('Monthly Cash Flow'!$F$7:$EG$7,DA$4,'Monthly Cash Flow'!$F$18:$EG$18)-'Rent Roll'!$V22,0)*'Rent Roll'!$T22*'Rent Roll'!$R22,"-"),"-")</f>
        <v>-</v>
      </c>
      <c r="DB77" s="92" t="str">
        <f>IFERROR(IF(DB$3='Rent Roll'!$U22,MAX(-SUMIF('Monthly Cash Flow'!$F$7:$EG$7,DB$4,'Monthly Cash Flow'!$F$18:$EG$18)-'Rent Roll'!$V22,0)*'Rent Roll'!$T22*'Rent Roll'!$R22,"-"),"-")</f>
        <v>-</v>
      </c>
      <c r="DC77" s="92" t="str">
        <f>IFERROR(IF(DC$3='Rent Roll'!$U22,MAX(-SUMIF('Monthly Cash Flow'!$F$7:$EG$7,DC$4,'Monthly Cash Flow'!$F$18:$EG$18)-'Rent Roll'!$V22,0)*'Rent Roll'!$T22*'Rent Roll'!$R22,"-"),"-")</f>
        <v>-</v>
      </c>
      <c r="DD77" s="92" t="str">
        <f>IFERROR(IF(DD$3='Rent Roll'!$U22,MAX(-SUMIF('Monthly Cash Flow'!$F$7:$EG$7,DD$4,'Monthly Cash Flow'!$F$18:$EG$18)-'Rent Roll'!$V22,0)*'Rent Roll'!$T22*'Rent Roll'!$R22,"-"),"-")</f>
        <v>-</v>
      </c>
      <c r="DE77" s="92" t="str">
        <f>IFERROR(IF(DE$3='Rent Roll'!$U22,MAX(-SUMIF('Monthly Cash Flow'!$F$7:$EG$7,DE$4,'Monthly Cash Flow'!$F$18:$EG$18)-'Rent Roll'!$V22,0)*'Rent Roll'!$T22*'Rent Roll'!$R22,"-"),"-")</f>
        <v>-</v>
      </c>
      <c r="DF77" s="92" t="str">
        <f>IFERROR(IF(DF$3='Rent Roll'!$U22,MAX(-SUMIF('Monthly Cash Flow'!$F$7:$EG$7,DF$4,'Monthly Cash Flow'!$F$18:$EG$18)-'Rent Roll'!$V22,0)*'Rent Roll'!$T22*'Rent Roll'!$R22,"-"),"-")</f>
        <v>-</v>
      </c>
      <c r="DG77" s="92" t="str">
        <f>IFERROR(IF(DG$3='Rent Roll'!$U22,MAX(-SUMIF('Monthly Cash Flow'!$F$7:$EG$7,DG$4,'Monthly Cash Flow'!$F$18:$EG$18)-'Rent Roll'!$V22,0)*'Rent Roll'!$T22*'Rent Roll'!$R22,"-"),"-")</f>
        <v>-</v>
      </c>
      <c r="DH77" s="92" t="str">
        <f>IFERROR(IF(DH$3='Rent Roll'!$U22,MAX(-SUMIF('Monthly Cash Flow'!$F$7:$EG$7,DH$4,'Monthly Cash Flow'!$F$18:$EG$18)-'Rent Roll'!$V22,0)*'Rent Roll'!$T22*'Rent Roll'!$R22,"-"),"-")</f>
        <v>-</v>
      </c>
      <c r="DI77" s="92" t="str">
        <f>IFERROR(IF(DI$3='Rent Roll'!$U22,MAX(-SUMIF('Monthly Cash Flow'!$F$7:$EG$7,DI$4,'Monthly Cash Flow'!$F$18:$EG$18)-'Rent Roll'!$V22,0)*'Rent Roll'!$T22*'Rent Roll'!$R22,"-"),"-")</f>
        <v>-</v>
      </c>
      <c r="DJ77" s="92" t="str">
        <f>IFERROR(IF(DJ$3='Rent Roll'!$U22,MAX(-SUMIF('Monthly Cash Flow'!$F$7:$EG$7,DJ$4,'Monthly Cash Flow'!$F$18:$EG$18)-'Rent Roll'!$V22,0)*'Rent Roll'!$T22*'Rent Roll'!$R22,"-"),"-")</f>
        <v>-</v>
      </c>
      <c r="DK77" s="92" t="str">
        <f>IFERROR(IF(DK$3='Rent Roll'!$U22,MAX(-SUMIF('Monthly Cash Flow'!$F$7:$EG$7,DK$4,'Monthly Cash Flow'!$F$18:$EG$18)-'Rent Roll'!$V22,0)*'Rent Roll'!$T22*'Rent Roll'!$R22,"-"),"-")</f>
        <v>-</v>
      </c>
      <c r="DL77" s="92" t="str">
        <f>IFERROR(IF(DL$3='Rent Roll'!$U22,MAX(-SUMIF('Monthly Cash Flow'!$F$7:$EG$7,DL$4,'Monthly Cash Flow'!$F$18:$EG$18)-'Rent Roll'!$V22,0)*'Rent Roll'!$T22*'Rent Roll'!$R22,"-"),"-")</f>
        <v>-</v>
      </c>
      <c r="DM77" s="92" t="str">
        <f>IFERROR(IF(DM$3='Rent Roll'!$U22,MAX(-SUMIF('Monthly Cash Flow'!$F$7:$EG$7,DM$4,'Monthly Cash Flow'!$F$18:$EG$18)-'Rent Roll'!$V22,0)*'Rent Roll'!$T22*'Rent Roll'!$R22,"-"),"-")</f>
        <v>-</v>
      </c>
      <c r="DN77" s="92" t="str">
        <f>IFERROR(IF(DN$3='Rent Roll'!$U22,MAX(-SUMIF('Monthly Cash Flow'!$F$7:$EG$7,DN$4,'Monthly Cash Flow'!$F$18:$EG$18)-'Rent Roll'!$V22,0)*'Rent Roll'!$T22*'Rent Roll'!$R22,"-"),"-")</f>
        <v>-</v>
      </c>
      <c r="DO77" s="92" t="str">
        <f>IFERROR(IF(DO$3='Rent Roll'!$U22,MAX(-SUMIF('Monthly Cash Flow'!$F$7:$EG$7,DO$4,'Monthly Cash Flow'!$F$18:$EG$18)-'Rent Roll'!$V22,0)*'Rent Roll'!$T22*'Rent Roll'!$R22,"-"),"-")</f>
        <v>-</v>
      </c>
      <c r="DP77" s="92" t="str">
        <f>IFERROR(IF(DP$3='Rent Roll'!$U22,MAX(-SUMIF('Monthly Cash Flow'!$F$7:$EG$7,DP$4,'Monthly Cash Flow'!$F$18:$EG$18)-'Rent Roll'!$V22,0)*'Rent Roll'!$T22*'Rent Roll'!$R22,"-"),"-")</f>
        <v>-</v>
      </c>
      <c r="DQ77" s="92" t="str">
        <f>IFERROR(IF(DQ$3='Rent Roll'!$U22,MAX(-SUMIF('Monthly Cash Flow'!$F$7:$EG$7,DQ$4,'Monthly Cash Flow'!$F$18:$EG$18)-'Rent Roll'!$V22,0)*'Rent Roll'!$T22*'Rent Roll'!$R22,"-"),"-")</f>
        <v>-</v>
      </c>
      <c r="DR77" s="92" t="str">
        <f>IFERROR(IF(DR$3='Rent Roll'!$U22,MAX(-SUMIF('Monthly Cash Flow'!$F$7:$EG$7,DR$4,'Monthly Cash Flow'!$F$18:$EG$18)-'Rent Roll'!$V22,0)*'Rent Roll'!$T22*'Rent Roll'!$R22,"-"),"-")</f>
        <v>-</v>
      </c>
      <c r="DS77" s="92" t="str">
        <f>IFERROR(IF(DS$3='Rent Roll'!$U22,MAX(-SUMIF('Monthly Cash Flow'!$F$7:$EG$7,DS$4,'Monthly Cash Flow'!$F$18:$EG$18)-'Rent Roll'!$V22,0)*'Rent Roll'!$T22*'Rent Roll'!$R22,"-"),"-")</f>
        <v>-</v>
      </c>
      <c r="DT77" s="92" t="str">
        <f>IFERROR(IF(DT$3='Rent Roll'!$U22,MAX(-SUMIF('Monthly Cash Flow'!$F$7:$EG$7,DT$4,'Monthly Cash Flow'!$F$18:$EG$18)-'Rent Roll'!$V22,0)*'Rent Roll'!$T22*'Rent Roll'!$R22,"-"),"-")</f>
        <v>-</v>
      </c>
      <c r="DU77" s="92" t="str">
        <f>IFERROR(IF(DU$3='Rent Roll'!$U22,MAX(-SUMIF('Monthly Cash Flow'!$F$7:$EG$7,DU$4,'Monthly Cash Flow'!$F$18:$EG$18)-'Rent Roll'!$V22,0)*'Rent Roll'!$T22*'Rent Roll'!$R22,"-"),"-")</f>
        <v>-</v>
      </c>
      <c r="DV77" s="92" t="str">
        <f>IFERROR(IF(DV$3='Rent Roll'!$U22,MAX(-SUMIF('Monthly Cash Flow'!$F$7:$EG$7,DV$4,'Monthly Cash Flow'!$F$18:$EG$18)-'Rent Roll'!$V22,0)*'Rent Roll'!$T22*'Rent Roll'!$R22,"-"),"-")</f>
        <v>-</v>
      </c>
      <c r="DW77" s="92" t="str">
        <f>IFERROR(IF(DW$3='Rent Roll'!$U22,MAX(-SUMIF('Monthly Cash Flow'!$F$7:$EG$7,DW$4,'Monthly Cash Flow'!$F$18:$EG$18)-'Rent Roll'!$V22,0)*'Rent Roll'!$T22*'Rent Roll'!$R22,"-"),"-")</f>
        <v>-</v>
      </c>
      <c r="DX77" s="92" t="str">
        <f>IFERROR(IF(DX$3='Rent Roll'!$U22,MAX(-SUMIF('Monthly Cash Flow'!$F$7:$EG$7,DX$4,'Monthly Cash Flow'!$F$18:$EG$18)-'Rent Roll'!$V22,0)*'Rent Roll'!$T22*'Rent Roll'!$R22,"-"),"-")</f>
        <v>-</v>
      </c>
      <c r="DY77" s="92" t="str">
        <f>IFERROR(IF(DY$3='Rent Roll'!$U22,MAX(-SUMIF('Monthly Cash Flow'!$F$7:$EG$7,DY$4,'Monthly Cash Flow'!$F$18:$EG$18)-'Rent Roll'!$V22,0)*'Rent Roll'!$T22*'Rent Roll'!$R22,"-"),"-")</f>
        <v>-</v>
      </c>
      <c r="DZ77" s="92" t="str">
        <f>IFERROR(IF(DZ$3='Rent Roll'!$U22,MAX(-SUMIF('Monthly Cash Flow'!$F$7:$EG$7,DZ$4,'Monthly Cash Flow'!$F$18:$EG$18)-'Rent Roll'!$V22,0)*'Rent Roll'!$T22*'Rent Roll'!$R22,"-"),"-")</f>
        <v>-</v>
      </c>
      <c r="EA77" s="92" t="str">
        <f>IFERROR(IF(EA$3='Rent Roll'!$U22,MAX(-SUMIF('Monthly Cash Flow'!$F$7:$EG$7,EA$4,'Monthly Cash Flow'!$F$18:$EG$18)-'Rent Roll'!$V22,0)*'Rent Roll'!$T22*'Rent Roll'!$R22,"-"),"-")</f>
        <v>-</v>
      </c>
      <c r="EB77" s="92" t="str">
        <f>IFERROR(IF(EB$3='Rent Roll'!$U22,MAX(-SUMIF('Monthly Cash Flow'!$F$7:$EG$7,EB$4,'Monthly Cash Flow'!$F$18:$EG$18)-'Rent Roll'!$V22,0)*'Rent Roll'!$T22*'Rent Roll'!$R22,"-"),"-")</f>
        <v>-</v>
      </c>
      <c r="EC77" s="92" t="str">
        <f>IFERROR(IF(EC$3='Rent Roll'!$U22,MAX(-SUMIF('Monthly Cash Flow'!$F$7:$EG$7,EC$4,'Monthly Cash Flow'!$F$18:$EG$18)-'Rent Roll'!$V22,0)*'Rent Roll'!$T22*'Rent Roll'!$R22,"-"),"-")</f>
        <v>-</v>
      </c>
      <c r="ED77" s="92" t="str">
        <f>IFERROR(IF(ED$3='Rent Roll'!$U22,MAX(-SUMIF('Monthly Cash Flow'!$F$7:$EG$7,ED$4,'Monthly Cash Flow'!$F$18:$EG$18)-'Rent Roll'!$V22,0)*'Rent Roll'!$T22*'Rent Roll'!$R22,"-"),"-")</f>
        <v>-</v>
      </c>
      <c r="EE77" s="92" t="str">
        <f>IFERROR(IF(EE$3='Rent Roll'!$U22,MAX(-SUMIF('Monthly Cash Flow'!$F$7:$EG$7,EE$4,'Monthly Cash Flow'!$F$18:$EG$18)-'Rent Roll'!$V22,0)*'Rent Roll'!$T22*'Rent Roll'!$R22,"-"),"-")</f>
        <v>-</v>
      </c>
      <c r="EF77" s="214" t="str">
        <f>IFERROR(IF(EF$3='Rent Roll'!$U22,MAX(-SUMIF('Monthly Cash Flow'!$F$7:$EG$7,EF$4,'Monthly Cash Flow'!$F$18:$EG$18)-'Rent Roll'!$V22,0)*'Rent Roll'!$T22*'Rent Roll'!$R22,"-"),"-")</f>
        <v>-</v>
      </c>
      <c r="EG77" s="251" t="s">
        <v>109</v>
      </c>
    </row>
    <row r="78" spans="2:137" x14ac:dyDescent="0.25">
      <c r="B78" s="291"/>
      <c r="C78" s="287" t="str">
        <f>CONCATENATE('Rent Roll'!B23&amp;" - "&amp;'Rent Roll'!C23)</f>
        <v xml:space="preserve"> - </v>
      </c>
      <c r="D78" s="214">
        <f t="shared" si="148"/>
        <v>0</v>
      </c>
      <c r="E78" s="92" t="str">
        <f>IFERROR(IF(E$3='Rent Roll'!$U23,MAX(-SUMIF('Monthly Cash Flow'!$F$7:$EG$7,E$4,'Monthly Cash Flow'!$F$18:$EG$18)-'Rent Roll'!$V23,0)*'Rent Roll'!$T23*'Rent Roll'!$R23,"-"),"-")</f>
        <v>-</v>
      </c>
      <c r="F78" s="92" t="str">
        <f>IFERROR(IF(F$3='Rent Roll'!$U23,MAX(-SUMIF('Monthly Cash Flow'!$F$7:$EG$7,F$4,'Monthly Cash Flow'!$F$18:$EG$18)-'Rent Roll'!$V23,0)*'Rent Roll'!$T23*'Rent Roll'!$R23,"-"),"-")</f>
        <v>-</v>
      </c>
      <c r="G78" s="92" t="str">
        <f>IFERROR(IF(G$3='Rent Roll'!$U23,MAX(-SUMIF('Monthly Cash Flow'!$F$7:$EG$7,G$4,'Monthly Cash Flow'!$F$18:$EG$18)-'Rent Roll'!$V23,0)*'Rent Roll'!$T23*'Rent Roll'!$R23,"-"),"-")</f>
        <v>-</v>
      </c>
      <c r="H78" s="92" t="str">
        <f>IFERROR(IF(H$3='Rent Roll'!$U23,MAX(-SUMIF('Monthly Cash Flow'!$F$7:$EG$7,H$4,'Monthly Cash Flow'!$F$18:$EG$18)-'Rent Roll'!$V23,0)*'Rent Roll'!$T23*'Rent Roll'!$R23,"-"),"-")</f>
        <v>-</v>
      </c>
      <c r="I78" s="92" t="str">
        <f>IFERROR(IF(I$3='Rent Roll'!$U23,MAX(-SUMIF('Monthly Cash Flow'!$F$7:$EG$7,I$4,'Monthly Cash Flow'!$F$18:$EG$18)-'Rent Roll'!$V23,0)*'Rent Roll'!$T23*'Rent Roll'!$R23,"-"),"-")</f>
        <v>-</v>
      </c>
      <c r="J78" s="92" t="str">
        <f>IFERROR(IF(J$3='Rent Roll'!$U23,MAX(-SUMIF('Monthly Cash Flow'!$F$7:$EG$7,J$4,'Monthly Cash Flow'!$F$18:$EG$18)-'Rent Roll'!$V23,0)*'Rent Roll'!$T23*'Rent Roll'!$R23,"-"),"-")</f>
        <v>-</v>
      </c>
      <c r="K78" s="92" t="str">
        <f>IFERROR(IF(K$3='Rent Roll'!$U23,MAX(-SUMIF('Monthly Cash Flow'!$F$7:$EG$7,K$4,'Monthly Cash Flow'!$F$18:$EG$18)-'Rent Roll'!$V23,0)*'Rent Roll'!$T23*'Rent Roll'!$R23,"-"),"-")</f>
        <v>-</v>
      </c>
      <c r="L78" s="92" t="str">
        <f>IFERROR(IF(L$3='Rent Roll'!$U23,MAX(-SUMIF('Monthly Cash Flow'!$F$7:$EG$7,L$4,'Monthly Cash Flow'!$F$18:$EG$18)-'Rent Roll'!$V23,0)*'Rent Roll'!$T23*'Rent Roll'!$R23,"-"),"-")</f>
        <v>-</v>
      </c>
      <c r="M78" s="92" t="str">
        <f>IFERROR(IF(M$3='Rent Roll'!$U23,MAX(-SUMIF('Monthly Cash Flow'!$F$7:$EG$7,M$4,'Monthly Cash Flow'!$F$18:$EG$18)-'Rent Roll'!$V23,0)*'Rent Roll'!$T23*'Rent Roll'!$R23,"-"),"-")</f>
        <v>-</v>
      </c>
      <c r="N78" s="92" t="str">
        <f>IFERROR(IF(N$3='Rent Roll'!$U23,MAX(-SUMIF('Monthly Cash Flow'!$F$7:$EG$7,N$4,'Monthly Cash Flow'!$F$18:$EG$18)-'Rent Roll'!$V23,0)*'Rent Roll'!$T23*'Rent Roll'!$R23,"-"),"-")</f>
        <v>-</v>
      </c>
      <c r="O78" s="92" t="str">
        <f>IFERROR(IF(O$3='Rent Roll'!$U23,MAX(-SUMIF('Monthly Cash Flow'!$F$7:$EG$7,O$4,'Monthly Cash Flow'!$F$18:$EG$18)-'Rent Roll'!$V23,0)*'Rent Roll'!$T23*'Rent Roll'!$R23,"-"),"-")</f>
        <v>-</v>
      </c>
      <c r="P78" s="92" t="str">
        <f>IFERROR(IF(P$3='Rent Roll'!$U23,MAX(-SUMIF('Monthly Cash Flow'!$F$7:$EG$7,P$4,'Monthly Cash Flow'!$F$18:$EG$18)-'Rent Roll'!$V23,0)*'Rent Roll'!$T23*'Rent Roll'!$R23,"-"),"-")</f>
        <v>-</v>
      </c>
      <c r="Q78" s="92" t="str">
        <f>IFERROR(IF(Q$3='Rent Roll'!$U23,MAX(-SUMIF('Monthly Cash Flow'!$F$7:$EG$7,Q$4,'Monthly Cash Flow'!$F$18:$EG$18)-'Rent Roll'!$V23,0)*'Rent Roll'!$T23*'Rent Roll'!$R23,"-"),"-")</f>
        <v>-</v>
      </c>
      <c r="R78" s="92" t="str">
        <f>IFERROR(IF(R$3='Rent Roll'!$U23,MAX(-SUMIF('Monthly Cash Flow'!$F$7:$EG$7,R$4,'Monthly Cash Flow'!$F$18:$EG$18)-'Rent Roll'!$V23,0)*'Rent Roll'!$T23*'Rent Roll'!$R23,"-"),"-")</f>
        <v>-</v>
      </c>
      <c r="S78" s="92" t="str">
        <f>IFERROR(IF(S$3='Rent Roll'!$U23,MAX(-SUMIF('Monthly Cash Flow'!$F$7:$EG$7,S$4,'Monthly Cash Flow'!$F$18:$EG$18)-'Rent Roll'!$V23,0)*'Rent Roll'!$T23*'Rent Roll'!$R23,"-"),"-")</f>
        <v>-</v>
      </c>
      <c r="T78" s="92" t="str">
        <f>IFERROR(IF(T$3='Rent Roll'!$U23,MAX(-SUMIF('Monthly Cash Flow'!$F$7:$EG$7,T$4,'Monthly Cash Flow'!$F$18:$EG$18)-'Rent Roll'!$V23,0)*'Rent Roll'!$T23*'Rent Roll'!$R23,"-"),"-")</f>
        <v>-</v>
      </c>
      <c r="U78" s="92" t="str">
        <f>IFERROR(IF(U$3='Rent Roll'!$U23,MAX(-SUMIF('Monthly Cash Flow'!$F$7:$EG$7,U$4,'Monthly Cash Flow'!$F$18:$EG$18)-'Rent Roll'!$V23,0)*'Rent Roll'!$T23*'Rent Roll'!$R23,"-"),"-")</f>
        <v>-</v>
      </c>
      <c r="V78" s="92" t="str">
        <f>IFERROR(IF(V$3='Rent Roll'!$U23,MAX(-SUMIF('Monthly Cash Flow'!$F$7:$EG$7,V$4,'Monthly Cash Flow'!$F$18:$EG$18)-'Rent Roll'!$V23,0)*'Rent Roll'!$T23*'Rent Roll'!$R23,"-"),"-")</f>
        <v>-</v>
      </c>
      <c r="W78" s="92" t="str">
        <f>IFERROR(IF(W$3='Rent Roll'!$U23,MAX(-SUMIF('Monthly Cash Flow'!$F$7:$EG$7,W$4,'Monthly Cash Flow'!$F$18:$EG$18)-'Rent Roll'!$V23,0)*'Rent Roll'!$T23*'Rent Roll'!$R23,"-"),"-")</f>
        <v>-</v>
      </c>
      <c r="X78" s="92" t="str">
        <f>IFERROR(IF(X$3='Rent Roll'!$U23,MAX(-SUMIF('Monthly Cash Flow'!$F$7:$EG$7,X$4,'Monthly Cash Flow'!$F$18:$EG$18)-'Rent Roll'!$V23,0)*'Rent Roll'!$T23*'Rent Roll'!$R23,"-"),"-")</f>
        <v>-</v>
      </c>
      <c r="Y78" s="92" t="str">
        <f>IFERROR(IF(Y$3='Rent Roll'!$U23,MAX(-SUMIF('Monthly Cash Flow'!$F$7:$EG$7,Y$4,'Monthly Cash Flow'!$F$18:$EG$18)-'Rent Roll'!$V23,0)*'Rent Roll'!$T23*'Rent Roll'!$R23,"-"),"-")</f>
        <v>-</v>
      </c>
      <c r="Z78" s="92" t="str">
        <f>IFERROR(IF(Z$3='Rent Roll'!$U23,MAX(-SUMIF('Monthly Cash Flow'!$F$7:$EG$7,Z$4,'Monthly Cash Flow'!$F$18:$EG$18)-'Rent Roll'!$V23,0)*'Rent Roll'!$T23*'Rent Roll'!$R23,"-"),"-")</f>
        <v>-</v>
      </c>
      <c r="AA78" s="92" t="str">
        <f>IFERROR(IF(AA$3='Rent Roll'!$U23,MAX(-SUMIF('Monthly Cash Flow'!$F$7:$EG$7,AA$4,'Monthly Cash Flow'!$F$18:$EG$18)-'Rent Roll'!$V23,0)*'Rent Roll'!$T23*'Rent Roll'!$R23,"-"),"-")</f>
        <v>-</v>
      </c>
      <c r="AB78" s="92" t="str">
        <f>IFERROR(IF(AB$3='Rent Roll'!$U23,MAX(-SUMIF('Monthly Cash Flow'!$F$7:$EG$7,AB$4,'Monthly Cash Flow'!$F$18:$EG$18)-'Rent Roll'!$V23,0)*'Rent Roll'!$T23*'Rent Roll'!$R23,"-"),"-")</f>
        <v>-</v>
      </c>
      <c r="AC78" s="92" t="str">
        <f>IFERROR(IF(AC$3='Rent Roll'!$U23,MAX(-SUMIF('Monthly Cash Flow'!$F$7:$EG$7,AC$4,'Monthly Cash Flow'!$F$18:$EG$18)-'Rent Roll'!$V23,0)*'Rent Roll'!$T23*'Rent Roll'!$R23,"-"),"-")</f>
        <v>-</v>
      </c>
      <c r="AD78" s="92" t="str">
        <f>IFERROR(IF(AD$3='Rent Roll'!$U23,MAX(-SUMIF('Monthly Cash Flow'!$F$7:$EG$7,AD$4,'Monthly Cash Flow'!$F$18:$EG$18)-'Rent Roll'!$V23,0)*'Rent Roll'!$T23*'Rent Roll'!$R23,"-"),"-")</f>
        <v>-</v>
      </c>
      <c r="AE78" s="92" t="str">
        <f>IFERROR(IF(AE$3='Rent Roll'!$U23,MAX(-SUMIF('Monthly Cash Flow'!$F$7:$EG$7,AE$4,'Monthly Cash Flow'!$F$18:$EG$18)-'Rent Roll'!$V23,0)*'Rent Roll'!$T23*'Rent Roll'!$R23,"-"),"-")</f>
        <v>-</v>
      </c>
      <c r="AF78" s="92" t="str">
        <f>IFERROR(IF(AF$3='Rent Roll'!$U23,MAX(-SUMIF('Monthly Cash Flow'!$F$7:$EG$7,AF$4,'Monthly Cash Flow'!$F$18:$EG$18)-'Rent Roll'!$V23,0)*'Rent Roll'!$T23*'Rent Roll'!$R23,"-"),"-")</f>
        <v>-</v>
      </c>
      <c r="AG78" s="92" t="str">
        <f>IFERROR(IF(AG$3='Rent Roll'!$U23,MAX(-SUMIF('Monthly Cash Flow'!$F$7:$EG$7,AG$4,'Monthly Cash Flow'!$F$18:$EG$18)-'Rent Roll'!$V23,0)*'Rent Roll'!$T23*'Rent Roll'!$R23,"-"),"-")</f>
        <v>-</v>
      </c>
      <c r="AH78" s="92" t="str">
        <f>IFERROR(IF(AH$3='Rent Roll'!$U23,MAX(-SUMIF('Monthly Cash Flow'!$F$7:$EG$7,AH$4,'Monthly Cash Flow'!$F$18:$EG$18)-'Rent Roll'!$V23,0)*'Rent Roll'!$T23*'Rent Roll'!$R23,"-"),"-")</f>
        <v>-</v>
      </c>
      <c r="AI78" s="92" t="str">
        <f>IFERROR(IF(AI$3='Rent Roll'!$U23,MAX(-SUMIF('Monthly Cash Flow'!$F$7:$EG$7,AI$4,'Monthly Cash Flow'!$F$18:$EG$18)-'Rent Roll'!$V23,0)*'Rent Roll'!$T23*'Rent Roll'!$R23,"-"),"-")</f>
        <v>-</v>
      </c>
      <c r="AJ78" s="92" t="str">
        <f>IFERROR(IF(AJ$3='Rent Roll'!$U23,MAX(-SUMIF('Monthly Cash Flow'!$F$7:$EG$7,AJ$4,'Monthly Cash Flow'!$F$18:$EG$18)-'Rent Roll'!$V23,0)*'Rent Roll'!$T23*'Rent Roll'!$R23,"-"),"-")</f>
        <v>-</v>
      </c>
      <c r="AK78" s="92" t="str">
        <f>IFERROR(IF(AK$3='Rent Roll'!$U23,MAX(-SUMIF('Monthly Cash Flow'!$F$7:$EG$7,AK$4,'Monthly Cash Flow'!$F$18:$EG$18)-'Rent Roll'!$V23,0)*'Rent Roll'!$T23*'Rent Roll'!$R23,"-"),"-")</f>
        <v>-</v>
      </c>
      <c r="AL78" s="92" t="str">
        <f>IFERROR(IF(AL$3='Rent Roll'!$U23,MAX(-SUMIF('Monthly Cash Flow'!$F$7:$EG$7,AL$4,'Monthly Cash Flow'!$F$18:$EG$18)-'Rent Roll'!$V23,0)*'Rent Roll'!$T23*'Rent Roll'!$R23,"-"),"-")</f>
        <v>-</v>
      </c>
      <c r="AM78" s="92" t="str">
        <f>IFERROR(IF(AM$3='Rent Roll'!$U23,MAX(-SUMIF('Monthly Cash Flow'!$F$7:$EG$7,AM$4,'Monthly Cash Flow'!$F$18:$EG$18)-'Rent Roll'!$V23,0)*'Rent Roll'!$T23*'Rent Roll'!$R23,"-"),"-")</f>
        <v>-</v>
      </c>
      <c r="AN78" s="92" t="str">
        <f>IFERROR(IF(AN$3='Rent Roll'!$U23,MAX(-SUMIF('Monthly Cash Flow'!$F$7:$EG$7,AN$4,'Monthly Cash Flow'!$F$18:$EG$18)-'Rent Roll'!$V23,0)*'Rent Roll'!$T23*'Rent Roll'!$R23,"-"),"-")</f>
        <v>-</v>
      </c>
      <c r="AO78" s="92" t="str">
        <f>IFERROR(IF(AO$3='Rent Roll'!$U23,MAX(-SUMIF('Monthly Cash Flow'!$F$7:$EG$7,AO$4,'Monthly Cash Flow'!$F$18:$EG$18)-'Rent Roll'!$V23,0)*'Rent Roll'!$T23*'Rent Roll'!$R23,"-"),"-")</f>
        <v>-</v>
      </c>
      <c r="AP78" s="92" t="str">
        <f>IFERROR(IF(AP$3='Rent Roll'!$U23,MAX(-SUMIF('Monthly Cash Flow'!$F$7:$EG$7,AP$4,'Monthly Cash Flow'!$F$18:$EG$18)-'Rent Roll'!$V23,0)*'Rent Roll'!$T23*'Rent Roll'!$R23,"-"),"-")</f>
        <v>-</v>
      </c>
      <c r="AQ78" s="92" t="str">
        <f>IFERROR(IF(AQ$3='Rent Roll'!$U23,MAX(-SUMIF('Monthly Cash Flow'!$F$7:$EG$7,AQ$4,'Monthly Cash Flow'!$F$18:$EG$18)-'Rent Roll'!$V23,0)*'Rent Roll'!$T23*'Rent Roll'!$R23,"-"),"-")</f>
        <v>-</v>
      </c>
      <c r="AR78" s="92" t="str">
        <f>IFERROR(IF(AR$3='Rent Roll'!$U23,MAX(-SUMIF('Monthly Cash Flow'!$F$7:$EG$7,AR$4,'Monthly Cash Flow'!$F$18:$EG$18)-'Rent Roll'!$V23,0)*'Rent Roll'!$T23*'Rent Roll'!$R23,"-"),"-")</f>
        <v>-</v>
      </c>
      <c r="AS78" s="92" t="str">
        <f>IFERROR(IF(AS$3='Rent Roll'!$U23,MAX(-SUMIF('Monthly Cash Flow'!$F$7:$EG$7,AS$4,'Monthly Cash Flow'!$F$18:$EG$18)-'Rent Roll'!$V23,0)*'Rent Roll'!$T23*'Rent Roll'!$R23,"-"),"-")</f>
        <v>-</v>
      </c>
      <c r="AT78" s="92" t="str">
        <f>IFERROR(IF(AT$3='Rent Roll'!$U23,MAX(-SUMIF('Monthly Cash Flow'!$F$7:$EG$7,AT$4,'Monthly Cash Flow'!$F$18:$EG$18)-'Rent Roll'!$V23,0)*'Rent Roll'!$T23*'Rent Roll'!$R23,"-"),"-")</f>
        <v>-</v>
      </c>
      <c r="AU78" s="92" t="str">
        <f>IFERROR(IF(AU$3='Rent Roll'!$U23,MAX(-SUMIF('Monthly Cash Flow'!$F$7:$EG$7,AU$4,'Monthly Cash Flow'!$F$18:$EG$18)-'Rent Roll'!$V23,0)*'Rent Roll'!$T23*'Rent Roll'!$R23,"-"),"-")</f>
        <v>-</v>
      </c>
      <c r="AV78" s="92" t="str">
        <f>IFERROR(IF(AV$3='Rent Roll'!$U23,MAX(-SUMIF('Monthly Cash Flow'!$F$7:$EG$7,AV$4,'Monthly Cash Flow'!$F$18:$EG$18)-'Rent Roll'!$V23,0)*'Rent Roll'!$T23*'Rent Roll'!$R23,"-"),"-")</f>
        <v>-</v>
      </c>
      <c r="AW78" s="92" t="str">
        <f>IFERROR(IF(AW$3='Rent Roll'!$U23,MAX(-SUMIF('Monthly Cash Flow'!$F$7:$EG$7,AW$4,'Monthly Cash Flow'!$F$18:$EG$18)-'Rent Roll'!$V23,0)*'Rent Roll'!$T23*'Rent Roll'!$R23,"-"),"-")</f>
        <v>-</v>
      </c>
      <c r="AX78" s="92" t="str">
        <f>IFERROR(IF(AX$3='Rent Roll'!$U23,MAX(-SUMIF('Monthly Cash Flow'!$F$7:$EG$7,AX$4,'Monthly Cash Flow'!$F$18:$EG$18)-'Rent Roll'!$V23,0)*'Rent Roll'!$T23*'Rent Roll'!$R23,"-"),"-")</f>
        <v>-</v>
      </c>
      <c r="AY78" s="92" t="str">
        <f>IFERROR(IF(AY$3='Rent Roll'!$U23,MAX(-SUMIF('Monthly Cash Flow'!$F$7:$EG$7,AY$4,'Monthly Cash Flow'!$F$18:$EG$18)-'Rent Roll'!$V23,0)*'Rent Roll'!$T23*'Rent Roll'!$R23,"-"),"-")</f>
        <v>-</v>
      </c>
      <c r="AZ78" s="92" t="str">
        <f>IFERROR(IF(AZ$3='Rent Roll'!$U23,MAX(-SUMIF('Monthly Cash Flow'!$F$7:$EG$7,AZ$4,'Monthly Cash Flow'!$F$18:$EG$18)-'Rent Roll'!$V23,0)*'Rent Roll'!$T23*'Rent Roll'!$R23,"-"),"-")</f>
        <v>-</v>
      </c>
      <c r="BA78" s="92" t="str">
        <f>IFERROR(IF(BA$3='Rent Roll'!$U23,MAX(-SUMIF('Monthly Cash Flow'!$F$7:$EG$7,BA$4,'Monthly Cash Flow'!$F$18:$EG$18)-'Rent Roll'!$V23,0)*'Rent Roll'!$T23*'Rent Roll'!$R23,"-"),"-")</f>
        <v>-</v>
      </c>
      <c r="BB78" s="92" t="str">
        <f>IFERROR(IF(BB$3='Rent Roll'!$U23,MAX(-SUMIF('Monthly Cash Flow'!$F$7:$EG$7,BB$4,'Monthly Cash Flow'!$F$18:$EG$18)-'Rent Roll'!$V23,0)*'Rent Roll'!$T23*'Rent Roll'!$R23,"-"),"-")</f>
        <v>-</v>
      </c>
      <c r="BC78" s="92" t="str">
        <f>IFERROR(IF(BC$3='Rent Roll'!$U23,MAX(-SUMIF('Monthly Cash Flow'!$F$7:$EG$7,BC$4,'Monthly Cash Flow'!$F$18:$EG$18)-'Rent Roll'!$V23,0)*'Rent Roll'!$T23*'Rent Roll'!$R23,"-"),"-")</f>
        <v>-</v>
      </c>
      <c r="BD78" s="92" t="str">
        <f>IFERROR(IF(BD$3='Rent Roll'!$U23,MAX(-SUMIF('Monthly Cash Flow'!$F$7:$EG$7,BD$4,'Monthly Cash Flow'!$F$18:$EG$18)-'Rent Roll'!$V23,0)*'Rent Roll'!$T23*'Rent Roll'!$R23,"-"),"-")</f>
        <v>-</v>
      </c>
      <c r="BE78" s="92" t="str">
        <f>IFERROR(IF(BE$3='Rent Roll'!$U23,MAX(-SUMIF('Monthly Cash Flow'!$F$7:$EG$7,BE$4,'Monthly Cash Flow'!$F$18:$EG$18)-'Rent Roll'!$V23,0)*'Rent Roll'!$T23*'Rent Roll'!$R23,"-"),"-")</f>
        <v>-</v>
      </c>
      <c r="BF78" s="92" t="str">
        <f>IFERROR(IF(BF$3='Rent Roll'!$U23,MAX(-SUMIF('Monthly Cash Flow'!$F$7:$EG$7,BF$4,'Monthly Cash Flow'!$F$18:$EG$18)-'Rent Roll'!$V23,0)*'Rent Roll'!$T23*'Rent Roll'!$R23,"-"),"-")</f>
        <v>-</v>
      </c>
      <c r="BG78" s="92" t="str">
        <f>IFERROR(IF(BG$3='Rent Roll'!$U23,MAX(-SUMIF('Monthly Cash Flow'!$F$7:$EG$7,BG$4,'Monthly Cash Flow'!$F$18:$EG$18)-'Rent Roll'!$V23,0)*'Rent Roll'!$T23*'Rent Roll'!$R23,"-"),"-")</f>
        <v>-</v>
      </c>
      <c r="BH78" s="92" t="str">
        <f>IFERROR(IF(BH$3='Rent Roll'!$U23,MAX(-SUMIF('Monthly Cash Flow'!$F$7:$EG$7,BH$4,'Monthly Cash Flow'!$F$18:$EG$18)-'Rent Roll'!$V23,0)*'Rent Roll'!$T23*'Rent Roll'!$R23,"-"),"-")</f>
        <v>-</v>
      </c>
      <c r="BI78" s="92" t="str">
        <f>IFERROR(IF(BI$3='Rent Roll'!$U23,MAX(-SUMIF('Monthly Cash Flow'!$F$7:$EG$7,BI$4,'Monthly Cash Flow'!$F$18:$EG$18)-'Rent Roll'!$V23,0)*'Rent Roll'!$T23*'Rent Roll'!$R23,"-"),"-")</f>
        <v>-</v>
      </c>
      <c r="BJ78" s="92" t="str">
        <f>IFERROR(IF(BJ$3='Rent Roll'!$U23,MAX(-SUMIF('Monthly Cash Flow'!$F$7:$EG$7,BJ$4,'Monthly Cash Flow'!$F$18:$EG$18)-'Rent Roll'!$V23,0)*'Rent Roll'!$T23*'Rent Roll'!$R23,"-"),"-")</f>
        <v>-</v>
      </c>
      <c r="BK78" s="92" t="str">
        <f>IFERROR(IF(BK$3='Rent Roll'!$U23,MAX(-SUMIF('Monthly Cash Flow'!$F$7:$EG$7,BK$4,'Monthly Cash Flow'!$F$18:$EG$18)-'Rent Roll'!$V23,0)*'Rent Roll'!$T23*'Rent Roll'!$R23,"-"),"-")</f>
        <v>-</v>
      </c>
      <c r="BL78" s="92" t="str">
        <f>IFERROR(IF(BL$3='Rent Roll'!$U23,MAX(-SUMIF('Monthly Cash Flow'!$F$7:$EG$7,BL$4,'Monthly Cash Flow'!$F$18:$EG$18)-'Rent Roll'!$V23,0)*'Rent Roll'!$T23*'Rent Roll'!$R23,"-"),"-")</f>
        <v>-</v>
      </c>
      <c r="BM78" s="92" t="str">
        <f>IFERROR(IF(BM$3='Rent Roll'!$U23,MAX(-SUMIF('Monthly Cash Flow'!$F$7:$EG$7,BM$4,'Monthly Cash Flow'!$F$18:$EG$18)-'Rent Roll'!$V23,0)*'Rent Roll'!$T23*'Rent Roll'!$R23,"-"),"-")</f>
        <v>-</v>
      </c>
      <c r="BN78" s="92" t="str">
        <f>IFERROR(IF(BN$3='Rent Roll'!$U23,MAX(-SUMIF('Monthly Cash Flow'!$F$7:$EG$7,BN$4,'Monthly Cash Flow'!$F$18:$EG$18)-'Rent Roll'!$V23,0)*'Rent Roll'!$T23*'Rent Roll'!$R23,"-"),"-")</f>
        <v>-</v>
      </c>
      <c r="BO78" s="92" t="str">
        <f>IFERROR(IF(BO$3='Rent Roll'!$U23,MAX(-SUMIF('Monthly Cash Flow'!$F$7:$EG$7,BO$4,'Monthly Cash Flow'!$F$18:$EG$18)-'Rent Roll'!$V23,0)*'Rent Roll'!$T23*'Rent Roll'!$R23,"-"),"-")</f>
        <v>-</v>
      </c>
      <c r="BP78" s="92" t="str">
        <f>IFERROR(IF(BP$3='Rent Roll'!$U23,MAX(-SUMIF('Monthly Cash Flow'!$F$7:$EG$7,BP$4,'Monthly Cash Flow'!$F$18:$EG$18)-'Rent Roll'!$V23,0)*'Rent Roll'!$T23*'Rent Roll'!$R23,"-"),"-")</f>
        <v>-</v>
      </c>
      <c r="BQ78" s="92" t="str">
        <f>IFERROR(IF(BQ$3='Rent Roll'!$U23,MAX(-SUMIF('Monthly Cash Flow'!$F$7:$EG$7,BQ$4,'Monthly Cash Flow'!$F$18:$EG$18)-'Rent Roll'!$V23,0)*'Rent Roll'!$T23*'Rent Roll'!$R23,"-"),"-")</f>
        <v>-</v>
      </c>
      <c r="BR78" s="92" t="str">
        <f>IFERROR(IF(BR$3='Rent Roll'!$U23,MAX(-SUMIF('Monthly Cash Flow'!$F$7:$EG$7,BR$4,'Monthly Cash Flow'!$F$18:$EG$18)-'Rent Roll'!$V23,0)*'Rent Roll'!$T23*'Rent Roll'!$R23,"-"),"-")</f>
        <v>-</v>
      </c>
      <c r="BS78" s="92" t="str">
        <f>IFERROR(IF(BS$3='Rent Roll'!$U23,MAX(-SUMIF('Monthly Cash Flow'!$F$7:$EG$7,BS$4,'Monthly Cash Flow'!$F$18:$EG$18)-'Rent Roll'!$V23,0)*'Rent Roll'!$T23*'Rent Roll'!$R23,"-"),"-")</f>
        <v>-</v>
      </c>
      <c r="BT78" s="92" t="str">
        <f>IFERROR(IF(BT$3='Rent Roll'!$U23,MAX(-SUMIF('Monthly Cash Flow'!$F$7:$EG$7,BT$4,'Monthly Cash Flow'!$F$18:$EG$18)-'Rent Roll'!$V23,0)*'Rent Roll'!$T23*'Rent Roll'!$R23,"-"),"-")</f>
        <v>-</v>
      </c>
      <c r="BU78" s="92" t="str">
        <f>IFERROR(IF(BU$3='Rent Roll'!$U23,MAX(-SUMIF('Monthly Cash Flow'!$F$7:$EG$7,BU$4,'Monthly Cash Flow'!$F$18:$EG$18)-'Rent Roll'!$V23,0)*'Rent Roll'!$T23*'Rent Roll'!$R23,"-"),"-")</f>
        <v>-</v>
      </c>
      <c r="BV78" s="92" t="str">
        <f>IFERROR(IF(BV$3='Rent Roll'!$U23,MAX(-SUMIF('Monthly Cash Flow'!$F$7:$EG$7,BV$4,'Monthly Cash Flow'!$F$18:$EG$18)-'Rent Roll'!$V23,0)*'Rent Roll'!$T23*'Rent Roll'!$R23,"-"),"-")</f>
        <v>-</v>
      </c>
      <c r="BW78" s="92" t="str">
        <f>IFERROR(IF(BW$3='Rent Roll'!$U23,MAX(-SUMIF('Monthly Cash Flow'!$F$7:$EG$7,BW$4,'Monthly Cash Flow'!$F$18:$EG$18)-'Rent Roll'!$V23,0)*'Rent Roll'!$T23*'Rent Roll'!$R23,"-"),"-")</f>
        <v>-</v>
      </c>
      <c r="BX78" s="92" t="str">
        <f>IFERROR(IF(BX$3='Rent Roll'!$U23,MAX(-SUMIF('Monthly Cash Flow'!$F$7:$EG$7,BX$4,'Monthly Cash Flow'!$F$18:$EG$18)-'Rent Roll'!$V23,0)*'Rent Roll'!$T23*'Rent Roll'!$R23,"-"),"-")</f>
        <v>-</v>
      </c>
      <c r="BY78" s="92" t="str">
        <f>IFERROR(IF(BY$3='Rent Roll'!$U23,MAX(-SUMIF('Monthly Cash Flow'!$F$7:$EG$7,BY$4,'Monthly Cash Flow'!$F$18:$EG$18)-'Rent Roll'!$V23,0)*'Rent Roll'!$T23*'Rent Roll'!$R23,"-"),"-")</f>
        <v>-</v>
      </c>
      <c r="BZ78" s="92" t="str">
        <f>IFERROR(IF(BZ$3='Rent Roll'!$U23,MAX(-SUMIF('Monthly Cash Flow'!$F$7:$EG$7,BZ$4,'Monthly Cash Flow'!$F$18:$EG$18)-'Rent Roll'!$V23,0)*'Rent Roll'!$T23*'Rent Roll'!$R23,"-"),"-")</f>
        <v>-</v>
      </c>
      <c r="CA78" s="92" t="str">
        <f>IFERROR(IF(CA$3='Rent Roll'!$U23,MAX(-SUMIF('Monthly Cash Flow'!$F$7:$EG$7,CA$4,'Monthly Cash Flow'!$F$18:$EG$18)-'Rent Roll'!$V23,0)*'Rent Roll'!$T23*'Rent Roll'!$R23,"-"),"-")</f>
        <v>-</v>
      </c>
      <c r="CB78" s="92" t="str">
        <f>IFERROR(IF(CB$3='Rent Roll'!$U23,MAX(-SUMIF('Monthly Cash Flow'!$F$7:$EG$7,CB$4,'Monthly Cash Flow'!$F$18:$EG$18)-'Rent Roll'!$V23,0)*'Rent Roll'!$T23*'Rent Roll'!$R23,"-"),"-")</f>
        <v>-</v>
      </c>
      <c r="CC78" s="92" t="str">
        <f>IFERROR(IF(CC$3='Rent Roll'!$U23,MAX(-SUMIF('Monthly Cash Flow'!$F$7:$EG$7,CC$4,'Monthly Cash Flow'!$F$18:$EG$18)-'Rent Roll'!$V23,0)*'Rent Roll'!$T23*'Rent Roll'!$R23,"-"),"-")</f>
        <v>-</v>
      </c>
      <c r="CD78" s="92" t="str">
        <f>IFERROR(IF(CD$3='Rent Roll'!$U23,MAX(-SUMIF('Monthly Cash Flow'!$F$7:$EG$7,CD$4,'Monthly Cash Flow'!$F$18:$EG$18)-'Rent Roll'!$V23,0)*'Rent Roll'!$T23*'Rent Roll'!$R23,"-"),"-")</f>
        <v>-</v>
      </c>
      <c r="CE78" s="92" t="str">
        <f>IFERROR(IF(CE$3='Rent Roll'!$U23,MAX(-SUMIF('Monthly Cash Flow'!$F$7:$EG$7,CE$4,'Monthly Cash Flow'!$F$18:$EG$18)-'Rent Roll'!$V23,0)*'Rent Roll'!$T23*'Rent Roll'!$R23,"-"),"-")</f>
        <v>-</v>
      </c>
      <c r="CF78" s="92" t="str">
        <f>IFERROR(IF(CF$3='Rent Roll'!$U23,MAX(-SUMIF('Monthly Cash Flow'!$F$7:$EG$7,CF$4,'Monthly Cash Flow'!$F$18:$EG$18)-'Rent Roll'!$V23,0)*'Rent Roll'!$T23*'Rent Roll'!$R23,"-"),"-")</f>
        <v>-</v>
      </c>
      <c r="CG78" s="92" t="str">
        <f>IFERROR(IF(CG$3='Rent Roll'!$U23,MAX(-SUMIF('Monthly Cash Flow'!$F$7:$EG$7,CG$4,'Monthly Cash Flow'!$F$18:$EG$18)-'Rent Roll'!$V23,0)*'Rent Roll'!$T23*'Rent Roll'!$R23,"-"),"-")</f>
        <v>-</v>
      </c>
      <c r="CH78" s="92" t="str">
        <f>IFERROR(IF(CH$3='Rent Roll'!$U23,MAX(-SUMIF('Monthly Cash Flow'!$F$7:$EG$7,CH$4,'Monthly Cash Flow'!$F$18:$EG$18)-'Rent Roll'!$V23,0)*'Rent Roll'!$T23*'Rent Roll'!$R23,"-"),"-")</f>
        <v>-</v>
      </c>
      <c r="CI78" s="92" t="str">
        <f>IFERROR(IF(CI$3='Rent Roll'!$U23,MAX(-SUMIF('Monthly Cash Flow'!$F$7:$EG$7,CI$4,'Monthly Cash Flow'!$F$18:$EG$18)-'Rent Roll'!$V23,0)*'Rent Roll'!$T23*'Rent Roll'!$R23,"-"),"-")</f>
        <v>-</v>
      </c>
      <c r="CJ78" s="92" t="str">
        <f>IFERROR(IF(CJ$3='Rent Roll'!$U23,MAX(-SUMIF('Monthly Cash Flow'!$F$7:$EG$7,CJ$4,'Monthly Cash Flow'!$F$18:$EG$18)-'Rent Roll'!$V23,0)*'Rent Roll'!$T23*'Rent Roll'!$R23,"-"),"-")</f>
        <v>-</v>
      </c>
      <c r="CK78" s="92" t="str">
        <f>IFERROR(IF(CK$3='Rent Roll'!$U23,MAX(-SUMIF('Monthly Cash Flow'!$F$7:$EG$7,CK$4,'Monthly Cash Flow'!$F$18:$EG$18)-'Rent Roll'!$V23,0)*'Rent Roll'!$T23*'Rent Roll'!$R23,"-"),"-")</f>
        <v>-</v>
      </c>
      <c r="CL78" s="92" t="str">
        <f>IFERROR(IF(CL$3='Rent Roll'!$U23,MAX(-SUMIF('Monthly Cash Flow'!$F$7:$EG$7,CL$4,'Monthly Cash Flow'!$F$18:$EG$18)-'Rent Roll'!$V23,0)*'Rent Roll'!$T23*'Rent Roll'!$R23,"-"),"-")</f>
        <v>-</v>
      </c>
      <c r="CM78" s="92" t="str">
        <f>IFERROR(IF(CM$3='Rent Roll'!$U23,MAX(-SUMIF('Monthly Cash Flow'!$F$7:$EG$7,CM$4,'Monthly Cash Flow'!$F$18:$EG$18)-'Rent Roll'!$V23,0)*'Rent Roll'!$T23*'Rent Roll'!$R23,"-"),"-")</f>
        <v>-</v>
      </c>
      <c r="CN78" s="92" t="str">
        <f>IFERROR(IF(CN$3='Rent Roll'!$U23,MAX(-SUMIF('Monthly Cash Flow'!$F$7:$EG$7,CN$4,'Monthly Cash Flow'!$F$18:$EG$18)-'Rent Roll'!$V23,0)*'Rent Roll'!$T23*'Rent Roll'!$R23,"-"),"-")</f>
        <v>-</v>
      </c>
      <c r="CO78" s="92" t="str">
        <f>IFERROR(IF(CO$3='Rent Roll'!$U23,MAX(-SUMIF('Monthly Cash Flow'!$F$7:$EG$7,CO$4,'Monthly Cash Flow'!$F$18:$EG$18)-'Rent Roll'!$V23,0)*'Rent Roll'!$T23*'Rent Roll'!$R23,"-"),"-")</f>
        <v>-</v>
      </c>
      <c r="CP78" s="92" t="str">
        <f>IFERROR(IF(CP$3='Rent Roll'!$U23,MAX(-SUMIF('Monthly Cash Flow'!$F$7:$EG$7,CP$4,'Monthly Cash Flow'!$F$18:$EG$18)-'Rent Roll'!$V23,0)*'Rent Roll'!$T23*'Rent Roll'!$R23,"-"),"-")</f>
        <v>-</v>
      </c>
      <c r="CQ78" s="92" t="str">
        <f>IFERROR(IF(CQ$3='Rent Roll'!$U23,MAX(-SUMIF('Monthly Cash Flow'!$F$7:$EG$7,CQ$4,'Monthly Cash Flow'!$F$18:$EG$18)-'Rent Roll'!$V23,0)*'Rent Roll'!$T23*'Rent Roll'!$R23,"-"),"-")</f>
        <v>-</v>
      </c>
      <c r="CR78" s="92" t="str">
        <f>IFERROR(IF(CR$3='Rent Roll'!$U23,MAX(-SUMIF('Monthly Cash Flow'!$F$7:$EG$7,CR$4,'Monthly Cash Flow'!$F$18:$EG$18)-'Rent Roll'!$V23,0)*'Rent Roll'!$T23*'Rent Roll'!$R23,"-"),"-")</f>
        <v>-</v>
      </c>
      <c r="CS78" s="92" t="str">
        <f>IFERROR(IF(CS$3='Rent Roll'!$U23,MAX(-SUMIF('Monthly Cash Flow'!$F$7:$EG$7,CS$4,'Monthly Cash Flow'!$F$18:$EG$18)-'Rent Roll'!$V23,0)*'Rent Roll'!$T23*'Rent Roll'!$R23,"-"),"-")</f>
        <v>-</v>
      </c>
      <c r="CT78" s="92" t="str">
        <f>IFERROR(IF(CT$3='Rent Roll'!$U23,MAX(-SUMIF('Monthly Cash Flow'!$F$7:$EG$7,CT$4,'Monthly Cash Flow'!$F$18:$EG$18)-'Rent Roll'!$V23,0)*'Rent Roll'!$T23*'Rent Roll'!$R23,"-"),"-")</f>
        <v>-</v>
      </c>
      <c r="CU78" s="92" t="str">
        <f>IFERROR(IF(CU$3='Rent Roll'!$U23,MAX(-SUMIF('Monthly Cash Flow'!$F$7:$EG$7,CU$4,'Monthly Cash Flow'!$F$18:$EG$18)-'Rent Roll'!$V23,0)*'Rent Roll'!$T23*'Rent Roll'!$R23,"-"),"-")</f>
        <v>-</v>
      </c>
      <c r="CV78" s="92" t="str">
        <f>IFERROR(IF(CV$3='Rent Roll'!$U23,MAX(-SUMIF('Monthly Cash Flow'!$F$7:$EG$7,CV$4,'Monthly Cash Flow'!$F$18:$EG$18)-'Rent Roll'!$V23,0)*'Rent Roll'!$T23*'Rent Roll'!$R23,"-"),"-")</f>
        <v>-</v>
      </c>
      <c r="CW78" s="92" t="str">
        <f>IFERROR(IF(CW$3='Rent Roll'!$U23,MAX(-SUMIF('Monthly Cash Flow'!$F$7:$EG$7,CW$4,'Monthly Cash Flow'!$F$18:$EG$18)-'Rent Roll'!$V23,0)*'Rent Roll'!$T23*'Rent Roll'!$R23,"-"),"-")</f>
        <v>-</v>
      </c>
      <c r="CX78" s="92" t="str">
        <f>IFERROR(IF(CX$3='Rent Roll'!$U23,MAX(-SUMIF('Monthly Cash Flow'!$F$7:$EG$7,CX$4,'Monthly Cash Flow'!$F$18:$EG$18)-'Rent Roll'!$V23,0)*'Rent Roll'!$T23*'Rent Roll'!$R23,"-"),"-")</f>
        <v>-</v>
      </c>
      <c r="CY78" s="92" t="str">
        <f>IFERROR(IF(CY$3='Rent Roll'!$U23,MAX(-SUMIF('Monthly Cash Flow'!$F$7:$EG$7,CY$4,'Monthly Cash Flow'!$F$18:$EG$18)-'Rent Roll'!$V23,0)*'Rent Roll'!$T23*'Rent Roll'!$R23,"-"),"-")</f>
        <v>-</v>
      </c>
      <c r="CZ78" s="92" t="str">
        <f>IFERROR(IF(CZ$3='Rent Roll'!$U23,MAX(-SUMIF('Monthly Cash Flow'!$F$7:$EG$7,CZ$4,'Monthly Cash Flow'!$F$18:$EG$18)-'Rent Roll'!$V23,0)*'Rent Roll'!$T23*'Rent Roll'!$R23,"-"),"-")</f>
        <v>-</v>
      </c>
      <c r="DA78" s="92" t="str">
        <f>IFERROR(IF(DA$3='Rent Roll'!$U23,MAX(-SUMIF('Monthly Cash Flow'!$F$7:$EG$7,DA$4,'Monthly Cash Flow'!$F$18:$EG$18)-'Rent Roll'!$V23,0)*'Rent Roll'!$T23*'Rent Roll'!$R23,"-"),"-")</f>
        <v>-</v>
      </c>
      <c r="DB78" s="92" t="str">
        <f>IFERROR(IF(DB$3='Rent Roll'!$U23,MAX(-SUMIF('Monthly Cash Flow'!$F$7:$EG$7,DB$4,'Monthly Cash Flow'!$F$18:$EG$18)-'Rent Roll'!$V23,0)*'Rent Roll'!$T23*'Rent Roll'!$R23,"-"),"-")</f>
        <v>-</v>
      </c>
      <c r="DC78" s="92" t="str">
        <f>IFERROR(IF(DC$3='Rent Roll'!$U23,MAX(-SUMIF('Monthly Cash Flow'!$F$7:$EG$7,DC$4,'Monthly Cash Flow'!$F$18:$EG$18)-'Rent Roll'!$V23,0)*'Rent Roll'!$T23*'Rent Roll'!$R23,"-"),"-")</f>
        <v>-</v>
      </c>
      <c r="DD78" s="92" t="str">
        <f>IFERROR(IF(DD$3='Rent Roll'!$U23,MAX(-SUMIF('Monthly Cash Flow'!$F$7:$EG$7,DD$4,'Monthly Cash Flow'!$F$18:$EG$18)-'Rent Roll'!$V23,0)*'Rent Roll'!$T23*'Rent Roll'!$R23,"-"),"-")</f>
        <v>-</v>
      </c>
      <c r="DE78" s="92" t="str">
        <f>IFERROR(IF(DE$3='Rent Roll'!$U23,MAX(-SUMIF('Monthly Cash Flow'!$F$7:$EG$7,DE$4,'Monthly Cash Flow'!$F$18:$EG$18)-'Rent Roll'!$V23,0)*'Rent Roll'!$T23*'Rent Roll'!$R23,"-"),"-")</f>
        <v>-</v>
      </c>
      <c r="DF78" s="92" t="str">
        <f>IFERROR(IF(DF$3='Rent Roll'!$U23,MAX(-SUMIF('Monthly Cash Flow'!$F$7:$EG$7,DF$4,'Monthly Cash Flow'!$F$18:$EG$18)-'Rent Roll'!$V23,0)*'Rent Roll'!$T23*'Rent Roll'!$R23,"-"),"-")</f>
        <v>-</v>
      </c>
      <c r="DG78" s="92" t="str">
        <f>IFERROR(IF(DG$3='Rent Roll'!$U23,MAX(-SUMIF('Monthly Cash Flow'!$F$7:$EG$7,DG$4,'Monthly Cash Flow'!$F$18:$EG$18)-'Rent Roll'!$V23,0)*'Rent Roll'!$T23*'Rent Roll'!$R23,"-"),"-")</f>
        <v>-</v>
      </c>
      <c r="DH78" s="92" t="str">
        <f>IFERROR(IF(DH$3='Rent Roll'!$U23,MAX(-SUMIF('Monthly Cash Flow'!$F$7:$EG$7,DH$4,'Monthly Cash Flow'!$F$18:$EG$18)-'Rent Roll'!$V23,0)*'Rent Roll'!$T23*'Rent Roll'!$R23,"-"),"-")</f>
        <v>-</v>
      </c>
      <c r="DI78" s="92" t="str">
        <f>IFERROR(IF(DI$3='Rent Roll'!$U23,MAX(-SUMIF('Monthly Cash Flow'!$F$7:$EG$7,DI$4,'Monthly Cash Flow'!$F$18:$EG$18)-'Rent Roll'!$V23,0)*'Rent Roll'!$T23*'Rent Roll'!$R23,"-"),"-")</f>
        <v>-</v>
      </c>
      <c r="DJ78" s="92" t="str">
        <f>IFERROR(IF(DJ$3='Rent Roll'!$U23,MAX(-SUMIF('Monthly Cash Flow'!$F$7:$EG$7,DJ$4,'Monthly Cash Flow'!$F$18:$EG$18)-'Rent Roll'!$V23,0)*'Rent Roll'!$T23*'Rent Roll'!$R23,"-"),"-")</f>
        <v>-</v>
      </c>
      <c r="DK78" s="92" t="str">
        <f>IFERROR(IF(DK$3='Rent Roll'!$U23,MAX(-SUMIF('Monthly Cash Flow'!$F$7:$EG$7,DK$4,'Monthly Cash Flow'!$F$18:$EG$18)-'Rent Roll'!$V23,0)*'Rent Roll'!$T23*'Rent Roll'!$R23,"-"),"-")</f>
        <v>-</v>
      </c>
      <c r="DL78" s="92" t="str">
        <f>IFERROR(IF(DL$3='Rent Roll'!$U23,MAX(-SUMIF('Monthly Cash Flow'!$F$7:$EG$7,DL$4,'Monthly Cash Flow'!$F$18:$EG$18)-'Rent Roll'!$V23,0)*'Rent Roll'!$T23*'Rent Roll'!$R23,"-"),"-")</f>
        <v>-</v>
      </c>
      <c r="DM78" s="92" t="str">
        <f>IFERROR(IF(DM$3='Rent Roll'!$U23,MAX(-SUMIF('Monthly Cash Flow'!$F$7:$EG$7,DM$4,'Monthly Cash Flow'!$F$18:$EG$18)-'Rent Roll'!$V23,0)*'Rent Roll'!$T23*'Rent Roll'!$R23,"-"),"-")</f>
        <v>-</v>
      </c>
      <c r="DN78" s="92" t="str">
        <f>IFERROR(IF(DN$3='Rent Roll'!$U23,MAX(-SUMIF('Monthly Cash Flow'!$F$7:$EG$7,DN$4,'Monthly Cash Flow'!$F$18:$EG$18)-'Rent Roll'!$V23,0)*'Rent Roll'!$T23*'Rent Roll'!$R23,"-"),"-")</f>
        <v>-</v>
      </c>
      <c r="DO78" s="92" t="str">
        <f>IFERROR(IF(DO$3='Rent Roll'!$U23,MAX(-SUMIF('Monthly Cash Flow'!$F$7:$EG$7,DO$4,'Monthly Cash Flow'!$F$18:$EG$18)-'Rent Roll'!$V23,0)*'Rent Roll'!$T23*'Rent Roll'!$R23,"-"),"-")</f>
        <v>-</v>
      </c>
      <c r="DP78" s="92" t="str">
        <f>IFERROR(IF(DP$3='Rent Roll'!$U23,MAX(-SUMIF('Monthly Cash Flow'!$F$7:$EG$7,DP$4,'Monthly Cash Flow'!$F$18:$EG$18)-'Rent Roll'!$V23,0)*'Rent Roll'!$T23*'Rent Roll'!$R23,"-"),"-")</f>
        <v>-</v>
      </c>
      <c r="DQ78" s="92" t="str">
        <f>IFERROR(IF(DQ$3='Rent Roll'!$U23,MAX(-SUMIF('Monthly Cash Flow'!$F$7:$EG$7,DQ$4,'Monthly Cash Flow'!$F$18:$EG$18)-'Rent Roll'!$V23,0)*'Rent Roll'!$T23*'Rent Roll'!$R23,"-"),"-")</f>
        <v>-</v>
      </c>
      <c r="DR78" s="92" t="str">
        <f>IFERROR(IF(DR$3='Rent Roll'!$U23,MAX(-SUMIF('Monthly Cash Flow'!$F$7:$EG$7,DR$4,'Monthly Cash Flow'!$F$18:$EG$18)-'Rent Roll'!$V23,0)*'Rent Roll'!$T23*'Rent Roll'!$R23,"-"),"-")</f>
        <v>-</v>
      </c>
      <c r="DS78" s="92" t="str">
        <f>IFERROR(IF(DS$3='Rent Roll'!$U23,MAX(-SUMIF('Monthly Cash Flow'!$F$7:$EG$7,DS$4,'Monthly Cash Flow'!$F$18:$EG$18)-'Rent Roll'!$V23,0)*'Rent Roll'!$T23*'Rent Roll'!$R23,"-"),"-")</f>
        <v>-</v>
      </c>
      <c r="DT78" s="92" t="str">
        <f>IFERROR(IF(DT$3='Rent Roll'!$U23,MAX(-SUMIF('Monthly Cash Flow'!$F$7:$EG$7,DT$4,'Monthly Cash Flow'!$F$18:$EG$18)-'Rent Roll'!$V23,0)*'Rent Roll'!$T23*'Rent Roll'!$R23,"-"),"-")</f>
        <v>-</v>
      </c>
      <c r="DU78" s="92" t="str">
        <f>IFERROR(IF(DU$3='Rent Roll'!$U23,MAX(-SUMIF('Monthly Cash Flow'!$F$7:$EG$7,DU$4,'Monthly Cash Flow'!$F$18:$EG$18)-'Rent Roll'!$V23,0)*'Rent Roll'!$T23*'Rent Roll'!$R23,"-"),"-")</f>
        <v>-</v>
      </c>
      <c r="DV78" s="92" t="str">
        <f>IFERROR(IF(DV$3='Rent Roll'!$U23,MAX(-SUMIF('Monthly Cash Flow'!$F$7:$EG$7,DV$4,'Monthly Cash Flow'!$F$18:$EG$18)-'Rent Roll'!$V23,0)*'Rent Roll'!$T23*'Rent Roll'!$R23,"-"),"-")</f>
        <v>-</v>
      </c>
      <c r="DW78" s="92" t="str">
        <f>IFERROR(IF(DW$3='Rent Roll'!$U23,MAX(-SUMIF('Monthly Cash Flow'!$F$7:$EG$7,DW$4,'Monthly Cash Flow'!$F$18:$EG$18)-'Rent Roll'!$V23,0)*'Rent Roll'!$T23*'Rent Roll'!$R23,"-"),"-")</f>
        <v>-</v>
      </c>
      <c r="DX78" s="92" t="str">
        <f>IFERROR(IF(DX$3='Rent Roll'!$U23,MAX(-SUMIF('Monthly Cash Flow'!$F$7:$EG$7,DX$4,'Monthly Cash Flow'!$F$18:$EG$18)-'Rent Roll'!$V23,0)*'Rent Roll'!$T23*'Rent Roll'!$R23,"-"),"-")</f>
        <v>-</v>
      </c>
      <c r="DY78" s="92" t="str">
        <f>IFERROR(IF(DY$3='Rent Roll'!$U23,MAX(-SUMIF('Monthly Cash Flow'!$F$7:$EG$7,DY$4,'Monthly Cash Flow'!$F$18:$EG$18)-'Rent Roll'!$V23,0)*'Rent Roll'!$T23*'Rent Roll'!$R23,"-"),"-")</f>
        <v>-</v>
      </c>
      <c r="DZ78" s="92" t="str">
        <f>IFERROR(IF(DZ$3='Rent Roll'!$U23,MAX(-SUMIF('Monthly Cash Flow'!$F$7:$EG$7,DZ$4,'Monthly Cash Flow'!$F$18:$EG$18)-'Rent Roll'!$V23,0)*'Rent Roll'!$T23*'Rent Roll'!$R23,"-"),"-")</f>
        <v>-</v>
      </c>
      <c r="EA78" s="92" t="str">
        <f>IFERROR(IF(EA$3='Rent Roll'!$U23,MAX(-SUMIF('Monthly Cash Flow'!$F$7:$EG$7,EA$4,'Monthly Cash Flow'!$F$18:$EG$18)-'Rent Roll'!$V23,0)*'Rent Roll'!$T23*'Rent Roll'!$R23,"-"),"-")</f>
        <v>-</v>
      </c>
      <c r="EB78" s="92" t="str">
        <f>IFERROR(IF(EB$3='Rent Roll'!$U23,MAX(-SUMIF('Monthly Cash Flow'!$F$7:$EG$7,EB$4,'Monthly Cash Flow'!$F$18:$EG$18)-'Rent Roll'!$V23,0)*'Rent Roll'!$T23*'Rent Roll'!$R23,"-"),"-")</f>
        <v>-</v>
      </c>
      <c r="EC78" s="92" t="str">
        <f>IFERROR(IF(EC$3='Rent Roll'!$U23,MAX(-SUMIF('Monthly Cash Flow'!$F$7:$EG$7,EC$4,'Monthly Cash Flow'!$F$18:$EG$18)-'Rent Roll'!$V23,0)*'Rent Roll'!$T23*'Rent Roll'!$R23,"-"),"-")</f>
        <v>-</v>
      </c>
      <c r="ED78" s="92" t="str">
        <f>IFERROR(IF(ED$3='Rent Roll'!$U23,MAX(-SUMIF('Monthly Cash Flow'!$F$7:$EG$7,ED$4,'Monthly Cash Flow'!$F$18:$EG$18)-'Rent Roll'!$V23,0)*'Rent Roll'!$T23*'Rent Roll'!$R23,"-"),"-")</f>
        <v>-</v>
      </c>
      <c r="EE78" s="92" t="str">
        <f>IFERROR(IF(EE$3='Rent Roll'!$U23,MAX(-SUMIF('Monthly Cash Flow'!$F$7:$EG$7,EE$4,'Monthly Cash Flow'!$F$18:$EG$18)-'Rent Roll'!$V23,0)*'Rent Roll'!$T23*'Rent Roll'!$R23,"-"),"-")</f>
        <v>-</v>
      </c>
      <c r="EF78" s="214" t="str">
        <f>IFERROR(IF(EF$3='Rent Roll'!$U23,MAX(-SUMIF('Monthly Cash Flow'!$F$7:$EG$7,EF$4,'Monthly Cash Flow'!$F$18:$EG$18)-'Rent Roll'!$V23,0)*'Rent Roll'!$T23*'Rent Roll'!$R23,"-"),"-")</f>
        <v>-</v>
      </c>
      <c r="EG78" s="251" t="s">
        <v>109</v>
      </c>
    </row>
    <row r="79" spans="2:137" x14ac:dyDescent="0.25">
      <c r="B79" s="291"/>
      <c r="C79" s="287" t="str">
        <f>CONCATENATE('Rent Roll'!B24&amp;" - "&amp;'Rent Roll'!C24)</f>
        <v xml:space="preserve"> - </v>
      </c>
      <c r="D79" s="214">
        <f t="shared" si="148"/>
        <v>0</v>
      </c>
      <c r="E79" s="92" t="str">
        <f>IFERROR(IF(E$3='Rent Roll'!$U24,MAX(-SUMIF('Monthly Cash Flow'!$F$7:$EG$7,E$4,'Monthly Cash Flow'!$F$18:$EG$18)-'Rent Roll'!$V24,0)*'Rent Roll'!$T24*'Rent Roll'!$R24,"-"),"-")</f>
        <v>-</v>
      </c>
      <c r="F79" s="92" t="str">
        <f>IFERROR(IF(F$3='Rent Roll'!$U24,MAX(-SUMIF('Monthly Cash Flow'!$F$7:$EG$7,F$4,'Monthly Cash Flow'!$F$18:$EG$18)-'Rent Roll'!$V24,0)*'Rent Roll'!$T24*'Rent Roll'!$R24,"-"),"-")</f>
        <v>-</v>
      </c>
      <c r="G79" s="92" t="str">
        <f>IFERROR(IF(G$3='Rent Roll'!$U24,MAX(-SUMIF('Monthly Cash Flow'!$F$7:$EG$7,G$4,'Monthly Cash Flow'!$F$18:$EG$18)-'Rent Roll'!$V24,0)*'Rent Roll'!$T24*'Rent Roll'!$R24,"-"),"-")</f>
        <v>-</v>
      </c>
      <c r="H79" s="92" t="str">
        <f>IFERROR(IF(H$3='Rent Roll'!$U24,MAX(-SUMIF('Monthly Cash Flow'!$F$7:$EG$7,H$4,'Monthly Cash Flow'!$F$18:$EG$18)-'Rent Roll'!$V24,0)*'Rent Roll'!$T24*'Rent Roll'!$R24,"-"),"-")</f>
        <v>-</v>
      </c>
      <c r="I79" s="92" t="str">
        <f>IFERROR(IF(I$3='Rent Roll'!$U24,MAX(-SUMIF('Monthly Cash Flow'!$F$7:$EG$7,I$4,'Monthly Cash Flow'!$F$18:$EG$18)-'Rent Roll'!$V24,0)*'Rent Roll'!$T24*'Rent Roll'!$R24,"-"),"-")</f>
        <v>-</v>
      </c>
      <c r="J79" s="92" t="str">
        <f>IFERROR(IF(J$3='Rent Roll'!$U24,MAX(-SUMIF('Monthly Cash Flow'!$F$7:$EG$7,J$4,'Monthly Cash Flow'!$F$18:$EG$18)-'Rent Roll'!$V24,0)*'Rent Roll'!$T24*'Rent Roll'!$R24,"-"),"-")</f>
        <v>-</v>
      </c>
      <c r="K79" s="92" t="str">
        <f>IFERROR(IF(K$3='Rent Roll'!$U24,MAX(-SUMIF('Monthly Cash Flow'!$F$7:$EG$7,K$4,'Monthly Cash Flow'!$F$18:$EG$18)-'Rent Roll'!$V24,0)*'Rent Roll'!$T24*'Rent Roll'!$R24,"-"),"-")</f>
        <v>-</v>
      </c>
      <c r="L79" s="92" t="str">
        <f>IFERROR(IF(L$3='Rent Roll'!$U24,MAX(-SUMIF('Monthly Cash Flow'!$F$7:$EG$7,L$4,'Monthly Cash Flow'!$F$18:$EG$18)-'Rent Roll'!$V24,0)*'Rent Roll'!$T24*'Rent Roll'!$R24,"-"),"-")</f>
        <v>-</v>
      </c>
      <c r="M79" s="92" t="str">
        <f>IFERROR(IF(M$3='Rent Roll'!$U24,MAX(-SUMIF('Monthly Cash Flow'!$F$7:$EG$7,M$4,'Monthly Cash Flow'!$F$18:$EG$18)-'Rent Roll'!$V24,0)*'Rent Roll'!$T24*'Rent Roll'!$R24,"-"),"-")</f>
        <v>-</v>
      </c>
      <c r="N79" s="92" t="str">
        <f>IFERROR(IF(N$3='Rent Roll'!$U24,MAX(-SUMIF('Monthly Cash Flow'!$F$7:$EG$7,N$4,'Monthly Cash Flow'!$F$18:$EG$18)-'Rent Roll'!$V24,0)*'Rent Roll'!$T24*'Rent Roll'!$R24,"-"),"-")</f>
        <v>-</v>
      </c>
      <c r="O79" s="92" t="str">
        <f>IFERROR(IF(O$3='Rent Roll'!$U24,MAX(-SUMIF('Monthly Cash Flow'!$F$7:$EG$7,O$4,'Monthly Cash Flow'!$F$18:$EG$18)-'Rent Roll'!$V24,0)*'Rent Roll'!$T24*'Rent Roll'!$R24,"-"),"-")</f>
        <v>-</v>
      </c>
      <c r="P79" s="92" t="str">
        <f>IFERROR(IF(P$3='Rent Roll'!$U24,MAX(-SUMIF('Monthly Cash Flow'!$F$7:$EG$7,P$4,'Monthly Cash Flow'!$F$18:$EG$18)-'Rent Roll'!$V24,0)*'Rent Roll'!$T24*'Rent Roll'!$R24,"-"),"-")</f>
        <v>-</v>
      </c>
      <c r="Q79" s="92" t="str">
        <f>IFERROR(IF(Q$3='Rent Roll'!$U24,MAX(-SUMIF('Monthly Cash Flow'!$F$7:$EG$7,Q$4,'Monthly Cash Flow'!$F$18:$EG$18)-'Rent Roll'!$V24,0)*'Rent Roll'!$T24*'Rent Roll'!$R24,"-"),"-")</f>
        <v>-</v>
      </c>
      <c r="R79" s="92" t="str">
        <f>IFERROR(IF(R$3='Rent Roll'!$U24,MAX(-SUMIF('Monthly Cash Flow'!$F$7:$EG$7,R$4,'Monthly Cash Flow'!$F$18:$EG$18)-'Rent Roll'!$V24,0)*'Rent Roll'!$T24*'Rent Roll'!$R24,"-"),"-")</f>
        <v>-</v>
      </c>
      <c r="S79" s="92" t="str">
        <f>IFERROR(IF(S$3='Rent Roll'!$U24,MAX(-SUMIF('Monthly Cash Flow'!$F$7:$EG$7,S$4,'Monthly Cash Flow'!$F$18:$EG$18)-'Rent Roll'!$V24,0)*'Rent Roll'!$T24*'Rent Roll'!$R24,"-"),"-")</f>
        <v>-</v>
      </c>
      <c r="T79" s="92" t="str">
        <f>IFERROR(IF(T$3='Rent Roll'!$U24,MAX(-SUMIF('Monthly Cash Flow'!$F$7:$EG$7,T$4,'Monthly Cash Flow'!$F$18:$EG$18)-'Rent Roll'!$V24,0)*'Rent Roll'!$T24*'Rent Roll'!$R24,"-"),"-")</f>
        <v>-</v>
      </c>
      <c r="U79" s="92" t="str">
        <f>IFERROR(IF(U$3='Rent Roll'!$U24,MAX(-SUMIF('Monthly Cash Flow'!$F$7:$EG$7,U$4,'Monthly Cash Flow'!$F$18:$EG$18)-'Rent Roll'!$V24,0)*'Rent Roll'!$T24*'Rent Roll'!$R24,"-"),"-")</f>
        <v>-</v>
      </c>
      <c r="V79" s="92" t="str">
        <f>IFERROR(IF(V$3='Rent Roll'!$U24,MAX(-SUMIF('Monthly Cash Flow'!$F$7:$EG$7,V$4,'Monthly Cash Flow'!$F$18:$EG$18)-'Rent Roll'!$V24,0)*'Rent Roll'!$T24*'Rent Roll'!$R24,"-"),"-")</f>
        <v>-</v>
      </c>
      <c r="W79" s="92" t="str">
        <f>IFERROR(IF(W$3='Rent Roll'!$U24,MAX(-SUMIF('Monthly Cash Flow'!$F$7:$EG$7,W$4,'Monthly Cash Flow'!$F$18:$EG$18)-'Rent Roll'!$V24,0)*'Rent Roll'!$T24*'Rent Roll'!$R24,"-"),"-")</f>
        <v>-</v>
      </c>
      <c r="X79" s="92" t="str">
        <f>IFERROR(IF(X$3='Rent Roll'!$U24,MAX(-SUMIF('Monthly Cash Flow'!$F$7:$EG$7,X$4,'Monthly Cash Flow'!$F$18:$EG$18)-'Rent Roll'!$V24,0)*'Rent Roll'!$T24*'Rent Roll'!$R24,"-"),"-")</f>
        <v>-</v>
      </c>
      <c r="Y79" s="92" t="str">
        <f>IFERROR(IF(Y$3='Rent Roll'!$U24,MAX(-SUMIF('Monthly Cash Flow'!$F$7:$EG$7,Y$4,'Monthly Cash Flow'!$F$18:$EG$18)-'Rent Roll'!$V24,0)*'Rent Roll'!$T24*'Rent Roll'!$R24,"-"),"-")</f>
        <v>-</v>
      </c>
      <c r="Z79" s="92" t="str">
        <f>IFERROR(IF(Z$3='Rent Roll'!$U24,MAX(-SUMIF('Monthly Cash Flow'!$F$7:$EG$7,Z$4,'Monthly Cash Flow'!$F$18:$EG$18)-'Rent Roll'!$V24,0)*'Rent Roll'!$T24*'Rent Roll'!$R24,"-"),"-")</f>
        <v>-</v>
      </c>
      <c r="AA79" s="92" t="str">
        <f>IFERROR(IF(AA$3='Rent Roll'!$U24,MAX(-SUMIF('Monthly Cash Flow'!$F$7:$EG$7,AA$4,'Monthly Cash Flow'!$F$18:$EG$18)-'Rent Roll'!$V24,0)*'Rent Roll'!$T24*'Rent Roll'!$R24,"-"),"-")</f>
        <v>-</v>
      </c>
      <c r="AB79" s="92" t="str">
        <f>IFERROR(IF(AB$3='Rent Roll'!$U24,MAX(-SUMIF('Monthly Cash Flow'!$F$7:$EG$7,AB$4,'Monthly Cash Flow'!$F$18:$EG$18)-'Rent Roll'!$V24,0)*'Rent Roll'!$T24*'Rent Roll'!$R24,"-"),"-")</f>
        <v>-</v>
      </c>
      <c r="AC79" s="92" t="str">
        <f>IFERROR(IF(AC$3='Rent Roll'!$U24,MAX(-SUMIF('Monthly Cash Flow'!$F$7:$EG$7,AC$4,'Monthly Cash Flow'!$F$18:$EG$18)-'Rent Roll'!$V24,0)*'Rent Roll'!$T24*'Rent Roll'!$R24,"-"),"-")</f>
        <v>-</v>
      </c>
      <c r="AD79" s="92" t="str">
        <f>IFERROR(IF(AD$3='Rent Roll'!$U24,MAX(-SUMIF('Monthly Cash Flow'!$F$7:$EG$7,AD$4,'Monthly Cash Flow'!$F$18:$EG$18)-'Rent Roll'!$V24,0)*'Rent Roll'!$T24*'Rent Roll'!$R24,"-"),"-")</f>
        <v>-</v>
      </c>
      <c r="AE79" s="92" t="str">
        <f>IFERROR(IF(AE$3='Rent Roll'!$U24,MAX(-SUMIF('Monthly Cash Flow'!$F$7:$EG$7,AE$4,'Monthly Cash Flow'!$F$18:$EG$18)-'Rent Roll'!$V24,0)*'Rent Roll'!$T24*'Rent Roll'!$R24,"-"),"-")</f>
        <v>-</v>
      </c>
      <c r="AF79" s="92" t="str">
        <f>IFERROR(IF(AF$3='Rent Roll'!$U24,MAX(-SUMIF('Monthly Cash Flow'!$F$7:$EG$7,AF$4,'Monthly Cash Flow'!$F$18:$EG$18)-'Rent Roll'!$V24,0)*'Rent Roll'!$T24*'Rent Roll'!$R24,"-"),"-")</f>
        <v>-</v>
      </c>
      <c r="AG79" s="92" t="str">
        <f>IFERROR(IF(AG$3='Rent Roll'!$U24,MAX(-SUMIF('Monthly Cash Flow'!$F$7:$EG$7,AG$4,'Monthly Cash Flow'!$F$18:$EG$18)-'Rent Roll'!$V24,0)*'Rent Roll'!$T24*'Rent Roll'!$R24,"-"),"-")</f>
        <v>-</v>
      </c>
      <c r="AH79" s="92" t="str">
        <f>IFERROR(IF(AH$3='Rent Roll'!$U24,MAX(-SUMIF('Monthly Cash Flow'!$F$7:$EG$7,AH$4,'Monthly Cash Flow'!$F$18:$EG$18)-'Rent Roll'!$V24,0)*'Rent Roll'!$T24*'Rent Roll'!$R24,"-"),"-")</f>
        <v>-</v>
      </c>
      <c r="AI79" s="92" t="str">
        <f>IFERROR(IF(AI$3='Rent Roll'!$U24,MAX(-SUMIF('Monthly Cash Flow'!$F$7:$EG$7,AI$4,'Monthly Cash Flow'!$F$18:$EG$18)-'Rent Roll'!$V24,0)*'Rent Roll'!$T24*'Rent Roll'!$R24,"-"),"-")</f>
        <v>-</v>
      </c>
      <c r="AJ79" s="92" t="str">
        <f>IFERROR(IF(AJ$3='Rent Roll'!$U24,MAX(-SUMIF('Monthly Cash Flow'!$F$7:$EG$7,AJ$4,'Monthly Cash Flow'!$F$18:$EG$18)-'Rent Roll'!$V24,0)*'Rent Roll'!$T24*'Rent Roll'!$R24,"-"),"-")</f>
        <v>-</v>
      </c>
      <c r="AK79" s="92" t="str">
        <f>IFERROR(IF(AK$3='Rent Roll'!$U24,MAX(-SUMIF('Monthly Cash Flow'!$F$7:$EG$7,AK$4,'Monthly Cash Flow'!$F$18:$EG$18)-'Rent Roll'!$V24,0)*'Rent Roll'!$T24*'Rent Roll'!$R24,"-"),"-")</f>
        <v>-</v>
      </c>
      <c r="AL79" s="92" t="str">
        <f>IFERROR(IF(AL$3='Rent Roll'!$U24,MAX(-SUMIF('Monthly Cash Flow'!$F$7:$EG$7,AL$4,'Monthly Cash Flow'!$F$18:$EG$18)-'Rent Roll'!$V24,0)*'Rent Roll'!$T24*'Rent Roll'!$R24,"-"),"-")</f>
        <v>-</v>
      </c>
      <c r="AM79" s="92" t="str">
        <f>IFERROR(IF(AM$3='Rent Roll'!$U24,MAX(-SUMIF('Monthly Cash Flow'!$F$7:$EG$7,AM$4,'Monthly Cash Flow'!$F$18:$EG$18)-'Rent Roll'!$V24,0)*'Rent Roll'!$T24*'Rent Roll'!$R24,"-"),"-")</f>
        <v>-</v>
      </c>
      <c r="AN79" s="92" t="str">
        <f>IFERROR(IF(AN$3='Rent Roll'!$U24,MAX(-SUMIF('Monthly Cash Flow'!$F$7:$EG$7,AN$4,'Monthly Cash Flow'!$F$18:$EG$18)-'Rent Roll'!$V24,0)*'Rent Roll'!$T24*'Rent Roll'!$R24,"-"),"-")</f>
        <v>-</v>
      </c>
      <c r="AO79" s="92" t="str">
        <f>IFERROR(IF(AO$3='Rent Roll'!$U24,MAX(-SUMIF('Monthly Cash Flow'!$F$7:$EG$7,AO$4,'Monthly Cash Flow'!$F$18:$EG$18)-'Rent Roll'!$V24,0)*'Rent Roll'!$T24*'Rent Roll'!$R24,"-"),"-")</f>
        <v>-</v>
      </c>
      <c r="AP79" s="92" t="str">
        <f>IFERROR(IF(AP$3='Rent Roll'!$U24,MAX(-SUMIF('Monthly Cash Flow'!$F$7:$EG$7,AP$4,'Monthly Cash Flow'!$F$18:$EG$18)-'Rent Roll'!$V24,0)*'Rent Roll'!$T24*'Rent Roll'!$R24,"-"),"-")</f>
        <v>-</v>
      </c>
      <c r="AQ79" s="92" t="str">
        <f>IFERROR(IF(AQ$3='Rent Roll'!$U24,MAX(-SUMIF('Monthly Cash Flow'!$F$7:$EG$7,AQ$4,'Monthly Cash Flow'!$F$18:$EG$18)-'Rent Roll'!$V24,0)*'Rent Roll'!$T24*'Rent Roll'!$R24,"-"),"-")</f>
        <v>-</v>
      </c>
      <c r="AR79" s="92" t="str">
        <f>IFERROR(IF(AR$3='Rent Roll'!$U24,MAX(-SUMIF('Monthly Cash Flow'!$F$7:$EG$7,AR$4,'Monthly Cash Flow'!$F$18:$EG$18)-'Rent Roll'!$V24,0)*'Rent Roll'!$T24*'Rent Roll'!$R24,"-"),"-")</f>
        <v>-</v>
      </c>
      <c r="AS79" s="92" t="str">
        <f>IFERROR(IF(AS$3='Rent Roll'!$U24,MAX(-SUMIF('Monthly Cash Flow'!$F$7:$EG$7,AS$4,'Monthly Cash Flow'!$F$18:$EG$18)-'Rent Roll'!$V24,0)*'Rent Roll'!$T24*'Rent Roll'!$R24,"-"),"-")</f>
        <v>-</v>
      </c>
      <c r="AT79" s="92" t="str">
        <f>IFERROR(IF(AT$3='Rent Roll'!$U24,MAX(-SUMIF('Monthly Cash Flow'!$F$7:$EG$7,AT$4,'Monthly Cash Flow'!$F$18:$EG$18)-'Rent Roll'!$V24,0)*'Rent Roll'!$T24*'Rent Roll'!$R24,"-"),"-")</f>
        <v>-</v>
      </c>
      <c r="AU79" s="92" t="str">
        <f>IFERROR(IF(AU$3='Rent Roll'!$U24,MAX(-SUMIF('Monthly Cash Flow'!$F$7:$EG$7,AU$4,'Monthly Cash Flow'!$F$18:$EG$18)-'Rent Roll'!$V24,0)*'Rent Roll'!$T24*'Rent Roll'!$R24,"-"),"-")</f>
        <v>-</v>
      </c>
      <c r="AV79" s="92" t="str">
        <f>IFERROR(IF(AV$3='Rent Roll'!$U24,MAX(-SUMIF('Monthly Cash Flow'!$F$7:$EG$7,AV$4,'Monthly Cash Flow'!$F$18:$EG$18)-'Rent Roll'!$V24,0)*'Rent Roll'!$T24*'Rent Roll'!$R24,"-"),"-")</f>
        <v>-</v>
      </c>
      <c r="AW79" s="92" t="str">
        <f>IFERROR(IF(AW$3='Rent Roll'!$U24,MAX(-SUMIF('Monthly Cash Flow'!$F$7:$EG$7,AW$4,'Monthly Cash Flow'!$F$18:$EG$18)-'Rent Roll'!$V24,0)*'Rent Roll'!$T24*'Rent Roll'!$R24,"-"),"-")</f>
        <v>-</v>
      </c>
      <c r="AX79" s="92" t="str">
        <f>IFERROR(IF(AX$3='Rent Roll'!$U24,MAX(-SUMIF('Monthly Cash Flow'!$F$7:$EG$7,AX$4,'Monthly Cash Flow'!$F$18:$EG$18)-'Rent Roll'!$V24,0)*'Rent Roll'!$T24*'Rent Roll'!$R24,"-"),"-")</f>
        <v>-</v>
      </c>
      <c r="AY79" s="92" t="str">
        <f>IFERROR(IF(AY$3='Rent Roll'!$U24,MAX(-SUMIF('Monthly Cash Flow'!$F$7:$EG$7,AY$4,'Monthly Cash Flow'!$F$18:$EG$18)-'Rent Roll'!$V24,0)*'Rent Roll'!$T24*'Rent Roll'!$R24,"-"),"-")</f>
        <v>-</v>
      </c>
      <c r="AZ79" s="92" t="str">
        <f>IFERROR(IF(AZ$3='Rent Roll'!$U24,MAX(-SUMIF('Monthly Cash Flow'!$F$7:$EG$7,AZ$4,'Monthly Cash Flow'!$F$18:$EG$18)-'Rent Roll'!$V24,0)*'Rent Roll'!$T24*'Rent Roll'!$R24,"-"),"-")</f>
        <v>-</v>
      </c>
      <c r="BA79" s="92" t="str">
        <f>IFERROR(IF(BA$3='Rent Roll'!$U24,MAX(-SUMIF('Monthly Cash Flow'!$F$7:$EG$7,BA$4,'Monthly Cash Flow'!$F$18:$EG$18)-'Rent Roll'!$V24,0)*'Rent Roll'!$T24*'Rent Roll'!$R24,"-"),"-")</f>
        <v>-</v>
      </c>
      <c r="BB79" s="92" t="str">
        <f>IFERROR(IF(BB$3='Rent Roll'!$U24,MAX(-SUMIF('Monthly Cash Flow'!$F$7:$EG$7,BB$4,'Monthly Cash Flow'!$F$18:$EG$18)-'Rent Roll'!$V24,0)*'Rent Roll'!$T24*'Rent Roll'!$R24,"-"),"-")</f>
        <v>-</v>
      </c>
      <c r="BC79" s="92" t="str">
        <f>IFERROR(IF(BC$3='Rent Roll'!$U24,MAX(-SUMIF('Monthly Cash Flow'!$F$7:$EG$7,BC$4,'Monthly Cash Flow'!$F$18:$EG$18)-'Rent Roll'!$V24,0)*'Rent Roll'!$T24*'Rent Roll'!$R24,"-"),"-")</f>
        <v>-</v>
      </c>
      <c r="BD79" s="92" t="str">
        <f>IFERROR(IF(BD$3='Rent Roll'!$U24,MAX(-SUMIF('Monthly Cash Flow'!$F$7:$EG$7,BD$4,'Monthly Cash Flow'!$F$18:$EG$18)-'Rent Roll'!$V24,0)*'Rent Roll'!$T24*'Rent Roll'!$R24,"-"),"-")</f>
        <v>-</v>
      </c>
      <c r="BE79" s="92" t="str">
        <f>IFERROR(IF(BE$3='Rent Roll'!$U24,MAX(-SUMIF('Monthly Cash Flow'!$F$7:$EG$7,BE$4,'Monthly Cash Flow'!$F$18:$EG$18)-'Rent Roll'!$V24,0)*'Rent Roll'!$T24*'Rent Roll'!$R24,"-"),"-")</f>
        <v>-</v>
      </c>
      <c r="BF79" s="92" t="str">
        <f>IFERROR(IF(BF$3='Rent Roll'!$U24,MAX(-SUMIF('Monthly Cash Flow'!$F$7:$EG$7,BF$4,'Monthly Cash Flow'!$F$18:$EG$18)-'Rent Roll'!$V24,0)*'Rent Roll'!$T24*'Rent Roll'!$R24,"-"),"-")</f>
        <v>-</v>
      </c>
      <c r="BG79" s="92" t="str">
        <f>IFERROR(IF(BG$3='Rent Roll'!$U24,MAX(-SUMIF('Monthly Cash Flow'!$F$7:$EG$7,BG$4,'Monthly Cash Flow'!$F$18:$EG$18)-'Rent Roll'!$V24,0)*'Rent Roll'!$T24*'Rent Roll'!$R24,"-"),"-")</f>
        <v>-</v>
      </c>
      <c r="BH79" s="92" t="str">
        <f>IFERROR(IF(BH$3='Rent Roll'!$U24,MAX(-SUMIF('Monthly Cash Flow'!$F$7:$EG$7,BH$4,'Monthly Cash Flow'!$F$18:$EG$18)-'Rent Roll'!$V24,0)*'Rent Roll'!$T24*'Rent Roll'!$R24,"-"),"-")</f>
        <v>-</v>
      </c>
      <c r="BI79" s="92" t="str">
        <f>IFERROR(IF(BI$3='Rent Roll'!$U24,MAX(-SUMIF('Monthly Cash Flow'!$F$7:$EG$7,BI$4,'Monthly Cash Flow'!$F$18:$EG$18)-'Rent Roll'!$V24,0)*'Rent Roll'!$T24*'Rent Roll'!$R24,"-"),"-")</f>
        <v>-</v>
      </c>
      <c r="BJ79" s="92" t="str">
        <f>IFERROR(IF(BJ$3='Rent Roll'!$U24,MAX(-SUMIF('Monthly Cash Flow'!$F$7:$EG$7,BJ$4,'Monthly Cash Flow'!$F$18:$EG$18)-'Rent Roll'!$V24,0)*'Rent Roll'!$T24*'Rent Roll'!$R24,"-"),"-")</f>
        <v>-</v>
      </c>
      <c r="BK79" s="92" t="str">
        <f>IFERROR(IF(BK$3='Rent Roll'!$U24,MAX(-SUMIF('Monthly Cash Flow'!$F$7:$EG$7,BK$4,'Monthly Cash Flow'!$F$18:$EG$18)-'Rent Roll'!$V24,0)*'Rent Roll'!$T24*'Rent Roll'!$R24,"-"),"-")</f>
        <v>-</v>
      </c>
      <c r="BL79" s="92" t="str">
        <f>IFERROR(IF(BL$3='Rent Roll'!$U24,MAX(-SUMIF('Monthly Cash Flow'!$F$7:$EG$7,BL$4,'Monthly Cash Flow'!$F$18:$EG$18)-'Rent Roll'!$V24,0)*'Rent Roll'!$T24*'Rent Roll'!$R24,"-"),"-")</f>
        <v>-</v>
      </c>
      <c r="BM79" s="92" t="str">
        <f>IFERROR(IF(BM$3='Rent Roll'!$U24,MAX(-SUMIF('Monthly Cash Flow'!$F$7:$EG$7,BM$4,'Monthly Cash Flow'!$F$18:$EG$18)-'Rent Roll'!$V24,0)*'Rent Roll'!$T24*'Rent Roll'!$R24,"-"),"-")</f>
        <v>-</v>
      </c>
      <c r="BN79" s="92" t="str">
        <f>IFERROR(IF(BN$3='Rent Roll'!$U24,MAX(-SUMIF('Monthly Cash Flow'!$F$7:$EG$7,BN$4,'Monthly Cash Flow'!$F$18:$EG$18)-'Rent Roll'!$V24,0)*'Rent Roll'!$T24*'Rent Roll'!$R24,"-"),"-")</f>
        <v>-</v>
      </c>
      <c r="BO79" s="92" t="str">
        <f>IFERROR(IF(BO$3='Rent Roll'!$U24,MAX(-SUMIF('Monthly Cash Flow'!$F$7:$EG$7,BO$4,'Monthly Cash Flow'!$F$18:$EG$18)-'Rent Roll'!$V24,0)*'Rent Roll'!$T24*'Rent Roll'!$R24,"-"),"-")</f>
        <v>-</v>
      </c>
      <c r="BP79" s="92" t="str">
        <f>IFERROR(IF(BP$3='Rent Roll'!$U24,MAX(-SUMIF('Monthly Cash Flow'!$F$7:$EG$7,BP$4,'Monthly Cash Flow'!$F$18:$EG$18)-'Rent Roll'!$V24,0)*'Rent Roll'!$T24*'Rent Roll'!$R24,"-"),"-")</f>
        <v>-</v>
      </c>
      <c r="BQ79" s="92" t="str">
        <f>IFERROR(IF(BQ$3='Rent Roll'!$U24,MAX(-SUMIF('Monthly Cash Flow'!$F$7:$EG$7,BQ$4,'Monthly Cash Flow'!$F$18:$EG$18)-'Rent Roll'!$V24,0)*'Rent Roll'!$T24*'Rent Roll'!$R24,"-"),"-")</f>
        <v>-</v>
      </c>
      <c r="BR79" s="92" t="str">
        <f>IFERROR(IF(BR$3='Rent Roll'!$U24,MAX(-SUMIF('Monthly Cash Flow'!$F$7:$EG$7,BR$4,'Monthly Cash Flow'!$F$18:$EG$18)-'Rent Roll'!$V24,0)*'Rent Roll'!$T24*'Rent Roll'!$R24,"-"),"-")</f>
        <v>-</v>
      </c>
      <c r="BS79" s="92" t="str">
        <f>IFERROR(IF(BS$3='Rent Roll'!$U24,MAX(-SUMIF('Monthly Cash Flow'!$F$7:$EG$7,BS$4,'Monthly Cash Flow'!$F$18:$EG$18)-'Rent Roll'!$V24,0)*'Rent Roll'!$T24*'Rent Roll'!$R24,"-"),"-")</f>
        <v>-</v>
      </c>
      <c r="BT79" s="92" t="str">
        <f>IFERROR(IF(BT$3='Rent Roll'!$U24,MAX(-SUMIF('Monthly Cash Flow'!$F$7:$EG$7,BT$4,'Monthly Cash Flow'!$F$18:$EG$18)-'Rent Roll'!$V24,0)*'Rent Roll'!$T24*'Rent Roll'!$R24,"-"),"-")</f>
        <v>-</v>
      </c>
      <c r="BU79" s="92" t="str">
        <f>IFERROR(IF(BU$3='Rent Roll'!$U24,MAX(-SUMIF('Monthly Cash Flow'!$F$7:$EG$7,BU$4,'Monthly Cash Flow'!$F$18:$EG$18)-'Rent Roll'!$V24,0)*'Rent Roll'!$T24*'Rent Roll'!$R24,"-"),"-")</f>
        <v>-</v>
      </c>
      <c r="BV79" s="92" t="str">
        <f>IFERROR(IF(BV$3='Rent Roll'!$U24,MAX(-SUMIF('Monthly Cash Flow'!$F$7:$EG$7,BV$4,'Monthly Cash Flow'!$F$18:$EG$18)-'Rent Roll'!$V24,0)*'Rent Roll'!$T24*'Rent Roll'!$R24,"-"),"-")</f>
        <v>-</v>
      </c>
      <c r="BW79" s="92" t="str">
        <f>IFERROR(IF(BW$3='Rent Roll'!$U24,MAX(-SUMIF('Monthly Cash Flow'!$F$7:$EG$7,BW$4,'Monthly Cash Flow'!$F$18:$EG$18)-'Rent Roll'!$V24,0)*'Rent Roll'!$T24*'Rent Roll'!$R24,"-"),"-")</f>
        <v>-</v>
      </c>
      <c r="BX79" s="92" t="str">
        <f>IFERROR(IF(BX$3='Rent Roll'!$U24,MAX(-SUMIF('Monthly Cash Flow'!$F$7:$EG$7,BX$4,'Monthly Cash Flow'!$F$18:$EG$18)-'Rent Roll'!$V24,0)*'Rent Roll'!$T24*'Rent Roll'!$R24,"-"),"-")</f>
        <v>-</v>
      </c>
      <c r="BY79" s="92" t="str">
        <f>IFERROR(IF(BY$3='Rent Roll'!$U24,MAX(-SUMIF('Monthly Cash Flow'!$F$7:$EG$7,BY$4,'Monthly Cash Flow'!$F$18:$EG$18)-'Rent Roll'!$V24,0)*'Rent Roll'!$T24*'Rent Roll'!$R24,"-"),"-")</f>
        <v>-</v>
      </c>
      <c r="BZ79" s="92" t="str">
        <f>IFERROR(IF(BZ$3='Rent Roll'!$U24,MAX(-SUMIF('Monthly Cash Flow'!$F$7:$EG$7,BZ$4,'Monthly Cash Flow'!$F$18:$EG$18)-'Rent Roll'!$V24,0)*'Rent Roll'!$T24*'Rent Roll'!$R24,"-"),"-")</f>
        <v>-</v>
      </c>
      <c r="CA79" s="92" t="str">
        <f>IFERROR(IF(CA$3='Rent Roll'!$U24,MAX(-SUMIF('Monthly Cash Flow'!$F$7:$EG$7,CA$4,'Monthly Cash Flow'!$F$18:$EG$18)-'Rent Roll'!$V24,0)*'Rent Roll'!$T24*'Rent Roll'!$R24,"-"),"-")</f>
        <v>-</v>
      </c>
      <c r="CB79" s="92" t="str">
        <f>IFERROR(IF(CB$3='Rent Roll'!$U24,MAX(-SUMIF('Monthly Cash Flow'!$F$7:$EG$7,CB$4,'Monthly Cash Flow'!$F$18:$EG$18)-'Rent Roll'!$V24,0)*'Rent Roll'!$T24*'Rent Roll'!$R24,"-"),"-")</f>
        <v>-</v>
      </c>
      <c r="CC79" s="92" t="str">
        <f>IFERROR(IF(CC$3='Rent Roll'!$U24,MAX(-SUMIF('Monthly Cash Flow'!$F$7:$EG$7,CC$4,'Monthly Cash Flow'!$F$18:$EG$18)-'Rent Roll'!$V24,0)*'Rent Roll'!$T24*'Rent Roll'!$R24,"-"),"-")</f>
        <v>-</v>
      </c>
      <c r="CD79" s="92" t="str">
        <f>IFERROR(IF(CD$3='Rent Roll'!$U24,MAX(-SUMIF('Monthly Cash Flow'!$F$7:$EG$7,CD$4,'Monthly Cash Flow'!$F$18:$EG$18)-'Rent Roll'!$V24,0)*'Rent Roll'!$T24*'Rent Roll'!$R24,"-"),"-")</f>
        <v>-</v>
      </c>
      <c r="CE79" s="92" t="str">
        <f>IFERROR(IF(CE$3='Rent Roll'!$U24,MAX(-SUMIF('Monthly Cash Flow'!$F$7:$EG$7,CE$4,'Monthly Cash Flow'!$F$18:$EG$18)-'Rent Roll'!$V24,0)*'Rent Roll'!$T24*'Rent Roll'!$R24,"-"),"-")</f>
        <v>-</v>
      </c>
      <c r="CF79" s="92" t="str">
        <f>IFERROR(IF(CF$3='Rent Roll'!$U24,MAX(-SUMIF('Monthly Cash Flow'!$F$7:$EG$7,CF$4,'Monthly Cash Flow'!$F$18:$EG$18)-'Rent Roll'!$V24,0)*'Rent Roll'!$T24*'Rent Roll'!$R24,"-"),"-")</f>
        <v>-</v>
      </c>
      <c r="CG79" s="92" t="str">
        <f>IFERROR(IF(CG$3='Rent Roll'!$U24,MAX(-SUMIF('Monthly Cash Flow'!$F$7:$EG$7,CG$4,'Monthly Cash Flow'!$F$18:$EG$18)-'Rent Roll'!$V24,0)*'Rent Roll'!$T24*'Rent Roll'!$R24,"-"),"-")</f>
        <v>-</v>
      </c>
      <c r="CH79" s="92" t="str">
        <f>IFERROR(IF(CH$3='Rent Roll'!$U24,MAX(-SUMIF('Monthly Cash Flow'!$F$7:$EG$7,CH$4,'Monthly Cash Flow'!$F$18:$EG$18)-'Rent Roll'!$V24,0)*'Rent Roll'!$T24*'Rent Roll'!$R24,"-"),"-")</f>
        <v>-</v>
      </c>
      <c r="CI79" s="92" t="str">
        <f>IFERROR(IF(CI$3='Rent Roll'!$U24,MAX(-SUMIF('Monthly Cash Flow'!$F$7:$EG$7,CI$4,'Monthly Cash Flow'!$F$18:$EG$18)-'Rent Roll'!$V24,0)*'Rent Roll'!$T24*'Rent Roll'!$R24,"-"),"-")</f>
        <v>-</v>
      </c>
      <c r="CJ79" s="92" t="str">
        <f>IFERROR(IF(CJ$3='Rent Roll'!$U24,MAX(-SUMIF('Monthly Cash Flow'!$F$7:$EG$7,CJ$4,'Monthly Cash Flow'!$F$18:$EG$18)-'Rent Roll'!$V24,0)*'Rent Roll'!$T24*'Rent Roll'!$R24,"-"),"-")</f>
        <v>-</v>
      </c>
      <c r="CK79" s="92" t="str">
        <f>IFERROR(IF(CK$3='Rent Roll'!$U24,MAX(-SUMIF('Monthly Cash Flow'!$F$7:$EG$7,CK$4,'Monthly Cash Flow'!$F$18:$EG$18)-'Rent Roll'!$V24,0)*'Rent Roll'!$T24*'Rent Roll'!$R24,"-"),"-")</f>
        <v>-</v>
      </c>
      <c r="CL79" s="92" t="str">
        <f>IFERROR(IF(CL$3='Rent Roll'!$U24,MAX(-SUMIF('Monthly Cash Flow'!$F$7:$EG$7,CL$4,'Monthly Cash Flow'!$F$18:$EG$18)-'Rent Roll'!$V24,0)*'Rent Roll'!$T24*'Rent Roll'!$R24,"-"),"-")</f>
        <v>-</v>
      </c>
      <c r="CM79" s="92" t="str">
        <f>IFERROR(IF(CM$3='Rent Roll'!$U24,MAX(-SUMIF('Monthly Cash Flow'!$F$7:$EG$7,CM$4,'Monthly Cash Flow'!$F$18:$EG$18)-'Rent Roll'!$V24,0)*'Rent Roll'!$T24*'Rent Roll'!$R24,"-"),"-")</f>
        <v>-</v>
      </c>
      <c r="CN79" s="92" t="str">
        <f>IFERROR(IF(CN$3='Rent Roll'!$U24,MAX(-SUMIF('Monthly Cash Flow'!$F$7:$EG$7,CN$4,'Monthly Cash Flow'!$F$18:$EG$18)-'Rent Roll'!$V24,0)*'Rent Roll'!$T24*'Rent Roll'!$R24,"-"),"-")</f>
        <v>-</v>
      </c>
      <c r="CO79" s="92" t="str">
        <f>IFERROR(IF(CO$3='Rent Roll'!$U24,MAX(-SUMIF('Monthly Cash Flow'!$F$7:$EG$7,CO$4,'Monthly Cash Flow'!$F$18:$EG$18)-'Rent Roll'!$V24,0)*'Rent Roll'!$T24*'Rent Roll'!$R24,"-"),"-")</f>
        <v>-</v>
      </c>
      <c r="CP79" s="92" t="str">
        <f>IFERROR(IF(CP$3='Rent Roll'!$U24,MAX(-SUMIF('Monthly Cash Flow'!$F$7:$EG$7,CP$4,'Monthly Cash Flow'!$F$18:$EG$18)-'Rent Roll'!$V24,0)*'Rent Roll'!$T24*'Rent Roll'!$R24,"-"),"-")</f>
        <v>-</v>
      </c>
      <c r="CQ79" s="92" t="str">
        <f>IFERROR(IF(CQ$3='Rent Roll'!$U24,MAX(-SUMIF('Monthly Cash Flow'!$F$7:$EG$7,CQ$4,'Monthly Cash Flow'!$F$18:$EG$18)-'Rent Roll'!$V24,0)*'Rent Roll'!$T24*'Rent Roll'!$R24,"-"),"-")</f>
        <v>-</v>
      </c>
      <c r="CR79" s="92" t="str">
        <f>IFERROR(IF(CR$3='Rent Roll'!$U24,MAX(-SUMIF('Monthly Cash Flow'!$F$7:$EG$7,CR$4,'Monthly Cash Flow'!$F$18:$EG$18)-'Rent Roll'!$V24,0)*'Rent Roll'!$T24*'Rent Roll'!$R24,"-"),"-")</f>
        <v>-</v>
      </c>
      <c r="CS79" s="92" t="str">
        <f>IFERROR(IF(CS$3='Rent Roll'!$U24,MAX(-SUMIF('Monthly Cash Flow'!$F$7:$EG$7,CS$4,'Monthly Cash Flow'!$F$18:$EG$18)-'Rent Roll'!$V24,0)*'Rent Roll'!$T24*'Rent Roll'!$R24,"-"),"-")</f>
        <v>-</v>
      </c>
      <c r="CT79" s="92" t="str">
        <f>IFERROR(IF(CT$3='Rent Roll'!$U24,MAX(-SUMIF('Monthly Cash Flow'!$F$7:$EG$7,CT$4,'Monthly Cash Flow'!$F$18:$EG$18)-'Rent Roll'!$V24,0)*'Rent Roll'!$T24*'Rent Roll'!$R24,"-"),"-")</f>
        <v>-</v>
      </c>
      <c r="CU79" s="92" t="str">
        <f>IFERROR(IF(CU$3='Rent Roll'!$U24,MAX(-SUMIF('Monthly Cash Flow'!$F$7:$EG$7,CU$4,'Monthly Cash Flow'!$F$18:$EG$18)-'Rent Roll'!$V24,0)*'Rent Roll'!$T24*'Rent Roll'!$R24,"-"),"-")</f>
        <v>-</v>
      </c>
      <c r="CV79" s="92" t="str">
        <f>IFERROR(IF(CV$3='Rent Roll'!$U24,MAX(-SUMIF('Monthly Cash Flow'!$F$7:$EG$7,CV$4,'Monthly Cash Flow'!$F$18:$EG$18)-'Rent Roll'!$V24,0)*'Rent Roll'!$T24*'Rent Roll'!$R24,"-"),"-")</f>
        <v>-</v>
      </c>
      <c r="CW79" s="92" t="str">
        <f>IFERROR(IF(CW$3='Rent Roll'!$U24,MAX(-SUMIF('Monthly Cash Flow'!$F$7:$EG$7,CW$4,'Monthly Cash Flow'!$F$18:$EG$18)-'Rent Roll'!$V24,0)*'Rent Roll'!$T24*'Rent Roll'!$R24,"-"),"-")</f>
        <v>-</v>
      </c>
      <c r="CX79" s="92" t="str">
        <f>IFERROR(IF(CX$3='Rent Roll'!$U24,MAX(-SUMIF('Monthly Cash Flow'!$F$7:$EG$7,CX$4,'Monthly Cash Flow'!$F$18:$EG$18)-'Rent Roll'!$V24,0)*'Rent Roll'!$T24*'Rent Roll'!$R24,"-"),"-")</f>
        <v>-</v>
      </c>
      <c r="CY79" s="92" t="str">
        <f>IFERROR(IF(CY$3='Rent Roll'!$U24,MAX(-SUMIF('Monthly Cash Flow'!$F$7:$EG$7,CY$4,'Monthly Cash Flow'!$F$18:$EG$18)-'Rent Roll'!$V24,0)*'Rent Roll'!$T24*'Rent Roll'!$R24,"-"),"-")</f>
        <v>-</v>
      </c>
      <c r="CZ79" s="92" t="str">
        <f>IFERROR(IF(CZ$3='Rent Roll'!$U24,MAX(-SUMIF('Monthly Cash Flow'!$F$7:$EG$7,CZ$4,'Monthly Cash Flow'!$F$18:$EG$18)-'Rent Roll'!$V24,0)*'Rent Roll'!$T24*'Rent Roll'!$R24,"-"),"-")</f>
        <v>-</v>
      </c>
      <c r="DA79" s="92" t="str">
        <f>IFERROR(IF(DA$3='Rent Roll'!$U24,MAX(-SUMIF('Monthly Cash Flow'!$F$7:$EG$7,DA$4,'Monthly Cash Flow'!$F$18:$EG$18)-'Rent Roll'!$V24,0)*'Rent Roll'!$T24*'Rent Roll'!$R24,"-"),"-")</f>
        <v>-</v>
      </c>
      <c r="DB79" s="92" t="str">
        <f>IFERROR(IF(DB$3='Rent Roll'!$U24,MAX(-SUMIF('Monthly Cash Flow'!$F$7:$EG$7,DB$4,'Monthly Cash Flow'!$F$18:$EG$18)-'Rent Roll'!$V24,0)*'Rent Roll'!$T24*'Rent Roll'!$R24,"-"),"-")</f>
        <v>-</v>
      </c>
      <c r="DC79" s="92" t="str">
        <f>IFERROR(IF(DC$3='Rent Roll'!$U24,MAX(-SUMIF('Monthly Cash Flow'!$F$7:$EG$7,DC$4,'Monthly Cash Flow'!$F$18:$EG$18)-'Rent Roll'!$V24,0)*'Rent Roll'!$T24*'Rent Roll'!$R24,"-"),"-")</f>
        <v>-</v>
      </c>
      <c r="DD79" s="92" t="str">
        <f>IFERROR(IF(DD$3='Rent Roll'!$U24,MAX(-SUMIF('Monthly Cash Flow'!$F$7:$EG$7,DD$4,'Monthly Cash Flow'!$F$18:$EG$18)-'Rent Roll'!$V24,0)*'Rent Roll'!$T24*'Rent Roll'!$R24,"-"),"-")</f>
        <v>-</v>
      </c>
      <c r="DE79" s="92" t="str">
        <f>IFERROR(IF(DE$3='Rent Roll'!$U24,MAX(-SUMIF('Monthly Cash Flow'!$F$7:$EG$7,DE$4,'Monthly Cash Flow'!$F$18:$EG$18)-'Rent Roll'!$V24,0)*'Rent Roll'!$T24*'Rent Roll'!$R24,"-"),"-")</f>
        <v>-</v>
      </c>
      <c r="DF79" s="92" t="str">
        <f>IFERROR(IF(DF$3='Rent Roll'!$U24,MAX(-SUMIF('Monthly Cash Flow'!$F$7:$EG$7,DF$4,'Monthly Cash Flow'!$F$18:$EG$18)-'Rent Roll'!$V24,0)*'Rent Roll'!$T24*'Rent Roll'!$R24,"-"),"-")</f>
        <v>-</v>
      </c>
      <c r="DG79" s="92" t="str">
        <f>IFERROR(IF(DG$3='Rent Roll'!$U24,MAX(-SUMIF('Monthly Cash Flow'!$F$7:$EG$7,DG$4,'Monthly Cash Flow'!$F$18:$EG$18)-'Rent Roll'!$V24,0)*'Rent Roll'!$T24*'Rent Roll'!$R24,"-"),"-")</f>
        <v>-</v>
      </c>
      <c r="DH79" s="92" t="str">
        <f>IFERROR(IF(DH$3='Rent Roll'!$U24,MAX(-SUMIF('Monthly Cash Flow'!$F$7:$EG$7,DH$4,'Monthly Cash Flow'!$F$18:$EG$18)-'Rent Roll'!$V24,0)*'Rent Roll'!$T24*'Rent Roll'!$R24,"-"),"-")</f>
        <v>-</v>
      </c>
      <c r="DI79" s="92" t="str">
        <f>IFERROR(IF(DI$3='Rent Roll'!$U24,MAX(-SUMIF('Monthly Cash Flow'!$F$7:$EG$7,DI$4,'Monthly Cash Flow'!$F$18:$EG$18)-'Rent Roll'!$V24,0)*'Rent Roll'!$T24*'Rent Roll'!$R24,"-"),"-")</f>
        <v>-</v>
      </c>
      <c r="DJ79" s="92" t="str">
        <f>IFERROR(IF(DJ$3='Rent Roll'!$U24,MAX(-SUMIF('Monthly Cash Flow'!$F$7:$EG$7,DJ$4,'Monthly Cash Flow'!$F$18:$EG$18)-'Rent Roll'!$V24,0)*'Rent Roll'!$T24*'Rent Roll'!$R24,"-"),"-")</f>
        <v>-</v>
      </c>
      <c r="DK79" s="92" t="str">
        <f>IFERROR(IF(DK$3='Rent Roll'!$U24,MAX(-SUMIF('Monthly Cash Flow'!$F$7:$EG$7,DK$4,'Monthly Cash Flow'!$F$18:$EG$18)-'Rent Roll'!$V24,0)*'Rent Roll'!$T24*'Rent Roll'!$R24,"-"),"-")</f>
        <v>-</v>
      </c>
      <c r="DL79" s="92" t="str">
        <f>IFERROR(IF(DL$3='Rent Roll'!$U24,MAX(-SUMIF('Monthly Cash Flow'!$F$7:$EG$7,DL$4,'Monthly Cash Flow'!$F$18:$EG$18)-'Rent Roll'!$V24,0)*'Rent Roll'!$T24*'Rent Roll'!$R24,"-"),"-")</f>
        <v>-</v>
      </c>
      <c r="DM79" s="92" t="str">
        <f>IFERROR(IF(DM$3='Rent Roll'!$U24,MAX(-SUMIF('Monthly Cash Flow'!$F$7:$EG$7,DM$4,'Monthly Cash Flow'!$F$18:$EG$18)-'Rent Roll'!$V24,0)*'Rent Roll'!$T24*'Rent Roll'!$R24,"-"),"-")</f>
        <v>-</v>
      </c>
      <c r="DN79" s="92" t="str">
        <f>IFERROR(IF(DN$3='Rent Roll'!$U24,MAX(-SUMIF('Monthly Cash Flow'!$F$7:$EG$7,DN$4,'Monthly Cash Flow'!$F$18:$EG$18)-'Rent Roll'!$V24,0)*'Rent Roll'!$T24*'Rent Roll'!$R24,"-"),"-")</f>
        <v>-</v>
      </c>
      <c r="DO79" s="92" t="str">
        <f>IFERROR(IF(DO$3='Rent Roll'!$U24,MAX(-SUMIF('Monthly Cash Flow'!$F$7:$EG$7,DO$4,'Monthly Cash Flow'!$F$18:$EG$18)-'Rent Roll'!$V24,0)*'Rent Roll'!$T24*'Rent Roll'!$R24,"-"),"-")</f>
        <v>-</v>
      </c>
      <c r="DP79" s="92" t="str">
        <f>IFERROR(IF(DP$3='Rent Roll'!$U24,MAX(-SUMIF('Monthly Cash Flow'!$F$7:$EG$7,DP$4,'Monthly Cash Flow'!$F$18:$EG$18)-'Rent Roll'!$V24,0)*'Rent Roll'!$T24*'Rent Roll'!$R24,"-"),"-")</f>
        <v>-</v>
      </c>
      <c r="DQ79" s="92" t="str">
        <f>IFERROR(IF(DQ$3='Rent Roll'!$U24,MAX(-SUMIF('Monthly Cash Flow'!$F$7:$EG$7,DQ$4,'Monthly Cash Flow'!$F$18:$EG$18)-'Rent Roll'!$V24,0)*'Rent Roll'!$T24*'Rent Roll'!$R24,"-"),"-")</f>
        <v>-</v>
      </c>
      <c r="DR79" s="92" t="str">
        <f>IFERROR(IF(DR$3='Rent Roll'!$U24,MAX(-SUMIF('Monthly Cash Flow'!$F$7:$EG$7,DR$4,'Monthly Cash Flow'!$F$18:$EG$18)-'Rent Roll'!$V24,0)*'Rent Roll'!$T24*'Rent Roll'!$R24,"-"),"-")</f>
        <v>-</v>
      </c>
      <c r="DS79" s="92" t="str">
        <f>IFERROR(IF(DS$3='Rent Roll'!$U24,MAX(-SUMIF('Monthly Cash Flow'!$F$7:$EG$7,DS$4,'Monthly Cash Flow'!$F$18:$EG$18)-'Rent Roll'!$V24,0)*'Rent Roll'!$T24*'Rent Roll'!$R24,"-"),"-")</f>
        <v>-</v>
      </c>
      <c r="DT79" s="92" t="str">
        <f>IFERROR(IF(DT$3='Rent Roll'!$U24,MAX(-SUMIF('Monthly Cash Flow'!$F$7:$EG$7,DT$4,'Monthly Cash Flow'!$F$18:$EG$18)-'Rent Roll'!$V24,0)*'Rent Roll'!$T24*'Rent Roll'!$R24,"-"),"-")</f>
        <v>-</v>
      </c>
      <c r="DU79" s="92" t="str">
        <f>IFERROR(IF(DU$3='Rent Roll'!$U24,MAX(-SUMIF('Monthly Cash Flow'!$F$7:$EG$7,DU$4,'Monthly Cash Flow'!$F$18:$EG$18)-'Rent Roll'!$V24,0)*'Rent Roll'!$T24*'Rent Roll'!$R24,"-"),"-")</f>
        <v>-</v>
      </c>
      <c r="DV79" s="92" t="str">
        <f>IFERROR(IF(DV$3='Rent Roll'!$U24,MAX(-SUMIF('Monthly Cash Flow'!$F$7:$EG$7,DV$4,'Monthly Cash Flow'!$F$18:$EG$18)-'Rent Roll'!$V24,0)*'Rent Roll'!$T24*'Rent Roll'!$R24,"-"),"-")</f>
        <v>-</v>
      </c>
      <c r="DW79" s="92" t="str">
        <f>IFERROR(IF(DW$3='Rent Roll'!$U24,MAX(-SUMIF('Monthly Cash Flow'!$F$7:$EG$7,DW$4,'Monthly Cash Flow'!$F$18:$EG$18)-'Rent Roll'!$V24,0)*'Rent Roll'!$T24*'Rent Roll'!$R24,"-"),"-")</f>
        <v>-</v>
      </c>
      <c r="DX79" s="92" t="str">
        <f>IFERROR(IF(DX$3='Rent Roll'!$U24,MAX(-SUMIF('Monthly Cash Flow'!$F$7:$EG$7,DX$4,'Monthly Cash Flow'!$F$18:$EG$18)-'Rent Roll'!$V24,0)*'Rent Roll'!$T24*'Rent Roll'!$R24,"-"),"-")</f>
        <v>-</v>
      </c>
      <c r="DY79" s="92" t="str">
        <f>IFERROR(IF(DY$3='Rent Roll'!$U24,MAX(-SUMIF('Monthly Cash Flow'!$F$7:$EG$7,DY$4,'Monthly Cash Flow'!$F$18:$EG$18)-'Rent Roll'!$V24,0)*'Rent Roll'!$T24*'Rent Roll'!$R24,"-"),"-")</f>
        <v>-</v>
      </c>
      <c r="DZ79" s="92" t="str">
        <f>IFERROR(IF(DZ$3='Rent Roll'!$U24,MAX(-SUMIF('Monthly Cash Flow'!$F$7:$EG$7,DZ$4,'Monthly Cash Flow'!$F$18:$EG$18)-'Rent Roll'!$V24,0)*'Rent Roll'!$T24*'Rent Roll'!$R24,"-"),"-")</f>
        <v>-</v>
      </c>
      <c r="EA79" s="92" t="str">
        <f>IFERROR(IF(EA$3='Rent Roll'!$U24,MAX(-SUMIF('Monthly Cash Flow'!$F$7:$EG$7,EA$4,'Monthly Cash Flow'!$F$18:$EG$18)-'Rent Roll'!$V24,0)*'Rent Roll'!$T24*'Rent Roll'!$R24,"-"),"-")</f>
        <v>-</v>
      </c>
      <c r="EB79" s="92" t="str">
        <f>IFERROR(IF(EB$3='Rent Roll'!$U24,MAX(-SUMIF('Monthly Cash Flow'!$F$7:$EG$7,EB$4,'Monthly Cash Flow'!$F$18:$EG$18)-'Rent Roll'!$V24,0)*'Rent Roll'!$T24*'Rent Roll'!$R24,"-"),"-")</f>
        <v>-</v>
      </c>
      <c r="EC79" s="92" t="str">
        <f>IFERROR(IF(EC$3='Rent Roll'!$U24,MAX(-SUMIF('Monthly Cash Flow'!$F$7:$EG$7,EC$4,'Monthly Cash Flow'!$F$18:$EG$18)-'Rent Roll'!$V24,0)*'Rent Roll'!$T24*'Rent Roll'!$R24,"-"),"-")</f>
        <v>-</v>
      </c>
      <c r="ED79" s="92" t="str">
        <f>IFERROR(IF(ED$3='Rent Roll'!$U24,MAX(-SUMIF('Monthly Cash Flow'!$F$7:$EG$7,ED$4,'Monthly Cash Flow'!$F$18:$EG$18)-'Rent Roll'!$V24,0)*'Rent Roll'!$T24*'Rent Roll'!$R24,"-"),"-")</f>
        <v>-</v>
      </c>
      <c r="EE79" s="92" t="str">
        <f>IFERROR(IF(EE$3='Rent Roll'!$U24,MAX(-SUMIF('Monthly Cash Flow'!$F$7:$EG$7,EE$4,'Monthly Cash Flow'!$F$18:$EG$18)-'Rent Roll'!$V24,0)*'Rent Roll'!$T24*'Rent Roll'!$R24,"-"),"-")</f>
        <v>-</v>
      </c>
      <c r="EF79" s="214" t="str">
        <f>IFERROR(IF(EF$3='Rent Roll'!$U24,MAX(-SUMIF('Monthly Cash Flow'!$F$7:$EG$7,EF$4,'Monthly Cash Flow'!$F$18:$EG$18)-'Rent Roll'!$V24,0)*'Rent Roll'!$T24*'Rent Roll'!$R24,"-"),"-")</f>
        <v>-</v>
      </c>
      <c r="EG79" s="251" t="s">
        <v>109</v>
      </c>
    </row>
    <row r="80" spans="2:137" x14ac:dyDescent="0.25">
      <c r="B80" s="291"/>
      <c r="C80" s="287" t="str">
        <f>CONCATENATE('Rent Roll'!B25&amp;" - "&amp;'Rent Roll'!C25)</f>
        <v xml:space="preserve"> - </v>
      </c>
      <c r="D80" s="214">
        <f t="shared" si="148"/>
        <v>0</v>
      </c>
      <c r="E80" s="92" t="str">
        <f>IFERROR(IF(E$3='Rent Roll'!$U25,MAX(-SUMIF('Monthly Cash Flow'!$F$7:$EG$7,E$4,'Monthly Cash Flow'!$F$18:$EG$18)-'Rent Roll'!$V25,0)*'Rent Roll'!$T25*'Rent Roll'!$R25,"-"),"-")</f>
        <v>-</v>
      </c>
      <c r="F80" s="92" t="str">
        <f>IFERROR(IF(F$3='Rent Roll'!$U25,MAX(-SUMIF('Monthly Cash Flow'!$F$7:$EG$7,F$4,'Monthly Cash Flow'!$F$18:$EG$18)-'Rent Roll'!$V25,0)*'Rent Roll'!$T25*'Rent Roll'!$R25,"-"),"-")</f>
        <v>-</v>
      </c>
      <c r="G80" s="92" t="str">
        <f>IFERROR(IF(G$3='Rent Roll'!$U25,MAX(-SUMIF('Monthly Cash Flow'!$F$7:$EG$7,G$4,'Monthly Cash Flow'!$F$18:$EG$18)-'Rent Roll'!$V25,0)*'Rent Roll'!$T25*'Rent Roll'!$R25,"-"),"-")</f>
        <v>-</v>
      </c>
      <c r="H80" s="92" t="str">
        <f>IFERROR(IF(H$3='Rent Roll'!$U25,MAX(-SUMIF('Monthly Cash Flow'!$F$7:$EG$7,H$4,'Monthly Cash Flow'!$F$18:$EG$18)-'Rent Roll'!$V25,0)*'Rent Roll'!$T25*'Rent Roll'!$R25,"-"),"-")</f>
        <v>-</v>
      </c>
      <c r="I80" s="92" t="str">
        <f>IFERROR(IF(I$3='Rent Roll'!$U25,MAX(-SUMIF('Monthly Cash Flow'!$F$7:$EG$7,I$4,'Monthly Cash Flow'!$F$18:$EG$18)-'Rent Roll'!$V25,0)*'Rent Roll'!$T25*'Rent Roll'!$R25,"-"),"-")</f>
        <v>-</v>
      </c>
      <c r="J80" s="92" t="str">
        <f>IFERROR(IF(J$3='Rent Roll'!$U25,MAX(-SUMIF('Monthly Cash Flow'!$F$7:$EG$7,J$4,'Monthly Cash Flow'!$F$18:$EG$18)-'Rent Roll'!$V25,0)*'Rent Roll'!$T25*'Rent Roll'!$R25,"-"),"-")</f>
        <v>-</v>
      </c>
      <c r="K80" s="92" t="str">
        <f>IFERROR(IF(K$3='Rent Roll'!$U25,MAX(-SUMIF('Monthly Cash Flow'!$F$7:$EG$7,K$4,'Monthly Cash Flow'!$F$18:$EG$18)-'Rent Roll'!$V25,0)*'Rent Roll'!$T25*'Rent Roll'!$R25,"-"),"-")</f>
        <v>-</v>
      </c>
      <c r="L80" s="92" t="str">
        <f>IFERROR(IF(L$3='Rent Roll'!$U25,MAX(-SUMIF('Monthly Cash Flow'!$F$7:$EG$7,L$4,'Monthly Cash Flow'!$F$18:$EG$18)-'Rent Roll'!$V25,0)*'Rent Roll'!$T25*'Rent Roll'!$R25,"-"),"-")</f>
        <v>-</v>
      </c>
      <c r="M80" s="92" t="str">
        <f>IFERROR(IF(M$3='Rent Roll'!$U25,MAX(-SUMIF('Monthly Cash Flow'!$F$7:$EG$7,M$4,'Monthly Cash Flow'!$F$18:$EG$18)-'Rent Roll'!$V25,0)*'Rent Roll'!$T25*'Rent Roll'!$R25,"-"),"-")</f>
        <v>-</v>
      </c>
      <c r="N80" s="92" t="str">
        <f>IFERROR(IF(N$3='Rent Roll'!$U25,MAX(-SUMIF('Monthly Cash Flow'!$F$7:$EG$7,N$4,'Monthly Cash Flow'!$F$18:$EG$18)-'Rent Roll'!$V25,0)*'Rent Roll'!$T25*'Rent Roll'!$R25,"-"),"-")</f>
        <v>-</v>
      </c>
      <c r="O80" s="92" t="str">
        <f>IFERROR(IF(O$3='Rent Roll'!$U25,MAX(-SUMIF('Monthly Cash Flow'!$F$7:$EG$7,O$4,'Monthly Cash Flow'!$F$18:$EG$18)-'Rent Roll'!$V25,0)*'Rent Roll'!$T25*'Rent Roll'!$R25,"-"),"-")</f>
        <v>-</v>
      </c>
      <c r="P80" s="92" t="str">
        <f>IFERROR(IF(P$3='Rent Roll'!$U25,MAX(-SUMIF('Monthly Cash Flow'!$F$7:$EG$7,P$4,'Monthly Cash Flow'!$F$18:$EG$18)-'Rent Roll'!$V25,0)*'Rent Roll'!$T25*'Rent Roll'!$R25,"-"),"-")</f>
        <v>-</v>
      </c>
      <c r="Q80" s="92" t="str">
        <f>IFERROR(IF(Q$3='Rent Roll'!$U25,MAX(-SUMIF('Monthly Cash Flow'!$F$7:$EG$7,Q$4,'Monthly Cash Flow'!$F$18:$EG$18)-'Rent Roll'!$V25,0)*'Rent Roll'!$T25*'Rent Roll'!$R25,"-"),"-")</f>
        <v>-</v>
      </c>
      <c r="R80" s="92" t="str">
        <f>IFERROR(IF(R$3='Rent Roll'!$U25,MAX(-SUMIF('Monthly Cash Flow'!$F$7:$EG$7,R$4,'Monthly Cash Flow'!$F$18:$EG$18)-'Rent Roll'!$V25,0)*'Rent Roll'!$T25*'Rent Roll'!$R25,"-"),"-")</f>
        <v>-</v>
      </c>
      <c r="S80" s="92" t="str">
        <f>IFERROR(IF(S$3='Rent Roll'!$U25,MAX(-SUMIF('Monthly Cash Flow'!$F$7:$EG$7,S$4,'Monthly Cash Flow'!$F$18:$EG$18)-'Rent Roll'!$V25,0)*'Rent Roll'!$T25*'Rent Roll'!$R25,"-"),"-")</f>
        <v>-</v>
      </c>
      <c r="T80" s="92" t="str">
        <f>IFERROR(IF(T$3='Rent Roll'!$U25,MAX(-SUMIF('Monthly Cash Flow'!$F$7:$EG$7,T$4,'Monthly Cash Flow'!$F$18:$EG$18)-'Rent Roll'!$V25,0)*'Rent Roll'!$T25*'Rent Roll'!$R25,"-"),"-")</f>
        <v>-</v>
      </c>
      <c r="U80" s="92" t="str">
        <f>IFERROR(IF(U$3='Rent Roll'!$U25,MAX(-SUMIF('Monthly Cash Flow'!$F$7:$EG$7,U$4,'Monthly Cash Flow'!$F$18:$EG$18)-'Rent Roll'!$V25,0)*'Rent Roll'!$T25*'Rent Roll'!$R25,"-"),"-")</f>
        <v>-</v>
      </c>
      <c r="V80" s="92" t="str">
        <f>IFERROR(IF(V$3='Rent Roll'!$U25,MAX(-SUMIF('Monthly Cash Flow'!$F$7:$EG$7,V$4,'Monthly Cash Flow'!$F$18:$EG$18)-'Rent Roll'!$V25,0)*'Rent Roll'!$T25*'Rent Roll'!$R25,"-"),"-")</f>
        <v>-</v>
      </c>
      <c r="W80" s="92" t="str">
        <f>IFERROR(IF(W$3='Rent Roll'!$U25,MAX(-SUMIF('Monthly Cash Flow'!$F$7:$EG$7,W$4,'Monthly Cash Flow'!$F$18:$EG$18)-'Rent Roll'!$V25,0)*'Rent Roll'!$T25*'Rent Roll'!$R25,"-"),"-")</f>
        <v>-</v>
      </c>
      <c r="X80" s="92" t="str">
        <f>IFERROR(IF(X$3='Rent Roll'!$U25,MAX(-SUMIF('Monthly Cash Flow'!$F$7:$EG$7,X$4,'Monthly Cash Flow'!$F$18:$EG$18)-'Rent Roll'!$V25,0)*'Rent Roll'!$T25*'Rent Roll'!$R25,"-"),"-")</f>
        <v>-</v>
      </c>
      <c r="Y80" s="92" t="str">
        <f>IFERROR(IF(Y$3='Rent Roll'!$U25,MAX(-SUMIF('Monthly Cash Flow'!$F$7:$EG$7,Y$4,'Monthly Cash Flow'!$F$18:$EG$18)-'Rent Roll'!$V25,0)*'Rent Roll'!$T25*'Rent Roll'!$R25,"-"),"-")</f>
        <v>-</v>
      </c>
      <c r="Z80" s="92" t="str">
        <f>IFERROR(IF(Z$3='Rent Roll'!$U25,MAX(-SUMIF('Monthly Cash Flow'!$F$7:$EG$7,Z$4,'Monthly Cash Flow'!$F$18:$EG$18)-'Rent Roll'!$V25,0)*'Rent Roll'!$T25*'Rent Roll'!$R25,"-"),"-")</f>
        <v>-</v>
      </c>
      <c r="AA80" s="92" t="str">
        <f>IFERROR(IF(AA$3='Rent Roll'!$U25,MAX(-SUMIF('Monthly Cash Flow'!$F$7:$EG$7,AA$4,'Monthly Cash Flow'!$F$18:$EG$18)-'Rent Roll'!$V25,0)*'Rent Roll'!$T25*'Rent Roll'!$R25,"-"),"-")</f>
        <v>-</v>
      </c>
      <c r="AB80" s="92" t="str">
        <f>IFERROR(IF(AB$3='Rent Roll'!$U25,MAX(-SUMIF('Monthly Cash Flow'!$F$7:$EG$7,AB$4,'Monthly Cash Flow'!$F$18:$EG$18)-'Rent Roll'!$V25,0)*'Rent Roll'!$T25*'Rent Roll'!$R25,"-"),"-")</f>
        <v>-</v>
      </c>
      <c r="AC80" s="92" t="str">
        <f>IFERROR(IF(AC$3='Rent Roll'!$U25,MAX(-SUMIF('Monthly Cash Flow'!$F$7:$EG$7,AC$4,'Monthly Cash Flow'!$F$18:$EG$18)-'Rent Roll'!$V25,0)*'Rent Roll'!$T25*'Rent Roll'!$R25,"-"),"-")</f>
        <v>-</v>
      </c>
      <c r="AD80" s="92" t="str">
        <f>IFERROR(IF(AD$3='Rent Roll'!$U25,MAX(-SUMIF('Monthly Cash Flow'!$F$7:$EG$7,AD$4,'Monthly Cash Flow'!$F$18:$EG$18)-'Rent Roll'!$V25,0)*'Rent Roll'!$T25*'Rent Roll'!$R25,"-"),"-")</f>
        <v>-</v>
      </c>
      <c r="AE80" s="92" t="str">
        <f>IFERROR(IF(AE$3='Rent Roll'!$U25,MAX(-SUMIF('Monthly Cash Flow'!$F$7:$EG$7,AE$4,'Monthly Cash Flow'!$F$18:$EG$18)-'Rent Roll'!$V25,0)*'Rent Roll'!$T25*'Rent Roll'!$R25,"-"),"-")</f>
        <v>-</v>
      </c>
      <c r="AF80" s="92" t="str">
        <f>IFERROR(IF(AF$3='Rent Roll'!$U25,MAX(-SUMIF('Monthly Cash Flow'!$F$7:$EG$7,AF$4,'Monthly Cash Flow'!$F$18:$EG$18)-'Rent Roll'!$V25,0)*'Rent Roll'!$T25*'Rent Roll'!$R25,"-"),"-")</f>
        <v>-</v>
      </c>
      <c r="AG80" s="92" t="str">
        <f>IFERROR(IF(AG$3='Rent Roll'!$U25,MAX(-SUMIF('Monthly Cash Flow'!$F$7:$EG$7,AG$4,'Monthly Cash Flow'!$F$18:$EG$18)-'Rent Roll'!$V25,0)*'Rent Roll'!$T25*'Rent Roll'!$R25,"-"),"-")</f>
        <v>-</v>
      </c>
      <c r="AH80" s="92" t="str">
        <f>IFERROR(IF(AH$3='Rent Roll'!$U25,MAX(-SUMIF('Monthly Cash Flow'!$F$7:$EG$7,AH$4,'Monthly Cash Flow'!$F$18:$EG$18)-'Rent Roll'!$V25,0)*'Rent Roll'!$T25*'Rent Roll'!$R25,"-"),"-")</f>
        <v>-</v>
      </c>
      <c r="AI80" s="92" t="str">
        <f>IFERROR(IF(AI$3='Rent Roll'!$U25,MAX(-SUMIF('Monthly Cash Flow'!$F$7:$EG$7,AI$4,'Monthly Cash Flow'!$F$18:$EG$18)-'Rent Roll'!$V25,0)*'Rent Roll'!$T25*'Rent Roll'!$R25,"-"),"-")</f>
        <v>-</v>
      </c>
      <c r="AJ80" s="92" t="str">
        <f>IFERROR(IF(AJ$3='Rent Roll'!$U25,MAX(-SUMIF('Monthly Cash Flow'!$F$7:$EG$7,AJ$4,'Monthly Cash Flow'!$F$18:$EG$18)-'Rent Roll'!$V25,0)*'Rent Roll'!$T25*'Rent Roll'!$R25,"-"),"-")</f>
        <v>-</v>
      </c>
      <c r="AK80" s="92" t="str">
        <f>IFERROR(IF(AK$3='Rent Roll'!$U25,MAX(-SUMIF('Monthly Cash Flow'!$F$7:$EG$7,AK$4,'Monthly Cash Flow'!$F$18:$EG$18)-'Rent Roll'!$V25,0)*'Rent Roll'!$T25*'Rent Roll'!$R25,"-"),"-")</f>
        <v>-</v>
      </c>
      <c r="AL80" s="92" t="str">
        <f>IFERROR(IF(AL$3='Rent Roll'!$U25,MAX(-SUMIF('Monthly Cash Flow'!$F$7:$EG$7,AL$4,'Monthly Cash Flow'!$F$18:$EG$18)-'Rent Roll'!$V25,0)*'Rent Roll'!$T25*'Rent Roll'!$R25,"-"),"-")</f>
        <v>-</v>
      </c>
      <c r="AM80" s="92" t="str">
        <f>IFERROR(IF(AM$3='Rent Roll'!$U25,MAX(-SUMIF('Monthly Cash Flow'!$F$7:$EG$7,AM$4,'Monthly Cash Flow'!$F$18:$EG$18)-'Rent Roll'!$V25,0)*'Rent Roll'!$T25*'Rent Roll'!$R25,"-"),"-")</f>
        <v>-</v>
      </c>
      <c r="AN80" s="92" t="str">
        <f>IFERROR(IF(AN$3='Rent Roll'!$U25,MAX(-SUMIF('Monthly Cash Flow'!$F$7:$EG$7,AN$4,'Monthly Cash Flow'!$F$18:$EG$18)-'Rent Roll'!$V25,0)*'Rent Roll'!$T25*'Rent Roll'!$R25,"-"),"-")</f>
        <v>-</v>
      </c>
      <c r="AO80" s="92" t="str">
        <f>IFERROR(IF(AO$3='Rent Roll'!$U25,MAX(-SUMIF('Monthly Cash Flow'!$F$7:$EG$7,AO$4,'Monthly Cash Flow'!$F$18:$EG$18)-'Rent Roll'!$V25,0)*'Rent Roll'!$T25*'Rent Roll'!$R25,"-"),"-")</f>
        <v>-</v>
      </c>
      <c r="AP80" s="92" t="str">
        <f>IFERROR(IF(AP$3='Rent Roll'!$U25,MAX(-SUMIF('Monthly Cash Flow'!$F$7:$EG$7,AP$4,'Monthly Cash Flow'!$F$18:$EG$18)-'Rent Roll'!$V25,0)*'Rent Roll'!$T25*'Rent Roll'!$R25,"-"),"-")</f>
        <v>-</v>
      </c>
      <c r="AQ80" s="92" t="str">
        <f>IFERROR(IF(AQ$3='Rent Roll'!$U25,MAX(-SUMIF('Monthly Cash Flow'!$F$7:$EG$7,AQ$4,'Monthly Cash Flow'!$F$18:$EG$18)-'Rent Roll'!$V25,0)*'Rent Roll'!$T25*'Rent Roll'!$R25,"-"),"-")</f>
        <v>-</v>
      </c>
      <c r="AR80" s="92" t="str">
        <f>IFERROR(IF(AR$3='Rent Roll'!$U25,MAX(-SUMIF('Monthly Cash Flow'!$F$7:$EG$7,AR$4,'Monthly Cash Flow'!$F$18:$EG$18)-'Rent Roll'!$V25,0)*'Rent Roll'!$T25*'Rent Roll'!$R25,"-"),"-")</f>
        <v>-</v>
      </c>
      <c r="AS80" s="92" t="str">
        <f>IFERROR(IF(AS$3='Rent Roll'!$U25,MAX(-SUMIF('Monthly Cash Flow'!$F$7:$EG$7,AS$4,'Monthly Cash Flow'!$F$18:$EG$18)-'Rent Roll'!$V25,0)*'Rent Roll'!$T25*'Rent Roll'!$R25,"-"),"-")</f>
        <v>-</v>
      </c>
      <c r="AT80" s="92" t="str">
        <f>IFERROR(IF(AT$3='Rent Roll'!$U25,MAX(-SUMIF('Monthly Cash Flow'!$F$7:$EG$7,AT$4,'Monthly Cash Flow'!$F$18:$EG$18)-'Rent Roll'!$V25,0)*'Rent Roll'!$T25*'Rent Roll'!$R25,"-"),"-")</f>
        <v>-</v>
      </c>
      <c r="AU80" s="92" t="str">
        <f>IFERROR(IF(AU$3='Rent Roll'!$U25,MAX(-SUMIF('Monthly Cash Flow'!$F$7:$EG$7,AU$4,'Monthly Cash Flow'!$F$18:$EG$18)-'Rent Roll'!$V25,0)*'Rent Roll'!$T25*'Rent Roll'!$R25,"-"),"-")</f>
        <v>-</v>
      </c>
      <c r="AV80" s="92" t="str">
        <f>IFERROR(IF(AV$3='Rent Roll'!$U25,MAX(-SUMIF('Monthly Cash Flow'!$F$7:$EG$7,AV$4,'Monthly Cash Flow'!$F$18:$EG$18)-'Rent Roll'!$V25,0)*'Rent Roll'!$T25*'Rent Roll'!$R25,"-"),"-")</f>
        <v>-</v>
      </c>
      <c r="AW80" s="92" t="str">
        <f>IFERROR(IF(AW$3='Rent Roll'!$U25,MAX(-SUMIF('Monthly Cash Flow'!$F$7:$EG$7,AW$4,'Monthly Cash Flow'!$F$18:$EG$18)-'Rent Roll'!$V25,0)*'Rent Roll'!$T25*'Rent Roll'!$R25,"-"),"-")</f>
        <v>-</v>
      </c>
      <c r="AX80" s="92" t="str">
        <f>IFERROR(IF(AX$3='Rent Roll'!$U25,MAX(-SUMIF('Monthly Cash Flow'!$F$7:$EG$7,AX$4,'Monthly Cash Flow'!$F$18:$EG$18)-'Rent Roll'!$V25,0)*'Rent Roll'!$T25*'Rent Roll'!$R25,"-"),"-")</f>
        <v>-</v>
      </c>
      <c r="AY80" s="92" t="str">
        <f>IFERROR(IF(AY$3='Rent Roll'!$U25,MAX(-SUMIF('Monthly Cash Flow'!$F$7:$EG$7,AY$4,'Monthly Cash Flow'!$F$18:$EG$18)-'Rent Roll'!$V25,0)*'Rent Roll'!$T25*'Rent Roll'!$R25,"-"),"-")</f>
        <v>-</v>
      </c>
      <c r="AZ80" s="92" t="str">
        <f>IFERROR(IF(AZ$3='Rent Roll'!$U25,MAX(-SUMIF('Monthly Cash Flow'!$F$7:$EG$7,AZ$4,'Monthly Cash Flow'!$F$18:$EG$18)-'Rent Roll'!$V25,0)*'Rent Roll'!$T25*'Rent Roll'!$R25,"-"),"-")</f>
        <v>-</v>
      </c>
      <c r="BA80" s="92" t="str">
        <f>IFERROR(IF(BA$3='Rent Roll'!$U25,MAX(-SUMIF('Monthly Cash Flow'!$F$7:$EG$7,BA$4,'Monthly Cash Flow'!$F$18:$EG$18)-'Rent Roll'!$V25,0)*'Rent Roll'!$T25*'Rent Roll'!$R25,"-"),"-")</f>
        <v>-</v>
      </c>
      <c r="BB80" s="92" t="str">
        <f>IFERROR(IF(BB$3='Rent Roll'!$U25,MAX(-SUMIF('Monthly Cash Flow'!$F$7:$EG$7,BB$4,'Monthly Cash Flow'!$F$18:$EG$18)-'Rent Roll'!$V25,0)*'Rent Roll'!$T25*'Rent Roll'!$R25,"-"),"-")</f>
        <v>-</v>
      </c>
      <c r="BC80" s="92" t="str">
        <f>IFERROR(IF(BC$3='Rent Roll'!$U25,MAX(-SUMIF('Monthly Cash Flow'!$F$7:$EG$7,BC$4,'Monthly Cash Flow'!$F$18:$EG$18)-'Rent Roll'!$V25,0)*'Rent Roll'!$T25*'Rent Roll'!$R25,"-"),"-")</f>
        <v>-</v>
      </c>
      <c r="BD80" s="92" t="str">
        <f>IFERROR(IF(BD$3='Rent Roll'!$U25,MAX(-SUMIF('Monthly Cash Flow'!$F$7:$EG$7,BD$4,'Monthly Cash Flow'!$F$18:$EG$18)-'Rent Roll'!$V25,0)*'Rent Roll'!$T25*'Rent Roll'!$R25,"-"),"-")</f>
        <v>-</v>
      </c>
      <c r="BE80" s="92" t="str">
        <f>IFERROR(IF(BE$3='Rent Roll'!$U25,MAX(-SUMIF('Monthly Cash Flow'!$F$7:$EG$7,BE$4,'Monthly Cash Flow'!$F$18:$EG$18)-'Rent Roll'!$V25,0)*'Rent Roll'!$T25*'Rent Roll'!$R25,"-"),"-")</f>
        <v>-</v>
      </c>
      <c r="BF80" s="92" t="str">
        <f>IFERROR(IF(BF$3='Rent Roll'!$U25,MAX(-SUMIF('Monthly Cash Flow'!$F$7:$EG$7,BF$4,'Monthly Cash Flow'!$F$18:$EG$18)-'Rent Roll'!$V25,0)*'Rent Roll'!$T25*'Rent Roll'!$R25,"-"),"-")</f>
        <v>-</v>
      </c>
      <c r="BG80" s="92" t="str">
        <f>IFERROR(IF(BG$3='Rent Roll'!$U25,MAX(-SUMIF('Monthly Cash Flow'!$F$7:$EG$7,BG$4,'Monthly Cash Flow'!$F$18:$EG$18)-'Rent Roll'!$V25,0)*'Rent Roll'!$T25*'Rent Roll'!$R25,"-"),"-")</f>
        <v>-</v>
      </c>
      <c r="BH80" s="92" t="str">
        <f>IFERROR(IF(BH$3='Rent Roll'!$U25,MAX(-SUMIF('Monthly Cash Flow'!$F$7:$EG$7,BH$4,'Monthly Cash Flow'!$F$18:$EG$18)-'Rent Roll'!$V25,0)*'Rent Roll'!$T25*'Rent Roll'!$R25,"-"),"-")</f>
        <v>-</v>
      </c>
      <c r="BI80" s="92" t="str">
        <f>IFERROR(IF(BI$3='Rent Roll'!$U25,MAX(-SUMIF('Monthly Cash Flow'!$F$7:$EG$7,BI$4,'Monthly Cash Flow'!$F$18:$EG$18)-'Rent Roll'!$V25,0)*'Rent Roll'!$T25*'Rent Roll'!$R25,"-"),"-")</f>
        <v>-</v>
      </c>
      <c r="BJ80" s="92" t="str">
        <f>IFERROR(IF(BJ$3='Rent Roll'!$U25,MAX(-SUMIF('Monthly Cash Flow'!$F$7:$EG$7,BJ$4,'Monthly Cash Flow'!$F$18:$EG$18)-'Rent Roll'!$V25,0)*'Rent Roll'!$T25*'Rent Roll'!$R25,"-"),"-")</f>
        <v>-</v>
      </c>
      <c r="BK80" s="92" t="str">
        <f>IFERROR(IF(BK$3='Rent Roll'!$U25,MAX(-SUMIF('Monthly Cash Flow'!$F$7:$EG$7,BK$4,'Monthly Cash Flow'!$F$18:$EG$18)-'Rent Roll'!$V25,0)*'Rent Roll'!$T25*'Rent Roll'!$R25,"-"),"-")</f>
        <v>-</v>
      </c>
      <c r="BL80" s="92" t="str">
        <f>IFERROR(IF(BL$3='Rent Roll'!$U25,MAX(-SUMIF('Monthly Cash Flow'!$F$7:$EG$7,BL$4,'Monthly Cash Flow'!$F$18:$EG$18)-'Rent Roll'!$V25,0)*'Rent Roll'!$T25*'Rent Roll'!$R25,"-"),"-")</f>
        <v>-</v>
      </c>
      <c r="BM80" s="92" t="str">
        <f>IFERROR(IF(BM$3='Rent Roll'!$U25,MAX(-SUMIF('Monthly Cash Flow'!$F$7:$EG$7,BM$4,'Monthly Cash Flow'!$F$18:$EG$18)-'Rent Roll'!$V25,0)*'Rent Roll'!$T25*'Rent Roll'!$R25,"-"),"-")</f>
        <v>-</v>
      </c>
      <c r="BN80" s="92" t="str">
        <f>IFERROR(IF(BN$3='Rent Roll'!$U25,MAX(-SUMIF('Monthly Cash Flow'!$F$7:$EG$7,BN$4,'Monthly Cash Flow'!$F$18:$EG$18)-'Rent Roll'!$V25,0)*'Rent Roll'!$T25*'Rent Roll'!$R25,"-"),"-")</f>
        <v>-</v>
      </c>
      <c r="BO80" s="92" t="str">
        <f>IFERROR(IF(BO$3='Rent Roll'!$U25,MAX(-SUMIF('Monthly Cash Flow'!$F$7:$EG$7,BO$4,'Monthly Cash Flow'!$F$18:$EG$18)-'Rent Roll'!$V25,0)*'Rent Roll'!$T25*'Rent Roll'!$R25,"-"),"-")</f>
        <v>-</v>
      </c>
      <c r="BP80" s="92" t="str">
        <f>IFERROR(IF(BP$3='Rent Roll'!$U25,MAX(-SUMIF('Monthly Cash Flow'!$F$7:$EG$7,BP$4,'Monthly Cash Flow'!$F$18:$EG$18)-'Rent Roll'!$V25,0)*'Rent Roll'!$T25*'Rent Roll'!$R25,"-"),"-")</f>
        <v>-</v>
      </c>
      <c r="BQ80" s="92" t="str">
        <f>IFERROR(IF(BQ$3='Rent Roll'!$U25,MAX(-SUMIF('Monthly Cash Flow'!$F$7:$EG$7,BQ$4,'Monthly Cash Flow'!$F$18:$EG$18)-'Rent Roll'!$V25,0)*'Rent Roll'!$T25*'Rent Roll'!$R25,"-"),"-")</f>
        <v>-</v>
      </c>
      <c r="BR80" s="92" t="str">
        <f>IFERROR(IF(BR$3='Rent Roll'!$U25,MAX(-SUMIF('Monthly Cash Flow'!$F$7:$EG$7,BR$4,'Monthly Cash Flow'!$F$18:$EG$18)-'Rent Roll'!$V25,0)*'Rent Roll'!$T25*'Rent Roll'!$R25,"-"),"-")</f>
        <v>-</v>
      </c>
      <c r="BS80" s="92" t="str">
        <f>IFERROR(IF(BS$3='Rent Roll'!$U25,MAX(-SUMIF('Monthly Cash Flow'!$F$7:$EG$7,BS$4,'Monthly Cash Flow'!$F$18:$EG$18)-'Rent Roll'!$V25,0)*'Rent Roll'!$T25*'Rent Roll'!$R25,"-"),"-")</f>
        <v>-</v>
      </c>
      <c r="BT80" s="92" t="str">
        <f>IFERROR(IF(BT$3='Rent Roll'!$U25,MAX(-SUMIF('Monthly Cash Flow'!$F$7:$EG$7,BT$4,'Monthly Cash Flow'!$F$18:$EG$18)-'Rent Roll'!$V25,0)*'Rent Roll'!$T25*'Rent Roll'!$R25,"-"),"-")</f>
        <v>-</v>
      </c>
      <c r="BU80" s="92" t="str">
        <f>IFERROR(IF(BU$3='Rent Roll'!$U25,MAX(-SUMIF('Monthly Cash Flow'!$F$7:$EG$7,BU$4,'Monthly Cash Flow'!$F$18:$EG$18)-'Rent Roll'!$V25,0)*'Rent Roll'!$T25*'Rent Roll'!$R25,"-"),"-")</f>
        <v>-</v>
      </c>
      <c r="BV80" s="92" t="str">
        <f>IFERROR(IF(BV$3='Rent Roll'!$U25,MAX(-SUMIF('Monthly Cash Flow'!$F$7:$EG$7,BV$4,'Monthly Cash Flow'!$F$18:$EG$18)-'Rent Roll'!$V25,0)*'Rent Roll'!$T25*'Rent Roll'!$R25,"-"),"-")</f>
        <v>-</v>
      </c>
      <c r="BW80" s="92" t="str">
        <f>IFERROR(IF(BW$3='Rent Roll'!$U25,MAX(-SUMIF('Monthly Cash Flow'!$F$7:$EG$7,BW$4,'Monthly Cash Flow'!$F$18:$EG$18)-'Rent Roll'!$V25,0)*'Rent Roll'!$T25*'Rent Roll'!$R25,"-"),"-")</f>
        <v>-</v>
      </c>
      <c r="BX80" s="92" t="str">
        <f>IFERROR(IF(BX$3='Rent Roll'!$U25,MAX(-SUMIF('Monthly Cash Flow'!$F$7:$EG$7,BX$4,'Monthly Cash Flow'!$F$18:$EG$18)-'Rent Roll'!$V25,0)*'Rent Roll'!$T25*'Rent Roll'!$R25,"-"),"-")</f>
        <v>-</v>
      </c>
      <c r="BY80" s="92" t="str">
        <f>IFERROR(IF(BY$3='Rent Roll'!$U25,MAX(-SUMIF('Monthly Cash Flow'!$F$7:$EG$7,BY$4,'Monthly Cash Flow'!$F$18:$EG$18)-'Rent Roll'!$V25,0)*'Rent Roll'!$T25*'Rent Roll'!$R25,"-"),"-")</f>
        <v>-</v>
      </c>
      <c r="BZ80" s="92" t="str">
        <f>IFERROR(IF(BZ$3='Rent Roll'!$U25,MAX(-SUMIF('Monthly Cash Flow'!$F$7:$EG$7,BZ$4,'Monthly Cash Flow'!$F$18:$EG$18)-'Rent Roll'!$V25,0)*'Rent Roll'!$T25*'Rent Roll'!$R25,"-"),"-")</f>
        <v>-</v>
      </c>
      <c r="CA80" s="92" t="str">
        <f>IFERROR(IF(CA$3='Rent Roll'!$U25,MAX(-SUMIF('Monthly Cash Flow'!$F$7:$EG$7,CA$4,'Monthly Cash Flow'!$F$18:$EG$18)-'Rent Roll'!$V25,0)*'Rent Roll'!$T25*'Rent Roll'!$R25,"-"),"-")</f>
        <v>-</v>
      </c>
      <c r="CB80" s="92" t="str">
        <f>IFERROR(IF(CB$3='Rent Roll'!$U25,MAX(-SUMIF('Monthly Cash Flow'!$F$7:$EG$7,CB$4,'Monthly Cash Flow'!$F$18:$EG$18)-'Rent Roll'!$V25,0)*'Rent Roll'!$T25*'Rent Roll'!$R25,"-"),"-")</f>
        <v>-</v>
      </c>
      <c r="CC80" s="92" t="str">
        <f>IFERROR(IF(CC$3='Rent Roll'!$U25,MAX(-SUMIF('Monthly Cash Flow'!$F$7:$EG$7,CC$4,'Monthly Cash Flow'!$F$18:$EG$18)-'Rent Roll'!$V25,0)*'Rent Roll'!$T25*'Rent Roll'!$R25,"-"),"-")</f>
        <v>-</v>
      </c>
      <c r="CD80" s="92" t="str">
        <f>IFERROR(IF(CD$3='Rent Roll'!$U25,MAX(-SUMIF('Monthly Cash Flow'!$F$7:$EG$7,CD$4,'Monthly Cash Flow'!$F$18:$EG$18)-'Rent Roll'!$V25,0)*'Rent Roll'!$T25*'Rent Roll'!$R25,"-"),"-")</f>
        <v>-</v>
      </c>
      <c r="CE80" s="92" t="str">
        <f>IFERROR(IF(CE$3='Rent Roll'!$U25,MAX(-SUMIF('Monthly Cash Flow'!$F$7:$EG$7,CE$4,'Monthly Cash Flow'!$F$18:$EG$18)-'Rent Roll'!$V25,0)*'Rent Roll'!$T25*'Rent Roll'!$R25,"-"),"-")</f>
        <v>-</v>
      </c>
      <c r="CF80" s="92" t="str">
        <f>IFERROR(IF(CF$3='Rent Roll'!$U25,MAX(-SUMIF('Monthly Cash Flow'!$F$7:$EG$7,CF$4,'Monthly Cash Flow'!$F$18:$EG$18)-'Rent Roll'!$V25,0)*'Rent Roll'!$T25*'Rent Roll'!$R25,"-"),"-")</f>
        <v>-</v>
      </c>
      <c r="CG80" s="92" t="str">
        <f>IFERROR(IF(CG$3='Rent Roll'!$U25,MAX(-SUMIF('Monthly Cash Flow'!$F$7:$EG$7,CG$4,'Monthly Cash Flow'!$F$18:$EG$18)-'Rent Roll'!$V25,0)*'Rent Roll'!$T25*'Rent Roll'!$R25,"-"),"-")</f>
        <v>-</v>
      </c>
      <c r="CH80" s="92" t="str">
        <f>IFERROR(IF(CH$3='Rent Roll'!$U25,MAX(-SUMIF('Monthly Cash Flow'!$F$7:$EG$7,CH$4,'Monthly Cash Flow'!$F$18:$EG$18)-'Rent Roll'!$V25,0)*'Rent Roll'!$T25*'Rent Roll'!$R25,"-"),"-")</f>
        <v>-</v>
      </c>
      <c r="CI80" s="92" t="str">
        <f>IFERROR(IF(CI$3='Rent Roll'!$U25,MAX(-SUMIF('Monthly Cash Flow'!$F$7:$EG$7,CI$4,'Monthly Cash Flow'!$F$18:$EG$18)-'Rent Roll'!$V25,0)*'Rent Roll'!$T25*'Rent Roll'!$R25,"-"),"-")</f>
        <v>-</v>
      </c>
      <c r="CJ80" s="92" t="str">
        <f>IFERROR(IF(CJ$3='Rent Roll'!$U25,MAX(-SUMIF('Monthly Cash Flow'!$F$7:$EG$7,CJ$4,'Monthly Cash Flow'!$F$18:$EG$18)-'Rent Roll'!$V25,0)*'Rent Roll'!$T25*'Rent Roll'!$R25,"-"),"-")</f>
        <v>-</v>
      </c>
      <c r="CK80" s="92" t="str">
        <f>IFERROR(IF(CK$3='Rent Roll'!$U25,MAX(-SUMIF('Monthly Cash Flow'!$F$7:$EG$7,CK$4,'Monthly Cash Flow'!$F$18:$EG$18)-'Rent Roll'!$V25,0)*'Rent Roll'!$T25*'Rent Roll'!$R25,"-"),"-")</f>
        <v>-</v>
      </c>
      <c r="CL80" s="92" t="str">
        <f>IFERROR(IF(CL$3='Rent Roll'!$U25,MAX(-SUMIF('Monthly Cash Flow'!$F$7:$EG$7,CL$4,'Monthly Cash Flow'!$F$18:$EG$18)-'Rent Roll'!$V25,0)*'Rent Roll'!$T25*'Rent Roll'!$R25,"-"),"-")</f>
        <v>-</v>
      </c>
      <c r="CM80" s="92" t="str">
        <f>IFERROR(IF(CM$3='Rent Roll'!$U25,MAX(-SUMIF('Monthly Cash Flow'!$F$7:$EG$7,CM$4,'Monthly Cash Flow'!$F$18:$EG$18)-'Rent Roll'!$V25,0)*'Rent Roll'!$T25*'Rent Roll'!$R25,"-"),"-")</f>
        <v>-</v>
      </c>
      <c r="CN80" s="92" t="str">
        <f>IFERROR(IF(CN$3='Rent Roll'!$U25,MAX(-SUMIF('Monthly Cash Flow'!$F$7:$EG$7,CN$4,'Monthly Cash Flow'!$F$18:$EG$18)-'Rent Roll'!$V25,0)*'Rent Roll'!$T25*'Rent Roll'!$R25,"-"),"-")</f>
        <v>-</v>
      </c>
      <c r="CO80" s="92" t="str">
        <f>IFERROR(IF(CO$3='Rent Roll'!$U25,MAX(-SUMIF('Monthly Cash Flow'!$F$7:$EG$7,CO$4,'Monthly Cash Flow'!$F$18:$EG$18)-'Rent Roll'!$V25,0)*'Rent Roll'!$T25*'Rent Roll'!$R25,"-"),"-")</f>
        <v>-</v>
      </c>
      <c r="CP80" s="92" t="str">
        <f>IFERROR(IF(CP$3='Rent Roll'!$U25,MAX(-SUMIF('Monthly Cash Flow'!$F$7:$EG$7,CP$4,'Monthly Cash Flow'!$F$18:$EG$18)-'Rent Roll'!$V25,0)*'Rent Roll'!$T25*'Rent Roll'!$R25,"-"),"-")</f>
        <v>-</v>
      </c>
      <c r="CQ80" s="92" t="str">
        <f>IFERROR(IF(CQ$3='Rent Roll'!$U25,MAX(-SUMIF('Monthly Cash Flow'!$F$7:$EG$7,CQ$4,'Monthly Cash Flow'!$F$18:$EG$18)-'Rent Roll'!$V25,0)*'Rent Roll'!$T25*'Rent Roll'!$R25,"-"),"-")</f>
        <v>-</v>
      </c>
      <c r="CR80" s="92" t="str">
        <f>IFERROR(IF(CR$3='Rent Roll'!$U25,MAX(-SUMIF('Monthly Cash Flow'!$F$7:$EG$7,CR$4,'Monthly Cash Flow'!$F$18:$EG$18)-'Rent Roll'!$V25,0)*'Rent Roll'!$T25*'Rent Roll'!$R25,"-"),"-")</f>
        <v>-</v>
      </c>
      <c r="CS80" s="92" t="str">
        <f>IFERROR(IF(CS$3='Rent Roll'!$U25,MAX(-SUMIF('Monthly Cash Flow'!$F$7:$EG$7,CS$4,'Monthly Cash Flow'!$F$18:$EG$18)-'Rent Roll'!$V25,0)*'Rent Roll'!$T25*'Rent Roll'!$R25,"-"),"-")</f>
        <v>-</v>
      </c>
      <c r="CT80" s="92" t="str">
        <f>IFERROR(IF(CT$3='Rent Roll'!$U25,MAX(-SUMIF('Monthly Cash Flow'!$F$7:$EG$7,CT$4,'Monthly Cash Flow'!$F$18:$EG$18)-'Rent Roll'!$V25,0)*'Rent Roll'!$T25*'Rent Roll'!$R25,"-"),"-")</f>
        <v>-</v>
      </c>
      <c r="CU80" s="92" t="str">
        <f>IFERROR(IF(CU$3='Rent Roll'!$U25,MAX(-SUMIF('Monthly Cash Flow'!$F$7:$EG$7,CU$4,'Monthly Cash Flow'!$F$18:$EG$18)-'Rent Roll'!$V25,0)*'Rent Roll'!$T25*'Rent Roll'!$R25,"-"),"-")</f>
        <v>-</v>
      </c>
      <c r="CV80" s="92" t="str">
        <f>IFERROR(IF(CV$3='Rent Roll'!$U25,MAX(-SUMIF('Monthly Cash Flow'!$F$7:$EG$7,CV$4,'Monthly Cash Flow'!$F$18:$EG$18)-'Rent Roll'!$V25,0)*'Rent Roll'!$T25*'Rent Roll'!$R25,"-"),"-")</f>
        <v>-</v>
      </c>
      <c r="CW80" s="92" t="str">
        <f>IFERROR(IF(CW$3='Rent Roll'!$U25,MAX(-SUMIF('Monthly Cash Flow'!$F$7:$EG$7,CW$4,'Monthly Cash Flow'!$F$18:$EG$18)-'Rent Roll'!$V25,0)*'Rent Roll'!$T25*'Rent Roll'!$R25,"-"),"-")</f>
        <v>-</v>
      </c>
      <c r="CX80" s="92" t="str">
        <f>IFERROR(IF(CX$3='Rent Roll'!$U25,MAX(-SUMIF('Monthly Cash Flow'!$F$7:$EG$7,CX$4,'Monthly Cash Flow'!$F$18:$EG$18)-'Rent Roll'!$V25,0)*'Rent Roll'!$T25*'Rent Roll'!$R25,"-"),"-")</f>
        <v>-</v>
      </c>
      <c r="CY80" s="92" t="str">
        <f>IFERROR(IF(CY$3='Rent Roll'!$U25,MAX(-SUMIF('Monthly Cash Flow'!$F$7:$EG$7,CY$4,'Monthly Cash Flow'!$F$18:$EG$18)-'Rent Roll'!$V25,0)*'Rent Roll'!$T25*'Rent Roll'!$R25,"-"),"-")</f>
        <v>-</v>
      </c>
      <c r="CZ80" s="92" t="str">
        <f>IFERROR(IF(CZ$3='Rent Roll'!$U25,MAX(-SUMIF('Monthly Cash Flow'!$F$7:$EG$7,CZ$4,'Monthly Cash Flow'!$F$18:$EG$18)-'Rent Roll'!$V25,0)*'Rent Roll'!$T25*'Rent Roll'!$R25,"-"),"-")</f>
        <v>-</v>
      </c>
      <c r="DA80" s="92" t="str">
        <f>IFERROR(IF(DA$3='Rent Roll'!$U25,MAX(-SUMIF('Monthly Cash Flow'!$F$7:$EG$7,DA$4,'Monthly Cash Flow'!$F$18:$EG$18)-'Rent Roll'!$V25,0)*'Rent Roll'!$T25*'Rent Roll'!$R25,"-"),"-")</f>
        <v>-</v>
      </c>
      <c r="DB80" s="92" t="str">
        <f>IFERROR(IF(DB$3='Rent Roll'!$U25,MAX(-SUMIF('Monthly Cash Flow'!$F$7:$EG$7,DB$4,'Monthly Cash Flow'!$F$18:$EG$18)-'Rent Roll'!$V25,0)*'Rent Roll'!$T25*'Rent Roll'!$R25,"-"),"-")</f>
        <v>-</v>
      </c>
      <c r="DC80" s="92" t="str">
        <f>IFERROR(IF(DC$3='Rent Roll'!$U25,MAX(-SUMIF('Monthly Cash Flow'!$F$7:$EG$7,DC$4,'Monthly Cash Flow'!$F$18:$EG$18)-'Rent Roll'!$V25,0)*'Rent Roll'!$T25*'Rent Roll'!$R25,"-"),"-")</f>
        <v>-</v>
      </c>
      <c r="DD80" s="92" t="str">
        <f>IFERROR(IF(DD$3='Rent Roll'!$U25,MAX(-SUMIF('Monthly Cash Flow'!$F$7:$EG$7,DD$4,'Monthly Cash Flow'!$F$18:$EG$18)-'Rent Roll'!$V25,0)*'Rent Roll'!$T25*'Rent Roll'!$R25,"-"),"-")</f>
        <v>-</v>
      </c>
      <c r="DE80" s="92" t="str">
        <f>IFERROR(IF(DE$3='Rent Roll'!$U25,MAX(-SUMIF('Monthly Cash Flow'!$F$7:$EG$7,DE$4,'Monthly Cash Flow'!$F$18:$EG$18)-'Rent Roll'!$V25,0)*'Rent Roll'!$T25*'Rent Roll'!$R25,"-"),"-")</f>
        <v>-</v>
      </c>
      <c r="DF80" s="92" t="str">
        <f>IFERROR(IF(DF$3='Rent Roll'!$U25,MAX(-SUMIF('Monthly Cash Flow'!$F$7:$EG$7,DF$4,'Monthly Cash Flow'!$F$18:$EG$18)-'Rent Roll'!$V25,0)*'Rent Roll'!$T25*'Rent Roll'!$R25,"-"),"-")</f>
        <v>-</v>
      </c>
      <c r="DG80" s="92" t="str">
        <f>IFERROR(IF(DG$3='Rent Roll'!$U25,MAX(-SUMIF('Monthly Cash Flow'!$F$7:$EG$7,DG$4,'Monthly Cash Flow'!$F$18:$EG$18)-'Rent Roll'!$V25,0)*'Rent Roll'!$T25*'Rent Roll'!$R25,"-"),"-")</f>
        <v>-</v>
      </c>
      <c r="DH80" s="92" t="str">
        <f>IFERROR(IF(DH$3='Rent Roll'!$U25,MAX(-SUMIF('Monthly Cash Flow'!$F$7:$EG$7,DH$4,'Monthly Cash Flow'!$F$18:$EG$18)-'Rent Roll'!$V25,0)*'Rent Roll'!$T25*'Rent Roll'!$R25,"-"),"-")</f>
        <v>-</v>
      </c>
      <c r="DI80" s="92" t="str">
        <f>IFERROR(IF(DI$3='Rent Roll'!$U25,MAX(-SUMIF('Monthly Cash Flow'!$F$7:$EG$7,DI$4,'Monthly Cash Flow'!$F$18:$EG$18)-'Rent Roll'!$V25,0)*'Rent Roll'!$T25*'Rent Roll'!$R25,"-"),"-")</f>
        <v>-</v>
      </c>
      <c r="DJ80" s="92" t="str">
        <f>IFERROR(IF(DJ$3='Rent Roll'!$U25,MAX(-SUMIF('Monthly Cash Flow'!$F$7:$EG$7,DJ$4,'Monthly Cash Flow'!$F$18:$EG$18)-'Rent Roll'!$V25,0)*'Rent Roll'!$T25*'Rent Roll'!$R25,"-"),"-")</f>
        <v>-</v>
      </c>
      <c r="DK80" s="92" t="str">
        <f>IFERROR(IF(DK$3='Rent Roll'!$U25,MAX(-SUMIF('Monthly Cash Flow'!$F$7:$EG$7,DK$4,'Monthly Cash Flow'!$F$18:$EG$18)-'Rent Roll'!$V25,0)*'Rent Roll'!$T25*'Rent Roll'!$R25,"-"),"-")</f>
        <v>-</v>
      </c>
      <c r="DL80" s="92" t="str">
        <f>IFERROR(IF(DL$3='Rent Roll'!$U25,MAX(-SUMIF('Monthly Cash Flow'!$F$7:$EG$7,DL$4,'Monthly Cash Flow'!$F$18:$EG$18)-'Rent Roll'!$V25,0)*'Rent Roll'!$T25*'Rent Roll'!$R25,"-"),"-")</f>
        <v>-</v>
      </c>
      <c r="DM80" s="92" t="str">
        <f>IFERROR(IF(DM$3='Rent Roll'!$U25,MAX(-SUMIF('Monthly Cash Flow'!$F$7:$EG$7,DM$4,'Monthly Cash Flow'!$F$18:$EG$18)-'Rent Roll'!$V25,0)*'Rent Roll'!$T25*'Rent Roll'!$R25,"-"),"-")</f>
        <v>-</v>
      </c>
      <c r="DN80" s="92" t="str">
        <f>IFERROR(IF(DN$3='Rent Roll'!$U25,MAX(-SUMIF('Monthly Cash Flow'!$F$7:$EG$7,DN$4,'Monthly Cash Flow'!$F$18:$EG$18)-'Rent Roll'!$V25,0)*'Rent Roll'!$T25*'Rent Roll'!$R25,"-"),"-")</f>
        <v>-</v>
      </c>
      <c r="DO80" s="92" t="str">
        <f>IFERROR(IF(DO$3='Rent Roll'!$U25,MAX(-SUMIF('Monthly Cash Flow'!$F$7:$EG$7,DO$4,'Monthly Cash Flow'!$F$18:$EG$18)-'Rent Roll'!$V25,0)*'Rent Roll'!$T25*'Rent Roll'!$R25,"-"),"-")</f>
        <v>-</v>
      </c>
      <c r="DP80" s="92" t="str">
        <f>IFERROR(IF(DP$3='Rent Roll'!$U25,MAX(-SUMIF('Monthly Cash Flow'!$F$7:$EG$7,DP$4,'Monthly Cash Flow'!$F$18:$EG$18)-'Rent Roll'!$V25,0)*'Rent Roll'!$T25*'Rent Roll'!$R25,"-"),"-")</f>
        <v>-</v>
      </c>
      <c r="DQ80" s="92" t="str">
        <f>IFERROR(IF(DQ$3='Rent Roll'!$U25,MAX(-SUMIF('Monthly Cash Flow'!$F$7:$EG$7,DQ$4,'Monthly Cash Flow'!$F$18:$EG$18)-'Rent Roll'!$V25,0)*'Rent Roll'!$T25*'Rent Roll'!$R25,"-"),"-")</f>
        <v>-</v>
      </c>
      <c r="DR80" s="92" t="str">
        <f>IFERROR(IF(DR$3='Rent Roll'!$U25,MAX(-SUMIF('Monthly Cash Flow'!$F$7:$EG$7,DR$4,'Monthly Cash Flow'!$F$18:$EG$18)-'Rent Roll'!$V25,0)*'Rent Roll'!$T25*'Rent Roll'!$R25,"-"),"-")</f>
        <v>-</v>
      </c>
      <c r="DS80" s="92" t="str">
        <f>IFERROR(IF(DS$3='Rent Roll'!$U25,MAX(-SUMIF('Monthly Cash Flow'!$F$7:$EG$7,DS$4,'Monthly Cash Flow'!$F$18:$EG$18)-'Rent Roll'!$V25,0)*'Rent Roll'!$T25*'Rent Roll'!$R25,"-"),"-")</f>
        <v>-</v>
      </c>
      <c r="DT80" s="92" t="str">
        <f>IFERROR(IF(DT$3='Rent Roll'!$U25,MAX(-SUMIF('Monthly Cash Flow'!$F$7:$EG$7,DT$4,'Monthly Cash Flow'!$F$18:$EG$18)-'Rent Roll'!$V25,0)*'Rent Roll'!$T25*'Rent Roll'!$R25,"-"),"-")</f>
        <v>-</v>
      </c>
      <c r="DU80" s="92" t="str">
        <f>IFERROR(IF(DU$3='Rent Roll'!$U25,MAX(-SUMIF('Monthly Cash Flow'!$F$7:$EG$7,DU$4,'Monthly Cash Flow'!$F$18:$EG$18)-'Rent Roll'!$V25,0)*'Rent Roll'!$T25*'Rent Roll'!$R25,"-"),"-")</f>
        <v>-</v>
      </c>
      <c r="DV80" s="92" t="str">
        <f>IFERROR(IF(DV$3='Rent Roll'!$U25,MAX(-SUMIF('Monthly Cash Flow'!$F$7:$EG$7,DV$4,'Monthly Cash Flow'!$F$18:$EG$18)-'Rent Roll'!$V25,0)*'Rent Roll'!$T25*'Rent Roll'!$R25,"-"),"-")</f>
        <v>-</v>
      </c>
      <c r="DW80" s="92" t="str">
        <f>IFERROR(IF(DW$3='Rent Roll'!$U25,MAX(-SUMIF('Monthly Cash Flow'!$F$7:$EG$7,DW$4,'Monthly Cash Flow'!$F$18:$EG$18)-'Rent Roll'!$V25,0)*'Rent Roll'!$T25*'Rent Roll'!$R25,"-"),"-")</f>
        <v>-</v>
      </c>
      <c r="DX80" s="92" t="str">
        <f>IFERROR(IF(DX$3='Rent Roll'!$U25,MAX(-SUMIF('Monthly Cash Flow'!$F$7:$EG$7,DX$4,'Monthly Cash Flow'!$F$18:$EG$18)-'Rent Roll'!$V25,0)*'Rent Roll'!$T25*'Rent Roll'!$R25,"-"),"-")</f>
        <v>-</v>
      </c>
      <c r="DY80" s="92" t="str">
        <f>IFERROR(IF(DY$3='Rent Roll'!$U25,MAX(-SUMIF('Monthly Cash Flow'!$F$7:$EG$7,DY$4,'Monthly Cash Flow'!$F$18:$EG$18)-'Rent Roll'!$V25,0)*'Rent Roll'!$T25*'Rent Roll'!$R25,"-"),"-")</f>
        <v>-</v>
      </c>
      <c r="DZ80" s="92" t="str">
        <f>IFERROR(IF(DZ$3='Rent Roll'!$U25,MAX(-SUMIF('Monthly Cash Flow'!$F$7:$EG$7,DZ$4,'Monthly Cash Flow'!$F$18:$EG$18)-'Rent Roll'!$V25,0)*'Rent Roll'!$T25*'Rent Roll'!$R25,"-"),"-")</f>
        <v>-</v>
      </c>
      <c r="EA80" s="92" t="str">
        <f>IFERROR(IF(EA$3='Rent Roll'!$U25,MAX(-SUMIF('Monthly Cash Flow'!$F$7:$EG$7,EA$4,'Monthly Cash Flow'!$F$18:$EG$18)-'Rent Roll'!$V25,0)*'Rent Roll'!$T25*'Rent Roll'!$R25,"-"),"-")</f>
        <v>-</v>
      </c>
      <c r="EB80" s="92" t="str">
        <f>IFERROR(IF(EB$3='Rent Roll'!$U25,MAX(-SUMIF('Monthly Cash Flow'!$F$7:$EG$7,EB$4,'Monthly Cash Flow'!$F$18:$EG$18)-'Rent Roll'!$V25,0)*'Rent Roll'!$T25*'Rent Roll'!$R25,"-"),"-")</f>
        <v>-</v>
      </c>
      <c r="EC80" s="92" t="str">
        <f>IFERROR(IF(EC$3='Rent Roll'!$U25,MAX(-SUMIF('Monthly Cash Flow'!$F$7:$EG$7,EC$4,'Monthly Cash Flow'!$F$18:$EG$18)-'Rent Roll'!$V25,0)*'Rent Roll'!$T25*'Rent Roll'!$R25,"-"),"-")</f>
        <v>-</v>
      </c>
      <c r="ED80" s="92" t="str">
        <f>IFERROR(IF(ED$3='Rent Roll'!$U25,MAX(-SUMIF('Monthly Cash Flow'!$F$7:$EG$7,ED$4,'Monthly Cash Flow'!$F$18:$EG$18)-'Rent Roll'!$V25,0)*'Rent Roll'!$T25*'Rent Roll'!$R25,"-"),"-")</f>
        <v>-</v>
      </c>
      <c r="EE80" s="92" t="str">
        <f>IFERROR(IF(EE$3='Rent Roll'!$U25,MAX(-SUMIF('Monthly Cash Flow'!$F$7:$EG$7,EE$4,'Monthly Cash Flow'!$F$18:$EG$18)-'Rent Roll'!$V25,0)*'Rent Roll'!$T25*'Rent Roll'!$R25,"-"),"-")</f>
        <v>-</v>
      </c>
      <c r="EF80" s="214" t="str">
        <f>IFERROR(IF(EF$3='Rent Roll'!$U25,MAX(-SUMIF('Monthly Cash Flow'!$F$7:$EG$7,EF$4,'Monthly Cash Flow'!$F$18:$EG$18)-'Rent Roll'!$V25,0)*'Rent Roll'!$T25*'Rent Roll'!$R25,"-"),"-")</f>
        <v>-</v>
      </c>
      <c r="EG80" s="251" t="s">
        <v>109</v>
      </c>
    </row>
    <row r="81" spans="2:137" x14ac:dyDescent="0.25">
      <c r="B81" s="291"/>
      <c r="C81" s="287" t="str">
        <f>CONCATENATE('Rent Roll'!B26&amp;" - "&amp;'Rent Roll'!C26)</f>
        <v xml:space="preserve"> - </v>
      </c>
      <c r="D81" s="298">
        <f t="shared" si="148"/>
        <v>0</v>
      </c>
      <c r="E81" s="93" t="str">
        <f>IFERROR(IF(E$3='Rent Roll'!$U26,MAX(-SUMIF('Monthly Cash Flow'!$F$7:$EG$7,E$4,'Monthly Cash Flow'!$F$18:$EG$18)-'Rent Roll'!$V26,0)*'Rent Roll'!$T26*'Rent Roll'!$R26,"-"),"-")</f>
        <v>-</v>
      </c>
      <c r="F81" s="93" t="str">
        <f>IFERROR(IF(F$3='Rent Roll'!$U26,MAX(-SUMIF('Monthly Cash Flow'!$F$7:$EG$7,F$4,'Monthly Cash Flow'!$F$18:$EG$18)-'Rent Roll'!$V26,0)*'Rent Roll'!$T26*'Rent Roll'!$R26,"-"),"-")</f>
        <v>-</v>
      </c>
      <c r="G81" s="93" t="str">
        <f>IFERROR(IF(G$3='Rent Roll'!$U26,MAX(-SUMIF('Monthly Cash Flow'!$F$7:$EG$7,G$4,'Monthly Cash Flow'!$F$18:$EG$18)-'Rent Roll'!$V26,0)*'Rent Roll'!$T26*'Rent Roll'!$R26,"-"),"-")</f>
        <v>-</v>
      </c>
      <c r="H81" s="93" t="str">
        <f>IFERROR(IF(H$3='Rent Roll'!$U26,MAX(-SUMIF('Monthly Cash Flow'!$F$7:$EG$7,H$4,'Monthly Cash Flow'!$F$18:$EG$18)-'Rent Roll'!$V26,0)*'Rent Roll'!$T26*'Rent Roll'!$R26,"-"),"-")</f>
        <v>-</v>
      </c>
      <c r="I81" s="93" t="str">
        <f>IFERROR(IF(I$3='Rent Roll'!$U26,MAX(-SUMIF('Monthly Cash Flow'!$F$7:$EG$7,I$4,'Monthly Cash Flow'!$F$18:$EG$18)-'Rent Roll'!$V26,0)*'Rent Roll'!$T26*'Rent Roll'!$R26,"-"),"-")</f>
        <v>-</v>
      </c>
      <c r="J81" s="93" t="str">
        <f>IFERROR(IF(J$3='Rent Roll'!$U26,MAX(-SUMIF('Monthly Cash Flow'!$F$7:$EG$7,J$4,'Monthly Cash Flow'!$F$18:$EG$18)-'Rent Roll'!$V26,0)*'Rent Roll'!$T26*'Rent Roll'!$R26,"-"),"-")</f>
        <v>-</v>
      </c>
      <c r="K81" s="93" t="str">
        <f>IFERROR(IF(K$3='Rent Roll'!$U26,MAX(-SUMIF('Monthly Cash Flow'!$F$7:$EG$7,K$4,'Monthly Cash Flow'!$F$18:$EG$18)-'Rent Roll'!$V26,0)*'Rent Roll'!$T26*'Rent Roll'!$R26,"-"),"-")</f>
        <v>-</v>
      </c>
      <c r="L81" s="93" t="str">
        <f>IFERROR(IF(L$3='Rent Roll'!$U26,MAX(-SUMIF('Monthly Cash Flow'!$F$7:$EG$7,L$4,'Monthly Cash Flow'!$F$18:$EG$18)-'Rent Roll'!$V26,0)*'Rent Roll'!$T26*'Rent Roll'!$R26,"-"),"-")</f>
        <v>-</v>
      </c>
      <c r="M81" s="93" t="str">
        <f>IFERROR(IF(M$3='Rent Roll'!$U26,MAX(-SUMIF('Monthly Cash Flow'!$F$7:$EG$7,M$4,'Monthly Cash Flow'!$F$18:$EG$18)-'Rent Roll'!$V26,0)*'Rent Roll'!$T26*'Rent Roll'!$R26,"-"),"-")</f>
        <v>-</v>
      </c>
      <c r="N81" s="93" t="str">
        <f>IFERROR(IF(N$3='Rent Roll'!$U26,MAX(-SUMIF('Monthly Cash Flow'!$F$7:$EG$7,N$4,'Monthly Cash Flow'!$F$18:$EG$18)-'Rent Roll'!$V26,0)*'Rent Roll'!$T26*'Rent Roll'!$R26,"-"),"-")</f>
        <v>-</v>
      </c>
      <c r="O81" s="93" t="str">
        <f>IFERROR(IF(O$3='Rent Roll'!$U26,MAX(-SUMIF('Monthly Cash Flow'!$F$7:$EG$7,O$4,'Monthly Cash Flow'!$F$18:$EG$18)-'Rent Roll'!$V26,0)*'Rent Roll'!$T26*'Rent Roll'!$R26,"-"),"-")</f>
        <v>-</v>
      </c>
      <c r="P81" s="93" t="str">
        <f>IFERROR(IF(P$3='Rent Roll'!$U26,MAX(-SUMIF('Monthly Cash Flow'!$F$7:$EG$7,P$4,'Monthly Cash Flow'!$F$18:$EG$18)-'Rent Roll'!$V26,0)*'Rent Roll'!$T26*'Rent Roll'!$R26,"-"),"-")</f>
        <v>-</v>
      </c>
      <c r="Q81" s="93" t="str">
        <f>IFERROR(IF(Q$3='Rent Roll'!$U26,MAX(-SUMIF('Monthly Cash Flow'!$F$7:$EG$7,Q$4,'Monthly Cash Flow'!$F$18:$EG$18)-'Rent Roll'!$V26,0)*'Rent Roll'!$T26*'Rent Roll'!$R26,"-"),"-")</f>
        <v>-</v>
      </c>
      <c r="R81" s="93" t="str">
        <f>IFERROR(IF(R$3='Rent Roll'!$U26,MAX(-SUMIF('Monthly Cash Flow'!$F$7:$EG$7,R$4,'Monthly Cash Flow'!$F$18:$EG$18)-'Rent Roll'!$V26,0)*'Rent Roll'!$T26*'Rent Roll'!$R26,"-"),"-")</f>
        <v>-</v>
      </c>
      <c r="S81" s="93" t="str">
        <f>IFERROR(IF(S$3='Rent Roll'!$U26,MAX(-SUMIF('Monthly Cash Flow'!$F$7:$EG$7,S$4,'Monthly Cash Flow'!$F$18:$EG$18)-'Rent Roll'!$V26,0)*'Rent Roll'!$T26*'Rent Roll'!$R26,"-"),"-")</f>
        <v>-</v>
      </c>
      <c r="T81" s="93" t="str">
        <f>IFERROR(IF(T$3='Rent Roll'!$U26,MAX(-SUMIF('Monthly Cash Flow'!$F$7:$EG$7,T$4,'Monthly Cash Flow'!$F$18:$EG$18)-'Rent Roll'!$V26,0)*'Rent Roll'!$T26*'Rent Roll'!$R26,"-"),"-")</f>
        <v>-</v>
      </c>
      <c r="U81" s="93" t="str">
        <f>IFERROR(IF(U$3='Rent Roll'!$U26,MAX(-SUMIF('Monthly Cash Flow'!$F$7:$EG$7,U$4,'Monthly Cash Flow'!$F$18:$EG$18)-'Rent Roll'!$V26,0)*'Rent Roll'!$T26*'Rent Roll'!$R26,"-"),"-")</f>
        <v>-</v>
      </c>
      <c r="V81" s="93" t="str">
        <f>IFERROR(IF(V$3='Rent Roll'!$U26,MAX(-SUMIF('Monthly Cash Flow'!$F$7:$EG$7,V$4,'Monthly Cash Flow'!$F$18:$EG$18)-'Rent Roll'!$V26,0)*'Rent Roll'!$T26*'Rent Roll'!$R26,"-"),"-")</f>
        <v>-</v>
      </c>
      <c r="W81" s="93" t="str">
        <f>IFERROR(IF(W$3='Rent Roll'!$U26,MAX(-SUMIF('Monthly Cash Flow'!$F$7:$EG$7,W$4,'Monthly Cash Flow'!$F$18:$EG$18)-'Rent Roll'!$V26,0)*'Rent Roll'!$T26*'Rent Roll'!$R26,"-"),"-")</f>
        <v>-</v>
      </c>
      <c r="X81" s="93" t="str">
        <f>IFERROR(IF(X$3='Rent Roll'!$U26,MAX(-SUMIF('Monthly Cash Flow'!$F$7:$EG$7,X$4,'Monthly Cash Flow'!$F$18:$EG$18)-'Rent Roll'!$V26,0)*'Rent Roll'!$T26*'Rent Roll'!$R26,"-"),"-")</f>
        <v>-</v>
      </c>
      <c r="Y81" s="93" t="str">
        <f>IFERROR(IF(Y$3='Rent Roll'!$U26,MAX(-SUMIF('Monthly Cash Flow'!$F$7:$EG$7,Y$4,'Monthly Cash Flow'!$F$18:$EG$18)-'Rent Roll'!$V26,0)*'Rent Roll'!$T26*'Rent Roll'!$R26,"-"),"-")</f>
        <v>-</v>
      </c>
      <c r="Z81" s="93" t="str">
        <f>IFERROR(IF(Z$3='Rent Roll'!$U26,MAX(-SUMIF('Monthly Cash Flow'!$F$7:$EG$7,Z$4,'Monthly Cash Flow'!$F$18:$EG$18)-'Rent Roll'!$V26,0)*'Rent Roll'!$T26*'Rent Roll'!$R26,"-"),"-")</f>
        <v>-</v>
      </c>
      <c r="AA81" s="93" t="str">
        <f>IFERROR(IF(AA$3='Rent Roll'!$U26,MAX(-SUMIF('Monthly Cash Flow'!$F$7:$EG$7,AA$4,'Monthly Cash Flow'!$F$18:$EG$18)-'Rent Roll'!$V26,0)*'Rent Roll'!$T26*'Rent Roll'!$R26,"-"),"-")</f>
        <v>-</v>
      </c>
      <c r="AB81" s="93" t="str">
        <f>IFERROR(IF(AB$3='Rent Roll'!$U26,MAX(-SUMIF('Monthly Cash Flow'!$F$7:$EG$7,AB$4,'Monthly Cash Flow'!$F$18:$EG$18)-'Rent Roll'!$V26,0)*'Rent Roll'!$T26*'Rent Roll'!$R26,"-"),"-")</f>
        <v>-</v>
      </c>
      <c r="AC81" s="93" t="str">
        <f>IFERROR(IF(AC$3='Rent Roll'!$U26,MAX(-SUMIF('Monthly Cash Flow'!$F$7:$EG$7,AC$4,'Monthly Cash Flow'!$F$18:$EG$18)-'Rent Roll'!$V26,0)*'Rent Roll'!$T26*'Rent Roll'!$R26,"-"),"-")</f>
        <v>-</v>
      </c>
      <c r="AD81" s="93" t="str">
        <f>IFERROR(IF(AD$3='Rent Roll'!$U26,MAX(-SUMIF('Monthly Cash Flow'!$F$7:$EG$7,AD$4,'Monthly Cash Flow'!$F$18:$EG$18)-'Rent Roll'!$V26,0)*'Rent Roll'!$T26*'Rent Roll'!$R26,"-"),"-")</f>
        <v>-</v>
      </c>
      <c r="AE81" s="93" t="str">
        <f>IFERROR(IF(AE$3='Rent Roll'!$U26,MAX(-SUMIF('Monthly Cash Flow'!$F$7:$EG$7,AE$4,'Monthly Cash Flow'!$F$18:$EG$18)-'Rent Roll'!$V26,0)*'Rent Roll'!$T26*'Rent Roll'!$R26,"-"),"-")</f>
        <v>-</v>
      </c>
      <c r="AF81" s="93" t="str">
        <f>IFERROR(IF(AF$3='Rent Roll'!$U26,MAX(-SUMIF('Monthly Cash Flow'!$F$7:$EG$7,AF$4,'Monthly Cash Flow'!$F$18:$EG$18)-'Rent Roll'!$V26,0)*'Rent Roll'!$T26*'Rent Roll'!$R26,"-"),"-")</f>
        <v>-</v>
      </c>
      <c r="AG81" s="93" t="str">
        <f>IFERROR(IF(AG$3='Rent Roll'!$U26,MAX(-SUMIF('Monthly Cash Flow'!$F$7:$EG$7,AG$4,'Monthly Cash Flow'!$F$18:$EG$18)-'Rent Roll'!$V26,0)*'Rent Roll'!$T26*'Rent Roll'!$R26,"-"),"-")</f>
        <v>-</v>
      </c>
      <c r="AH81" s="93" t="str">
        <f>IFERROR(IF(AH$3='Rent Roll'!$U26,MAX(-SUMIF('Monthly Cash Flow'!$F$7:$EG$7,AH$4,'Monthly Cash Flow'!$F$18:$EG$18)-'Rent Roll'!$V26,0)*'Rent Roll'!$T26*'Rent Roll'!$R26,"-"),"-")</f>
        <v>-</v>
      </c>
      <c r="AI81" s="93" t="str">
        <f>IFERROR(IF(AI$3='Rent Roll'!$U26,MAX(-SUMIF('Monthly Cash Flow'!$F$7:$EG$7,AI$4,'Monthly Cash Flow'!$F$18:$EG$18)-'Rent Roll'!$V26,0)*'Rent Roll'!$T26*'Rent Roll'!$R26,"-"),"-")</f>
        <v>-</v>
      </c>
      <c r="AJ81" s="93" t="str">
        <f>IFERROR(IF(AJ$3='Rent Roll'!$U26,MAX(-SUMIF('Monthly Cash Flow'!$F$7:$EG$7,AJ$4,'Monthly Cash Flow'!$F$18:$EG$18)-'Rent Roll'!$V26,0)*'Rent Roll'!$T26*'Rent Roll'!$R26,"-"),"-")</f>
        <v>-</v>
      </c>
      <c r="AK81" s="93" t="str">
        <f>IFERROR(IF(AK$3='Rent Roll'!$U26,MAX(-SUMIF('Monthly Cash Flow'!$F$7:$EG$7,AK$4,'Monthly Cash Flow'!$F$18:$EG$18)-'Rent Roll'!$V26,0)*'Rent Roll'!$T26*'Rent Roll'!$R26,"-"),"-")</f>
        <v>-</v>
      </c>
      <c r="AL81" s="93" t="str">
        <f>IFERROR(IF(AL$3='Rent Roll'!$U26,MAX(-SUMIF('Monthly Cash Flow'!$F$7:$EG$7,AL$4,'Monthly Cash Flow'!$F$18:$EG$18)-'Rent Roll'!$V26,0)*'Rent Roll'!$T26*'Rent Roll'!$R26,"-"),"-")</f>
        <v>-</v>
      </c>
      <c r="AM81" s="93" t="str">
        <f>IFERROR(IF(AM$3='Rent Roll'!$U26,MAX(-SUMIF('Monthly Cash Flow'!$F$7:$EG$7,AM$4,'Monthly Cash Flow'!$F$18:$EG$18)-'Rent Roll'!$V26,0)*'Rent Roll'!$T26*'Rent Roll'!$R26,"-"),"-")</f>
        <v>-</v>
      </c>
      <c r="AN81" s="93" t="str">
        <f>IFERROR(IF(AN$3='Rent Roll'!$U26,MAX(-SUMIF('Monthly Cash Flow'!$F$7:$EG$7,AN$4,'Monthly Cash Flow'!$F$18:$EG$18)-'Rent Roll'!$V26,0)*'Rent Roll'!$T26*'Rent Roll'!$R26,"-"),"-")</f>
        <v>-</v>
      </c>
      <c r="AO81" s="93" t="str">
        <f>IFERROR(IF(AO$3='Rent Roll'!$U26,MAX(-SUMIF('Monthly Cash Flow'!$F$7:$EG$7,AO$4,'Monthly Cash Flow'!$F$18:$EG$18)-'Rent Roll'!$V26,0)*'Rent Roll'!$T26*'Rent Roll'!$R26,"-"),"-")</f>
        <v>-</v>
      </c>
      <c r="AP81" s="93" t="str">
        <f>IFERROR(IF(AP$3='Rent Roll'!$U26,MAX(-SUMIF('Monthly Cash Flow'!$F$7:$EG$7,AP$4,'Monthly Cash Flow'!$F$18:$EG$18)-'Rent Roll'!$V26,0)*'Rent Roll'!$T26*'Rent Roll'!$R26,"-"),"-")</f>
        <v>-</v>
      </c>
      <c r="AQ81" s="93" t="str">
        <f>IFERROR(IF(AQ$3='Rent Roll'!$U26,MAX(-SUMIF('Monthly Cash Flow'!$F$7:$EG$7,AQ$4,'Monthly Cash Flow'!$F$18:$EG$18)-'Rent Roll'!$V26,0)*'Rent Roll'!$T26*'Rent Roll'!$R26,"-"),"-")</f>
        <v>-</v>
      </c>
      <c r="AR81" s="93" t="str">
        <f>IFERROR(IF(AR$3='Rent Roll'!$U26,MAX(-SUMIF('Monthly Cash Flow'!$F$7:$EG$7,AR$4,'Monthly Cash Flow'!$F$18:$EG$18)-'Rent Roll'!$V26,0)*'Rent Roll'!$T26*'Rent Roll'!$R26,"-"),"-")</f>
        <v>-</v>
      </c>
      <c r="AS81" s="93" t="str">
        <f>IFERROR(IF(AS$3='Rent Roll'!$U26,MAX(-SUMIF('Monthly Cash Flow'!$F$7:$EG$7,AS$4,'Monthly Cash Flow'!$F$18:$EG$18)-'Rent Roll'!$V26,0)*'Rent Roll'!$T26*'Rent Roll'!$R26,"-"),"-")</f>
        <v>-</v>
      </c>
      <c r="AT81" s="93" t="str">
        <f>IFERROR(IF(AT$3='Rent Roll'!$U26,MAX(-SUMIF('Monthly Cash Flow'!$F$7:$EG$7,AT$4,'Monthly Cash Flow'!$F$18:$EG$18)-'Rent Roll'!$V26,0)*'Rent Roll'!$T26*'Rent Roll'!$R26,"-"),"-")</f>
        <v>-</v>
      </c>
      <c r="AU81" s="93" t="str">
        <f>IFERROR(IF(AU$3='Rent Roll'!$U26,MAX(-SUMIF('Monthly Cash Flow'!$F$7:$EG$7,AU$4,'Monthly Cash Flow'!$F$18:$EG$18)-'Rent Roll'!$V26,0)*'Rent Roll'!$T26*'Rent Roll'!$R26,"-"),"-")</f>
        <v>-</v>
      </c>
      <c r="AV81" s="93" t="str">
        <f>IFERROR(IF(AV$3='Rent Roll'!$U26,MAX(-SUMIF('Monthly Cash Flow'!$F$7:$EG$7,AV$4,'Monthly Cash Flow'!$F$18:$EG$18)-'Rent Roll'!$V26,0)*'Rent Roll'!$T26*'Rent Roll'!$R26,"-"),"-")</f>
        <v>-</v>
      </c>
      <c r="AW81" s="93" t="str">
        <f>IFERROR(IF(AW$3='Rent Roll'!$U26,MAX(-SUMIF('Monthly Cash Flow'!$F$7:$EG$7,AW$4,'Monthly Cash Flow'!$F$18:$EG$18)-'Rent Roll'!$V26,0)*'Rent Roll'!$T26*'Rent Roll'!$R26,"-"),"-")</f>
        <v>-</v>
      </c>
      <c r="AX81" s="93" t="str">
        <f>IFERROR(IF(AX$3='Rent Roll'!$U26,MAX(-SUMIF('Monthly Cash Flow'!$F$7:$EG$7,AX$4,'Monthly Cash Flow'!$F$18:$EG$18)-'Rent Roll'!$V26,0)*'Rent Roll'!$T26*'Rent Roll'!$R26,"-"),"-")</f>
        <v>-</v>
      </c>
      <c r="AY81" s="93" t="str">
        <f>IFERROR(IF(AY$3='Rent Roll'!$U26,MAX(-SUMIF('Monthly Cash Flow'!$F$7:$EG$7,AY$4,'Monthly Cash Flow'!$F$18:$EG$18)-'Rent Roll'!$V26,0)*'Rent Roll'!$T26*'Rent Roll'!$R26,"-"),"-")</f>
        <v>-</v>
      </c>
      <c r="AZ81" s="93" t="str">
        <f>IFERROR(IF(AZ$3='Rent Roll'!$U26,MAX(-SUMIF('Monthly Cash Flow'!$F$7:$EG$7,AZ$4,'Monthly Cash Flow'!$F$18:$EG$18)-'Rent Roll'!$V26,0)*'Rent Roll'!$T26*'Rent Roll'!$R26,"-"),"-")</f>
        <v>-</v>
      </c>
      <c r="BA81" s="93" t="str">
        <f>IFERROR(IF(BA$3='Rent Roll'!$U26,MAX(-SUMIF('Monthly Cash Flow'!$F$7:$EG$7,BA$4,'Monthly Cash Flow'!$F$18:$EG$18)-'Rent Roll'!$V26,0)*'Rent Roll'!$T26*'Rent Roll'!$R26,"-"),"-")</f>
        <v>-</v>
      </c>
      <c r="BB81" s="93" t="str">
        <f>IFERROR(IF(BB$3='Rent Roll'!$U26,MAX(-SUMIF('Monthly Cash Flow'!$F$7:$EG$7,BB$4,'Monthly Cash Flow'!$F$18:$EG$18)-'Rent Roll'!$V26,0)*'Rent Roll'!$T26*'Rent Roll'!$R26,"-"),"-")</f>
        <v>-</v>
      </c>
      <c r="BC81" s="93" t="str">
        <f>IFERROR(IF(BC$3='Rent Roll'!$U26,MAX(-SUMIF('Monthly Cash Flow'!$F$7:$EG$7,BC$4,'Monthly Cash Flow'!$F$18:$EG$18)-'Rent Roll'!$V26,0)*'Rent Roll'!$T26*'Rent Roll'!$R26,"-"),"-")</f>
        <v>-</v>
      </c>
      <c r="BD81" s="93" t="str">
        <f>IFERROR(IF(BD$3='Rent Roll'!$U26,MAX(-SUMIF('Monthly Cash Flow'!$F$7:$EG$7,BD$4,'Monthly Cash Flow'!$F$18:$EG$18)-'Rent Roll'!$V26,0)*'Rent Roll'!$T26*'Rent Roll'!$R26,"-"),"-")</f>
        <v>-</v>
      </c>
      <c r="BE81" s="93" t="str">
        <f>IFERROR(IF(BE$3='Rent Roll'!$U26,MAX(-SUMIF('Monthly Cash Flow'!$F$7:$EG$7,BE$4,'Monthly Cash Flow'!$F$18:$EG$18)-'Rent Roll'!$V26,0)*'Rent Roll'!$T26*'Rent Roll'!$R26,"-"),"-")</f>
        <v>-</v>
      </c>
      <c r="BF81" s="93" t="str">
        <f>IFERROR(IF(BF$3='Rent Roll'!$U26,MAX(-SUMIF('Monthly Cash Flow'!$F$7:$EG$7,BF$4,'Monthly Cash Flow'!$F$18:$EG$18)-'Rent Roll'!$V26,0)*'Rent Roll'!$T26*'Rent Roll'!$R26,"-"),"-")</f>
        <v>-</v>
      </c>
      <c r="BG81" s="93" t="str">
        <f>IFERROR(IF(BG$3='Rent Roll'!$U26,MAX(-SUMIF('Monthly Cash Flow'!$F$7:$EG$7,BG$4,'Monthly Cash Flow'!$F$18:$EG$18)-'Rent Roll'!$V26,0)*'Rent Roll'!$T26*'Rent Roll'!$R26,"-"),"-")</f>
        <v>-</v>
      </c>
      <c r="BH81" s="93" t="str">
        <f>IFERROR(IF(BH$3='Rent Roll'!$U26,MAX(-SUMIF('Monthly Cash Flow'!$F$7:$EG$7,BH$4,'Monthly Cash Flow'!$F$18:$EG$18)-'Rent Roll'!$V26,0)*'Rent Roll'!$T26*'Rent Roll'!$R26,"-"),"-")</f>
        <v>-</v>
      </c>
      <c r="BI81" s="93" t="str">
        <f>IFERROR(IF(BI$3='Rent Roll'!$U26,MAX(-SUMIF('Monthly Cash Flow'!$F$7:$EG$7,BI$4,'Monthly Cash Flow'!$F$18:$EG$18)-'Rent Roll'!$V26,0)*'Rent Roll'!$T26*'Rent Roll'!$R26,"-"),"-")</f>
        <v>-</v>
      </c>
      <c r="BJ81" s="93" t="str">
        <f>IFERROR(IF(BJ$3='Rent Roll'!$U26,MAX(-SUMIF('Monthly Cash Flow'!$F$7:$EG$7,BJ$4,'Monthly Cash Flow'!$F$18:$EG$18)-'Rent Roll'!$V26,0)*'Rent Roll'!$T26*'Rent Roll'!$R26,"-"),"-")</f>
        <v>-</v>
      </c>
      <c r="BK81" s="93" t="str">
        <f>IFERROR(IF(BK$3='Rent Roll'!$U26,MAX(-SUMIF('Monthly Cash Flow'!$F$7:$EG$7,BK$4,'Monthly Cash Flow'!$F$18:$EG$18)-'Rent Roll'!$V26,0)*'Rent Roll'!$T26*'Rent Roll'!$R26,"-"),"-")</f>
        <v>-</v>
      </c>
      <c r="BL81" s="93" t="str">
        <f>IFERROR(IF(BL$3='Rent Roll'!$U26,MAX(-SUMIF('Monthly Cash Flow'!$F$7:$EG$7,BL$4,'Monthly Cash Flow'!$F$18:$EG$18)-'Rent Roll'!$V26,0)*'Rent Roll'!$T26*'Rent Roll'!$R26,"-"),"-")</f>
        <v>-</v>
      </c>
      <c r="BM81" s="93" t="str">
        <f>IFERROR(IF(BM$3='Rent Roll'!$U26,MAX(-SUMIF('Monthly Cash Flow'!$F$7:$EG$7,BM$4,'Monthly Cash Flow'!$F$18:$EG$18)-'Rent Roll'!$V26,0)*'Rent Roll'!$T26*'Rent Roll'!$R26,"-"),"-")</f>
        <v>-</v>
      </c>
      <c r="BN81" s="93" t="str">
        <f>IFERROR(IF(BN$3='Rent Roll'!$U26,MAX(-SUMIF('Monthly Cash Flow'!$F$7:$EG$7,BN$4,'Monthly Cash Flow'!$F$18:$EG$18)-'Rent Roll'!$V26,0)*'Rent Roll'!$T26*'Rent Roll'!$R26,"-"),"-")</f>
        <v>-</v>
      </c>
      <c r="BO81" s="93" t="str">
        <f>IFERROR(IF(BO$3='Rent Roll'!$U26,MAX(-SUMIF('Monthly Cash Flow'!$F$7:$EG$7,BO$4,'Monthly Cash Flow'!$F$18:$EG$18)-'Rent Roll'!$V26,0)*'Rent Roll'!$T26*'Rent Roll'!$R26,"-"),"-")</f>
        <v>-</v>
      </c>
      <c r="BP81" s="93" t="str">
        <f>IFERROR(IF(BP$3='Rent Roll'!$U26,MAX(-SUMIF('Monthly Cash Flow'!$F$7:$EG$7,BP$4,'Monthly Cash Flow'!$F$18:$EG$18)-'Rent Roll'!$V26,0)*'Rent Roll'!$T26*'Rent Roll'!$R26,"-"),"-")</f>
        <v>-</v>
      </c>
      <c r="BQ81" s="93" t="str">
        <f>IFERROR(IF(BQ$3='Rent Roll'!$U26,MAX(-SUMIF('Monthly Cash Flow'!$F$7:$EG$7,BQ$4,'Monthly Cash Flow'!$F$18:$EG$18)-'Rent Roll'!$V26,0)*'Rent Roll'!$T26*'Rent Roll'!$R26,"-"),"-")</f>
        <v>-</v>
      </c>
      <c r="BR81" s="93" t="str">
        <f>IFERROR(IF(BR$3='Rent Roll'!$U26,MAX(-SUMIF('Monthly Cash Flow'!$F$7:$EG$7,BR$4,'Monthly Cash Flow'!$F$18:$EG$18)-'Rent Roll'!$V26,0)*'Rent Roll'!$T26*'Rent Roll'!$R26,"-"),"-")</f>
        <v>-</v>
      </c>
      <c r="BS81" s="93" t="str">
        <f>IFERROR(IF(BS$3='Rent Roll'!$U26,MAX(-SUMIF('Monthly Cash Flow'!$F$7:$EG$7,BS$4,'Monthly Cash Flow'!$F$18:$EG$18)-'Rent Roll'!$V26,0)*'Rent Roll'!$T26*'Rent Roll'!$R26,"-"),"-")</f>
        <v>-</v>
      </c>
      <c r="BT81" s="93" t="str">
        <f>IFERROR(IF(BT$3='Rent Roll'!$U26,MAX(-SUMIF('Monthly Cash Flow'!$F$7:$EG$7,BT$4,'Monthly Cash Flow'!$F$18:$EG$18)-'Rent Roll'!$V26,0)*'Rent Roll'!$T26*'Rent Roll'!$R26,"-"),"-")</f>
        <v>-</v>
      </c>
      <c r="BU81" s="93" t="str">
        <f>IFERROR(IF(BU$3='Rent Roll'!$U26,MAX(-SUMIF('Monthly Cash Flow'!$F$7:$EG$7,BU$4,'Monthly Cash Flow'!$F$18:$EG$18)-'Rent Roll'!$V26,0)*'Rent Roll'!$T26*'Rent Roll'!$R26,"-"),"-")</f>
        <v>-</v>
      </c>
      <c r="BV81" s="93" t="str">
        <f>IFERROR(IF(BV$3='Rent Roll'!$U26,MAX(-SUMIF('Monthly Cash Flow'!$F$7:$EG$7,BV$4,'Monthly Cash Flow'!$F$18:$EG$18)-'Rent Roll'!$V26,0)*'Rent Roll'!$T26*'Rent Roll'!$R26,"-"),"-")</f>
        <v>-</v>
      </c>
      <c r="BW81" s="93" t="str">
        <f>IFERROR(IF(BW$3='Rent Roll'!$U26,MAX(-SUMIF('Monthly Cash Flow'!$F$7:$EG$7,BW$4,'Monthly Cash Flow'!$F$18:$EG$18)-'Rent Roll'!$V26,0)*'Rent Roll'!$T26*'Rent Roll'!$R26,"-"),"-")</f>
        <v>-</v>
      </c>
      <c r="BX81" s="93" t="str">
        <f>IFERROR(IF(BX$3='Rent Roll'!$U26,MAX(-SUMIF('Monthly Cash Flow'!$F$7:$EG$7,BX$4,'Monthly Cash Flow'!$F$18:$EG$18)-'Rent Roll'!$V26,0)*'Rent Roll'!$T26*'Rent Roll'!$R26,"-"),"-")</f>
        <v>-</v>
      </c>
      <c r="BY81" s="93" t="str">
        <f>IFERROR(IF(BY$3='Rent Roll'!$U26,MAX(-SUMIF('Monthly Cash Flow'!$F$7:$EG$7,BY$4,'Monthly Cash Flow'!$F$18:$EG$18)-'Rent Roll'!$V26,0)*'Rent Roll'!$T26*'Rent Roll'!$R26,"-"),"-")</f>
        <v>-</v>
      </c>
      <c r="BZ81" s="93" t="str">
        <f>IFERROR(IF(BZ$3='Rent Roll'!$U26,MAX(-SUMIF('Monthly Cash Flow'!$F$7:$EG$7,BZ$4,'Monthly Cash Flow'!$F$18:$EG$18)-'Rent Roll'!$V26,0)*'Rent Roll'!$T26*'Rent Roll'!$R26,"-"),"-")</f>
        <v>-</v>
      </c>
      <c r="CA81" s="93" t="str">
        <f>IFERROR(IF(CA$3='Rent Roll'!$U26,MAX(-SUMIF('Monthly Cash Flow'!$F$7:$EG$7,CA$4,'Monthly Cash Flow'!$F$18:$EG$18)-'Rent Roll'!$V26,0)*'Rent Roll'!$T26*'Rent Roll'!$R26,"-"),"-")</f>
        <v>-</v>
      </c>
      <c r="CB81" s="93" t="str">
        <f>IFERROR(IF(CB$3='Rent Roll'!$U26,MAX(-SUMIF('Monthly Cash Flow'!$F$7:$EG$7,CB$4,'Monthly Cash Flow'!$F$18:$EG$18)-'Rent Roll'!$V26,0)*'Rent Roll'!$T26*'Rent Roll'!$R26,"-"),"-")</f>
        <v>-</v>
      </c>
      <c r="CC81" s="93" t="str">
        <f>IFERROR(IF(CC$3='Rent Roll'!$U26,MAX(-SUMIF('Monthly Cash Flow'!$F$7:$EG$7,CC$4,'Monthly Cash Flow'!$F$18:$EG$18)-'Rent Roll'!$V26,0)*'Rent Roll'!$T26*'Rent Roll'!$R26,"-"),"-")</f>
        <v>-</v>
      </c>
      <c r="CD81" s="93" t="str">
        <f>IFERROR(IF(CD$3='Rent Roll'!$U26,MAX(-SUMIF('Monthly Cash Flow'!$F$7:$EG$7,CD$4,'Monthly Cash Flow'!$F$18:$EG$18)-'Rent Roll'!$V26,0)*'Rent Roll'!$T26*'Rent Roll'!$R26,"-"),"-")</f>
        <v>-</v>
      </c>
      <c r="CE81" s="93" t="str">
        <f>IFERROR(IF(CE$3='Rent Roll'!$U26,MAX(-SUMIF('Monthly Cash Flow'!$F$7:$EG$7,CE$4,'Monthly Cash Flow'!$F$18:$EG$18)-'Rent Roll'!$V26,0)*'Rent Roll'!$T26*'Rent Roll'!$R26,"-"),"-")</f>
        <v>-</v>
      </c>
      <c r="CF81" s="93" t="str">
        <f>IFERROR(IF(CF$3='Rent Roll'!$U26,MAX(-SUMIF('Monthly Cash Flow'!$F$7:$EG$7,CF$4,'Monthly Cash Flow'!$F$18:$EG$18)-'Rent Roll'!$V26,0)*'Rent Roll'!$T26*'Rent Roll'!$R26,"-"),"-")</f>
        <v>-</v>
      </c>
      <c r="CG81" s="93" t="str">
        <f>IFERROR(IF(CG$3='Rent Roll'!$U26,MAX(-SUMIF('Monthly Cash Flow'!$F$7:$EG$7,CG$4,'Monthly Cash Flow'!$F$18:$EG$18)-'Rent Roll'!$V26,0)*'Rent Roll'!$T26*'Rent Roll'!$R26,"-"),"-")</f>
        <v>-</v>
      </c>
      <c r="CH81" s="93" t="str">
        <f>IFERROR(IF(CH$3='Rent Roll'!$U26,MAX(-SUMIF('Monthly Cash Flow'!$F$7:$EG$7,CH$4,'Monthly Cash Flow'!$F$18:$EG$18)-'Rent Roll'!$V26,0)*'Rent Roll'!$T26*'Rent Roll'!$R26,"-"),"-")</f>
        <v>-</v>
      </c>
      <c r="CI81" s="93" t="str">
        <f>IFERROR(IF(CI$3='Rent Roll'!$U26,MAX(-SUMIF('Monthly Cash Flow'!$F$7:$EG$7,CI$4,'Monthly Cash Flow'!$F$18:$EG$18)-'Rent Roll'!$V26,0)*'Rent Roll'!$T26*'Rent Roll'!$R26,"-"),"-")</f>
        <v>-</v>
      </c>
      <c r="CJ81" s="93" t="str">
        <f>IFERROR(IF(CJ$3='Rent Roll'!$U26,MAX(-SUMIF('Monthly Cash Flow'!$F$7:$EG$7,CJ$4,'Monthly Cash Flow'!$F$18:$EG$18)-'Rent Roll'!$V26,0)*'Rent Roll'!$T26*'Rent Roll'!$R26,"-"),"-")</f>
        <v>-</v>
      </c>
      <c r="CK81" s="93" t="str">
        <f>IFERROR(IF(CK$3='Rent Roll'!$U26,MAX(-SUMIF('Monthly Cash Flow'!$F$7:$EG$7,CK$4,'Monthly Cash Flow'!$F$18:$EG$18)-'Rent Roll'!$V26,0)*'Rent Roll'!$T26*'Rent Roll'!$R26,"-"),"-")</f>
        <v>-</v>
      </c>
      <c r="CL81" s="93" t="str">
        <f>IFERROR(IF(CL$3='Rent Roll'!$U26,MAX(-SUMIF('Monthly Cash Flow'!$F$7:$EG$7,CL$4,'Monthly Cash Flow'!$F$18:$EG$18)-'Rent Roll'!$V26,0)*'Rent Roll'!$T26*'Rent Roll'!$R26,"-"),"-")</f>
        <v>-</v>
      </c>
      <c r="CM81" s="93" t="str">
        <f>IFERROR(IF(CM$3='Rent Roll'!$U26,MAX(-SUMIF('Monthly Cash Flow'!$F$7:$EG$7,CM$4,'Monthly Cash Flow'!$F$18:$EG$18)-'Rent Roll'!$V26,0)*'Rent Roll'!$T26*'Rent Roll'!$R26,"-"),"-")</f>
        <v>-</v>
      </c>
      <c r="CN81" s="93" t="str">
        <f>IFERROR(IF(CN$3='Rent Roll'!$U26,MAX(-SUMIF('Monthly Cash Flow'!$F$7:$EG$7,CN$4,'Monthly Cash Flow'!$F$18:$EG$18)-'Rent Roll'!$V26,0)*'Rent Roll'!$T26*'Rent Roll'!$R26,"-"),"-")</f>
        <v>-</v>
      </c>
      <c r="CO81" s="93" t="str">
        <f>IFERROR(IF(CO$3='Rent Roll'!$U26,MAX(-SUMIF('Monthly Cash Flow'!$F$7:$EG$7,CO$4,'Monthly Cash Flow'!$F$18:$EG$18)-'Rent Roll'!$V26,0)*'Rent Roll'!$T26*'Rent Roll'!$R26,"-"),"-")</f>
        <v>-</v>
      </c>
      <c r="CP81" s="93" t="str">
        <f>IFERROR(IF(CP$3='Rent Roll'!$U26,MAX(-SUMIF('Monthly Cash Flow'!$F$7:$EG$7,CP$4,'Monthly Cash Flow'!$F$18:$EG$18)-'Rent Roll'!$V26,0)*'Rent Roll'!$T26*'Rent Roll'!$R26,"-"),"-")</f>
        <v>-</v>
      </c>
      <c r="CQ81" s="93" t="str">
        <f>IFERROR(IF(CQ$3='Rent Roll'!$U26,MAX(-SUMIF('Monthly Cash Flow'!$F$7:$EG$7,CQ$4,'Monthly Cash Flow'!$F$18:$EG$18)-'Rent Roll'!$V26,0)*'Rent Roll'!$T26*'Rent Roll'!$R26,"-"),"-")</f>
        <v>-</v>
      </c>
      <c r="CR81" s="93" t="str">
        <f>IFERROR(IF(CR$3='Rent Roll'!$U26,MAX(-SUMIF('Monthly Cash Flow'!$F$7:$EG$7,CR$4,'Monthly Cash Flow'!$F$18:$EG$18)-'Rent Roll'!$V26,0)*'Rent Roll'!$T26*'Rent Roll'!$R26,"-"),"-")</f>
        <v>-</v>
      </c>
      <c r="CS81" s="93" t="str">
        <f>IFERROR(IF(CS$3='Rent Roll'!$U26,MAX(-SUMIF('Monthly Cash Flow'!$F$7:$EG$7,CS$4,'Monthly Cash Flow'!$F$18:$EG$18)-'Rent Roll'!$V26,0)*'Rent Roll'!$T26*'Rent Roll'!$R26,"-"),"-")</f>
        <v>-</v>
      </c>
      <c r="CT81" s="93" t="str">
        <f>IFERROR(IF(CT$3='Rent Roll'!$U26,MAX(-SUMIF('Monthly Cash Flow'!$F$7:$EG$7,CT$4,'Monthly Cash Flow'!$F$18:$EG$18)-'Rent Roll'!$V26,0)*'Rent Roll'!$T26*'Rent Roll'!$R26,"-"),"-")</f>
        <v>-</v>
      </c>
      <c r="CU81" s="93" t="str">
        <f>IFERROR(IF(CU$3='Rent Roll'!$U26,MAX(-SUMIF('Monthly Cash Flow'!$F$7:$EG$7,CU$4,'Monthly Cash Flow'!$F$18:$EG$18)-'Rent Roll'!$V26,0)*'Rent Roll'!$T26*'Rent Roll'!$R26,"-"),"-")</f>
        <v>-</v>
      </c>
      <c r="CV81" s="93" t="str">
        <f>IFERROR(IF(CV$3='Rent Roll'!$U26,MAX(-SUMIF('Monthly Cash Flow'!$F$7:$EG$7,CV$4,'Monthly Cash Flow'!$F$18:$EG$18)-'Rent Roll'!$V26,0)*'Rent Roll'!$T26*'Rent Roll'!$R26,"-"),"-")</f>
        <v>-</v>
      </c>
      <c r="CW81" s="93" t="str">
        <f>IFERROR(IF(CW$3='Rent Roll'!$U26,MAX(-SUMIF('Monthly Cash Flow'!$F$7:$EG$7,CW$4,'Monthly Cash Flow'!$F$18:$EG$18)-'Rent Roll'!$V26,0)*'Rent Roll'!$T26*'Rent Roll'!$R26,"-"),"-")</f>
        <v>-</v>
      </c>
      <c r="CX81" s="93" t="str">
        <f>IFERROR(IF(CX$3='Rent Roll'!$U26,MAX(-SUMIF('Monthly Cash Flow'!$F$7:$EG$7,CX$4,'Monthly Cash Flow'!$F$18:$EG$18)-'Rent Roll'!$V26,0)*'Rent Roll'!$T26*'Rent Roll'!$R26,"-"),"-")</f>
        <v>-</v>
      </c>
      <c r="CY81" s="93" t="str">
        <f>IFERROR(IF(CY$3='Rent Roll'!$U26,MAX(-SUMIF('Monthly Cash Flow'!$F$7:$EG$7,CY$4,'Monthly Cash Flow'!$F$18:$EG$18)-'Rent Roll'!$V26,0)*'Rent Roll'!$T26*'Rent Roll'!$R26,"-"),"-")</f>
        <v>-</v>
      </c>
      <c r="CZ81" s="93" t="str">
        <f>IFERROR(IF(CZ$3='Rent Roll'!$U26,MAX(-SUMIF('Monthly Cash Flow'!$F$7:$EG$7,CZ$4,'Monthly Cash Flow'!$F$18:$EG$18)-'Rent Roll'!$V26,0)*'Rent Roll'!$T26*'Rent Roll'!$R26,"-"),"-")</f>
        <v>-</v>
      </c>
      <c r="DA81" s="93" t="str">
        <f>IFERROR(IF(DA$3='Rent Roll'!$U26,MAX(-SUMIF('Monthly Cash Flow'!$F$7:$EG$7,DA$4,'Monthly Cash Flow'!$F$18:$EG$18)-'Rent Roll'!$V26,0)*'Rent Roll'!$T26*'Rent Roll'!$R26,"-"),"-")</f>
        <v>-</v>
      </c>
      <c r="DB81" s="93" t="str">
        <f>IFERROR(IF(DB$3='Rent Roll'!$U26,MAX(-SUMIF('Monthly Cash Flow'!$F$7:$EG$7,DB$4,'Monthly Cash Flow'!$F$18:$EG$18)-'Rent Roll'!$V26,0)*'Rent Roll'!$T26*'Rent Roll'!$R26,"-"),"-")</f>
        <v>-</v>
      </c>
      <c r="DC81" s="93" t="str">
        <f>IFERROR(IF(DC$3='Rent Roll'!$U26,MAX(-SUMIF('Monthly Cash Flow'!$F$7:$EG$7,DC$4,'Monthly Cash Flow'!$F$18:$EG$18)-'Rent Roll'!$V26,0)*'Rent Roll'!$T26*'Rent Roll'!$R26,"-"),"-")</f>
        <v>-</v>
      </c>
      <c r="DD81" s="93" t="str">
        <f>IFERROR(IF(DD$3='Rent Roll'!$U26,MAX(-SUMIF('Monthly Cash Flow'!$F$7:$EG$7,DD$4,'Monthly Cash Flow'!$F$18:$EG$18)-'Rent Roll'!$V26,0)*'Rent Roll'!$T26*'Rent Roll'!$R26,"-"),"-")</f>
        <v>-</v>
      </c>
      <c r="DE81" s="93" t="str">
        <f>IFERROR(IF(DE$3='Rent Roll'!$U26,MAX(-SUMIF('Monthly Cash Flow'!$F$7:$EG$7,DE$4,'Monthly Cash Flow'!$F$18:$EG$18)-'Rent Roll'!$V26,0)*'Rent Roll'!$T26*'Rent Roll'!$R26,"-"),"-")</f>
        <v>-</v>
      </c>
      <c r="DF81" s="93" t="str">
        <f>IFERROR(IF(DF$3='Rent Roll'!$U26,MAX(-SUMIF('Monthly Cash Flow'!$F$7:$EG$7,DF$4,'Monthly Cash Flow'!$F$18:$EG$18)-'Rent Roll'!$V26,0)*'Rent Roll'!$T26*'Rent Roll'!$R26,"-"),"-")</f>
        <v>-</v>
      </c>
      <c r="DG81" s="93" t="str">
        <f>IFERROR(IF(DG$3='Rent Roll'!$U26,MAX(-SUMIF('Monthly Cash Flow'!$F$7:$EG$7,DG$4,'Monthly Cash Flow'!$F$18:$EG$18)-'Rent Roll'!$V26,0)*'Rent Roll'!$T26*'Rent Roll'!$R26,"-"),"-")</f>
        <v>-</v>
      </c>
      <c r="DH81" s="93" t="str">
        <f>IFERROR(IF(DH$3='Rent Roll'!$U26,MAX(-SUMIF('Monthly Cash Flow'!$F$7:$EG$7,DH$4,'Monthly Cash Flow'!$F$18:$EG$18)-'Rent Roll'!$V26,0)*'Rent Roll'!$T26*'Rent Roll'!$R26,"-"),"-")</f>
        <v>-</v>
      </c>
      <c r="DI81" s="93" t="str">
        <f>IFERROR(IF(DI$3='Rent Roll'!$U26,MAX(-SUMIF('Monthly Cash Flow'!$F$7:$EG$7,DI$4,'Monthly Cash Flow'!$F$18:$EG$18)-'Rent Roll'!$V26,0)*'Rent Roll'!$T26*'Rent Roll'!$R26,"-"),"-")</f>
        <v>-</v>
      </c>
      <c r="DJ81" s="93" t="str">
        <f>IFERROR(IF(DJ$3='Rent Roll'!$U26,MAX(-SUMIF('Monthly Cash Flow'!$F$7:$EG$7,DJ$4,'Monthly Cash Flow'!$F$18:$EG$18)-'Rent Roll'!$V26,0)*'Rent Roll'!$T26*'Rent Roll'!$R26,"-"),"-")</f>
        <v>-</v>
      </c>
      <c r="DK81" s="93" t="str">
        <f>IFERROR(IF(DK$3='Rent Roll'!$U26,MAX(-SUMIF('Monthly Cash Flow'!$F$7:$EG$7,DK$4,'Monthly Cash Flow'!$F$18:$EG$18)-'Rent Roll'!$V26,0)*'Rent Roll'!$T26*'Rent Roll'!$R26,"-"),"-")</f>
        <v>-</v>
      </c>
      <c r="DL81" s="93" t="str">
        <f>IFERROR(IF(DL$3='Rent Roll'!$U26,MAX(-SUMIF('Monthly Cash Flow'!$F$7:$EG$7,DL$4,'Monthly Cash Flow'!$F$18:$EG$18)-'Rent Roll'!$V26,0)*'Rent Roll'!$T26*'Rent Roll'!$R26,"-"),"-")</f>
        <v>-</v>
      </c>
      <c r="DM81" s="93" t="str">
        <f>IFERROR(IF(DM$3='Rent Roll'!$U26,MAX(-SUMIF('Monthly Cash Flow'!$F$7:$EG$7,DM$4,'Monthly Cash Flow'!$F$18:$EG$18)-'Rent Roll'!$V26,0)*'Rent Roll'!$T26*'Rent Roll'!$R26,"-"),"-")</f>
        <v>-</v>
      </c>
      <c r="DN81" s="93" t="str">
        <f>IFERROR(IF(DN$3='Rent Roll'!$U26,MAX(-SUMIF('Monthly Cash Flow'!$F$7:$EG$7,DN$4,'Monthly Cash Flow'!$F$18:$EG$18)-'Rent Roll'!$V26,0)*'Rent Roll'!$T26*'Rent Roll'!$R26,"-"),"-")</f>
        <v>-</v>
      </c>
      <c r="DO81" s="93" t="str">
        <f>IFERROR(IF(DO$3='Rent Roll'!$U26,MAX(-SUMIF('Monthly Cash Flow'!$F$7:$EG$7,DO$4,'Monthly Cash Flow'!$F$18:$EG$18)-'Rent Roll'!$V26,0)*'Rent Roll'!$T26*'Rent Roll'!$R26,"-"),"-")</f>
        <v>-</v>
      </c>
      <c r="DP81" s="93" t="str">
        <f>IFERROR(IF(DP$3='Rent Roll'!$U26,MAX(-SUMIF('Monthly Cash Flow'!$F$7:$EG$7,DP$4,'Monthly Cash Flow'!$F$18:$EG$18)-'Rent Roll'!$V26,0)*'Rent Roll'!$T26*'Rent Roll'!$R26,"-"),"-")</f>
        <v>-</v>
      </c>
      <c r="DQ81" s="93" t="str">
        <f>IFERROR(IF(DQ$3='Rent Roll'!$U26,MAX(-SUMIF('Monthly Cash Flow'!$F$7:$EG$7,DQ$4,'Monthly Cash Flow'!$F$18:$EG$18)-'Rent Roll'!$V26,0)*'Rent Roll'!$T26*'Rent Roll'!$R26,"-"),"-")</f>
        <v>-</v>
      </c>
      <c r="DR81" s="93" t="str">
        <f>IFERROR(IF(DR$3='Rent Roll'!$U26,MAX(-SUMIF('Monthly Cash Flow'!$F$7:$EG$7,DR$4,'Monthly Cash Flow'!$F$18:$EG$18)-'Rent Roll'!$V26,0)*'Rent Roll'!$T26*'Rent Roll'!$R26,"-"),"-")</f>
        <v>-</v>
      </c>
      <c r="DS81" s="93" t="str">
        <f>IFERROR(IF(DS$3='Rent Roll'!$U26,MAX(-SUMIF('Monthly Cash Flow'!$F$7:$EG$7,DS$4,'Monthly Cash Flow'!$F$18:$EG$18)-'Rent Roll'!$V26,0)*'Rent Roll'!$T26*'Rent Roll'!$R26,"-"),"-")</f>
        <v>-</v>
      </c>
      <c r="DT81" s="93" t="str">
        <f>IFERROR(IF(DT$3='Rent Roll'!$U26,MAX(-SUMIF('Monthly Cash Flow'!$F$7:$EG$7,DT$4,'Monthly Cash Flow'!$F$18:$EG$18)-'Rent Roll'!$V26,0)*'Rent Roll'!$T26*'Rent Roll'!$R26,"-"),"-")</f>
        <v>-</v>
      </c>
      <c r="DU81" s="93" t="str">
        <f>IFERROR(IF(DU$3='Rent Roll'!$U26,MAX(-SUMIF('Monthly Cash Flow'!$F$7:$EG$7,DU$4,'Monthly Cash Flow'!$F$18:$EG$18)-'Rent Roll'!$V26,0)*'Rent Roll'!$T26*'Rent Roll'!$R26,"-"),"-")</f>
        <v>-</v>
      </c>
      <c r="DV81" s="93" t="str">
        <f>IFERROR(IF(DV$3='Rent Roll'!$U26,MAX(-SUMIF('Monthly Cash Flow'!$F$7:$EG$7,DV$4,'Monthly Cash Flow'!$F$18:$EG$18)-'Rent Roll'!$V26,0)*'Rent Roll'!$T26*'Rent Roll'!$R26,"-"),"-")</f>
        <v>-</v>
      </c>
      <c r="DW81" s="93" t="str">
        <f>IFERROR(IF(DW$3='Rent Roll'!$U26,MAX(-SUMIF('Monthly Cash Flow'!$F$7:$EG$7,DW$4,'Monthly Cash Flow'!$F$18:$EG$18)-'Rent Roll'!$V26,0)*'Rent Roll'!$T26*'Rent Roll'!$R26,"-"),"-")</f>
        <v>-</v>
      </c>
      <c r="DX81" s="93" t="str">
        <f>IFERROR(IF(DX$3='Rent Roll'!$U26,MAX(-SUMIF('Monthly Cash Flow'!$F$7:$EG$7,DX$4,'Monthly Cash Flow'!$F$18:$EG$18)-'Rent Roll'!$V26,0)*'Rent Roll'!$T26*'Rent Roll'!$R26,"-"),"-")</f>
        <v>-</v>
      </c>
      <c r="DY81" s="93" t="str">
        <f>IFERROR(IF(DY$3='Rent Roll'!$U26,MAX(-SUMIF('Monthly Cash Flow'!$F$7:$EG$7,DY$4,'Monthly Cash Flow'!$F$18:$EG$18)-'Rent Roll'!$V26,0)*'Rent Roll'!$T26*'Rent Roll'!$R26,"-"),"-")</f>
        <v>-</v>
      </c>
      <c r="DZ81" s="93" t="str">
        <f>IFERROR(IF(DZ$3='Rent Roll'!$U26,MAX(-SUMIF('Monthly Cash Flow'!$F$7:$EG$7,DZ$4,'Monthly Cash Flow'!$F$18:$EG$18)-'Rent Roll'!$V26,0)*'Rent Roll'!$T26*'Rent Roll'!$R26,"-"),"-")</f>
        <v>-</v>
      </c>
      <c r="EA81" s="93" t="str">
        <f>IFERROR(IF(EA$3='Rent Roll'!$U26,MAX(-SUMIF('Monthly Cash Flow'!$F$7:$EG$7,EA$4,'Monthly Cash Flow'!$F$18:$EG$18)-'Rent Roll'!$V26,0)*'Rent Roll'!$T26*'Rent Roll'!$R26,"-"),"-")</f>
        <v>-</v>
      </c>
      <c r="EB81" s="93" t="str">
        <f>IFERROR(IF(EB$3='Rent Roll'!$U26,MAX(-SUMIF('Monthly Cash Flow'!$F$7:$EG$7,EB$4,'Monthly Cash Flow'!$F$18:$EG$18)-'Rent Roll'!$V26,0)*'Rent Roll'!$T26*'Rent Roll'!$R26,"-"),"-")</f>
        <v>-</v>
      </c>
      <c r="EC81" s="93" t="str">
        <f>IFERROR(IF(EC$3='Rent Roll'!$U26,MAX(-SUMIF('Monthly Cash Flow'!$F$7:$EG$7,EC$4,'Monthly Cash Flow'!$F$18:$EG$18)-'Rent Roll'!$V26,0)*'Rent Roll'!$T26*'Rent Roll'!$R26,"-"),"-")</f>
        <v>-</v>
      </c>
      <c r="ED81" s="93" t="str">
        <f>IFERROR(IF(ED$3='Rent Roll'!$U26,MAX(-SUMIF('Monthly Cash Flow'!$F$7:$EG$7,ED$4,'Monthly Cash Flow'!$F$18:$EG$18)-'Rent Roll'!$V26,0)*'Rent Roll'!$T26*'Rent Roll'!$R26,"-"),"-")</f>
        <v>-</v>
      </c>
      <c r="EE81" s="93" t="str">
        <f>IFERROR(IF(EE$3='Rent Roll'!$U26,MAX(-SUMIF('Monthly Cash Flow'!$F$7:$EG$7,EE$4,'Monthly Cash Flow'!$F$18:$EG$18)-'Rent Roll'!$V26,0)*'Rent Roll'!$T26*'Rent Roll'!$R26,"-"),"-")</f>
        <v>-</v>
      </c>
      <c r="EF81" s="238" t="str">
        <f>IFERROR(IF(EF$3='Rent Roll'!$U26,MAX(-SUMIF('Monthly Cash Flow'!$F$7:$EG$7,EF$4,'Monthly Cash Flow'!$F$18:$EG$18)-'Rent Roll'!$V26,0)*'Rent Roll'!$T26*'Rent Roll'!$R26,"-"),"-")</f>
        <v>-</v>
      </c>
      <c r="EG81" s="251" t="s">
        <v>109</v>
      </c>
    </row>
    <row r="82" spans="2:137" ht="15.75" thickBot="1" x14ac:dyDescent="0.3">
      <c r="B82" s="331"/>
      <c r="C82" s="341" t="s">
        <v>21</v>
      </c>
      <c r="D82" s="338">
        <f>SUM(D60:D81)</f>
        <v>0</v>
      </c>
      <c r="E82" s="334">
        <f t="shared" ref="E82" si="149">SUM(E60:E81)</f>
        <v>0</v>
      </c>
      <c r="F82" s="334">
        <f t="shared" ref="F82" si="150">SUM(F60:F81)</f>
        <v>0</v>
      </c>
      <c r="G82" s="334">
        <f t="shared" ref="G82" si="151">SUM(G60:G81)</f>
        <v>0</v>
      </c>
      <c r="H82" s="334">
        <f t="shared" ref="H82" si="152">SUM(H60:H81)</f>
        <v>0</v>
      </c>
      <c r="I82" s="334">
        <f t="shared" ref="I82" si="153">SUM(I60:I81)</f>
        <v>0</v>
      </c>
      <c r="J82" s="334">
        <f t="shared" ref="J82" si="154">SUM(J60:J81)</f>
        <v>0</v>
      </c>
      <c r="K82" s="334">
        <f t="shared" ref="K82" si="155">SUM(K60:K81)</f>
        <v>0</v>
      </c>
      <c r="L82" s="334">
        <f t="shared" ref="L82" si="156">SUM(L60:L81)</f>
        <v>0</v>
      </c>
      <c r="M82" s="334">
        <f t="shared" ref="M82" si="157">SUM(M60:M81)</f>
        <v>0</v>
      </c>
      <c r="N82" s="334">
        <f t="shared" ref="N82" si="158">SUM(N60:N81)</f>
        <v>0</v>
      </c>
      <c r="O82" s="334">
        <f t="shared" ref="O82" si="159">SUM(O60:O81)</f>
        <v>0</v>
      </c>
      <c r="P82" s="334">
        <f t="shared" ref="P82" si="160">SUM(P60:P81)</f>
        <v>0</v>
      </c>
      <c r="Q82" s="334">
        <f t="shared" ref="Q82" si="161">SUM(Q60:Q81)</f>
        <v>0</v>
      </c>
      <c r="R82" s="334">
        <f t="shared" ref="R82" si="162">SUM(R60:R81)</f>
        <v>0</v>
      </c>
      <c r="S82" s="334">
        <f t="shared" ref="S82" si="163">SUM(S60:S81)</f>
        <v>0</v>
      </c>
      <c r="T82" s="334">
        <f t="shared" ref="T82" si="164">SUM(T60:T81)</f>
        <v>0</v>
      </c>
      <c r="U82" s="334">
        <f t="shared" ref="U82" si="165">SUM(U60:U81)</f>
        <v>0</v>
      </c>
      <c r="V82" s="334">
        <f t="shared" ref="V82" si="166">SUM(V60:V81)</f>
        <v>0</v>
      </c>
      <c r="W82" s="334">
        <f t="shared" ref="W82" si="167">SUM(W60:W81)</f>
        <v>0</v>
      </c>
      <c r="X82" s="334">
        <f t="shared" ref="X82" si="168">SUM(X60:X81)</f>
        <v>0</v>
      </c>
      <c r="Y82" s="334">
        <f t="shared" ref="Y82" si="169">SUM(Y60:Y81)</f>
        <v>0</v>
      </c>
      <c r="Z82" s="334">
        <f t="shared" ref="Z82" si="170">SUM(Z60:Z81)</f>
        <v>0</v>
      </c>
      <c r="AA82" s="334">
        <f t="shared" ref="AA82" si="171">SUM(AA60:AA81)</f>
        <v>0</v>
      </c>
      <c r="AB82" s="334">
        <f t="shared" ref="AB82" si="172">SUM(AB60:AB81)</f>
        <v>0</v>
      </c>
      <c r="AC82" s="334">
        <f t="shared" ref="AC82" si="173">SUM(AC60:AC81)</f>
        <v>0</v>
      </c>
      <c r="AD82" s="334">
        <f t="shared" ref="AD82" si="174">SUM(AD60:AD81)</f>
        <v>0</v>
      </c>
      <c r="AE82" s="334">
        <f t="shared" ref="AE82" si="175">SUM(AE60:AE81)</f>
        <v>0</v>
      </c>
      <c r="AF82" s="334">
        <f t="shared" ref="AF82" si="176">SUM(AF60:AF81)</f>
        <v>0</v>
      </c>
      <c r="AG82" s="334">
        <f t="shared" ref="AG82" si="177">SUM(AG60:AG81)</f>
        <v>0</v>
      </c>
      <c r="AH82" s="334">
        <f t="shared" ref="AH82" si="178">SUM(AH60:AH81)</f>
        <v>0</v>
      </c>
      <c r="AI82" s="334">
        <f t="shared" ref="AI82" si="179">SUM(AI60:AI81)</f>
        <v>0</v>
      </c>
      <c r="AJ82" s="334">
        <f t="shared" ref="AJ82" si="180">SUM(AJ60:AJ81)</f>
        <v>0</v>
      </c>
      <c r="AK82" s="334">
        <f t="shared" ref="AK82" si="181">SUM(AK60:AK81)</f>
        <v>0</v>
      </c>
      <c r="AL82" s="334">
        <f t="shared" ref="AL82" si="182">SUM(AL60:AL81)</f>
        <v>0</v>
      </c>
      <c r="AM82" s="334">
        <f t="shared" ref="AM82" si="183">SUM(AM60:AM81)</f>
        <v>0</v>
      </c>
      <c r="AN82" s="334">
        <f t="shared" ref="AN82" si="184">SUM(AN60:AN81)</f>
        <v>0</v>
      </c>
      <c r="AO82" s="334">
        <f t="shared" ref="AO82" si="185">SUM(AO60:AO81)</f>
        <v>0</v>
      </c>
      <c r="AP82" s="334">
        <f t="shared" ref="AP82" si="186">SUM(AP60:AP81)</f>
        <v>0</v>
      </c>
      <c r="AQ82" s="334">
        <f t="shared" ref="AQ82" si="187">SUM(AQ60:AQ81)</f>
        <v>0</v>
      </c>
      <c r="AR82" s="334">
        <f t="shared" ref="AR82" si="188">SUM(AR60:AR81)</f>
        <v>0</v>
      </c>
      <c r="AS82" s="334">
        <f t="shared" ref="AS82" si="189">SUM(AS60:AS81)</f>
        <v>0</v>
      </c>
      <c r="AT82" s="334">
        <f t="shared" ref="AT82" si="190">SUM(AT60:AT81)</f>
        <v>0</v>
      </c>
      <c r="AU82" s="334">
        <f t="shared" ref="AU82" si="191">SUM(AU60:AU81)</f>
        <v>0</v>
      </c>
      <c r="AV82" s="334">
        <f t="shared" ref="AV82" si="192">SUM(AV60:AV81)</f>
        <v>0</v>
      </c>
      <c r="AW82" s="334">
        <f t="shared" ref="AW82" si="193">SUM(AW60:AW81)</f>
        <v>0</v>
      </c>
      <c r="AX82" s="334">
        <f t="shared" ref="AX82" si="194">SUM(AX60:AX81)</f>
        <v>0</v>
      </c>
      <c r="AY82" s="334">
        <f t="shared" ref="AY82" si="195">SUM(AY60:AY81)</f>
        <v>0</v>
      </c>
      <c r="AZ82" s="334">
        <f t="shared" ref="AZ82" si="196">SUM(AZ60:AZ81)</f>
        <v>0</v>
      </c>
      <c r="BA82" s="334">
        <f t="shared" ref="BA82" si="197">SUM(BA60:BA81)</f>
        <v>0</v>
      </c>
      <c r="BB82" s="334">
        <f t="shared" ref="BB82" si="198">SUM(BB60:BB81)</f>
        <v>0</v>
      </c>
      <c r="BC82" s="334">
        <f t="shared" ref="BC82" si="199">SUM(BC60:BC81)</f>
        <v>0</v>
      </c>
      <c r="BD82" s="334">
        <f t="shared" ref="BD82" si="200">SUM(BD60:BD81)</f>
        <v>0</v>
      </c>
      <c r="BE82" s="334">
        <f t="shared" ref="BE82" si="201">SUM(BE60:BE81)</f>
        <v>0</v>
      </c>
      <c r="BF82" s="334">
        <f t="shared" ref="BF82" si="202">SUM(BF60:BF81)</f>
        <v>0</v>
      </c>
      <c r="BG82" s="334">
        <f t="shared" ref="BG82" si="203">SUM(BG60:BG81)</f>
        <v>0</v>
      </c>
      <c r="BH82" s="334">
        <f t="shared" ref="BH82" si="204">SUM(BH60:BH81)</f>
        <v>0</v>
      </c>
      <c r="BI82" s="334">
        <f t="shared" ref="BI82" si="205">SUM(BI60:BI81)</f>
        <v>0</v>
      </c>
      <c r="BJ82" s="334">
        <f t="shared" ref="BJ82" si="206">SUM(BJ60:BJ81)</f>
        <v>0</v>
      </c>
      <c r="BK82" s="334">
        <f t="shared" ref="BK82" si="207">SUM(BK60:BK81)</f>
        <v>0</v>
      </c>
      <c r="BL82" s="334">
        <f t="shared" ref="BL82" si="208">SUM(BL60:BL81)</f>
        <v>0</v>
      </c>
      <c r="BM82" s="334">
        <f t="shared" ref="BM82" si="209">SUM(BM60:BM81)</f>
        <v>0</v>
      </c>
      <c r="BN82" s="334">
        <f t="shared" ref="BN82" si="210">SUM(BN60:BN81)</f>
        <v>0</v>
      </c>
      <c r="BO82" s="334">
        <f t="shared" ref="BO82" si="211">SUM(BO60:BO81)</f>
        <v>0</v>
      </c>
      <c r="BP82" s="334">
        <f t="shared" ref="BP82" si="212">SUM(BP60:BP81)</f>
        <v>0</v>
      </c>
      <c r="BQ82" s="334">
        <f t="shared" ref="BQ82" si="213">SUM(BQ60:BQ81)</f>
        <v>0</v>
      </c>
      <c r="BR82" s="334">
        <f t="shared" ref="BR82" si="214">SUM(BR60:BR81)</f>
        <v>0</v>
      </c>
      <c r="BS82" s="334">
        <f t="shared" ref="BS82" si="215">SUM(BS60:BS81)</f>
        <v>0</v>
      </c>
      <c r="BT82" s="334">
        <f t="shared" ref="BT82" si="216">SUM(BT60:BT81)</f>
        <v>0</v>
      </c>
      <c r="BU82" s="334">
        <f t="shared" ref="BU82" si="217">SUM(BU60:BU81)</f>
        <v>0</v>
      </c>
      <c r="BV82" s="334">
        <f t="shared" ref="BV82" si="218">SUM(BV60:BV81)</f>
        <v>0</v>
      </c>
      <c r="BW82" s="334">
        <f t="shared" ref="BW82" si="219">SUM(BW60:BW81)</f>
        <v>0</v>
      </c>
      <c r="BX82" s="334">
        <f t="shared" ref="BX82" si="220">SUM(BX60:BX81)</f>
        <v>0</v>
      </c>
      <c r="BY82" s="334">
        <f t="shared" ref="BY82" si="221">SUM(BY60:BY81)</f>
        <v>0</v>
      </c>
      <c r="BZ82" s="334">
        <f t="shared" ref="BZ82" si="222">SUM(BZ60:BZ81)</f>
        <v>0</v>
      </c>
      <c r="CA82" s="334">
        <f t="shared" ref="CA82" si="223">SUM(CA60:CA81)</f>
        <v>0</v>
      </c>
      <c r="CB82" s="334">
        <f t="shared" ref="CB82" si="224">SUM(CB60:CB81)</f>
        <v>0</v>
      </c>
      <c r="CC82" s="334">
        <f t="shared" ref="CC82" si="225">SUM(CC60:CC81)</f>
        <v>0</v>
      </c>
      <c r="CD82" s="334">
        <f t="shared" ref="CD82" si="226">SUM(CD60:CD81)</f>
        <v>0</v>
      </c>
      <c r="CE82" s="334">
        <f t="shared" ref="CE82" si="227">SUM(CE60:CE81)</f>
        <v>0</v>
      </c>
      <c r="CF82" s="334">
        <f t="shared" ref="CF82" si="228">SUM(CF60:CF81)</f>
        <v>0</v>
      </c>
      <c r="CG82" s="334">
        <f t="shared" ref="CG82" si="229">SUM(CG60:CG81)</f>
        <v>0</v>
      </c>
      <c r="CH82" s="334">
        <f t="shared" ref="CH82" si="230">SUM(CH60:CH81)</f>
        <v>0</v>
      </c>
      <c r="CI82" s="334">
        <f t="shared" ref="CI82" si="231">SUM(CI60:CI81)</f>
        <v>0</v>
      </c>
      <c r="CJ82" s="334">
        <f t="shared" ref="CJ82" si="232">SUM(CJ60:CJ81)</f>
        <v>0</v>
      </c>
      <c r="CK82" s="334">
        <f t="shared" ref="CK82" si="233">SUM(CK60:CK81)</f>
        <v>0</v>
      </c>
      <c r="CL82" s="334">
        <f t="shared" ref="CL82" si="234">SUM(CL60:CL81)</f>
        <v>0</v>
      </c>
      <c r="CM82" s="334">
        <f t="shared" ref="CM82" si="235">SUM(CM60:CM81)</f>
        <v>0</v>
      </c>
      <c r="CN82" s="334">
        <f t="shared" ref="CN82" si="236">SUM(CN60:CN81)</f>
        <v>0</v>
      </c>
      <c r="CO82" s="334">
        <f t="shared" ref="CO82" si="237">SUM(CO60:CO81)</f>
        <v>0</v>
      </c>
      <c r="CP82" s="334">
        <f t="shared" ref="CP82" si="238">SUM(CP60:CP81)</f>
        <v>0</v>
      </c>
      <c r="CQ82" s="334">
        <f t="shared" ref="CQ82" si="239">SUM(CQ60:CQ81)</f>
        <v>0</v>
      </c>
      <c r="CR82" s="334">
        <f t="shared" ref="CR82" si="240">SUM(CR60:CR81)</f>
        <v>0</v>
      </c>
      <c r="CS82" s="334">
        <f t="shared" ref="CS82" si="241">SUM(CS60:CS81)</f>
        <v>0</v>
      </c>
      <c r="CT82" s="334">
        <f t="shared" ref="CT82" si="242">SUM(CT60:CT81)</f>
        <v>0</v>
      </c>
      <c r="CU82" s="334">
        <f t="shared" ref="CU82" si="243">SUM(CU60:CU81)</f>
        <v>0</v>
      </c>
      <c r="CV82" s="334">
        <f t="shared" ref="CV82" si="244">SUM(CV60:CV81)</f>
        <v>0</v>
      </c>
      <c r="CW82" s="334">
        <f t="shared" ref="CW82" si="245">SUM(CW60:CW81)</f>
        <v>0</v>
      </c>
      <c r="CX82" s="334">
        <f t="shared" ref="CX82" si="246">SUM(CX60:CX81)</f>
        <v>0</v>
      </c>
      <c r="CY82" s="334">
        <f t="shared" ref="CY82" si="247">SUM(CY60:CY81)</f>
        <v>0</v>
      </c>
      <c r="CZ82" s="334">
        <f t="shared" ref="CZ82" si="248">SUM(CZ60:CZ81)</f>
        <v>0</v>
      </c>
      <c r="DA82" s="334">
        <f t="shared" ref="DA82" si="249">SUM(DA60:DA81)</f>
        <v>0</v>
      </c>
      <c r="DB82" s="334">
        <f t="shared" ref="DB82" si="250">SUM(DB60:DB81)</f>
        <v>0</v>
      </c>
      <c r="DC82" s="334">
        <f t="shared" ref="DC82" si="251">SUM(DC60:DC81)</f>
        <v>0</v>
      </c>
      <c r="DD82" s="334">
        <f t="shared" ref="DD82" si="252">SUM(DD60:DD81)</f>
        <v>0</v>
      </c>
      <c r="DE82" s="334">
        <f t="shared" ref="DE82" si="253">SUM(DE60:DE81)</f>
        <v>0</v>
      </c>
      <c r="DF82" s="334">
        <f t="shared" ref="DF82" si="254">SUM(DF60:DF81)</f>
        <v>0</v>
      </c>
      <c r="DG82" s="334">
        <f t="shared" ref="DG82" si="255">SUM(DG60:DG81)</f>
        <v>0</v>
      </c>
      <c r="DH82" s="334">
        <f t="shared" ref="DH82" si="256">SUM(DH60:DH81)</f>
        <v>0</v>
      </c>
      <c r="DI82" s="334">
        <f t="shared" ref="DI82" si="257">SUM(DI60:DI81)</f>
        <v>0</v>
      </c>
      <c r="DJ82" s="334">
        <f t="shared" ref="DJ82" si="258">SUM(DJ60:DJ81)</f>
        <v>0</v>
      </c>
      <c r="DK82" s="334">
        <f t="shared" ref="DK82" si="259">SUM(DK60:DK81)</f>
        <v>0</v>
      </c>
      <c r="DL82" s="334">
        <f t="shared" ref="DL82" si="260">SUM(DL60:DL81)</f>
        <v>0</v>
      </c>
      <c r="DM82" s="334">
        <f t="shared" ref="DM82" si="261">SUM(DM60:DM81)</f>
        <v>0</v>
      </c>
      <c r="DN82" s="334">
        <f t="shared" ref="DN82" si="262">SUM(DN60:DN81)</f>
        <v>0</v>
      </c>
      <c r="DO82" s="334">
        <f t="shared" ref="DO82" si="263">SUM(DO60:DO81)</f>
        <v>0</v>
      </c>
      <c r="DP82" s="334">
        <f t="shared" ref="DP82" si="264">SUM(DP60:DP81)</f>
        <v>0</v>
      </c>
      <c r="DQ82" s="334">
        <f t="shared" ref="DQ82" si="265">SUM(DQ60:DQ81)</f>
        <v>0</v>
      </c>
      <c r="DR82" s="334">
        <f t="shared" ref="DR82" si="266">SUM(DR60:DR81)</f>
        <v>0</v>
      </c>
      <c r="DS82" s="334">
        <f t="shared" ref="DS82" si="267">SUM(DS60:DS81)</f>
        <v>0</v>
      </c>
      <c r="DT82" s="334">
        <f t="shared" ref="DT82" si="268">SUM(DT60:DT81)</f>
        <v>0</v>
      </c>
      <c r="DU82" s="334">
        <f t="shared" ref="DU82" si="269">SUM(DU60:DU81)</f>
        <v>0</v>
      </c>
      <c r="DV82" s="334">
        <f t="shared" ref="DV82" si="270">SUM(DV60:DV81)</f>
        <v>0</v>
      </c>
      <c r="DW82" s="334">
        <f t="shared" ref="DW82" si="271">SUM(DW60:DW81)</f>
        <v>0</v>
      </c>
      <c r="DX82" s="334">
        <f t="shared" ref="DX82" si="272">SUM(DX60:DX81)</f>
        <v>0</v>
      </c>
      <c r="DY82" s="334">
        <f t="shared" ref="DY82" si="273">SUM(DY60:DY81)</f>
        <v>0</v>
      </c>
      <c r="DZ82" s="334">
        <f t="shared" ref="DZ82" si="274">SUM(DZ60:DZ81)</f>
        <v>0</v>
      </c>
      <c r="EA82" s="334">
        <f t="shared" ref="EA82" si="275">SUM(EA60:EA81)</f>
        <v>0</v>
      </c>
      <c r="EB82" s="334">
        <f t="shared" ref="EB82" si="276">SUM(EB60:EB81)</f>
        <v>0</v>
      </c>
      <c r="EC82" s="334">
        <f t="shared" ref="EC82" si="277">SUM(EC60:EC81)</f>
        <v>0</v>
      </c>
      <c r="ED82" s="334">
        <f t="shared" ref="ED82" si="278">SUM(ED60:ED81)</f>
        <v>0</v>
      </c>
      <c r="EE82" s="334">
        <f t="shared" ref="EE82" si="279">SUM(EE60:EE81)</f>
        <v>0</v>
      </c>
      <c r="EF82" s="335">
        <f t="shared" ref="EF82" si="280">SUM(EF60:EF81)</f>
        <v>0</v>
      </c>
      <c r="EG82" s="251" t="s">
        <v>109</v>
      </c>
    </row>
    <row r="83" spans="2:137" ht="15.75" thickTop="1" x14ac:dyDescent="0.25">
      <c r="B83" s="292"/>
    </row>
    <row r="84" spans="2:137" x14ac:dyDescent="0.25">
      <c r="B84" s="264" t="s">
        <v>233</v>
      </c>
      <c r="C84" s="294"/>
      <c r="D84" s="266"/>
      <c r="E84" s="267"/>
      <c r="F84" s="267"/>
      <c r="G84" s="267"/>
      <c r="H84" s="267"/>
      <c r="I84" s="267"/>
      <c r="J84" s="267"/>
      <c r="K84" s="267"/>
      <c r="L84" s="267"/>
      <c r="M84" s="267"/>
      <c r="N84" s="267"/>
      <c r="O84" s="267"/>
      <c r="P84" s="267"/>
      <c r="Q84" s="267"/>
      <c r="R84" s="267"/>
      <c r="S84" s="267"/>
      <c r="T84" s="267"/>
      <c r="U84" s="267"/>
      <c r="V84" s="267"/>
      <c r="W84" s="267"/>
      <c r="X84" s="267"/>
      <c r="Y84" s="267"/>
      <c r="Z84" s="267"/>
      <c r="AA84" s="267"/>
      <c r="AB84" s="267"/>
      <c r="AC84" s="267"/>
      <c r="AD84" s="267"/>
      <c r="AE84" s="267"/>
      <c r="AF84" s="267"/>
      <c r="AG84" s="267"/>
      <c r="AH84" s="267"/>
      <c r="AI84" s="267"/>
      <c r="AJ84" s="267"/>
      <c r="AK84" s="267"/>
      <c r="AL84" s="267"/>
      <c r="AM84" s="267"/>
      <c r="AN84" s="267"/>
      <c r="AO84" s="267"/>
      <c r="AP84" s="267"/>
      <c r="AQ84" s="267"/>
      <c r="AR84" s="267"/>
      <c r="AS84" s="267"/>
      <c r="AT84" s="267"/>
      <c r="AU84" s="267"/>
      <c r="AV84" s="267"/>
      <c r="AW84" s="267"/>
      <c r="AX84" s="267"/>
      <c r="AY84" s="267"/>
      <c r="AZ84" s="267"/>
      <c r="BA84" s="267"/>
      <c r="BB84" s="267"/>
      <c r="BC84" s="267"/>
      <c r="BD84" s="267"/>
      <c r="BE84" s="267"/>
      <c r="BF84" s="267"/>
      <c r="BG84" s="267"/>
      <c r="BH84" s="267"/>
      <c r="BI84" s="267"/>
      <c r="BJ84" s="267"/>
      <c r="BK84" s="267"/>
      <c r="BL84" s="267"/>
      <c r="BM84" s="267"/>
      <c r="BN84" s="267"/>
      <c r="BO84" s="267"/>
      <c r="BP84" s="267"/>
      <c r="BQ84" s="267"/>
      <c r="BR84" s="267"/>
      <c r="BS84" s="267"/>
      <c r="BT84" s="267"/>
      <c r="BU84" s="267"/>
      <c r="BV84" s="267"/>
      <c r="BW84" s="267"/>
      <c r="BX84" s="267"/>
      <c r="BY84" s="267"/>
      <c r="BZ84" s="267"/>
      <c r="CA84" s="267"/>
      <c r="CB84" s="267"/>
      <c r="CC84" s="267"/>
      <c r="CD84" s="267"/>
      <c r="CE84" s="267"/>
      <c r="CF84" s="267"/>
      <c r="CG84" s="267"/>
      <c r="CH84" s="267"/>
      <c r="CI84" s="267"/>
      <c r="CJ84" s="267"/>
      <c r="CK84" s="267"/>
      <c r="CL84" s="267"/>
      <c r="CM84" s="267"/>
      <c r="CN84" s="267"/>
      <c r="CO84" s="267"/>
      <c r="CP84" s="267"/>
      <c r="CQ84" s="267"/>
      <c r="CR84" s="267"/>
      <c r="CS84" s="267"/>
      <c r="CT84" s="267"/>
      <c r="CU84" s="267"/>
      <c r="CV84" s="267"/>
      <c r="CW84" s="267"/>
      <c r="CX84" s="267"/>
      <c r="CY84" s="267"/>
      <c r="CZ84" s="267"/>
      <c r="DA84" s="267"/>
      <c r="DB84" s="267"/>
      <c r="DC84" s="267"/>
      <c r="DD84" s="267"/>
      <c r="DE84" s="267"/>
      <c r="DF84" s="267"/>
      <c r="DG84" s="267"/>
      <c r="DH84" s="267"/>
      <c r="DI84" s="267"/>
      <c r="DJ84" s="267"/>
      <c r="DK84" s="267"/>
      <c r="DL84" s="267"/>
      <c r="DM84" s="267"/>
      <c r="DN84" s="267"/>
      <c r="DO84" s="267"/>
      <c r="DP84" s="267"/>
      <c r="DQ84" s="267"/>
      <c r="DR84" s="267"/>
      <c r="DS84" s="267"/>
      <c r="DT84" s="267"/>
      <c r="DU84" s="267"/>
      <c r="DV84" s="267"/>
      <c r="DW84" s="267"/>
      <c r="DX84" s="267"/>
      <c r="DY84" s="267"/>
      <c r="DZ84" s="267"/>
      <c r="EA84" s="267"/>
      <c r="EB84" s="267"/>
      <c r="EC84" s="267"/>
      <c r="ED84" s="267"/>
      <c r="EE84" s="267"/>
      <c r="EF84" s="265"/>
      <c r="EG84" s="251" t="s">
        <v>109</v>
      </c>
    </row>
    <row r="85" spans="2:137" x14ac:dyDescent="0.25">
      <c r="B85" s="290"/>
      <c r="C85" s="287" t="str">
        <f>CONCATENATE('Rent Roll'!$B$5&amp;" - "&amp;'Rent Roll'!$C$5)</f>
        <v>LL - Ray Palmer Associates</v>
      </c>
      <c r="D85" s="214">
        <f t="shared" ref="D85:D106" si="281">SUM(E85:EF85)</f>
        <v>0</v>
      </c>
      <c r="E85" s="92" t="str">
        <f>IF(E$3='Rent Roll'!$U5,(('Rent Roll'!$W5*'Rent Roll'!$D5)*((1+'Rent Roll'!$X5)^('Reimbursement Breakout'!E$2-1))),"-")</f>
        <v>-</v>
      </c>
      <c r="F85" s="92" t="str">
        <f>IF(F$3='Rent Roll'!$U5,(('Rent Roll'!$W5*'Rent Roll'!$D5)*((1+'Rent Roll'!$X5)^('Reimbursement Breakout'!F$2-1))),"-")</f>
        <v>-</v>
      </c>
      <c r="G85" s="92" t="str">
        <f>IF(G$3='Rent Roll'!$U5,(('Rent Roll'!$W5*'Rent Roll'!$D5)*((1+'Rent Roll'!$X5)^('Reimbursement Breakout'!G$2-1))),"-")</f>
        <v>-</v>
      </c>
      <c r="H85" s="92" t="str">
        <f>IF(H$3='Rent Roll'!$U5,(('Rent Roll'!$W5*'Rent Roll'!$D5)*((1+'Rent Roll'!$X5)^('Reimbursement Breakout'!H$2-1))),"-")</f>
        <v>-</v>
      </c>
      <c r="I85" s="92" t="str">
        <f>IF(I$3='Rent Roll'!$U5,(('Rent Roll'!$W5*'Rent Roll'!$D5)*((1+'Rent Roll'!$X5)^('Reimbursement Breakout'!I$2-1))),"-")</f>
        <v>-</v>
      </c>
      <c r="J85" s="92" t="str">
        <f>IF(J$3='Rent Roll'!$U5,(('Rent Roll'!$W5*'Rent Roll'!$D5)*((1+'Rent Roll'!$X5)^('Reimbursement Breakout'!J$2-1))),"-")</f>
        <v>-</v>
      </c>
      <c r="K85" s="92" t="str">
        <f>IF(K$3='Rent Roll'!$U5,(('Rent Roll'!$W5*'Rent Roll'!$D5)*((1+'Rent Roll'!$X5)^('Reimbursement Breakout'!K$2-1))),"-")</f>
        <v>-</v>
      </c>
      <c r="L85" s="92" t="str">
        <f>IF(L$3='Rent Roll'!$U5,(('Rent Roll'!$W5*'Rent Roll'!$D5)*((1+'Rent Roll'!$X5)^('Reimbursement Breakout'!L$2-1))),"-")</f>
        <v>-</v>
      </c>
      <c r="M85" s="92">
        <f>IF(M$3='Rent Roll'!$U5,(('Rent Roll'!$W5*'Rent Roll'!$D5)*((1+'Rent Roll'!$X5)^('Reimbursement Breakout'!M$2-1))),"-")</f>
        <v>0</v>
      </c>
      <c r="N85" s="92" t="str">
        <f>IF(N$3='Rent Roll'!$U5,(('Rent Roll'!$W5*'Rent Roll'!$D5)*((1+'Rent Roll'!$X5)^('Reimbursement Breakout'!N$2-1))),"-")</f>
        <v>-</v>
      </c>
      <c r="O85" s="92" t="str">
        <f>IF(O$3='Rent Roll'!$U5,(('Rent Roll'!$W5*'Rent Roll'!$D5)*((1+'Rent Roll'!$X5)^('Reimbursement Breakout'!O$2-1))),"-")</f>
        <v>-</v>
      </c>
      <c r="P85" s="92" t="str">
        <f>IF(P$3='Rent Roll'!$U5,(('Rent Roll'!$W5*'Rent Roll'!$D5)*((1+'Rent Roll'!$X5)^('Reimbursement Breakout'!P$2-1))),"-")</f>
        <v>-</v>
      </c>
      <c r="Q85" s="92" t="str">
        <f>IF(Q$3='Rent Roll'!$U5,(('Rent Roll'!$W5*'Rent Roll'!$D5)*((1+'Rent Roll'!$X5)^('Reimbursement Breakout'!Q$2-1))),"-")</f>
        <v>-</v>
      </c>
      <c r="R85" s="92" t="str">
        <f>IF(R$3='Rent Roll'!$U5,(('Rent Roll'!$W5*'Rent Roll'!$D5)*((1+'Rent Roll'!$X5)^('Reimbursement Breakout'!R$2-1))),"-")</f>
        <v>-</v>
      </c>
      <c r="S85" s="92" t="str">
        <f>IF(S$3='Rent Roll'!$U5,(('Rent Roll'!$W5*'Rent Roll'!$D5)*((1+'Rent Roll'!$X5)^('Reimbursement Breakout'!S$2-1))),"-")</f>
        <v>-</v>
      </c>
      <c r="T85" s="92" t="str">
        <f>IF(T$3='Rent Roll'!$U5,(('Rent Roll'!$W5*'Rent Roll'!$D5)*((1+'Rent Roll'!$X5)^('Reimbursement Breakout'!T$2-1))),"-")</f>
        <v>-</v>
      </c>
      <c r="U85" s="92" t="str">
        <f>IF(U$3='Rent Roll'!$U5,(('Rent Roll'!$W5*'Rent Roll'!$D5)*((1+'Rent Roll'!$X5)^('Reimbursement Breakout'!U$2-1))),"-")</f>
        <v>-</v>
      </c>
      <c r="V85" s="92" t="str">
        <f>IF(V$3='Rent Roll'!$U5,(('Rent Roll'!$W5*'Rent Roll'!$D5)*((1+'Rent Roll'!$X5)^('Reimbursement Breakout'!V$2-1))),"-")</f>
        <v>-</v>
      </c>
      <c r="W85" s="92" t="str">
        <f>IF(W$3='Rent Roll'!$U5,(('Rent Roll'!$W5*'Rent Roll'!$D5)*((1+'Rent Roll'!$X5)^('Reimbursement Breakout'!W$2-1))),"-")</f>
        <v>-</v>
      </c>
      <c r="X85" s="92" t="str">
        <f>IF(X$3='Rent Roll'!$U5,(('Rent Roll'!$W5*'Rent Roll'!$D5)*((1+'Rent Roll'!$X5)^('Reimbursement Breakout'!X$2-1))),"-")</f>
        <v>-</v>
      </c>
      <c r="Y85" s="92">
        <f>IF(Y$3='Rent Roll'!$U5,(('Rent Roll'!$W5*'Rent Roll'!$D5)*((1+'Rent Roll'!$X5)^('Reimbursement Breakout'!Y$2-1))),"-")</f>
        <v>0</v>
      </c>
      <c r="Z85" s="92" t="str">
        <f>IF(Z$3='Rent Roll'!$U5,(('Rent Roll'!$W5*'Rent Roll'!$D5)*((1+'Rent Roll'!$X5)^('Reimbursement Breakout'!Z$2-1))),"-")</f>
        <v>-</v>
      </c>
      <c r="AA85" s="92" t="str">
        <f>IF(AA$3='Rent Roll'!$U5,(('Rent Roll'!$W5*'Rent Roll'!$D5)*((1+'Rent Roll'!$X5)^('Reimbursement Breakout'!AA$2-1))),"-")</f>
        <v>-</v>
      </c>
      <c r="AB85" s="92" t="str">
        <f>IF(AB$3='Rent Roll'!$U5,(('Rent Roll'!$W5*'Rent Roll'!$D5)*((1+'Rent Roll'!$X5)^('Reimbursement Breakout'!AB$2-1))),"-")</f>
        <v>-</v>
      </c>
      <c r="AC85" s="92" t="str">
        <f>IF(AC$3='Rent Roll'!$U5,(('Rent Roll'!$W5*'Rent Roll'!$D5)*((1+'Rent Roll'!$X5)^('Reimbursement Breakout'!AC$2-1))),"-")</f>
        <v>-</v>
      </c>
      <c r="AD85" s="92" t="str">
        <f>IF(AD$3='Rent Roll'!$U5,(('Rent Roll'!$W5*'Rent Roll'!$D5)*((1+'Rent Roll'!$X5)^('Reimbursement Breakout'!AD$2-1))),"-")</f>
        <v>-</v>
      </c>
      <c r="AE85" s="92" t="str">
        <f>IF(AE$3='Rent Roll'!$U5,(('Rent Roll'!$W5*'Rent Roll'!$D5)*((1+'Rent Roll'!$X5)^('Reimbursement Breakout'!AE$2-1))),"-")</f>
        <v>-</v>
      </c>
      <c r="AF85" s="92" t="str">
        <f>IF(AF$3='Rent Roll'!$U5,(('Rent Roll'!$W5*'Rent Roll'!$D5)*((1+'Rent Roll'!$X5)^('Reimbursement Breakout'!AF$2-1))),"-")</f>
        <v>-</v>
      </c>
      <c r="AG85" s="92" t="str">
        <f>IF(AG$3='Rent Roll'!$U5,(('Rent Roll'!$W5*'Rent Roll'!$D5)*((1+'Rent Roll'!$X5)^('Reimbursement Breakout'!AG$2-1))),"-")</f>
        <v>-</v>
      </c>
      <c r="AH85" s="92" t="str">
        <f>IF(AH$3='Rent Roll'!$U5,(('Rent Roll'!$W5*'Rent Roll'!$D5)*((1+'Rent Roll'!$X5)^('Reimbursement Breakout'!AH$2-1))),"-")</f>
        <v>-</v>
      </c>
      <c r="AI85" s="92" t="str">
        <f>IF(AI$3='Rent Roll'!$U5,(('Rent Roll'!$W5*'Rent Roll'!$D5)*((1+'Rent Roll'!$X5)^('Reimbursement Breakout'!AI$2-1))),"-")</f>
        <v>-</v>
      </c>
      <c r="AJ85" s="92" t="str">
        <f>IF(AJ$3='Rent Roll'!$U5,(('Rent Roll'!$W5*'Rent Roll'!$D5)*((1+'Rent Roll'!$X5)^('Reimbursement Breakout'!AJ$2-1))),"-")</f>
        <v>-</v>
      </c>
      <c r="AK85" s="92">
        <f>IF(AK$3='Rent Roll'!$U5,(('Rent Roll'!$W5*'Rent Roll'!$D5)*((1+'Rent Roll'!$X5)^('Reimbursement Breakout'!AK$2-1))),"-")</f>
        <v>0</v>
      </c>
      <c r="AL85" s="92" t="str">
        <f>IF(AL$3='Rent Roll'!$U5,(('Rent Roll'!$W5*'Rent Roll'!$D5)*((1+'Rent Roll'!$X5)^('Reimbursement Breakout'!AL$2-1))),"-")</f>
        <v>-</v>
      </c>
      <c r="AM85" s="92" t="str">
        <f>IF(AM$3='Rent Roll'!$U5,(('Rent Roll'!$W5*'Rent Roll'!$D5)*((1+'Rent Roll'!$X5)^('Reimbursement Breakout'!AM$2-1))),"-")</f>
        <v>-</v>
      </c>
      <c r="AN85" s="92" t="str">
        <f>IF(AN$3='Rent Roll'!$U5,(('Rent Roll'!$W5*'Rent Roll'!$D5)*((1+'Rent Roll'!$X5)^('Reimbursement Breakout'!AN$2-1))),"-")</f>
        <v>-</v>
      </c>
      <c r="AO85" s="92" t="str">
        <f>IF(AO$3='Rent Roll'!$U5,(('Rent Roll'!$W5*'Rent Roll'!$D5)*((1+'Rent Roll'!$X5)^('Reimbursement Breakout'!AO$2-1))),"-")</f>
        <v>-</v>
      </c>
      <c r="AP85" s="92" t="str">
        <f>IF(AP$3='Rent Roll'!$U5,(('Rent Roll'!$W5*'Rent Roll'!$D5)*((1+'Rent Roll'!$X5)^('Reimbursement Breakout'!AP$2-1))),"-")</f>
        <v>-</v>
      </c>
      <c r="AQ85" s="92" t="str">
        <f>IF(AQ$3='Rent Roll'!$U5,(('Rent Roll'!$W5*'Rent Roll'!$D5)*((1+'Rent Roll'!$X5)^('Reimbursement Breakout'!AQ$2-1))),"-")</f>
        <v>-</v>
      </c>
      <c r="AR85" s="92" t="str">
        <f>IF(AR$3='Rent Roll'!$U5,(('Rent Roll'!$W5*'Rent Roll'!$D5)*((1+'Rent Roll'!$X5)^('Reimbursement Breakout'!AR$2-1))),"-")</f>
        <v>-</v>
      </c>
      <c r="AS85" s="92" t="str">
        <f>IF(AS$3='Rent Roll'!$U5,(('Rent Roll'!$W5*'Rent Roll'!$D5)*((1+'Rent Roll'!$X5)^('Reimbursement Breakout'!AS$2-1))),"-")</f>
        <v>-</v>
      </c>
      <c r="AT85" s="92" t="str">
        <f>IF(AT$3='Rent Roll'!$U5,(('Rent Roll'!$W5*'Rent Roll'!$D5)*((1+'Rent Roll'!$X5)^('Reimbursement Breakout'!AT$2-1))),"-")</f>
        <v>-</v>
      </c>
      <c r="AU85" s="92" t="str">
        <f>IF(AU$3='Rent Roll'!$U5,(('Rent Roll'!$W5*'Rent Roll'!$D5)*((1+'Rent Roll'!$X5)^('Reimbursement Breakout'!AU$2-1))),"-")</f>
        <v>-</v>
      </c>
      <c r="AV85" s="92" t="str">
        <f>IF(AV$3='Rent Roll'!$U5,(('Rent Roll'!$W5*'Rent Roll'!$D5)*((1+'Rent Roll'!$X5)^('Reimbursement Breakout'!AV$2-1))),"-")</f>
        <v>-</v>
      </c>
      <c r="AW85" s="92">
        <f>IF(AW$3='Rent Roll'!$U5,(('Rent Roll'!$W5*'Rent Roll'!$D5)*((1+'Rent Roll'!$X5)^('Reimbursement Breakout'!AW$2-1))),"-")</f>
        <v>0</v>
      </c>
      <c r="AX85" s="92" t="str">
        <f>IF(AX$3='Rent Roll'!$U5,(('Rent Roll'!$W5*'Rent Roll'!$D5)*((1+'Rent Roll'!$X5)^('Reimbursement Breakout'!AX$2-1))),"-")</f>
        <v>-</v>
      </c>
      <c r="AY85" s="92" t="str">
        <f>IF(AY$3='Rent Roll'!$U5,(('Rent Roll'!$W5*'Rent Roll'!$D5)*((1+'Rent Roll'!$X5)^('Reimbursement Breakout'!AY$2-1))),"-")</f>
        <v>-</v>
      </c>
      <c r="AZ85" s="92" t="str">
        <f>IF(AZ$3='Rent Roll'!$U5,(('Rent Roll'!$W5*'Rent Roll'!$D5)*((1+'Rent Roll'!$X5)^('Reimbursement Breakout'!AZ$2-1))),"-")</f>
        <v>-</v>
      </c>
      <c r="BA85" s="92" t="str">
        <f>IF(BA$3='Rent Roll'!$U5,(('Rent Roll'!$W5*'Rent Roll'!$D5)*((1+'Rent Roll'!$X5)^('Reimbursement Breakout'!BA$2-1))),"-")</f>
        <v>-</v>
      </c>
      <c r="BB85" s="92" t="str">
        <f>IF(BB$3='Rent Roll'!$U5,(('Rent Roll'!$W5*'Rent Roll'!$D5)*((1+'Rent Roll'!$X5)^('Reimbursement Breakout'!BB$2-1))),"-")</f>
        <v>-</v>
      </c>
      <c r="BC85" s="92" t="str">
        <f>IF(BC$3='Rent Roll'!$U5,(('Rent Roll'!$W5*'Rent Roll'!$D5)*((1+'Rent Roll'!$X5)^('Reimbursement Breakout'!BC$2-1))),"-")</f>
        <v>-</v>
      </c>
      <c r="BD85" s="92" t="str">
        <f>IF(BD$3='Rent Roll'!$U5,(('Rent Roll'!$W5*'Rent Roll'!$D5)*((1+'Rent Roll'!$X5)^('Reimbursement Breakout'!BD$2-1))),"-")</f>
        <v>-</v>
      </c>
      <c r="BE85" s="92" t="str">
        <f>IF(BE$3='Rent Roll'!$U5,(('Rent Roll'!$W5*'Rent Roll'!$D5)*((1+'Rent Roll'!$X5)^('Reimbursement Breakout'!BE$2-1))),"-")</f>
        <v>-</v>
      </c>
      <c r="BF85" s="92" t="str">
        <f>IF(BF$3='Rent Roll'!$U5,(('Rent Roll'!$W5*'Rent Roll'!$D5)*((1+'Rent Roll'!$X5)^('Reimbursement Breakout'!BF$2-1))),"-")</f>
        <v>-</v>
      </c>
      <c r="BG85" s="92" t="str">
        <f>IF(BG$3='Rent Roll'!$U5,(('Rent Roll'!$W5*'Rent Roll'!$D5)*((1+'Rent Roll'!$X5)^('Reimbursement Breakout'!BG$2-1))),"-")</f>
        <v>-</v>
      </c>
      <c r="BH85" s="92" t="str">
        <f>IF(BH$3='Rent Roll'!$U5,(('Rent Roll'!$W5*'Rent Roll'!$D5)*((1+'Rent Roll'!$X5)^('Reimbursement Breakout'!BH$2-1))),"-")</f>
        <v>-</v>
      </c>
      <c r="BI85" s="92">
        <f>IF(BI$3='Rent Roll'!$U5,(('Rent Roll'!$W5*'Rent Roll'!$D5)*((1+'Rent Roll'!$X5)^('Reimbursement Breakout'!BI$2-1))),"-")</f>
        <v>0</v>
      </c>
      <c r="BJ85" s="92" t="str">
        <f>IF(BJ$3='Rent Roll'!$U5,(('Rent Roll'!$W5*'Rent Roll'!$D5)*((1+'Rent Roll'!$X5)^('Reimbursement Breakout'!BJ$2-1))),"-")</f>
        <v>-</v>
      </c>
      <c r="BK85" s="92" t="str">
        <f>IF(BK$3='Rent Roll'!$U5,(('Rent Roll'!$W5*'Rent Roll'!$D5)*((1+'Rent Roll'!$X5)^('Reimbursement Breakout'!BK$2-1))),"-")</f>
        <v>-</v>
      </c>
      <c r="BL85" s="92" t="str">
        <f>IF(BL$3='Rent Roll'!$U5,(('Rent Roll'!$W5*'Rent Roll'!$D5)*((1+'Rent Roll'!$X5)^('Reimbursement Breakout'!BL$2-1))),"-")</f>
        <v>-</v>
      </c>
      <c r="BM85" s="92" t="str">
        <f>IF(BM$3='Rent Roll'!$U5,(('Rent Roll'!$W5*'Rent Roll'!$D5)*((1+'Rent Roll'!$X5)^('Reimbursement Breakout'!BM$2-1))),"-")</f>
        <v>-</v>
      </c>
      <c r="BN85" s="92" t="str">
        <f>IF(BN$3='Rent Roll'!$U5,(('Rent Roll'!$W5*'Rent Roll'!$D5)*((1+'Rent Roll'!$X5)^('Reimbursement Breakout'!BN$2-1))),"-")</f>
        <v>-</v>
      </c>
      <c r="BO85" s="92" t="str">
        <f>IF(BO$3='Rent Roll'!$U5,(('Rent Roll'!$W5*'Rent Roll'!$D5)*((1+'Rent Roll'!$X5)^('Reimbursement Breakout'!BO$2-1))),"-")</f>
        <v>-</v>
      </c>
      <c r="BP85" s="92" t="str">
        <f>IF(BP$3='Rent Roll'!$U5,(('Rent Roll'!$W5*'Rent Roll'!$D5)*((1+'Rent Roll'!$X5)^('Reimbursement Breakout'!BP$2-1))),"-")</f>
        <v>-</v>
      </c>
      <c r="BQ85" s="92" t="str">
        <f>IF(BQ$3='Rent Roll'!$U5,(('Rent Roll'!$W5*'Rent Roll'!$D5)*((1+'Rent Roll'!$X5)^('Reimbursement Breakout'!BQ$2-1))),"-")</f>
        <v>-</v>
      </c>
      <c r="BR85" s="92" t="str">
        <f>IF(BR$3='Rent Roll'!$U5,(('Rent Roll'!$W5*'Rent Roll'!$D5)*((1+'Rent Roll'!$X5)^('Reimbursement Breakout'!BR$2-1))),"-")</f>
        <v>-</v>
      </c>
      <c r="BS85" s="92" t="str">
        <f>IF(BS$3='Rent Roll'!$U5,(('Rent Roll'!$W5*'Rent Roll'!$D5)*((1+'Rent Roll'!$X5)^('Reimbursement Breakout'!BS$2-1))),"-")</f>
        <v>-</v>
      </c>
      <c r="BT85" s="92" t="str">
        <f>IF(BT$3='Rent Roll'!$U5,(('Rent Roll'!$W5*'Rent Roll'!$D5)*((1+'Rent Roll'!$X5)^('Reimbursement Breakout'!BT$2-1))),"-")</f>
        <v>-</v>
      </c>
      <c r="BU85" s="92">
        <f>IF(BU$3='Rent Roll'!$U5,(('Rent Roll'!$W5*'Rent Roll'!$D5)*((1+'Rent Roll'!$X5)^('Reimbursement Breakout'!BU$2-1))),"-")</f>
        <v>0</v>
      </c>
      <c r="BV85" s="92" t="str">
        <f>IF(BV$3='Rent Roll'!$U5,(('Rent Roll'!$W5*'Rent Roll'!$D5)*((1+'Rent Roll'!$X5)^('Reimbursement Breakout'!BV$2-1))),"-")</f>
        <v>-</v>
      </c>
      <c r="BW85" s="92" t="str">
        <f>IF(BW$3='Rent Roll'!$U5,(('Rent Roll'!$W5*'Rent Roll'!$D5)*((1+'Rent Roll'!$X5)^('Reimbursement Breakout'!BW$2-1))),"-")</f>
        <v>-</v>
      </c>
      <c r="BX85" s="92" t="str">
        <f>IF(BX$3='Rent Roll'!$U5,(('Rent Roll'!$W5*'Rent Roll'!$D5)*((1+'Rent Roll'!$X5)^('Reimbursement Breakout'!BX$2-1))),"-")</f>
        <v>-</v>
      </c>
      <c r="BY85" s="92" t="str">
        <f>IF(BY$3='Rent Roll'!$U5,(('Rent Roll'!$W5*'Rent Roll'!$D5)*((1+'Rent Roll'!$X5)^('Reimbursement Breakout'!BY$2-1))),"-")</f>
        <v>-</v>
      </c>
      <c r="BZ85" s="92" t="str">
        <f>IF(BZ$3='Rent Roll'!$U5,(('Rent Roll'!$W5*'Rent Roll'!$D5)*((1+'Rent Roll'!$X5)^('Reimbursement Breakout'!BZ$2-1))),"-")</f>
        <v>-</v>
      </c>
      <c r="CA85" s="92" t="str">
        <f>IF(CA$3='Rent Roll'!$U5,(('Rent Roll'!$W5*'Rent Roll'!$D5)*((1+'Rent Roll'!$X5)^('Reimbursement Breakout'!CA$2-1))),"-")</f>
        <v>-</v>
      </c>
      <c r="CB85" s="92" t="str">
        <f>IF(CB$3='Rent Roll'!$U5,(('Rent Roll'!$W5*'Rent Roll'!$D5)*((1+'Rent Roll'!$X5)^('Reimbursement Breakout'!CB$2-1))),"-")</f>
        <v>-</v>
      </c>
      <c r="CC85" s="92" t="str">
        <f>IF(CC$3='Rent Roll'!$U5,(('Rent Roll'!$W5*'Rent Roll'!$D5)*((1+'Rent Roll'!$X5)^('Reimbursement Breakout'!CC$2-1))),"-")</f>
        <v>-</v>
      </c>
      <c r="CD85" s="92" t="str">
        <f>IF(CD$3='Rent Roll'!$U5,(('Rent Roll'!$W5*'Rent Roll'!$D5)*((1+'Rent Roll'!$X5)^('Reimbursement Breakout'!CD$2-1))),"-")</f>
        <v>-</v>
      </c>
      <c r="CE85" s="92" t="str">
        <f>IF(CE$3='Rent Roll'!$U5,(('Rent Roll'!$W5*'Rent Roll'!$D5)*((1+'Rent Roll'!$X5)^('Reimbursement Breakout'!CE$2-1))),"-")</f>
        <v>-</v>
      </c>
      <c r="CF85" s="92" t="str">
        <f>IF(CF$3='Rent Roll'!$U5,(('Rent Roll'!$W5*'Rent Roll'!$D5)*((1+'Rent Roll'!$X5)^('Reimbursement Breakout'!CF$2-1))),"-")</f>
        <v>-</v>
      </c>
      <c r="CG85" s="92">
        <f>IF(CG$3='Rent Roll'!$U5,(('Rent Roll'!$W5*'Rent Roll'!$D5)*((1+'Rent Roll'!$X5)^('Reimbursement Breakout'!CG$2-1))),"-")</f>
        <v>0</v>
      </c>
      <c r="CH85" s="92" t="str">
        <f>IF(CH$3='Rent Roll'!$U5,(('Rent Roll'!$W5*'Rent Roll'!$D5)*((1+'Rent Roll'!$X5)^('Reimbursement Breakout'!CH$2-1))),"-")</f>
        <v>-</v>
      </c>
      <c r="CI85" s="92" t="str">
        <f>IF(CI$3='Rent Roll'!$U5,(('Rent Roll'!$W5*'Rent Roll'!$D5)*((1+'Rent Roll'!$X5)^('Reimbursement Breakout'!CI$2-1))),"-")</f>
        <v>-</v>
      </c>
      <c r="CJ85" s="92" t="str">
        <f>IF(CJ$3='Rent Roll'!$U5,(('Rent Roll'!$W5*'Rent Roll'!$D5)*((1+'Rent Roll'!$X5)^('Reimbursement Breakout'!CJ$2-1))),"-")</f>
        <v>-</v>
      </c>
      <c r="CK85" s="92" t="str">
        <f>IF(CK$3='Rent Roll'!$U5,(('Rent Roll'!$W5*'Rent Roll'!$D5)*((1+'Rent Roll'!$X5)^('Reimbursement Breakout'!CK$2-1))),"-")</f>
        <v>-</v>
      </c>
      <c r="CL85" s="92" t="str">
        <f>IF(CL$3='Rent Roll'!$U5,(('Rent Roll'!$W5*'Rent Roll'!$D5)*((1+'Rent Roll'!$X5)^('Reimbursement Breakout'!CL$2-1))),"-")</f>
        <v>-</v>
      </c>
      <c r="CM85" s="92" t="str">
        <f>IF(CM$3='Rent Roll'!$U5,(('Rent Roll'!$W5*'Rent Roll'!$D5)*((1+'Rent Roll'!$X5)^('Reimbursement Breakout'!CM$2-1))),"-")</f>
        <v>-</v>
      </c>
      <c r="CN85" s="92" t="str">
        <f>IF(CN$3='Rent Roll'!$U5,(('Rent Roll'!$W5*'Rent Roll'!$D5)*((1+'Rent Roll'!$X5)^('Reimbursement Breakout'!CN$2-1))),"-")</f>
        <v>-</v>
      </c>
      <c r="CO85" s="92" t="str">
        <f>IF(CO$3='Rent Roll'!$U5,(('Rent Roll'!$W5*'Rent Roll'!$D5)*((1+'Rent Roll'!$X5)^('Reimbursement Breakout'!CO$2-1))),"-")</f>
        <v>-</v>
      </c>
      <c r="CP85" s="92" t="str">
        <f>IF(CP$3='Rent Roll'!$U5,(('Rent Roll'!$W5*'Rent Roll'!$D5)*((1+'Rent Roll'!$X5)^('Reimbursement Breakout'!CP$2-1))),"-")</f>
        <v>-</v>
      </c>
      <c r="CQ85" s="92" t="str">
        <f>IF(CQ$3='Rent Roll'!$U5,(('Rent Roll'!$W5*'Rent Roll'!$D5)*((1+'Rent Roll'!$X5)^('Reimbursement Breakout'!CQ$2-1))),"-")</f>
        <v>-</v>
      </c>
      <c r="CR85" s="92" t="str">
        <f>IF(CR$3='Rent Roll'!$U5,(('Rent Roll'!$W5*'Rent Roll'!$D5)*((1+'Rent Roll'!$X5)^('Reimbursement Breakout'!CR$2-1))),"-")</f>
        <v>-</v>
      </c>
      <c r="CS85" s="92">
        <f>IF(CS$3='Rent Roll'!$U5,(('Rent Roll'!$W5*'Rent Roll'!$D5)*((1+'Rent Roll'!$X5)^('Reimbursement Breakout'!CS$2-1))),"-")</f>
        <v>0</v>
      </c>
      <c r="CT85" s="92" t="str">
        <f>IF(CT$3='Rent Roll'!$U5,(('Rent Roll'!$W5*'Rent Roll'!$D5)*((1+'Rent Roll'!$X5)^('Reimbursement Breakout'!CT$2-1))),"-")</f>
        <v>-</v>
      </c>
      <c r="CU85" s="92" t="str">
        <f>IF(CU$3='Rent Roll'!$U5,(('Rent Roll'!$W5*'Rent Roll'!$D5)*((1+'Rent Roll'!$X5)^('Reimbursement Breakout'!CU$2-1))),"-")</f>
        <v>-</v>
      </c>
      <c r="CV85" s="92" t="str">
        <f>IF(CV$3='Rent Roll'!$U5,(('Rent Roll'!$W5*'Rent Roll'!$D5)*((1+'Rent Roll'!$X5)^('Reimbursement Breakout'!CV$2-1))),"-")</f>
        <v>-</v>
      </c>
      <c r="CW85" s="92" t="str">
        <f>IF(CW$3='Rent Roll'!$U5,(('Rent Roll'!$W5*'Rent Roll'!$D5)*((1+'Rent Roll'!$X5)^('Reimbursement Breakout'!CW$2-1))),"-")</f>
        <v>-</v>
      </c>
      <c r="CX85" s="92" t="str">
        <f>IF(CX$3='Rent Roll'!$U5,(('Rent Roll'!$W5*'Rent Roll'!$D5)*((1+'Rent Roll'!$X5)^('Reimbursement Breakout'!CX$2-1))),"-")</f>
        <v>-</v>
      </c>
      <c r="CY85" s="92" t="str">
        <f>IF(CY$3='Rent Roll'!$U5,(('Rent Roll'!$W5*'Rent Roll'!$D5)*((1+'Rent Roll'!$X5)^('Reimbursement Breakout'!CY$2-1))),"-")</f>
        <v>-</v>
      </c>
      <c r="CZ85" s="92" t="str">
        <f>IF(CZ$3='Rent Roll'!$U5,(('Rent Roll'!$W5*'Rent Roll'!$D5)*((1+'Rent Roll'!$X5)^('Reimbursement Breakout'!CZ$2-1))),"-")</f>
        <v>-</v>
      </c>
      <c r="DA85" s="92" t="str">
        <f>IF(DA$3='Rent Roll'!$U5,(('Rent Roll'!$W5*'Rent Roll'!$D5)*((1+'Rent Roll'!$X5)^('Reimbursement Breakout'!DA$2-1))),"-")</f>
        <v>-</v>
      </c>
      <c r="DB85" s="92" t="str">
        <f>IF(DB$3='Rent Roll'!$U5,(('Rent Roll'!$W5*'Rent Roll'!$D5)*((1+'Rent Roll'!$X5)^('Reimbursement Breakout'!DB$2-1))),"-")</f>
        <v>-</v>
      </c>
      <c r="DC85" s="92" t="str">
        <f>IF(DC$3='Rent Roll'!$U5,(('Rent Roll'!$W5*'Rent Roll'!$D5)*((1+'Rent Roll'!$X5)^('Reimbursement Breakout'!DC$2-1))),"-")</f>
        <v>-</v>
      </c>
      <c r="DD85" s="92" t="str">
        <f>IF(DD$3='Rent Roll'!$U5,(('Rent Roll'!$W5*'Rent Roll'!$D5)*((1+'Rent Roll'!$X5)^('Reimbursement Breakout'!DD$2-1))),"-")</f>
        <v>-</v>
      </c>
      <c r="DE85" s="92">
        <f>IF(DE$3='Rent Roll'!$U5,(('Rent Roll'!$W5*'Rent Roll'!$D5)*((1+'Rent Roll'!$X5)^('Reimbursement Breakout'!DE$2-1))),"-")</f>
        <v>0</v>
      </c>
      <c r="DF85" s="92" t="str">
        <f>IF(DF$3='Rent Roll'!$U5,(('Rent Roll'!$W5*'Rent Roll'!$D5)*((1+'Rent Roll'!$X5)^('Reimbursement Breakout'!DF$2-1))),"-")</f>
        <v>-</v>
      </c>
      <c r="DG85" s="92" t="str">
        <f>IF(DG$3='Rent Roll'!$U5,(('Rent Roll'!$W5*'Rent Roll'!$D5)*((1+'Rent Roll'!$X5)^('Reimbursement Breakout'!DG$2-1))),"-")</f>
        <v>-</v>
      </c>
      <c r="DH85" s="92" t="str">
        <f>IF(DH$3='Rent Roll'!$U5,(('Rent Roll'!$W5*'Rent Roll'!$D5)*((1+'Rent Roll'!$X5)^('Reimbursement Breakout'!DH$2-1))),"-")</f>
        <v>-</v>
      </c>
      <c r="DI85" s="92" t="str">
        <f>IF(DI$3='Rent Roll'!$U5,(('Rent Roll'!$W5*'Rent Roll'!$D5)*((1+'Rent Roll'!$X5)^('Reimbursement Breakout'!DI$2-1))),"-")</f>
        <v>-</v>
      </c>
      <c r="DJ85" s="92" t="str">
        <f>IF(DJ$3='Rent Roll'!$U5,(('Rent Roll'!$W5*'Rent Roll'!$D5)*((1+'Rent Roll'!$X5)^('Reimbursement Breakout'!DJ$2-1))),"-")</f>
        <v>-</v>
      </c>
      <c r="DK85" s="92" t="str">
        <f>IF(DK$3='Rent Roll'!$U5,(('Rent Roll'!$W5*'Rent Roll'!$D5)*((1+'Rent Roll'!$X5)^('Reimbursement Breakout'!DK$2-1))),"-")</f>
        <v>-</v>
      </c>
      <c r="DL85" s="92" t="str">
        <f>IF(DL$3='Rent Roll'!$U5,(('Rent Roll'!$W5*'Rent Roll'!$D5)*((1+'Rent Roll'!$X5)^('Reimbursement Breakout'!DL$2-1))),"-")</f>
        <v>-</v>
      </c>
      <c r="DM85" s="92" t="str">
        <f>IF(DM$3='Rent Roll'!$U5,(('Rent Roll'!$W5*'Rent Roll'!$D5)*((1+'Rent Roll'!$X5)^('Reimbursement Breakout'!DM$2-1))),"-")</f>
        <v>-</v>
      </c>
      <c r="DN85" s="92" t="str">
        <f>IF(DN$3='Rent Roll'!$U5,(('Rent Roll'!$W5*'Rent Roll'!$D5)*((1+'Rent Roll'!$X5)^('Reimbursement Breakout'!DN$2-1))),"-")</f>
        <v>-</v>
      </c>
      <c r="DO85" s="92" t="str">
        <f>IF(DO$3='Rent Roll'!$U5,(('Rent Roll'!$W5*'Rent Roll'!$D5)*((1+'Rent Roll'!$X5)^('Reimbursement Breakout'!DO$2-1))),"-")</f>
        <v>-</v>
      </c>
      <c r="DP85" s="92" t="str">
        <f>IF(DP$3='Rent Roll'!$U5,(('Rent Roll'!$W5*'Rent Roll'!$D5)*((1+'Rent Roll'!$X5)^('Reimbursement Breakout'!DP$2-1))),"-")</f>
        <v>-</v>
      </c>
      <c r="DQ85" s="92">
        <f>IF(DQ$3='Rent Roll'!$U5,(('Rent Roll'!$W5*'Rent Roll'!$D5)*((1+'Rent Roll'!$X5)^('Reimbursement Breakout'!DQ$2-1))),"-")</f>
        <v>0</v>
      </c>
      <c r="DR85" s="92" t="str">
        <f>IF(DR$3='Rent Roll'!$U5,(('Rent Roll'!$W5*'Rent Roll'!$D5)*((1+'Rent Roll'!$X5)^('Reimbursement Breakout'!DR$2-1))),"-")</f>
        <v>-</v>
      </c>
      <c r="DS85" s="92" t="str">
        <f>IF(DS$3='Rent Roll'!$U5,(('Rent Roll'!$W5*'Rent Roll'!$D5)*((1+'Rent Roll'!$X5)^('Reimbursement Breakout'!DS$2-1))),"-")</f>
        <v>-</v>
      </c>
      <c r="DT85" s="92" t="str">
        <f>IF(DT$3='Rent Roll'!$U5,(('Rent Roll'!$W5*'Rent Roll'!$D5)*((1+'Rent Roll'!$X5)^('Reimbursement Breakout'!DT$2-1))),"-")</f>
        <v>-</v>
      </c>
      <c r="DU85" s="92" t="str">
        <f>IF(DU$3='Rent Roll'!$U5,(('Rent Roll'!$W5*'Rent Roll'!$D5)*((1+'Rent Roll'!$X5)^('Reimbursement Breakout'!DU$2-1))),"-")</f>
        <v>-</v>
      </c>
      <c r="DV85" s="92" t="str">
        <f>IF(DV$3='Rent Roll'!$U5,(('Rent Roll'!$W5*'Rent Roll'!$D5)*((1+'Rent Roll'!$X5)^('Reimbursement Breakout'!DV$2-1))),"-")</f>
        <v>-</v>
      </c>
      <c r="DW85" s="92" t="str">
        <f>IF(DW$3='Rent Roll'!$U5,(('Rent Roll'!$W5*'Rent Roll'!$D5)*((1+'Rent Roll'!$X5)^('Reimbursement Breakout'!DW$2-1))),"-")</f>
        <v>-</v>
      </c>
      <c r="DX85" s="92" t="str">
        <f>IF(DX$3='Rent Roll'!$U5,(('Rent Roll'!$W5*'Rent Roll'!$D5)*((1+'Rent Roll'!$X5)^('Reimbursement Breakout'!DX$2-1))),"-")</f>
        <v>-</v>
      </c>
      <c r="DY85" s="92" t="str">
        <f>IF(DY$3='Rent Roll'!$U5,(('Rent Roll'!$W5*'Rent Roll'!$D5)*((1+'Rent Roll'!$X5)^('Reimbursement Breakout'!DY$2-1))),"-")</f>
        <v>-</v>
      </c>
      <c r="DZ85" s="92" t="str">
        <f>IF(DZ$3='Rent Roll'!$U5,(('Rent Roll'!$W5*'Rent Roll'!$D5)*((1+'Rent Roll'!$X5)^('Reimbursement Breakout'!DZ$2-1))),"-")</f>
        <v>-</v>
      </c>
      <c r="EA85" s="92" t="str">
        <f>IF(EA$3='Rent Roll'!$U5,(('Rent Roll'!$W5*'Rent Roll'!$D5)*((1+'Rent Roll'!$X5)^('Reimbursement Breakout'!EA$2-1))),"-")</f>
        <v>-</v>
      </c>
      <c r="EB85" s="92" t="str">
        <f>IF(EB$3='Rent Roll'!$U5,(('Rent Roll'!$W5*'Rent Roll'!$D5)*((1+'Rent Roll'!$X5)^('Reimbursement Breakout'!EB$2-1))),"-")</f>
        <v>-</v>
      </c>
      <c r="EC85" s="92">
        <f>IF(EC$3='Rent Roll'!$U5,(('Rent Roll'!$W5*'Rent Roll'!$D5)*((1+'Rent Roll'!$X5)^('Reimbursement Breakout'!EC$2-1))),"-")</f>
        <v>0</v>
      </c>
      <c r="ED85" s="92" t="str">
        <f>IF(ED$3='Rent Roll'!$U5,(('Rent Roll'!$W5*'Rent Roll'!$D5)*((1+'Rent Roll'!$X5)^('Reimbursement Breakout'!ED$2-1))),"-")</f>
        <v>-</v>
      </c>
      <c r="EE85" s="92" t="str">
        <f>IF(EE$3='Rent Roll'!$U5,(('Rent Roll'!$W5*'Rent Roll'!$D5)*((1+'Rent Roll'!$X5)^('Reimbursement Breakout'!EE$2-1))),"-")</f>
        <v>-</v>
      </c>
      <c r="EF85" s="214" t="str">
        <f>IF(EF$3='Rent Roll'!$U5,(('Rent Roll'!$W5*'Rent Roll'!$D5)*((1+'Rent Roll'!$X5)^('Reimbursement Breakout'!EF$2-1))),"-")</f>
        <v>-</v>
      </c>
      <c r="EG85" s="251" t="s">
        <v>109</v>
      </c>
    </row>
    <row r="86" spans="2:137" x14ac:dyDescent="0.25">
      <c r="B86" s="290"/>
      <c r="C86" s="287" t="str">
        <f>CONCATENATE('Rent Roll'!B6&amp;" - "&amp;'Rent Roll'!C6)</f>
        <v xml:space="preserve"> - </v>
      </c>
      <c r="D86" s="214">
        <f t="shared" si="281"/>
        <v>0</v>
      </c>
      <c r="E86" s="92" t="str">
        <f>IF(E$3='Rent Roll'!$U6,(('Rent Roll'!$W6*'Rent Roll'!$D6)*((1+'Rent Roll'!$X6)^('Reimbursement Breakout'!E$2-1))),"-")</f>
        <v>-</v>
      </c>
      <c r="F86" s="92" t="str">
        <f>IF(F$3='Rent Roll'!$U6,(('Rent Roll'!$W6*'Rent Roll'!$D6)*((1+'Rent Roll'!$X6)^('Reimbursement Breakout'!F$2-1))),"-")</f>
        <v>-</v>
      </c>
      <c r="G86" s="92" t="str">
        <f>IF(G$3='Rent Roll'!$U6,(('Rent Roll'!$W6*'Rent Roll'!$D6)*((1+'Rent Roll'!$X6)^('Reimbursement Breakout'!G$2-1))),"-")</f>
        <v>-</v>
      </c>
      <c r="H86" s="92" t="str">
        <f>IF(H$3='Rent Roll'!$U6,(('Rent Roll'!$W6*'Rent Roll'!$D6)*((1+'Rent Roll'!$X6)^('Reimbursement Breakout'!H$2-1))),"-")</f>
        <v>-</v>
      </c>
      <c r="I86" s="92" t="str">
        <f>IF(I$3='Rent Roll'!$U6,(('Rent Roll'!$W6*'Rent Roll'!$D6)*((1+'Rent Roll'!$X6)^('Reimbursement Breakout'!I$2-1))),"-")</f>
        <v>-</v>
      </c>
      <c r="J86" s="92" t="str">
        <f>IF(J$3='Rent Roll'!$U6,(('Rent Roll'!$W6*'Rent Roll'!$D6)*((1+'Rent Roll'!$X6)^('Reimbursement Breakout'!J$2-1))),"-")</f>
        <v>-</v>
      </c>
      <c r="K86" s="92" t="str">
        <f>IF(K$3='Rent Roll'!$U6,(('Rent Roll'!$W6*'Rent Roll'!$D6)*((1+'Rent Roll'!$X6)^('Reimbursement Breakout'!K$2-1))),"-")</f>
        <v>-</v>
      </c>
      <c r="L86" s="92" t="str">
        <f>IF(L$3='Rent Roll'!$U6,(('Rent Roll'!$W6*'Rent Roll'!$D6)*((1+'Rent Roll'!$X6)^('Reimbursement Breakout'!L$2-1))),"-")</f>
        <v>-</v>
      </c>
      <c r="M86" s="92" t="str">
        <f>IF(M$3='Rent Roll'!$U6,(('Rent Roll'!$W6*'Rent Roll'!$D6)*((1+'Rent Roll'!$X6)^('Reimbursement Breakout'!M$2-1))),"-")</f>
        <v>-</v>
      </c>
      <c r="N86" s="92" t="str">
        <f>IF(N$3='Rent Roll'!$U6,(('Rent Roll'!$W6*'Rent Roll'!$D6)*((1+'Rent Roll'!$X6)^('Reimbursement Breakout'!N$2-1))),"-")</f>
        <v>-</v>
      </c>
      <c r="O86" s="92" t="str">
        <f>IF(O$3='Rent Roll'!$U6,(('Rent Roll'!$W6*'Rent Roll'!$D6)*((1+'Rent Roll'!$X6)^('Reimbursement Breakout'!O$2-1))),"-")</f>
        <v>-</v>
      </c>
      <c r="P86" s="92" t="str">
        <f>IF(P$3='Rent Roll'!$U6,(('Rent Roll'!$W6*'Rent Roll'!$D6)*((1+'Rent Roll'!$X6)^('Reimbursement Breakout'!P$2-1))),"-")</f>
        <v>-</v>
      </c>
      <c r="Q86" s="92" t="str">
        <f>IF(Q$3='Rent Roll'!$U6,(('Rent Roll'!$W6*'Rent Roll'!$D6)*((1+'Rent Roll'!$X6)^('Reimbursement Breakout'!Q$2-1))),"-")</f>
        <v>-</v>
      </c>
      <c r="R86" s="92" t="str">
        <f>IF(R$3='Rent Roll'!$U6,(('Rent Roll'!$W6*'Rent Roll'!$D6)*((1+'Rent Roll'!$X6)^('Reimbursement Breakout'!R$2-1))),"-")</f>
        <v>-</v>
      </c>
      <c r="S86" s="92" t="str">
        <f>IF(S$3='Rent Roll'!$U6,(('Rent Roll'!$W6*'Rent Roll'!$D6)*((1+'Rent Roll'!$X6)^('Reimbursement Breakout'!S$2-1))),"-")</f>
        <v>-</v>
      </c>
      <c r="T86" s="92" t="str">
        <f>IF(T$3='Rent Roll'!$U6,(('Rent Roll'!$W6*'Rent Roll'!$D6)*((1+'Rent Roll'!$X6)^('Reimbursement Breakout'!T$2-1))),"-")</f>
        <v>-</v>
      </c>
      <c r="U86" s="92" t="str">
        <f>IF(U$3='Rent Roll'!$U6,(('Rent Roll'!$W6*'Rent Roll'!$D6)*((1+'Rent Roll'!$X6)^('Reimbursement Breakout'!U$2-1))),"-")</f>
        <v>-</v>
      </c>
      <c r="V86" s="92" t="str">
        <f>IF(V$3='Rent Roll'!$U6,(('Rent Roll'!$W6*'Rent Roll'!$D6)*((1+'Rent Roll'!$X6)^('Reimbursement Breakout'!V$2-1))),"-")</f>
        <v>-</v>
      </c>
      <c r="W86" s="92" t="str">
        <f>IF(W$3='Rent Roll'!$U6,(('Rent Roll'!$W6*'Rent Roll'!$D6)*((1+'Rent Roll'!$X6)^('Reimbursement Breakout'!W$2-1))),"-")</f>
        <v>-</v>
      </c>
      <c r="X86" s="92" t="str">
        <f>IF(X$3='Rent Roll'!$U6,(('Rent Roll'!$W6*'Rent Roll'!$D6)*((1+'Rent Roll'!$X6)^('Reimbursement Breakout'!X$2-1))),"-")</f>
        <v>-</v>
      </c>
      <c r="Y86" s="92" t="str">
        <f>IF(Y$3='Rent Roll'!$U6,(('Rent Roll'!$W6*'Rent Roll'!$D6)*((1+'Rent Roll'!$X6)^('Reimbursement Breakout'!Y$2-1))),"-")</f>
        <v>-</v>
      </c>
      <c r="Z86" s="92" t="str">
        <f>IF(Z$3='Rent Roll'!$U6,(('Rent Roll'!$W6*'Rent Roll'!$D6)*((1+'Rent Roll'!$X6)^('Reimbursement Breakout'!Z$2-1))),"-")</f>
        <v>-</v>
      </c>
      <c r="AA86" s="92" t="str">
        <f>IF(AA$3='Rent Roll'!$U6,(('Rent Roll'!$W6*'Rent Roll'!$D6)*((1+'Rent Roll'!$X6)^('Reimbursement Breakout'!AA$2-1))),"-")</f>
        <v>-</v>
      </c>
      <c r="AB86" s="92" t="str">
        <f>IF(AB$3='Rent Roll'!$U6,(('Rent Roll'!$W6*'Rent Roll'!$D6)*((1+'Rent Roll'!$X6)^('Reimbursement Breakout'!AB$2-1))),"-")</f>
        <v>-</v>
      </c>
      <c r="AC86" s="92" t="str">
        <f>IF(AC$3='Rent Roll'!$U6,(('Rent Roll'!$W6*'Rent Roll'!$D6)*((1+'Rent Roll'!$X6)^('Reimbursement Breakout'!AC$2-1))),"-")</f>
        <v>-</v>
      </c>
      <c r="AD86" s="92" t="str">
        <f>IF(AD$3='Rent Roll'!$U6,(('Rent Roll'!$W6*'Rent Roll'!$D6)*((1+'Rent Roll'!$X6)^('Reimbursement Breakout'!AD$2-1))),"-")</f>
        <v>-</v>
      </c>
      <c r="AE86" s="92" t="str">
        <f>IF(AE$3='Rent Roll'!$U6,(('Rent Roll'!$W6*'Rent Roll'!$D6)*((1+'Rent Roll'!$X6)^('Reimbursement Breakout'!AE$2-1))),"-")</f>
        <v>-</v>
      </c>
      <c r="AF86" s="92" t="str">
        <f>IF(AF$3='Rent Roll'!$U6,(('Rent Roll'!$W6*'Rent Roll'!$D6)*((1+'Rent Roll'!$X6)^('Reimbursement Breakout'!AF$2-1))),"-")</f>
        <v>-</v>
      </c>
      <c r="AG86" s="92" t="str">
        <f>IF(AG$3='Rent Roll'!$U6,(('Rent Roll'!$W6*'Rent Roll'!$D6)*((1+'Rent Roll'!$X6)^('Reimbursement Breakout'!AG$2-1))),"-")</f>
        <v>-</v>
      </c>
      <c r="AH86" s="92" t="str">
        <f>IF(AH$3='Rent Roll'!$U6,(('Rent Roll'!$W6*'Rent Roll'!$D6)*((1+'Rent Roll'!$X6)^('Reimbursement Breakout'!AH$2-1))),"-")</f>
        <v>-</v>
      </c>
      <c r="AI86" s="92" t="str">
        <f>IF(AI$3='Rent Roll'!$U6,(('Rent Roll'!$W6*'Rent Roll'!$D6)*((1+'Rent Roll'!$X6)^('Reimbursement Breakout'!AI$2-1))),"-")</f>
        <v>-</v>
      </c>
      <c r="AJ86" s="92" t="str">
        <f>IF(AJ$3='Rent Roll'!$U6,(('Rent Roll'!$W6*'Rent Roll'!$D6)*((1+'Rent Roll'!$X6)^('Reimbursement Breakout'!AJ$2-1))),"-")</f>
        <v>-</v>
      </c>
      <c r="AK86" s="92" t="str">
        <f>IF(AK$3='Rent Roll'!$U6,(('Rent Roll'!$W6*'Rent Roll'!$D6)*((1+'Rent Roll'!$X6)^('Reimbursement Breakout'!AK$2-1))),"-")</f>
        <v>-</v>
      </c>
      <c r="AL86" s="92" t="str">
        <f>IF(AL$3='Rent Roll'!$U6,(('Rent Roll'!$W6*'Rent Roll'!$D6)*((1+'Rent Roll'!$X6)^('Reimbursement Breakout'!AL$2-1))),"-")</f>
        <v>-</v>
      </c>
      <c r="AM86" s="92" t="str">
        <f>IF(AM$3='Rent Roll'!$U6,(('Rent Roll'!$W6*'Rent Roll'!$D6)*((1+'Rent Roll'!$X6)^('Reimbursement Breakout'!AM$2-1))),"-")</f>
        <v>-</v>
      </c>
      <c r="AN86" s="92" t="str">
        <f>IF(AN$3='Rent Roll'!$U6,(('Rent Roll'!$W6*'Rent Roll'!$D6)*((1+'Rent Roll'!$X6)^('Reimbursement Breakout'!AN$2-1))),"-")</f>
        <v>-</v>
      </c>
      <c r="AO86" s="92" t="str">
        <f>IF(AO$3='Rent Roll'!$U6,(('Rent Roll'!$W6*'Rent Roll'!$D6)*((1+'Rent Roll'!$X6)^('Reimbursement Breakout'!AO$2-1))),"-")</f>
        <v>-</v>
      </c>
      <c r="AP86" s="92" t="str">
        <f>IF(AP$3='Rent Roll'!$U6,(('Rent Roll'!$W6*'Rent Roll'!$D6)*((1+'Rent Roll'!$X6)^('Reimbursement Breakout'!AP$2-1))),"-")</f>
        <v>-</v>
      </c>
      <c r="AQ86" s="92" t="str">
        <f>IF(AQ$3='Rent Roll'!$U6,(('Rent Roll'!$W6*'Rent Roll'!$D6)*((1+'Rent Roll'!$X6)^('Reimbursement Breakout'!AQ$2-1))),"-")</f>
        <v>-</v>
      </c>
      <c r="AR86" s="92" t="str">
        <f>IF(AR$3='Rent Roll'!$U6,(('Rent Roll'!$W6*'Rent Roll'!$D6)*((1+'Rent Roll'!$X6)^('Reimbursement Breakout'!AR$2-1))),"-")</f>
        <v>-</v>
      </c>
      <c r="AS86" s="92" t="str">
        <f>IF(AS$3='Rent Roll'!$U6,(('Rent Roll'!$W6*'Rent Roll'!$D6)*((1+'Rent Roll'!$X6)^('Reimbursement Breakout'!AS$2-1))),"-")</f>
        <v>-</v>
      </c>
      <c r="AT86" s="92" t="str">
        <f>IF(AT$3='Rent Roll'!$U6,(('Rent Roll'!$W6*'Rent Roll'!$D6)*((1+'Rent Roll'!$X6)^('Reimbursement Breakout'!AT$2-1))),"-")</f>
        <v>-</v>
      </c>
      <c r="AU86" s="92" t="str">
        <f>IF(AU$3='Rent Roll'!$U6,(('Rent Roll'!$W6*'Rent Roll'!$D6)*((1+'Rent Roll'!$X6)^('Reimbursement Breakout'!AU$2-1))),"-")</f>
        <v>-</v>
      </c>
      <c r="AV86" s="92" t="str">
        <f>IF(AV$3='Rent Roll'!$U6,(('Rent Roll'!$W6*'Rent Roll'!$D6)*((1+'Rent Roll'!$X6)^('Reimbursement Breakout'!AV$2-1))),"-")</f>
        <v>-</v>
      </c>
      <c r="AW86" s="92" t="str">
        <f>IF(AW$3='Rent Roll'!$U6,(('Rent Roll'!$W6*'Rent Roll'!$D6)*((1+'Rent Roll'!$X6)^('Reimbursement Breakout'!AW$2-1))),"-")</f>
        <v>-</v>
      </c>
      <c r="AX86" s="92" t="str">
        <f>IF(AX$3='Rent Roll'!$U6,(('Rent Roll'!$W6*'Rent Roll'!$D6)*((1+'Rent Roll'!$X6)^('Reimbursement Breakout'!AX$2-1))),"-")</f>
        <v>-</v>
      </c>
      <c r="AY86" s="92" t="str">
        <f>IF(AY$3='Rent Roll'!$U6,(('Rent Roll'!$W6*'Rent Roll'!$D6)*((1+'Rent Roll'!$X6)^('Reimbursement Breakout'!AY$2-1))),"-")</f>
        <v>-</v>
      </c>
      <c r="AZ86" s="92" t="str">
        <f>IF(AZ$3='Rent Roll'!$U6,(('Rent Roll'!$W6*'Rent Roll'!$D6)*((1+'Rent Roll'!$X6)^('Reimbursement Breakout'!AZ$2-1))),"-")</f>
        <v>-</v>
      </c>
      <c r="BA86" s="92" t="str">
        <f>IF(BA$3='Rent Roll'!$U6,(('Rent Roll'!$W6*'Rent Roll'!$D6)*((1+'Rent Roll'!$X6)^('Reimbursement Breakout'!BA$2-1))),"-")</f>
        <v>-</v>
      </c>
      <c r="BB86" s="92" t="str">
        <f>IF(BB$3='Rent Roll'!$U6,(('Rent Roll'!$W6*'Rent Roll'!$D6)*((1+'Rent Roll'!$X6)^('Reimbursement Breakout'!BB$2-1))),"-")</f>
        <v>-</v>
      </c>
      <c r="BC86" s="92" t="str">
        <f>IF(BC$3='Rent Roll'!$U6,(('Rent Roll'!$W6*'Rent Roll'!$D6)*((1+'Rent Roll'!$X6)^('Reimbursement Breakout'!BC$2-1))),"-")</f>
        <v>-</v>
      </c>
      <c r="BD86" s="92" t="str">
        <f>IF(BD$3='Rent Roll'!$U6,(('Rent Roll'!$W6*'Rent Roll'!$D6)*((1+'Rent Roll'!$X6)^('Reimbursement Breakout'!BD$2-1))),"-")</f>
        <v>-</v>
      </c>
      <c r="BE86" s="92" t="str">
        <f>IF(BE$3='Rent Roll'!$U6,(('Rent Roll'!$W6*'Rent Roll'!$D6)*((1+'Rent Roll'!$X6)^('Reimbursement Breakout'!BE$2-1))),"-")</f>
        <v>-</v>
      </c>
      <c r="BF86" s="92" t="str">
        <f>IF(BF$3='Rent Roll'!$U6,(('Rent Roll'!$W6*'Rent Roll'!$D6)*((1+'Rent Roll'!$X6)^('Reimbursement Breakout'!BF$2-1))),"-")</f>
        <v>-</v>
      </c>
      <c r="BG86" s="92" t="str">
        <f>IF(BG$3='Rent Roll'!$U6,(('Rent Roll'!$W6*'Rent Roll'!$D6)*((1+'Rent Roll'!$X6)^('Reimbursement Breakout'!BG$2-1))),"-")</f>
        <v>-</v>
      </c>
      <c r="BH86" s="92" t="str">
        <f>IF(BH$3='Rent Roll'!$U6,(('Rent Roll'!$W6*'Rent Roll'!$D6)*((1+'Rent Roll'!$X6)^('Reimbursement Breakout'!BH$2-1))),"-")</f>
        <v>-</v>
      </c>
      <c r="BI86" s="92" t="str">
        <f>IF(BI$3='Rent Roll'!$U6,(('Rent Roll'!$W6*'Rent Roll'!$D6)*((1+'Rent Roll'!$X6)^('Reimbursement Breakout'!BI$2-1))),"-")</f>
        <v>-</v>
      </c>
      <c r="BJ86" s="92" t="str">
        <f>IF(BJ$3='Rent Roll'!$U6,(('Rent Roll'!$W6*'Rent Roll'!$D6)*((1+'Rent Roll'!$X6)^('Reimbursement Breakout'!BJ$2-1))),"-")</f>
        <v>-</v>
      </c>
      <c r="BK86" s="92" t="str">
        <f>IF(BK$3='Rent Roll'!$U6,(('Rent Roll'!$W6*'Rent Roll'!$D6)*((1+'Rent Roll'!$X6)^('Reimbursement Breakout'!BK$2-1))),"-")</f>
        <v>-</v>
      </c>
      <c r="BL86" s="92" t="str">
        <f>IF(BL$3='Rent Roll'!$U6,(('Rent Roll'!$W6*'Rent Roll'!$D6)*((1+'Rent Roll'!$X6)^('Reimbursement Breakout'!BL$2-1))),"-")</f>
        <v>-</v>
      </c>
      <c r="BM86" s="92" t="str">
        <f>IF(BM$3='Rent Roll'!$U6,(('Rent Roll'!$W6*'Rent Roll'!$D6)*((1+'Rent Roll'!$X6)^('Reimbursement Breakout'!BM$2-1))),"-")</f>
        <v>-</v>
      </c>
      <c r="BN86" s="92" t="str">
        <f>IF(BN$3='Rent Roll'!$U6,(('Rent Roll'!$W6*'Rent Roll'!$D6)*((1+'Rent Roll'!$X6)^('Reimbursement Breakout'!BN$2-1))),"-")</f>
        <v>-</v>
      </c>
      <c r="BO86" s="92" t="str">
        <f>IF(BO$3='Rent Roll'!$U6,(('Rent Roll'!$W6*'Rent Roll'!$D6)*((1+'Rent Roll'!$X6)^('Reimbursement Breakout'!BO$2-1))),"-")</f>
        <v>-</v>
      </c>
      <c r="BP86" s="92" t="str">
        <f>IF(BP$3='Rent Roll'!$U6,(('Rent Roll'!$W6*'Rent Roll'!$D6)*((1+'Rent Roll'!$X6)^('Reimbursement Breakout'!BP$2-1))),"-")</f>
        <v>-</v>
      </c>
      <c r="BQ86" s="92" t="str">
        <f>IF(BQ$3='Rent Roll'!$U6,(('Rent Roll'!$W6*'Rent Roll'!$D6)*((1+'Rent Roll'!$X6)^('Reimbursement Breakout'!BQ$2-1))),"-")</f>
        <v>-</v>
      </c>
      <c r="BR86" s="92" t="str">
        <f>IF(BR$3='Rent Roll'!$U6,(('Rent Roll'!$W6*'Rent Roll'!$D6)*((1+'Rent Roll'!$X6)^('Reimbursement Breakout'!BR$2-1))),"-")</f>
        <v>-</v>
      </c>
      <c r="BS86" s="92" t="str">
        <f>IF(BS$3='Rent Roll'!$U6,(('Rent Roll'!$W6*'Rent Roll'!$D6)*((1+'Rent Roll'!$X6)^('Reimbursement Breakout'!BS$2-1))),"-")</f>
        <v>-</v>
      </c>
      <c r="BT86" s="92" t="str">
        <f>IF(BT$3='Rent Roll'!$U6,(('Rent Roll'!$W6*'Rent Roll'!$D6)*((1+'Rent Roll'!$X6)^('Reimbursement Breakout'!BT$2-1))),"-")</f>
        <v>-</v>
      </c>
      <c r="BU86" s="92" t="str">
        <f>IF(BU$3='Rent Roll'!$U6,(('Rent Roll'!$W6*'Rent Roll'!$D6)*((1+'Rent Roll'!$X6)^('Reimbursement Breakout'!BU$2-1))),"-")</f>
        <v>-</v>
      </c>
      <c r="BV86" s="92" t="str">
        <f>IF(BV$3='Rent Roll'!$U6,(('Rent Roll'!$W6*'Rent Roll'!$D6)*((1+'Rent Roll'!$X6)^('Reimbursement Breakout'!BV$2-1))),"-")</f>
        <v>-</v>
      </c>
      <c r="BW86" s="92" t="str">
        <f>IF(BW$3='Rent Roll'!$U6,(('Rent Roll'!$W6*'Rent Roll'!$D6)*((1+'Rent Roll'!$X6)^('Reimbursement Breakout'!BW$2-1))),"-")</f>
        <v>-</v>
      </c>
      <c r="BX86" s="92" t="str">
        <f>IF(BX$3='Rent Roll'!$U6,(('Rent Roll'!$W6*'Rent Roll'!$D6)*((1+'Rent Roll'!$X6)^('Reimbursement Breakout'!BX$2-1))),"-")</f>
        <v>-</v>
      </c>
      <c r="BY86" s="92" t="str">
        <f>IF(BY$3='Rent Roll'!$U6,(('Rent Roll'!$W6*'Rent Roll'!$D6)*((1+'Rent Roll'!$X6)^('Reimbursement Breakout'!BY$2-1))),"-")</f>
        <v>-</v>
      </c>
      <c r="BZ86" s="92" t="str">
        <f>IF(BZ$3='Rent Roll'!$U6,(('Rent Roll'!$W6*'Rent Roll'!$D6)*((1+'Rent Roll'!$X6)^('Reimbursement Breakout'!BZ$2-1))),"-")</f>
        <v>-</v>
      </c>
      <c r="CA86" s="92" t="str">
        <f>IF(CA$3='Rent Roll'!$U6,(('Rent Roll'!$W6*'Rent Roll'!$D6)*((1+'Rent Roll'!$X6)^('Reimbursement Breakout'!CA$2-1))),"-")</f>
        <v>-</v>
      </c>
      <c r="CB86" s="92" t="str">
        <f>IF(CB$3='Rent Roll'!$U6,(('Rent Roll'!$W6*'Rent Roll'!$D6)*((1+'Rent Roll'!$X6)^('Reimbursement Breakout'!CB$2-1))),"-")</f>
        <v>-</v>
      </c>
      <c r="CC86" s="92" t="str">
        <f>IF(CC$3='Rent Roll'!$U6,(('Rent Roll'!$W6*'Rent Roll'!$D6)*((1+'Rent Roll'!$X6)^('Reimbursement Breakout'!CC$2-1))),"-")</f>
        <v>-</v>
      </c>
      <c r="CD86" s="92" t="str">
        <f>IF(CD$3='Rent Roll'!$U6,(('Rent Roll'!$W6*'Rent Roll'!$D6)*((1+'Rent Roll'!$X6)^('Reimbursement Breakout'!CD$2-1))),"-")</f>
        <v>-</v>
      </c>
      <c r="CE86" s="92" t="str">
        <f>IF(CE$3='Rent Roll'!$U6,(('Rent Roll'!$W6*'Rent Roll'!$D6)*((1+'Rent Roll'!$X6)^('Reimbursement Breakout'!CE$2-1))),"-")</f>
        <v>-</v>
      </c>
      <c r="CF86" s="92" t="str">
        <f>IF(CF$3='Rent Roll'!$U6,(('Rent Roll'!$W6*'Rent Roll'!$D6)*((1+'Rent Roll'!$X6)^('Reimbursement Breakout'!CF$2-1))),"-")</f>
        <v>-</v>
      </c>
      <c r="CG86" s="92" t="str">
        <f>IF(CG$3='Rent Roll'!$U6,(('Rent Roll'!$W6*'Rent Roll'!$D6)*((1+'Rent Roll'!$X6)^('Reimbursement Breakout'!CG$2-1))),"-")</f>
        <v>-</v>
      </c>
      <c r="CH86" s="92" t="str">
        <f>IF(CH$3='Rent Roll'!$U6,(('Rent Roll'!$W6*'Rent Roll'!$D6)*((1+'Rent Roll'!$X6)^('Reimbursement Breakout'!CH$2-1))),"-")</f>
        <v>-</v>
      </c>
      <c r="CI86" s="92" t="str">
        <f>IF(CI$3='Rent Roll'!$U6,(('Rent Roll'!$W6*'Rent Roll'!$D6)*((1+'Rent Roll'!$X6)^('Reimbursement Breakout'!CI$2-1))),"-")</f>
        <v>-</v>
      </c>
      <c r="CJ86" s="92" t="str">
        <f>IF(CJ$3='Rent Roll'!$U6,(('Rent Roll'!$W6*'Rent Roll'!$D6)*((1+'Rent Roll'!$X6)^('Reimbursement Breakout'!CJ$2-1))),"-")</f>
        <v>-</v>
      </c>
      <c r="CK86" s="92" t="str">
        <f>IF(CK$3='Rent Roll'!$U6,(('Rent Roll'!$W6*'Rent Roll'!$D6)*((1+'Rent Roll'!$X6)^('Reimbursement Breakout'!CK$2-1))),"-")</f>
        <v>-</v>
      </c>
      <c r="CL86" s="92" t="str">
        <f>IF(CL$3='Rent Roll'!$U6,(('Rent Roll'!$W6*'Rent Roll'!$D6)*((1+'Rent Roll'!$X6)^('Reimbursement Breakout'!CL$2-1))),"-")</f>
        <v>-</v>
      </c>
      <c r="CM86" s="92" t="str">
        <f>IF(CM$3='Rent Roll'!$U6,(('Rent Roll'!$W6*'Rent Roll'!$D6)*((1+'Rent Roll'!$X6)^('Reimbursement Breakout'!CM$2-1))),"-")</f>
        <v>-</v>
      </c>
      <c r="CN86" s="92" t="str">
        <f>IF(CN$3='Rent Roll'!$U6,(('Rent Roll'!$W6*'Rent Roll'!$D6)*((1+'Rent Roll'!$X6)^('Reimbursement Breakout'!CN$2-1))),"-")</f>
        <v>-</v>
      </c>
      <c r="CO86" s="92" t="str">
        <f>IF(CO$3='Rent Roll'!$U6,(('Rent Roll'!$W6*'Rent Roll'!$D6)*((1+'Rent Roll'!$X6)^('Reimbursement Breakout'!CO$2-1))),"-")</f>
        <v>-</v>
      </c>
      <c r="CP86" s="92" t="str">
        <f>IF(CP$3='Rent Roll'!$U6,(('Rent Roll'!$W6*'Rent Roll'!$D6)*((1+'Rent Roll'!$X6)^('Reimbursement Breakout'!CP$2-1))),"-")</f>
        <v>-</v>
      </c>
      <c r="CQ86" s="92" t="str">
        <f>IF(CQ$3='Rent Roll'!$U6,(('Rent Roll'!$W6*'Rent Roll'!$D6)*((1+'Rent Roll'!$X6)^('Reimbursement Breakout'!CQ$2-1))),"-")</f>
        <v>-</v>
      </c>
      <c r="CR86" s="92" t="str">
        <f>IF(CR$3='Rent Roll'!$U6,(('Rent Roll'!$W6*'Rent Roll'!$D6)*((1+'Rent Roll'!$X6)^('Reimbursement Breakout'!CR$2-1))),"-")</f>
        <v>-</v>
      </c>
      <c r="CS86" s="92" t="str">
        <f>IF(CS$3='Rent Roll'!$U6,(('Rent Roll'!$W6*'Rent Roll'!$D6)*((1+'Rent Roll'!$X6)^('Reimbursement Breakout'!CS$2-1))),"-")</f>
        <v>-</v>
      </c>
      <c r="CT86" s="92" t="str">
        <f>IF(CT$3='Rent Roll'!$U6,(('Rent Roll'!$W6*'Rent Roll'!$D6)*((1+'Rent Roll'!$X6)^('Reimbursement Breakout'!CT$2-1))),"-")</f>
        <v>-</v>
      </c>
      <c r="CU86" s="92" t="str">
        <f>IF(CU$3='Rent Roll'!$U6,(('Rent Roll'!$W6*'Rent Roll'!$D6)*((1+'Rent Roll'!$X6)^('Reimbursement Breakout'!CU$2-1))),"-")</f>
        <v>-</v>
      </c>
      <c r="CV86" s="92" t="str">
        <f>IF(CV$3='Rent Roll'!$U6,(('Rent Roll'!$W6*'Rent Roll'!$D6)*((1+'Rent Roll'!$X6)^('Reimbursement Breakout'!CV$2-1))),"-")</f>
        <v>-</v>
      </c>
      <c r="CW86" s="92" t="str">
        <f>IF(CW$3='Rent Roll'!$U6,(('Rent Roll'!$W6*'Rent Roll'!$D6)*((1+'Rent Roll'!$X6)^('Reimbursement Breakout'!CW$2-1))),"-")</f>
        <v>-</v>
      </c>
      <c r="CX86" s="92" t="str">
        <f>IF(CX$3='Rent Roll'!$U6,(('Rent Roll'!$W6*'Rent Roll'!$D6)*((1+'Rent Roll'!$X6)^('Reimbursement Breakout'!CX$2-1))),"-")</f>
        <v>-</v>
      </c>
      <c r="CY86" s="92" t="str">
        <f>IF(CY$3='Rent Roll'!$U6,(('Rent Roll'!$W6*'Rent Roll'!$D6)*((1+'Rent Roll'!$X6)^('Reimbursement Breakout'!CY$2-1))),"-")</f>
        <v>-</v>
      </c>
      <c r="CZ86" s="92" t="str">
        <f>IF(CZ$3='Rent Roll'!$U6,(('Rent Roll'!$W6*'Rent Roll'!$D6)*((1+'Rent Roll'!$X6)^('Reimbursement Breakout'!CZ$2-1))),"-")</f>
        <v>-</v>
      </c>
      <c r="DA86" s="92" t="str">
        <f>IF(DA$3='Rent Roll'!$U6,(('Rent Roll'!$W6*'Rent Roll'!$D6)*((1+'Rent Roll'!$X6)^('Reimbursement Breakout'!DA$2-1))),"-")</f>
        <v>-</v>
      </c>
      <c r="DB86" s="92" t="str">
        <f>IF(DB$3='Rent Roll'!$U6,(('Rent Roll'!$W6*'Rent Roll'!$D6)*((1+'Rent Roll'!$X6)^('Reimbursement Breakout'!DB$2-1))),"-")</f>
        <v>-</v>
      </c>
      <c r="DC86" s="92" t="str">
        <f>IF(DC$3='Rent Roll'!$U6,(('Rent Roll'!$W6*'Rent Roll'!$D6)*((1+'Rent Roll'!$X6)^('Reimbursement Breakout'!DC$2-1))),"-")</f>
        <v>-</v>
      </c>
      <c r="DD86" s="92" t="str">
        <f>IF(DD$3='Rent Roll'!$U6,(('Rent Roll'!$W6*'Rent Roll'!$D6)*((1+'Rent Roll'!$X6)^('Reimbursement Breakout'!DD$2-1))),"-")</f>
        <v>-</v>
      </c>
      <c r="DE86" s="92" t="str">
        <f>IF(DE$3='Rent Roll'!$U6,(('Rent Roll'!$W6*'Rent Roll'!$D6)*((1+'Rent Roll'!$X6)^('Reimbursement Breakout'!DE$2-1))),"-")</f>
        <v>-</v>
      </c>
      <c r="DF86" s="92" t="str">
        <f>IF(DF$3='Rent Roll'!$U6,(('Rent Roll'!$W6*'Rent Roll'!$D6)*((1+'Rent Roll'!$X6)^('Reimbursement Breakout'!DF$2-1))),"-")</f>
        <v>-</v>
      </c>
      <c r="DG86" s="92" t="str">
        <f>IF(DG$3='Rent Roll'!$U6,(('Rent Roll'!$W6*'Rent Roll'!$D6)*((1+'Rent Roll'!$X6)^('Reimbursement Breakout'!DG$2-1))),"-")</f>
        <v>-</v>
      </c>
      <c r="DH86" s="92" t="str">
        <f>IF(DH$3='Rent Roll'!$U6,(('Rent Roll'!$W6*'Rent Roll'!$D6)*((1+'Rent Roll'!$X6)^('Reimbursement Breakout'!DH$2-1))),"-")</f>
        <v>-</v>
      </c>
      <c r="DI86" s="92" t="str">
        <f>IF(DI$3='Rent Roll'!$U6,(('Rent Roll'!$W6*'Rent Roll'!$D6)*((1+'Rent Roll'!$X6)^('Reimbursement Breakout'!DI$2-1))),"-")</f>
        <v>-</v>
      </c>
      <c r="DJ86" s="92" t="str">
        <f>IF(DJ$3='Rent Roll'!$U6,(('Rent Roll'!$W6*'Rent Roll'!$D6)*((1+'Rent Roll'!$X6)^('Reimbursement Breakout'!DJ$2-1))),"-")</f>
        <v>-</v>
      </c>
      <c r="DK86" s="92" t="str">
        <f>IF(DK$3='Rent Roll'!$U6,(('Rent Roll'!$W6*'Rent Roll'!$D6)*((1+'Rent Roll'!$X6)^('Reimbursement Breakout'!DK$2-1))),"-")</f>
        <v>-</v>
      </c>
      <c r="DL86" s="92" t="str">
        <f>IF(DL$3='Rent Roll'!$U6,(('Rent Roll'!$W6*'Rent Roll'!$D6)*((1+'Rent Roll'!$X6)^('Reimbursement Breakout'!DL$2-1))),"-")</f>
        <v>-</v>
      </c>
      <c r="DM86" s="92" t="str">
        <f>IF(DM$3='Rent Roll'!$U6,(('Rent Roll'!$W6*'Rent Roll'!$D6)*((1+'Rent Roll'!$X6)^('Reimbursement Breakout'!DM$2-1))),"-")</f>
        <v>-</v>
      </c>
      <c r="DN86" s="92" t="str">
        <f>IF(DN$3='Rent Roll'!$U6,(('Rent Roll'!$W6*'Rent Roll'!$D6)*((1+'Rent Roll'!$X6)^('Reimbursement Breakout'!DN$2-1))),"-")</f>
        <v>-</v>
      </c>
      <c r="DO86" s="92" t="str">
        <f>IF(DO$3='Rent Roll'!$U6,(('Rent Roll'!$W6*'Rent Roll'!$D6)*((1+'Rent Roll'!$X6)^('Reimbursement Breakout'!DO$2-1))),"-")</f>
        <v>-</v>
      </c>
      <c r="DP86" s="92" t="str">
        <f>IF(DP$3='Rent Roll'!$U6,(('Rent Roll'!$W6*'Rent Roll'!$D6)*((1+'Rent Roll'!$X6)^('Reimbursement Breakout'!DP$2-1))),"-")</f>
        <v>-</v>
      </c>
      <c r="DQ86" s="92" t="str">
        <f>IF(DQ$3='Rent Roll'!$U6,(('Rent Roll'!$W6*'Rent Roll'!$D6)*((1+'Rent Roll'!$X6)^('Reimbursement Breakout'!DQ$2-1))),"-")</f>
        <v>-</v>
      </c>
      <c r="DR86" s="92" t="str">
        <f>IF(DR$3='Rent Roll'!$U6,(('Rent Roll'!$W6*'Rent Roll'!$D6)*((1+'Rent Roll'!$X6)^('Reimbursement Breakout'!DR$2-1))),"-")</f>
        <v>-</v>
      </c>
      <c r="DS86" s="92" t="str">
        <f>IF(DS$3='Rent Roll'!$U6,(('Rent Roll'!$W6*'Rent Roll'!$D6)*((1+'Rent Roll'!$X6)^('Reimbursement Breakout'!DS$2-1))),"-")</f>
        <v>-</v>
      </c>
      <c r="DT86" s="92" t="str">
        <f>IF(DT$3='Rent Roll'!$U6,(('Rent Roll'!$W6*'Rent Roll'!$D6)*((1+'Rent Roll'!$X6)^('Reimbursement Breakout'!DT$2-1))),"-")</f>
        <v>-</v>
      </c>
      <c r="DU86" s="92" t="str">
        <f>IF(DU$3='Rent Roll'!$U6,(('Rent Roll'!$W6*'Rent Roll'!$D6)*((1+'Rent Roll'!$X6)^('Reimbursement Breakout'!DU$2-1))),"-")</f>
        <v>-</v>
      </c>
      <c r="DV86" s="92" t="str">
        <f>IF(DV$3='Rent Roll'!$U6,(('Rent Roll'!$W6*'Rent Roll'!$D6)*((1+'Rent Roll'!$X6)^('Reimbursement Breakout'!DV$2-1))),"-")</f>
        <v>-</v>
      </c>
      <c r="DW86" s="92" t="str">
        <f>IF(DW$3='Rent Roll'!$U6,(('Rent Roll'!$W6*'Rent Roll'!$D6)*((1+'Rent Roll'!$X6)^('Reimbursement Breakout'!DW$2-1))),"-")</f>
        <v>-</v>
      </c>
      <c r="DX86" s="92" t="str">
        <f>IF(DX$3='Rent Roll'!$U6,(('Rent Roll'!$W6*'Rent Roll'!$D6)*((1+'Rent Roll'!$X6)^('Reimbursement Breakout'!DX$2-1))),"-")</f>
        <v>-</v>
      </c>
      <c r="DY86" s="92" t="str">
        <f>IF(DY$3='Rent Roll'!$U6,(('Rent Roll'!$W6*'Rent Roll'!$D6)*((1+'Rent Roll'!$X6)^('Reimbursement Breakout'!DY$2-1))),"-")</f>
        <v>-</v>
      </c>
      <c r="DZ86" s="92" t="str">
        <f>IF(DZ$3='Rent Roll'!$U6,(('Rent Roll'!$W6*'Rent Roll'!$D6)*((1+'Rent Roll'!$X6)^('Reimbursement Breakout'!DZ$2-1))),"-")</f>
        <v>-</v>
      </c>
      <c r="EA86" s="92" t="str">
        <f>IF(EA$3='Rent Roll'!$U6,(('Rent Roll'!$W6*'Rent Roll'!$D6)*((1+'Rent Roll'!$X6)^('Reimbursement Breakout'!EA$2-1))),"-")</f>
        <v>-</v>
      </c>
      <c r="EB86" s="92" t="str">
        <f>IF(EB$3='Rent Roll'!$U6,(('Rent Roll'!$W6*'Rent Roll'!$D6)*((1+'Rent Roll'!$X6)^('Reimbursement Breakout'!EB$2-1))),"-")</f>
        <v>-</v>
      </c>
      <c r="EC86" s="92" t="str">
        <f>IF(EC$3='Rent Roll'!$U6,(('Rent Roll'!$W6*'Rent Roll'!$D6)*((1+'Rent Roll'!$X6)^('Reimbursement Breakout'!EC$2-1))),"-")</f>
        <v>-</v>
      </c>
      <c r="ED86" s="92" t="str">
        <f>IF(ED$3='Rent Roll'!$U6,(('Rent Roll'!$W6*'Rent Roll'!$D6)*((1+'Rent Roll'!$X6)^('Reimbursement Breakout'!ED$2-1))),"-")</f>
        <v>-</v>
      </c>
      <c r="EE86" s="92" t="str">
        <f>IF(EE$3='Rent Roll'!$U6,(('Rent Roll'!$W6*'Rent Roll'!$D6)*((1+'Rent Roll'!$X6)^('Reimbursement Breakout'!EE$2-1))),"-")</f>
        <v>-</v>
      </c>
      <c r="EF86" s="214" t="str">
        <f>IF(EF$3='Rent Roll'!$U6,(('Rent Roll'!$W6*'Rent Roll'!$D6)*((1+'Rent Roll'!$X6)^('Reimbursement Breakout'!EF$2-1))),"-")</f>
        <v>-</v>
      </c>
      <c r="EG86" s="251" t="s">
        <v>109</v>
      </c>
    </row>
    <row r="87" spans="2:137" x14ac:dyDescent="0.25">
      <c r="B87" s="290"/>
      <c r="C87" s="287" t="str">
        <f>CONCATENATE('Rent Roll'!B7&amp;" - "&amp;'Rent Roll'!C7)</f>
        <v xml:space="preserve"> - </v>
      </c>
      <c r="D87" s="214">
        <f t="shared" si="281"/>
        <v>0</v>
      </c>
      <c r="E87" s="92" t="str">
        <f>IF(E$3='Rent Roll'!$U7,(('Rent Roll'!$W7*'Rent Roll'!$D7)*((1+'Rent Roll'!$X7)^('Reimbursement Breakout'!E$2-1))),"-")</f>
        <v>-</v>
      </c>
      <c r="F87" s="92" t="str">
        <f>IF(F$3='Rent Roll'!$U7,(('Rent Roll'!$W7*'Rent Roll'!$D7)*((1+'Rent Roll'!$X7)^('Reimbursement Breakout'!F$2-1))),"-")</f>
        <v>-</v>
      </c>
      <c r="G87" s="92" t="str">
        <f>IF(G$3='Rent Roll'!$U7,(('Rent Roll'!$W7*'Rent Roll'!$D7)*((1+'Rent Roll'!$X7)^('Reimbursement Breakout'!G$2-1))),"-")</f>
        <v>-</v>
      </c>
      <c r="H87" s="92" t="str">
        <f>IF(H$3='Rent Roll'!$U7,(('Rent Roll'!$W7*'Rent Roll'!$D7)*((1+'Rent Roll'!$X7)^('Reimbursement Breakout'!H$2-1))),"-")</f>
        <v>-</v>
      </c>
      <c r="I87" s="92" t="str">
        <f>IF(I$3='Rent Roll'!$U7,(('Rent Roll'!$W7*'Rent Roll'!$D7)*((1+'Rent Roll'!$X7)^('Reimbursement Breakout'!I$2-1))),"-")</f>
        <v>-</v>
      </c>
      <c r="J87" s="92" t="str">
        <f>IF(J$3='Rent Roll'!$U7,(('Rent Roll'!$W7*'Rent Roll'!$D7)*((1+'Rent Roll'!$X7)^('Reimbursement Breakout'!J$2-1))),"-")</f>
        <v>-</v>
      </c>
      <c r="K87" s="92" t="str">
        <f>IF(K$3='Rent Roll'!$U7,(('Rent Roll'!$W7*'Rent Roll'!$D7)*((1+'Rent Roll'!$X7)^('Reimbursement Breakout'!K$2-1))),"-")</f>
        <v>-</v>
      </c>
      <c r="L87" s="92" t="str">
        <f>IF(L$3='Rent Roll'!$U7,(('Rent Roll'!$W7*'Rent Roll'!$D7)*((1+'Rent Roll'!$X7)^('Reimbursement Breakout'!L$2-1))),"-")</f>
        <v>-</v>
      </c>
      <c r="M87" s="92" t="str">
        <f>IF(M$3='Rent Roll'!$U7,(('Rent Roll'!$W7*'Rent Roll'!$D7)*((1+'Rent Roll'!$X7)^('Reimbursement Breakout'!M$2-1))),"-")</f>
        <v>-</v>
      </c>
      <c r="N87" s="92" t="str">
        <f>IF(N$3='Rent Roll'!$U7,(('Rent Roll'!$W7*'Rent Roll'!$D7)*((1+'Rent Roll'!$X7)^('Reimbursement Breakout'!N$2-1))),"-")</f>
        <v>-</v>
      </c>
      <c r="O87" s="92" t="str">
        <f>IF(O$3='Rent Roll'!$U7,(('Rent Roll'!$W7*'Rent Roll'!$D7)*((1+'Rent Roll'!$X7)^('Reimbursement Breakout'!O$2-1))),"-")</f>
        <v>-</v>
      </c>
      <c r="P87" s="92" t="str">
        <f>IF(P$3='Rent Roll'!$U7,(('Rent Roll'!$W7*'Rent Roll'!$D7)*((1+'Rent Roll'!$X7)^('Reimbursement Breakout'!P$2-1))),"-")</f>
        <v>-</v>
      </c>
      <c r="Q87" s="92" t="str">
        <f>IF(Q$3='Rent Roll'!$U7,(('Rent Roll'!$W7*'Rent Roll'!$D7)*((1+'Rent Roll'!$X7)^('Reimbursement Breakout'!Q$2-1))),"-")</f>
        <v>-</v>
      </c>
      <c r="R87" s="92" t="str">
        <f>IF(R$3='Rent Roll'!$U7,(('Rent Roll'!$W7*'Rent Roll'!$D7)*((1+'Rent Roll'!$X7)^('Reimbursement Breakout'!R$2-1))),"-")</f>
        <v>-</v>
      </c>
      <c r="S87" s="92" t="str">
        <f>IF(S$3='Rent Roll'!$U7,(('Rent Roll'!$W7*'Rent Roll'!$D7)*((1+'Rent Roll'!$X7)^('Reimbursement Breakout'!S$2-1))),"-")</f>
        <v>-</v>
      </c>
      <c r="T87" s="92" t="str">
        <f>IF(T$3='Rent Roll'!$U7,(('Rent Roll'!$W7*'Rent Roll'!$D7)*((1+'Rent Roll'!$X7)^('Reimbursement Breakout'!T$2-1))),"-")</f>
        <v>-</v>
      </c>
      <c r="U87" s="92" t="str">
        <f>IF(U$3='Rent Roll'!$U7,(('Rent Roll'!$W7*'Rent Roll'!$D7)*((1+'Rent Roll'!$X7)^('Reimbursement Breakout'!U$2-1))),"-")</f>
        <v>-</v>
      </c>
      <c r="V87" s="92" t="str">
        <f>IF(V$3='Rent Roll'!$U7,(('Rent Roll'!$W7*'Rent Roll'!$D7)*((1+'Rent Roll'!$X7)^('Reimbursement Breakout'!V$2-1))),"-")</f>
        <v>-</v>
      </c>
      <c r="W87" s="92" t="str">
        <f>IF(W$3='Rent Roll'!$U7,(('Rent Roll'!$W7*'Rent Roll'!$D7)*((1+'Rent Roll'!$X7)^('Reimbursement Breakout'!W$2-1))),"-")</f>
        <v>-</v>
      </c>
      <c r="X87" s="92" t="str">
        <f>IF(X$3='Rent Roll'!$U7,(('Rent Roll'!$W7*'Rent Roll'!$D7)*((1+'Rent Roll'!$X7)^('Reimbursement Breakout'!X$2-1))),"-")</f>
        <v>-</v>
      </c>
      <c r="Y87" s="92" t="str">
        <f>IF(Y$3='Rent Roll'!$U7,(('Rent Roll'!$W7*'Rent Roll'!$D7)*((1+'Rent Roll'!$X7)^('Reimbursement Breakout'!Y$2-1))),"-")</f>
        <v>-</v>
      </c>
      <c r="Z87" s="92" t="str">
        <f>IF(Z$3='Rent Roll'!$U7,(('Rent Roll'!$W7*'Rent Roll'!$D7)*((1+'Rent Roll'!$X7)^('Reimbursement Breakout'!Z$2-1))),"-")</f>
        <v>-</v>
      </c>
      <c r="AA87" s="92" t="str">
        <f>IF(AA$3='Rent Roll'!$U7,(('Rent Roll'!$W7*'Rent Roll'!$D7)*((1+'Rent Roll'!$X7)^('Reimbursement Breakout'!AA$2-1))),"-")</f>
        <v>-</v>
      </c>
      <c r="AB87" s="92" t="str">
        <f>IF(AB$3='Rent Roll'!$U7,(('Rent Roll'!$W7*'Rent Roll'!$D7)*((1+'Rent Roll'!$X7)^('Reimbursement Breakout'!AB$2-1))),"-")</f>
        <v>-</v>
      </c>
      <c r="AC87" s="92" t="str">
        <f>IF(AC$3='Rent Roll'!$U7,(('Rent Roll'!$W7*'Rent Roll'!$D7)*((1+'Rent Roll'!$X7)^('Reimbursement Breakout'!AC$2-1))),"-")</f>
        <v>-</v>
      </c>
      <c r="AD87" s="92" t="str">
        <f>IF(AD$3='Rent Roll'!$U7,(('Rent Roll'!$W7*'Rent Roll'!$D7)*((1+'Rent Roll'!$X7)^('Reimbursement Breakout'!AD$2-1))),"-")</f>
        <v>-</v>
      </c>
      <c r="AE87" s="92" t="str">
        <f>IF(AE$3='Rent Roll'!$U7,(('Rent Roll'!$W7*'Rent Roll'!$D7)*((1+'Rent Roll'!$X7)^('Reimbursement Breakout'!AE$2-1))),"-")</f>
        <v>-</v>
      </c>
      <c r="AF87" s="92" t="str">
        <f>IF(AF$3='Rent Roll'!$U7,(('Rent Roll'!$W7*'Rent Roll'!$D7)*((1+'Rent Roll'!$X7)^('Reimbursement Breakout'!AF$2-1))),"-")</f>
        <v>-</v>
      </c>
      <c r="AG87" s="92" t="str">
        <f>IF(AG$3='Rent Roll'!$U7,(('Rent Roll'!$W7*'Rent Roll'!$D7)*((1+'Rent Roll'!$X7)^('Reimbursement Breakout'!AG$2-1))),"-")</f>
        <v>-</v>
      </c>
      <c r="AH87" s="92" t="str">
        <f>IF(AH$3='Rent Roll'!$U7,(('Rent Roll'!$W7*'Rent Roll'!$D7)*((1+'Rent Roll'!$X7)^('Reimbursement Breakout'!AH$2-1))),"-")</f>
        <v>-</v>
      </c>
      <c r="AI87" s="92" t="str">
        <f>IF(AI$3='Rent Roll'!$U7,(('Rent Roll'!$W7*'Rent Roll'!$D7)*((1+'Rent Roll'!$X7)^('Reimbursement Breakout'!AI$2-1))),"-")</f>
        <v>-</v>
      </c>
      <c r="AJ87" s="92" t="str">
        <f>IF(AJ$3='Rent Roll'!$U7,(('Rent Roll'!$W7*'Rent Roll'!$D7)*((1+'Rent Roll'!$X7)^('Reimbursement Breakout'!AJ$2-1))),"-")</f>
        <v>-</v>
      </c>
      <c r="AK87" s="92" t="str">
        <f>IF(AK$3='Rent Roll'!$U7,(('Rent Roll'!$W7*'Rent Roll'!$D7)*((1+'Rent Roll'!$X7)^('Reimbursement Breakout'!AK$2-1))),"-")</f>
        <v>-</v>
      </c>
      <c r="AL87" s="92" t="str">
        <f>IF(AL$3='Rent Roll'!$U7,(('Rent Roll'!$W7*'Rent Roll'!$D7)*((1+'Rent Roll'!$X7)^('Reimbursement Breakout'!AL$2-1))),"-")</f>
        <v>-</v>
      </c>
      <c r="AM87" s="92" t="str">
        <f>IF(AM$3='Rent Roll'!$U7,(('Rent Roll'!$W7*'Rent Roll'!$D7)*((1+'Rent Roll'!$X7)^('Reimbursement Breakout'!AM$2-1))),"-")</f>
        <v>-</v>
      </c>
      <c r="AN87" s="92" t="str">
        <f>IF(AN$3='Rent Roll'!$U7,(('Rent Roll'!$W7*'Rent Roll'!$D7)*((1+'Rent Roll'!$X7)^('Reimbursement Breakout'!AN$2-1))),"-")</f>
        <v>-</v>
      </c>
      <c r="AO87" s="92" t="str">
        <f>IF(AO$3='Rent Roll'!$U7,(('Rent Roll'!$W7*'Rent Roll'!$D7)*((1+'Rent Roll'!$X7)^('Reimbursement Breakout'!AO$2-1))),"-")</f>
        <v>-</v>
      </c>
      <c r="AP87" s="92" t="str">
        <f>IF(AP$3='Rent Roll'!$U7,(('Rent Roll'!$W7*'Rent Roll'!$D7)*((1+'Rent Roll'!$X7)^('Reimbursement Breakout'!AP$2-1))),"-")</f>
        <v>-</v>
      </c>
      <c r="AQ87" s="92" t="str">
        <f>IF(AQ$3='Rent Roll'!$U7,(('Rent Roll'!$W7*'Rent Roll'!$D7)*((1+'Rent Roll'!$X7)^('Reimbursement Breakout'!AQ$2-1))),"-")</f>
        <v>-</v>
      </c>
      <c r="AR87" s="92" t="str">
        <f>IF(AR$3='Rent Roll'!$U7,(('Rent Roll'!$W7*'Rent Roll'!$D7)*((1+'Rent Roll'!$X7)^('Reimbursement Breakout'!AR$2-1))),"-")</f>
        <v>-</v>
      </c>
      <c r="AS87" s="92" t="str">
        <f>IF(AS$3='Rent Roll'!$U7,(('Rent Roll'!$W7*'Rent Roll'!$D7)*((1+'Rent Roll'!$X7)^('Reimbursement Breakout'!AS$2-1))),"-")</f>
        <v>-</v>
      </c>
      <c r="AT87" s="92" t="str">
        <f>IF(AT$3='Rent Roll'!$U7,(('Rent Roll'!$W7*'Rent Roll'!$D7)*((1+'Rent Roll'!$X7)^('Reimbursement Breakout'!AT$2-1))),"-")</f>
        <v>-</v>
      </c>
      <c r="AU87" s="92" t="str">
        <f>IF(AU$3='Rent Roll'!$U7,(('Rent Roll'!$W7*'Rent Roll'!$D7)*((1+'Rent Roll'!$X7)^('Reimbursement Breakout'!AU$2-1))),"-")</f>
        <v>-</v>
      </c>
      <c r="AV87" s="92" t="str">
        <f>IF(AV$3='Rent Roll'!$U7,(('Rent Roll'!$W7*'Rent Roll'!$D7)*((1+'Rent Roll'!$X7)^('Reimbursement Breakout'!AV$2-1))),"-")</f>
        <v>-</v>
      </c>
      <c r="AW87" s="92" t="str">
        <f>IF(AW$3='Rent Roll'!$U7,(('Rent Roll'!$W7*'Rent Roll'!$D7)*((1+'Rent Roll'!$X7)^('Reimbursement Breakout'!AW$2-1))),"-")</f>
        <v>-</v>
      </c>
      <c r="AX87" s="92" t="str">
        <f>IF(AX$3='Rent Roll'!$U7,(('Rent Roll'!$W7*'Rent Roll'!$D7)*((1+'Rent Roll'!$X7)^('Reimbursement Breakout'!AX$2-1))),"-")</f>
        <v>-</v>
      </c>
      <c r="AY87" s="92" t="str">
        <f>IF(AY$3='Rent Roll'!$U7,(('Rent Roll'!$W7*'Rent Roll'!$D7)*((1+'Rent Roll'!$X7)^('Reimbursement Breakout'!AY$2-1))),"-")</f>
        <v>-</v>
      </c>
      <c r="AZ87" s="92" t="str">
        <f>IF(AZ$3='Rent Roll'!$U7,(('Rent Roll'!$W7*'Rent Roll'!$D7)*((1+'Rent Roll'!$X7)^('Reimbursement Breakout'!AZ$2-1))),"-")</f>
        <v>-</v>
      </c>
      <c r="BA87" s="92" t="str">
        <f>IF(BA$3='Rent Roll'!$U7,(('Rent Roll'!$W7*'Rent Roll'!$D7)*((1+'Rent Roll'!$X7)^('Reimbursement Breakout'!BA$2-1))),"-")</f>
        <v>-</v>
      </c>
      <c r="BB87" s="92" t="str">
        <f>IF(BB$3='Rent Roll'!$U7,(('Rent Roll'!$W7*'Rent Roll'!$D7)*((1+'Rent Roll'!$X7)^('Reimbursement Breakout'!BB$2-1))),"-")</f>
        <v>-</v>
      </c>
      <c r="BC87" s="92" t="str">
        <f>IF(BC$3='Rent Roll'!$U7,(('Rent Roll'!$W7*'Rent Roll'!$D7)*((1+'Rent Roll'!$X7)^('Reimbursement Breakout'!BC$2-1))),"-")</f>
        <v>-</v>
      </c>
      <c r="BD87" s="92" t="str">
        <f>IF(BD$3='Rent Roll'!$U7,(('Rent Roll'!$W7*'Rent Roll'!$D7)*((1+'Rent Roll'!$X7)^('Reimbursement Breakout'!BD$2-1))),"-")</f>
        <v>-</v>
      </c>
      <c r="BE87" s="92" t="str">
        <f>IF(BE$3='Rent Roll'!$U7,(('Rent Roll'!$W7*'Rent Roll'!$D7)*((1+'Rent Roll'!$X7)^('Reimbursement Breakout'!BE$2-1))),"-")</f>
        <v>-</v>
      </c>
      <c r="BF87" s="92" t="str">
        <f>IF(BF$3='Rent Roll'!$U7,(('Rent Roll'!$W7*'Rent Roll'!$D7)*((1+'Rent Roll'!$X7)^('Reimbursement Breakout'!BF$2-1))),"-")</f>
        <v>-</v>
      </c>
      <c r="BG87" s="92" t="str">
        <f>IF(BG$3='Rent Roll'!$U7,(('Rent Roll'!$W7*'Rent Roll'!$D7)*((1+'Rent Roll'!$X7)^('Reimbursement Breakout'!BG$2-1))),"-")</f>
        <v>-</v>
      </c>
      <c r="BH87" s="92" t="str">
        <f>IF(BH$3='Rent Roll'!$U7,(('Rent Roll'!$W7*'Rent Roll'!$D7)*((1+'Rent Roll'!$X7)^('Reimbursement Breakout'!BH$2-1))),"-")</f>
        <v>-</v>
      </c>
      <c r="BI87" s="92" t="str">
        <f>IF(BI$3='Rent Roll'!$U7,(('Rent Roll'!$W7*'Rent Roll'!$D7)*((1+'Rent Roll'!$X7)^('Reimbursement Breakout'!BI$2-1))),"-")</f>
        <v>-</v>
      </c>
      <c r="BJ87" s="92" t="str">
        <f>IF(BJ$3='Rent Roll'!$U7,(('Rent Roll'!$W7*'Rent Roll'!$D7)*((1+'Rent Roll'!$X7)^('Reimbursement Breakout'!BJ$2-1))),"-")</f>
        <v>-</v>
      </c>
      <c r="BK87" s="92" t="str">
        <f>IF(BK$3='Rent Roll'!$U7,(('Rent Roll'!$W7*'Rent Roll'!$D7)*((1+'Rent Roll'!$X7)^('Reimbursement Breakout'!BK$2-1))),"-")</f>
        <v>-</v>
      </c>
      <c r="BL87" s="92" t="str">
        <f>IF(BL$3='Rent Roll'!$U7,(('Rent Roll'!$W7*'Rent Roll'!$D7)*((1+'Rent Roll'!$X7)^('Reimbursement Breakout'!BL$2-1))),"-")</f>
        <v>-</v>
      </c>
      <c r="BM87" s="92" t="str">
        <f>IF(BM$3='Rent Roll'!$U7,(('Rent Roll'!$W7*'Rent Roll'!$D7)*((1+'Rent Roll'!$X7)^('Reimbursement Breakout'!BM$2-1))),"-")</f>
        <v>-</v>
      </c>
      <c r="BN87" s="92" t="str">
        <f>IF(BN$3='Rent Roll'!$U7,(('Rent Roll'!$W7*'Rent Roll'!$D7)*((1+'Rent Roll'!$X7)^('Reimbursement Breakout'!BN$2-1))),"-")</f>
        <v>-</v>
      </c>
      <c r="BO87" s="92" t="str">
        <f>IF(BO$3='Rent Roll'!$U7,(('Rent Roll'!$W7*'Rent Roll'!$D7)*((1+'Rent Roll'!$X7)^('Reimbursement Breakout'!BO$2-1))),"-")</f>
        <v>-</v>
      </c>
      <c r="BP87" s="92" t="str">
        <f>IF(BP$3='Rent Roll'!$U7,(('Rent Roll'!$W7*'Rent Roll'!$D7)*((1+'Rent Roll'!$X7)^('Reimbursement Breakout'!BP$2-1))),"-")</f>
        <v>-</v>
      </c>
      <c r="BQ87" s="92" t="str">
        <f>IF(BQ$3='Rent Roll'!$U7,(('Rent Roll'!$W7*'Rent Roll'!$D7)*((1+'Rent Roll'!$X7)^('Reimbursement Breakout'!BQ$2-1))),"-")</f>
        <v>-</v>
      </c>
      <c r="BR87" s="92" t="str">
        <f>IF(BR$3='Rent Roll'!$U7,(('Rent Roll'!$W7*'Rent Roll'!$D7)*((1+'Rent Roll'!$X7)^('Reimbursement Breakout'!BR$2-1))),"-")</f>
        <v>-</v>
      </c>
      <c r="BS87" s="92" t="str">
        <f>IF(BS$3='Rent Roll'!$U7,(('Rent Roll'!$W7*'Rent Roll'!$D7)*((1+'Rent Roll'!$X7)^('Reimbursement Breakout'!BS$2-1))),"-")</f>
        <v>-</v>
      </c>
      <c r="BT87" s="92" t="str">
        <f>IF(BT$3='Rent Roll'!$U7,(('Rent Roll'!$W7*'Rent Roll'!$D7)*((1+'Rent Roll'!$X7)^('Reimbursement Breakout'!BT$2-1))),"-")</f>
        <v>-</v>
      </c>
      <c r="BU87" s="92" t="str">
        <f>IF(BU$3='Rent Roll'!$U7,(('Rent Roll'!$W7*'Rent Roll'!$D7)*((1+'Rent Roll'!$X7)^('Reimbursement Breakout'!BU$2-1))),"-")</f>
        <v>-</v>
      </c>
      <c r="BV87" s="92" t="str">
        <f>IF(BV$3='Rent Roll'!$U7,(('Rent Roll'!$W7*'Rent Roll'!$D7)*((1+'Rent Roll'!$X7)^('Reimbursement Breakout'!BV$2-1))),"-")</f>
        <v>-</v>
      </c>
      <c r="BW87" s="92" t="str">
        <f>IF(BW$3='Rent Roll'!$U7,(('Rent Roll'!$W7*'Rent Roll'!$D7)*((1+'Rent Roll'!$X7)^('Reimbursement Breakout'!BW$2-1))),"-")</f>
        <v>-</v>
      </c>
      <c r="BX87" s="92" t="str">
        <f>IF(BX$3='Rent Roll'!$U7,(('Rent Roll'!$W7*'Rent Roll'!$D7)*((1+'Rent Roll'!$X7)^('Reimbursement Breakout'!BX$2-1))),"-")</f>
        <v>-</v>
      </c>
      <c r="BY87" s="92" t="str">
        <f>IF(BY$3='Rent Roll'!$U7,(('Rent Roll'!$W7*'Rent Roll'!$D7)*((1+'Rent Roll'!$X7)^('Reimbursement Breakout'!BY$2-1))),"-")</f>
        <v>-</v>
      </c>
      <c r="BZ87" s="92" t="str">
        <f>IF(BZ$3='Rent Roll'!$U7,(('Rent Roll'!$W7*'Rent Roll'!$D7)*((1+'Rent Roll'!$X7)^('Reimbursement Breakout'!BZ$2-1))),"-")</f>
        <v>-</v>
      </c>
      <c r="CA87" s="92" t="str">
        <f>IF(CA$3='Rent Roll'!$U7,(('Rent Roll'!$W7*'Rent Roll'!$D7)*((1+'Rent Roll'!$X7)^('Reimbursement Breakout'!CA$2-1))),"-")</f>
        <v>-</v>
      </c>
      <c r="CB87" s="92" t="str">
        <f>IF(CB$3='Rent Roll'!$U7,(('Rent Roll'!$W7*'Rent Roll'!$D7)*((1+'Rent Roll'!$X7)^('Reimbursement Breakout'!CB$2-1))),"-")</f>
        <v>-</v>
      </c>
      <c r="CC87" s="92" t="str">
        <f>IF(CC$3='Rent Roll'!$U7,(('Rent Roll'!$W7*'Rent Roll'!$D7)*((1+'Rent Roll'!$X7)^('Reimbursement Breakout'!CC$2-1))),"-")</f>
        <v>-</v>
      </c>
      <c r="CD87" s="92" t="str">
        <f>IF(CD$3='Rent Roll'!$U7,(('Rent Roll'!$W7*'Rent Roll'!$D7)*((1+'Rent Roll'!$X7)^('Reimbursement Breakout'!CD$2-1))),"-")</f>
        <v>-</v>
      </c>
      <c r="CE87" s="92" t="str">
        <f>IF(CE$3='Rent Roll'!$U7,(('Rent Roll'!$W7*'Rent Roll'!$D7)*((1+'Rent Roll'!$X7)^('Reimbursement Breakout'!CE$2-1))),"-")</f>
        <v>-</v>
      </c>
      <c r="CF87" s="92" t="str">
        <f>IF(CF$3='Rent Roll'!$U7,(('Rent Roll'!$W7*'Rent Roll'!$D7)*((1+'Rent Roll'!$X7)^('Reimbursement Breakout'!CF$2-1))),"-")</f>
        <v>-</v>
      </c>
      <c r="CG87" s="92" t="str">
        <f>IF(CG$3='Rent Roll'!$U7,(('Rent Roll'!$W7*'Rent Roll'!$D7)*((1+'Rent Roll'!$X7)^('Reimbursement Breakout'!CG$2-1))),"-")</f>
        <v>-</v>
      </c>
      <c r="CH87" s="92" t="str">
        <f>IF(CH$3='Rent Roll'!$U7,(('Rent Roll'!$W7*'Rent Roll'!$D7)*((1+'Rent Roll'!$X7)^('Reimbursement Breakout'!CH$2-1))),"-")</f>
        <v>-</v>
      </c>
      <c r="CI87" s="92" t="str">
        <f>IF(CI$3='Rent Roll'!$U7,(('Rent Roll'!$W7*'Rent Roll'!$D7)*((1+'Rent Roll'!$X7)^('Reimbursement Breakout'!CI$2-1))),"-")</f>
        <v>-</v>
      </c>
      <c r="CJ87" s="92" t="str">
        <f>IF(CJ$3='Rent Roll'!$U7,(('Rent Roll'!$W7*'Rent Roll'!$D7)*((1+'Rent Roll'!$X7)^('Reimbursement Breakout'!CJ$2-1))),"-")</f>
        <v>-</v>
      </c>
      <c r="CK87" s="92" t="str">
        <f>IF(CK$3='Rent Roll'!$U7,(('Rent Roll'!$W7*'Rent Roll'!$D7)*((1+'Rent Roll'!$X7)^('Reimbursement Breakout'!CK$2-1))),"-")</f>
        <v>-</v>
      </c>
      <c r="CL87" s="92" t="str">
        <f>IF(CL$3='Rent Roll'!$U7,(('Rent Roll'!$W7*'Rent Roll'!$D7)*((1+'Rent Roll'!$X7)^('Reimbursement Breakout'!CL$2-1))),"-")</f>
        <v>-</v>
      </c>
      <c r="CM87" s="92" t="str">
        <f>IF(CM$3='Rent Roll'!$U7,(('Rent Roll'!$W7*'Rent Roll'!$D7)*((1+'Rent Roll'!$X7)^('Reimbursement Breakout'!CM$2-1))),"-")</f>
        <v>-</v>
      </c>
      <c r="CN87" s="92" t="str">
        <f>IF(CN$3='Rent Roll'!$U7,(('Rent Roll'!$W7*'Rent Roll'!$D7)*((1+'Rent Roll'!$X7)^('Reimbursement Breakout'!CN$2-1))),"-")</f>
        <v>-</v>
      </c>
      <c r="CO87" s="92" t="str">
        <f>IF(CO$3='Rent Roll'!$U7,(('Rent Roll'!$W7*'Rent Roll'!$D7)*((1+'Rent Roll'!$X7)^('Reimbursement Breakout'!CO$2-1))),"-")</f>
        <v>-</v>
      </c>
      <c r="CP87" s="92" t="str">
        <f>IF(CP$3='Rent Roll'!$U7,(('Rent Roll'!$W7*'Rent Roll'!$D7)*((1+'Rent Roll'!$X7)^('Reimbursement Breakout'!CP$2-1))),"-")</f>
        <v>-</v>
      </c>
      <c r="CQ87" s="92" t="str">
        <f>IF(CQ$3='Rent Roll'!$U7,(('Rent Roll'!$W7*'Rent Roll'!$D7)*((1+'Rent Roll'!$X7)^('Reimbursement Breakout'!CQ$2-1))),"-")</f>
        <v>-</v>
      </c>
      <c r="CR87" s="92" t="str">
        <f>IF(CR$3='Rent Roll'!$U7,(('Rent Roll'!$W7*'Rent Roll'!$D7)*((1+'Rent Roll'!$X7)^('Reimbursement Breakout'!CR$2-1))),"-")</f>
        <v>-</v>
      </c>
      <c r="CS87" s="92" t="str">
        <f>IF(CS$3='Rent Roll'!$U7,(('Rent Roll'!$W7*'Rent Roll'!$D7)*((1+'Rent Roll'!$X7)^('Reimbursement Breakout'!CS$2-1))),"-")</f>
        <v>-</v>
      </c>
      <c r="CT87" s="92" t="str">
        <f>IF(CT$3='Rent Roll'!$U7,(('Rent Roll'!$W7*'Rent Roll'!$D7)*((1+'Rent Roll'!$X7)^('Reimbursement Breakout'!CT$2-1))),"-")</f>
        <v>-</v>
      </c>
      <c r="CU87" s="92" t="str">
        <f>IF(CU$3='Rent Roll'!$U7,(('Rent Roll'!$W7*'Rent Roll'!$D7)*((1+'Rent Roll'!$X7)^('Reimbursement Breakout'!CU$2-1))),"-")</f>
        <v>-</v>
      </c>
      <c r="CV87" s="92" t="str">
        <f>IF(CV$3='Rent Roll'!$U7,(('Rent Roll'!$W7*'Rent Roll'!$D7)*((1+'Rent Roll'!$X7)^('Reimbursement Breakout'!CV$2-1))),"-")</f>
        <v>-</v>
      </c>
      <c r="CW87" s="92" t="str">
        <f>IF(CW$3='Rent Roll'!$U7,(('Rent Roll'!$W7*'Rent Roll'!$D7)*((1+'Rent Roll'!$X7)^('Reimbursement Breakout'!CW$2-1))),"-")</f>
        <v>-</v>
      </c>
      <c r="CX87" s="92" t="str">
        <f>IF(CX$3='Rent Roll'!$U7,(('Rent Roll'!$W7*'Rent Roll'!$D7)*((1+'Rent Roll'!$X7)^('Reimbursement Breakout'!CX$2-1))),"-")</f>
        <v>-</v>
      </c>
      <c r="CY87" s="92" t="str">
        <f>IF(CY$3='Rent Roll'!$U7,(('Rent Roll'!$W7*'Rent Roll'!$D7)*((1+'Rent Roll'!$X7)^('Reimbursement Breakout'!CY$2-1))),"-")</f>
        <v>-</v>
      </c>
      <c r="CZ87" s="92" t="str">
        <f>IF(CZ$3='Rent Roll'!$U7,(('Rent Roll'!$W7*'Rent Roll'!$D7)*((1+'Rent Roll'!$X7)^('Reimbursement Breakout'!CZ$2-1))),"-")</f>
        <v>-</v>
      </c>
      <c r="DA87" s="92" t="str">
        <f>IF(DA$3='Rent Roll'!$U7,(('Rent Roll'!$W7*'Rent Roll'!$D7)*((1+'Rent Roll'!$X7)^('Reimbursement Breakout'!DA$2-1))),"-")</f>
        <v>-</v>
      </c>
      <c r="DB87" s="92" t="str">
        <f>IF(DB$3='Rent Roll'!$U7,(('Rent Roll'!$W7*'Rent Roll'!$D7)*((1+'Rent Roll'!$X7)^('Reimbursement Breakout'!DB$2-1))),"-")</f>
        <v>-</v>
      </c>
      <c r="DC87" s="92" t="str">
        <f>IF(DC$3='Rent Roll'!$U7,(('Rent Roll'!$W7*'Rent Roll'!$D7)*((1+'Rent Roll'!$X7)^('Reimbursement Breakout'!DC$2-1))),"-")</f>
        <v>-</v>
      </c>
      <c r="DD87" s="92" t="str">
        <f>IF(DD$3='Rent Roll'!$U7,(('Rent Roll'!$W7*'Rent Roll'!$D7)*((1+'Rent Roll'!$X7)^('Reimbursement Breakout'!DD$2-1))),"-")</f>
        <v>-</v>
      </c>
      <c r="DE87" s="92" t="str">
        <f>IF(DE$3='Rent Roll'!$U7,(('Rent Roll'!$W7*'Rent Roll'!$D7)*((1+'Rent Roll'!$X7)^('Reimbursement Breakout'!DE$2-1))),"-")</f>
        <v>-</v>
      </c>
      <c r="DF87" s="92" t="str">
        <f>IF(DF$3='Rent Roll'!$U7,(('Rent Roll'!$W7*'Rent Roll'!$D7)*((1+'Rent Roll'!$X7)^('Reimbursement Breakout'!DF$2-1))),"-")</f>
        <v>-</v>
      </c>
      <c r="DG87" s="92" t="str">
        <f>IF(DG$3='Rent Roll'!$U7,(('Rent Roll'!$W7*'Rent Roll'!$D7)*((1+'Rent Roll'!$X7)^('Reimbursement Breakout'!DG$2-1))),"-")</f>
        <v>-</v>
      </c>
      <c r="DH87" s="92" t="str">
        <f>IF(DH$3='Rent Roll'!$U7,(('Rent Roll'!$W7*'Rent Roll'!$D7)*((1+'Rent Roll'!$X7)^('Reimbursement Breakout'!DH$2-1))),"-")</f>
        <v>-</v>
      </c>
      <c r="DI87" s="92" t="str">
        <f>IF(DI$3='Rent Roll'!$U7,(('Rent Roll'!$W7*'Rent Roll'!$D7)*((1+'Rent Roll'!$X7)^('Reimbursement Breakout'!DI$2-1))),"-")</f>
        <v>-</v>
      </c>
      <c r="DJ87" s="92" t="str">
        <f>IF(DJ$3='Rent Roll'!$U7,(('Rent Roll'!$W7*'Rent Roll'!$D7)*((1+'Rent Roll'!$X7)^('Reimbursement Breakout'!DJ$2-1))),"-")</f>
        <v>-</v>
      </c>
      <c r="DK87" s="92" t="str">
        <f>IF(DK$3='Rent Roll'!$U7,(('Rent Roll'!$W7*'Rent Roll'!$D7)*((1+'Rent Roll'!$X7)^('Reimbursement Breakout'!DK$2-1))),"-")</f>
        <v>-</v>
      </c>
      <c r="DL87" s="92" t="str">
        <f>IF(DL$3='Rent Roll'!$U7,(('Rent Roll'!$W7*'Rent Roll'!$D7)*((1+'Rent Roll'!$X7)^('Reimbursement Breakout'!DL$2-1))),"-")</f>
        <v>-</v>
      </c>
      <c r="DM87" s="92" t="str">
        <f>IF(DM$3='Rent Roll'!$U7,(('Rent Roll'!$W7*'Rent Roll'!$D7)*((1+'Rent Roll'!$X7)^('Reimbursement Breakout'!DM$2-1))),"-")</f>
        <v>-</v>
      </c>
      <c r="DN87" s="92" t="str">
        <f>IF(DN$3='Rent Roll'!$U7,(('Rent Roll'!$W7*'Rent Roll'!$D7)*((1+'Rent Roll'!$X7)^('Reimbursement Breakout'!DN$2-1))),"-")</f>
        <v>-</v>
      </c>
      <c r="DO87" s="92" t="str">
        <f>IF(DO$3='Rent Roll'!$U7,(('Rent Roll'!$W7*'Rent Roll'!$D7)*((1+'Rent Roll'!$X7)^('Reimbursement Breakout'!DO$2-1))),"-")</f>
        <v>-</v>
      </c>
      <c r="DP87" s="92" t="str">
        <f>IF(DP$3='Rent Roll'!$U7,(('Rent Roll'!$W7*'Rent Roll'!$D7)*((1+'Rent Roll'!$X7)^('Reimbursement Breakout'!DP$2-1))),"-")</f>
        <v>-</v>
      </c>
      <c r="DQ87" s="92" t="str">
        <f>IF(DQ$3='Rent Roll'!$U7,(('Rent Roll'!$W7*'Rent Roll'!$D7)*((1+'Rent Roll'!$X7)^('Reimbursement Breakout'!DQ$2-1))),"-")</f>
        <v>-</v>
      </c>
      <c r="DR87" s="92" t="str">
        <f>IF(DR$3='Rent Roll'!$U7,(('Rent Roll'!$W7*'Rent Roll'!$D7)*((1+'Rent Roll'!$X7)^('Reimbursement Breakout'!DR$2-1))),"-")</f>
        <v>-</v>
      </c>
      <c r="DS87" s="92" t="str">
        <f>IF(DS$3='Rent Roll'!$U7,(('Rent Roll'!$W7*'Rent Roll'!$D7)*((1+'Rent Roll'!$X7)^('Reimbursement Breakout'!DS$2-1))),"-")</f>
        <v>-</v>
      </c>
      <c r="DT87" s="92" t="str">
        <f>IF(DT$3='Rent Roll'!$U7,(('Rent Roll'!$W7*'Rent Roll'!$D7)*((1+'Rent Roll'!$X7)^('Reimbursement Breakout'!DT$2-1))),"-")</f>
        <v>-</v>
      </c>
      <c r="DU87" s="92" t="str">
        <f>IF(DU$3='Rent Roll'!$U7,(('Rent Roll'!$W7*'Rent Roll'!$D7)*((1+'Rent Roll'!$X7)^('Reimbursement Breakout'!DU$2-1))),"-")</f>
        <v>-</v>
      </c>
      <c r="DV87" s="92" t="str">
        <f>IF(DV$3='Rent Roll'!$U7,(('Rent Roll'!$W7*'Rent Roll'!$D7)*((1+'Rent Roll'!$X7)^('Reimbursement Breakout'!DV$2-1))),"-")</f>
        <v>-</v>
      </c>
      <c r="DW87" s="92" t="str">
        <f>IF(DW$3='Rent Roll'!$U7,(('Rent Roll'!$W7*'Rent Roll'!$D7)*((1+'Rent Roll'!$X7)^('Reimbursement Breakout'!DW$2-1))),"-")</f>
        <v>-</v>
      </c>
      <c r="DX87" s="92" t="str">
        <f>IF(DX$3='Rent Roll'!$U7,(('Rent Roll'!$W7*'Rent Roll'!$D7)*((1+'Rent Roll'!$X7)^('Reimbursement Breakout'!DX$2-1))),"-")</f>
        <v>-</v>
      </c>
      <c r="DY87" s="92" t="str">
        <f>IF(DY$3='Rent Roll'!$U7,(('Rent Roll'!$W7*'Rent Roll'!$D7)*((1+'Rent Roll'!$X7)^('Reimbursement Breakout'!DY$2-1))),"-")</f>
        <v>-</v>
      </c>
      <c r="DZ87" s="92" t="str">
        <f>IF(DZ$3='Rent Roll'!$U7,(('Rent Roll'!$W7*'Rent Roll'!$D7)*((1+'Rent Roll'!$X7)^('Reimbursement Breakout'!DZ$2-1))),"-")</f>
        <v>-</v>
      </c>
      <c r="EA87" s="92" t="str">
        <f>IF(EA$3='Rent Roll'!$U7,(('Rent Roll'!$W7*'Rent Roll'!$D7)*((1+'Rent Roll'!$X7)^('Reimbursement Breakout'!EA$2-1))),"-")</f>
        <v>-</v>
      </c>
      <c r="EB87" s="92" t="str">
        <f>IF(EB$3='Rent Roll'!$U7,(('Rent Roll'!$W7*'Rent Roll'!$D7)*((1+'Rent Roll'!$X7)^('Reimbursement Breakout'!EB$2-1))),"-")</f>
        <v>-</v>
      </c>
      <c r="EC87" s="92" t="str">
        <f>IF(EC$3='Rent Roll'!$U7,(('Rent Roll'!$W7*'Rent Roll'!$D7)*((1+'Rent Roll'!$X7)^('Reimbursement Breakout'!EC$2-1))),"-")</f>
        <v>-</v>
      </c>
      <c r="ED87" s="92" t="str">
        <f>IF(ED$3='Rent Roll'!$U7,(('Rent Roll'!$W7*'Rent Roll'!$D7)*((1+'Rent Roll'!$X7)^('Reimbursement Breakout'!ED$2-1))),"-")</f>
        <v>-</v>
      </c>
      <c r="EE87" s="92" t="str">
        <f>IF(EE$3='Rent Roll'!$U7,(('Rent Roll'!$W7*'Rent Roll'!$D7)*((1+'Rent Roll'!$X7)^('Reimbursement Breakout'!EE$2-1))),"-")</f>
        <v>-</v>
      </c>
      <c r="EF87" s="214" t="str">
        <f>IF(EF$3='Rent Roll'!$U7,(('Rent Roll'!$W7*'Rent Roll'!$D7)*((1+'Rent Roll'!$X7)^('Reimbursement Breakout'!EF$2-1))),"-")</f>
        <v>-</v>
      </c>
      <c r="EG87" s="251" t="s">
        <v>109</v>
      </c>
    </row>
    <row r="88" spans="2:137" x14ac:dyDescent="0.25">
      <c r="B88" s="290"/>
      <c r="C88" s="287" t="str">
        <f>CONCATENATE('Rent Roll'!B8&amp;" - "&amp;'Rent Roll'!C8)</f>
        <v xml:space="preserve"> - </v>
      </c>
      <c r="D88" s="214">
        <f t="shared" si="281"/>
        <v>0</v>
      </c>
      <c r="E88" s="92" t="str">
        <f>IF(E$3='Rent Roll'!$U8,(('Rent Roll'!$W8*'Rent Roll'!$D8)*((1+'Rent Roll'!$X8)^('Reimbursement Breakout'!E$2-1))),"-")</f>
        <v>-</v>
      </c>
      <c r="F88" s="92" t="str">
        <f>IF(F$3='Rent Roll'!$U8,(('Rent Roll'!$W8*'Rent Roll'!$D8)*((1+'Rent Roll'!$X8)^('Reimbursement Breakout'!F$2-1))),"-")</f>
        <v>-</v>
      </c>
      <c r="G88" s="92" t="str">
        <f>IF(G$3='Rent Roll'!$U8,(('Rent Roll'!$W8*'Rent Roll'!$D8)*((1+'Rent Roll'!$X8)^('Reimbursement Breakout'!G$2-1))),"-")</f>
        <v>-</v>
      </c>
      <c r="H88" s="92" t="str">
        <f>IF(H$3='Rent Roll'!$U8,(('Rent Roll'!$W8*'Rent Roll'!$D8)*((1+'Rent Roll'!$X8)^('Reimbursement Breakout'!H$2-1))),"-")</f>
        <v>-</v>
      </c>
      <c r="I88" s="92" t="str">
        <f>IF(I$3='Rent Roll'!$U8,(('Rent Roll'!$W8*'Rent Roll'!$D8)*((1+'Rent Roll'!$X8)^('Reimbursement Breakout'!I$2-1))),"-")</f>
        <v>-</v>
      </c>
      <c r="J88" s="92" t="str">
        <f>IF(J$3='Rent Roll'!$U8,(('Rent Roll'!$W8*'Rent Roll'!$D8)*((1+'Rent Roll'!$X8)^('Reimbursement Breakout'!J$2-1))),"-")</f>
        <v>-</v>
      </c>
      <c r="K88" s="92" t="str">
        <f>IF(K$3='Rent Roll'!$U8,(('Rent Roll'!$W8*'Rent Roll'!$D8)*((1+'Rent Roll'!$X8)^('Reimbursement Breakout'!K$2-1))),"-")</f>
        <v>-</v>
      </c>
      <c r="L88" s="92" t="str">
        <f>IF(L$3='Rent Roll'!$U8,(('Rent Roll'!$W8*'Rent Roll'!$D8)*((1+'Rent Roll'!$X8)^('Reimbursement Breakout'!L$2-1))),"-")</f>
        <v>-</v>
      </c>
      <c r="M88" s="92" t="str">
        <f>IF(M$3='Rent Roll'!$U8,(('Rent Roll'!$W8*'Rent Roll'!$D8)*((1+'Rent Roll'!$X8)^('Reimbursement Breakout'!M$2-1))),"-")</f>
        <v>-</v>
      </c>
      <c r="N88" s="92" t="str">
        <f>IF(N$3='Rent Roll'!$U8,(('Rent Roll'!$W8*'Rent Roll'!$D8)*((1+'Rent Roll'!$X8)^('Reimbursement Breakout'!N$2-1))),"-")</f>
        <v>-</v>
      </c>
      <c r="O88" s="92" t="str">
        <f>IF(O$3='Rent Roll'!$U8,(('Rent Roll'!$W8*'Rent Roll'!$D8)*((1+'Rent Roll'!$X8)^('Reimbursement Breakout'!O$2-1))),"-")</f>
        <v>-</v>
      </c>
      <c r="P88" s="92" t="str">
        <f>IF(P$3='Rent Roll'!$U8,(('Rent Roll'!$W8*'Rent Roll'!$D8)*((1+'Rent Roll'!$X8)^('Reimbursement Breakout'!P$2-1))),"-")</f>
        <v>-</v>
      </c>
      <c r="Q88" s="92" t="str">
        <f>IF(Q$3='Rent Roll'!$U8,(('Rent Roll'!$W8*'Rent Roll'!$D8)*((1+'Rent Roll'!$X8)^('Reimbursement Breakout'!Q$2-1))),"-")</f>
        <v>-</v>
      </c>
      <c r="R88" s="92" t="str">
        <f>IF(R$3='Rent Roll'!$U8,(('Rent Roll'!$W8*'Rent Roll'!$D8)*((1+'Rent Roll'!$X8)^('Reimbursement Breakout'!R$2-1))),"-")</f>
        <v>-</v>
      </c>
      <c r="S88" s="92" t="str">
        <f>IF(S$3='Rent Roll'!$U8,(('Rent Roll'!$W8*'Rent Roll'!$D8)*((1+'Rent Roll'!$X8)^('Reimbursement Breakout'!S$2-1))),"-")</f>
        <v>-</v>
      </c>
      <c r="T88" s="92" t="str">
        <f>IF(T$3='Rent Roll'!$U8,(('Rent Roll'!$W8*'Rent Roll'!$D8)*((1+'Rent Roll'!$X8)^('Reimbursement Breakout'!T$2-1))),"-")</f>
        <v>-</v>
      </c>
      <c r="U88" s="92" t="str">
        <f>IF(U$3='Rent Roll'!$U8,(('Rent Roll'!$W8*'Rent Roll'!$D8)*((1+'Rent Roll'!$X8)^('Reimbursement Breakout'!U$2-1))),"-")</f>
        <v>-</v>
      </c>
      <c r="V88" s="92" t="str">
        <f>IF(V$3='Rent Roll'!$U8,(('Rent Roll'!$W8*'Rent Roll'!$D8)*((1+'Rent Roll'!$X8)^('Reimbursement Breakout'!V$2-1))),"-")</f>
        <v>-</v>
      </c>
      <c r="W88" s="92" t="str">
        <f>IF(W$3='Rent Roll'!$U8,(('Rent Roll'!$W8*'Rent Roll'!$D8)*((1+'Rent Roll'!$X8)^('Reimbursement Breakout'!W$2-1))),"-")</f>
        <v>-</v>
      </c>
      <c r="X88" s="92" t="str">
        <f>IF(X$3='Rent Roll'!$U8,(('Rent Roll'!$W8*'Rent Roll'!$D8)*((1+'Rent Roll'!$X8)^('Reimbursement Breakout'!X$2-1))),"-")</f>
        <v>-</v>
      </c>
      <c r="Y88" s="92" t="str">
        <f>IF(Y$3='Rent Roll'!$U8,(('Rent Roll'!$W8*'Rent Roll'!$D8)*((1+'Rent Roll'!$X8)^('Reimbursement Breakout'!Y$2-1))),"-")</f>
        <v>-</v>
      </c>
      <c r="Z88" s="92" t="str">
        <f>IF(Z$3='Rent Roll'!$U8,(('Rent Roll'!$W8*'Rent Roll'!$D8)*((1+'Rent Roll'!$X8)^('Reimbursement Breakout'!Z$2-1))),"-")</f>
        <v>-</v>
      </c>
      <c r="AA88" s="92" t="str">
        <f>IF(AA$3='Rent Roll'!$U8,(('Rent Roll'!$W8*'Rent Roll'!$D8)*((1+'Rent Roll'!$X8)^('Reimbursement Breakout'!AA$2-1))),"-")</f>
        <v>-</v>
      </c>
      <c r="AB88" s="92" t="str">
        <f>IF(AB$3='Rent Roll'!$U8,(('Rent Roll'!$W8*'Rent Roll'!$D8)*((1+'Rent Roll'!$X8)^('Reimbursement Breakout'!AB$2-1))),"-")</f>
        <v>-</v>
      </c>
      <c r="AC88" s="92" t="str">
        <f>IF(AC$3='Rent Roll'!$U8,(('Rent Roll'!$W8*'Rent Roll'!$D8)*((1+'Rent Roll'!$X8)^('Reimbursement Breakout'!AC$2-1))),"-")</f>
        <v>-</v>
      </c>
      <c r="AD88" s="92" t="str">
        <f>IF(AD$3='Rent Roll'!$U8,(('Rent Roll'!$W8*'Rent Roll'!$D8)*((1+'Rent Roll'!$X8)^('Reimbursement Breakout'!AD$2-1))),"-")</f>
        <v>-</v>
      </c>
      <c r="AE88" s="92" t="str">
        <f>IF(AE$3='Rent Roll'!$U8,(('Rent Roll'!$W8*'Rent Roll'!$D8)*((1+'Rent Roll'!$X8)^('Reimbursement Breakout'!AE$2-1))),"-")</f>
        <v>-</v>
      </c>
      <c r="AF88" s="92" t="str">
        <f>IF(AF$3='Rent Roll'!$U8,(('Rent Roll'!$W8*'Rent Roll'!$D8)*((1+'Rent Roll'!$X8)^('Reimbursement Breakout'!AF$2-1))),"-")</f>
        <v>-</v>
      </c>
      <c r="AG88" s="92" t="str">
        <f>IF(AG$3='Rent Roll'!$U8,(('Rent Roll'!$W8*'Rent Roll'!$D8)*((1+'Rent Roll'!$X8)^('Reimbursement Breakout'!AG$2-1))),"-")</f>
        <v>-</v>
      </c>
      <c r="AH88" s="92" t="str">
        <f>IF(AH$3='Rent Roll'!$U8,(('Rent Roll'!$W8*'Rent Roll'!$D8)*((1+'Rent Roll'!$X8)^('Reimbursement Breakout'!AH$2-1))),"-")</f>
        <v>-</v>
      </c>
      <c r="AI88" s="92" t="str">
        <f>IF(AI$3='Rent Roll'!$U8,(('Rent Roll'!$W8*'Rent Roll'!$D8)*((1+'Rent Roll'!$X8)^('Reimbursement Breakout'!AI$2-1))),"-")</f>
        <v>-</v>
      </c>
      <c r="AJ88" s="92" t="str">
        <f>IF(AJ$3='Rent Roll'!$U8,(('Rent Roll'!$W8*'Rent Roll'!$D8)*((1+'Rent Roll'!$X8)^('Reimbursement Breakout'!AJ$2-1))),"-")</f>
        <v>-</v>
      </c>
      <c r="AK88" s="92" t="str">
        <f>IF(AK$3='Rent Roll'!$U8,(('Rent Roll'!$W8*'Rent Roll'!$D8)*((1+'Rent Roll'!$X8)^('Reimbursement Breakout'!AK$2-1))),"-")</f>
        <v>-</v>
      </c>
      <c r="AL88" s="92" t="str">
        <f>IF(AL$3='Rent Roll'!$U8,(('Rent Roll'!$W8*'Rent Roll'!$D8)*((1+'Rent Roll'!$X8)^('Reimbursement Breakout'!AL$2-1))),"-")</f>
        <v>-</v>
      </c>
      <c r="AM88" s="92" t="str">
        <f>IF(AM$3='Rent Roll'!$U8,(('Rent Roll'!$W8*'Rent Roll'!$D8)*((1+'Rent Roll'!$X8)^('Reimbursement Breakout'!AM$2-1))),"-")</f>
        <v>-</v>
      </c>
      <c r="AN88" s="92" t="str">
        <f>IF(AN$3='Rent Roll'!$U8,(('Rent Roll'!$W8*'Rent Roll'!$D8)*((1+'Rent Roll'!$X8)^('Reimbursement Breakout'!AN$2-1))),"-")</f>
        <v>-</v>
      </c>
      <c r="AO88" s="92" t="str">
        <f>IF(AO$3='Rent Roll'!$U8,(('Rent Roll'!$W8*'Rent Roll'!$D8)*((1+'Rent Roll'!$X8)^('Reimbursement Breakout'!AO$2-1))),"-")</f>
        <v>-</v>
      </c>
      <c r="AP88" s="92" t="str">
        <f>IF(AP$3='Rent Roll'!$U8,(('Rent Roll'!$W8*'Rent Roll'!$D8)*((1+'Rent Roll'!$X8)^('Reimbursement Breakout'!AP$2-1))),"-")</f>
        <v>-</v>
      </c>
      <c r="AQ88" s="92" t="str">
        <f>IF(AQ$3='Rent Roll'!$U8,(('Rent Roll'!$W8*'Rent Roll'!$D8)*((1+'Rent Roll'!$X8)^('Reimbursement Breakout'!AQ$2-1))),"-")</f>
        <v>-</v>
      </c>
      <c r="AR88" s="92" t="str">
        <f>IF(AR$3='Rent Roll'!$U8,(('Rent Roll'!$W8*'Rent Roll'!$D8)*((1+'Rent Roll'!$X8)^('Reimbursement Breakout'!AR$2-1))),"-")</f>
        <v>-</v>
      </c>
      <c r="AS88" s="92" t="str">
        <f>IF(AS$3='Rent Roll'!$U8,(('Rent Roll'!$W8*'Rent Roll'!$D8)*((1+'Rent Roll'!$X8)^('Reimbursement Breakout'!AS$2-1))),"-")</f>
        <v>-</v>
      </c>
      <c r="AT88" s="92" t="str">
        <f>IF(AT$3='Rent Roll'!$U8,(('Rent Roll'!$W8*'Rent Roll'!$D8)*((1+'Rent Roll'!$X8)^('Reimbursement Breakout'!AT$2-1))),"-")</f>
        <v>-</v>
      </c>
      <c r="AU88" s="92" t="str">
        <f>IF(AU$3='Rent Roll'!$U8,(('Rent Roll'!$W8*'Rent Roll'!$D8)*((1+'Rent Roll'!$X8)^('Reimbursement Breakout'!AU$2-1))),"-")</f>
        <v>-</v>
      </c>
      <c r="AV88" s="92" t="str">
        <f>IF(AV$3='Rent Roll'!$U8,(('Rent Roll'!$W8*'Rent Roll'!$D8)*((1+'Rent Roll'!$X8)^('Reimbursement Breakout'!AV$2-1))),"-")</f>
        <v>-</v>
      </c>
      <c r="AW88" s="92" t="str">
        <f>IF(AW$3='Rent Roll'!$U8,(('Rent Roll'!$W8*'Rent Roll'!$D8)*((1+'Rent Roll'!$X8)^('Reimbursement Breakout'!AW$2-1))),"-")</f>
        <v>-</v>
      </c>
      <c r="AX88" s="92" t="str">
        <f>IF(AX$3='Rent Roll'!$U8,(('Rent Roll'!$W8*'Rent Roll'!$D8)*((1+'Rent Roll'!$X8)^('Reimbursement Breakout'!AX$2-1))),"-")</f>
        <v>-</v>
      </c>
      <c r="AY88" s="92" t="str">
        <f>IF(AY$3='Rent Roll'!$U8,(('Rent Roll'!$W8*'Rent Roll'!$D8)*((1+'Rent Roll'!$X8)^('Reimbursement Breakout'!AY$2-1))),"-")</f>
        <v>-</v>
      </c>
      <c r="AZ88" s="92" t="str">
        <f>IF(AZ$3='Rent Roll'!$U8,(('Rent Roll'!$W8*'Rent Roll'!$D8)*((1+'Rent Roll'!$X8)^('Reimbursement Breakout'!AZ$2-1))),"-")</f>
        <v>-</v>
      </c>
      <c r="BA88" s="92" t="str">
        <f>IF(BA$3='Rent Roll'!$U8,(('Rent Roll'!$W8*'Rent Roll'!$D8)*((1+'Rent Roll'!$X8)^('Reimbursement Breakout'!BA$2-1))),"-")</f>
        <v>-</v>
      </c>
      <c r="BB88" s="92" t="str">
        <f>IF(BB$3='Rent Roll'!$U8,(('Rent Roll'!$W8*'Rent Roll'!$D8)*((1+'Rent Roll'!$X8)^('Reimbursement Breakout'!BB$2-1))),"-")</f>
        <v>-</v>
      </c>
      <c r="BC88" s="92" t="str">
        <f>IF(BC$3='Rent Roll'!$U8,(('Rent Roll'!$W8*'Rent Roll'!$D8)*((1+'Rent Roll'!$X8)^('Reimbursement Breakout'!BC$2-1))),"-")</f>
        <v>-</v>
      </c>
      <c r="BD88" s="92" t="str">
        <f>IF(BD$3='Rent Roll'!$U8,(('Rent Roll'!$W8*'Rent Roll'!$D8)*((1+'Rent Roll'!$X8)^('Reimbursement Breakout'!BD$2-1))),"-")</f>
        <v>-</v>
      </c>
      <c r="BE88" s="92" t="str">
        <f>IF(BE$3='Rent Roll'!$U8,(('Rent Roll'!$W8*'Rent Roll'!$D8)*((1+'Rent Roll'!$X8)^('Reimbursement Breakout'!BE$2-1))),"-")</f>
        <v>-</v>
      </c>
      <c r="BF88" s="92" t="str">
        <f>IF(BF$3='Rent Roll'!$U8,(('Rent Roll'!$W8*'Rent Roll'!$D8)*((1+'Rent Roll'!$X8)^('Reimbursement Breakout'!BF$2-1))),"-")</f>
        <v>-</v>
      </c>
      <c r="BG88" s="92" t="str">
        <f>IF(BG$3='Rent Roll'!$U8,(('Rent Roll'!$W8*'Rent Roll'!$D8)*((1+'Rent Roll'!$X8)^('Reimbursement Breakout'!BG$2-1))),"-")</f>
        <v>-</v>
      </c>
      <c r="BH88" s="92" t="str">
        <f>IF(BH$3='Rent Roll'!$U8,(('Rent Roll'!$W8*'Rent Roll'!$D8)*((1+'Rent Roll'!$X8)^('Reimbursement Breakout'!BH$2-1))),"-")</f>
        <v>-</v>
      </c>
      <c r="BI88" s="92" t="str">
        <f>IF(BI$3='Rent Roll'!$U8,(('Rent Roll'!$W8*'Rent Roll'!$D8)*((1+'Rent Roll'!$X8)^('Reimbursement Breakout'!BI$2-1))),"-")</f>
        <v>-</v>
      </c>
      <c r="BJ88" s="92" t="str">
        <f>IF(BJ$3='Rent Roll'!$U8,(('Rent Roll'!$W8*'Rent Roll'!$D8)*((1+'Rent Roll'!$X8)^('Reimbursement Breakout'!BJ$2-1))),"-")</f>
        <v>-</v>
      </c>
      <c r="BK88" s="92" t="str">
        <f>IF(BK$3='Rent Roll'!$U8,(('Rent Roll'!$W8*'Rent Roll'!$D8)*((1+'Rent Roll'!$X8)^('Reimbursement Breakout'!BK$2-1))),"-")</f>
        <v>-</v>
      </c>
      <c r="BL88" s="92" t="str">
        <f>IF(BL$3='Rent Roll'!$U8,(('Rent Roll'!$W8*'Rent Roll'!$D8)*((1+'Rent Roll'!$X8)^('Reimbursement Breakout'!BL$2-1))),"-")</f>
        <v>-</v>
      </c>
      <c r="BM88" s="92" t="str">
        <f>IF(BM$3='Rent Roll'!$U8,(('Rent Roll'!$W8*'Rent Roll'!$D8)*((1+'Rent Roll'!$X8)^('Reimbursement Breakout'!BM$2-1))),"-")</f>
        <v>-</v>
      </c>
      <c r="BN88" s="92" t="str">
        <f>IF(BN$3='Rent Roll'!$U8,(('Rent Roll'!$W8*'Rent Roll'!$D8)*((1+'Rent Roll'!$X8)^('Reimbursement Breakout'!BN$2-1))),"-")</f>
        <v>-</v>
      </c>
      <c r="BO88" s="92" t="str">
        <f>IF(BO$3='Rent Roll'!$U8,(('Rent Roll'!$W8*'Rent Roll'!$D8)*((1+'Rent Roll'!$X8)^('Reimbursement Breakout'!BO$2-1))),"-")</f>
        <v>-</v>
      </c>
      <c r="BP88" s="92" t="str">
        <f>IF(BP$3='Rent Roll'!$U8,(('Rent Roll'!$W8*'Rent Roll'!$D8)*((1+'Rent Roll'!$X8)^('Reimbursement Breakout'!BP$2-1))),"-")</f>
        <v>-</v>
      </c>
      <c r="BQ88" s="92" t="str">
        <f>IF(BQ$3='Rent Roll'!$U8,(('Rent Roll'!$W8*'Rent Roll'!$D8)*((1+'Rent Roll'!$X8)^('Reimbursement Breakout'!BQ$2-1))),"-")</f>
        <v>-</v>
      </c>
      <c r="BR88" s="92" t="str">
        <f>IF(BR$3='Rent Roll'!$U8,(('Rent Roll'!$W8*'Rent Roll'!$D8)*((1+'Rent Roll'!$X8)^('Reimbursement Breakout'!BR$2-1))),"-")</f>
        <v>-</v>
      </c>
      <c r="BS88" s="92" t="str">
        <f>IF(BS$3='Rent Roll'!$U8,(('Rent Roll'!$W8*'Rent Roll'!$D8)*((1+'Rent Roll'!$X8)^('Reimbursement Breakout'!BS$2-1))),"-")</f>
        <v>-</v>
      </c>
      <c r="BT88" s="92" t="str">
        <f>IF(BT$3='Rent Roll'!$U8,(('Rent Roll'!$W8*'Rent Roll'!$D8)*((1+'Rent Roll'!$X8)^('Reimbursement Breakout'!BT$2-1))),"-")</f>
        <v>-</v>
      </c>
      <c r="BU88" s="92" t="str">
        <f>IF(BU$3='Rent Roll'!$U8,(('Rent Roll'!$W8*'Rent Roll'!$D8)*((1+'Rent Roll'!$X8)^('Reimbursement Breakout'!BU$2-1))),"-")</f>
        <v>-</v>
      </c>
      <c r="BV88" s="92" t="str">
        <f>IF(BV$3='Rent Roll'!$U8,(('Rent Roll'!$W8*'Rent Roll'!$D8)*((1+'Rent Roll'!$X8)^('Reimbursement Breakout'!BV$2-1))),"-")</f>
        <v>-</v>
      </c>
      <c r="BW88" s="92" t="str">
        <f>IF(BW$3='Rent Roll'!$U8,(('Rent Roll'!$W8*'Rent Roll'!$D8)*((1+'Rent Roll'!$X8)^('Reimbursement Breakout'!BW$2-1))),"-")</f>
        <v>-</v>
      </c>
      <c r="BX88" s="92" t="str">
        <f>IF(BX$3='Rent Roll'!$U8,(('Rent Roll'!$W8*'Rent Roll'!$D8)*((1+'Rent Roll'!$X8)^('Reimbursement Breakout'!BX$2-1))),"-")</f>
        <v>-</v>
      </c>
      <c r="BY88" s="92" t="str">
        <f>IF(BY$3='Rent Roll'!$U8,(('Rent Roll'!$W8*'Rent Roll'!$D8)*((1+'Rent Roll'!$X8)^('Reimbursement Breakout'!BY$2-1))),"-")</f>
        <v>-</v>
      </c>
      <c r="BZ88" s="92" t="str">
        <f>IF(BZ$3='Rent Roll'!$U8,(('Rent Roll'!$W8*'Rent Roll'!$D8)*((1+'Rent Roll'!$X8)^('Reimbursement Breakout'!BZ$2-1))),"-")</f>
        <v>-</v>
      </c>
      <c r="CA88" s="92" t="str">
        <f>IF(CA$3='Rent Roll'!$U8,(('Rent Roll'!$W8*'Rent Roll'!$D8)*((1+'Rent Roll'!$X8)^('Reimbursement Breakout'!CA$2-1))),"-")</f>
        <v>-</v>
      </c>
      <c r="CB88" s="92" t="str">
        <f>IF(CB$3='Rent Roll'!$U8,(('Rent Roll'!$W8*'Rent Roll'!$D8)*((1+'Rent Roll'!$X8)^('Reimbursement Breakout'!CB$2-1))),"-")</f>
        <v>-</v>
      </c>
      <c r="CC88" s="92" t="str">
        <f>IF(CC$3='Rent Roll'!$U8,(('Rent Roll'!$W8*'Rent Roll'!$D8)*((1+'Rent Roll'!$X8)^('Reimbursement Breakout'!CC$2-1))),"-")</f>
        <v>-</v>
      </c>
      <c r="CD88" s="92" t="str">
        <f>IF(CD$3='Rent Roll'!$U8,(('Rent Roll'!$W8*'Rent Roll'!$D8)*((1+'Rent Roll'!$X8)^('Reimbursement Breakout'!CD$2-1))),"-")</f>
        <v>-</v>
      </c>
      <c r="CE88" s="92" t="str">
        <f>IF(CE$3='Rent Roll'!$U8,(('Rent Roll'!$W8*'Rent Roll'!$D8)*((1+'Rent Roll'!$X8)^('Reimbursement Breakout'!CE$2-1))),"-")</f>
        <v>-</v>
      </c>
      <c r="CF88" s="92" t="str">
        <f>IF(CF$3='Rent Roll'!$U8,(('Rent Roll'!$W8*'Rent Roll'!$D8)*((1+'Rent Roll'!$X8)^('Reimbursement Breakout'!CF$2-1))),"-")</f>
        <v>-</v>
      </c>
      <c r="CG88" s="92" t="str">
        <f>IF(CG$3='Rent Roll'!$U8,(('Rent Roll'!$W8*'Rent Roll'!$D8)*((1+'Rent Roll'!$X8)^('Reimbursement Breakout'!CG$2-1))),"-")</f>
        <v>-</v>
      </c>
      <c r="CH88" s="92" t="str">
        <f>IF(CH$3='Rent Roll'!$U8,(('Rent Roll'!$W8*'Rent Roll'!$D8)*((1+'Rent Roll'!$X8)^('Reimbursement Breakout'!CH$2-1))),"-")</f>
        <v>-</v>
      </c>
      <c r="CI88" s="92" t="str">
        <f>IF(CI$3='Rent Roll'!$U8,(('Rent Roll'!$W8*'Rent Roll'!$D8)*((1+'Rent Roll'!$X8)^('Reimbursement Breakout'!CI$2-1))),"-")</f>
        <v>-</v>
      </c>
      <c r="CJ88" s="92" t="str">
        <f>IF(CJ$3='Rent Roll'!$U8,(('Rent Roll'!$W8*'Rent Roll'!$D8)*((1+'Rent Roll'!$X8)^('Reimbursement Breakout'!CJ$2-1))),"-")</f>
        <v>-</v>
      </c>
      <c r="CK88" s="92" t="str">
        <f>IF(CK$3='Rent Roll'!$U8,(('Rent Roll'!$W8*'Rent Roll'!$D8)*((1+'Rent Roll'!$X8)^('Reimbursement Breakout'!CK$2-1))),"-")</f>
        <v>-</v>
      </c>
      <c r="CL88" s="92" t="str">
        <f>IF(CL$3='Rent Roll'!$U8,(('Rent Roll'!$W8*'Rent Roll'!$D8)*((1+'Rent Roll'!$X8)^('Reimbursement Breakout'!CL$2-1))),"-")</f>
        <v>-</v>
      </c>
      <c r="CM88" s="92" t="str">
        <f>IF(CM$3='Rent Roll'!$U8,(('Rent Roll'!$W8*'Rent Roll'!$D8)*((1+'Rent Roll'!$X8)^('Reimbursement Breakout'!CM$2-1))),"-")</f>
        <v>-</v>
      </c>
      <c r="CN88" s="92" t="str">
        <f>IF(CN$3='Rent Roll'!$U8,(('Rent Roll'!$W8*'Rent Roll'!$D8)*((1+'Rent Roll'!$X8)^('Reimbursement Breakout'!CN$2-1))),"-")</f>
        <v>-</v>
      </c>
      <c r="CO88" s="92" t="str">
        <f>IF(CO$3='Rent Roll'!$U8,(('Rent Roll'!$W8*'Rent Roll'!$D8)*((1+'Rent Roll'!$X8)^('Reimbursement Breakout'!CO$2-1))),"-")</f>
        <v>-</v>
      </c>
      <c r="CP88" s="92" t="str">
        <f>IF(CP$3='Rent Roll'!$U8,(('Rent Roll'!$W8*'Rent Roll'!$D8)*((1+'Rent Roll'!$X8)^('Reimbursement Breakout'!CP$2-1))),"-")</f>
        <v>-</v>
      </c>
      <c r="CQ88" s="92" t="str">
        <f>IF(CQ$3='Rent Roll'!$U8,(('Rent Roll'!$W8*'Rent Roll'!$D8)*((1+'Rent Roll'!$X8)^('Reimbursement Breakout'!CQ$2-1))),"-")</f>
        <v>-</v>
      </c>
      <c r="CR88" s="92" t="str">
        <f>IF(CR$3='Rent Roll'!$U8,(('Rent Roll'!$W8*'Rent Roll'!$D8)*((1+'Rent Roll'!$X8)^('Reimbursement Breakout'!CR$2-1))),"-")</f>
        <v>-</v>
      </c>
      <c r="CS88" s="92" t="str">
        <f>IF(CS$3='Rent Roll'!$U8,(('Rent Roll'!$W8*'Rent Roll'!$D8)*((1+'Rent Roll'!$X8)^('Reimbursement Breakout'!CS$2-1))),"-")</f>
        <v>-</v>
      </c>
      <c r="CT88" s="92" t="str">
        <f>IF(CT$3='Rent Roll'!$U8,(('Rent Roll'!$W8*'Rent Roll'!$D8)*((1+'Rent Roll'!$X8)^('Reimbursement Breakout'!CT$2-1))),"-")</f>
        <v>-</v>
      </c>
      <c r="CU88" s="92" t="str">
        <f>IF(CU$3='Rent Roll'!$U8,(('Rent Roll'!$W8*'Rent Roll'!$D8)*((1+'Rent Roll'!$X8)^('Reimbursement Breakout'!CU$2-1))),"-")</f>
        <v>-</v>
      </c>
      <c r="CV88" s="92" t="str">
        <f>IF(CV$3='Rent Roll'!$U8,(('Rent Roll'!$W8*'Rent Roll'!$D8)*((1+'Rent Roll'!$X8)^('Reimbursement Breakout'!CV$2-1))),"-")</f>
        <v>-</v>
      </c>
      <c r="CW88" s="92" t="str">
        <f>IF(CW$3='Rent Roll'!$U8,(('Rent Roll'!$W8*'Rent Roll'!$D8)*((1+'Rent Roll'!$X8)^('Reimbursement Breakout'!CW$2-1))),"-")</f>
        <v>-</v>
      </c>
      <c r="CX88" s="92" t="str">
        <f>IF(CX$3='Rent Roll'!$U8,(('Rent Roll'!$W8*'Rent Roll'!$D8)*((1+'Rent Roll'!$X8)^('Reimbursement Breakout'!CX$2-1))),"-")</f>
        <v>-</v>
      </c>
      <c r="CY88" s="92" t="str">
        <f>IF(CY$3='Rent Roll'!$U8,(('Rent Roll'!$W8*'Rent Roll'!$D8)*((1+'Rent Roll'!$X8)^('Reimbursement Breakout'!CY$2-1))),"-")</f>
        <v>-</v>
      </c>
      <c r="CZ88" s="92" t="str">
        <f>IF(CZ$3='Rent Roll'!$U8,(('Rent Roll'!$W8*'Rent Roll'!$D8)*((1+'Rent Roll'!$X8)^('Reimbursement Breakout'!CZ$2-1))),"-")</f>
        <v>-</v>
      </c>
      <c r="DA88" s="92" t="str">
        <f>IF(DA$3='Rent Roll'!$U8,(('Rent Roll'!$W8*'Rent Roll'!$D8)*((1+'Rent Roll'!$X8)^('Reimbursement Breakout'!DA$2-1))),"-")</f>
        <v>-</v>
      </c>
      <c r="DB88" s="92" t="str">
        <f>IF(DB$3='Rent Roll'!$U8,(('Rent Roll'!$W8*'Rent Roll'!$D8)*((1+'Rent Roll'!$X8)^('Reimbursement Breakout'!DB$2-1))),"-")</f>
        <v>-</v>
      </c>
      <c r="DC88" s="92" t="str">
        <f>IF(DC$3='Rent Roll'!$U8,(('Rent Roll'!$W8*'Rent Roll'!$D8)*((1+'Rent Roll'!$X8)^('Reimbursement Breakout'!DC$2-1))),"-")</f>
        <v>-</v>
      </c>
      <c r="DD88" s="92" t="str">
        <f>IF(DD$3='Rent Roll'!$U8,(('Rent Roll'!$W8*'Rent Roll'!$D8)*((1+'Rent Roll'!$X8)^('Reimbursement Breakout'!DD$2-1))),"-")</f>
        <v>-</v>
      </c>
      <c r="DE88" s="92" t="str">
        <f>IF(DE$3='Rent Roll'!$U8,(('Rent Roll'!$W8*'Rent Roll'!$D8)*((1+'Rent Roll'!$X8)^('Reimbursement Breakout'!DE$2-1))),"-")</f>
        <v>-</v>
      </c>
      <c r="DF88" s="92" t="str">
        <f>IF(DF$3='Rent Roll'!$U8,(('Rent Roll'!$W8*'Rent Roll'!$D8)*((1+'Rent Roll'!$X8)^('Reimbursement Breakout'!DF$2-1))),"-")</f>
        <v>-</v>
      </c>
      <c r="DG88" s="92" t="str">
        <f>IF(DG$3='Rent Roll'!$U8,(('Rent Roll'!$W8*'Rent Roll'!$D8)*((1+'Rent Roll'!$X8)^('Reimbursement Breakout'!DG$2-1))),"-")</f>
        <v>-</v>
      </c>
      <c r="DH88" s="92" t="str">
        <f>IF(DH$3='Rent Roll'!$U8,(('Rent Roll'!$W8*'Rent Roll'!$D8)*((1+'Rent Roll'!$X8)^('Reimbursement Breakout'!DH$2-1))),"-")</f>
        <v>-</v>
      </c>
      <c r="DI88" s="92" t="str">
        <f>IF(DI$3='Rent Roll'!$U8,(('Rent Roll'!$W8*'Rent Roll'!$D8)*((1+'Rent Roll'!$X8)^('Reimbursement Breakout'!DI$2-1))),"-")</f>
        <v>-</v>
      </c>
      <c r="DJ88" s="92" t="str">
        <f>IF(DJ$3='Rent Roll'!$U8,(('Rent Roll'!$W8*'Rent Roll'!$D8)*((1+'Rent Roll'!$X8)^('Reimbursement Breakout'!DJ$2-1))),"-")</f>
        <v>-</v>
      </c>
      <c r="DK88" s="92" t="str">
        <f>IF(DK$3='Rent Roll'!$U8,(('Rent Roll'!$W8*'Rent Roll'!$D8)*((1+'Rent Roll'!$X8)^('Reimbursement Breakout'!DK$2-1))),"-")</f>
        <v>-</v>
      </c>
      <c r="DL88" s="92" t="str">
        <f>IF(DL$3='Rent Roll'!$U8,(('Rent Roll'!$W8*'Rent Roll'!$D8)*((1+'Rent Roll'!$X8)^('Reimbursement Breakout'!DL$2-1))),"-")</f>
        <v>-</v>
      </c>
      <c r="DM88" s="92" t="str">
        <f>IF(DM$3='Rent Roll'!$U8,(('Rent Roll'!$W8*'Rent Roll'!$D8)*((1+'Rent Roll'!$X8)^('Reimbursement Breakout'!DM$2-1))),"-")</f>
        <v>-</v>
      </c>
      <c r="DN88" s="92" t="str">
        <f>IF(DN$3='Rent Roll'!$U8,(('Rent Roll'!$W8*'Rent Roll'!$D8)*((1+'Rent Roll'!$X8)^('Reimbursement Breakout'!DN$2-1))),"-")</f>
        <v>-</v>
      </c>
      <c r="DO88" s="92" t="str">
        <f>IF(DO$3='Rent Roll'!$U8,(('Rent Roll'!$W8*'Rent Roll'!$D8)*((1+'Rent Roll'!$X8)^('Reimbursement Breakout'!DO$2-1))),"-")</f>
        <v>-</v>
      </c>
      <c r="DP88" s="92" t="str">
        <f>IF(DP$3='Rent Roll'!$U8,(('Rent Roll'!$W8*'Rent Roll'!$D8)*((1+'Rent Roll'!$X8)^('Reimbursement Breakout'!DP$2-1))),"-")</f>
        <v>-</v>
      </c>
      <c r="DQ88" s="92" t="str">
        <f>IF(DQ$3='Rent Roll'!$U8,(('Rent Roll'!$W8*'Rent Roll'!$D8)*((1+'Rent Roll'!$X8)^('Reimbursement Breakout'!DQ$2-1))),"-")</f>
        <v>-</v>
      </c>
      <c r="DR88" s="92" t="str">
        <f>IF(DR$3='Rent Roll'!$U8,(('Rent Roll'!$W8*'Rent Roll'!$D8)*((1+'Rent Roll'!$X8)^('Reimbursement Breakout'!DR$2-1))),"-")</f>
        <v>-</v>
      </c>
      <c r="DS88" s="92" t="str">
        <f>IF(DS$3='Rent Roll'!$U8,(('Rent Roll'!$W8*'Rent Roll'!$D8)*((1+'Rent Roll'!$X8)^('Reimbursement Breakout'!DS$2-1))),"-")</f>
        <v>-</v>
      </c>
      <c r="DT88" s="92" t="str">
        <f>IF(DT$3='Rent Roll'!$U8,(('Rent Roll'!$W8*'Rent Roll'!$D8)*((1+'Rent Roll'!$X8)^('Reimbursement Breakout'!DT$2-1))),"-")</f>
        <v>-</v>
      </c>
      <c r="DU88" s="92" t="str">
        <f>IF(DU$3='Rent Roll'!$U8,(('Rent Roll'!$W8*'Rent Roll'!$D8)*((1+'Rent Roll'!$X8)^('Reimbursement Breakout'!DU$2-1))),"-")</f>
        <v>-</v>
      </c>
      <c r="DV88" s="92" t="str">
        <f>IF(DV$3='Rent Roll'!$U8,(('Rent Roll'!$W8*'Rent Roll'!$D8)*((1+'Rent Roll'!$X8)^('Reimbursement Breakout'!DV$2-1))),"-")</f>
        <v>-</v>
      </c>
      <c r="DW88" s="92" t="str">
        <f>IF(DW$3='Rent Roll'!$U8,(('Rent Roll'!$W8*'Rent Roll'!$D8)*((1+'Rent Roll'!$X8)^('Reimbursement Breakout'!DW$2-1))),"-")</f>
        <v>-</v>
      </c>
      <c r="DX88" s="92" t="str">
        <f>IF(DX$3='Rent Roll'!$U8,(('Rent Roll'!$W8*'Rent Roll'!$D8)*((1+'Rent Roll'!$X8)^('Reimbursement Breakout'!DX$2-1))),"-")</f>
        <v>-</v>
      </c>
      <c r="DY88" s="92" t="str">
        <f>IF(DY$3='Rent Roll'!$U8,(('Rent Roll'!$W8*'Rent Roll'!$D8)*((1+'Rent Roll'!$X8)^('Reimbursement Breakout'!DY$2-1))),"-")</f>
        <v>-</v>
      </c>
      <c r="DZ88" s="92" t="str">
        <f>IF(DZ$3='Rent Roll'!$U8,(('Rent Roll'!$W8*'Rent Roll'!$D8)*((1+'Rent Roll'!$X8)^('Reimbursement Breakout'!DZ$2-1))),"-")</f>
        <v>-</v>
      </c>
      <c r="EA88" s="92" t="str">
        <f>IF(EA$3='Rent Roll'!$U8,(('Rent Roll'!$W8*'Rent Roll'!$D8)*((1+'Rent Roll'!$X8)^('Reimbursement Breakout'!EA$2-1))),"-")</f>
        <v>-</v>
      </c>
      <c r="EB88" s="92" t="str">
        <f>IF(EB$3='Rent Roll'!$U8,(('Rent Roll'!$W8*'Rent Roll'!$D8)*((1+'Rent Roll'!$X8)^('Reimbursement Breakout'!EB$2-1))),"-")</f>
        <v>-</v>
      </c>
      <c r="EC88" s="92" t="str">
        <f>IF(EC$3='Rent Roll'!$U8,(('Rent Roll'!$W8*'Rent Roll'!$D8)*((1+'Rent Roll'!$X8)^('Reimbursement Breakout'!EC$2-1))),"-")</f>
        <v>-</v>
      </c>
      <c r="ED88" s="92" t="str">
        <f>IF(ED$3='Rent Roll'!$U8,(('Rent Roll'!$W8*'Rent Roll'!$D8)*((1+'Rent Roll'!$X8)^('Reimbursement Breakout'!ED$2-1))),"-")</f>
        <v>-</v>
      </c>
      <c r="EE88" s="92" t="str">
        <f>IF(EE$3='Rent Roll'!$U8,(('Rent Roll'!$W8*'Rent Roll'!$D8)*((1+'Rent Roll'!$X8)^('Reimbursement Breakout'!EE$2-1))),"-")</f>
        <v>-</v>
      </c>
      <c r="EF88" s="214" t="str">
        <f>IF(EF$3='Rent Roll'!$U8,(('Rent Roll'!$W8*'Rent Roll'!$D8)*((1+'Rent Roll'!$X8)^('Reimbursement Breakout'!EF$2-1))),"-")</f>
        <v>-</v>
      </c>
      <c r="EG88" s="251" t="s">
        <v>109</v>
      </c>
    </row>
    <row r="89" spans="2:137" x14ac:dyDescent="0.25">
      <c r="B89" s="290"/>
      <c r="C89" s="287" t="str">
        <f>CONCATENATE('Rent Roll'!B9&amp;" - "&amp;'Rent Roll'!C9)</f>
        <v xml:space="preserve"> - </v>
      </c>
      <c r="D89" s="214">
        <f t="shared" si="281"/>
        <v>0</v>
      </c>
      <c r="E89" s="92" t="str">
        <f>IF(E$3='Rent Roll'!$U9,(('Rent Roll'!$W9*'Rent Roll'!$D9)*((1+'Rent Roll'!$X9)^('Reimbursement Breakout'!E$2-1))),"-")</f>
        <v>-</v>
      </c>
      <c r="F89" s="92" t="str">
        <f>IF(F$3='Rent Roll'!$U9,(('Rent Roll'!$W9*'Rent Roll'!$D9)*((1+'Rent Roll'!$X9)^('Reimbursement Breakout'!F$2-1))),"-")</f>
        <v>-</v>
      </c>
      <c r="G89" s="92" t="str">
        <f>IF(G$3='Rent Roll'!$U9,(('Rent Roll'!$W9*'Rent Roll'!$D9)*((1+'Rent Roll'!$X9)^('Reimbursement Breakout'!G$2-1))),"-")</f>
        <v>-</v>
      </c>
      <c r="H89" s="92" t="str">
        <f>IF(H$3='Rent Roll'!$U9,(('Rent Roll'!$W9*'Rent Roll'!$D9)*((1+'Rent Roll'!$X9)^('Reimbursement Breakout'!H$2-1))),"-")</f>
        <v>-</v>
      </c>
      <c r="I89" s="92" t="str">
        <f>IF(I$3='Rent Roll'!$U9,(('Rent Roll'!$W9*'Rent Roll'!$D9)*((1+'Rent Roll'!$X9)^('Reimbursement Breakout'!I$2-1))),"-")</f>
        <v>-</v>
      </c>
      <c r="J89" s="92" t="str">
        <f>IF(J$3='Rent Roll'!$U9,(('Rent Roll'!$W9*'Rent Roll'!$D9)*((1+'Rent Roll'!$X9)^('Reimbursement Breakout'!J$2-1))),"-")</f>
        <v>-</v>
      </c>
      <c r="K89" s="92" t="str">
        <f>IF(K$3='Rent Roll'!$U9,(('Rent Roll'!$W9*'Rent Roll'!$D9)*((1+'Rent Roll'!$X9)^('Reimbursement Breakout'!K$2-1))),"-")</f>
        <v>-</v>
      </c>
      <c r="L89" s="92" t="str">
        <f>IF(L$3='Rent Roll'!$U9,(('Rent Roll'!$W9*'Rent Roll'!$D9)*((1+'Rent Roll'!$X9)^('Reimbursement Breakout'!L$2-1))),"-")</f>
        <v>-</v>
      </c>
      <c r="M89" s="92" t="str">
        <f>IF(M$3='Rent Roll'!$U9,(('Rent Roll'!$W9*'Rent Roll'!$D9)*((1+'Rent Roll'!$X9)^('Reimbursement Breakout'!M$2-1))),"-")</f>
        <v>-</v>
      </c>
      <c r="N89" s="92" t="str">
        <f>IF(N$3='Rent Roll'!$U9,(('Rent Roll'!$W9*'Rent Roll'!$D9)*((1+'Rent Roll'!$X9)^('Reimbursement Breakout'!N$2-1))),"-")</f>
        <v>-</v>
      </c>
      <c r="O89" s="92" t="str">
        <f>IF(O$3='Rent Roll'!$U9,(('Rent Roll'!$W9*'Rent Roll'!$D9)*((1+'Rent Roll'!$X9)^('Reimbursement Breakout'!O$2-1))),"-")</f>
        <v>-</v>
      </c>
      <c r="P89" s="92" t="str">
        <f>IF(P$3='Rent Roll'!$U9,(('Rent Roll'!$W9*'Rent Roll'!$D9)*((1+'Rent Roll'!$X9)^('Reimbursement Breakout'!P$2-1))),"-")</f>
        <v>-</v>
      </c>
      <c r="Q89" s="92" t="str">
        <f>IF(Q$3='Rent Roll'!$U9,(('Rent Roll'!$W9*'Rent Roll'!$D9)*((1+'Rent Roll'!$X9)^('Reimbursement Breakout'!Q$2-1))),"-")</f>
        <v>-</v>
      </c>
      <c r="R89" s="92" t="str">
        <f>IF(R$3='Rent Roll'!$U9,(('Rent Roll'!$W9*'Rent Roll'!$D9)*((1+'Rent Roll'!$X9)^('Reimbursement Breakout'!R$2-1))),"-")</f>
        <v>-</v>
      </c>
      <c r="S89" s="92" t="str">
        <f>IF(S$3='Rent Roll'!$U9,(('Rent Roll'!$W9*'Rent Roll'!$D9)*((1+'Rent Roll'!$X9)^('Reimbursement Breakout'!S$2-1))),"-")</f>
        <v>-</v>
      </c>
      <c r="T89" s="92" t="str">
        <f>IF(T$3='Rent Roll'!$U9,(('Rent Roll'!$W9*'Rent Roll'!$D9)*((1+'Rent Roll'!$X9)^('Reimbursement Breakout'!T$2-1))),"-")</f>
        <v>-</v>
      </c>
      <c r="U89" s="92" t="str">
        <f>IF(U$3='Rent Roll'!$U9,(('Rent Roll'!$W9*'Rent Roll'!$D9)*((1+'Rent Roll'!$X9)^('Reimbursement Breakout'!U$2-1))),"-")</f>
        <v>-</v>
      </c>
      <c r="V89" s="92" t="str">
        <f>IF(V$3='Rent Roll'!$U9,(('Rent Roll'!$W9*'Rent Roll'!$D9)*((1+'Rent Roll'!$X9)^('Reimbursement Breakout'!V$2-1))),"-")</f>
        <v>-</v>
      </c>
      <c r="W89" s="92" t="str">
        <f>IF(W$3='Rent Roll'!$U9,(('Rent Roll'!$W9*'Rent Roll'!$D9)*((1+'Rent Roll'!$X9)^('Reimbursement Breakout'!W$2-1))),"-")</f>
        <v>-</v>
      </c>
      <c r="X89" s="92" t="str">
        <f>IF(X$3='Rent Roll'!$U9,(('Rent Roll'!$W9*'Rent Roll'!$D9)*((1+'Rent Roll'!$X9)^('Reimbursement Breakout'!X$2-1))),"-")</f>
        <v>-</v>
      </c>
      <c r="Y89" s="92" t="str">
        <f>IF(Y$3='Rent Roll'!$U9,(('Rent Roll'!$W9*'Rent Roll'!$D9)*((1+'Rent Roll'!$X9)^('Reimbursement Breakout'!Y$2-1))),"-")</f>
        <v>-</v>
      </c>
      <c r="Z89" s="92" t="str">
        <f>IF(Z$3='Rent Roll'!$U9,(('Rent Roll'!$W9*'Rent Roll'!$D9)*((1+'Rent Roll'!$X9)^('Reimbursement Breakout'!Z$2-1))),"-")</f>
        <v>-</v>
      </c>
      <c r="AA89" s="92" t="str">
        <f>IF(AA$3='Rent Roll'!$U9,(('Rent Roll'!$W9*'Rent Roll'!$D9)*((1+'Rent Roll'!$X9)^('Reimbursement Breakout'!AA$2-1))),"-")</f>
        <v>-</v>
      </c>
      <c r="AB89" s="92" t="str">
        <f>IF(AB$3='Rent Roll'!$U9,(('Rent Roll'!$W9*'Rent Roll'!$D9)*((1+'Rent Roll'!$X9)^('Reimbursement Breakout'!AB$2-1))),"-")</f>
        <v>-</v>
      </c>
      <c r="AC89" s="92" t="str">
        <f>IF(AC$3='Rent Roll'!$U9,(('Rent Roll'!$W9*'Rent Roll'!$D9)*((1+'Rent Roll'!$X9)^('Reimbursement Breakout'!AC$2-1))),"-")</f>
        <v>-</v>
      </c>
      <c r="AD89" s="92" t="str">
        <f>IF(AD$3='Rent Roll'!$U9,(('Rent Roll'!$W9*'Rent Roll'!$D9)*((1+'Rent Roll'!$X9)^('Reimbursement Breakout'!AD$2-1))),"-")</f>
        <v>-</v>
      </c>
      <c r="AE89" s="92" t="str">
        <f>IF(AE$3='Rent Roll'!$U9,(('Rent Roll'!$W9*'Rent Roll'!$D9)*((1+'Rent Roll'!$X9)^('Reimbursement Breakout'!AE$2-1))),"-")</f>
        <v>-</v>
      </c>
      <c r="AF89" s="92" t="str">
        <f>IF(AF$3='Rent Roll'!$U9,(('Rent Roll'!$W9*'Rent Roll'!$D9)*((1+'Rent Roll'!$X9)^('Reimbursement Breakout'!AF$2-1))),"-")</f>
        <v>-</v>
      </c>
      <c r="AG89" s="92" t="str">
        <f>IF(AG$3='Rent Roll'!$U9,(('Rent Roll'!$W9*'Rent Roll'!$D9)*((1+'Rent Roll'!$X9)^('Reimbursement Breakout'!AG$2-1))),"-")</f>
        <v>-</v>
      </c>
      <c r="AH89" s="92" t="str">
        <f>IF(AH$3='Rent Roll'!$U9,(('Rent Roll'!$W9*'Rent Roll'!$D9)*((1+'Rent Roll'!$X9)^('Reimbursement Breakout'!AH$2-1))),"-")</f>
        <v>-</v>
      </c>
      <c r="AI89" s="92" t="str">
        <f>IF(AI$3='Rent Roll'!$U9,(('Rent Roll'!$W9*'Rent Roll'!$D9)*((1+'Rent Roll'!$X9)^('Reimbursement Breakout'!AI$2-1))),"-")</f>
        <v>-</v>
      </c>
      <c r="AJ89" s="92" t="str">
        <f>IF(AJ$3='Rent Roll'!$U9,(('Rent Roll'!$W9*'Rent Roll'!$D9)*((1+'Rent Roll'!$X9)^('Reimbursement Breakout'!AJ$2-1))),"-")</f>
        <v>-</v>
      </c>
      <c r="AK89" s="92" t="str">
        <f>IF(AK$3='Rent Roll'!$U9,(('Rent Roll'!$W9*'Rent Roll'!$D9)*((1+'Rent Roll'!$X9)^('Reimbursement Breakout'!AK$2-1))),"-")</f>
        <v>-</v>
      </c>
      <c r="AL89" s="92" t="str">
        <f>IF(AL$3='Rent Roll'!$U9,(('Rent Roll'!$W9*'Rent Roll'!$D9)*((1+'Rent Roll'!$X9)^('Reimbursement Breakout'!AL$2-1))),"-")</f>
        <v>-</v>
      </c>
      <c r="AM89" s="92" t="str">
        <f>IF(AM$3='Rent Roll'!$U9,(('Rent Roll'!$W9*'Rent Roll'!$D9)*((1+'Rent Roll'!$X9)^('Reimbursement Breakout'!AM$2-1))),"-")</f>
        <v>-</v>
      </c>
      <c r="AN89" s="92" t="str">
        <f>IF(AN$3='Rent Roll'!$U9,(('Rent Roll'!$W9*'Rent Roll'!$D9)*((1+'Rent Roll'!$X9)^('Reimbursement Breakout'!AN$2-1))),"-")</f>
        <v>-</v>
      </c>
      <c r="AO89" s="92" t="str">
        <f>IF(AO$3='Rent Roll'!$U9,(('Rent Roll'!$W9*'Rent Roll'!$D9)*((1+'Rent Roll'!$X9)^('Reimbursement Breakout'!AO$2-1))),"-")</f>
        <v>-</v>
      </c>
      <c r="AP89" s="92" t="str">
        <f>IF(AP$3='Rent Roll'!$U9,(('Rent Roll'!$W9*'Rent Roll'!$D9)*((1+'Rent Roll'!$X9)^('Reimbursement Breakout'!AP$2-1))),"-")</f>
        <v>-</v>
      </c>
      <c r="AQ89" s="92" t="str">
        <f>IF(AQ$3='Rent Roll'!$U9,(('Rent Roll'!$W9*'Rent Roll'!$D9)*((1+'Rent Roll'!$X9)^('Reimbursement Breakout'!AQ$2-1))),"-")</f>
        <v>-</v>
      </c>
      <c r="AR89" s="92" t="str">
        <f>IF(AR$3='Rent Roll'!$U9,(('Rent Roll'!$W9*'Rent Roll'!$D9)*((1+'Rent Roll'!$X9)^('Reimbursement Breakout'!AR$2-1))),"-")</f>
        <v>-</v>
      </c>
      <c r="AS89" s="92" t="str">
        <f>IF(AS$3='Rent Roll'!$U9,(('Rent Roll'!$W9*'Rent Roll'!$D9)*((1+'Rent Roll'!$X9)^('Reimbursement Breakout'!AS$2-1))),"-")</f>
        <v>-</v>
      </c>
      <c r="AT89" s="92" t="str">
        <f>IF(AT$3='Rent Roll'!$U9,(('Rent Roll'!$W9*'Rent Roll'!$D9)*((1+'Rent Roll'!$X9)^('Reimbursement Breakout'!AT$2-1))),"-")</f>
        <v>-</v>
      </c>
      <c r="AU89" s="92" t="str">
        <f>IF(AU$3='Rent Roll'!$U9,(('Rent Roll'!$W9*'Rent Roll'!$D9)*((1+'Rent Roll'!$X9)^('Reimbursement Breakout'!AU$2-1))),"-")</f>
        <v>-</v>
      </c>
      <c r="AV89" s="92" t="str">
        <f>IF(AV$3='Rent Roll'!$U9,(('Rent Roll'!$W9*'Rent Roll'!$D9)*((1+'Rent Roll'!$X9)^('Reimbursement Breakout'!AV$2-1))),"-")</f>
        <v>-</v>
      </c>
      <c r="AW89" s="92" t="str">
        <f>IF(AW$3='Rent Roll'!$U9,(('Rent Roll'!$W9*'Rent Roll'!$D9)*((1+'Rent Roll'!$X9)^('Reimbursement Breakout'!AW$2-1))),"-")</f>
        <v>-</v>
      </c>
      <c r="AX89" s="92" t="str">
        <f>IF(AX$3='Rent Roll'!$U9,(('Rent Roll'!$W9*'Rent Roll'!$D9)*((1+'Rent Roll'!$X9)^('Reimbursement Breakout'!AX$2-1))),"-")</f>
        <v>-</v>
      </c>
      <c r="AY89" s="92" t="str">
        <f>IF(AY$3='Rent Roll'!$U9,(('Rent Roll'!$W9*'Rent Roll'!$D9)*((1+'Rent Roll'!$X9)^('Reimbursement Breakout'!AY$2-1))),"-")</f>
        <v>-</v>
      </c>
      <c r="AZ89" s="92" t="str">
        <f>IF(AZ$3='Rent Roll'!$U9,(('Rent Roll'!$W9*'Rent Roll'!$D9)*((1+'Rent Roll'!$X9)^('Reimbursement Breakout'!AZ$2-1))),"-")</f>
        <v>-</v>
      </c>
      <c r="BA89" s="92" t="str">
        <f>IF(BA$3='Rent Roll'!$U9,(('Rent Roll'!$W9*'Rent Roll'!$D9)*((1+'Rent Roll'!$X9)^('Reimbursement Breakout'!BA$2-1))),"-")</f>
        <v>-</v>
      </c>
      <c r="BB89" s="92" t="str">
        <f>IF(BB$3='Rent Roll'!$U9,(('Rent Roll'!$W9*'Rent Roll'!$D9)*((1+'Rent Roll'!$X9)^('Reimbursement Breakout'!BB$2-1))),"-")</f>
        <v>-</v>
      </c>
      <c r="BC89" s="92" t="str">
        <f>IF(BC$3='Rent Roll'!$U9,(('Rent Roll'!$W9*'Rent Roll'!$D9)*((1+'Rent Roll'!$X9)^('Reimbursement Breakout'!BC$2-1))),"-")</f>
        <v>-</v>
      </c>
      <c r="BD89" s="92" t="str">
        <f>IF(BD$3='Rent Roll'!$U9,(('Rent Roll'!$W9*'Rent Roll'!$D9)*((1+'Rent Roll'!$X9)^('Reimbursement Breakout'!BD$2-1))),"-")</f>
        <v>-</v>
      </c>
      <c r="BE89" s="92" t="str">
        <f>IF(BE$3='Rent Roll'!$U9,(('Rent Roll'!$W9*'Rent Roll'!$D9)*((1+'Rent Roll'!$X9)^('Reimbursement Breakout'!BE$2-1))),"-")</f>
        <v>-</v>
      </c>
      <c r="BF89" s="92" t="str">
        <f>IF(BF$3='Rent Roll'!$U9,(('Rent Roll'!$W9*'Rent Roll'!$D9)*((1+'Rent Roll'!$X9)^('Reimbursement Breakout'!BF$2-1))),"-")</f>
        <v>-</v>
      </c>
      <c r="BG89" s="92" t="str">
        <f>IF(BG$3='Rent Roll'!$U9,(('Rent Roll'!$W9*'Rent Roll'!$D9)*((1+'Rent Roll'!$X9)^('Reimbursement Breakout'!BG$2-1))),"-")</f>
        <v>-</v>
      </c>
      <c r="BH89" s="92" t="str">
        <f>IF(BH$3='Rent Roll'!$U9,(('Rent Roll'!$W9*'Rent Roll'!$D9)*((1+'Rent Roll'!$X9)^('Reimbursement Breakout'!BH$2-1))),"-")</f>
        <v>-</v>
      </c>
      <c r="BI89" s="92" t="str">
        <f>IF(BI$3='Rent Roll'!$U9,(('Rent Roll'!$W9*'Rent Roll'!$D9)*((1+'Rent Roll'!$X9)^('Reimbursement Breakout'!BI$2-1))),"-")</f>
        <v>-</v>
      </c>
      <c r="BJ89" s="92" t="str">
        <f>IF(BJ$3='Rent Roll'!$U9,(('Rent Roll'!$W9*'Rent Roll'!$D9)*((1+'Rent Roll'!$X9)^('Reimbursement Breakout'!BJ$2-1))),"-")</f>
        <v>-</v>
      </c>
      <c r="BK89" s="92" t="str">
        <f>IF(BK$3='Rent Roll'!$U9,(('Rent Roll'!$W9*'Rent Roll'!$D9)*((1+'Rent Roll'!$X9)^('Reimbursement Breakout'!BK$2-1))),"-")</f>
        <v>-</v>
      </c>
      <c r="BL89" s="92" t="str">
        <f>IF(BL$3='Rent Roll'!$U9,(('Rent Roll'!$W9*'Rent Roll'!$D9)*((1+'Rent Roll'!$X9)^('Reimbursement Breakout'!BL$2-1))),"-")</f>
        <v>-</v>
      </c>
      <c r="BM89" s="92" t="str">
        <f>IF(BM$3='Rent Roll'!$U9,(('Rent Roll'!$W9*'Rent Roll'!$D9)*((1+'Rent Roll'!$X9)^('Reimbursement Breakout'!BM$2-1))),"-")</f>
        <v>-</v>
      </c>
      <c r="BN89" s="92" t="str">
        <f>IF(BN$3='Rent Roll'!$U9,(('Rent Roll'!$W9*'Rent Roll'!$D9)*((1+'Rent Roll'!$X9)^('Reimbursement Breakout'!BN$2-1))),"-")</f>
        <v>-</v>
      </c>
      <c r="BO89" s="92" t="str">
        <f>IF(BO$3='Rent Roll'!$U9,(('Rent Roll'!$W9*'Rent Roll'!$D9)*((1+'Rent Roll'!$X9)^('Reimbursement Breakout'!BO$2-1))),"-")</f>
        <v>-</v>
      </c>
      <c r="BP89" s="92" t="str">
        <f>IF(BP$3='Rent Roll'!$U9,(('Rent Roll'!$W9*'Rent Roll'!$D9)*((1+'Rent Roll'!$X9)^('Reimbursement Breakout'!BP$2-1))),"-")</f>
        <v>-</v>
      </c>
      <c r="BQ89" s="92" t="str">
        <f>IF(BQ$3='Rent Roll'!$U9,(('Rent Roll'!$W9*'Rent Roll'!$D9)*((1+'Rent Roll'!$X9)^('Reimbursement Breakout'!BQ$2-1))),"-")</f>
        <v>-</v>
      </c>
      <c r="BR89" s="92" t="str">
        <f>IF(BR$3='Rent Roll'!$U9,(('Rent Roll'!$W9*'Rent Roll'!$D9)*((1+'Rent Roll'!$X9)^('Reimbursement Breakout'!BR$2-1))),"-")</f>
        <v>-</v>
      </c>
      <c r="BS89" s="92" t="str">
        <f>IF(BS$3='Rent Roll'!$U9,(('Rent Roll'!$W9*'Rent Roll'!$D9)*((1+'Rent Roll'!$X9)^('Reimbursement Breakout'!BS$2-1))),"-")</f>
        <v>-</v>
      </c>
      <c r="BT89" s="92" t="str">
        <f>IF(BT$3='Rent Roll'!$U9,(('Rent Roll'!$W9*'Rent Roll'!$D9)*((1+'Rent Roll'!$X9)^('Reimbursement Breakout'!BT$2-1))),"-")</f>
        <v>-</v>
      </c>
      <c r="BU89" s="92" t="str">
        <f>IF(BU$3='Rent Roll'!$U9,(('Rent Roll'!$W9*'Rent Roll'!$D9)*((1+'Rent Roll'!$X9)^('Reimbursement Breakout'!BU$2-1))),"-")</f>
        <v>-</v>
      </c>
      <c r="BV89" s="92" t="str">
        <f>IF(BV$3='Rent Roll'!$U9,(('Rent Roll'!$W9*'Rent Roll'!$D9)*((1+'Rent Roll'!$X9)^('Reimbursement Breakout'!BV$2-1))),"-")</f>
        <v>-</v>
      </c>
      <c r="BW89" s="92" t="str">
        <f>IF(BW$3='Rent Roll'!$U9,(('Rent Roll'!$W9*'Rent Roll'!$D9)*((1+'Rent Roll'!$X9)^('Reimbursement Breakout'!BW$2-1))),"-")</f>
        <v>-</v>
      </c>
      <c r="BX89" s="92" t="str">
        <f>IF(BX$3='Rent Roll'!$U9,(('Rent Roll'!$W9*'Rent Roll'!$D9)*((1+'Rent Roll'!$X9)^('Reimbursement Breakout'!BX$2-1))),"-")</f>
        <v>-</v>
      </c>
      <c r="BY89" s="92" t="str">
        <f>IF(BY$3='Rent Roll'!$U9,(('Rent Roll'!$W9*'Rent Roll'!$D9)*((1+'Rent Roll'!$X9)^('Reimbursement Breakout'!BY$2-1))),"-")</f>
        <v>-</v>
      </c>
      <c r="BZ89" s="92" t="str">
        <f>IF(BZ$3='Rent Roll'!$U9,(('Rent Roll'!$W9*'Rent Roll'!$D9)*((1+'Rent Roll'!$X9)^('Reimbursement Breakout'!BZ$2-1))),"-")</f>
        <v>-</v>
      </c>
      <c r="CA89" s="92" t="str">
        <f>IF(CA$3='Rent Roll'!$U9,(('Rent Roll'!$W9*'Rent Roll'!$D9)*((1+'Rent Roll'!$X9)^('Reimbursement Breakout'!CA$2-1))),"-")</f>
        <v>-</v>
      </c>
      <c r="CB89" s="92" t="str">
        <f>IF(CB$3='Rent Roll'!$U9,(('Rent Roll'!$W9*'Rent Roll'!$D9)*((1+'Rent Roll'!$X9)^('Reimbursement Breakout'!CB$2-1))),"-")</f>
        <v>-</v>
      </c>
      <c r="CC89" s="92" t="str">
        <f>IF(CC$3='Rent Roll'!$U9,(('Rent Roll'!$W9*'Rent Roll'!$D9)*((1+'Rent Roll'!$X9)^('Reimbursement Breakout'!CC$2-1))),"-")</f>
        <v>-</v>
      </c>
      <c r="CD89" s="92" t="str">
        <f>IF(CD$3='Rent Roll'!$U9,(('Rent Roll'!$W9*'Rent Roll'!$D9)*((1+'Rent Roll'!$X9)^('Reimbursement Breakout'!CD$2-1))),"-")</f>
        <v>-</v>
      </c>
      <c r="CE89" s="92" t="str">
        <f>IF(CE$3='Rent Roll'!$U9,(('Rent Roll'!$W9*'Rent Roll'!$D9)*((1+'Rent Roll'!$X9)^('Reimbursement Breakout'!CE$2-1))),"-")</f>
        <v>-</v>
      </c>
      <c r="CF89" s="92" t="str">
        <f>IF(CF$3='Rent Roll'!$U9,(('Rent Roll'!$W9*'Rent Roll'!$D9)*((1+'Rent Roll'!$X9)^('Reimbursement Breakout'!CF$2-1))),"-")</f>
        <v>-</v>
      </c>
      <c r="CG89" s="92" t="str">
        <f>IF(CG$3='Rent Roll'!$U9,(('Rent Roll'!$W9*'Rent Roll'!$D9)*((1+'Rent Roll'!$X9)^('Reimbursement Breakout'!CG$2-1))),"-")</f>
        <v>-</v>
      </c>
      <c r="CH89" s="92" t="str">
        <f>IF(CH$3='Rent Roll'!$U9,(('Rent Roll'!$W9*'Rent Roll'!$D9)*((1+'Rent Roll'!$X9)^('Reimbursement Breakout'!CH$2-1))),"-")</f>
        <v>-</v>
      </c>
      <c r="CI89" s="92" t="str">
        <f>IF(CI$3='Rent Roll'!$U9,(('Rent Roll'!$W9*'Rent Roll'!$D9)*((1+'Rent Roll'!$X9)^('Reimbursement Breakout'!CI$2-1))),"-")</f>
        <v>-</v>
      </c>
      <c r="CJ89" s="92" t="str">
        <f>IF(CJ$3='Rent Roll'!$U9,(('Rent Roll'!$W9*'Rent Roll'!$D9)*((1+'Rent Roll'!$X9)^('Reimbursement Breakout'!CJ$2-1))),"-")</f>
        <v>-</v>
      </c>
      <c r="CK89" s="92" t="str">
        <f>IF(CK$3='Rent Roll'!$U9,(('Rent Roll'!$W9*'Rent Roll'!$D9)*((1+'Rent Roll'!$X9)^('Reimbursement Breakout'!CK$2-1))),"-")</f>
        <v>-</v>
      </c>
      <c r="CL89" s="92" t="str">
        <f>IF(CL$3='Rent Roll'!$U9,(('Rent Roll'!$W9*'Rent Roll'!$D9)*((1+'Rent Roll'!$X9)^('Reimbursement Breakout'!CL$2-1))),"-")</f>
        <v>-</v>
      </c>
      <c r="CM89" s="92" t="str">
        <f>IF(CM$3='Rent Roll'!$U9,(('Rent Roll'!$W9*'Rent Roll'!$D9)*((1+'Rent Roll'!$X9)^('Reimbursement Breakout'!CM$2-1))),"-")</f>
        <v>-</v>
      </c>
      <c r="CN89" s="92" t="str">
        <f>IF(CN$3='Rent Roll'!$U9,(('Rent Roll'!$W9*'Rent Roll'!$D9)*((1+'Rent Roll'!$X9)^('Reimbursement Breakout'!CN$2-1))),"-")</f>
        <v>-</v>
      </c>
      <c r="CO89" s="92" t="str">
        <f>IF(CO$3='Rent Roll'!$U9,(('Rent Roll'!$W9*'Rent Roll'!$D9)*((1+'Rent Roll'!$X9)^('Reimbursement Breakout'!CO$2-1))),"-")</f>
        <v>-</v>
      </c>
      <c r="CP89" s="92" t="str">
        <f>IF(CP$3='Rent Roll'!$U9,(('Rent Roll'!$W9*'Rent Roll'!$D9)*((1+'Rent Roll'!$X9)^('Reimbursement Breakout'!CP$2-1))),"-")</f>
        <v>-</v>
      </c>
      <c r="CQ89" s="92" t="str">
        <f>IF(CQ$3='Rent Roll'!$U9,(('Rent Roll'!$W9*'Rent Roll'!$D9)*((1+'Rent Roll'!$X9)^('Reimbursement Breakout'!CQ$2-1))),"-")</f>
        <v>-</v>
      </c>
      <c r="CR89" s="92" t="str">
        <f>IF(CR$3='Rent Roll'!$U9,(('Rent Roll'!$W9*'Rent Roll'!$D9)*((1+'Rent Roll'!$X9)^('Reimbursement Breakout'!CR$2-1))),"-")</f>
        <v>-</v>
      </c>
      <c r="CS89" s="92" t="str">
        <f>IF(CS$3='Rent Roll'!$U9,(('Rent Roll'!$W9*'Rent Roll'!$D9)*((1+'Rent Roll'!$X9)^('Reimbursement Breakout'!CS$2-1))),"-")</f>
        <v>-</v>
      </c>
      <c r="CT89" s="92" t="str">
        <f>IF(CT$3='Rent Roll'!$U9,(('Rent Roll'!$W9*'Rent Roll'!$D9)*((1+'Rent Roll'!$X9)^('Reimbursement Breakout'!CT$2-1))),"-")</f>
        <v>-</v>
      </c>
      <c r="CU89" s="92" t="str">
        <f>IF(CU$3='Rent Roll'!$U9,(('Rent Roll'!$W9*'Rent Roll'!$D9)*((1+'Rent Roll'!$X9)^('Reimbursement Breakout'!CU$2-1))),"-")</f>
        <v>-</v>
      </c>
      <c r="CV89" s="92" t="str">
        <f>IF(CV$3='Rent Roll'!$U9,(('Rent Roll'!$W9*'Rent Roll'!$D9)*((1+'Rent Roll'!$X9)^('Reimbursement Breakout'!CV$2-1))),"-")</f>
        <v>-</v>
      </c>
      <c r="CW89" s="92" t="str">
        <f>IF(CW$3='Rent Roll'!$U9,(('Rent Roll'!$W9*'Rent Roll'!$D9)*((1+'Rent Roll'!$X9)^('Reimbursement Breakout'!CW$2-1))),"-")</f>
        <v>-</v>
      </c>
      <c r="CX89" s="92" t="str">
        <f>IF(CX$3='Rent Roll'!$U9,(('Rent Roll'!$W9*'Rent Roll'!$D9)*((1+'Rent Roll'!$X9)^('Reimbursement Breakout'!CX$2-1))),"-")</f>
        <v>-</v>
      </c>
      <c r="CY89" s="92" t="str">
        <f>IF(CY$3='Rent Roll'!$U9,(('Rent Roll'!$W9*'Rent Roll'!$D9)*((1+'Rent Roll'!$X9)^('Reimbursement Breakout'!CY$2-1))),"-")</f>
        <v>-</v>
      </c>
      <c r="CZ89" s="92" t="str">
        <f>IF(CZ$3='Rent Roll'!$U9,(('Rent Roll'!$W9*'Rent Roll'!$D9)*((1+'Rent Roll'!$X9)^('Reimbursement Breakout'!CZ$2-1))),"-")</f>
        <v>-</v>
      </c>
      <c r="DA89" s="92" t="str">
        <f>IF(DA$3='Rent Roll'!$U9,(('Rent Roll'!$W9*'Rent Roll'!$D9)*((1+'Rent Roll'!$X9)^('Reimbursement Breakout'!DA$2-1))),"-")</f>
        <v>-</v>
      </c>
      <c r="DB89" s="92" t="str">
        <f>IF(DB$3='Rent Roll'!$U9,(('Rent Roll'!$W9*'Rent Roll'!$D9)*((1+'Rent Roll'!$X9)^('Reimbursement Breakout'!DB$2-1))),"-")</f>
        <v>-</v>
      </c>
      <c r="DC89" s="92" t="str">
        <f>IF(DC$3='Rent Roll'!$U9,(('Rent Roll'!$W9*'Rent Roll'!$D9)*((1+'Rent Roll'!$X9)^('Reimbursement Breakout'!DC$2-1))),"-")</f>
        <v>-</v>
      </c>
      <c r="DD89" s="92" t="str">
        <f>IF(DD$3='Rent Roll'!$U9,(('Rent Roll'!$W9*'Rent Roll'!$D9)*((1+'Rent Roll'!$X9)^('Reimbursement Breakout'!DD$2-1))),"-")</f>
        <v>-</v>
      </c>
      <c r="DE89" s="92" t="str">
        <f>IF(DE$3='Rent Roll'!$U9,(('Rent Roll'!$W9*'Rent Roll'!$D9)*((1+'Rent Roll'!$X9)^('Reimbursement Breakout'!DE$2-1))),"-")</f>
        <v>-</v>
      </c>
      <c r="DF89" s="92" t="str">
        <f>IF(DF$3='Rent Roll'!$U9,(('Rent Roll'!$W9*'Rent Roll'!$D9)*((1+'Rent Roll'!$X9)^('Reimbursement Breakout'!DF$2-1))),"-")</f>
        <v>-</v>
      </c>
      <c r="DG89" s="92" t="str">
        <f>IF(DG$3='Rent Roll'!$U9,(('Rent Roll'!$W9*'Rent Roll'!$D9)*((1+'Rent Roll'!$X9)^('Reimbursement Breakout'!DG$2-1))),"-")</f>
        <v>-</v>
      </c>
      <c r="DH89" s="92" t="str">
        <f>IF(DH$3='Rent Roll'!$U9,(('Rent Roll'!$W9*'Rent Roll'!$D9)*((1+'Rent Roll'!$X9)^('Reimbursement Breakout'!DH$2-1))),"-")</f>
        <v>-</v>
      </c>
      <c r="DI89" s="92" t="str">
        <f>IF(DI$3='Rent Roll'!$U9,(('Rent Roll'!$W9*'Rent Roll'!$D9)*((1+'Rent Roll'!$X9)^('Reimbursement Breakout'!DI$2-1))),"-")</f>
        <v>-</v>
      </c>
      <c r="DJ89" s="92" t="str">
        <f>IF(DJ$3='Rent Roll'!$U9,(('Rent Roll'!$W9*'Rent Roll'!$D9)*((1+'Rent Roll'!$X9)^('Reimbursement Breakout'!DJ$2-1))),"-")</f>
        <v>-</v>
      </c>
      <c r="DK89" s="92" t="str">
        <f>IF(DK$3='Rent Roll'!$U9,(('Rent Roll'!$W9*'Rent Roll'!$D9)*((1+'Rent Roll'!$X9)^('Reimbursement Breakout'!DK$2-1))),"-")</f>
        <v>-</v>
      </c>
      <c r="DL89" s="92" t="str">
        <f>IF(DL$3='Rent Roll'!$U9,(('Rent Roll'!$W9*'Rent Roll'!$D9)*((1+'Rent Roll'!$X9)^('Reimbursement Breakout'!DL$2-1))),"-")</f>
        <v>-</v>
      </c>
      <c r="DM89" s="92" t="str">
        <f>IF(DM$3='Rent Roll'!$U9,(('Rent Roll'!$W9*'Rent Roll'!$D9)*((1+'Rent Roll'!$X9)^('Reimbursement Breakout'!DM$2-1))),"-")</f>
        <v>-</v>
      </c>
      <c r="DN89" s="92" t="str">
        <f>IF(DN$3='Rent Roll'!$U9,(('Rent Roll'!$W9*'Rent Roll'!$D9)*((1+'Rent Roll'!$X9)^('Reimbursement Breakout'!DN$2-1))),"-")</f>
        <v>-</v>
      </c>
      <c r="DO89" s="92" t="str">
        <f>IF(DO$3='Rent Roll'!$U9,(('Rent Roll'!$W9*'Rent Roll'!$D9)*((1+'Rent Roll'!$X9)^('Reimbursement Breakout'!DO$2-1))),"-")</f>
        <v>-</v>
      </c>
      <c r="DP89" s="92" t="str">
        <f>IF(DP$3='Rent Roll'!$U9,(('Rent Roll'!$W9*'Rent Roll'!$D9)*((1+'Rent Roll'!$X9)^('Reimbursement Breakout'!DP$2-1))),"-")</f>
        <v>-</v>
      </c>
      <c r="DQ89" s="92" t="str">
        <f>IF(DQ$3='Rent Roll'!$U9,(('Rent Roll'!$W9*'Rent Roll'!$D9)*((1+'Rent Roll'!$X9)^('Reimbursement Breakout'!DQ$2-1))),"-")</f>
        <v>-</v>
      </c>
      <c r="DR89" s="92" t="str">
        <f>IF(DR$3='Rent Roll'!$U9,(('Rent Roll'!$W9*'Rent Roll'!$D9)*((1+'Rent Roll'!$X9)^('Reimbursement Breakout'!DR$2-1))),"-")</f>
        <v>-</v>
      </c>
      <c r="DS89" s="92" t="str">
        <f>IF(DS$3='Rent Roll'!$U9,(('Rent Roll'!$W9*'Rent Roll'!$D9)*((1+'Rent Roll'!$X9)^('Reimbursement Breakout'!DS$2-1))),"-")</f>
        <v>-</v>
      </c>
      <c r="DT89" s="92" t="str">
        <f>IF(DT$3='Rent Roll'!$U9,(('Rent Roll'!$W9*'Rent Roll'!$D9)*((1+'Rent Roll'!$X9)^('Reimbursement Breakout'!DT$2-1))),"-")</f>
        <v>-</v>
      </c>
      <c r="DU89" s="92" t="str">
        <f>IF(DU$3='Rent Roll'!$U9,(('Rent Roll'!$W9*'Rent Roll'!$D9)*((1+'Rent Roll'!$X9)^('Reimbursement Breakout'!DU$2-1))),"-")</f>
        <v>-</v>
      </c>
      <c r="DV89" s="92" t="str">
        <f>IF(DV$3='Rent Roll'!$U9,(('Rent Roll'!$W9*'Rent Roll'!$D9)*((1+'Rent Roll'!$X9)^('Reimbursement Breakout'!DV$2-1))),"-")</f>
        <v>-</v>
      </c>
      <c r="DW89" s="92" t="str">
        <f>IF(DW$3='Rent Roll'!$U9,(('Rent Roll'!$W9*'Rent Roll'!$D9)*((1+'Rent Roll'!$X9)^('Reimbursement Breakout'!DW$2-1))),"-")</f>
        <v>-</v>
      </c>
      <c r="DX89" s="92" t="str">
        <f>IF(DX$3='Rent Roll'!$U9,(('Rent Roll'!$W9*'Rent Roll'!$D9)*((1+'Rent Roll'!$X9)^('Reimbursement Breakout'!DX$2-1))),"-")</f>
        <v>-</v>
      </c>
      <c r="DY89" s="92" t="str">
        <f>IF(DY$3='Rent Roll'!$U9,(('Rent Roll'!$W9*'Rent Roll'!$D9)*((1+'Rent Roll'!$X9)^('Reimbursement Breakout'!DY$2-1))),"-")</f>
        <v>-</v>
      </c>
      <c r="DZ89" s="92" t="str">
        <f>IF(DZ$3='Rent Roll'!$U9,(('Rent Roll'!$W9*'Rent Roll'!$D9)*((1+'Rent Roll'!$X9)^('Reimbursement Breakout'!DZ$2-1))),"-")</f>
        <v>-</v>
      </c>
      <c r="EA89" s="92" t="str">
        <f>IF(EA$3='Rent Roll'!$U9,(('Rent Roll'!$W9*'Rent Roll'!$D9)*((1+'Rent Roll'!$X9)^('Reimbursement Breakout'!EA$2-1))),"-")</f>
        <v>-</v>
      </c>
      <c r="EB89" s="92" t="str">
        <f>IF(EB$3='Rent Roll'!$U9,(('Rent Roll'!$W9*'Rent Roll'!$D9)*((1+'Rent Roll'!$X9)^('Reimbursement Breakout'!EB$2-1))),"-")</f>
        <v>-</v>
      </c>
      <c r="EC89" s="92" t="str">
        <f>IF(EC$3='Rent Roll'!$U9,(('Rent Roll'!$W9*'Rent Roll'!$D9)*((1+'Rent Roll'!$X9)^('Reimbursement Breakout'!EC$2-1))),"-")</f>
        <v>-</v>
      </c>
      <c r="ED89" s="92" t="str">
        <f>IF(ED$3='Rent Roll'!$U9,(('Rent Roll'!$W9*'Rent Roll'!$D9)*((1+'Rent Roll'!$X9)^('Reimbursement Breakout'!ED$2-1))),"-")</f>
        <v>-</v>
      </c>
      <c r="EE89" s="92" t="str">
        <f>IF(EE$3='Rent Roll'!$U9,(('Rent Roll'!$W9*'Rent Roll'!$D9)*((1+'Rent Roll'!$X9)^('Reimbursement Breakout'!EE$2-1))),"-")</f>
        <v>-</v>
      </c>
      <c r="EF89" s="214" t="str">
        <f>IF(EF$3='Rent Roll'!$U9,(('Rent Roll'!$W9*'Rent Roll'!$D9)*((1+'Rent Roll'!$X9)^('Reimbursement Breakout'!EF$2-1))),"-")</f>
        <v>-</v>
      </c>
      <c r="EG89" s="251" t="s">
        <v>109</v>
      </c>
    </row>
    <row r="90" spans="2:137" x14ac:dyDescent="0.25">
      <c r="B90" s="290"/>
      <c r="C90" s="287" t="str">
        <f>CONCATENATE('Rent Roll'!B10&amp;" - "&amp;'Rent Roll'!C10)</f>
        <v xml:space="preserve"> - </v>
      </c>
      <c r="D90" s="214">
        <f t="shared" si="281"/>
        <v>0</v>
      </c>
      <c r="E90" s="92" t="str">
        <f>IF(E$3='Rent Roll'!$U10,(('Rent Roll'!$W10*'Rent Roll'!$D10)*((1+'Rent Roll'!$X10)^('Reimbursement Breakout'!E$2-1))),"-")</f>
        <v>-</v>
      </c>
      <c r="F90" s="92" t="str">
        <f>IF(F$3='Rent Roll'!$U10,(('Rent Roll'!$W10*'Rent Roll'!$D10)*((1+'Rent Roll'!$X10)^('Reimbursement Breakout'!F$2-1))),"-")</f>
        <v>-</v>
      </c>
      <c r="G90" s="92" t="str">
        <f>IF(G$3='Rent Roll'!$U10,(('Rent Roll'!$W10*'Rent Roll'!$D10)*((1+'Rent Roll'!$X10)^('Reimbursement Breakout'!G$2-1))),"-")</f>
        <v>-</v>
      </c>
      <c r="H90" s="92" t="str">
        <f>IF(H$3='Rent Roll'!$U10,(('Rent Roll'!$W10*'Rent Roll'!$D10)*((1+'Rent Roll'!$X10)^('Reimbursement Breakout'!H$2-1))),"-")</f>
        <v>-</v>
      </c>
      <c r="I90" s="92" t="str">
        <f>IF(I$3='Rent Roll'!$U10,(('Rent Roll'!$W10*'Rent Roll'!$D10)*((1+'Rent Roll'!$X10)^('Reimbursement Breakout'!I$2-1))),"-")</f>
        <v>-</v>
      </c>
      <c r="J90" s="92" t="str">
        <f>IF(J$3='Rent Roll'!$U10,(('Rent Roll'!$W10*'Rent Roll'!$D10)*((1+'Rent Roll'!$X10)^('Reimbursement Breakout'!J$2-1))),"-")</f>
        <v>-</v>
      </c>
      <c r="K90" s="92" t="str">
        <f>IF(K$3='Rent Roll'!$U10,(('Rent Roll'!$W10*'Rent Roll'!$D10)*((1+'Rent Roll'!$X10)^('Reimbursement Breakout'!K$2-1))),"-")</f>
        <v>-</v>
      </c>
      <c r="L90" s="92" t="str">
        <f>IF(L$3='Rent Roll'!$U10,(('Rent Roll'!$W10*'Rent Roll'!$D10)*((1+'Rent Roll'!$X10)^('Reimbursement Breakout'!L$2-1))),"-")</f>
        <v>-</v>
      </c>
      <c r="M90" s="92" t="str">
        <f>IF(M$3='Rent Roll'!$U10,(('Rent Roll'!$W10*'Rent Roll'!$D10)*((1+'Rent Roll'!$X10)^('Reimbursement Breakout'!M$2-1))),"-")</f>
        <v>-</v>
      </c>
      <c r="N90" s="92" t="str">
        <f>IF(N$3='Rent Roll'!$U10,(('Rent Roll'!$W10*'Rent Roll'!$D10)*((1+'Rent Roll'!$X10)^('Reimbursement Breakout'!N$2-1))),"-")</f>
        <v>-</v>
      </c>
      <c r="O90" s="92" t="str">
        <f>IF(O$3='Rent Roll'!$U10,(('Rent Roll'!$W10*'Rent Roll'!$D10)*((1+'Rent Roll'!$X10)^('Reimbursement Breakout'!O$2-1))),"-")</f>
        <v>-</v>
      </c>
      <c r="P90" s="92" t="str">
        <f>IF(P$3='Rent Roll'!$U10,(('Rent Roll'!$W10*'Rent Roll'!$D10)*((1+'Rent Roll'!$X10)^('Reimbursement Breakout'!P$2-1))),"-")</f>
        <v>-</v>
      </c>
      <c r="Q90" s="92" t="str">
        <f>IF(Q$3='Rent Roll'!$U10,(('Rent Roll'!$W10*'Rent Roll'!$D10)*((1+'Rent Roll'!$X10)^('Reimbursement Breakout'!Q$2-1))),"-")</f>
        <v>-</v>
      </c>
      <c r="R90" s="92" t="str">
        <f>IF(R$3='Rent Roll'!$U10,(('Rent Roll'!$W10*'Rent Roll'!$D10)*((1+'Rent Roll'!$X10)^('Reimbursement Breakout'!R$2-1))),"-")</f>
        <v>-</v>
      </c>
      <c r="S90" s="92" t="str">
        <f>IF(S$3='Rent Roll'!$U10,(('Rent Roll'!$W10*'Rent Roll'!$D10)*((1+'Rent Roll'!$X10)^('Reimbursement Breakout'!S$2-1))),"-")</f>
        <v>-</v>
      </c>
      <c r="T90" s="92" t="str">
        <f>IF(T$3='Rent Roll'!$U10,(('Rent Roll'!$W10*'Rent Roll'!$D10)*((1+'Rent Roll'!$X10)^('Reimbursement Breakout'!T$2-1))),"-")</f>
        <v>-</v>
      </c>
      <c r="U90" s="92" t="str">
        <f>IF(U$3='Rent Roll'!$U10,(('Rent Roll'!$W10*'Rent Roll'!$D10)*((1+'Rent Roll'!$X10)^('Reimbursement Breakout'!U$2-1))),"-")</f>
        <v>-</v>
      </c>
      <c r="V90" s="92" t="str">
        <f>IF(V$3='Rent Roll'!$U10,(('Rent Roll'!$W10*'Rent Roll'!$D10)*((1+'Rent Roll'!$X10)^('Reimbursement Breakout'!V$2-1))),"-")</f>
        <v>-</v>
      </c>
      <c r="W90" s="92" t="str">
        <f>IF(W$3='Rent Roll'!$U10,(('Rent Roll'!$W10*'Rent Roll'!$D10)*((1+'Rent Roll'!$X10)^('Reimbursement Breakout'!W$2-1))),"-")</f>
        <v>-</v>
      </c>
      <c r="X90" s="92" t="str">
        <f>IF(X$3='Rent Roll'!$U10,(('Rent Roll'!$W10*'Rent Roll'!$D10)*((1+'Rent Roll'!$X10)^('Reimbursement Breakout'!X$2-1))),"-")</f>
        <v>-</v>
      </c>
      <c r="Y90" s="92" t="str">
        <f>IF(Y$3='Rent Roll'!$U10,(('Rent Roll'!$W10*'Rent Roll'!$D10)*((1+'Rent Roll'!$X10)^('Reimbursement Breakout'!Y$2-1))),"-")</f>
        <v>-</v>
      </c>
      <c r="Z90" s="92" t="str">
        <f>IF(Z$3='Rent Roll'!$U10,(('Rent Roll'!$W10*'Rent Roll'!$D10)*((1+'Rent Roll'!$X10)^('Reimbursement Breakout'!Z$2-1))),"-")</f>
        <v>-</v>
      </c>
      <c r="AA90" s="92" t="str">
        <f>IF(AA$3='Rent Roll'!$U10,(('Rent Roll'!$W10*'Rent Roll'!$D10)*((1+'Rent Roll'!$X10)^('Reimbursement Breakout'!AA$2-1))),"-")</f>
        <v>-</v>
      </c>
      <c r="AB90" s="92" t="str">
        <f>IF(AB$3='Rent Roll'!$U10,(('Rent Roll'!$W10*'Rent Roll'!$D10)*((1+'Rent Roll'!$X10)^('Reimbursement Breakout'!AB$2-1))),"-")</f>
        <v>-</v>
      </c>
      <c r="AC90" s="92" t="str">
        <f>IF(AC$3='Rent Roll'!$U10,(('Rent Roll'!$W10*'Rent Roll'!$D10)*((1+'Rent Roll'!$X10)^('Reimbursement Breakout'!AC$2-1))),"-")</f>
        <v>-</v>
      </c>
      <c r="AD90" s="92" t="str">
        <f>IF(AD$3='Rent Roll'!$U10,(('Rent Roll'!$W10*'Rent Roll'!$D10)*((1+'Rent Roll'!$X10)^('Reimbursement Breakout'!AD$2-1))),"-")</f>
        <v>-</v>
      </c>
      <c r="AE90" s="92" t="str">
        <f>IF(AE$3='Rent Roll'!$U10,(('Rent Roll'!$W10*'Rent Roll'!$D10)*((1+'Rent Roll'!$X10)^('Reimbursement Breakout'!AE$2-1))),"-")</f>
        <v>-</v>
      </c>
      <c r="AF90" s="92" t="str">
        <f>IF(AF$3='Rent Roll'!$U10,(('Rent Roll'!$W10*'Rent Roll'!$D10)*((1+'Rent Roll'!$X10)^('Reimbursement Breakout'!AF$2-1))),"-")</f>
        <v>-</v>
      </c>
      <c r="AG90" s="92" t="str">
        <f>IF(AG$3='Rent Roll'!$U10,(('Rent Roll'!$W10*'Rent Roll'!$D10)*((1+'Rent Roll'!$X10)^('Reimbursement Breakout'!AG$2-1))),"-")</f>
        <v>-</v>
      </c>
      <c r="AH90" s="92" t="str">
        <f>IF(AH$3='Rent Roll'!$U10,(('Rent Roll'!$W10*'Rent Roll'!$D10)*((1+'Rent Roll'!$X10)^('Reimbursement Breakout'!AH$2-1))),"-")</f>
        <v>-</v>
      </c>
      <c r="AI90" s="92" t="str">
        <f>IF(AI$3='Rent Roll'!$U10,(('Rent Roll'!$W10*'Rent Roll'!$D10)*((1+'Rent Roll'!$X10)^('Reimbursement Breakout'!AI$2-1))),"-")</f>
        <v>-</v>
      </c>
      <c r="AJ90" s="92" t="str">
        <f>IF(AJ$3='Rent Roll'!$U10,(('Rent Roll'!$W10*'Rent Roll'!$D10)*((1+'Rent Roll'!$X10)^('Reimbursement Breakout'!AJ$2-1))),"-")</f>
        <v>-</v>
      </c>
      <c r="AK90" s="92" t="str">
        <f>IF(AK$3='Rent Roll'!$U10,(('Rent Roll'!$W10*'Rent Roll'!$D10)*((1+'Rent Roll'!$X10)^('Reimbursement Breakout'!AK$2-1))),"-")</f>
        <v>-</v>
      </c>
      <c r="AL90" s="92" t="str">
        <f>IF(AL$3='Rent Roll'!$U10,(('Rent Roll'!$W10*'Rent Roll'!$D10)*((1+'Rent Roll'!$X10)^('Reimbursement Breakout'!AL$2-1))),"-")</f>
        <v>-</v>
      </c>
      <c r="AM90" s="92" t="str">
        <f>IF(AM$3='Rent Roll'!$U10,(('Rent Roll'!$W10*'Rent Roll'!$D10)*((1+'Rent Roll'!$X10)^('Reimbursement Breakout'!AM$2-1))),"-")</f>
        <v>-</v>
      </c>
      <c r="AN90" s="92" t="str">
        <f>IF(AN$3='Rent Roll'!$U10,(('Rent Roll'!$W10*'Rent Roll'!$D10)*((1+'Rent Roll'!$X10)^('Reimbursement Breakout'!AN$2-1))),"-")</f>
        <v>-</v>
      </c>
      <c r="AO90" s="92" t="str">
        <f>IF(AO$3='Rent Roll'!$U10,(('Rent Roll'!$W10*'Rent Roll'!$D10)*((1+'Rent Roll'!$X10)^('Reimbursement Breakout'!AO$2-1))),"-")</f>
        <v>-</v>
      </c>
      <c r="AP90" s="92" t="str">
        <f>IF(AP$3='Rent Roll'!$U10,(('Rent Roll'!$W10*'Rent Roll'!$D10)*((1+'Rent Roll'!$X10)^('Reimbursement Breakout'!AP$2-1))),"-")</f>
        <v>-</v>
      </c>
      <c r="AQ90" s="92" t="str">
        <f>IF(AQ$3='Rent Roll'!$U10,(('Rent Roll'!$W10*'Rent Roll'!$D10)*((1+'Rent Roll'!$X10)^('Reimbursement Breakout'!AQ$2-1))),"-")</f>
        <v>-</v>
      </c>
      <c r="AR90" s="92" t="str">
        <f>IF(AR$3='Rent Roll'!$U10,(('Rent Roll'!$W10*'Rent Roll'!$D10)*((1+'Rent Roll'!$X10)^('Reimbursement Breakout'!AR$2-1))),"-")</f>
        <v>-</v>
      </c>
      <c r="AS90" s="92" t="str">
        <f>IF(AS$3='Rent Roll'!$U10,(('Rent Roll'!$W10*'Rent Roll'!$D10)*((1+'Rent Roll'!$X10)^('Reimbursement Breakout'!AS$2-1))),"-")</f>
        <v>-</v>
      </c>
      <c r="AT90" s="92" t="str">
        <f>IF(AT$3='Rent Roll'!$U10,(('Rent Roll'!$W10*'Rent Roll'!$D10)*((1+'Rent Roll'!$X10)^('Reimbursement Breakout'!AT$2-1))),"-")</f>
        <v>-</v>
      </c>
      <c r="AU90" s="92" t="str">
        <f>IF(AU$3='Rent Roll'!$U10,(('Rent Roll'!$W10*'Rent Roll'!$D10)*((1+'Rent Roll'!$X10)^('Reimbursement Breakout'!AU$2-1))),"-")</f>
        <v>-</v>
      </c>
      <c r="AV90" s="92" t="str">
        <f>IF(AV$3='Rent Roll'!$U10,(('Rent Roll'!$W10*'Rent Roll'!$D10)*((1+'Rent Roll'!$X10)^('Reimbursement Breakout'!AV$2-1))),"-")</f>
        <v>-</v>
      </c>
      <c r="AW90" s="92" t="str">
        <f>IF(AW$3='Rent Roll'!$U10,(('Rent Roll'!$W10*'Rent Roll'!$D10)*((1+'Rent Roll'!$X10)^('Reimbursement Breakout'!AW$2-1))),"-")</f>
        <v>-</v>
      </c>
      <c r="AX90" s="92" t="str">
        <f>IF(AX$3='Rent Roll'!$U10,(('Rent Roll'!$W10*'Rent Roll'!$D10)*((1+'Rent Roll'!$X10)^('Reimbursement Breakout'!AX$2-1))),"-")</f>
        <v>-</v>
      </c>
      <c r="AY90" s="92" t="str">
        <f>IF(AY$3='Rent Roll'!$U10,(('Rent Roll'!$W10*'Rent Roll'!$D10)*((1+'Rent Roll'!$X10)^('Reimbursement Breakout'!AY$2-1))),"-")</f>
        <v>-</v>
      </c>
      <c r="AZ90" s="92" t="str">
        <f>IF(AZ$3='Rent Roll'!$U10,(('Rent Roll'!$W10*'Rent Roll'!$D10)*((1+'Rent Roll'!$X10)^('Reimbursement Breakout'!AZ$2-1))),"-")</f>
        <v>-</v>
      </c>
      <c r="BA90" s="92" t="str">
        <f>IF(BA$3='Rent Roll'!$U10,(('Rent Roll'!$W10*'Rent Roll'!$D10)*((1+'Rent Roll'!$X10)^('Reimbursement Breakout'!BA$2-1))),"-")</f>
        <v>-</v>
      </c>
      <c r="BB90" s="92" t="str">
        <f>IF(BB$3='Rent Roll'!$U10,(('Rent Roll'!$W10*'Rent Roll'!$D10)*((1+'Rent Roll'!$X10)^('Reimbursement Breakout'!BB$2-1))),"-")</f>
        <v>-</v>
      </c>
      <c r="BC90" s="92" t="str">
        <f>IF(BC$3='Rent Roll'!$U10,(('Rent Roll'!$W10*'Rent Roll'!$D10)*((1+'Rent Roll'!$X10)^('Reimbursement Breakout'!BC$2-1))),"-")</f>
        <v>-</v>
      </c>
      <c r="BD90" s="92" t="str">
        <f>IF(BD$3='Rent Roll'!$U10,(('Rent Roll'!$W10*'Rent Roll'!$D10)*((1+'Rent Roll'!$X10)^('Reimbursement Breakout'!BD$2-1))),"-")</f>
        <v>-</v>
      </c>
      <c r="BE90" s="92" t="str">
        <f>IF(BE$3='Rent Roll'!$U10,(('Rent Roll'!$W10*'Rent Roll'!$D10)*((1+'Rent Roll'!$X10)^('Reimbursement Breakout'!BE$2-1))),"-")</f>
        <v>-</v>
      </c>
      <c r="BF90" s="92" t="str">
        <f>IF(BF$3='Rent Roll'!$U10,(('Rent Roll'!$W10*'Rent Roll'!$D10)*((1+'Rent Roll'!$X10)^('Reimbursement Breakout'!BF$2-1))),"-")</f>
        <v>-</v>
      </c>
      <c r="BG90" s="92" t="str">
        <f>IF(BG$3='Rent Roll'!$U10,(('Rent Roll'!$W10*'Rent Roll'!$D10)*((1+'Rent Roll'!$X10)^('Reimbursement Breakout'!BG$2-1))),"-")</f>
        <v>-</v>
      </c>
      <c r="BH90" s="92" t="str">
        <f>IF(BH$3='Rent Roll'!$U10,(('Rent Roll'!$W10*'Rent Roll'!$D10)*((1+'Rent Roll'!$X10)^('Reimbursement Breakout'!BH$2-1))),"-")</f>
        <v>-</v>
      </c>
      <c r="BI90" s="92" t="str">
        <f>IF(BI$3='Rent Roll'!$U10,(('Rent Roll'!$W10*'Rent Roll'!$D10)*((1+'Rent Roll'!$X10)^('Reimbursement Breakout'!BI$2-1))),"-")</f>
        <v>-</v>
      </c>
      <c r="BJ90" s="92" t="str">
        <f>IF(BJ$3='Rent Roll'!$U10,(('Rent Roll'!$W10*'Rent Roll'!$D10)*((1+'Rent Roll'!$X10)^('Reimbursement Breakout'!BJ$2-1))),"-")</f>
        <v>-</v>
      </c>
      <c r="BK90" s="92" t="str">
        <f>IF(BK$3='Rent Roll'!$U10,(('Rent Roll'!$W10*'Rent Roll'!$D10)*((1+'Rent Roll'!$X10)^('Reimbursement Breakout'!BK$2-1))),"-")</f>
        <v>-</v>
      </c>
      <c r="BL90" s="92" t="str">
        <f>IF(BL$3='Rent Roll'!$U10,(('Rent Roll'!$W10*'Rent Roll'!$D10)*((1+'Rent Roll'!$X10)^('Reimbursement Breakout'!BL$2-1))),"-")</f>
        <v>-</v>
      </c>
      <c r="BM90" s="92" t="str">
        <f>IF(BM$3='Rent Roll'!$U10,(('Rent Roll'!$W10*'Rent Roll'!$D10)*((1+'Rent Roll'!$X10)^('Reimbursement Breakout'!BM$2-1))),"-")</f>
        <v>-</v>
      </c>
      <c r="BN90" s="92" t="str">
        <f>IF(BN$3='Rent Roll'!$U10,(('Rent Roll'!$W10*'Rent Roll'!$D10)*((1+'Rent Roll'!$X10)^('Reimbursement Breakout'!BN$2-1))),"-")</f>
        <v>-</v>
      </c>
      <c r="BO90" s="92" t="str">
        <f>IF(BO$3='Rent Roll'!$U10,(('Rent Roll'!$W10*'Rent Roll'!$D10)*((1+'Rent Roll'!$X10)^('Reimbursement Breakout'!BO$2-1))),"-")</f>
        <v>-</v>
      </c>
      <c r="BP90" s="92" t="str">
        <f>IF(BP$3='Rent Roll'!$U10,(('Rent Roll'!$W10*'Rent Roll'!$D10)*((1+'Rent Roll'!$X10)^('Reimbursement Breakout'!BP$2-1))),"-")</f>
        <v>-</v>
      </c>
      <c r="BQ90" s="92" t="str">
        <f>IF(BQ$3='Rent Roll'!$U10,(('Rent Roll'!$W10*'Rent Roll'!$D10)*((1+'Rent Roll'!$X10)^('Reimbursement Breakout'!BQ$2-1))),"-")</f>
        <v>-</v>
      </c>
      <c r="BR90" s="92" t="str">
        <f>IF(BR$3='Rent Roll'!$U10,(('Rent Roll'!$W10*'Rent Roll'!$D10)*((1+'Rent Roll'!$X10)^('Reimbursement Breakout'!BR$2-1))),"-")</f>
        <v>-</v>
      </c>
      <c r="BS90" s="92" t="str">
        <f>IF(BS$3='Rent Roll'!$U10,(('Rent Roll'!$W10*'Rent Roll'!$D10)*((1+'Rent Roll'!$X10)^('Reimbursement Breakout'!BS$2-1))),"-")</f>
        <v>-</v>
      </c>
      <c r="BT90" s="92" t="str">
        <f>IF(BT$3='Rent Roll'!$U10,(('Rent Roll'!$W10*'Rent Roll'!$D10)*((1+'Rent Roll'!$X10)^('Reimbursement Breakout'!BT$2-1))),"-")</f>
        <v>-</v>
      </c>
      <c r="BU90" s="92" t="str">
        <f>IF(BU$3='Rent Roll'!$U10,(('Rent Roll'!$W10*'Rent Roll'!$D10)*((1+'Rent Roll'!$X10)^('Reimbursement Breakout'!BU$2-1))),"-")</f>
        <v>-</v>
      </c>
      <c r="BV90" s="92" t="str">
        <f>IF(BV$3='Rent Roll'!$U10,(('Rent Roll'!$W10*'Rent Roll'!$D10)*((1+'Rent Roll'!$X10)^('Reimbursement Breakout'!BV$2-1))),"-")</f>
        <v>-</v>
      </c>
      <c r="BW90" s="92" t="str">
        <f>IF(BW$3='Rent Roll'!$U10,(('Rent Roll'!$W10*'Rent Roll'!$D10)*((1+'Rent Roll'!$X10)^('Reimbursement Breakout'!BW$2-1))),"-")</f>
        <v>-</v>
      </c>
      <c r="BX90" s="92" t="str">
        <f>IF(BX$3='Rent Roll'!$U10,(('Rent Roll'!$W10*'Rent Roll'!$D10)*((1+'Rent Roll'!$X10)^('Reimbursement Breakout'!BX$2-1))),"-")</f>
        <v>-</v>
      </c>
      <c r="BY90" s="92" t="str">
        <f>IF(BY$3='Rent Roll'!$U10,(('Rent Roll'!$W10*'Rent Roll'!$D10)*((1+'Rent Roll'!$X10)^('Reimbursement Breakout'!BY$2-1))),"-")</f>
        <v>-</v>
      </c>
      <c r="BZ90" s="92" t="str">
        <f>IF(BZ$3='Rent Roll'!$U10,(('Rent Roll'!$W10*'Rent Roll'!$D10)*((1+'Rent Roll'!$X10)^('Reimbursement Breakout'!BZ$2-1))),"-")</f>
        <v>-</v>
      </c>
      <c r="CA90" s="92" t="str">
        <f>IF(CA$3='Rent Roll'!$U10,(('Rent Roll'!$W10*'Rent Roll'!$D10)*((1+'Rent Roll'!$X10)^('Reimbursement Breakout'!CA$2-1))),"-")</f>
        <v>-</v>
      </c>
      <c r="CB90" s="92" t="str">
        <f>IF(CB$3='Rent Roll'!$U10,(('Rent Roll'!$W10*'Rent Roll'!$D10)*((1+'Rent Roll'!$X10)^('Reimbursement Breakout'!CB$2-1))),"-")</f>
        <v>-</v>
      </c>
      <c r="CC90" s="92" t="str">
        <f>IF(CC$3='Rent Roll'!$U10,(('Rent Roll'!$W10*'Rent Roll'!$D10)*((1+'Rent Roll'!$X10)^('Reimbursement Breakout'!CC$2-1))),"-")</f>
        <v>-</v>
      </c>
      <c r="CD90" s="92" t="str">
        <f>IF(CD$3='Rent Roll'!$U10,(('Rent Roll'!$W10*'Rent Roll'!$D10)*((1+'Rent Roll'!$X10)^('Reimbursement Breakout'!CD$2-1))),"-")</f>
        <v>-</v>
      </c>
      <c r="CE90" s="92" t="str">
        <f>IF(CE$3='Rent Roll'!$U10,(('Rent Roll'!$W10*'Rent Roll'!$D10)*((1+'Rent Roll'!$X10)^('Reimbursement Breakout'!CE$2-1))),"-")</f>
        <v>-</v>
      </c>
      <c r="CF90" s="92" t="str">
        <f>IF(CF$3='Rent Roll'!$U10,(('Rent Roll'!$W10*'Rent Roll'!$D10)*((1+'Rent Roll'!$X10)^('Reimbursement Breakout'!CF$2-1))),"-")</f>
        <v>-</v>
      </c>
      <c r="CG90" s="92" t="str">
        <f>IF(CG$3='Rent Roll'!$U10,(('Rent Roll'!$W10*'Rent Roll'!$D10)*((1+'Rent Roll'!$X10)^('Reimbursement Breakout'!CG$2-1))),"-")</f>
        <v>-</v>
      </c>
      <c r="CH90" s="92" t="str">
        <f>IF(CH$3='Rent Roll'!$U10,(('Rent Roll'!$W10*'Rent Roll'!$D10)*((1+'Rent Roll'!$X10)^('Reimbursement Breakout'!CH$2-1))),"-")</f>
        <v>-</v>
      </c>
      <c r="CI90" s="92" t="str">
        <f>IF(CI$3='Rent Roll'!$U10,(('Rent Roll'!$W10*'Rent Roll'!$D10)*((1+'Rent Roll'!$X10)^('Reimbursement Breakout'!CI$2-1))),"-")</f>
        <v>-</v>
      </c>
      <c r="CJ90" s="92" t="str">
        <f>IF(CJ$3='Rent Roll'!$U10,(('Rent Roll'!$W10*'Rent Roll'!$D10)*((1+'Rent Roll'!$X10)^('Reimbursement Breakout'!CJ$2-1))),"-")</f>
        <v>-</v>
      </c>
      <c r="CK90" s="92" t="str">
        <f>IF(CK$3='Rent Roll'!$U10,(('Rent Roll'!$W10*'Rent Roll'!$D10)*((1+'Rent Roll'!$X10)^('Reimbursement Breakout'!CK$2-1))),"-")</f>
        <v>-</v>
      </c>
      <c r="CL90" s="92" t="str">
        <f>IF(CL$3='Rent Roll'!$U10,(('Rent Roll'!$W10*'Rent Roll'!$D10)*((1+'Rent Roll'!$X10)^('Reimbursement Breakout'!CL$2-1))),"-")</f>
        <v>-</v>
      </c>
      <c r="CM90" s="92" t="str">
        <f>IF(CM$3='Rent Roll'!$U10,(('Rent Roll'!$W10*'Rent Roll'!$D10)*((1+'Rent Roll'!$X10)^('Reimbursement Breakout'!CM$2-1))),"-")</f>
        <v>-</v>
      </c>
      <c r="CN90" s="92" t="str">
        <f>IF(CN$3='Rent Roll'!$U10,(('Rent Roll'!$W10*'Rent Roll'!$D10)*((1+'Rent Roll'!$X10)^('Reimbursement Breakout'!CN$2-1))),"-")</f>
        <v>-</v>
      </c>
      <c r="CO90" s="92" t="str">
        <f>IF(CO$3='Rent Roll'!$U10,(('Rent Roll'!$W10*'Rent Roll'!$D10)*((1+'Rent Roll'!$X10)^('Reimbursement Breakout'!CO$2-1))),"-")</f>
        <v>-</v>
      </c>
      <c r="CP90" s="92" t="str">
        <f>IF(CP$3='Rent Roll'!$U10,(('Rent Roll'!$W10*'Rent Roll'!$D10)*((1+'Rent Roll'!$X10)^('Reimbursement Breakout'!CP$2-1))),"-")</f>
        <v>-</v>
      </c>
      <c r="CQ90" s="92" t="str">
        <f>IF(CQ$3='Rent Roll'!$U10,(('Rent Roll'!$W10*'Rent Roll'!$D10)*((1+'Rent Roll'!$X10)^('Reimbursement Breakout'!CQ$2-1))),"-")</f>
        <v>-</v>
      </c>
      <c r="CR90" s="92" t="str">
        <f>IF(CR$3='Rent Roll'!$U10,(('Rent Roll'!$W10*'Rent Roll'!$D10)*((1+'Rent Roll'!$X10)^('Reimbursement Breakout'!CR$2-1))),"-")</f>
        <v>-</v>
      </c>
      <c r="CS90" s="92" t="str">
        <f>IF(CS$3='Rent Roll'!$U10,(('Rent Roll'!$W10*'Rent Roll'!$D10)*((1+'Rent Roll'!$X10)^('Reimbursement Breakout'!CS$2-1))),"-")</f>
        <v>-</v>
      </c>
      <c r="CT90" s="92" t="str">
        <f>IF(CT$3='Rent Roll'!$U10,(('Rent Roll'!$W10*'Rent Roll'!$D10)*((1+'Rent Roll'!$X10)^('Reimbursement Breakout'!CT$2-1))),"-")</f>
        <v>-</v>
      </c>
      <c r="CU90" s="92" t="str">
        <f>IF(CU$3='Rent Roll'!$U10,(('Rent Roll'!$W10*'Rent Roll'!$D10)*((1+'Rent Roll'!$X10)^('Reimbursement Breakout'!CU$2-1))),"-")</f>
        <v>-</v>
      </c>
      <c r="CV90" s="92" t="str">
        <f>IF(CV$3='Rent Roll'!$U10,(('Rent Roll'!$W10*'Rent Roll'!$D10)*((1+'Rent Roll'!$X10)^('Reimbursement Breakout'!CV$2-1))),"-")</f>
        <v>-</v>
      </c>
      <c r="CW90" s="92" t="str">
        <f>IF(CW$3='Rent Roll'!$U10,(('Rent Roll'!$W10*'Rent Roll'!$D10)*((1+'Rent Roll'!$X10)^('Reimbursement Breakout'!CW$2-1))),"-")</f>
        <v>-</v>
      </c>
      <c r="CX90" s="92" t="str">
        <f>IF(CX$3='Rent Roll'!$U10,(('Rent Roll'!$W10*'Rent Roll'!$D10)*((1+'Rent Roll'!$X10)^('Reimbursement Breakout'!CX$2-1))),"-")</f>
        <v>-</v>
      </c>
      <c r="CY90" s="92" t="str">
        <f>IF(CY$3='Rent Roll'!$U10,(('Rent Roll'!$W10*'Rent Roll'!$D10)*((1+'Rent Roll'!$X10)^('Reimbursement Breakout'!CY$2-1))),"-")</f>
        <v>-</v>
      </c>
      <c r="CZ90" s="92" t="str">
        <f>IF(CZ$3='Rent Roll'!$U10,(('Rent Roll'!$W10*'Rent Roll'!$D10)*((1+'Rent Roll'!$X10)^('Reimbursement Breakout'!CZ$2-1))),"-")</f>
        <v>-</v>
      </c>
      <c r="DA90" s="92" t="str">
        <f>IF(DA$3='Rent Roll'!$U10,(('Rent Roll'!$W10*'Rent Roll'!$D10)*((1+'Rent Roll'!$X10)^('Reimbursement Breakout'!DA$2-1))),"-")</f>
        <v>-</v>
      </c>
      <c r="DB90" s="92" t="str">
        <f>IF(DB$3='Rent Roll'!$U10,(('Rent Roll'!$W10*'Rent Roll'!$D10)*((1+'Rent Roll'!$X10)^('Reimbursement Breakout'!DB$2-1))),"-")</f>
        <v>-</v>
      </c>
      <c r="DC90" s="92" t="str">
        <f>IF(DC$3='Rent Roll'!$U10,(('Rent Roll'!$W10*'Rent Roll'!$D10)*((1+'Rent Roll'!$X10)^('Reimbursement Breakout'!DC$2-1))),"-")</f>
        <v>-</v>
      </c>
      <c r="DD90" s="92" t="str">
        <f>IF(DD$3='Rent Roll'!$U10,(('Rent Roll'!$W10*'Rent Roll'!$D10)*((1+'Rent Roll'!$X10)^('Reimbursement Breakout'!DD$2-1))),"-")</f>
        <v>-</v>
      </c>
      <c r="DE90" s="92" t="str">
        <f>IF(DE$3='Rent Roll'!$U10,(('Rent Roll'!$W10*'Rent Roll'!$D10)*((1+'Rent Roll'!$X10)^('Reimbursement Breakout'!DE$2-1))),"-")</f>
        <v>-</v>
      </c>
      <c r="DF90" s="92" t="str">
        <f>IF(DF$3='Rent Roll'!$U10,(('Rent Roll'!$W10*'Rent Roll'!$D10)*((1+'Rent Roll'!$X10)^('Reimbursement Breakout'!DF$2-1))),"-")</f>
        <v>-</v>
      </c>
      <c r="DG90" s="92" t="str">
        <f>IF(DG$3='Rent Roll'!$U10,(('Rent Roll'!$W10*'Rent Roll'!$D10)*((1+'Rent Roll'!$X10)^('Reimbursement Breakout'!DG$2-1))),"-")</f>
        <v>-</v>
      </c>
      <c r="DH90" s="92" t="str">
        <f>IF(DH$3='Rent Roll'!$U10,(('Rent Roll'!$W10*'Rent Roll'!$D10)*((1+'Rent Roll'!$X10)^('Reimbursement Breakout'!DH$2-1))),"-")</f>
        <v>-</v>
      </c>
      <c r="DI90" s="92" t="str">
        <f>IF(DI$3='Rent Roll'!$U10,(('Rent Roll'!$W10*'Rent Roll'!$D10)*((1+'Rent Roll'!$X10)^('Reimbursement Breakout'!DI$2-1))),"-")</f>
        <v>-</v>
      </c>
      <c r="DJ90" s="92" t="str">
        <f>IF(DJ$3='Rent Roll'!$U10,(('Rent Roll'!$W10*'Rent Roll'!$D10)*((1+'Rent Roll'!$X10)^('Reimbursement Breakout'!DJ$2-1))),"-")</f>
        <v>-</v>
      </c>
      <c r="DK90" s="92" t="str">
        <f>IF(DK$3='Rent Roll'!$U10,(('Rent Roll'!$W10*'Rent Roll'!$D10)*((1+'Rent Roll'!$X10)^('Reimbursement Breakout'!DK$2-1))),"-")</f>
        <v>-</v>
      </c>
      <c r="DL90" s="92" t="str">
        <f>IF(DL$3='Rent Roll'!$U10,(('Rent Roll'!$W10*'Rent Roll'!$D10)*((1+'Rent Roll'!$X10)^('Reimbursement Breakout'!DL$2-1))),"-")</f>
        <v>-</v>
      </c>
      <c r="DM90" s="92" t="str">
        <f>IF(DM$3='Rent Roll'!$U10,(('Rent Roll'!$W10*'Rent Roll'!$D10)*((1+'Rent Roll'!$X10)^('Reimbursement Breakout'!DM$2-1))),"-")</f>
        <v>-</v>
      </c>
      <c r="DN90" s="92" t="str">
        <f>IF(DN$3='Rent Roll'!$U10,(('Rent Roll'!$W10*'Rent Roll'!$D10)*((1+'Rent Roll'!$X10)^('Reimbursement Breakout'!DN$2-1))),"-")</f>
        <v>-</v>
      </c>
      <c r="DO90" s="92" t="str">
        <f>IF(DO$3='Rent Roll'!$U10,(('Rent Roll'!$W10*'Rent Roll'!$D10)*((1+'Rent Roll'!$X10)^('Reimbursement Breakout'!DO$2-1))),"-")</f>
        <v>-</v>
      </c>
      <c r="DP90" s="92" t="str">
        <f>IF(DP$3='Rent Roll'!$U10,(('Rent Roll'!$W10*'Rent Roll'!$D10)*((1+'Rent Roll'!$X10)^('Reimbursement Breakout'!DP$2-1))),"-")</f>
        <v>-</v>
      </c>
      <c r="DQ90" s="92" t="str">
        <f>IF(DQ$3='Rent Roll'!$U10,(('Rent Roll'!$W10*'Rent Roll'!$D10)*((1+'Rent Roll'!$X10)^('Reimbursement Breakout'!DQ$2-1))),"-")</f>
        <v>-</v>
      </c>
      <c r="DR90" s="92" t="str">
        <f>IF(DR$3='Rent Roll'!$U10,(('Rent Roll'!$W10*'Rent Roll'!$D10)*((1+'Rent Roll'!$X10)^('Reimbursement Breakout'!DR$2-1))),"-")</f>
        <v>-</v>
      </c>
      <c r="DS90" s="92" t="str">
        <f>IF(DS$3='Rent Roll'!$U10,(('Rent Roll'!$W10*'Rent Roll'!$D10)*((1+'Rent Roll'!$X10)^('Reimbursement Breakout'!DS$2-1))),"-")</f>
        <v>-</v>
      </c>
      <c r="DT90" s="92" t="str">
        <f>IF(DT$3='Rent Roll'!$U10,(('Rent Roll'!$W10*'Rent Roll'!$D10)*((1+'Rent Roll'!$X10)^('Reimbursement Breakout'!DT$2-1))),"-")</f>
        <v>-</v>
      </c>
      <c r="DU90" s="92" t="str">
        <f>IF(DU$3='Rent Roll'!$U10,(('Rent Roll'!$W10*'Rent Roll'!$D10)*((1+'Rent Roll'!$X10)^('Reimbursement Breakout'!DU$2-1))),"-")</f>
        <v>-</v>
      </c>
      <c r="DV90" s="92" t="str">
        <f>IF(DV$3='Rent Roll'!$U10,(('Rent Roll'!$W10*'Rent Roll'!$D10)*((1+'Rent Roll'!$X10)^('Reimbursement Breakout'!DV$2-1))),"-")</f>
        <v>-</v>
      </c>
      <c r="DW90" s="92" t="str">
        <f>IF(DW$3='Rent Roll'!$U10,(('Rent Roll'!$W10*'Rent Roll'!$D10)*((1+'Rent Roll'!$X10)^('Reimbursement Breakout'!DW$2-1))),"-")</f>
        <v>-</v>
      </c>
      <c r="DX90" s="92" t="str">
        <f>IF(DX$3='Rent Roll'!$U10,(('Rent Roll'!$W10*'Rent Roll'!$D10)*((1+'Rent Roll'!$X10)^('Reimbursement Breakout'!DX$2-1))),"-")</f>
        <v>-</v>
      </c>
      <c r="DY90" s="92" t="str">
        <f>IF(DY$3='Rent Roll'!$U10,(('Rent Roll'!$W10*'Rent Roll'!$D10)*((1+'Rent Roll'!$X10)^('Reimbursement Breakout'!DY$2-1))),"-")</f>
        <v>-</v>
      </c>
      <c r="DZ90" s="92" t="str">
        <f>IF(DZ$3='Rent Roll'!$U10,(('Rent Roll'!$W10*'Rent Roll'!$D10)*((1+'Rent Roll'!$X10)^('Reimbursement Breakout'!DZ$2-1))),"-")</f>
        <v>-</v>
      </c>
      <c r="EA90" s="92" t="str">
        <f>IF(EA$3='Rent Roll'!$U10,(('Rent Roll'!$W10*'Rent Roll'!$D10)*((1+'Rent Roll'!$X10)^('Reimbursement Breakout'!EA$2-1))),"-")</f>
        <v>-</v>
      </c>
      <c r="EB90" s="92" t="str">
        <f>IF(EB$3='Rent Roll'!$U10,(('Rent Roll'!$W10*'Rent Roll'!$D10)*((1+'Rent Roll'!$X10)^('Reimbursement Breakout'!EB$2-1))),"-")</f>
        <v>-</v>
      </c>
      <c r="EC90" s="92" t="str">
        <f>IF(EC$3='Rent Roll'!$U10,(('Rent Roll'!$W10*'Rent Roll'!$D10)*((1+'Rent Roll'!$X10)^('Reimbursement Breakout'!EC$2-1))),"-")</f>
        <v>-</v>
      </c>
      <c r="ED90" s="92" t="str">
        <f>IF(ED$3='Rent Roll'!$U10,(('Rent Roll'!$W10*'Rent Roll'!$D10)*((1+'Rent Roll'!$X10)^('Reimbursement Breakout'!ED$2-1))),"-")</f>
        <v>-</v>
      </c>
      <c r="EE90" s="92" t="str">
        <f>IF(EE$3='Rent Roll'!$U10,(('Rent Roll'!$W10*'Rent Roll'!$D10)*((1+'Rent Roll'!$X10)^('Reimbursement Breakout'!EE$2-1))),"-")</f>
        <v>-</v>
      </c>
      <c r="EF90" s="214" t="str">
        <f>IF(EF$3='Rent Roll'!$U10,(('Rent Roll'!$W10*'Rent Roll'!$D10)*((1+'Rent Roll'!$X10)^('Reimbursement Breakout'!EF$2-1))),"-")</f>
        <v>-</v>
      </c>
      <c r="EG90" s="251" t="s">
        <v>109</v>
      </c>
    </row>
    <row r="91" spans="2:137" x14ac:dyDescent="0.25">
      <c r="B91" s="290"/>
      <c r="C91" s="287" t="str">
        <f>CONCATENATE('Rent Roll'!B11&amp;" - "&amp;'Rent Roll'!C11)</f>
        <v xml:space="preserve"> - </v>
      </c>
      <c r="D91" s="214">
        <f t="shared" si="281"/>
        <v>0</v>
      </c>
      <c r="E91" s="92" t="str">
        <f>IF(E$3='Rent Roll'!$U11,(('Rent Roll'!$W11*'Rent Roll'!$D11)*((1+'Rent Roll'!$X11)^('Reimbursement Breakout'!E$2-1))),"-")</f>
        <v>-</v>
      </c>
      <c r="F91" s="92" t="str">
        <f>IF(F$3='Rent Roll'!$U11,(('Rent Roll'!$W11*'Rent Roll'!$D11)*((1+'Rent Roll'!$X11)^('Reimbursement Breakout'!F$2-1))),"-")</f>
        <v>-</v>
      </c>
      <c r="G91" s="92" t="str">
        <f>IF(G$3='Rent Roll'!$U11,(('Rent Roll'!$W11*'Rent Roll'!$D11)*((1+'Rent Roll'!$X11)^('Reimbursement Breakout'!G$2-1))),"-")</f>
        <v>-</v>
      </c>
      <c r="H91" s="92" t="str">
        <f>IF(H$3='Rent Roll'!$U11,(('Rent Roll'!$W11*'Rent Roll'!$D11)*((1+'Rent Roll'!$X11)^('Reimbursement Breakout'!H$2-1))),"-")</f>
        <v>-</v>
      </c>
      <c r="I91" s="92" t="str">
        <f>IF(I$3='Rent Roll'!$U11,(('Rent Roll'!$W11*'Rent Roll'!$D11)*((1+'Rent Roll'!$X11)^('Reimbursement Breakout'!I$2-1))),"-")</f>
        <v>-</v>
      </c>
      <c r="J91" s="92" t="str">
        <f>IF(J$3='Rent Roll'!$U11,(('Rent Roll'!$W11*'Rent Roll'!$D11)*((1+'Rent Roll'!$X11)^('Reimbursement Breakout'!J$2-1))),"-")</f>
        <v>-</v>
      </c>
      <c r="K91" s="92" t="str">
        <f>IF(K$3='Rent Roll'!$U11,(('Rent Roll'!$W11*'Rent Roll'!$D11)*((1+'Rent Roll'!$X11)^('Reimbursement Breakout'!K$2-1))),"-")</f>
        <v>-</v>
      </c>
      <c r="L91" s="92" t="str">
        <f>IF(L$3='Rent Roll'!$U11,(('Rent Roll'!$W11*'Rent Roll'!$D11)*((1+'Rent Roll'!$X11)^('Reimbursement Breakout'!L$2-1))),"-")</f>
        <v>-</v>
      </c>
      <c r="M91" s="92" t="str">
        <f>IF(M$3='Rent Roll'!$U11,(('Rent Roll'!$W11*'Rent Roll'!$D11)*((1+'Rent Roll'!$X11)^('Reimbursement Breakout'!M$2-1))),"-")</f>
        <v>-</v>
      </c>
      <c r="N91" s="92" t="str">
        <f>IF(N$3='Rent Roll'!$U11,(('Rent Roll'!$W11*'Rent Roll'!$D11)*((1+'Rent Roll'!$X11)^('Reimbursement Breakout'!N$2-1))),"-")</f>
        <v>-</v>
      </c>
      <c r="O91" s="92" t="str">
        <f>IF(O$3='Rent Roll'!$U11,(('Rent Roll'!$W11*'Rent Roll'!$D11)*((1+'Rent Roll'!$X11)^('Reimbursement Breakout'!O$2-1))),"-")</f>
        <v>-</v>
      </c>
      <c r="P91" s="92" t="str">
        <f>IF(P$3='Rent Roll'!$U11,(('Rent Roll'!$W11*'Rent Roll'!$D11)*((1+'Rent Roll'!$X11)^('Reimbursement Breakout'!P$2-1))),"-")</f>
        <v>-</v>
      </c>
      <c r="Q91" s="92" t="str">
        <f>IF(Q$3='Rent Roll'!$U11,(('Rent Roll'!$W11*'Rent Roll'!$D11)*((1+'Rent Roll'!$X11)^('Reimbursement Breakout'!Q$2-1))),"-")</f>
        <v>-</v>
      </c>
      <c r="R91" s="92" t="str">
        <f>IF(R$3='Rent Roll'!$U11,(('Rent Roll'!$W11*'Rent Roll'!$D11)*((1+'Rent Roll'!$X11)^('Reimbursement Breakout'!R$2-1))),"-")</f>
        <v>-</v>
      </c>
      <c r="S91" s="92" t="str">
        <f>IF(S$3='Rent Roll'!$U11,(('Rent Roll'!$W11*'Rent Roll'!$D11)*((1+'Rent Roll'!$X11)^('Reimbursement Breakout'!S$2-1))),"-")</f>
        <v>-</v>
      </c>
      <c r="T91" s="92" t="str">
        <f>IF(T$3='Rent Roll'!$U11,(('Rent Roll'!$W11*'Rent Roll'!$D11)*((1+'Rent Roll'!$X11)^('Reimbursement Breakout'!T$2-1))),"-")</f>
        <v>-</v>
      </c>
      <c r="U91" s="92" t="str">
        <f>IF(U$3='Rent Roll'!$U11,(('Rent Roll'!$W11*'Rent Roll'!$D11)*((1+'Rent Roll'!$X11)^('Reimbursement Breakout'!U$2-1))),"-")</f>
        <v>-</v>
      </c>
      <c r="V91" s="92" t="str">
        <f>IF(V$3='Rent Roll'!$U11,(('Rent Roll'!$W11*'Rent Roll'!$D11)*((1+'Rent Roll'!$X11)^('Reimbursement Breakout'!V$2-1))),"-")</f>
        <v>-</v>
      </c>
      <c r="W91" s="92" t="str">
        <f>IF(W$3='Rent Roll'!$U11,(('Rent Roll'!$W11*'Rent Roll'!$D11)*((1+'Rent Roll'!$X11)^('Reimbursement Breakout'!W$2-1))),"-")</f>
        <v>-</v>
      </c>
      <c r="X91" s="92" t="str">
        <f>IF(X$3='Rent Roll'!$U11,(('Rent Roll'!$W11*'Rent Roll'!$D11)*((1+'Rent Roll'!$X11)^('Reimbursement Breakout'!X$2-1))),"-")</f>
        <v>-</v>
      </c>
      <c r="Y91" s="92" t="str">
        <f>IF(Y$3='Rent Roll'!$U11,(('Rent Roll'!$W11*'Rent Roll'!$D11)*((1+'Rent Roll'!$X11)^('Reimbursement Breakout'!Y$2-1))),"-")</f>
        <v>-</v>
      </c>
      <c r="Z91" s="92" t="str">
        <f>IF(Z$3='Rent Roll'!$U11,(('Rent Roll'!$W11*'Rent Roll'!$D11)*((1+'Rent Roll'!$X11)^('Reimbursement Breakout'!Z$2-1))),"-")</f>
        <v>-</v>
      </c>
      <c r="AA91" s="92" t="str">
        <f>IF(AA$3='Rent Roll'!$U11,(('Rent Roll'!$W11*'Rent Roll'!$D11)*((1+'Rent Roll'!$X11)^('Reimbursement Breakout'!AA$2-1))),"-")</f>
        <v>-</v>
      </c>
      <c r="AB91" s="92" t="str">
        <f>IF(AB$3='Rent Roll'!$U11,(('Rent Roll'!$W11*'Rent Roll'!$D11)*((1+'Rent Roll'!$X11)^('Reimbursement Breakout'!AB$2-1))),"-")</f>
        <v>-</v>
      </c>
      <c r="AC91" s="92" t="str">
        <f>IF(AC$3='Rent Roll'!$U11,(('Rent Roll'!$W11*'Rent Roll'!$D11)*((1+'Rent Roll'!$X11)^('Reimbursement Breakout'!AC$2-1))),"-")</f>
        <v>-</v>
      </c>
      <c r="AD91" s="92" t="str">
        <f>IF(AD$3='Rent Roll'!$U11,(('Rent Roll'!$W11*'Rent Roll'!$D11)*((1+'Rent Roll'!$X11)^('Reimbursement Breakout'!AD$2-1))),"-")</f>
        <v>-</v>
      </c>
      <c r="AE91" s="92" t="str">
        <f>IF(AE$3='Rent Roll'!$U11,(('Rent Roll'!$W11*'Rent Roll'!$D11)*((1+'Rent Roll'!$X11)^('Reimbursement Breakout'!AE$2-1))),"-")</f>
        <v>-</v>
      </c>
      <c r="AF91" s="92" t="str">
        <f>IF(AF$3='Rent Roll'!$U11,(('Rent Roll'!$W11*'Rent Roll'!$D11)*((1+'Rent Roll'!$X11)^('Reimbursement Breakout'!AF$2-1))),"-")</f>
        <v>-</v>
      </c>
      <c r="AG91" s="92" t="str">
        <f>IF(AG$3='Rent Roll'!$U11,(('Rent Roll'!$W11*'Rent Roll'!$D11)*((1+'Rent Roll'!$X11)^('Reimbursement Breakout'!AG$2-1))),"-")</f>
        <v>-</v>
      </c>
      <c r="AH91" s="92" t="str">
        <f>IF(AH$3='Rent Roll'!$U11,(('Rent Roll'!$W11*'Rent Roll'!$D11)*((1+'Rent Roll'!$X11)^('Reimbursement Breakout'!AH$2-1))),"-")</f>
        <v>-</v>
      </c>
      <c r="AI91" s="92" t="str">
        <f>IF(AI$3='Rent Roll'!$U11,(('Rent Roll'!$W11*'Rent Roll'!$D11)*((1+'Rent Roll'!$X11)^('Reimbursement Breakout'!AI$2-1))),"-")</f>
        <v>-</v>
      </c>
      <c r="AJ91" s="92" t="str">
        <f>IF(AJ$3='Rent Roll'!$U11,(('Rent Roll'!$W11*'Rent Roll'!$D11)*((1+'Rent Roll'!$X11)^('Reimbursement Breakout'!AJ$2-1))),"-")</f>
        <v>-</v>
      </c>
      <c r="AK91" s="92" t="str">
        <f>IF(AK$3='Rent Roll'!$U11,(('Rent Roll'!$W11*'Rent Roll'!$D11)*((1+'Rent Roll'!$X11)^('Reimbursement Breakout'!AK$2-1))),"-")</f>
        <v>-</v>
      </c>
      <c r="AL91" s="92" t="str">
        <f>IF(AL$3='Rent Roll'!$U11,(('Rent Roll'!$W11*'Rent Roll'!$D11)*((1+'Rent Roll'!$X11)^('Reimbursement Breakout'!AL$2-1))),"-")</f>
        <v>-</v>
      </c>
      <c r="AM91" s="92" t="str">
        <f>IF(AM$3='Rent Roll'!$U11,(('Rent Roll'!$W11*'Rent Roll'!$D11)*((1+'Rent Roll'!$X11)^('Reimbursement Breakout'!AM$2-1))),"-")</f>
        <v>-</v>
      </c>
      <c r="AN91" s="92" t="str">
        <f>IF(AN$3='Rent Roll'!$U11,(('Rent Roll'!$W11*'Rent Roll'!$D11)*((1+'Rent Roll'!$X11)^('Reimbursement Breakout'!AN$2-1))),"-")</f>
        <v>-</v>
      </c>
      <c r="AO91" s="92" t="str">
        <f>IF(AO$3='Rent Roll'!$U11,(('Rent Roll'!$W11*'Rent Roll'!$D11)*((1+'Rent Roll'!$X11)^('Reimbursement Breakout'!AO$2-1))),"-")</f>
        <v>-</v>
      </c>
      <c r="AP91" s="92" t="str">
        <f>IF(AP$3='Rent Roll'!$U11,(('Rent Roll'!$W11*'Rent Roll'!$D11)*((1+'Rent Roll'!$X11)^('Reimbursement Breakout'!AP$2-1))),"-")</f>
        <v>-</v>
      </c>
      <c r="AQ91" s="92" t="str">
        <f>IF(AQ$3='Rent Roll'!$U11,(('Rent Roll'!$W11*'Rent Roll'!$D11)*((1+'Rent Roll'!$X11)^('Reimbursement Breakout'!AQ$2-1))),"-")</f>
        <v>-</v>
      </c>
      <c r="AR91" s="92" t="str">
        <f>IF(AR$3='Rent Roll'!$U11,(('Rent Roll'!$W11*'Rent Roll'!$D11)*((1+'Rent Roll'!$X11)^('Reimbursement Breakout'!AR$2-1))),"-")</f>
        <v>-</v>
      </c>
      <c r="AS91" s="92" t="str">
        <f>IF(AS$3='Rent Roll'!$U11,(('Rent Roll'!$W11*'Rent Roll'!$D11)*((1+'Rent Roll'!$X11)^('Reimbursement Breakout'!AS$2-1))),"-")</f>
        <v>-</v>
      </c>
      <c r="AT91" s="92" t="str">
        <f>IF(AT$3='Rent Roll'!$U11,(('Rent Roll'!$W11*'Rent Roll'!$D11)*((1+'Rent Roll'!$X11)^('Reimbursement Breakout'!AT$2-1))),"-")</f>
        <v>-</v>
      </c>
      <c r="AU91" s="92" t="str">
        <f>IF(AU$3='Rent Roll'!$U11,(('Rent Roll'!$W11*'Rent Roll'!$D11)*((1+'Rent Roll'!$X11)^('Reimbursement Breakout'!AU$2-1))),"-")</f>
        <v>-</v>
      </c>
      <c r="AV91" s="92" t="str">
        <f>IF(AV$3='Rent Roll'!$U11,(('Rent Roll'!$W11*'Rent Roll'!$D11)*((1+'Rent Roll'!$X11)^('Reimbursement Breakout'!AV$2-1))),"-")</f>
        <v>-</v>
      </c>
      <c r="AW91" s="92" t="str">
        <f>IF(AW$3='Rent Roll'!$U11,(('Rent Roll'!$W11*'Rent Roll'!$D11)*((1+'Rent Roll'!$X11)^('Reimbursement Breakout'!AW$2-1))),"-")</f>
        <v>-</v>
      </c>
      <c r="AX91" s="92" t="str">
        <f>IF(AX$3='Rent Roll'!$U11,(('Rent Roll'!$W11*'Rent Roll'!$D11)*((1+'Rent Roll'!$X11)^('Reimbursement Breakout'!AX$2-1))),"-")</f>
        <v>-</v>
      </c>
      <c r="AY91" s="92" t="str">
        <f>IF(AY$3='Rent Roll'!$U11,(('Rent Roll'!$W11*'Rent Roll'!$D11)*((1+'Rent Roll'!$X11)^('Reimbursement Breakout'!AY$2-1))),"-")</f>
        <v>-</v>
      </c>
      <c r="AZ91" s="92" t="str">
        <f>IF(AZ$3='Rent Roll'!$U11,(('Rent Roll'!$W11*'Rent Roll'!$D11)*((1+'Rent Roll'!$X11)^('Reimbursement Breakout'!AZ$2-1))),"-")</f>
        <v>-</v>
      </c>
      <c r="BA91" s="92" t="str">
        <f>IF(BA$3='Rent Roll'!$U11,(('Rent Roll'!$W11*'Rent Roll'!$D11)*((1+'Rent Roll'!$X11)^('Reimbursement Breakout'!BA$2-1))),"-")</f>
        <v>-</v>
      </c>
      <c r="BB91" s="92" t="str">
        <f>IF(BB$3='Rent Roll'!$U11,(('Rent Roll'!$W11*'Rent Roll'!$D11)*((1+'Rent Roll'!$X11)^('Reimbursement Breakout'!BB$2-1))),"-")</f>
        <v>-</v>
      </c>
      <c r="BC91" s="92" t="str">
        <f>IF(BC$3='Rent Roll'!$U11,(('Rent Roll'!$W11*'Rent Roll'!$D11)*((1+'Rent Roll'!$X11)^('Reimbursement Breakout'!BC$2-1))),"-")</f>
        <v>-</v>
      </c>
      <c r="BD91" s="92" t="str">
        <f>IF(BD$3='Rent Roll'!$U11,(('Rent Roll'!$W11*'Rent Roll'!$D11)*((1+'Rent Roll'!$X11)^('Reimbursement Breakout'!BD$2-1))),"-")</f>
        <v>-</v>
      </c>
      <c r="BE91" s="92" t="str">
        <f>IF(BE$3='Rent Roll'!$U11,(('Rent Roll'!$W11*'Rent Roll'!$D11)*((1+'Rent Roll'!$X11)^('Reimbursement Breakout'!BE$2-1))),"-")</f>
        <v>-</v>
      </c>
      <c r="BF91" s="92" t="str">
        <f>IF(BF$3='Rent Roll'!$U11,(('Rent Roll'!$W11*'Rent Roll'!$D11)*((1+'Rent Roll'!$X11)^('Reimbursement Breakout'!BF$2-1))),"-")</f>
        <v>-</v>
      </c>
      <c r="BG91" s="92" t="str">
        <f>IF(BG$3='Rent Roll'!$U11,(('Rent Roll'!$W11*'Rent Roll'!$D11)*((1+'Rent Roll'!$X11)^('Reimbursement Breakout'!BG$2-1))),"-")</f>
        <v>-</v>
      </c>
      <c r="BH91" s="92" t="str">
        <f>IF(BH$3='Rent Roll'!$U11,(('Rent Roll'!$W11*'Rent Roll'!$D11)*((1+'Rent Roll'!$X11)^('Reimbursement Breakout'!BH$2-1))),"-")</f>
        <v>-</v>
      </c>
      <c r="BI91" s="92" t="str">
        <f>IF(BI$3='Rent Roll'!$U11,(('Rent Roll'!$W11*'Rent Roll'!$D11)*((1+'Rent Roll'!$X11)^('Reimbursement Breakout'!BI$2-1))),"-")</f>
        <v>-</v>
      </c>
      <c r="BJ91" s="92" t="str">
        <f>IF(BJ$3='Rent Roll'!$U11,(('Rent Roll'!$W11*'Rent Roll'!$D11)*((1+'Rent Roll'!$X11)^('Reimbursement Breakout'!BJ$2-1))),"-")</f>
        <v>-</v>
      </c>
      <c r="BK91" s="92" t="str">
        <f>IF(BK$3='Rent Roll'!$U11,(('Rent Roll'!$W11*'Rent Roll'!$D11)*((1+'Rent Roll'!$X11)^('Reimbursement Breakout'!BK$2-1))),"-")</f>
        <v>-</v>
      </c>
      <c r="BL91" s="92" t="str">
        <f>IF(BL$3='Rent Roll'!$U11,(('Rent Roll'!$W11*'Rent Roll'!$D11)*((1+'Rent Roll'!$X11)^('Reimbursement Breakout'!BL$2-1))),"-")</f>
        <v>-</v>
      </c>
      <c r="BM91" s="92" t="str">
        <f>IF(BM$3='Rent Roll'!$U11,(('Rent Roll'!$W11*'Rent Roll'!$D11)*((1+'Rent Roll'!$X11)^('Reimbursement Breakout'!BM$2-1))),"-")</f>
        <v>-</v>
      </c>
      <c r="BN91" s="92" t="str">
        <f>IF(BN$3='Rent Roll'!$U11,(('Rent Roll'!$W11*'Rent Roll'!$D11)*((1+'Rent Roll'!$X11)^('Reimbursement Breakout'!BN$2-1))),"-")</f>
        <v>-</v>
      </c>
      <c r="BO91" s="92" t="str">
        <f>IF(BO$3='Rent Roll'!$U11,(('Rent Roll'!$W11*'Rent Roll'!$D11)*((1+'Rent Roll'!$X11)^('Reimbursement Breakout'!BO$2-1))),"-")</f>
        <v>-</v>
      </c>
      <c r="BP91" s="92" t="str">
        <f>IF(BP$3='Rent Roll'!$U11,(('Rent Roll'!$W11*'Rent Roll'!$D11)*((1+'Rent Roll'!$X11)^('Reimbursement Breakout'!BP$2-1))),"-")</f>
        <v>-</v>
      </c>
      <c r="BQ91" s="92" t="str">
        <f>IF(BQ$3='Rent Roll'!$U11,(('Rent Roll'!$W11*'Rent Roll'!$D11)*((1+'Rent Roll'!$X11)^('Reimbursement Breakout'!BQ$2-1))),"-")</f>
        <v>-</v>
      </c>
      <c r="BR91" s="92" t="str">
        <f>IF(BR$3='Rent Roll'!$U11,(('Rent Roll'!$W11*'Rent Roll'!$D11)*((1+'Rent Roll'!$X11)^('Reimbursement Breakout'!BR$2-1))),"-")</f>
        <v>-</v>
      </c>
      <c r="BS91" s="92" t="str">
        <f>IF(BS$3='Rent Roll'!$U11,(('Rent Roll'!$W11*'Rent Roll'!$D11)*((1+'Rent Roll'!$X11)^('Reimbursement Breakout'!BS$2-1))),"-")</f>
        <v>-</v>
      </c>
      <c r="BT91" s="92" t="str">
        <f>IF(BT$3='Rent Roll'!$U11,(('Rent Roll'!$W11*'Rent Roll'!$D11)*((1+'Rent Roll'!$X11)^('Reimbursement Breakout'!BT$2-1))),"-")</f>
        <v>-</v>
      </c>
      <c r="BU91" s="92" t="str">
        <f>IF(BU$3='Rent Roll'!$U11,(('Rent Roll'!$W11*'Rent Roll'!$D11)*((1+'Rent Roll'!$X11)^('Reimbursement Breakout'!BU$2-1))),"-")</f>
        <v>-</v>
      </c>
      <c r="BV91" s="92" t="str">
        <f>IF(BV$3='Rent Roll'!$U11,(('Rent Roll'!$W11*'Rent Roll'!$D11)*((1+'Rent Roll'!$X11)^('Reimbursement Breakout'!BV$2-1))),"-")</f>
        <v>-</v>
      </c>
      <c r="BW91" s="92" t="str">
        <f>IF(BW$3='Rent Roll'!$U11,(('Rent Roll'!$W11*'Rent Roll'!$D11)*((1+'Rent Roll'!$X11)^('Reimbursement Breakout'!BW$2-1))),"-")</f>
        <v>-</v>
      </c>
      <c r="BX91" s="92" t="str">
        <f>IF(BX$3='Rent Roll'!$U11,(('Rent Roll'!$W11*'Rent Roll'!$D11)*((1+'Rent Roll'!$X11)^('Reimbursement Breakout'!BX$2-1))),"-")</f>
        <v>-</v>
      </c>
      <c r="BY91" s="92" t="str">
        <f>IF(BY$3='Rent Roll'!$U11,(('Rent Roll'!$W11*'Rent Roll'!$D11)*((1+'Rent Roll'!$X11)^('Reimbursement Breakout'!BY$2-1))),"-")</f>
        <v>-</v>
      </c>
      <c r="BZ91" s="92" t="str">
        <f>IF(BZ$3='Rent Roll'!$U11,(('Rent Roll'!$W11*'Rent Roll'!$D11)*((1+'Rent Roll'!$X11)^('Reimbursement Breakout'!BZ$2-1))),"-")</f>
        <v>-</v>
      </c>
      <c r="CA91" s="92" t="str">
        <f>IF(CA$3='Rent Roll'!$U11,(('Rent Roll'!$W11*'Rent Roll'!$D11)*((1+'Rent Roll'!$X11)^('Reimbursement Breakout'!CA$2-1))),"-")</f>
        <v>-</v>
      </c>
      <c r="CB91" s="92" t="str">
        <f>IF(CB$3='Rent Roll'!$U11,(('Rent Roll'!$W11*'Rent Roll'!$D11)*((1+'Rent Roll'!$X11)^('Reimbursement Breakout'!CB$2-1))),"-")</f>
        <v>-</v>
      </c>
      <c r="CC91" s="92" t="str">
        <f>IF(CC$3='Rent Roll'!$U11,(('Rent Roll'!$W11*'Rent Roll'!$D11)*((1+'Rent Roll'!$X11)^('Reimbursement Breakout'!CC$2-1))),"-")</f>
        <v>-</v>
      </c>
      <c r="CD91" s="92" t="str">
        <f>IF(CD$3='Rent Roll'!$U11,(('Rent Roll'!$W11*'Rent Roll'!$D11)*((1+'Rent Roll'!$X11)^('Reimbursement Breakout'!CD$2-1))),"-")</f>
        <v>-</v>
      </c>
      <c r="CE91" s="92" t="str">
        <f>IF(CE$3='Rent Roll'!$U11,(('Rent Roll'!$W11*'Rent Roll'!$D11)*((1+'Rent Roll'!$X11)^('Reimbursement Breakout'!CE$2-1))),"-")</f>
        <v>-</v>
      </c>
      <c r="CF91" s="92" t="str">
        <f>IF(CF$3='Rent Roll'!$U11,(('Rent Roll'!$W11*'Rent Roll'!$D11)*((1+'Rent Roll'!$X11)^('Reimbursement Breakout'!CF$2-1))),"-")</f>
        <v>-</v>
      </c>
      <c r="CG91" s="92" t="str">
        <f>IF(CG$3='Rent Roll'!$U11,(('Rent Roll'!$W11*'Rent Roll'!$D11)*((1+'Rent Roll'!$X11)^('Reimbursement Breakout'!CG$2-1))),"-")</f>
        <v>-</v>
      </c>
      <c r="CH91" s="92" t="str">
        <f>IF(CH$3='Rent Roll'!$U11,(('Rent Roll'!$W11*'Rent Roll'!$D11)*((1+'Rent Roll'!$X11)^('Reimbursement Breakout'!CH$2-1))),"-")</f>
        <v>-</v>
      </c>
      <c r="CI91" s="92" t="str">
        <f>IF(CI$3='Rent Roll'!$U11,(('Rent Roll'!$W11*'Rent Roll'!$D11)*((1+'Rent Roll'!$X11)^('Reimbursement Breakout'!CI$2-1))),"-")</f>
        <v>-</v>
      </c>
      <c r="CJ91" s="92" t="str">
        <f>IF(CJ$3='Rent Roll'!$U11,(('Rent Roll'!$W11*'Rent Roll'!$D11)*((1+'Rent Roll'!$X11)^('Reimbursement Breakout'!CJ$2-1))),"-")</f>
        <v>-</v>
      </c>
      <c r="CK91" s="92" t="str">
        <f>IF(CK$3='Rent Roll'!$U11,(('Rent Roll'!$W11*'Rent Roll'!$D11)*((1+'Rent Roll'!$X11)^('Reimbursement Breakout'!CK$2-1))),"-")</f>
        <v>-</v>
      </c>
      <c r="CL91" s="92" t="str">
        <f>IF(CL$3='Rent Roll'!$U11,(('Rent Roll'!$W11*'Rent Roll'!$D11)*((1+'Rent Roll'!$X11)^('Reimbursement Breakout'!CL$2-1))),"-")</f>
        <v>-</v>
      </c>
      <c r="CM91" s="92" t="str">
        <f>IF(CM$3='Rent Roll'!$U11,(('Rent Roll'!$W11*'Rent Roll'!$D11)*((1+'Rent Roll'!$X11)^('Reimbursement Breakout'!CM$2-1))),"-")</f>
        <v>-</v>
      </c>
      <c r="CN91" s="92" t="str">
        <f>IF(CN$3='Rent Roll'!$U11,(('Rent Roll'!$W11*'Rent Roll'!$D11)*((1+'Rent Roll'!$X11)^('Reimbursement Breakout'!CN$2-1))),"-")</f>
        <v>-</v>
      </c>
      <c r="CO91" s="92" t="str">
        <f>IF(CO$3='Rent Roll'!$U11,(('Rent Roll'!$W11*'Rent Roll'!$D11)*((1+'Rent Roll'!$X11)^('Reimbursement Breakout'!CO$2-1))),"-")</f>
        <v>-</v>
      </c>
      <c r="CP91" s="92" t="str">
        <f>IF(CP$3='Rent Roll'!$U11,(('Rent Roll'!$W11*'Rent Roll'!$D11)*((1+'Rent Roll'!$X11)^('Reimbursement Breakout'!CP$2-1))),"-")</f>
        <v>-</v>
      </c>
      <c r="CQ91" s="92" t="str">
        <f>IF(CQ$3='Rent Roll'!$U11,(('Rent Roll'!$W11*'Rent Roll'!$D11)*((1+'Rent Roll'!$X11)^('Reimbursement Breakout'!CQ$2-1))),"-")</f>
        <v>-</v>
      </c>
      <c r="CR91" s="92" t="str">
        <f>IF(CR$3='Rent Roll'!$U11,(('Rent Roll'!$W11*'Rent Roll'!$D11)*((1+'Rent Roll'!$X11)^('Reimbursement Breakout'!CR$2-1))),"-")</f>
        <v>-</v>
      </c>
      <c r="CS91" s="92" t="str">
        <f>IF(CS$3='Rent Roll'!$U11,(('Rent Roll'!$W11*'Rent Roll'!$D11)*((1+'Rent Roll'!$X11)^('Reimbursement Breakout'!CS$2-1))),"-")</f>
        <v>-</v>
      </c>
      <c r="CT91" s="92" t="str">
        <f>IF(CT$3='Rent Roll'!$U11,(('Rent Roll'!$W11*'Rent Roll'!$D11)*((1+'Rent Roll'!$X11)^('Reimbursement Breakout'!CT$2-1))),"-")</f>
        <v>-</v>
      </c>
      <c r="CU91" s="92" t="str">
        <f>IF(CU$3='Rent Roll'!$U11,(('Rent Roll'!$W11*'Rent Roll'!$D11)*((1+'Rent Roll'!$X11)^('Reimbursement Breakout'!CU$2-1))),"-")</f>
        <v>-</v>
      </c>
      <c r="CV91" s="92" t="str">
        <f>IF(CV$3='Rent Roll'!$U11,(('Rent Roll'!$W11*'Rent Roll'!$D11)*((1+'Rent Roll'!$X11)^('Reimbursement Breakout'!CV$2-1))),"-")</f>
        <v>-</v>
      </c>
      <c r="CW91" s="92" t="str">
        <f>IF(CW$3='Rent Roll'!$U11,(('Rent Roll'!$W11*'Rent Roll'!$D11)*((1+'Rent Roll'!$X11)^('Reimbursement Breakout'!CW$2-1))),"-")</f>
        <v>-</v>
      </c>
      <c r="CX91" s="92" t="str">
        <f>IF(CX$3='Rent Roll'!$U11,(('Rent Roll'!$W11*'Rent Roll'!$D11)*((1+'Rent Roll'!$X11)^('Reimbursement Breakout'!CX$2-1))),"-")</f>
        <v>-</v>
      </c>
      <c r="CY91" s="92" t="str">
        <f>IF(CY$3='Rent Roll'!$U11,(('Rent Roll'!$W11*'Rent Roll'!$D11)*((1+'Rent Roll'!$X11)^('Reimbursement Breakout'!CY$2-1))),"-")</f>
        <v>-</v>
      </c>
      <c r="CZ91" s="92" t="str">
        <f>IF(CZ$3='Rent Roll'!$U11,(('Rent Roll'!$W11*'Rent Roll'!$D11)*((1+'Rent Roll'!$X11)^('Reimbursement Breakout'!CZ$2-1))),"-")</f>
        <v>-</v>
      </c>
      <c r="DA91" s="92" t="str">
        <f>IF(DA$3='Rent Roll'!$U11,(('Rent Roll'!$W11*'Rent Roll'!$D11)*((1+'Rent Roll'!$X11)^('Reimbursement Breakout'!DA$2-1))),"-")</f>
        <v>-</v>
      </c>
      <c r="DB91" s="92" t="str">
        <f>IF(DB$3='Rent Roll'!$U11,(('Rent Roll'!$W11*'Rent Roll'!$D11)*((1+'Rent Roll'!$X11)^('Reimbursement Breakout'!DB$2-1))),"-")</f>
        <v>-</v>
      </c>
      <c r="DC91" s="92" t="str">
        <f>IF(DC$3='Rent Roll'!$U11,(('Rent Roll'!$W11*'Rent Roll'!$D11)*((1+'Rent Roll'!$X11)^('Reimbursement Breakout'!DC$2-1))),"-")</f>
        <v>-</v>
      </c>
      <c r="DD91" s="92" t="str">
        <f>IF(DD$3='Rent Roll'!$U11,(('Rent Roll'!$W11*'Rent Roll'!$D11)*((1+'Rent Roll'!$X11)^('Reimbursement Breakout'!DD$2-1))),"-")</f>
        <v>-</v>
      </c>
      <c r="DE91" s="92" t="str">
        <f>IF(DE$3='Rent Roll'!$U11,(('Rent Roll'!$W11*'Rent Roll'!$D11)*((1+'Rent Roll'!$X11)^('Reimbursement Breakout'!DE$2-1))),"-")</f>
        <v>-</v>
      </c>
      <c r="DF91" s="92" t="str">
        <f>IF(DF$3='Rent Roll'!$U11,(('Rent Roll'!$W11*'Rent Roll'!$D11)*((1+'Rent Roll'!$X11)^('Reimbursement Breakout'!DF$2-1))),"-")</f>
        <v>-</v>
      </c>
      <c r="DG91" s="92" t="str">
        <f>IF(DG$3='Rent Roll'!$U11,(('Rent Roll'!$W11*'Rent Roll'!$D11)*((1+'Rent Roll'!$X11)^('Reimbursement Breakout'!DG$2-1))),"-")</f>
        <v>-</v>
      </c>
      <c r="DH91" s="92" t="str">
        <f>IF(DH$3='Rent Roll'!$U11,(('Rent Roll'!$W11*'Rent Roll'!$D11)*((1+'Rent Roll'!$X11)^('Reimbursement Breakout'!DH$2-1))),"-")</f>
        <v>-</v>
      </c>
      <c r="DI91" s="92" t="str">
        <f>IF(DI$3='Rent Roll'!$U11,(('Rent Roll'!$W11*'Rent Roll'!$D11)*((1+'Rent Roll'!$X11)^('Reimbursement Breakout'!DI$2-1))),"-")</f>
        <v>-</v>
      </c>
      <c r="DJ91" s="92" t="str">
        <f>IF(DJ$3='Rent Roll'!$U11,(('Rent Roll'!$W11*'Rent Roll'!$D11)*((1+'Rent Roll'!$X11)^('Reimbursement Breakout'!DJ$2-1))),"-")</f>
        <v>-</v>
      </c>
      <c r="DK91" s="92" t="str">
        <f>IF(DK$3='Rent Roll'!$U11,(('Rent Roll'!$W11*'Rent Roll'!$D11)*((1+'Rent Roll'!$X11)^('Reimbursement Breakout'!DK$2-1))),"-")</f>
        <v>-</v>
      </c>
      <c r="DL91" s="92" t="str">
        <f>IF(DL$3='Rent Roll'!$U11,(('Rent Roll'!$W11*'Rent Roll'!$D11)*((1+'Rent Roll'!$X11)^('Reimbursement Breakout'!DL$2-1))),"-")</f>
        <v>-</v>
      </c>
      <c r="DM91" s="92" t="str">
        <f>IF(DM$3='Rent Roll'!$U11,(('Rent Roll'!$W11*'Rent Roll'!$D11)*((1+'Rent Roll'!$X11)^('Reimbursement Breakout'!DM$2-1))),"-")</f>
        <v>-</v>
      </c>
      <c r="DN91" s="92" t="str">
        <f>IF(DN$3='Rent Roll'!$U11,(('Rent Roll'!$W11*'Rent Roll'!$D11)*((1+'Rent Roll'!$X11)^('Reimbursement Breakout'!DN$2-1))),"-")</f>
        <v>-</v>
      </c>
      <c r="DO91" s="92" t="str">
        <f>IF(DO$3='Rent Roll'!$U11,(('Rent Roll'!$W11*'Rent Roll'!$D11)*((1+'Rent Roll'!$X11)^('Reimbursement Breakout'!DO$2-1))),"-")</f>
        <v>-</v>
      </c>
      <c r="DP91" s="92" t="str">
        <f>IF(DP$3='Rent Roll'!$U11,(('Rent Roll'!$W11*'Rent Roll'!$D11)*((1+'Rent Roll'!$X11)^('Reimbursement Breakout'!DP$2-1))),"-")</f>
        <v>-</v>
      </c>
      <c r="DQ91" s="92" t="str">
        <f>IF(DQ$3='Rent Roll'!$U11,(('Rent Roll'!$W11*'Rent Roll'!$D11)*((1+'Rent Roll'!$X11)^('Reimbursement Breakout'!DQ$2-1))),"-")</f>
        <v>-</v>
      </c>
      <c r="DR91" s="92" t="str">
        <f>IF(DR$3='Rent Roll'!$U11,(('Rent Roll'!$W11*'Rent Roll'!$D11)*((1+'Rent Roll'!$X11)^('Reimbursement Breakout'!DR$2-1))),"-")</f>
        <v>-</v>
      </c>
      <c r="DS91" s="92" t="str">
        <f>IF(DS$3='Rent Roll'!$U11,(('Rent Roll'!$W11*'Rent Roll'!$D11)*((1+'Rent Roll'!$X11)^('Reimbursement Breakout'!DS$2-1))),"-")</f>
        <v>-</v>
      </c>
      <c r="DT91" s="92" t="str">
        <f>IF(DT$3='Rent Roll'!$U11,(('Rent Roll'!$W11*'Rent Roll'!$D11)*((1+'Rent Roll'!$X11)^('Reimbursement Breakout'!DT$2-1))),"-")</f>
        <v>-</v>
      </c>
      <c r="DU91" s="92" t="str">
        <f>IF(DU$3='Rent Roll'!$U11,(('Rent Roll'!$W11*'Rent Roll'!$D11)*((1+'Rent Roll'!$X11)^('Reimbursement Breakout'!DU$2-1))),"-")</f>
        <v>-</v>
      </c>
      <c r="DV91" s="92" t="str">
        <f>IF(DV$3='Rent Roll'!$U11,(('Rent Roll'!$W11*'Rent Roll'!$D11)*((1+'Rent Roll'!$X11)^('Reimbursement Breakout'!DV$2-1))),"-")</f>
        <v>-</v>
      </c>
      <c r="DW91" s="92" t="str">
        <f>IF(DW$3='Rent Roll'!$U11,(('Rent Roll'!$W11*'Rent Roll'!$D11)*((1+'Rent Roll'!$X11)^('Reimbursement Breakout'!DW$2-1))),"-")</f>
        <v>-</v>
      </c>
      <c r="DX91" s="92" t="str">
        <f>IF(DX$3='Rent Roll'!$U11,(('Rent Roll'!$W11*'Rent Roll'!$D11)*((1+'Rent Roll'!$X11)^('Reimbursement Breakout'!DX$2-1))),"-")</f>
        <v>-</v>
      </c>
      <c r="DY91" s="92" t="str">
        <f>IF(DY$3='Rent Roll'!$U11,(('Rent Roll'!$W11*'Rent Roll'!$D11)*((1+'Rent Roll'!$X11)^('Reimbursement Breakout'!DY$2-1))),"-")</f>
        <v>-</v>
      </c>
      <c r="DZ91" s="92" t="str">
        <f>IF(DZ$3='Rent Roll'!$U11,(('Rent Roll'!$W11*'Rent Roll'!$D11)*((1+'Rent Roll'!$X11)^('Reimbursement Breakout'!DZ$2-1))),"-")</f>
        <v>-</v>
      </c>
      <c r="EA91" s="92" t="str">
        <f>IF(EA$3='Rent Roll'!$U11,(('Rent Roll'!$W11*'Rent Roll'!$D11)*((1+'Rent Roll'!$X11)^('Reimbursement Breakout'!EA$2-1))),"-")</f>
        <v>-</v>
      </c>
      <c r="EB91" s="92" t="str">
        <f>IF(EB$3='Rent Roll'!$U11,(('Rent Roll'!$W11*'Rent Roll'!$D11)*((1+'Rent Roll'!$X11)^('Reimbursement Breakout'!EB$2-1))),"-")</f>
        <v>-</v>
      </c>
      <c r="EC91" s="92" t="str">
        <f>IF(EC$3='Rent Roll'!$U11,(('Rent Roll'!$W11*'Rent Roll'!$D11)*((1+'Rent Roll'!$X11)^('Reimbursement Breakout'!EC$2-1))),"-")</f>
        <v>-</v>
      </c>
      <c r="ED91" s="92" t="str">
        <f>IF(ED$3='Rent Roll'!$U11,(('Rent Roll'!$W11*'Rent Roll'!$D11)*((1+'Rent Roll'!$X11)^('Reimbursement Breakout'!ED$2-1))),"-")</f>
        <v>-</v>
      </c>
      <c r="EE91" s="92" t="str">
        <f>IF(EE$3='Rent Roll'!$U11,(('Rent Roll'!$W11*'Rent Roll'!$D11)*((1+'Rent Roll'!$X11)^('Reimbursement Breakout'!EE$2-1))),"-")</f>
        <v>-</v>
      </c>
      <c r="EF91" s="214" t="str">
        <f>IF(EF$3='Rent Roll'!$U11,(('Rent Roll'!$W11*'Rent Roll'!$D11)*((1+'Rent Roll'!$X11)^('Reimbursement Breakout'!EF$2-1))),"-")</f>
        <v>-</v>
      </c>
      <c r="EG91" s="251" t="s">
        <v>109</v>
      </c>
    </row>
    <row r="92" spans="2:137" x14ac:dyDescent="0.25">
      <c r="B92" s="290"/>
      <c r="C92" s="287" t="str">
        <f>CONCATENATE('Rent Roll'!B12&amp;" - "&amp;'Rent Roll'!C12)</f>
        <v xml:space="preserve"> - </v>
      </c>
      <c r="D92" s="214">
        <f t="shared" si="281"/>
        <v>0</v>
      </c>
      <c r="E92" s="92" t="str">
        <f>IF(E$3='Rent Roll'!$U12,(('Rent Roll'!$W12*'Rent Roll'!$D12)*((1+'Rent Roll'!$X12)^('Reimbursement Breakout'!E$2-1))),"-")</f>
        <v>-</v>
      </c>
      <c r="F92" s="92" t="str">
        <f>IF(F$3='Rent Roll'!$U12,(('Rent Roll'!$W12*'Rent Roll'!$D12)*((1+'Rent Roll'!$X12)^('Reimbursement Breakout'!F$2-1))),"-")</f>
        <v>-</v>
      </c>
      <c r="G92" s="92" t="str">
        <f>IF(G$3='Rent Roll'!$U12,(('Rent Roll'!$W12*'Rent Roll'!$D12)*((1+'Rent Roll'!$X12)^('Reimbursement Breakout'!G$2-1))),"-")</f>
        <v>-</v>
      </c>
      <c r="H92" s="92" t="str">
        <f>IF(H$3='Rent Roll'!$U12,(('Rent Roll'!$W12*'Rent Roll'!$D12)*((1+'Rent Roll'!$X12)^('Reimbursement Breakout'!H$2-1))),"-")</f>
        <v>-</v>
      </c>
      <c r="I92" s="92" t="str">
        <f>IF(I$3='Rent Roll'!$U12,(('Rent Roll'!$W12*'Rent Roll'!$D12)*((1+'Rent Roll'!$X12)^('Reimbursement Breakout'!I$2-1))),"-")</f>
        <v>-</v>
      </c>
      <c r="J92" s="92" t="str">
        <f>IF(J$3='Rent Roll'!$U12,(('Rent Roll'!$W12*'Rent Roll'!$D12)*((1+'Rent Roll'!$X12)^('Reimbursement Breakout'!J$2-1))),"-")</f>
        <v>-</v>
      </c>
      <c r="K92" s="92" t="str">
        <f>IF(K$3='Rent Roll'!$U12,(('Rent Roll'!$W12*'Rent Roll'!$D12)*((1+'Rent Roll'!$X12)^('Reimbursement Breakout'!K$2-1))),"-")</f>
        <v>-</v>
      </c>
      <c r="L92" s="92" t="str">
        <f>IF(L$3='Rent Roll'!$U12,(('Rent Roll'!$W12*'Rent Roll'!$D12)*((1+'Rent Roll'!$X12)^('Reimbursement Breakout'!L$2-1))),"-")</f>
        <v>-</v>
      </c>
      <c r="M92" s="92" t="str">
        <f>IF(M$3='Rent Roll'!$U12,(('Rent Roll'!$W12*'Rent Roll'!$D12)*((1+'Rent Roll'!$X12)^('Reimbursement Breakout'!M$2-1))),"-")</f>
        <v>-</v>
      </c>
      <c r="N92" s="92" t="str">
        <f>IF(N$3='Rent Roll'!$U12,(('Rent Roll'!$W12*'Rent Roll'!$D12)*((1+'Rent Roll'!$X12)^('Reimbursement Breakout'!N$2-1))),"-")</f>
        <v>-</v>
      </c>
      <c r="O92" s="92" t="str">
        <f>IF(O$3='Rent Roll'!$U12,(('Rent Roll'!$W12*'Rent Roll'!$D12)*((1+'Rent Roll'!$X12)^('Reimbursement Breakout'!O$2-1))),"-")</f>
        <v>-</v>
      </c>
      <c r="P92" s="92" t="str">
        <f>IF(P$3='Rent Roll'!$U12,(('Rent Roll'!$W12*'Rent Roll'!$D12)*((1+'Rent Roll'!$X12)^('Reimbursement Breakout'!P$2-1))),"-")</f>
        <v>-</v>
      </c>
      <c r="Q92" s="92" t="str">
        <f>IF(Q$3='Rent Roll'!$U12,(('Rent Roll'!$W12*'Rent Roll'!$D12)*((1+'Rent Roll'!$X12)^('Reimbursement Breakout'!Q$2-1))),"-")</f>
        <v>-</v>
      </c>
      <c r="R92" s="92" t="str">
        <f>IF(R$3='Rent Roll'!$U12,(('Rent Roll'!$W12*'Rent Roll'!$D12)*((1+'Rent Roll'!$X12)^('Reimbursement Breakout'!R$2-1))),"-")</f>
        <v>-</v>
      </c>
      <c r="S92" s="92" t="str">
        <f>IF(S$3='Rent Roll'!$U12,(('Rent Roll'!$W12*'Rent Roll'!$D12)*((1+'Rent Roll'!$X12)^('Reimbursement Breakout'!S$2-1))),"-")</f>
        <v>-</v>
      </c>
      <c r="T92" s="92" t="str">
        <f>IF(T$3='Rent Roll'!$U12,(('Rent Roll'!$W12*'Rent Roll'!$D12)*((1+'Rent Roll'!$X12)^('Reimbursement Breakout'!T$2-1))),"-")</f>
        <v>-</v>
      </c>
      <c r="U92" s="92" t="str">
        <f>IF(U$3='Rent Roll'!$U12,(('Rent Roll'!$W12*'Rent Roll'!$D12)*((1+'Rent Roll'!$X12)^('Reimbursement Breakout'!U$2-1))),"-")</f>
        <v>-</v>
      </c>
      <c r="V92" s="92" t="str">
        <f>IF(V$3='Rent Roll'!$U12,(('Rent Roll'!$W12*'Rent Roll'!$D12)*((1+'Rent Roll'!$X12)^('Reimbursement Breakout'!V$2-1))),"-")</f>
        <v>-</v>
      </c>
      <c r="W92" s="92" t="str">
        <f>IF(W$3='Rent Roll'!$U12,(('Rent Roll'!$W12*'Rent Roll'!$D12)*((1+'Rent Roll'!$X12)^('Reimbursement Breakout'!W$2-1))),"-")</f>
        <v>-</v>
      </c>
      <c r="X92" s="92" t="str">
        <f>IF(X$3='Rent Roll'!$U12,(('Rent Roll'!$W12*'Rent Roll'!$D12)*((1+'Rent Roll'!$X12)^('Reimbursement Breakout'!X$2-1))),"-")</f>
        <v>-</v>
      </c>
      <c r="Y92" s="92" t="str">
        <f>IF(Y$3='Rent Roll'!$U12,(('Rent Roll'!$W12*'Rent Roll'!$D12)*((1+'Rent Roll'!$X12)^('Reimbursement Breakout'!Y$2-1))),"-")</f>
        <v>-</v>
      </c>
      <c r="Z92" s="92" t="str">
        <f>IF(Z$3='Rent Roll'!$U12,(('Rent Roll'!$W12*'Rent Roll'!$D12)*((1+'Rent Roll'!$X12)^('Reimbursement Breakout'!Z$2-1))),"-")</f>
        <v>-</v>
      </c>
      <c r="AA92" s="92" t="str">
        <f>IF(AA$3='Rent Roll'!$U12,(('Rent Roll'!$W12*'Rent Roll'!$D12)*((1+'Rent Roll'!$X12)^('Reimbursement Breakout'!AA$2-1))),"-")</f>
        <v>-</v>
      </c>
      <c r="AB92" s="92" t="str">
        <f>IF(AB$3='Rent Roll'!$U12,(('Rent Roll'!$W12*'Rent Roll'!$D12)*((1+'Rent Roll'!$X12)^('Reimbursement Breakout'!AB$2-1))),"-")</f>
        <v>-</v>
      </c>
      <c r="AC92" s="92" t="str">
        <f>IF(AC$3='Rent Roll'!$U12,(('Rent Roll'!$W12*'Rent Roll'!$D12)*((1+'Rent Roll'!$X12)^('Reimbursement Breakout'!AC$2-1))),"-")</f>
        <v>-</v>
      </c>
      <c r="AD92" s="92" t="str">
        <f>IF(AD$3='Rent Roll'!$U12,(('Rent Roll'!$W12*'Rent Roll'!$D12)*((1+'Rent Roll'!$X12)^('Reimbursement Breakout'!AD$2-1))),"-")</f>
        <v>-</v>
      </c>
      <c r="AE92" s="92" t="str">
        <f>IF(AE$3='Rent Roll'!$U12,(('Rent Roll'!$W12*'Rent Roll'!$D12)*((1+'Rent Roll'!$X12)^('Reimbursement Breakout'!AE$2-1))),"-")</f>
        <v>-</v>
      </c>
      <c r="AF92" s="92" t="str">
        <f>IF(AF$3='Rent Roll'!$U12,(('Rent Roll'!$W12*'Rent Roll'!$D12)*((1+'Rent Roll'!$X12)^('Reimbursement Breakout'!AF$2-1))),"-")</f>
        <v>-</v>
      </c>
      <c r="AG92" s="92" t="str">
        <f>IF(AG$3='Rent Roll'!$U12,(('Rent Roll'!$W12*'Rent Roll'!$D12)*((1+'Rent Roll'!$X12)^('Reimbursement Breakout'!AG$2-1))),"-")</f>
        <v>-</v>
      </c>
      <c r="AH92" s="92" t="str">
        <f>IF(AH$3='Rent Roll'!$U12,(('Rent Roll'!$W12*'Rent Roll'!$D12)*((1+'Rent Roll'!$X12)^('Reimbursement Breakout'!AH$2-1))),"-")</f>
        <v>-</v>
      </c>
      <c r="AI92" s="92" t="str">
        <f>IF(AI$3='Rent Roll'!$U12,(('Rent Roll'!$W12*'Rent Roll'!$D12)*((1+'Rent Roll'!$X12)^('Reimbursement Breakout'!AI$2-1))),"-")</f>
        <v>-</v>
      </c>
      <c r="AJ92" s="92" t="str">
        <f>IF(AJ$3='Rent Roll'!$U12,(('Rent Roll'!$W12*'Rent Roll'!$D12)*((1+'Rent Roll'!$X12)^('Reimbursement Breakout'!AJ$2-1))),"-")</f>
        <v>-</v>
      </c>
      <c r="AK92" s="92" t="str">
        <f>IF(AK$3='Rent Roll'!$U12,(('Rent Roll'!$W12*'Rent Roll'!$D12)*((1+'Rent Roll'!$X12)^('Reimbursement Breakout'!AK$2-1))),"-")</f>
        <v>-</v>
      </c>
      <c r="AL92" s="92" t="str">
        <f>IF(AL$3='Rent Roll'!$U12,(('Rent Roll'!$W12*'Rent Roll'!$D12)*((1+'Rent Roll'!$X12)^('Reimbursement Breakout'!AL$2-1))),"-")</f>
        <v>-</v>
      </c>
      <c r="AM92" s="92" t="str">
        <f>IF(AM$3='Rent Roll'!$U12,(('Rent Roll'!$W12*'Rent Roll'!$D12)*((1+'Rent Roll'!$X12)^('Reimbursement Breakout'!AM$2-1))),"-")</f>
        <v>-</v>
      </c>
      <c r="AN92" s="92" t="str">
        <f>IF(AN$3='Rent Roll'!$U12,(('Rent Roll'!$W12*'Rent Roll'!$D12)*((1+'Rent Roll'!$X12)^('Reimbursement Breakout'!AN$2-1))),"-")</f>
        <v>-</v>
      </c>
      <c r="AO92" s="92" t="str">
        <f>IF(AO$3='Rent Roll'!$U12,(('Rent Roll'!$W12*'Rent Roll'!$D12)*((1+'Rent Roll'!$X12)^('Reimbursement Breakout'!AO$2-1))),"-")</f>
        <v>-</v>
      </c>
      <c r="AP92" s="92" t="str">
        <f>IF(AP$3='Rent Roll'!$U12,(('Rent Roll'!$W12*'Rent Roll'!$D12)*((1+'Rent Roll'!$X12)^('Reimbursement Breakout'!AP$2-1))),"-")</f>
        <v>-</v>
      </c>
      <c r="AQ92" s="92" t="str">
        <f>IF(AQ$3='Rent Roll'!$U12,(('Rent Roll'!$W12*'Rent Roll'!$D12)*((1+'Rent Roll'!$X12)^('Reimbursement Breakout'!AQ$2-1))),"-")</f>
        <v>-</v>
      </c>
      <c r="AR92" s="92" t="str">
        <f>IF(AR$3='Rent Roll'!$U12,(('Rent Roll'!$W12*'Rent Roll'!$D12)*((1+'Rent Roll'!$X12)^('Reimbursement Breakout'!AR$2-1))),"-")</f>
        <v>-</v>
      </c>
      <c r="AS92" s="92" t="str">
        <f>IF(AS$3='Rent Roll'!$U12,(('Rent Roll'!$W12*'Rent Roll'!$D12)*((1+'Rent Roll'!$X12)^('Reimbursement Breakout'!AS$2-1))),"-")</f>
        <v>-</v>
      </c>
      <c r="AT92" s="92" t="str">
        <f>IF(AT$3='Rent Roll'!$U12,(('Rent Roll'!$W12*'Rent Roll'!$D12)*((1+'Rent Roll'!$X12)^('Reimbursement Breakout'!AT$2-1))),"-")</f>
        <v>-</v>
      </c>
      <c r="AU92" s="92" t="str">
        <f>IF(AU$3='Rent Roll'!$U12,(('Rent Roll'!$W12*'Rent Roll'!$D12)*((1+'Rent Roll'!$X12)^('Reimbursement Breakout'!AU$2-1))),"-")</f>
        <v>-</v>
      </c>
      <c r="AV92" s="92" t="str">
        <f>IF(AV$3='Rent Roll'!$U12,(('Rent Roll'!$W12*'Rent Roll'!$D12)*((1+'Rent Roll'!$X12)^('Reimbursement Breakout'!AV$2-1))),"-")</f>
        <v>-</v>
      </c>
      <c r="AW92" s="92" t="str">
        <f>IF(AW$3='Rent Roll'!$U12,(('Rent Roll'!$W12*'Rent Roll'!$D12)*((1+'Rent Roll'!$X12)^('Reimbursement Breakout'!AW$2-1))),"-")</f>
        <v>-</v>
      </c>
      <c r="AX92" s="92" t="str">
        <f>IF(AX$3='Rent Roll'!$U12,(('Rent Roll'!$W12*'Rent Roll'!$D12)*((1+'Rent Roll'!$X12)^('Reimbursement Breakout'!AX$2-1))),"-")</f>
        <v>-</v>
      </c>
      <c r="AY92" s="92" t="str">
        <f>IF(AY$3='Rent Roll'!$U12,(('Rent Roll'!$W12*'Rent Roll'!$D12)*((1+'Rent Roll'!$X12)^('Reimbursement Breakout'!AY$2-1))),"-")</f>
        <v>-</v>
      </c>
      <c r="AZ92" s="92" t="str">
        <f>IF(AZ$3='Rent Roll'!$U12,(('Rent Roll'!$W12*'Rent Roll'!$D12)*((1+'Rent Roll'!$X12)^('Reimbursement Breakout'!AZ$2-1))),"-")</f>
        <v>-</v>
      </c>
      <c r="BA92" s="92" t="str">
        <f>IF(BA$3='Rent Roll'!$U12,(('Rent Roll'!$W12*'Rent Roll'!$D12)*((1+'Rent Roll'!$X12)^('Reimbursement Breakout'!BA$2-1))),"-")</f>
        <v>-</v>
      </c>
      <c r="BB92" s="92" t="str">
        <f>IF(BB$3='Rent Roll'!$U12,(('Rent Roll'!$W12*'Rent Roll'!$D12)*((1+'Rent Roll'!$X12)^('Reimbursement Breakout'!BB$2-1))),"-")</f>
        <v>-</v>
      </c>
      <c r="BC92" s="92" t="str">
        <f>IF(BC$3='Rent Roll'!$U12,(('Rent Roll'!$W12*'Rent Roll'!$D12)*((1+'Rent Roll'!$X12)^('Reimbursement Breakout'!BC$2-1))),"-")</f>
        <v>-</v>
      </c>
      <c r="BD92" s="92" t="str">
        <f>IF(BD$3='Rent Roll'!$U12,(('Rent Roll'!$W12*'Rent Roll'!$D12)*((1+'Rent Roll'!$X12)^('Reimbursement Breakout'!BD$2-1))),"-")</f>
        <v>-</v>
      </c>
      <c r="BE92" s="92" t="str">
        <f>IF(BE$3='Rent Roll'!$U12,(('Rent Roll'!$W12*'Rent Roll'!$D12)*((1+'Rent Roll'!$X12)^('Reimbursement Breakout'!BE$2-1))),"-")</f>
        <v>-</v>
      </c>
      <c r="BF92" s="92" t="str">
        <f>IF(BF$3='Rent Roll'!$U12,(('Rent Roll'!$W12*'Rent Roll'!$D12)*((1+'Rent Roll'!$X12)^('Reimbursement Breakout'!BF$2-1))),"-")</f>
        <v>-</v>
      </c>
      <c r="BG92" s="92" t="str">
        <f>IF(BG$3='Rent Roll'!$U12,(('Rent Roll'!$W12*'Rent Roll'!$D12)*((1+'Rent Roll'!$X12)^('Reimbursement Breakout'!BG$2-1))),"-")</f>
        <v>-</v>
      </c>
      <c r="BH92" s="92" t="str">
        <f>IF(BH$3='Rent Roll'!$U12,(('Rent Roll'!$W12*'Rent Roll'!$D12)*((1+'Rent Roll'!$X12)^('Reimbursement Breakout'!BH$2-1))),"-")</f>
        <v>-</v>
      </c>
      <c r="BI92" s="92" t="str">
        <f>IF(BI$3='Rent Roll'!$U12,(('Rent Roll'!$W12*'Rent Roll'!$D12)*((1+'Rent Roll'!$X12)^('Reimbursement Breakout'!BI$2-1))),"-")</f>
        <v>-</v>
      </c>
      <c r="BJ92" s="92" t="str">
        <f>IF(BJ$3='Rent Roll'!$U12,(('Rent Roll'!$W12*'Rent Roll'!$D12)*((1+'Rent Roll'!$X12)^('Reimbursement Breakout'!BJ$2-1))),"-")</f>
        <v>-</v>
      </c>
      <c r="BK92" s="92" t="str">
        <f>IF(BK$3='Rent Roll'!$U12,(('Rent Roll'!$W12*'Rent Roll'!$D12)*((1+'Rent Roll'!$X12)^('Reimbursement Breakout'!BK$2-1))),"-")</f>
        <v>-</v>
      </c>
      <c r="BL92" s="92" t="str">
        <f>IF(BL$3='Rent Roll'!$U12,(('Rent Roll'!$W12*'Rent Roll'!$D12)*((1+'Rent Roll'!$X12)^('Reimbursement Breakout'!BL$2-1))),"-")</f>
        <v>-</v>
      </c>
      <c r="BM92" s="92" t="str">
        <f>IF(BM$3='Rent Roll'!$U12,(('Rent Roll'!$W12*'Rent Roll'!$D12)*((1+'Rent Roll'!$X12)^('Reimbursement Breakout'!BM$2-1))),"-")</f>
        <v>-</v>
      </c>
      <c r="BN92" s="92" t="str">
        <f>IF(BN$3='Rent Roll'!$U12,(('Rent Roll'!$W12*'Rent Roll'!$D12)*((1+'Rent Roll'!$X12)^('Reimbursement Breakout'!BN$2-1))),"-")</f>
        <v>-</v>
      </c>
      <c r="BO92" s="92" t="str">
        <f>IF(BO$3='Rent Roll'!$U12,(('Rent Roll'!$W12*'Rent Roll'!$D12)*((1+'Rent Roll'!$X12)^('Reimbursement Breakout'!BO$2-1))),"-")</f>
        <v>-</v>
      </c>
      <c r="BP92" s="92" t="str">
        <f>IF(BP$3='Rent Roll'!$U12,(('Rent Roll'!$W12*'Rent Roll'!$D12)*((1+'Rent Roll'!$X12)^('Reimbursement Breakout'!BP$2-1))),"-")</f>
        <v>-</v>
      </c>
      <c r="BQ92" s="92" t="str">
        <f>IF(BQ$3='Rent Roll'!$U12,(('Rent Roll'!$W12*'Rent Roll'!$D12)*((1+'Rent Roll'!$X12)^('Reimbursement Breakout'!BQ$2-1))),"-")</f>
        <v>-</v>
      </c>
      <c r="BR92" s="92" t="str">
        <f>IF(BR$3='Rent Roll'!$U12,(('Rent Roll'!$W12*'Rent Roll'!$D12)*((1+'Rent Roll'!$X12)^('Reimbursement Breakout'!BR$2-1))),"-")</f>
        <v>-</v>
      </c>
      <c r="BS92" s="92" t="str">
        <f>IF(BS$3='Rent Roll'!$U12,(('Rent Roll'!$W12*'Rent Roll'!$D12)*((1+'Rent Roll'!$X12)^('Reimbursement Breakout'!BS$2-1))),"-")</f>
        <v>-</v>
      </c>
      <c r="BT92" s="92" t="str">
        <f>IF(BT$3='Rent Roll'!$U12,(('Rent Roll'!$W12*'Rent Roll'!$D12)*((1+'Rent Roll'!$X12)^('Reimbursement Breakout'!BT$2-1))),"-")</f>
        <v>-</v>
      </c>
      <c r="BU92" s="92" t="str">
        <f>IF(BU$3='Rent Roll'!$U12,(('Rent Roll'!$W12*'Rent Roll'!$D12)*((1+'Rent Roll'!$X12)^('Reimbursement Breakout'!BU$2-1))),"-")</f>
        <v>-</v>
      </c>
      <c r="BV92" s="92" t="str">
        <f>IF(BV$3='Rent Roll'!$U12,(('Rent Roll'!$W12*'Rent Roll'!$D12)*((1+'Rent Roll'!$X12)^('Reimbursement Breakout'!BV$2-1))),"-")</f>
        <v>-</v>
      </c>
      <c r="BW92" s="92" t="str">
        <f>IF(BW$3='Rent Roll'!$U12,(('Rent Roll'!$W12*'Rent Roll'!$D12)*((1+'Rent Roll'!$X12)^('Reimbursement Breakout'!BW$2-1))),"-")</f>
        <v>-</v>
      </c>
      <c r="BX92" s="92" t="str">
        <f>IF(BX$3='Rent Roll'!$U12,(('Rent Roll'!$W12*'Rent Roll'!$D12)*((1+'Rent Roll'!$X12)^('Reimbursement Breakout'!BX$2-1))),"-")</f>
        <v>-</v>
      </c>
      <c r="BY92" s="92" t="str">
        <f>IF(BY$3='Rent Roll'!$U12,(('Rent Roll'!$W12*'Rent Roll'!$D12)*((1+'Rent Roll'!$X12)^('Reimbursement Breakout'!BY$2-1))),"-")</f>
        <v>-</v>
      </c>
      <c r="BZ92" s="92" t="str">
        <f>IF(BZ$3='Rent Roll'!$U12,(('Rent Roll'!$W12*'Rent Roll'!$D12)*((1+'Rent Roll'!$X12)^('Reimbursement Breakout'!BZ$2-1))),"-")</f>
        <v>-</v>
      </c>
      <c r="CA92" s="92" t="str">
        <f>IF(CA$3='Rent Roll'!$U12,(('Rent Roll'!$W12*'Rent Roll'!$D12)*((1+'Rent Roll'!$X12)^('Reimbursement Breakout'!CA$2-1))),"-")</f>
        <v>-</v>
      </c>
      <c r="CB92" s="92" t="str">
        <f>IF(CB$3='Rent Roll'!$U12,(('Rent Roll'!$W12*'Rent Roll'!$D12)*((1+'Rent Roll'!$X12)^('Reimbursement Breakout'!CB$2-1))),"-")</f>
        <v>-</v>
      </c>
      <c r="CC92" s="92" t="str">
        <f>IF(CC$3='Rent Roll'!$U12,(('Rent Roll'!$W12*'Rent Roll'!$D12)*((1+'Rent Roll'!$X12)^('Reimbursement Breakout'!CC$2-1))),"-")</f>
        <v>-</v>
      </c>
      <c r="CD92" s="92" t="str">
        <f>IF(CD$3='Rent Roll'!$U12,(('Rent Roll'!$W12*'Rent Roll'!$D12)*((1+'Rent Roll'!$X12)^('Reimbursement Breakout'!CD$2-1))),"-")</f>
        <v>-</v>
      </c>
      <c r="CE92" s="92" t="str">
        <f>IF(CE$3='Rent Roll'!$U12,(('Rent Roll'!$W12*'Rent Roll'!$D12)*((1+'Rent Roll'!$X12)^('Reimbursement Breakout'!CE$2-1))),"-")</f>
        <v>-</v>
      </c>
      <c r="CF92" s="92" t="str">
        <f>IF(CF$3='Rent Roll'!$U12,(('Rent Roll'!$W12*'Rent Roll'!$D12)*((1+'Rent Roll'!$X12)^('Reimbursement Breakout'!CF$2-1))),"-")</f>
        <v>-</v>
      </c>
      <c r="CG92" s="92" t="str">
        <f>IF(CG$3='Rent Roll'!$U12,(('Rent Roll'!$W12*'Rent Roll'!$D12)*((1+'Rent Roll'!$X12)^('Reimbursement Breakout'!CG$2-1))),"-")</f>
        <v>-</v>
      </c>
      <c r="CH92" s="92" t="str">
        <f>IF(CH$3='Rent Roll'!$U12,(('Rent Roll'!$W12*'Rent Roll'!$D12)*((1+'Rent Roll'!$X12)^('Reimbursement Breakout'!CH$2-1))),"-")</f>
        <v>-</v>
      </c>
      <c r="CI92" s="92" t="str">
        <f>IF(CI$3='Rent Roll'!$U12,(('Rent Roll'!$W12*'Rent Roll'!$D12)*((1+'Rent Roll'!$X12)^('Reimbursement Breakout'!CI$2-1))),"-")</f>
        <v>-</v>
      </c>
      <c r="CJ92" s="92" t="str">
        <f>IF(CJ$3='Rent Roll'!$U12,(('Rent Roll'!$W12*'Rent Roll'!$D12)*((1+'Rent Roll'!$X12)^('Reimbursement Breakout'!CJ$2-1))),"-")</f>
        <v>-</v>
      </c>
      <c r="CK92" s="92" t="str">
        <f>IF(CK$3='Rent Roll'!$U12,(('Rent Roll'!$W12*'Rent Roll'!$D12)*((1+'Rent Roll'!$X12)^('Reimbursement Breakout'!CK$2-1))),"-")</f>
        <v>-</v>
      </c>
      <c r="CL92" s="92" t="str">
        <f>IF(CL$3='Rent Roll'!$U12,(('Rent Roll'!$W12*'Rent Roll'!$D12)*((1+'Rent Roll'!$X12)^('Reimbursement Breakout'!CL$2-1))),"-")</f>
        <v>-</v>
      </c>
      <c r="CM92" s="92" t="str">
        <f>IF(CM$3='Rent Roll'!$U12,(('Rent Roll'!$W12*'Rent Roll'!$D12)*((1+'Rent Roll'!$X12)^('Reimbursement Breakout'!CM$2-1))),"-")</f>
        <v>-</v>
      </c>
      <c r="CN92" s="92" t="str">
        <f>IF(CN$3='Rent Roll'!$U12,(('Rent Roll'!$W12*'Rent Roll'!$D12)*((1+'Rent Roll'!$X12)^('Reimbursement Breakout'!CN$2-1))),"-")</f>
        <v>-</v>
      </c>
      <c r="CO92" s="92" t="str">
        <f>IF(CO$3='Rent Roll'!$U12,(('Rent Roll'!$W12*'Rent Roll'!$D12)*((1+'Rent Roll'!$X12)^('Reimbursement Breakout'!CO$2-1))),"-")</f>
        <v>-</v>
      </c>
      <c r="CP92" s="92" t="str">
        <f>IF(CP$3='Rent Roll'!$U12,(('Rent Roll'!$W12*'Rent Roll'!$D12)*((1+'Rent Roll'!$X12)^('Reimbursement Breakout'!CP$2-1))),"-")</f>
        <v>-</v>
      </c>
      <c r="CQ92" s="92" t="str">
        <f>IF(CQ$3='Rent Roll'!$U12,(('Rent Roll'!$W12*'Rent Roll'!$D12)*((1+'Rent Roll'!$X12)^('Reimbursement Breakout'!CQ$2-1))),"-")</f>
        <v>-</v>
      </c>
      <c r="CR92" s="92" t="str">
        <f>IF(CR$3='Rent Roll'!$U12,(('Rent Roll'!$W12*'Rent Roll'!$D12)*((1+'Rent Roll'!$X12)^('Reimbursement Breakout'!CR$2-1))),"-")</f>
        <v>-</v>
      </c>
      <c r="CS92" s="92" t="str">
        <f>IF(CS$3='Rent Roll'!$U12,(('Rent Roll'!$W12*'Rent Roll'!$D12)*((1+'Rent Roll'!$X12)^('Reimbursement Breakout'!CS$2-1))),"-")</f>
        <v>-</v>
      </c>
      <c r="CT92" s="92" t="str">
        <f>IF(CT$3='Rent Roll'!$U12,(('Rent Roll'!$W12*'Rent Roll'!$D12)*((1+'Rent Roll'!$X12)^('Reimbursement Breakout'!CT$2-1))),"-")</f>
        <v>-</v>
      </c>
      <c r="CU92" s="92" t="str">
        <f>IF(CU$3='Rent Roll'!$U12,(('Rent Roll'!$W12*'Rent Roll'!$D12)*((1+'Rent Roll'!$X12)^('Reimbursement Breakout'!CU$2-1))),"-")</f>
        <v>-</v>
      </c>
      <c r="CV92" s="92" t="str">
        <f>IF(CV$3='Rent Roll'!$U12,(('Rent Roll'!$W12*'Rent Roll'!$D12)*((1+'Rent Roll'!$X12)^('Reimbursement Breakout'!CV$2-1))),"-")</f>
        <v>-</v>
      </c>
      <c r="CW92" s="92" t="str">
        <f>IF(CW$3='Rent Roll'!$U12,(('Rent Roll'!$W12*'Rent Roll'!$D12)*((1+'Rent Roll'!$X12)^('Reimbursement Breakout'!CW$2-1))),"-")</f>
        <v>-</v>
      </c>
      <c r="CX92" s="92" t="str">
        <f>IF(CX$3='Rent Roll'!$U12,(('Rent Roll'!$W12*'Rent Roll'!$D12)*((1+'Rent Roll'!$X12)^('Reimbursement Breakout'!CX$2-1))),"-")</f>
        <v>-</v>
      </c>
      <c r="CY92" s="92" t="str">
        <f>IF(CY$3='Rent Roll'!$U12,(('Rent Roll'!$W12*'Rent Roll'!$D12)*((1+'Rent Roll'!$X12)^('Reimbursement Breakout'!CY$2-1))),"-")</f>
        <v>-</v>
      </c>
      <c r="CZ92" s="92" t="str">
        <f>IF(CZ$3='Rent Roll'!$U12,(('Rent Roll'!$W12*'Rent Roll'!$D12)*((1+'Rent Roll'!$X12)^('Reimbursement Breakout'!CZ$2-1))),"-")</f>
        <v>-</v>
      </c>
      <c r="DA92" s="92" t="str">
        <f>IF(DA$3='Rent Roll'!$U12,(('Rent Roll'!$W12*'Rent Roll'!$D12)*((1+'Rent Roll'!$X12)^('Reimbursement Breakout'!DA$2-1))),"-")</f>
        <v>-</v>
      </c>
      <c r="DB92" s="92" t="str">
        <f>IF(DB$3='Rent Roll'!$U12,(('Rent Roll'!$W12*'Rent Roll'!$D12)*((1+'Rent Roll'!$X12)^('Reimbursement Breakout'!DB$2-1))),"-")</f>
        <v>-</v>
      </c>
      <c r="DC92" s="92" t="str">
        <f>IF(DC$3='Rent Roll'!$U12,(('Rent Roll'!$W12*'Rent Roll'!$D12)*((1+'Rent Roll'!$X12)^('Reimbursement Breakout'!DC$2-1))),"-")</f>
        <v>-</v>
      </c>
      <c r="DD92" s="92" t="str">
        <f>IF(DD$3='Rent Roll'!$U12,(('Rent Roll'!$W12*'Rent Roll'!$D12)*((1+'Rent Roll'!$X12)^('Reimbursement Breakout'!DD$2-1))),"-")</f>
        <v>-</v>
      </c>
      <c r="DE92" s="92" t="str">
        <f>IF(DE$3='Rent Roll'!$U12,(('Rent Roll'!$W12*'Rent Roll'!$D12)*((1+'Rent Roll'!$X12)^('Reimbursement Breakout'!DE$2-1))),"-")</f>
        <v>-</v>
      </c>
      <c r="DF92" s="92" t="str">
        <f>IF(DF$3='Rent Roll'!$U12,(('Rent Roll'!$W12*'Rent Roll'!$D12)*((1+'Rent Roll'!$X12)^('Reimbursement Breakout'!DF$2-1))),"-")</f>
        <v>-</v>
      </c>
      <c r="DG92" s="92" t="str">
        <f>IF(DG$3='Rent Roll'!$U12,(('Rent Roll'!$W12*'Rent Roll'!$D12)*((1+'Rent Roll'!$X12)^('Reimbursement Breakout'!DG$2-1))),"-")</f>
        <v>-</v>
      </c>
      <c r="DH92" s="92" t="str">
        <f>IF(DH$3='Rent Roll'!$U12,(('Rent Roll'!$W12*'Rent Roll'!$D12)*((1+'Rent Roll'!$X12)^('Reimbursement Breakout'!DH$2-1))),"-")</f>
        <v>-</v>
      </c>
      <c r="DI92" s="92" t="str">
        <f>IF(DI$3='Rent Roll'!$U12,(('Rent Roll'!$W12*'Rent Roll'!$D12)*((1+'Rent Roll'!$X12)^('Reimbursement Breakout'!DI$2-1))),"-")</f>
        <v>-</v>
      </c>
      <c r="DJ92" s="92" t="str">
        <f>IF(DJ$3='Rent Roll'!$U12,(('Rent Roll'!$W12*'Rent Roll'!$D12)*((1+'Rent Roll'!$X12)^('Reimbursement Breakout'!DJ$2-1))),"-")</f>
        <v>-</v>
      </c>
      <c r="DK92" s="92" t="str">
        <f>IF(DK$3='Rent Roll'!$U12,(('Rent Roll'!$W12*'Rent Roll'!$D12)*((1+'Rent Roll'!$X12)^('Reimbursement Breakout'!DK$2-1))),"-")</f>
        <v>-</v>
      </c>
      <c r="DL92" s="92" t="str">
        <f>IF(DL$3='Rent Roll'!$U12,(('Rent Roll'!$W12*'Rent Roll'!$D12)*((1+'Rent Roll'!$X12)^('Reimbursement Breakout'!DL$2-1))),"-")</f>
        <v>-</v>
      </c>
      <c r="DM92" s="92" t="str">
        <f>IF(DM$3='Rent Roll'!$U12,(('Rent Roll'!$W12*'Rent Roll'!$D12)*((1+'Rent Roll'!$X12)^('Reimbursement Breakout'!DM$2-1))),"-")</f>
        <v>-</v>
      </c>
      <c r="DN92" s="92" t="str">
        <f>IF(DN$3='Rent Roll'!$U12,(('Rent Roll'!$W12*'Rent Roll'!$D12)*((1+'Rent Roll'!$X12)^('Reimbursement Breakout'!DN$2-1))),"-")</f>
        <v>-</v>
      </c>
      <c r="DO92" s="92" t="str">
        <f>IF(DO$3='Rent Roll'!$U12,(('Rent Roll'!$W12*'Rent Roll'!$D12)*((1+'Rent Roll'!$X12)^('Reimbursement Breakout'!DO$2-1))),"-")</f>
        <v>-</v>
      </c>
      <c r="DP92" s="92" t="str">
        <f>IF(DP$3='Rent Roll'!$U12,(('Rent Roll'!$W12*'Rent Roll'!$D12)*((1+'Rent Roll'!$X12)^('Reimbursement Breakout'!DP$2-1))),"-")</f>
        <v>-</v>
      </c>
      <c r="DQ92" s="92" t="str">
        <f>IF(DQ$3='Rent Roll'!$U12,(('Rent Roll'!$W12*'Rent Roll'!$D12)*((1+'Rent Roll'!$X12)^('Reimbursement Breakout'!DQ$2-1))),"-")</f>
        <v>-</v>
      </c>
      <c r="DR92" s="92" t="str">
        <f>IF(DR$3='Rent Roll'!$U12,(('Rent Roll'!$W12*'Rent Roll'!$D12)*((1+'Rent Roll'!$X12)^('Reimbursement Breakout'!DR$2-1))),"-")</f>
        <v>-</v>
      </c>
      <c r="DS92" s="92" t="str">
        <f>IF(DS$3='Rent Roll'!$U12,(('Rent Roll'!$W12*'Rent Roll'!$D12)*((1+'Rent Roll'!$X12)^('Reimbursement Breakout'!DS$2-1))),"-")</f>
        <v>-</v>
      </c>
      <c r="DT92" s="92" t="str">
        <f>IF(DT$3='Rent Roll'!$U12,(('Rent Roll'!$W12*'Rent Roll'!$D12)*((1+'Rent Roll'!$X12)^('Reimbursement Breakout'!DT$2-1))),"-")</f>
        <v>-</v>
      </c>
      <c r="DU92" s="92" t="str">
        <f>IF(DU$3='Rent Roll'!$U12,(('Rent Roll'!$W12*'Rent Roll'!$D12)*((1+'Rent Roll'!$X12)^('Reimbursement Breakout'!DU$2-1))),"-")</f>
        <v>-</v>
      </c>
      <c r="DV92" s="92" t="str">
        <f>IF(DV$3='Rent Roll'!$U12,(('Rent Roll'!$W12*'Rent Roll'!$D12)*((1+'Rent Roll'!$X12)^('Reimbursement Breakout'!DV$2-1))),"-")</f>
        <v>-</v>
      </c>
      <c r="DW92" s="92" t="str">
        <f>IF(DW$3='Rent Roll'!$U12,(('Rent Roll'!$W12*'Rent Roll'!$D12)*((1+'Rent Roll'!$X12)^('Reimbursement Breakout'!DW$2-1))),"-")</f>
        <v>-</v>
      </c>
      <c r="DX92" s="92" t="str">
        <f>IF(DX$3='Rent Roll'!$U12,(('Rent Roll'!$W12*'Rent Roll'!$D12)*((1+'Rent Roll'!$X12)^('Reimbursement Breakout'!DX$2-1))),"-")</f>
        <v>-</v>
      </c>
      <c r="DY92" s="92" t="str">
        <f>IF(DY$3='Rent Roll'!$U12,(('Rent Roll'!$W12*'Rent Roll'!$D12)*((1+'Rent Roll'!$X12)^('Reimbursement Breakout'!DY$2-1))),"-")</f>
        <v>-</v>
      </c>
      <c r="DZ92" s="92" t="str">
        <f>IF(DZ$3='Rent Roll'!$U12,(('Rent Roll'!$W12*'Rent Roll'!$D12)*((1+'Rent Roll'!$X12)^('Reimbursement Breakout'!DZ$2-1))),"-")</f>
        <v>-</v>
      </c>
      <c r="EA92" s="92" t="str">
        <f>IF(EA$3='Rent Roll'!$U12,(('Rent Roll'!$W12*'Rent Roll'!$D12)*((1+'Rent Roll'!$X12)^('Reimbursement Breakout'!EA$2-1))),"-")</f>
        <v>-</v>
      </c>
      <c r="EB92" s="92" t="str">
        <f>IF(EB$3='Rent Roll'!$U12,(('Rent Roll'!$W12*'Rent Roll'!$D12)*((1+'Rent Roll'!$X12)^('Reimbursement Breakout'!EB$2-1))),"-")</f>
        <v>-</v>
      </c>
      <c r="EC92" s="92" t="str">
        <f>IF(EC$3='Rent Roll'!$U12,(('Rent Roll'!$W12*'Rent Roll'!$D12)*((1+'Rent Roll'!$X12)^('Reimbursement Breakout'!EC$2-1))),"-")</f>
        <v>-</v>
      </c>
      <c r="ED92" s="92" t="str">
        <f>IF(ED$3='Rent Roll'!$U12,(('Rent Roll'!$W12*'Rent Roll'!$D12)*((1+'Rent Roll'!$X12)^('Reimbursement Breakout'!ED$2-1))),"-")</f>
        <v>-</v>
      </c>
      <c r="EE92" s="92" t="str">
        <f>IF(EE$3='Rent Roll'!$U12,(('Rent Roll'!$W12*'Rent Roll'!$D12)*((1+'Rent Roll'!$X12)^('Reimbursement Breakout'!EE$2-1))),"-")</f>
        <v>-</v>
      </c>
      <c r="EF92" s="214" t="str">
        <f>IF(EF$3='Rent Roll'!$U12,(('Rent Roll'!$W12*'Rent Roll'!$D12)*((1+'Rent Roll'!$X12)^('Reimbursement Breakout'!EF$2-1))),"-")</f>
        <v>-</v>
      </c>
      <c r="EG92" s="251" t="s">
        <v>109</v>
      </c>
    </row>
    <row r="93" spans="2:137" x14ac:dyDescent="0.25">
      <c r="B93" s="290"/>
      <c r="C93" s="287" t="str">
        <f>CONCATENATE('Rent Roll'!B13&amp;" - "&amp;'Rent Roll'!C13)</f>
        <v xml:space="preserve"> - </v>
      </c>
      <c r="D93" s="214">
        <f t="shared" si="281"/>
        <v>0</v>
      </c>
      <c r="E93" s="92" t="str">
        <f>IF(E$3='Rent Roll'!$U13,(('Rent Roll'!$W13*'Rent Roll'!$D13)*((1+'Rent Roll'!$X13)^('Reimbursement Breakout'!E$2-1))),"-")</f>
        <v>-</v>
      </c>
      <c r="F93" s="92" t="str">
        <f>IF(F$3='Rent Roll'!$U13,(('Rent Roll'!$W13*'Rent Roll'!$D13)*((1+'Rent Roll'!$X13)^('Reimbursement Breakout'!F$2-1))),"-")</f>
        <v>-</v>
      </c>
      <c r="G93" s="92" t="str">
        <f>IF(G$3='Rent Roll'!$U13,(('Rent Roll'!$W13*'Rent Roll'!$D13)*((1+'Rent Roll'!$X13)^('Reimbursement Breakout'!G$2-1))),"-")</f>
        <v>-</v>
      </c>
      <c r="H93" s="92" t="str">
        <f>IF(H$3='Rent Roll'!$U13,(('Rent Roll'!$W13*'Rent Roll'!$D13)*((1+'Rent Roll'!$X13)^('Reimbursement Breakout'!H$2-1))),"-")</f>
        <v>-</v>
      </c>
      <c r="I93" s="92" t="str">
        <f>IF(I$3='Rent Roll'!$U13,(('Rent Roll'!$W13*'Rent Roll'!$D13)*((1+'Rent Roll'!$X13)^('Reimbursement Breakout'!I$2-1))),"-")</f>
        <v>-</v>
      </c>
      <c r="J93" s="92" t="str">
        <f>IF(J$3='Rent Roll'!$U13,(('Rent Roll'!$W13*'Rent Roll'!$D13)*((1+'Rent Roll'!$X13)^('Reimbursement Breakout'!J$2-1))),"-")</f>
        <v>-</v>
      </c>
      <c r="K93" s="92" t="str">
        <f>IF(K$3='Rent Roll'!$U13,(('Rent Roll'!$W13*'Rent Roll'!$D13)*((1+'Rent Roll'!$X13)^('Reimbursement Breakout'!K$2-1))),"-")</f>
        <v>-</v>
      </c>
      <c r="L93" s="92" t="str">
        <f>IF(L$3='Rent Roll'!$U13,(('Rent Roll'!$W13*'Rent Roll'!$D13)*((1+'Rent Roll'!$X13)^('Reimbursement Breakout'!L$2-1))),"-")</f>
        <v>-</v>
      </c>
      <c r="M93" s="92" t="str">
        <f>IF(M$3='Rent Roll'!$U13,(('Rent Roll'!$W13*'Rent Roll'!$D13)*((1+'Rent Roll'!$X13)^('Reimbursement Breakout'!M$2-1))),"-")</f>
        <v>-</v>
      </c>
      <c r="N93" s="92" t="str">
        <f>IF(N$3='Rent Roll'!$U13,(('Rent Roll'!$W13*'Rent Roll'!$D13)*((1+'Rent Roll'!$X13)^('Reimbursement Breakout'!N$2-1))),"-")</f>
        <v>-</v>
      </c>
      <c r="O93" s="92" t="str">
        <f>IF(O$3='Rent Roll'!$U13,(('Rent Roll'!$W13*'Rent Roll'!$D13)*((1+'Rent Roll'!$X13)^('Reimbursement Breakout'!O$2-1))),"-")</f>
        <v>-</v>
      </c>
      <c r="P93" s="92" t="str">
        <f>IF(P$3='Rent Roll'!$U13,(('Rent Roll'!$W13*'Rent Roll'!$D13)*((1+'Rent Roll'!$X13)^('Reimbursement Breakout'!P$2-1))),"-")</f>
        <v>-</v>
      </c>
      <c r="Q93" s="92" t="str">
        <f>IF(Q$3='Rent Roll'!$U13,(('Rent Roll'!$W13*'Rent Roll'!$D13)*((1+'Rent Roll'!$X13)^('Reimbursement Breakout'!Q$2-1))),"-")</f>
        <v>-</v>
      </c>
      <c r="R93" s="92" t="str">
        <f>IF(R$3='Rent Roll'!$U13,(('Rent Roll'!$W13*'Rent Roll'!$D13)*((1+'Rent Roll'!$X13)^('Reimbursement Breakout'!R$2-1))),"-")</f>
        <v>-</v>
      </c>
      <c r="S93" s="92" t="str">
        <f>IF(S$3='Rent Roll'!$U13,(('Rent Roll'!$W13*'Rent Roll'!$D13)*((1+'Rent Roll'!$X13)^('Reimbursement Breakout'!S$2-1))),"-")</f>
        <v>-</v>
      </c>
      <c r="T93" s="92" t="str">
        <f>IF(T$3='Rent Roll'!$U13,(('Rent Roll'!$W13*'Rent Roll'!$D13)*((1+'Rent Roll'!$X13)^('Reimbursement Breakout'!T$2-1))),"-")</f>
        <v>-</v>
      </c>
      <c r="U93" s="92" t="str">
        <f>IF(U$3='Rent Roll'!$U13,(('Rent Roll'!$W13*'Rent Roll'!$D13)*((1+'Rent Roll'!$X13)^('Reimbursement Breakout'!U$2-1))),"-")</f>
        <v>-</v>
      </c>
      <c r="V93" s="92" t="str">
        <f>IF(V$3='Rent Roll'!$U13,(('Rent Roll'!$W13*'Rent Roll'!$D13)*((1+'Rent Roll'!$X13)^('Reimbursement Breakout'!V$2-1))),"-")</f>
        <v>-</v>
      </c>
      <c r="W93" s="92" t="str">
        <f>IF(W$3='Rent Roll'!$U13,(('Rent Roll'!$W13*'Rent Roll'!$D13)*((1+'Rent Roll'!$X13)^('Reimbursement Breakout'!W$2-1))),"-")</f>
        <v>-</v>
      </c>
      <c r="X93" s="92" t="str">
        <f>IF(X$3='Rent Roll'!$U13,(('Rent Roll'!$W13*'Rent Roll'!$D13)*((1+'Rent Roll'!$X13)^('Reimbursement Breakout'!X$2-1))),"-")</f>
        <v>-</v>
      </c>
      <c r="Y93" s="92" t="str">
        <f>IF(Y$3='Rent Roll'!$U13,(('Rent Roll'!$W13*'Rent Roll'!$D13)*((1+'Rent Roll'!$X13)^('Reimbursement Breakout'!Y$2-1))),"-")</f>
        <v>-</v>
      </c>
      <c r="Z93" s="92" t="str">
        <f>IF(Z$3='Rent Roll'!$U13,(('Rent Roll'!$W13*'Rent Roll'!$D13)*((1+'Rent Roll'!$X13)^('Reimbursement Breakout'!Z$2-1))),"-")</f>
        <v>-</v>
      </c>
      <c r="AA93" s="92" t="str">
        <f>IF(AA$3='Rent Roll'!$U13,(('Rent Roll'!$W13*'Rent Roll'!$D13)*((1+'Rent Roll'!$X13)^('Reimbursement Breakout'!AA$2-1))),"-")</f>
        <v>-</v>
      </c>
      <c r="AB93" s="92" t="str">
        <f>IF(AB$3='Rent Roll'!$U13,(('Rent Roll'!$W13*'Rent Roll'!$D13)*((1+'Rent Roll'!$X13)^('Reimbursement Breakout'!AB$2-1))),"-")</f>
        <v>-</v>
      </c>
      <c r="AC93" s="92" t="str">
        <f>IF(AC$3='Rent Roll'!$U13,(('Rent Roll'!$W13*'Rent Roll'!$D13)*((1+'Rent Roll'!$X13)^('Reimbursement Breakout'!AC$2-1))),"-")</f>
        <v>-</v>
      </c>
      <c r="AD93" s="92" t="str">
        <f>IF(AD$3='Rent Roll'!$U13,(('Rent Roll'!$W13*'Rent Roll'!$D13)*((1+'Rent Roll'!$X13)^('Reimbursement Breakout'!AD$2-1))),"-")</f>
        <v>-</v>
      </c>
      <c r="AE93" s="92" t="str">
        <f>IF(AE$3='Rent Roll'!$U13,(('Rent Roll'!$W13*'Rent Roll'!$D13)*((1+'Rent Roll'!$X13)^('Reimbursement Breakout'!AE$2-1))),"-")</f>
        <v>-</v>
      </c>
      <c r="AF93" s="92" t="str">
        <f>IF(AF$3='Rent Roll'!$U13,(('Rent Roll'!$W13*'Rent Roll'!$D13)*((1+'Rent Roll'!$X13)^('Reimbursement Breakout'!AF$2-1))),"-")</f>
        <v>-</v>
      </c>
      <c r="AG93" s="92" t="str">
        <f>IF(AG$3='Rent Roll'!$U13,(('Rent Roll'!$W13*'Rent Roll'!$D13)*((1+'Rent Roll'!$X13)^('Reimbursement Breakout'!AG$2-1))),"-")</f>
        <v>-</v>
      </c>
      <c r="AH93" s="92" t="str">
        <f>IF(AH$3='Rent Roll'!$U13,(('Rent Roll'!$W13*'Rent Roll'!$D13)*((1+'Rent Roll'!$X13)^('Reimbursement Breakout'!AH$2-1))),"-")</f>
        <v>-</v>
      </c>
      <c r="AI93" s="92" t="str">
        <f>IF(AI$3='Rent Roll'!$U13,(('Rent Roll'!$W13*'Rent Roll'!$D13)*((1+'Rent Roll'!$X13)^('Reimbursement Breakout'!AI$2-1))),"-")</f>
        <v>-</v>
      </c>
      <c r="AJ93" s="92" t="str">
        <f>IF(AJ$3='Rent Roll'!$U13,(('Rent Roll'!$W13*'Rent Roll'!$D13)*((1+'Rent Roll'!$X13)^('Reimbursement Breakout'!AJ$2-1))),"-")</f>
        <v>-</v>
      </c>
      <c r="AK93" s="92" t="str">
        <f>IF(AK$3='Rent Roll'!$U13,(('Rent Roll'!$W13*'Rent Roll'!$D13)*((1+'Rent Roll'!$X13)^('Reimbursement Breakout'!AK$2-1))),"-")</f>
        <v>-</v>
      </c>
      <c r="AL93" s="92" t="str">
        <f>IF(AL$3='Rent Roll'!$U13,(('Rent Roll'!$W13*'Rent Roll'!$D13)*((1+'Rent Roll'!$X13)^('Reimbursement Breakout'!AL$2-1))),"-")</f>
        <v>-</v>
      </c>
      <c r="AM93" s="92" t="str">
        <f>IF(AM$3='Rent Roll'!$U13,(('Rent Roll'!$W13*'Rent Roll'!$D13)*((1+'Rent Roll'!$X13)^('Reimbursement Breakout'!AM$2-1))),"-")</f>
        <v>-</v>
      </c>
      <c r="AN93" s="92" t="str">
        <f>IF(AN$3='Rent Roll'!$U13,(('Rent Roll'!$W13*'Rent Roll'!$D13)*((1+'Rent Roll'!$X13)^('Reimbursement Breakout'!AN$2-1))),"-")</f>
        <v>-</v>
      </c>
      <c r="AO93" s="92" t="str">
        <f>IF(AO$3='Rent Roll'!$U13,(('Rent Roll'!$W13*'Rent Roll'!$D13)*((1+'Rent Roll'!$X13)^('Reimbursement Breakout'!AO$2-1))),"-")</f>
        <v>-</v>
      </c>
      <c r="AP93" s="92" t="str">
        <f>IF(AP$3='Rent Roll'!$U13,(('Rent Roll'!$W13*'Rent Roll'!$D13)*((1+'Rent Roll'!$X13)^('Reimbursement Breakout'!AP$2-1))),"-")</f>
        <v>-</v>
      </c>
      <c r="AQ93" s="92" t="str">
        <f>IF(AQ$3='Rent Roll'!$U13,(('Rent Roll'!$W13*'Rent Roll'!$D13)*((1+'Rent Roll'!$X13)^('Reimbursement Breakout'!AQ$2-1))),"-")</f>
        <v>-</v>
      </c>
      <c r="AR93" s="92" t="str">
        <f>IF(AR$3='Rent Roll'!$U13,(('Rent Roll'!$W13*'Rent Roll'!$D13)*((1+'Rent Roll'!$X13)^('Reimbursement Breakout'!AR$2-1))),"-")</f>
        <v>-</v>
      </c>
      <c r="AS93" s="92" t="str">
        <f>IF(AS$3='Rent Roll'!$U13,(('Rent Roll'!$W13*'Rent Roll'!$D13)*((1+'Rent Roll'!$X13)^('Reimbursement Breakout'!AS$2-1))),"-")</f>
        <v>-</v>
      </c>
      <c r="AT93" s="92" t="str">
        <f>IF(AT$3='Rent Roll'!$U13,(('Rent Roll'!$W13*'Rent Roll'!$D13)*((1+'Rent Roll'!$X13)^('Reimbursement Breakout'!AT$2-1))),"-")</f>
        <v>-</v>
      </c>
      <c r="AU93" s="92" t="str">
        <f>IF(AU$3='Rent Roll'!$U13,(('Rent Roll'!$W13*'Rent Roll'!$D13)*((1+'Rent Roll'!$X13)^('Reimbursement Breakout'!AU$2-1))),"-")</f>
        <v>-</v>
      </c>
      <c r="AV93" s="92" t="str">
        <f>IF(AV$3='Rent Roll'!$U13,(('Rent Roll'!$W13*'Rent Roll'!$D13)*((1+'Rent Roll'!$X13)^('Reimbursement Breakout'!AV$2-1))),"-")</f>
        <v>-</v>
      </c>
      <c r="AW93" s="92" t="str">
        <f>IF(AW$3='Rent Roll'!$U13,(('Rent Roll'!$W13*'Rent Roll'!$D13)*((1+'Rent Roll'!$X13)^('Reimbursement Breakout'!AW$2-1))),"-")</f>
        <v>-</v>
      </c>
      <c r="AX93" s="92" t="str">
        <f>IF(AX$3='Rent Roll'!$U13,(('Rent Roll'!$W13*'Rent Roll'!$D13)*((1+'Rent Roll'!$X13)^('Reimbursement Breakout'!AX$2-1))),"-")</f>
        <v>-</v>
      </c>
      <c r="AY93" s="92" t="str">
        <f>IF(AY$3='Rent Roll'!$U13,(('Rent Roll'!$W13*'Rent Roll'!$D13)*((1+'Rent Roll'!$X13)^('Reimbursement Breakout'!AY$2-1))),"-")</f>
        <v>-</v>
      </c>
      <c r="AZ93" s="92" t="str">
        <f>IF(AZ$3='Rent Roll'!$U13,(('Rent Roll'!$W13*'Rent Roll'!$D13)*((1+'Rent Roll'!$X13)^('Reimbursement Breakout'!AZ$2-1))),"-")</f>
        <v>-</v>
      </c>
      <c r="BA93" s="92" t="str">
        <f>IF(BA$3='Rent Roll'!$U13,(('Rent Roll'!$W13*'Rent Roll'!$D13)*((1+'Rent Roll'!$X13)^('Reimbursement Breakout'!BA$2-1))),"-")</f>
        <v>-</v>
      </c>
      <c r="BB93" s="92" t="str">
        <f>IF(BB$3='Rent Roll'!$U13,(('Rent Roll'!$W13*'Rent Roll'!$D13)*((1+'Rent Roll'!$X13)^('Reimbursement Breakout'!BB$2-1))),"-")</f>
        <v>-</v>
      </c>
      <c r="BC93" s="92" t="str">
        <f>IF(BC$3='Rent Roll'!$U13,(('Rent Roll'!$W13*'Rent Roll'!$D13)*((1+'Rent Roll'!$X13)^('Reimbursement Breakout'!BC$2-1))),"-")</f>
        <v>-</v>
      </c>
      <c r="BD93" s="92" t="str">
        <f>IF(BD$3='Rent Roll'!$U13,(('Rent Roll'!$W13*'Rent Roll'!$D13)*((1+'Rent Roll'!$X13)^('Reimbursement Breakout'!BD$2-1))),"-")</f>
        <v>-</v>
      </c>
      <c r="BE93" s="92" t="str">
        <f>IF(BE$3='Rent Roll'!$U13,(('Rent Roll'!$W13*'Rent Roll'!$D13)*((1+'Rent Roll'!$X13)^('Reimbursement Breakout'!BE$2-1))),"-")</f>
        <v>-</v>
      </c>
      <c r="BF93" s="92" t="str">
        <f>IF(BF$3='Rent Roll'!$U13,(('Rent Roll'!$W13*'Rent Roll'!$D13)*((1+'Rent Roll'!$X13)^('Reimbursement Breakout'!BF$2-1))),"-")</f>
        <v>-</v>
      </c>
      <c r="BG93" s="92" t="str">
        <f>IF(BG$3='Rent Roll'!$U13,(('Rent Roll'!$W13*'Rent Roll'!$D13)*((1+'Rent Roll'!$X13)^('Reimbursement Breakout'!BG$2-1))),"-")</f>
        <v>-</v>
      </c>
      <c r="BH93" s="92" t="str">
        <f>IF(BH$3='Rent Roll'!$U13,(('Rent Roll'!$W13*'Rent Roll'!$D13)*((1+'Rent Roll'!$X13)^('Reimbursement Breakout'!BH$2-1))),"-")</f>
        <v>-</v>
      </c>
      <c r="BI93" s="92" t="str">
        <f>IF(BI$3='Rent Roll'!$U13,(('Rent Roll'!$W13*'Rent Roll'!$D13)*((1+'Rent Roll'!$X13)^('Reimbursement Breakout'!BI$2-1))),"-")</f>
        <v>-</v>
      </c>
      <c r="BJ93" s="92" t="str">
        <f>IF(BJ$3='Rent Roll'!$U13,(('Rent Roll'!$W13*'Rent Roll'!$D13)*((1+'Rent Roll'!$X13)^('Reimbursement Breakout'!BJ$2-1))),"-")</f>
        <v>-</v>
      </c>
      <c r="BK93" s="92" t="str">
        <f>IF(BK$3='Rent Roll'!$U13,(('Rent Roll'!$W13*'Rent Roll'!$D13)*((1+'Rent Roll'!$X13)^('Reimbursement Breakout'!BK$2-1))),"-")</f>
        <v>-</v>
      </c>
      <c r="BL93" s="92" t="str">
        <f>IF(BL$3='Rent Roll'!$U13,(('Rent Roll'!$W13*'Rent Roll'!$D13)*((1+'Rent Roll'!$X13)^('Reimbursement Breakout'!BL$2-1))),"-")</f>
        <v>-</v>
      </c>
      <c r="BM93" s="92" t="str">
        <f>IF(BM$3='Rent Roll'!$U13,(('Rent Roll'!$W13*'Rent Roll'!$D13)*((1+'Rent Roll'!$X13)^('Reimbursement Breakout'!BM$2-1))),"-")</f>
        <v>-</v>
      </c>
      <c r="BN93" s="92" t="str">
        <f>IF(BN$3='Rent Roll'!$U13,(('Rent Roll'!$W13*'Rent Roll'!$D13)*((1+'Rent Roll'!$X13)^('Reimbursement Breakout'!BN$2-1))),"-")</f>
        <v>-</v>
      </c>
      <c r="BO93" s="92" t="str">
        <f>IF(BO$3='Rent Roll'!$U13,(('Rent Roll'!$W13*'Rent Roll'!$D13)*((1+'Rent Roll'!$X13)^('Reimbursement Breakout'!BO$2-1))),"-")</f>
        <v>-</v>
      </c>
      <c r="BP93" s="92" t="str">
        <f>IF(BP$3='Rent Roll'!$U13,(('Rent Roll'!$W13*'Rent Roll'!$D13)*((1+'Rent Roll'!$X13)^('Reimbursement Breakout'!BP$2-1))),"-")</f>
        <v>-</v>
      </c>
      <c r="BQ93" s="92" t="str">
        <f>IF(BQ$3='Rent Roll'!$U13,(('Rent Roll'!$W13*'Rent Roll'!$D13)*((1+'Rent Roll'!$X13)^('Reimbursement Breakout'!BQ$2-1))),"-")</f>
        <v>-</v>
      </c>
      <c r="BR93" s="92" t="str">
        <f>IF(BR$3='Rent Roll'!$U13,(('Rent Roll'!$W13*'Rent Roll'!$D13)*((1+'Rent Roll'!$X13)^('Reimbursement Breakout'!BR$2-1))),"-")</f>
        <v>-</v>
      </c>
      <c r="BS93" s="92" t="str">
        <f>IF(BS$3='Rent Roll'!$U13,(('Rent Roll'!$W13*'Rent Roll'!$D13)*((1+'Rent Roll'!$X13)^('Reimbursement Breakout'!BS$2-1))),"-")</f>
        <v>-</v>
      </c>
      <c r="BT93" s="92" t="str">
        <f>IF(BT$3='Rent Roll'!$U13,(('Rent Roll'!$W13*'Rent Roll'!$D13)*((1+'Rent Roll'!$X13)^('Reimbursement Breakout'!BT$2-1))),"-")</f>
        <v>-</v>
      </c>
      <c r="BU93" s="92" t="str">
        <f>IF(BU$3='Rent Roll'!$U13,(('Rent Roll'!$W13*'Rent Roll'!$D13)*((1+'Rent Roll'!$X13)^('Reimbursement Breakout'!BU$2-1))),"-")</f>
        <v>-</v>
      </c>
      <c r="BV93" s="92" t="str">
        <f>IF(BV$3='Rent Roll'!$U13,(('Rent Roll'!$W13*'Rent Roll'!$D13)*((1+'Rent Roll'!$X13)^('Reimbursement Breakout'!BV$2-1))),"-")</f>
        <v>-</v>
      </c>
      <c r="BW93" s="92" t="str">
        <f>IF(BW$3='Rent Roll'!$U13,(('Rent Roll'!$W13*'Rent Roll'!$D13)*((1+'Rent Roll'!$X13)^('Reimbursement Breakout'!BW$2-1))),"-")</f>
        <v>-</v>
      </c>
      <c r="BX93" s="92" t="str">
        <f>IF(BX$3='Rent Roll'!$U13,(('Rent Roll'!$W13*'Rent Roll'!$D13)*((1+'Rent Roll'!$X13)^('Reimbursement Breakout'!BX$2-1))),"-")</f>
        <v>-</v>
      </c>
      <c r="BY93" s="92" t="str">
        <f>IF(BY$3='Rent Roll'!$U13,(('Rent Roll'!$W13*'Rent Roll'!$D13)*((1+'Rent Roll'!$X13)^('Reimbursement Breakout'!BY$2-1))),"-")</f>
        <v>-</v>
      </c>
      <c r="BZ93" s="92" t="str">
        <f>IF(BZ$3='Rent Roll'!$U13,(('Rent Roll'!$W13*'Rent Roll'!$D13)*((1+'Rent Roll'!$X13)^('Reimbursement Breakout'!BZ$2-1))),"-")</f>
        <v>-</v>
      </c>
      <c r="CA93" s="92" t="str">
        <f>IF(CA$3='Rent Roll'!$U13,(('Rent Roll'!$W13*'Rent Roll'!$D13)*((1+'Rent Roll'!$X13)^('Reimbursement Breakout'!CA$2-1))),"-")</f>
        <v>-</v>
      </c>
      <c r="CB93" s="92" t="str">
        <f>IF(CB$3='Rent Roll'!$U13,(('Rent Roll'!$W13*'Rent Roll'!$D13)*((1+'Rent Roll'!$X13)^('Reimbursement Breakout'!CB$2-1))),"-")</f>
        <v>-</v>
      </c>
      <c r="CC93" s="92" t="str">
        <f>IF(CC$3='Rent Roll'!$U13,(('Rent Roll'!$W13*'Rent Roll'!$D13)*((1+'Rent Roll'!$X13)^('Reimbursement Breakout'!CC$2-1))),"-")</f>
        <v>-</v>
      </c>
      <c r="CD93" s="92" t="str">
        <f>IF(CD$3='Rent Roll'!$U13,(('Rent Roll'!$W13*'Rent Roll'!$D13)*((1+'Rent Roll'!$X13)^('Reimbursement Breakout'!CD$2-1))),"-")</f>
        <v>-</v>
      </c>
      <c r="CE93" s="92" t="str">
        <f>IF(CE$3='Rent Roll'!$U13,(('Rent Roll'!$W13*'Rent Roll'!$D13)*((1+'Rent Roll'!$X13)^('Reimbursement Breakout'!CE$2-1))),"-")</f>
        <v>-</v>
      </c>
      <c r="CF93" s="92" t="str">
        <f>IF(CF$3='Rent Roll'!$U13,(('Rent Roll'!$W13*'Rent Roll'!$D13)*((1+'Rent Roll'!$X13)^('Reimbursement Breakout'!CF$2-1))),"-")</f>
        <v>-</v>
      </c>
      <c r="CG93" s="92" t="str">
        <f>IF(CG$3='Rent Roll'!$U13,(('Rent Roll'!$W13*'Rent Roll'!$D13)*((1+'Rent Roll'!$X13)^('Reimbursement Breakout'!CG$2-1))),"-")</f>
        <v>-</v>
      </c>
      <c r="CH93" s="92" t="str">
        <f>IF(CH$3='Rent Roll'!$U13,(('Rent Roll'!$W13*'Rent Roll'!$D13)*((1+'Rent Roll'!$X13)^('Reimbursement Breakout'!CH$2-1))),"-")</f>
        <v>-</v>
      </c>
      <c r="CI93" s="92" t="str">
        <f>IF(CI$3='Rent Roll'!$U13,(('Rent Roll'!$W13*'Rent Roll'!$D13)*((1+'Rent Roll'!$X13)^('Reimbursement Breakout'!CI$2-1))),"-")</f>
        <v>-</v>
      </c>
      <c r="CJ93" s="92" t="str">
        <f>IF(CJ$3='Rent Roll'!$U13,(('Rent Roll'!$W13*'Rent Roll'!$D13)*((1+'Rent Roll'!$X13)^('Reimbursement Breakout'!CJ$2-1))),"-")</f>
        <v>-</v>
      </c>
      <c r="CK93" s="92" t="str">
        <f>IF(CK$3='Rent Roll'!$U13,(('Rent Roll'!$W13*'Rent Roll'!$D13)*((1+'Rent Roll'!$X13)^('Reimbursement Breakout'!CK$2-1))),"-")</f>
        <v>-</v>
      </c>
      <c r="CL93" s="92" t="str">
        <f>IF(CL$3='Rent Roll'!$U13,(('Rent Roll'!$W13*'Rent Roll'!$D13)*((1+'Rent Roll'!$X13)^('Reimbursement Breakout'!CL$2-1))),"-")</f>
        <v>-</v>
      </c>
      <c r="CM93" s="92" t="str">
        <f>IF(CM$3='Rent Roll'!$U13,(('Rent Roll'!$W13*'Rent Roll'!$D13)*((1+'Rent Roll'!$X13)^('Reimbursement Breakout'!CM$2-1))),"-")</f>
        <v>-</v>
      </c>
      <c r="CN93" s="92" t="str">
        <f>IF(CN$3='Rent Roll'!$U13,(('Rent Roll'!$W13*'Rent Roll'!$D13)*((1+'Rent Roll'!$X13)^('Reimbursement Breakout'!CN$2-1))),"-")</f>
        <v>-</v>
      </c>
      <c r="CO93" s="92" t="str">
        <f>IF(CO$3='Rent Roll'!$U13,(('Rent Roll'!$W13*'Rent Roll'!$D13)*((1+'Rent Roll'!$X13)^('Reimbursement Breakout'!CO$2-1))),"-")</f>
        <v>-</v>
      </c>
      <c r="CP93" s="92" t="str">
        <f>IF(CP$3='Rent Roll'!$U13,(('Rent Roll'!$W13*'Rent Roll'!$D13)*((1+'Rent Roll'!$X13)^('Reimbursement Breakout'!CP$2-1))),"-")</f>
        <v>-</v>
      </c>
      <c r="CQ93" s="92" t="str">
        <f>IF(CQ$3='Rent Roll'!$U13,(('Rent Roll'!$W13*'Rent Roll'!$D13)*((1+'Rent Roll'!$X13)^('Reimbursement Breakout'!CQ$2-1))),"-")</f>
        <v>-</v>
      </c>
      <c r="CR93" s="92" t="str">
        <f>IF(CR$3='Rent Roll'!$U13,(('Rent Roll'!$W13*'Rent Roll'!$D13)*((1+'Rent Roll'!$X13)^('Reimbursement Breakout'!CR$2-1))),"-")</f>
        <v>-</v>
      </c>
      <c r="CS93" s="92" t="str">
        <f>IF(CS$3='Rent Roll'!$U13,(('Rent Roll'!$W13*'Rent Roll'!$D13)*((1+'Rent Roll'!$X13)^('Reimbursement Breakout'!CS$2-1))),"-")</f>
        <v>-</v>
      </c>
      <c r="CT93" s="92" t="str">
        <f>IF(CT$3='Rent Roll'!$U13,(('Rent Roll'!$W13*'Rent Roll'!$D13)*((1+'Rent Roll'!$X13)^('Reimbursement Breakout'!CT$2-1))),"-")</f>
        <v>-</v>
      </c>
      <c r="CU93" s="92" t="str">
        <f>IF(CU$3='Rent Roll'!$U13,(('Rent Roll'!$W13*'Rent Roll'!$D13)*((1+'Rent Roll'!$X13)^('Reimbursement Breakout'!CU$2-1))),"-")</f>
        <v>-</v>
      </c>
      <c r="CV93" s="92" t="str">
        <f>IF(CV$3='Rent Roll'!$U13,(('Rent Roll'!$W13*'Rent Roll'!$D13)*((1+'Rent Roll'!$X13)^('Reimbursement Breakout'!CV$2-1))),"-")</f>
        <v>-</v>
      </c>
      <c r="CW93" s="92" t="str">
        <f>IF(CW$3='Rent Roll'!$U13,(('Rent Roll'!$W13*'Rent Roll'!$D13)*((1+'Rent Roll'!$X13)^('Reimbursement Breakout'!CW$2-1))),"-")</f>
        <v>-</v>
      </c>
      <c r="CX93" s="92" t="str">
        <f>IF(CX$3='Rent Roll'!$U13,(('Rent Roll'!$W13*'Rent Roll'!$D13)*((1+'Rent Roll'!$X13)^('Reimbursement Breakout'!CX$2-1))),"-")</f>
        <v>-</v>
      </c>
      <c r="CY93" s="92" t="str">
        <f>IF(CY$3='Rent Roll'!$U13,(('Rent Roll'!$W13*'Rent Roll'!$D13)*((1+'Rent Roll'!$X13)^('Reimbursement Breakout'!CY$2-1))),"-")</f>
        <v>-</v>
      </c>
      <c r="CZ93" s="92" t="str">
        <f>IF(CZ$3='Rent Roll'!$U13,(('Rent Roll'!$W13*'Rent Roll'!$D13)*((1+'Rent Roll'!$X13)^('Reimbursement Breakout'!CZ$2-1))),"-")</f>
        <v>-</v>
      </c>
      <c r="DA93" s="92" t="str">
        <f>IF(DA$3='Rent Roll'!$U13,(('Rent Roll'!$W13*'Rent Roll'!$D13)*((1+'Rent Roll'!$X13)^('Reimbursement Breakout'!DA$2-1))),"-")</f>
        <v>-</v>
      </c>
      <c r="DB93" s="92" t="str">
        <f>IF(DB$3='Rent Roll'!$U13,(('Rent Roll'!$W13*'Rent Roll'!$D13)*((1+'Rent Roll'!$X13)^('Reimbursement Breakout'!DB$2-1))),"-")</f>
        <v>-</v>
      </c>
      <c r="DC93" s="92" t="str">
        <f>IF(DC$3='Rent Roll'!$U13,(('Rent Roll'!$W13*'Rent Roll'!$D13)*((1+'Rent Roll'!$X13)^('Reimbursement Breakout'!DC$2-1))),"-")</f>
        <v>-</v>
      </c>
      <c r="DD93" s="92" t="str">
        <f>IF(DD$3='Rent Roll'!$U13,(('Rent Roll'!$W13*'Rent Roll'!$D13)*((1+'Rent Roll'!$X13)^('Reimbursement Breakout'!DD$2-1))),"-")</f>
        <v>-</v>
      </c>
      <c r="DE93" s="92" t="str">
        <f>IF(DE$3='Rent Roll'!$U13,(('Rent Roll'!$W13*'Rent Roll'!$D13)*((1+'Rent Roll'!$X13)^('Reimbursement Breakout'!DE$2-1))),"-")</f>
        <v>-</v>
      </c>
      <c r="DF93" s="92" t="str">
        <f>IF(DF$3='Rent Roll'!$U13,(('Rent Roll'!$W13*'Rent Roll'!$D13)*((1+'Rent Roll'!$X13)^('Reimbursement Breakout'!DF$2-1))),"-")</f>
        <v>-</v>
      </c>
      <c r="DG93" s="92" t="str">
        <f>IF(DG$3='Rent Roll'!$U13,(('Rent Roll'!$W13*'Rent Roll'!$D13)*((1+'Rent Roll'!$X13)^('Reimbursement Breakout'!DG$2-1))),"-")</f>
        <v>-</v>
      </c>
      <c r="DH93" s="92" t="str">
        <f>IF(DH$3='Rent Roll'!$U13,(('Rent Roll'!$W13*'Rent Roll'!$D13)*((1+'Rent Roll'!$X13)^('Reimbursement Breakout'!DH$2-1))),"-")</f>
        <v>-</v>
      </c>
      <c r="DI93" s="92" t="str">
        <f>IF(DI$3='Rent Roll'!$U13,(('Rent Roll'!$W13*'Rent Roll'!$D13)*((1+'Rent Roll'!$X13)^('Reimbursement Breakout'!DI$2-1))),"-")</f>
        <v>-</v>
      </c>
      <c r="DJ93" s="92" t="str">
        <f>IF(DJ$3='Rent Roll'!$U13,(('Rent Roll'!$W13*'Rent Roll'!$D13)*((1+'Rent Roll'!$X13)^('Reimbursement Breakout'!DJ$2-1))),"-")</f>
        <v>-</v>
      </c>
      <c r="DK93" s="92" t="str">
        <f>IF(DK$3='Rent Roll'!$U13,(('Rent Roll'!$W13*'Rent Roll'!$D13)*((1+'Rent Roll'!$X13)^('Reimbursement Breakout'!DK$2-1))),"-")</f>
        <v>-</v>
      </c>
      <c r="DL93" s="92" t="str">
        <f>IF(DL$3='Rent Roll'!$U13,(('Rent Roll'!$W13*'Rent Roll'!$D13)*((1+'Rent Roll'!$X13)^('Reimbursement Breakout'!DL$2-1))),"-")</f>
        <v>-</v>
      </c>
      <c r="DM93" s="92" t="str">
        <f>IF(DM$3='Rent Roll'!$U13,(('Rent Roll'!$W13*'Rent Roll'!$D13)*((1+'Rent Roll'!$X13)^('Reimbursement Breakout'!DM$2-1))),"-")</f>
        <v>-</v>
      </c>
      <c r="DN93" s="92" t="str">
        <f>IF(DN$3='Rent Roll'!$U13,(('Rent Roll'!$W13*'Rent Roll'!$D13)*((1+'Rent Roll'!$X13)^('Reimbursement Breakout'!DN$2-1))),"-")</f>
        <v>-</v>
      </c>
      <c r="DO93" s="92" t="str">
        <f>IF(DO$3='Rent Roll'!$U13,(('Rent Roll'!$W13*'Rent Roll'!$D13)*((1+'Rent Roll'!$X13)^('Reimbursement Breakout'!DO$2-1))),"-")</f>
        <v>-</v>
      </c>
      <c r="DP93" s="92" t="str">
        <f>IF(DP$3='Rent Roll'!$U13,(('Rent Roll'!$W13*'Rent Roll'!$D13)*((1+'Rent Roll'!$X13)^('Reimbursement Breakout'!DP$2-1))),"-")</f>
        <v>-</v>
      </c>
      <c r="DQ93" s="92" t="str">
        <f>IF(DQ$3='Rent Roll'!$U13,(('Rent Roll'!$W13*'Rent Roll'!$D13)*((1+'Rent Roll'!$X13)^('Reimbursement Breakout'!DQ$2-1))),"-")</f>
        <v>-</v>
      </c>
      <c r="DR93" s="92" t="str">
        <f>IF(DR$3='Rent Roll'!$U13,(('Rent Roll'!$W13*'Rent Roll'!$D13)*((1+'Rent Roll'!$X13)^('Reimbursement Breakout'!DR$2-1))),"-")</f>
        <v>-</v>
      </c>
      <c r="DS93" s="92" t="str">
        <f>IF(DS$3='Rent Roll'!$U13,(('Rent Roll'!$W13*'Rent Roll'!$D13)*((1+'Rent Roll'!$X13)^('Reimbursement Breakout'!DS$2-1))),"-")</f>
        <v>-</v>
      </c>
      <c r="DT93" s="92" t="str">
        <f>IF(DT$3='Rent Roll'!$U13,(('Rent Roll'!$W13*'Rent Roll'!$D13)*((1+'Rent Roll'!$X13)^('Reimbursement Breakout'!DT$2-1))),"-")</f>
        <v>-</v>
      </c>
      <c r="DU93" s="92" t="str">
        <f>IF(DU$3='Rent Roll'!$U13,(('Rent Roll'!$W13*'Rent Roll'!$D13)*((1+'Rent Roll'!$X13)^('Reimbursement Breakout'!DU$2-1))),"-")</f>
        <v>-</v>
      </c>
      <c r="DV93" s="92" t="str">
        <f>IF(DV$3='Rent Roll'!$U13,(('Rent Roll'!$W13*'Rent Roll'!$D13)*((1+'Rent Roll'!$X13)^('Reimbursement Breakout'!DV$2-1))),"-")</f>
        <v>-</v>
      </c>
      <c r="DW93" s="92" t="str">
        <f>IF(DW$3='Rent Roll'!$U13,(('Rent Roll'!$W13*'Rent Roll'!$D13)*((1+'Rent Roll'!$X13)^('Reimbursement Breakout'!DW$2-1))),"-")</f>
        <v>-</v>
      </c>
      <c r="DX93" s="92" t="str">
        <f>IF(DX$3='Rent Roll'!$U13,(('Rent Roll'!$W13*'Rent Roll'!$D13)*((1+'Rent Roll'!$X13)^('Reimbursement Breakout'!DX$2-1))),"-")</f>
        <v>-</v>
      </c>
      <c r="DY93" s="92" t="str">
        <f>IF(DY$3='Rent Roll'!$U13,(('Rent Roll'!$W13*'Rent Roll'!$D13)*((1+'Rent Roll'!$X13)^('Reimbursement Breakout'!DY$2-1))),"-")</f>
        <v>-</v>
      </c>
      <c r="DZ93" s="92" t="str">
        <f>IF(DZ$3='Rent Roll'!$U13,(('Rent Roll'!$W13*'Rent Roll'!$D13)*((1+'Rent Roll'!$X13)^('Reimbursement Breakout'!DZ$2-1))),"-")</f>
        <v>-</v>
      </c>
      <c r="EA93" s="92" t="str">
        <f>IF(EA$3='Rent Roll'!$U13,(('Rent Roll'!$W13*'Rent Roll'!$D13)*((1+'Rent Roll'!$X13)^('Reimbursement Breakout'!EA$2-1))),"-")</f>
        <v>-</v>
      </c>
      <c r="EB93" s="92" t="str">
        <f>IF(EB$3='Rent Roll'!$U13,(('Rent Roll'!$W13*'Rent Roll'!$D13)*((1+'Rent Roll'!$X13)^('Reimbursement Breakout'!EB$2-1))),"-")</f>
        <v>-</v>
      </c>
      <c r="EC93" s="92" t="str">
        <f>IF(EC$3='Rent Roll'!$U13,(('Rent Roll'!$W13*'Rent Roll'!$D13)*((1+'Rent Roll'!$X13)^('Reimbursement Breakout'!EC$2-1))),"-")</f>
        <v>-</v>
      </c>
      <c r="ED93" s="92" t="str">
        <f>IF(ED$3='Rent Roll'!$U13,(('Rent Roll'!$W13*'Rent Roll'!$D13)*((1+'Rent Roll'!$X13)^('Reimbursement Breakout'!ED$2-1))),"-")</f>
        <v>-</v>
      </c>
      <c r="EE93" s="92" t="str">
        <f>IF(EE$3='Rent Roll'!$U13,(('Rent Roll'!$W13*'Rent Roll'!$D13)*((1+'Rent Roll'!$X13)^('Reimbursement Breakout'!EE$2-1))),"-")</f>
        <v>-</v>
      </c>
      <c r="EF93" s="214" t="str">
        <f>IF(EF$3='Rent Roll'!$U13,(('Rent Roll'!$W13*'Rent Roll'!$D13)*((1+'Rent Roll'!$X13)^('Reimbursement Breakout'!EF$2-1))),"-")</f>
        <v>-</v>
      </c>
      <c r="EG93" s="251" t="s">
        <v>109</v>
      </c>
    </row>
    <row r="94" spans="2:137" x14ac:dyDescent="0.25">
      <c r="B94" s="290"/>
      <c r="C94" s="287" t="str">
        <f>CONCATENATE('Rent Roll'!B14&amp;" - "&amp;'Rent Roll'!C14)</f>
        <v xml:space="preserve"> - </v>
      </c>
      <c r="D94" s="214">
        <f t="shared" si="281"/>
        <v>0</v>
      </c>
      <c r="E94" s="92" t="str">
        <f>IF(E$3='Rent Roll'!$U14,(('Rent Roll'!$W14*'Rent Roll'!$D14)*((1+'Rent Roll'!$X14)^('Reimbursement Breakout'!E$2-1))),"-")</f>
        <v>-</v>
      </c>
      <c r="F94" s="92" t="str">
        <f>IF(F$3='Rent Roll'!$U14,(('Rent Roll'!$W14*'Rent Roll'!$D14)*((1+'Rent Roll'!$X14)^('Reimbursement Breakout'!F$2-1))),"-")</f>
        <v>-</v>
      </c>
      <c r="G94" s="92" t="str">
        <f>IF(G$3='Rent Roll'!$U14,(('Rent Roll'!$W14*'Rent Roll'!$D14)*((1+'Rent Roll'!$X14)^('Reimbursement Breakout'!G$2-1))),"-")</f>
        <v>-</v>
      </c>
      <c r="H94" s="92" t="str">
        <f>IF(H$3='Rent Roll'!$U14,(('Rent Roll'!$W14*'Rent Roll'!$D14)*((1+'Rent Roll'!$X14)^('Reimbursement Breakout'!H$2-1))),"-")</f>
        <v>-</v>
      </c>
      <c r="I94" s="92" t="str">
        <f>IF(I$3='Rent Roll'!$U14,(('Rent Roll'!$W14*'Rent Roll'!$D14)*((1+'Rent Roll'!$X14)^('Reimbursement Breakout'!I$2-1))),"-")</f>
        <v>-</v>
      </c>
      <c r="J94" s="92" t="str">
        <f>IF(J$3='Rent Roll'!$U14,(('Rent Roll'!$W14*'Rent Roll'!$D14)*((1+'Rent Roll'!$X14)^('Reimbursement Breakout'!J$2-1))),"-")</f>
        <v>-</v>
      </c>
      <c r="K94" s="92" t="str">
        <f>IF(K$3='Rent Roll'!$U14,(('Rent Roll'!$W14*'Rent Roll'!$D14)*((1+'Rent Roll'!$X14)^('Reimbursement Breakout'!K$2-1))),"-")</f>
        <v>-</v>
      </c>
      <c r="L94" s="92" t="str">
        <f>IF(L$3='Rent Roll'!$U14,(('Rent Roll'!$W14*'Rent Roll'!$D14)*((1+'Rent Roll'!$X14)^('Reimbursement Breakout'!L$2-1))),"-")</f>
        <v>-</v>
      </c>
      <c r="M94" s="92" t="str">
        <f>IF(M$3='Rent Roll'!$U14,(('Rent Roll'!$W14*'Rent Roll'!$D14)*((1+'Rent Roll'!$X14)^('Reimbursement Breakout'!M$2-1))),"-")</f>
        <v>-</v>
      </c>
      <c r="N94" s="92" t="str">
        <f>IF(N$3='Rent Roll'!$U14,(('Rent Roll'!$W14*'Rent Roll'!$D14)*((1+'Rent Roll'!$X14)^('Reimbursement Breakout'!N$2-1))),"-")</f>
        <v>-</v>
      </c>
      <c r="O94" s="92" t="str">
        <f>IF(O$3='Rent Roll'!$U14,(('Rent Roll'!$W14*'Rent Roll'!$D14)*((1+'Rent Roll'!$X14)^('Reimbursement Breakout'!O$2-1))),"-")</f>
        <v>-</v>
      </c>
      <c r="P94" s="92" t="str">
        <f>IF(P$3='Rent Roll'!$U14,(('Rent Roll'!$W14*'Rent Roll'!$D14)*((1+'Rent Roll'!$X14)^('Reimbursement Breakout'!P$2-1))),"-")</f>
        <v>-</v>
      </c>
      <c r="Q94" s="92" t="str">
        <f>IF(Q$3='Rent Roll'!$U14,(('Rent Roll'!$W14*'Rent Roll'!$D14)*((1+'Rent Roll'!$X14)^('Reimbursement Breakout'!Q$2-1))),"-")</f>
        <v>-</v>
      </c>
      <c r="R94" s="92" t="str">
        <f>IF(R$3='Rent Roll'!$U14,(('Rent Roll'!$W14*'Rent Roll'!$D14)*((1+'Rent Roll'!$X14)^('Reimbursement Breakout'!R$2-1))),"-")</f>
        <v>-</v>
      </c>
      <c r="S94" s="92" t="str">
        <f>IF(S$3='Rent Roll'!$U14,(('Rent Roll'!$W14*'Rent Roll'!$D14)*((1+'Rent Roll'!$X14)^('Reimbursement Breakout'!S$2-1))),"-")</f>
        <v>-</v>
      </c>
      <c r="T94" s="92" t="str">
        <f>IF(T$3='Rent Roll'!$U14,(('Rent Roll'!$W14*'Rent Roll'!$D14)*((1+'Rent Roll'!$X14)^('Reimbursement Breakout'!T$2-1))),"-")</f>
        <v>-</v>
      </c>
      <c r="U94" s="92" t="str">
        <f>IF(U$3='Rent Roll'!$U14,(('Rent Roll'!$W14*'Rent Roll'!$D14)*((1+'Rent Roll'!$X14)^('Reimbursement Breakout'!U$2-1))),"-")</f>
        <v>-</v>
      </c>
      <c r="V94" s="92" t="str">
        <f>IF(V$3='Rent Roll'!$U14,(('Rent Roll'!$W14*'Rent Roll'!$D14)*((1+'Rent Roll'!$X14)^('Reimbursement Breakout'!V$2-1))),"-")</f>
        <v>-</v>
      </c>
      <c r="W94" s="92" t="str">
        <f>IF(W$3='Rent Roll'!$U14,(('Rent Roll'!$W14*'Rent Roll'!$D14)*((1+'Rent Roll'!$X14)^('Reimbursement Breakout'!W$2-1))),"-")</f>
        <v>-</v>
      </c>
      <c r="X94" s="92" t="str">
        <f>IF(X$3='Rent Roll'!$U14,(('Rent Roll'!$W14*'Rent Roll'!$D14)*((1+'Rent Roll'!$X14)^('Reimbursement Breakout'!X$2-1))),"-")</f>
        <v>-</v>
      </c>
      <c r="Y94" s="92" t="str">
        <f>IF(Y$3='Rent Roll'!$U14,(('Rent Roll'!$W14*'Rent Roll'!$D14)*((1+'Rent Roll'!$X14)^('Reimbursement Breakout'!Y$2-1))),"-")</f>
        <v>-</v>
      </c>
      <c r="Z94" s="92" t="str">
        <f>IF(Z$3='Rent Roll'!$U14,(('Rent Roll'!$W14*'Rent Roll'!$D14)*((1+'Rent Roll'!$X14)^('Reimbursement Breakout'!Z$2-1))),"-")</f>
        <v>-</v>
      </c>
      <c r="AA94" s="92" t="str">
        <f>IF(AA$3='Rent Roll'!$U14,(('Rent Roll'!$W14*'Rent Roll'!$D14)*((1+'Rent Roll'!$X14)^('Reimbursement Breakout'!AA$2-1))),"-")</f>
        <v>-</v>
      </c>
      <c r="AB94" s="92" t="str">
        <f>IF(AB$3='Rent Roll'!$U14,(('Rent Roll'!$W14*'Rent Roll'!$D14)*((1+'Rent Roll'!$X14)^('Reimbursement Breakout'!AB$2-1))),"-")</f>
        <v>-</v>
      </c>
      <c r="AC94" s="92" t="str">
        <f>IF(AC$3='Rent Roll'!$U14,(('Rent Roll'!$W14*'Rent Roll'!$D14)*((1+'Rent Roll'!$X14)^('Reimbursement Breakout'!AC$2-1))),"-")</f>
        <v>-</v>
      </c>
      <c r="AD94" s="92" t="str">
        <f>IF(AD$3='Rent Roll'!$U14,(('Rent Roll'!$W14*'Rent Roll'!$D14)*((1+'Rent Roll'!$X14)^('Reimbursement Breakout'!AD$2-1))),"-")</f>
        <v>-</v>
      </c>
      <c r="AE94" s="92" t="str">
        <f>IF(AE$3='Rent Roll'!$U14,(('Rent Roll'!$W14*'Rent Roll'!$D14)*((1+'Rent Roll'!$X14)^('Reimbursement Breakout'!AE$2-1))),"-")</f>
        <v>-</v>
      </c>
      <c r="AF94" s="92" t="str">
        <f>IF(AF$3='Rent Roll'!$U14,(('Rent Roll'!$W14*'Rent Roll'!$D14)*((1+'Rent Roll'!$X14)^('Reimbursement Breakout'!AF$2-1))),"-")</f>
        <v>-</v>
      </c>
      <c r="AG94" s="92" t="str">
        <f>IF(AG$3='Rent Roll'!$U14,(('Rent Roll'!$W14*'Rent Roll'!$D14)*((1+'Rent Roll'!$X14)^('Reimbursement Breakout'!AG$2-1))),"-")</f>
        <v>-</v>
      </c>
      <c r="AH94" s="92" t="str">
        <f>IF(AH$3='Rent Roll'!$U14,(('Rent Roll'!$W14*'Rent Roll'!$D14)*((1+'Rent Roll'!$X14)^('Reimbursement Breakout'!AH$2-1))),"-")</f>
        <v>-</v>
      </c>
      <c r="AI94" s="92" t="str">
        <f>IF(AI$3='Rent Roll'!$U14,(('Rent Roll'!$W14*'Rent Roll'!$D14)*((1+'Rent Roll'!$X14)^('Reimbursement Breakout'!AI$2-1))),"-")</f>
        <v>-</v>
      </c>
      <c r="AJ94" s="92" t="str">
        <f>IF(AJ$3='Rent Roll'!$U14,(('Rent Roll'!$W14*'Rent Roll'!$D14)*((1+'Rent Roll'!$X14)^('Reimbursement Breakout'!AJ$2-1))),"-")</f>
        <v>-</v>
      </c>
      <c r="AK94" s="92" t="str">
        <f>IF(AK$3='Rent Roll'!$U14,(('Rent Roll'!$W14*'Rent Roll'!$D14)*((1+'Rent Roll'!$X14)^('Reimbursement Breakout'!AK$2-1))),"-")</f>
        <v>-</v>
      </c>
      <c r="AL94" s="92" t="str">
        <f>IF(AL$3='Rent Roll'!$U14,(('Rent Roll'!$W14*'Rent Roll'!$D14)*((1+'Rent Roll'!$X14)^('Reimbursement Breakout'!AL$2-1))),"-")</f>
        <v>-</v>
      </c>
      <c r="AM94" s="92" t="str">
        <f>IF(AM$3='Rent Roll'!$U14,(('Rent Roll'!$W14*'Rent Roll'!$D14)*((1+'Rent Roll'!$X14)^('Reimbursement Breakout'!AM$2-1))),"-")</f>
        <v>-</v>
      </c>
      <c r="AN94" s="92" t="str">
        <f>IF(AN$3='Rent Roll'!$U14,(('Rent Roll'!$W14*'Rent Roll'!$D14)*((1+'Rent Roll'!$X14)^('Reimbursement Breakout'!AN$2-1))),"-")</f>
        <v>-</v>
      </c>
      <c r="AO94" s="92" t="str">
        <f>IF(AO$3='Rent Roll'!$U14,(('Rent Roll'!$W14*'Rent Roll'!$D14)*((1+'Rent Roll'!$X14)^('Reimbursement Breakout'!AO$2-1))),"-")</f>
        <v>-</v>
      </c>
      <c r="AP94" s="92" t="str">
        <f>IF(AP$3='Rent Roll'!$U14,(('Rent Roll'!$W14*'Rent Roll'!$D14)*((1+'Rent Roll'!$X14)^('Reimbursement Breakout'!AP$2-1))),"-")</f>
        <v>-</v>
      </c>
      <c r="AQ94" s="92" t="str">
        <f>IF(AQ$3='Rent Roll'!$U14,(('Rent Roll'!$W14*'Rent Roll'!$D14)*((1+'Rent Roll'!$X14)^('Reimbursement Breakout'!AQ$2-1))),"-")</f>
        <v>-</v>
      </c>
      <c r="AR94" s="92" t="str">
        <f>IF(AR$3='Rent Roll'!$U14,(('Rent Roll'!$W14*'Rent Roll'!$D14)*((1+'Rent Roll'!$X14)^('Reimbursement Breakout'!AR$2-1))),"-")</f>
        <v>-</v>
      </c>
      <c r="AS94" s="92" t="str">
        <f>IF(AS$3='Rent Roll'!$U14,(('Rent Roll'!$W14*'Rent Roll'!$D14)*((1+'Rent Roll'!$X14)^('Reimbursement Breakout'!AS$2-1))),"-")</f>
        <v>-</v>
      </c>
      <c r="AT94" s="92" t="str">
        <f>IF(AT$3='Rent Roll'!$U14,(('Rent Roll'!$W14*'Rent Roll'!$D14)*((1+'Rent Roll'!$X14)^('Reimbursement Breakout'!AT$2-1))),"-")</f>
        <v>-</v>
      </c>
      <c r="AU94" s="92" t="str">
        <f>IF(AU$3='Rent Roll'!$U14,(('Rent Roll'!$W14*'Rent Roll'!$D14)*((1+'Rent Roll'!$X14)^('Reimbursement Breakout'!AU$2-1))),"-")</f>
        <v>-</v>
      </c>
      <c r="AV94" s="92" t="str">
        <f>IF(AV$3='Rent Roll'!$U14,(('Rent Roll'!$W14*'Rent Roll'!$D14)*((1+'Rent Roll'!$X14)^('Reimbursement Breakout'!AV$2-1))),"-")</f>
        <v>-</v>
      </c>
      <c r="AW94" s="92" t="str">
        <f>IF(AW$3='Rent Roll'!$U14,(('Rent Roll'!$W14*'Rent Roll'!$D14)*((1+'Rent Roll'!$X14)^('Reimbursement Breakout'!AW$2-1))),"-")</f>
        <v>-</v>
      </c>
      <c r="AX94" s="92" t="str">
        <f>IF(AX$3='Rent Roll'!$U14,(('Rent Roll'!$W14*'Rent Roll'!$D14)*((1+'Rent Roll'!$X14)^('Reimbursement Breakout'!AX$2-1))),"-")</f>
        <v>-</v>
      </c>
      <c r="AY94" s="92" t="str">
        <f>IF(AY$3='Rent Roll'!$U14,(('Rent Roll'!$W14*'Rent Roll'!$D14)*((1+'Rent Roll'!$X14)^('Reimbursement Breakout'!AY$2-1))),"-")</f>
        <v>-</v>
      </c>
      <c r="AZ94" s="92" t="str">
        <f>IF(AZ$3='Rent Roll'!$U14,(('Rent Roll'!$W14*'Rent Roll'!$D14)*((1+'Rent Roll'!$X14)^('Reimbursement Breakout'!AZ$2-1))),"-")</f>
        <v>-</v>
      </c>
      <c r="BA94" s="92" t="str">
        <f>IF(BA$3='Rent Roll'!$U14,(('Rent Roll'!$W14*'Rent Roll'!$D14)*((1+'Rent Roll'!$X14)^('Reimbursement Breakout'!BA$2-1))),"-")</f>
        <v>-</v>
      </c>
      <c r="BB94" s="92" t="str">
        <f>IF(BB$3='Rent Roll'!$U14,(('Rent Roll'!$W14*'Rent Roll'!$D14)*((1+'Rent Roll'!$X14)^('Reimbursement Breakout'!BB$2-1))),"-")</f>
        <v>-</v>
      </c>
      <c r="BC94" s="92" t="str">
        <f>IF(BC$3='Rent Roll'!$U14,(('Rent Roll'!$W14*'Rent Roll'!$D14)*((1+'Rent Roll'!$X14)^('Reimbursement Breakout'!BC$2-1))),"-")</f>
        <v>-</v>
      </c>
      <c r="BD94" s="92" t="str">
        <f>IF(BD$3='Rent Roll'!$U14,(('Rent Roll'!$W14*'Rent Roll'!$D14)*((1+'Rent Roll'!$X14)^('Reimbursement Breakout'!BD$2-1))),"-")</f>
        <v>-</v>
      </c>
      <c r="BE94" s="92" t="str">
        <f>IF(BE$3='Rent Roll'!$U14,(('Rent Roll'!$W14*'Rent Roll'!$D14)*((1+'Rent Roll'!$X14)^('Reimbursement Breakout'!BE$2-1))),"-")</f>
        <v>-</v>
      </c>
      <c r="BF94" s="92" t="str">
        <f>IF(BF$3='Rent Roll'!$U14,(('Rent Roll'!$W14*'Rent Roll'!$D14)*((1+'Rent Roll'!$X14)^('Reimbursement Breakout'!BF$2-1))),"-")</f>
        <v>-</v>
      </c>
      <c r="BG94" s="92" t="str">
        <f>IF(BG$3='Rent Roll'!$U14,(('Rent Roll'!$W14*'Rent Roll'!$D14)*((1+'Rent Roll'!$X14)^('Reimbursement Breakout'!BG$2-1))),"-")</f>
        <v>-</v>
      </c>
      <c r="BH94" s="92" t="str">
        <f>IF(BH$3='Rent Roll'!$U14,(('Rent Roll'!$W14*'Rent Roll'!$D14)*((1+'Rent Roll'!$X14)^('Reimbursement Breakout'!BH$2-1))),"-")</f>
        <v>-</v>
      </c>
      <c r="BI94" s="92" t="str">
        <f>IF(BI$3='Rent Roll'!$U14,(('Rent Roll'!$W14*'Rent Roll'!$D14)*((1+'Rent Roll'!$X14)^('Reimbursement Breakout'!BI$2-1))),"-")</f>
        <v>-</v>
      </c>
      <c r="BJ94" s="92" t="str">
        <f>IF(BJ$3='Rent Roll'!$U14,(('Rent Roll'!$W14*'Rent Roll'!$D14)*((1+'Rent Roll'!$X14)^('Reimbursement Breakout'!BJ$2-1))),"-")</f>
        <v>-</v>
      </c>
      <c r="BK94" s="92" t="str">
        <f>IF(BK$3='Rent Roll'!$U14,(('Rent Roll'!$W14*'Rent Roll'!$D14)*((1+'Rent Roll'!$X14)^('Reimbursement Breakout'!BK$2-1))),"-")</f>
        <v>-</v>
      </c>
      <c r="BL94" s="92" t="str">
        <f>IF(BL$3='Rent Roll'!$U14,(('Rent Roll'!$W14*'Rent Roll'!$D14)*((1+'Rent Roll'!$X14)^('Reimbursement Breakout'!BL$2-1))),"-")</f>
        <v>-</v>
      </c>
      <c r="BM94" s="92" t="str">
        <f>IF(BM$3='Rent Roll'!$U14,(('Rent Roll'!$W14*'Rent Roll'!$D14)*((1+'Rent Roll'!$X14)^('Reimbursement Breakout'!BM$2-1))),"-")</f>
        <v>-</v>
      </c>
      <c r="BN94" s="92" t="str">
        <f>IF(BN$3='Rent Roll'!$U14,(('Rent Roll'!$W14*'Rent Roll'!$D14)*((1+'Rent Roll'!$X14)^('Reimbursement Breakout'!BN$2-1))),"-")</f>
        <v>-</v>
      </c>
      <c r="BO94" s="92" t="str">
        <f>IF(BO$3='Rent Roll'!$U14,(('Rent Roll'!$W14*'Rent Roll'!$D14)*((1+'Rent Roll'!$X14)^('Reimbursement Breakout'!BO$2-1))),"-")</f>
        <v>-</v>
      </c>
      <c r="BP94" s="92" t="str">
        <f>IF(BP$3='Rent Roll'!$U14,(('Rent Roll'!$W14*'Rent Roll'!$D14)*((1+'Rent Roll'!$X14)^('Reimbursement Breakout'!BP$2-1))),"-")</f>
        <v>-</v>
      </c>
      <c r="BQ94" s="92" t="str">
        <f>IF(BQ$3='Rent Roll'!$U14,(('Rent Roll'!$W14*'Rent Roll'!$D14)*((1+'Rent Roll'!$X14)^('Reimbursement Breakout'!BQ$2-1))),"-")</f>
        <v>-</v>
      </c>
      <c r="BR94" s="92" t="str">
        <f>IF(BR$3='Rent Roll'!$U14,(('Rent Roll'!$W14*'Rent Roll'!$D14)*((1+'Rent Roll'!$X14)^('Reimbursement Breakout'!BR$2-1))),"-")</f>
        <v>-</v>
      </c>
      <c r="BS94" s="92" t="str">
        <f>IF(BS$3='Rent Roll'!$U14,(('Rent Roll'!$W14*'Rent Roll'!$D14)*((1+'Rent Roll'!$X14)^('Reimbursement Breakout'!BS$2-1))),"-")</f>
        <v>-</v>
      </c>
      <c r="BT94" s="92" t="str">
        <f>IF(BT$3='Rent Roll'!$U14,(('Rent Roll'!$W14*'Rent Roll'!$D14)*((1+'Rent Roll'!$X14)^('Reimbursement Breakout'!BT$2-1))),"-")</f>
        <v>-</v>
      </c>
      <c r="BU94" s="92" t="str">
        <f>IF(BU$3='Rent Roll'!$U14,(('Rent Roll'!$W14*'Rent Roll'!$D14)*((1+'Rent Roll'!$X14)^('Reimbursement Breakout'!BU$2-1))),"-")</f>
        <v>-</v>
      </c>
      <c r="BV94" s="92" t="str">
        <f>IF(BV$3='Rent Roll'!$U14,(('Rent Roll'!$W14*'Rent Roll'!$D14)*((1+'Rent Roll'!$X14)^('Reimbursement Breakout'!BV$2-1))),"-")</f>
        <v>-</v>
      </c>
      <c r="BW94" s="92" t="str">
        <f>IF(BW$3='Rent Roll'!$U14,(('Rent Roll'!$W14*'Rent Roll'!$D14)*((1+'Rent Roll'!$X14)^('Reimbursement Breakout'!BW$2-1))),"-")</f>
        <v>-</v>
      </c>
      <c r="BX94" s="92" t="str">
        <f>IF(BX$3='Rent Roll'!$U14,(('Rent Roll'!$W14*'Rent Roll'!$D14)*((1+'Rent Roll'!$X14)^('Reimbursement Breakout'!BX$2-1))),"-")</f>
        <v>-</v>
      </c>
      <c r="BY94" s="92" t="str">
        <f>IF(BY$3='Rent Roll'!$U14,(('Rent Roll'!$W14*'Rent Roll'!$D14)*((1+'Rent Roll'!$X14)^('Reimbursement Breakout'!BY$2-1))),"-")</f>
        <v>-</v>
      </c>
      <c r="BZ94" s="92" t="str">
        <f>IF(BZ$3='Rent Roll'!$U14,(('Rent Roll'!$W14*'Rent Roll'!$D14)*((1+'Rent Roll'!$X14)^('Reimbursement Breakout'!BZ$2-1))),"-")</f>
        <v>-</v>
      </c>
      <c r="CA94" s="92" t="str">
        <f>IF(CA$3='Rent Roll'!$U14,(('Rent Roll'!$W14*'Rent Roll'!$D14)*((1+'Rent Roll'!$X14)^('Reimbursement Breakout'!CA$2-1))),"-")</f>
        <v>-</v>
      </c>
      <c r="CB94" s="92" t="str">
        <f>IF(CB$3='Rent Roll'!$U14,(('Rent Roll'!$W14*'Rent Roll'!$D14)*((1+'Rent Roll'!$X14)^('Reimbursement Breakout'!CB$2-1))),"-")</f>
        <v>-</v>
      </c>
      <c r="CC94" s="92" t="str">
        <f>IF(CC$3='Rent Roll'!$U14,(('Rent Roll'!$W14*'Rent Roll'!$D14)*((1+'Rent Roll'!$X14)^('Reimbursement Breakout'!CC$2-1))),"-")</f>
        <v>-</v>
      </c>
      <c r="CD94" s="92" t="str">
        <f>IF(CD$3='Rent Roll'!$U14,(('Rent Roll'!$W14*'Rent Roll'!$D14)*((1+'Rent Roll'!$X14)^('Reimbursement Breakout'!CD$2-1))),"-")</f>
        <v>-</v>
      </c>
      <c r="CE94" s="92" t="str">
        <f>IF(CE$3='Rent Roll'!$U14,(('Rent Roll'!$W14*'Rent Roll'!$D14)*((1+'Rent Roll'!$X14)^('Reimbursement Breakout'!CE$2-1))),"-")</f>
        <v>-</v>
      </c>
      <c r="CF94" s="92" t="str">
        <f>IF(CF$3='Rent Roll'!$U14,(('Rent Roll'!$W14*'Rent Roll'!$D14)*((1+'Rent Roll'!$X14)^('Reimbursement Breakout'!CF$2-1))),"-")</f>
        <v>-</v>
      </c>
      <c r="CG94" s="92" t="str">
        <f>IF(CG$3='Rent Roll'!$U14,(('Rent Roll'!$W14*'Rent Roll'!$D14)*((1+'Rent Roll'!$X14)^('Reimbursement Breakout'!CG$2-1))),"-")</f>
        <v>-</v>
      </c>
      <c r="CH94" s="92" t="str">
        <f>IF(CH$3='Rent Roll'!$U14,(('Rent Roll'!$W14*'Rent Roll'!$D14)*((1+'Rent Roll'!$X14)^('Reimbursement Breakout'!CH$2-1))),"-")</f>
        <v>-</v>
      </c>
      <c r="CI94" s="92" t="str">
        <f>IF(CI$3='Rent Roll'!$U14,(('Rent Roll'!$W14*'Rent Roll'!$D14)*((1+'Rent Roll'!$X14)^('Reimbursement Breakout'!CI$2-1))),"-")</f>
        <v>-</v>
      </c>
      <c r="CJ94" s="92" t="str">
        <f>IF(CJ$3='Rent Roll'!$U14,(('Rent Roll'!$W14*'Rent Roll'!$D14)*((1+'Rent Roll'!$X14)^('Reimbursement Breakout'!CJ$2-1))),"-")</f>
        <v>-</v>
      </c>
      <c r="CK94" s="92" t="str">
        <f>IF(CK$3='Rent Roll'!$U14,(('Rent Roll'!$W14*'Rent Roll'!$D14)*((1+'Rent Roll'!$X14)^('Reimbursement Breakout'!CK$2-1))),"-")</f>
        <v>-</v>
      </c>
      <c r="CL94" s="92" t="str">
        <f>IF(CL$3='Rent Roll'!$U14,(('Rent Roll'!$W14*'Rent Roll'!$D14)*((1+'Rent Roll'!$X14)^('Reimbursement Breakout'!CL$2-1))),"-")</f>
        <v>-</v>
      </c>
      <c r="CM94" s="92" t="str">
        <f>IF(CM$3='Rent Roll'!$U14,(('Rent Roll'!$W14*'Rent Roll'!$D14)*((1+'Rent Roll'!$X14)^('Reimbursement Breakout'!CM$2-1))),"-")</f>
        <v>-</v>
      </c>
      <c r="CN94" s="92" t="str">
        <f>IF(CN$3='Rent Roll'!$U14,(('Rent Roll'!$W14*'Rent Roll'!$D14)*((1+'Rent Roll'!$X14)^('Reimbursement Breakout'!CN$2-1))),"-")</f>
        <v>-</v>
      </c>
      <c r="CO94" s="92" t="str">
        <f>IF(CO$3='Rent Roll'!$U14,(('Rent Roll'!$W14*'Rent Roll'!$D14)*((1+'Rent Roll'!$X14)^('Reimbursement Breakout'!CO$2-1))),"-")</f>
        <v>-</v>
      </c>
      <c r="CP94" s="92" t="str">
        <f>IF(CP$3='Rent Roll'!$U14,(('Rent Roll'!$W14*'Rent Roll'!$D14)*((1+'Rent Roll'!$X14)^('Reimbursement Breakout'!CP$2-1))),"-")</f>
        <v>-</v>
      </c>
      <c r="CQ94" s="92" t="str">
        <f>IF(CQ$3='Rent Roll'!$U14,(('Rent Roll'!$W14*'Rent Roll'!$D14)*((1+'Rent Roll'!$X14)^('Reimbursement Breakout'!CQ$2-1))),"-")</f>
        <v>-</v>
      </c>
      <c r="CR94" s="92" t="str">
        <f>IF(CR$3='Rent Roll'!$U14,(('Rent Roll'!$W14*'Rent Roll'!$D14)*((1+'Rent Roll'!$X14)^('Reimbursement Breakout'!CR$2-1))),"-")</f>
        <v>-</v>
      </c>
      <c r="CS94" s="92" t="str">
        <f>IF(CS$3='Rent Roll'!$U14,(('Rent Roll'!$W14*'Rent Roll'!$D14)*((1+'Rent Roll'!$X14)^('Reimbursement Breakout'!CS$2-1))),"-")</f>
        <v>-</v>
      </c>
      <c r="CT94" s="92" t="str">
        <f>IF(CT$3='Rent Roll'!$U14,(('Rent Roll'!$W14*'Rent Roll'!$D14)*((1+'Rent Roll'!$X14)^('Reimbursement Breakout'!CT$2-1))),"-")</f>
        <v>-</v>
      </c>
      <c r="CU94" s="92" t="str">
        <f>IF(CU$3='Rent Roll'!$U14,(('Rent Roll'!$W14*'Rent Roll'!$D14)*((1+'Rent Roll'!$X14)^('Reimbursement Breakout'!CU$2-1))),"-")</f>
        <v>-</v>
      </c>
      <c r="CV94" s="92" t="str">
        <f>IF(CV$3='Rent Roll'!$U14,(('Rent Roll'!$W14*'Rent Roll'!$D14)*((1+'Rent Roll'!$X14)^('Reimbursement Breakout'!CV$2-1))),"-")</f>
        <v>-</v>
      </c>
      <c r="CW94" s="92" t="str">
        <f>IF(CW$3='Rent Roll'!$U14,(('Rent Roll'!$W14*'Rent Roll'!$D14)*((1+'Rent Roll'!$X14)^('Reimbursement Breakout'!CW$2-1))),"-")</f>
        <v>-</v>
      </c>
      <c r="CX94" s="92" t="str">
        <f>IF(CX$3='Rent Roll'!$U14,(('Rent Roll'!$W14*'Rent Roll'!$D14)*((1+'Rent Roll'!$X14)^('Reimbursement Breakout'!CX$2-1))),"-")</f>
        <v>-</v>
      </c>
      <c r="CY94" s="92" t="str">
        <f>IF(CY$3='Rent Roll'!$U14,(('Rent Roll'!$W14*'Rent Roll'!$D14)*((1+'Rent Roll'!$X14)^('Reimbursement Breakout'!CY$2-1))),"-")</f>
        <v>-</v>
      </c>
      <c r="CZ94" s="92" t="str">
        <f>IF(CZ$3='Rent Roll'!$U14,(('Rent Roll'!$W14*'Rent Roll'!$D14)*((1+'Rent Roll'!$X14)^('Reimbursement Breakout'!CZ$2-1))),"-")</f>
        <v>-</v>
      </c>
      <c r="DA94" s="92" t="str">
        <f>IF(DA$3='Rent Roll'!$U14,(('Rent Roll'!$W14*'Rent Roll'!$D14)*((1+'Rent Roll'!$X14)^('Reimbursement Breakout'!DA$2-1))),"-")</f>
        <v>-</v>
      </c>
      <c r="DB94" s="92" t="str">
        <f>IF(DB$3='Rent Roll'!$U14,(('Rent Roll'!$W14*'Rent Roll'!$D14)*((1+'Rent Roll'!$X14)^('Reimbursement Breakout'!DB$2-1))),"-")</f>
        <v>-</v>
      </c>
      <c r="DC94" s="92" t="str">
        <f>IF(DC$3='Rent Roll'!$U14,(('Rent Roll'!$W14*'Rent Roll'!$D14)*((1+'Rent Roll'!$X14)^('Reimbursement Breakout'!DC$2-1))),"-")</f>
        <v>-</v>
      </c>
      <c r="DD94" s="92" t="str">
        <f>IF(DD$3='Rent Roll'!$U14,(('Rent Roll'!$W14*'Rent Roll'!$D14)*((1+'Rent Roll'!$X14)^('Reimbursement Breakout'!DD$2-1))),"-")</f>
        <v>-</v>
      </c>
      <c r="DE94" s="92" t="str">
        <f>IF(DE$3='Rent Roll'!$U14,(('Rent Roll'!$W14*'Rent Roll'!$D14)*((1+'Rent Roll'!$X14)^('Reimbursement Breakout'!DE$2-1))),"-")</f>
        <v>-</v>
      </c>
      <c r="DF94" s="92" t="str">
        <f>IF(DF$3='Rent Roll'!$U14,(('Rent Roll'!$W14*'Rent Roll'!$D14)*((1+'Rent Roll'!$X14)^('Reimbursement Breakout'!DF$2-1))),"-")</f>
        <v>-</v>
      </c>
      <c r="DG94" s="92" t="str">
        <f>IF(DG$3='Rent Roll'!$U14,(('Rent Roll'!$W14*'Rent Roll'!$D14)*((1+'Rent Roll'!$X14)^('Reimbursement Breakout'!DG$2-1))),"-")</f>
        <v>-</v>
      </c>
      <c r="DH94" s="92" t="str">
        <f>IF(DH$3='Rent Roll'!$U14,(('Rent Roll'!$W14*'Rent Roll'!$D14)*((1+'Rent Roll'!$X14)^('Reimbursement Breakout'!DH$2-1))),"-")</f>
        <v>-</v>
      </c>
      <c r="DI94" s="92" t="str">
        <f>IF(DI$3='Rent Roll'!$U14,(('Rent Roll'!$W14*'Rent Roll'!$D14)*((1+'Rent Roll'!$X14)^('Reimbursement Breakout'!DI$2-1))),"-")</f>
        <v>-</v>
      </c>
      <c r="DJ94" s="92" t="str">
        <f>IF(DJ$3='Rent Roll'!$U14,(('Rent Roll'!$W14*'Rent Roll'!$D14)*((1+'Rent Roll'!$X14)^('Reimbursement Breakout'!DJ$2-1))),"-")</f>
        <v>-</v>
      </c>
      <c r="DK94" s="92" t="str">
        <f>IF(DK$3='Rent Roll'!$U14,(('Rent Roll'!$W14*'Rent Roll'!$D14)*((1+'Rent Roll'!$X14)^('Reimbursement Breakout'!DK$2-1))),"-")</f>
        <v>-</v>
      </c>
      <c r="DL94" s="92" t="str">
        <f>IF(DL$3='Rent Roll'!$U14,(('Rent Roll'!$W14*'Rent Roll'!$D14)*((1+'Rent Roll'!$X14)^('Reimbursement Breakout'!DL$2-1))),"-")</f>
        <v>-</v>
      </c>
      <c r="DM94" s="92" t="str">
        <f>IF(DM$3='Rent Roll'!$U14,(('Rent Roll'!$W14*'Rent Roll'!$D14)*((1+'Rent Roll'!$X14)^('Reimbursement Breakout'!DM$2-1))),"-")</f>
        <v>-</v>
      </c>
      <c r="DN94" s="92" t="str">
        <f>IF(DN$3='Rent Roll'!$U14,(('Rent Roll'!$W14*'Rent Roll'!$D14)*((1+'Rent Roll'!$X14)^('Reimbursement Breakout'!DN$2-1))),"-")</f>
        <v>-</v>
      </c>
      <c r="DO94" s="92" t="str">
        <f>IF(DO$3='Rent Roll'!$U14,(('Rent Roll'!$W14*'Rent Roll'!$D14)*((1+'Rent Roll'!$X14)^('Reimbursement Breakout'!DO$2-1))),"-")</f>
        <v>-</v>
      </c>
      <c r="DP94" s="92" t="str">
        <f>IF(DP$3='Rent Roll'!$U14,(('Rent Roll'!$W14*'Rent Roll'!$D14)*((1+'Rent Roll'!$X14)^('Reimbursement Breakout'!DP$2-1))),"-")</f>
        <v>-</v>
      </c>
      <c r="DQ94" s="92" t="str">
        <f>IF(DQ$3='Rent Roll'!$U14,(('Rent Roll'!$W14*'Rent Roll'!$D14)*((1+'Rent Roll'!$X14)^('Reimbursement Breakout'!DQ$2-1))),"-")</f>
        <v>-</v>
      </c>
      <c r="DR94" s="92" t="str">
        <f>IF(DR$3='Rent Roll'!$U14,(('Rent Roll'!$W14*'Rent Roll'!$D14)*((1+'Rent Roll'!$X14)^('Reimbursement Breakout'!DR$2-1))),"-")</f>
        <v>-</v>
      </c>
      <c r="DS94" s="92" t="str">
        <f>IF(DS$3='Rent Roll'!$U14,(('Rent Roll'!$W14*'Rent Roll'!$D14)*((1+'Rent Roll'!$X14)^('Reimbursement Breakout'!DS$2-1))),"-")</f>
        <v>-</v>
      </c>
      <c r="DT94" s="92" t="str">
        <f>IF(DT$3='Rent Roll'!$U14,(('Rent Roll'!$W14*'Rent Roll'!$D14)*((1+'Rent Roll'!$X14)^('Reimbursement Breakout'!DT$2-1))),"-")</f>
        <v>-</v>
      </c>
      <c r="DU94" s="92" t="str">
        <f>IF(DU$3='Rent Roll'!$U14,(('Rent Roll'!$W14*'Rent Roll'!$D14)*((1+'Rent Roll'!$X14)^('Reimbursement Breakout'!DU$2-1))),"-")</f>
        <v>-</v>
      </c>
      <c r="DV94" s="92" t="str">
        <f>IF(DV$3='Rent Roll'!$U14,(('Rent Roll'!$W14*'Rent Roll'!$D14)*((1+'Rent Roll'!$X14)^('Reimbursement Breakout'!DV$2-1))),"-")</f>
        <v>-</v>
      </c>
      <c r="DW94" s="92" t="str">
        <f>IF(DW$3='Rent Roll'!$U14,(('Rent Roll'!$W14*'Rent Roll'!$D14)*((1+'Rent Roll'!$X14)^('Reimbursement Breakout'!DW$2-1))),"-")</f>
        <v>-</v>
      </c>
      <c r="DX94" s="92" t="str">
        <f>IF(DX$3='Rent Roll'!$U14,(('Rent Roll'!$W14*'Rent Roll'!$D14)*((1+'Rent Roll'!$X14)^('Reimbursement Breakout'!DX$2-1))),"-")</f>
        <v>-</v>
      </c>
      <c r="DY94" s="92" t="str">
        <f>IF(DY$3='Rent Roll'!$U14,(('Rent Roll'!$W14*'Rent Roll'!$D14)*((1+'Rent Roll'!$X14)^('Reimbursement Breakout'!DY$2-1))),"-")</f>
        <v>-</v>
      </c>
      <c r="DZ94" s="92" t="str">
        <f>IF(DZ$3='Rent Roll'!$U14,(('Rent Roll'!$W14*'Rent Roll'!$D14)*((1+'Rent Roll'!$X14)^('Reimbursement Breakout'!DZ$2-1))),"-")</f>
        <v>-</v>
      </c>
      <c r="EA94" s="92" t="str">
        <f>IF(EA$3='Rent Roll'!$U14,(('Rent Roll'!$W14*'Rent Roll'!$D14)*((1+'Rent Roll'!$X14)^('Reimbursement Breakout'!EA$2-1))),"-")</f>
        <v>-</v>
      </c>
      <c r="EB94" s="92" t="str">
        <f>IF(EB$3='Rent Roll'!$U14,(('Rent Roll'!$W14*'Rent Roll'!$D14)*((1+'Rent Roll'!$X14)^('Reimbursement Breakout'!EB$2-1))),"-")</f>
        <v>-</v>
      </c>
      <c r="EC94" s="92" t="str">
        <f>IF(EC$3='Rent Roll'!$U14,(('Rent Roll'!$W14*'Rent Roll'!$D14)*((1+'Rent Roll'!$X14)^('Reimbursement Breakout'!EC$2-1))),"-")</f>
        <v>-</v>
      </c>
      <c r="ED94" s="92" t="str">
        <f>IF(ED$3='Rent Roll'!$U14,(('Rent Roll'!$W14*'Rent Roll'!$D14)*((1+'Rent Roll'!$X14)^('Reimbursement Breakout'!ED$2-1))),"-")</f>
        <v>-</v>
      </c>
      <c r="EE94" s="92" t="str">
        <f>IF(EE$3='Rent Roll'!$U14,(('Rent Roll'!$W14*'Rent Roll'!$D14)*((1+'Rent Roll'!$X14)^('Reimbursement Breakout'!EE$2-1))),"-")</f>
        <v>-</v>
      </c>
      <c r="EF94" s="214" t="str">
        <f>IF(EF$3='Rent Roll'!$U14,(('Rent Roll'!$W14*'Rent Roll'!$D14)*((1+'Rent Roll'!$X14)^('Reimbursement Breakout'!EF$2-1))),"-")</f>
        <v>-</v>
      </c>
      <c r="EG94" s="251" t="s">
        <v>109</v>
      </c>
    </row>
    <row r="95" spans="2:137" x14ac:dyDescent="0.25">
      <c r="B95" s="290"/>
      <c r="C95" s="287" t="str">
        <f>CONCATENATE('Rent Roll'!B15&amp;" - "&amp;'Rent Roll'!C15)</f>
        <v xml:space="preserve"> - </v>
      </c>
      <c r="D95" s="214">
        <f t="shared" si="281"/>
        <v>0</v>
      </c>
      <c r="E95" s="92" t="str">
        <f>IF(E$3='Rent Roll'!$U15,(('Rent Roll'!$W15*'Rent Roll'!$D15)*((1+'Rent Roll'!$X15)^('Reimbursement Breakout'!E$2-1))),"-")</f>
        <v>-</v>
      </c>
      <c r="F95" s="92" t="str">
        <f>IF(F$3='Rent Roll'!$U15,(('Rent Roll'!$W15*'Rent Roll'!$D15)*((1+'Rent Roll'!$X15)^('Reimbursement Breakout'!F$2-1))),"-")</f>
        <v>-</v>
      </c>
      <c r="G95" s="92" t="str">
        <f>IF(G$3='Rent Roll'!$U15,(('Rent Roll'!$W15*'Rent Roll'!$D15)*((1+'Rent Roll'!$X15)^('Reimbursement Breakout'!G$2-1))),"-")</f>
        <v>-</v>
      </c>
      <c r="H95" s="92" t="str">
        <f>IF(H$3='Rent Roll'!$U15,(('Rent Roll'!$W15*'Rent Roll'!$D15)*((1+'Rent Roll'!$X15)^('Reimbursement Breakout'!H$2-1))),"-")</f>
        <v>-</v>
      </c>
      <c r="I95" s="92" t="str">
        <f>IF(I$3='Rent Roll'!$U15,(('Rent Roll'!$W15*'Rent Roll'!$D15)*((1+'Rent Roll'!$X15)^('Reimbursement Breakout'!I$2-1))),"-")</f>
        <v>-</v>
      </c>
      <c r="J95" s="92" t="str">
        <f>IF(J$3='Rent Roll'!$U15,(('Rent Roll'!$W15*'Rent Roll'!$D15)*((1+'Rent Roll'!$X15)^('Reimbursement Breakout'!J$2-1))),"-")</f>
        <v>-</v>
      </c>
      <c r="K95" s="92" t="str">
        <f>IF(K$3='Rent Roll'!$U15,(('Rent Roll'!$W15*'Rent Roll'!$D15)*((1+'Rent Roll'!$X15)^('Reimbursement Breakout'!K$2-1))),"-")</f>
        <v>-</v>
      </c>
      <c r="L95" s="92" t="str">
        <f>IF(L$3='Rent Roll'!$U15,(('Rent Roll'!$W15*'Rent Roll'!$D15)*((1+'Rent Roll'!$X15)^('Reimbursement Breakout'!L$2-1))),"-")</f>
        <v>-</v>
      </c>
      <c r="M95" s="92" t="str">
        <f>IF(M$3='Rent Roll'!$U15,(('Rent Roll'!$W15*'Rent Roll'!$D15)*((1+'Rent Roll'!$X15)^('Reimbursement Breakout'!M$2-1))),"-")</f>
        <v>-</v>
      </c>
      <c r="N95" s="92" t="str">
        <f>IF(N$3='Rent Roll'!$U15,(('Rent Roll'!$W15*'Rent Roll'!$D15)*((1+'Rent Roll'!$X15)^('Reimbursement Breakout'!N$2-1))),"-")</f>
        <v>-</v>
      </c>
      <c r="O95" s="92" t="str">
        <f>IF(O$3='Rent Roll'!$U15,(('Rent Roll'!$W15*'Rent Roll'!$D15)*((1+'Rent Roll'!$X15)^('Reimbursement Breakout'!O$2-1))),"-")</f>
        <v>-</v>
      </c>
      <c r="P95" s="92" t="str">
        <f>IF(P$3='Rent Roll'!$U15,(('Rent Roll'!$W15*'Rent Roll'!$D15)*((1+'Rent Roll'!$X15)^('Reimbursement Breakout'!P$2-1))),"-")</f>
        <v>-</v>
      </c>
      <c r="Q95" s="92" t="str">
        <f>IF(Q$3='Rent Roll'!$U15,(('Rent Roll'!$W15*'Rent Roll'!$D15)*((1+'Rent Roll'!$X15)^('Reimbursement Breakout'!Q$2-1))),"-")</f>
        <v>-</v>
      </c>
      <c r="R95" s="92" t="str">
        <f>IF(R$3='Rent Roll'!$U15,(('Rent Roll'!$W15*'Rent Roll'!$D15)*((1+'Rent Roll'!$X15)^('Reimbursement Breakout'!R$2-1))),"-")</f>
        <v>-</v>
      </c>
      <c r="S95" s="92" t="str">
        <f>IF(S$3='Rent Roll'!$U15,(('Rent Roll'!$W15*'Rent Roll'!$D15)*((1+'Rent Roll'!$X15)^('Reimbursement Breakout'!S$2-1))),"-")</f>
        <v>-</v>
      </c>
      <c r="T95" s="92" t="str">
        <f>IF(T$3='Rent Roll'!$U15,(('Rent Roll'!$W15*'Rent Roll'!$D15)*((1+'Rent Roll'!$X15)^('Reimbursement Breakout'!T$2-1))),"-")</f>
        <v>-</v>
      </c>
      <c r="U95" s="92" t="str">
        <f>IF(U$3='Rent Roll'!$U15,(('Rent Roll'!$W15*'Rent Roll'!$D15)*((1+'Rent Roll'!$X15)^('Reimbursement Breakout'!U$2-1))),"-")</f>
        <v>-</v>
      </c>
      <c r="V95" s="92" t="str">
        <f>IF(V$3='Rent Roll'!$U15,(('Rent Roll'!$W15*'Rent Roll'!$D15)*((1+'Rent Roll'!$X15)^('Reimbursement Breakout'!V$2-1))),"-")</f>
        <v>-</v>
      </c>
      <c r="W95" s="92" t="str">
        <f>IF(W$3='Rent Roll'!$U15,(('Rent Roll'!$W15*'Rent Roll'!$D15)*((1+'Rent Roll'!$X15)^('Reimbursement Breakout'!W$2-1))),"-")</f>
        <v>-</v>
      </c>
      <c r="X95" s="92" t="str">
        <f>IF(X$3='Rent Roll'!$U15,(('Rent Roll'!$W15*'Rent Roll'!$D15)*((1+'Rent Roll'!$X15)^('Reimbursement Breakout'!X$2-1))),"-")</f>
        <v>-</v>
      </c>
      <c r="Y95" s="92" t="str">
        <f>IF(Y$3='Rent Roll'!$U15,(('Rent Roll'!$W15*'Rent Roll'!$D15)*((1+'Rent Roll'!$X15)^('Reimbursement Breakout'!Y$2-1))),"-")</f>
        <v>-</v>
      </c>
      <c r="Z95" s="92" t="str">
        <f>IF(Z$3='Rent Roll'!$U15,(('Rent Roll'!$W15*'Rent Roll'!$D15)*((1+'Rent Roll'!$X15)^('Reimbursement Breakout'!Z$2-1))),"-")</f>
        <v>-</v>
      </c>
      <c r="AA95" s="92" t="str">
        <f>IF(AA$3='Rent Roll'!$U15,(('Rent Roll'!$W15*'Rent Roll'!$D15)*((1+'Rent Roll'!$X15)^('Reimbursement Breakout'!AA$2-1))),"-")</f>
        <v>-</v>
      </c>
      <c r="AB95" s="92" t="str">
        <f>IF(AB$3='Rent Roll'!$U15,(('Rent Roll'!$W15*'Rent Roll'!$D15)*((1+'Rent Roll'!$X15)^('Reimbursement Breakout'!AB$2-1))),"-")</f>
        <v>-</v>
      </c>
      <c r="AC95" s="92" t="str">
        <f>IF(AC$3='Rent Roll'!$U15,(('Rent Roll'!$W15*'Rent Roll'!$D15)*((1+'Rent Roll'!$X15)^('Reimbursement Breakout'!AC$2-1))),"-")</f>
        <v>-</v>
      </c>
      <c r="AD95" s="92" t="str">
        <f>IF(AD$3='Rent Roll'!$U15,(('Rent Roll'!$W15*'Rent Roll'!$D15)*((1+'Rent Roll'!$X15)^('Reimbursement Breakout'!AD$2-1))),"-")</f>
        <v>-</v>
      </c>
      <c r="AE95" s="92" t="str">
        <f>IF(AE$3='Rent Roll'!$U15,(('Rent Roll'!$W15*'Rent Roll'!$D15)*((1+'Rent Roll'!$X15)^('Reimbursement Breakout'!AE$2-1))),"-")</f>
        <v>-</v>
      </c>
      <c r="AF95" s="92" t="str">
        <f>IF(AF$3='Rent Roll'!$U15,(('Rent Roll'!$W15*'Rent Roll'!$D15)*((1+'Rent Roll'!$X15)^('Reimbursement Breakout'!AF$2-1))),"-")</f>
        <v>-</v>
      </c>
      <c r="AG95" s="92" t="str">
        <f>IF(AG$3='Rent Roll'!$U15,(('Rent Roll'!$W15*'Rent Roll'!$D15)*((1+'Rent Roll'!$X15)^('Reimbursement Breakout'!AG$2-1))),"-")</f>
        <v>-</v>
      </c>
      <c r="AH95" s="92" t="str">
        <f>IF(AH$3='Rent Roll'!$U15,(('Rent Roll'!$W15*'Rent Roll'!$D15)*((1+'Rent Roll'!$X15)^('Reimbursement Breakout'!AH$2-1))),"-")</f>
        <v>-</v>
      </c>
      <c r="AI95" s="92" t="str">
        <f>IF(AI$3='Rent Roll'!$U15,(('Rent Roll'!$W15*'Rent Roll'!$D15)*((1+'Rent Roll'!$X15)^('Reimbursement Breakout'!AI$2-1))),"-")</f>
        <v>-</v>
      </c>
      <c r="AJ95" s="92" t="str">
        <f>IF(AJ$3='Rent Roll'!$U15,(('Rent Roll'!$W15*'Rent Roll'!$D15)*((1+'Rent Roll'!$X15)^('Reimbursement Breakout'!AJ$2-1))),"-")</f>
        <v>-</v>
      </c>
      <c r="AK95" s="92" t="str">
        <f>IF(AK$3='Rent Roll'!$U15,(('Rent Roll'!$W15*'Rent Roll'!$D15)*((1+'Rent Roll'!$X15)^('Reimbursement Breakout'!AK$2-1))),"-")</f>
        <v>-</v>
      </c>
      <c r="AL95" s="92" t="str">
        <f>IF(AL$3='Rent Roll'!$U15,(('Rent Roll'!$W15*'Rent Roll'!$D15)*((1+'Rent Roll'!$X15)^('Reimbursement Breakout'!AL$2-1))),"-")</f>
        <v>-</v>
      </c>
      <c r="AM95" s="92" t="str">
        <f>IF(AM$3='Rent Roll'!$U15,(('Rent Roll'!$W15*'Rent Roll'!$D15)*((1+'Rent Roll'!$X15)^('Reimbursement Breakout'!AM$2-1))),"-")</f>
        <v>-</v>
      </c>
      <c r="AN95" s="92" t="str">
        <f>IF(AN$3='Rent Roll'!$U15,(('Rent Roll'!$W15*'Rent Roll'!$D15)*((1+'Rent Roll'!$X15)^('Reimbursement Breakout'!AN$2-1))),"-")</f>
        <v>-</v>
      </c>
      <c r="AO95" s="92" t="str">
        <f>IF(AO$3='Rent Roll'!$U15,(('Rent Roll'!$W15*'Rent Roll'!$D15)*((1+'Rent Roll'!$X15)^('Reimbursement Breakout'!AO$2-1))),"-")</f>
        <v>-</v>
      </c>
      <c r="AP95" s="92" t="str">
        <f>IF(AP$3='Rent Roll'!$U15,(('Rent Roll'!$W15*'Rent Roll'!$D15)*((1+'Rent Roll'!$X15)^('Reimbursement Breakout'!AP$2-1))),"-")</f>
        <v>-</v>
      </c>
      <c r="AQ95" s="92" t="str">
        <f>IF(AQ$3='Rent Roll'!$U15,(('Rent Roll'!$W15*'Rent Roll'!$D15)*((1+'Rent Roll'!$X15)^('Reimbursement Breakout'!AQ$2-1))),"-")</f>
        <v>-</v>
      </c>
      <c r="AR95" s="92" t="str">
        <f>IF(AR$3='Rent Roll'!$U15,(('Rent Roll'!$W15*'Rent Roll'!$D15)*((1+'Rent Roll'!$X15)^('Reimbursement Breakout'!AR$2-1))),"-")</f>
        <v>-</v>
      </c>
      <c r="AS95" s="92" t="str">
        <f>IF(AS$3='Rent Roll'!$U15,(('Rent Roll'!$W15*'Rent Roll'!$D15)*((1+'Rent Roll'!$X15)^('Reimbursement Breakout'!AS$2-1))),"-")</f>
        <v>-</v>
      </c>
      <c r="AT95" s="92" t="str">
        <f>IF(AT$3='Rent Roll'!$U15,(('Rent Roll'!$W15*'Rent Roll'!$D15)*((1+'Rent Roll'!$X15)^('Reimbursement Breakout'!AT$2-1))),"-")</f>
        <v>-</v>
      </c>
      <c r="AU95" s="92" t="str">
        <f>IF(AU$3='Rent Roll'!$U15,(('Rent Roll'!$W15*'Rent Roll'!$D15)*((1+'Rent Roll'!$X15)^('Reimbursement Breakout'!AU$2-1))),"-")</f>
        <v>-</v>
      </c>
      <c r="AV95" s="92" t="str">
        <f>IF(AV$3='Rent Roll'!$U15,(('Rent Roll'!$W15*'Rent Roll'!$D15)*((1+'Rent Roll'!$X15)^('Reimbursement Breakout'!AV$2-1))),"-")</f>
        <v>-</v>
      </c>
      <c r="AW95" s="92" t="str">
        <f>IF(AW$3='Rent Roll'!$U15,(('Rent Roll'!$W15*'Rent Roll'!$D15)*((1+'Rent Roll'!$X15)^('Reimbursement Breakout'!AW$2-1))),"-")</f>
        <v>-</v>
      </c>
      <c r="AX95" s="92" t="str">
        <f>IF(AX$3='Rent Roll'!$U15,(('Rent Roll'!$W15*'Rent Roll'!$D15)*((1+'Rent Roll'!$X15)^('Reimbursement Breakout'!AX$2-1))),"-")</f>
        <v>-</v>
      </c>
      <c r="AY95" s="92" t="str">
        <f>IF(AY$3='Rent Roll'!$U15,(('Rent Roll'!$W15*'Rent Roll'!$D15)*((1+'Rent Roll'!$X15)^('Reimbursement Breakout'!AY$2-1))),"-")</f>
        <v>-</v>
      </c>
      <c r="AZ95" s="92" t="str">
        <f>IF(AZ$3='Rent Roll'!$U15,(('Rent Roll'!$W15*'Rent Roll'!$D15)*((1+'Rent Roll'!$X15)^('Reimbursement Breakout'!AZ$2-1))),"-")</f>
        <v>-</v>
      </c>
      <c r="BA95" s="92" t="str">
        <f>IF(BA$3='Rent Roll'!$U15,(('Rent Roll'!$W15*'Rent Roll'!$D15)*((1+'Rent Roll'!$X15)^('Reimbursement Breakout'!BA$2-1))),"-")</f>
        <v>-</v>
      </c>
      <c r="BB95" s="92" t="str">
        <f>IF(BB$3='Rent Roll'!$U15,(('Rent Roll'!$W15*'Rent Roll'!$D15)*((1+'Rent Roll'!$X15)^('Reimbursement Breakout'!BB$2-1))),"-")</f>
        <v>-</v>
      </c>
      <c r="BC95" s="92" t="str">
        <f>IF(BC$3='Rent Roll'!$U15,(('Rent Roll'!$W15*'Rent Roll'!$D15)*((1+'Rent Roll'!$X15)^('Reimbursement Breakout'!BC$2-1))),"-")</f>
        <v>-</v>
      </c>
      <c r="BD95" s="92" t="str">
        <f>IF(BD$3='Rent Roll'!$U15,(('Rent Roll'!$W15*'Rent Roll'!$D15)*((1+'Rent Roll'!$X15)^('Reimbursement Breakout'!BD$2-1))),"-")</f>
        <v>-</v>
      </c>
      <c r="BE95" s="92" t="str">
        <f>IF(BE$3='Rent Roll'!$U15,(('Rent Roll'!$W15*'Rent Roll'!$D15)*((1+'Rent Roll'!$X15)^('Reimbursement Breakout'!BE$2-1))),"-")</f>
        <v>-</v>
      </c>
      <c r="BF95" s="92" t="str">
        <f>IF(BF$3='Rent Roll'!$U15,(('Rent Roll'!$W15*'Rent Roll'!$D15)*((1+'Rent Roll'!$X15)^('Reimbursement Breakout'!BF$2-1))),"-")</f>
        <v>-</v>
      </c>
      <c r="BG95" s="92" t="str">
        <f>IF(BG$3='Rent Roll'!$U15,(('Rent Roll'!$W15*'Rent Roll'!$D15)*((1+'Rent Roll'!$X15)^('Reimbursement Breakout'!BG$2-1))),"-")</f>
        <v>-</v>
      </c>
      <c r="BH95" s="92" t="str">
        <f>IF(BH$3='Rent Roll'!$U15,(('Rent Roll'!$W15*'Rent Roll'!$D15)*((1+'Rent Roll'!$X15)^('Reimbursement Breakout'!BH$2-1))),"-")</f>
        <v>-</v>
      </c>
      <c r="BI95" s="92" t="str">
        <f>IF(BI$3='Rent Roll'!$U15,(('Rent Roll'!$W15*'Rent Roll'!$D15)*((1+'Rent Roll'!$X15)^('Reimbursement Breakout'!BI$2-1))),"-")</f>
        <v>-</v>
      </c>
      <c r="BJ95" s="92" t="str">
        <f>IF(BJ$3='Rent Roll'!$U15,(('Rent Roll'!$W15*'Rent Roll'!$D15)*((1+'Rent Roll'!$X15)^('Reimbursement Breakout'!BJ$2-1))),"-")</f>
        <v>-</v>
      </c>
      <c r="BK95" s="92" t="str">
        <f>IF(BK$3='Rent Roll'!$U15,(('Rent Roll'!$W15*'Rent Roll'!$D15)*((1+'Rent Roll'!$X15)^('Reimbursement Breakout'!BK$2-1))),"-")</f>
        <v>-</v>
      </c>
      <c r="BL95" s="92" t="str">
        <f>IF(BL$3='Rent Roll'!$U15,(('Rent Roll'!$W15*'Rent Roll'!$D15)*((1+'Rent Roll'!$X15)^('Reimbursement Breakout'!BL$2-1))),"-")</f>
        <v>-</v>
      </c>
      <c r="BM95" s="92" t="str">
        <f>IF(BM$3='Rent Roll'!$U15,(('Rent Roll'!$W15*'Rent Roll'!$D15)*((1+'Rent Roll'!$X15)^('Reimbursement Breakout'!BM$2-1))),"-")</f>
        <v>-</v>
      </c>
      <c r="BN95" s="92" t="str">
        <f>IF(BN$3='Rent Roll'!$U15,(('Rent Roll'!$W15*'Rent Roll'!$D15)*((1+'Rent Roll'!$X15)^('Reimbursement Breakout'!BN$2-1))),"-")</f>
        <v>-</v>
      </c>
      <c r="BO95" s="92" t="str">
        <f>IF(BO$3='Rent Roll'!$U15,(('Rent Roll'!$W15*'Rent Roll'!$D15)*((1+'Rent Roll'!$X15)^('Reimbursement Breakout'!BO$2-1))),"-")</f>
        <v>-</v>
      </c>
      <c r="BP95" s="92" t="str">
        <f>IF(BP$3='Rent Roll'!$U15,(('Rent Roll'!$W15*'Rent Roll'!$D15)*((1+'Rent Roll'!$X15)^('Reimbursement Breakout'!BP$2-1))),"-")</f>
        <v>-</v>
      </c>
      <c r="BQ95" s="92" t="str">
        <f>IF(BQ$3='Rent Roll'!$U15,(('Rent Roll'!$W15*'Rent Roll'!$D15)*((1+'Rent Roll'!$X15)^('Reimbursement Breakout'!BQ$2-1))),"-")</f>
        <v>-</v>
      </c>
      <c r="BR95" s="92" t="str">
        <f>IF(BR$3='Rent Roll'!$U15,(('Rent Roll'!$W15*'Rent Roll'!$D15)*((1+'Rent Roll'!$X15)^('Reimbursement Breakout'!BR$2-1))),"-")</f>
        <v>-</v>
      </c>
      <c r="BS95" s="92" t="str">
        <f>IF(BS$3='Rent Roll'!$U15,(('Rent Roll'!$W15*'Rent Roll'!$D15)*((1+'Rent Roll'!$X15)^('Reimbursement Breakout'!BS$2-1))),"-")</f>
        <v>-</v>
      </c>
      <c r="BT95" s="92" t="str">
        <f>IF(BT$3='Rent Roll'!$U15,(('Rent Roll'!$W15*'Rent Roll'!$D15)*((1+'Rent Roll'!$X15)^('Reimbursement Breakout'!BT$2-1))),"-")</f>
        <v>-</v>
      </c>
      <c r="BU95" s="92" t="str">
        <f>IF(BU$3='Rent Roll'!$U15,(('Rent Roll'!$W15*'Rent Roll'!$D15)*((1+'Rent Roll'!$X15)^('Reimbursement Breakout'!BU$2-1))),"-")</f>
        <v>-</v>
      </c>
      <c r="BV95" s="92" t="str">
        <f>IF(BV$3='Rent Roll'!$U15,(('Rent Roll'!$W15*'Rent Roll'!$D15)*((1+'Rent Roll'!$X15)^('Reimbursement Breakout'!BV$2-1))),"-")</f>
        <v>-</v>
      </c>
      <c r="BW95" s="92" t="str">
        <f>IF(BW$3='Rent Roll'!$U15,(('Rent Roll'!$W15*'Rent Roll'!$D15)*((1+'Rent Roll'!$X15)^('Reimbursement Breakout'!BW$2-1))),"-")</f>
        <v>-</v>
      </c>
      <c r="BX95" s="92" t="str">
        <f>IF(BX$3='Rent Roll'!$U15,(('Rent Roll'!$W15*'Rent Roll'!$D15)*((1+'Rent Roll'!$X15)^('Reimbursement Breakout'!BX$2-1))),"-")</f>
        <v>-</v>
      </c>
      <c r="BY95" s="92" t="str">
        <f>IF(BY$3='Rent Roll'!$U15,(('Rent Roll'!$W15*'Rent Roll'!$D15)*((1+'Rent Roll'!$X15)^('Reimbursement Breakout'!BY$2-1))),"-")</f>
        <v>-</v>
      </c>
      <c r="BZ95" s="92" t="str">
        <f>IF(BZ$3='Rent Roll'!$U15,(('Rent Roll'!$W15*'Rent Roll'!$D15)*((1+'Rent Roll'!$X15)^('Reimbursement Breakout'!BZ$2-1))),"-")</f>
        <v>-</v>
      </c>
      <c r="CA95" s="92" t="str">
        <f>IF(CA$3='Rent Roll'!$U15,(('Rent Roll'!$W15*'Rent Roll'!$D15)*((1+'Rent Roll'!$X15)^('Reimbursement Breakout'!CA$2-1))),"-")</f>
        <v>-</v>
      </c>
      <c r="CB95" s="92" t="str">
        <f>IF(CB$3='Rent Roll'!$U15,(('Rent Roll'!$W15*'Rent Roll'!$D15)*((1+'Rent Roll'!$X15)^('Reimbursement Breakout'!CB$2-1))),"-")</f>
        <v>-</v>
      </c>
      <c r="CC95" s="92" t="str">
        <f>IF(CC$3='Rent Roll'!$U15,(('Rent Roll'!$W15*'Rent Roll'!$D15)*((1+'Rent Roll'!$X15)^('Reimbursement Breakout'!CC$2-1))),"-")</f>
        <v>-</v>
      </c>
      <c r="CD95" s="92" t="str">
        <f>IF(CD$3='Rent Roll'!$U15,(('Rent Roll'!$W15*'Rent Roll'!$D15)*((1+'Rent Roll'!$X15)^('Reimbursement Breakout'!CD$2-1))),"-")</f>
        <v>-</v>
      </c>
      <c r="CE95" s="92" t="str">
        <f>IF(CE$3='Rent Roll'!$U15,(('Rent Roll'!$W15*'Rent Roll'!$D15)*((1+'Rent Roll'!$X15)^('Reimbursement Breakout'!CE$2-1))),"-")</f>
        <v>-</v>
      </c>
      <c r="CF95" s="92" t="str">
        <f>IF(CF$3='Rent Roll'!$U15,(('Rent Roll'!$W15*'Rent Roll'!$D15)*((1+'Rent Roll'!$X15)^('Reimbursement Breakout'!CF$2-1))),"-")</f>
        <v>-</v>
      </c>
      <c r="CG95" s="92" t="str">
        <f>IF(CG$3='Rent Roll'!$U15,(('Rent Roll'!$W15*'Rent Roll'!$D15)*((1+'Rent Roll'!$X15)^('Reimbursement Breakout'!CG$2-1))),"-")</f>
        <v>-</v>
      </c>
      <c r="CH95" s="92" t="str">
        <f>IF(CH$3='Rent Roll'!$U15,(('Rent Roll'!$W15*'Rent Roll'!$D15)*((1+'Rent Roll'!$X15)^('Reimbursement Breakout'!CH$2-1))),"-")</f>
        <v>-</v>
      </c>
      <c r="CI95" s="92" t="str">
        <f>IF(CI$3='Rent Roll'!$U15,(('Rent Roll'!$W15*'Rent Roll'!$D15)*((1+'Rent Roll'!$X15)^('Reimbursement Breakout'!CI$2-1))),"-")</f>
        <v>-</v>
      </c>
      <c r="CJ95" s="92" t="str">
        <f>IF(CJ$3='Rent Roll'!$U15,(('Rent Roll'!$W15*'Rent Roll'!$D15)*((1+'Rent Roll'!$X15)^('Reimbursement Breakout'!CJ$2-1))),"-")</f>
        <v>-</v>
      </c>
      <c r="CK95" s="92" t="str">
        <f>IF(CK$3='Rent Roll'!$U15,(('Rent Roll'!$W15*'Rent Roll'!$D15)*((1+'Rent Roll'!$X15)^('Reimbursement Breakout'!CK$2-1))),"-")</f>
        <v>-</v>
      </c>
      <c r="CL95" s="92" t="str">
        <f>IF(CL$3='Rent Roll'!$U15,(('Rent Roll'!$W15*'Rent Roll'!$D15)*((1+'Rent Roll'!$X15)^('Reimbursement Breakout'!CL$2-1))),"-")</f>
        <v>-</v>
      </c>
      <c r="CM95" s="92" t="str">
        <f>IF(CM$3='Rent Roll'!$U15,(('Rent Roll'!$W15*'Rent Roll'!$D15)*((1+'Rent Roll'!$X15)^('Reimbursement Breakout'!CM$2-1))),"-")</f>
        <v>-</v>
      </c>
      <c r="CN95" s="92" t="str">
        <f>IF(CN$3='Rent Roll'!$U15,(('Rent Roll'!$W15*'Rent Roll'!$D15)*((1+'Rent Roll'!$X15)^('Reimbursement Breakout'!CN$2-1))),"-")</f>
        <v>-</v>
      </c>
      <c r="CO95" s="92" t="str">
        <f>IF(CO$3='Rent Roll'!$U15,(('Rent Roll'!$W15*'Rent Roll'!$D15)*((1+'Rent Roll'!$X15)^('Reimbursement Breakout'!CO$2-1))),"-")</f>
        <v>-</v>
      </c>
      <c r="CP95" s="92" t="str">
        <f>IF(CP$3='Rent Roll'!$U15,(('Rent Roll'!$W15*'Rent Roll'!$D15)*((1+'Rent Roll'!$X15)^('Reimbursement Breakout'!CP$2-1))),"-")</f>
        <v>-</v>
      </c>
      <c r="CQ95" s="92" t="str">
        <f>IF(CQ$3='Rent Roll'!$U15,(('Rent Roll'!$W15*'Rent Roll'!$D15)*((1+'Rent Roll'!$X15)^('Reimbursement Breakout'!CQ$2-1))),"-")</f>
        <v>-</v>
      </c>
      <c r="CR95" s="92" t="str">
        <f>IF(CR$3='Rent Roll'!$U15,(('Rent Roll'!$W15*'Rent Roll'!$D15)*((1+'Rent Roll'!$X15)^('Reimbursement Breakout'!CR$2-1))),"-")</f>
        <v>-</v>
      </c>
      <c r="CS95" s="92" t="str">
        <f>IF(CS$3='Rent Roll'!$U15,(('Rent Roll'!$W15*'Rent Roll'!$D15)*((1+'Rent Roll'!$X15)^('Reimbursement Breakout'!CS$2-1))),"-")</f>
        <v>-</v>
      </c>
      <c r="CT95" s="92" t="str">
        <f>IF(CT$3='Rent Roll'!$U15,(('Rent Roll'!$W15*'Rent Roll'!$D15)*((1+'Rent Roll'!$X15)^('Reimbursement Breakout'!CT$2-1))),"-")</f>
        <v>-</v>
      </c>
      <c r="CU95" s="92" t="str">
        <f>IF(CU$3='Rent Roll'!$U15,(('Rent Roll'!$W15*'Rent Roll'!$D15)*((1+'Rent Roll'!$X15)^('Reimbursement Breakout'!CU$2-1))),"-")</f>
        <v>-</v>
      </c>
      <c r="CV95" s="92" t="str">
        <f>IF(CV$3='Rent Roll'!$U15,(('Rent Roll'!$W15*'Rent Roll'!$D15)*((1+'Rent Roll'!$X15)^('Reimbursement Breakout'!CV$2-1))),"-")</f>
        <v>-</v>
      </c>
      <c r="CW95" s="92" t="str">
        <f>IF(CW$3='Rent Roll'!$U15,(('Rent Roll'!$W15*'Rent Roll'!$D15)*((1+'Rent Roll'!$X15)^('Reimbursement Breakout'!CW$2-1))),"-")</f>
        <v>-</v>
      </c>
      <c r="CX95" s="92" t="str">
        <f>IF(CX$3='Rent Roll'!$U15,(('Rent Roll'!$W15*'Rent Roll'!$D15)*((1+'Rent Roll'!$X15)^('Reimbursement Breakout'!CX$2-1))),"-")</f>
        <v>-</v>
      </c>
      <c r="CY95" s="92" t="str">
        <f>IF(CY$3='Rent Roll'!$U15,(('Rent Roll'!$W15*'Rent Roll'!$D15)*((1+'Rent Roll'!$X15)^('Reimbursement Breakout'!CY$2-1))),"-")</f>
        <v>-</v>
      </c>
      <c r="CZ95" s="92" t="str">
        <f>IF(CZ$3='Rent Roll'!$U15,(('Rent Roll'!$W15*'Rent Roll'!$D15)*((1+'Rent Roll'!$X15)^('Reimbursement Breakout'!CZ$2-1))),"-")</f>
        <v>-</v>
      </c>
      <c r="DA95" s="92" t="str">
        <f>IF(DA$3='Rent Roll'!$U15,(('Rent Roll'!$W15*'Rent Roll'!$D15)*((1+'Rent Roll'!$X15)^('Reimbursement Breakout'!DA$2-1))),"-")</f>
        <v>-</v>
      </c>
      <c r="DB95" s="92" t="str">
        <f>IF(DB$3='Rent Roll'!$U15,(('Rent Roll'!$W15*'Rent Roll'!$D15)*((1+'Rent Roll'!$X15)^('Reimbursement Breakout'!DB$2-1))),"-")</f>
        <v>-</v>
      </c>
      <c r="DC95" s="92" t="str">
        <f>IF(DC$3='Rent Roll'!$U15,(('Rent Roll'!$W15*'Rent Roll'!$D15)*((1+'Rent Roll'!$X15)^('Reimbursement Breakout'!DC$2-1))),"-")</f>
        <v>-</v>
      </c>
      <c r="DD95" s="92" t="str">
        <f>IF(DD$3='Rent Roll'!$U15,(('Rent Roll'!$W15*'Rent Roll'!$D15)*((1+'Rent Roll'!$X15)^('Reimbursement Breakout'!DD$2-1))),"-")</f>
        <v>-</v>
      </c>
      <c r="DE95" s="92" t="str">
        <f>IF(DE$3='Rent Roll'!$U15,(('Rent Roll'!$W15*'Rent Roll'!$D15)*((1+'Rent Roll'!$X15)^('Reimbursement Breakout'!DE$2-1))),"-")</f>
        <v>-</v>
      </c>
      <c r="DF95" s="92" t="str">
        <f>IF(DF$3='Rent Roll'!$U15,(('Rent Roll'!$W15*'Rent Roll'!$D15)*((1+'Rent Roll'!$X15)^('Reimbursement Breakout'!DF$2-1))),"-")</f>
        <v>-</v>
      </c>
      <c r="DG95" s="92" t="str">
        <f>IF(DG$3='Rent Roll'!$U15,(('Rent Roll'!$W15*'Rent Roll'!$D15)*((1+'Rent Roll'!$X15)^('Reimbursement Breakout'!DG$2-1))),"-")</f>
        <v>-</v>
      </c>
      <c r="DH95" s="92" t="str">
        <f>IF(DH$3='Rent Roll'!$U15,(('Rent Roll'!$W15*'Rent Roll'!$D15)*((1+'Rent Roll'!$X15)^('Reimbursement Breakout'!DH$2-1))),"-")</f>
        <v>-</v>
      </c>
      <c r="DI95" s="92" t="str">
        <f>IF(DI$3='Rent Roll'!$U15,(('Rent Roll'!$W15*'Rent Roll'!$D15)*((1+'Rent Roll'!$X15)^('Reimbursement Breakout'!DI$2-1))),"-")</f>
        <v>-</v>
      </c>
      <c r="DJ95" s="92" t="str">
        <f>IF(DJ$3='Rent Roll'!$U15,(('Rent Roll'!$W15*'Rent Roll'!$D15)*((1+'Rent Roll'!$X15)^('Reimbursement Breakout'!DJ$2-1))),"-")</f>
        <v>-</v>
      </c>
      <c r="DK95" s="92" t="str">
        <f>IF(DK$3='Rent Roll'!$U15,(('Rent Roll'!$W15*'Rent Roll'!$D15)*((1+'Rent Roll'!$X15)^('Reimbursement Breakout'!DK$2-1))),"-")</f>
        <v>-</v>
      </c>
      <c r="DL95" s="92" t="str">
        <f>IF(DL$3='Rent Roll'!$U15,(('Rent Roll'!$W15*'Rent Roll'!$D15)*((1+'Rent Roll'!$X15)^('Reimbursement Breakout'!DL$2-1))),"-")</f>
        <v>-</v>
      </c>
      <c r="DM95" s="92" t="str">
        <f>IF(DM$3='Rent Roll'!$U15,(('Rent Roll'!$W15*'Rent Roll'!$D15)*((1+'Rent Roll'!$X15)^('Reimbursement Breakout'!DM$2-1))),"-")</f>
        <v>-</v>
      </c>
      <c r="DN95" s="92" t="str">
        <f>IF(DN$3='Rent Roll'!$U15,(('Rent Roll'!$W15*'Rent Roll'!$D15)*((1+'Rent Roll'!$X15)^('Reimbursement Breakout'!DN$2-1))),"-")</f>
        <v>-</v>
      </c>
      <c r="DO95" s="92" t="str">
        <f>IF(DO$3='Rent Roll'!$U15,(('Rent Roll'!$W15*'Rent Roll'!$D15)*((1+'Rent Roll'!$X15)^('Reimbursement Breakout'!DO$2-1))),"-")</f>
        <v>-</v>
      </c>
      <c r="DP95" s="92" t="str">
        <f>IF(DP$3='Rent Roll'!$U15,(('Rent Roll'!$W15*'Rent Roll'!$D15)*((1+'Rent Roll'!$X15)^('Reimbursement Breakout'!DP$2-1))),"-")</f>
        <v>-</v>
      </c>
      <c r="DQ95" s="92" t="str">
        <f>IF(DQ$3='Rent Roll'!$U15,(('Rent Roll'!$W15*'Rent Roll'!$D15)*((1+'Rent Roll'!$X15)^('Reimbursement Breakout'!DQ$2-1))),"-")</f>
        <v>-</v>
      </c>
      <c r="DR95" s="92" t="str">
        <f>IF(DR$3='Rent Roll'!$U15,(('Rent Roll'!$W15*'Rent Roll'!$D15)*((1+'Rent Roll'!$X15)^('Reimbursement Breakout'!DR$2-1))),"-")</f>
        <v>-</v>
      </c>
      <c r="DS95" s="92" t="str">
        <f>IF(DS$3='Rent Roll'!$U15,(('Rent Roll'!$W15*'Rent Roll'!$D15)*((1+'Rent Roll'!$X15)^('Reimbursement Breakout'!DS$2-1))),"-")</f>
        <v>-</v>
      </c>
      <c r="DT95" s="92" t="str">
        <f>IF(DT$3='Rent Roll'!$U15,(('Rent Roll'!$W15*'Rent Roll'!$D15)*((1+'Rent Roll'!$X15)^('Reimbursement Breakout'!DT$2-1))),"-")</f>
        <v>-</v>
      </c>
      <c r="DU95" s="92" t="str">
        <f>IF(DU$3='Rent Roll'!$U15,(('Rent Roll'!$W15*'Rent Roll'!$D15)*((1+'Rent Roll'!$X15)^('Reimbursement Breakout'!DU$2-1))),"-")</f>
        <v>-</v>
      </c>
      <c r="DV95" s="92" t="str">
        <f>IF(DV$3='Rent Roll'!$U15,(('Rent Roll'!$W15*'Rent Roll'!$D15)*((1+'Rent Roll'!$X15)^('Reimbursement Breakout'!DV$2-1))),"-")</f>
        <v>-</v>
      </c>
      <c r="DW95" s="92" t="str">
        <f>IF(DW$3='Rent Roll'!$U15,(('Rent Roll'!$W15*'Rent Roll'!$D15)*((1+'Rent Roll'!$X15)^('Reimbursement Breakout'!DW$2-1))),"-")</f>
        <v>-</v>
      </c>
      <c r="DX95" s="92" t="str">
        <f>IF(DX$3='Rent Roll'!$U15,(('Rent Roll'!$W15*'Rent Roll'!$D15)*((1+'Rent Roll'!$X15)^('Reimbursement Breakout'!DX$2-1))),"-")</f>
        <v>-</v>
      </c>
      <c r="DY95" s="92" t="str">
        <f>IF(DY$3='Rent Roll'!$U15,(('Rent Roll'!$W15*'Rent Roll'!$D15)*((1+'Rent Roll'!$X15)^('Reimbursement Breakout'!DY$2-1))),"-")</f>
        <v>-</v>
      </c>
      <c r="DZ95" s="92" t="str">
        <f>IF(DZ$3='Rent Roll'!$U15,(('Rent Roll'!$W15*'Rent Roll'!$D15)*((1+'Rent Roll'!$X15)^('Reimbursement Breakout'!DZ$2-1))),"-")</f>
        <v>-</v>
      </c>
      <c r="EA95" s="92" t="str">
        <f>IF(EA$3='Rent Roll'!$U15,(('Rent Roll'!$W15*'Rent Roll'!$D15)*((1+'Rent Roll'!$X15)^('Reimbursement Breakout'!EA$2-1))),"-")</f>
        <v>-</v>
      </c>
      <c r="EB95" s="92" t="str">
        <f>IF(EB$3='Rent Roll'!$U15,(('Rent Roll'!$W15*'Rent Roll'!$D15)*((1+'Rent Roll'!$X15)^('Reimbursement Breakout'!EB$2-1))),"-")</f>
        <v>-</v>
      </c>
      <c r="EC95" s="92" t="str">
        <f>IF(EC$3='Rent Roll'!$U15,(('Rent Roll'!$W15*'Rent Roll'!$D15)*((1+'Rent Roll'!$X15)^('Reimbursement Breakout'!EC$2-1))),"-")</f>
        <v>-</v>
      </c>
      <c r="ED95" s="92" t="str">
        <f>IF(ED$3='Rent Roll'!$U15,(('Rent Roll'!$W15*'Rent Roll'!$D15)*((1+'Rent Roll'!$X15)^('Reimbursement Breakout'!ED$2-1))),"-")</f>
        <v>-</v>
      </c>
      <c r="EE95" s="92" t="str">
        <f>IF(EE$3='Rent Roll'!$U15,(('Rent Roll'!$W15*'Rent Roll'!$D15)*((1+'Rent Roll'!$X15)^('Reimbursement Breakout'!EE$2-1))),"-")</f>
        <v>-</v>
      </c>
      <c r="EF95" s="214" t="str">
        <f>IF(EF$3='Rent Roll'!$U15,(('Rent Roll'!$W15*'Rent Roll'!$D15)*((1+'Rent Roll'!$X15)^('Reimbursement Breakout'!EF$2-1))),"-")</f>
        <v>-</v>
      </c>
      <c r="EG95" s="251" t="s">
        <v>109</v>
      </c>
    </row>
    <row r="96" spans="2:137" x14ac:dyDescent="0.25">
      <c r="B96" s="291"/>
      <c r="C96" s="287" t="str">
        <f>CONCATENATE('Rent Roll'!B16&amp;" - "&amp;'Rent Roll'!C16)</f>
        <v xml:space="preserve"> - </v>
      </c>
      <c r="D96" s="214">
        <f t="shared" si="281"/>
        <v>0</v>
      </c>
      <c r="E96" s="92" t="str">
        <f>IF(E$3='Rent Roll'!$U16,(('Rent Roll'!$W16*'Rent Roll'!$D16)*((1+'Rent Roll'!$X16)^('Reimbursement Breakout'!E$2-1))),"-")</f>
        <v>-</v>
      </c>
      <c r="F96" s="92" t="str">
        <f>IF(F$3='Rent Roll'!$U16,(('Rent Roll'!$W16*'Rent Roll'!$D16)*((1+'Rent Roll'!$X16)^('Reimbursement Breakout'!F$2-1))),"-")</f>
        <v>-</v>
      </c>
      <c r="G96" s="92" t="str">
        <f>IF(G$3='Rent Roll'!$U16,(('Rent Roll'!$W16*'Rent Roll'!$D16)*((1+'Rent Roll'!$X16)^('Reimbursement Breakout'!G$2-1))),"-")</f>
        <v>-</v>
      </c>
      <c r="H96" s="92" t="str">
        <f>IF(H$3='Rent Roll'!$U16,(('Rent Roll'!$W16*'Rent Roll'!$D16)*((1+'Rent Roll'!$X16)^('Reimbursement Breakout'!H$2-1))),"-")</f>
        <v>-</v>
      </c>
      <c r="I96" s="92" t="str">
        <f>IF(I$3='Rent Roll'!$U16,(('Rent Roll'!$W16*'Rent Roll'!$D16)*((1+'Rent Roll'!$X16)^('Reimbursement Breakout'!I$2-1))),"-")</f>
        <v>-</v>
      </c>
      <c r="J96" s="92" t="str">
        <f>IF(J$3='Rent Roll'!$U16,(('Rent Roll'!$W16*'Rent Roll'!$D16)*((1+'Rent Roll'!$X16)^('Reimbursement Breakout'!J$2-1))),"-")</f>
        <v>-</v>
      </c>
      <c r="K96" s="92" t="str">
        <f>IF(K$3='Rent Roll'!$U16,(('Rent Roll'!$W16*'Rent Roll'!$D16)*((1+'Rent Roll'!$X16)^('Reimbursement Breakout'!K$2-1))),"-")</f>
        <v>-</v>
      </c>
      <c r="L96" s="92" t="str">
        <f>IF(L$3='Rent Roll'!$U16,(('Rent Roll'!$W16*'Rent Roll'!$D16)*((1+'Rent Roll'!$X16)^('Reimbursement Breakout'!L$2-1))),"-")</f>
        <v>-</v>
      </c>
      <c r="M96" s="92" t="str">
        <f>IF(M$3='Rent Roll'!$U16,(('Rent Roll'!$W16*'Rent Roll'!$D16)*((1+'Rent Roll'!$X16)^('Reimbursement Breakout'!M$2-1))),"-")</f>
        <v>-</v>
      </c>
      <c r="N96" s="92" t="str">
        <f>IF(N$3='Rent Roll'!$U16,(('Rent Roll'!$W16*'Rent Roll'!$D16)*((1+'Rent Roll'!$X16)^('Reimbursement Breakout'!N$2-1))),"-")</f>
        <v>-</v>
      </c>
      <c r="O96" s="92" t="str">
        <f>IF(O$3='Rent Roll'!$U16,(('Rent Roll'!$W16*'Rent Roll'!$D16)*((1+'Rent Roll'!$X16)^('Reimbursement Breakout'!O$2-1))),"-")</f>
        <v>-</v>
      </c>
      <c r="P96" s="92" t="str">
        <f>IF(P$3='Rent Roll'!$U16,(('Rent Roll'!$W16*'Rent Roll'!$D16)*((1+'Rent Roll'!$X16)^('Reimbursement Breakout'!P$2-1))),"-")</f>
        <v>-</v>
      </c>
      <c r="Q96" s="92" t="str">
        <f>IF(Q$3='Rent Roll'!$U16,(('Rent Roll'!$W16*'Rent Roll'!$D16)*((1+'Rent Roll'!$X16)^('Reimbursement Breakout'!Q$2-1))),"-")</f>
        <v>-</v>
      </c>
      <c r="R96" s="92" t="str">
        <f>IF(R$3='Rent Roll'!$U16,(('Rent Roll'!$W16*'Rent Roll'!$D16)*((1+'Rent Roll'!$X16)^('Reimbursement Breakout'!R$2-1))),"-")</f>
        <v>-</v>
      </c>
      <c r="S96" s="92" t="str">
        <f>IF(S$3='Rent Roll'!$U16,(('Rent Roll'!$W16*'Rent Roll'!$D16)*((1+'Rent Roll'!$X16)^('Reimbursement Breakout'!S$2-1))),"-")</f>
        <v>-</v>
      </c>
      <c r="T96" s="92" t="str">
        <f>IF(T$3='Rent Roll'!$U16,(('Rent Roll'!$W16*'Rent Roll'!$D16)*((1+'Rent Roll'!$X16)^('Reimbursement Breakout'!T$2-1))),"-")</f>
        <v>-</v>
      </c>
      <c r="U96" s="92" t="str">
        <f>IF(U$3='Rent Roll'!$U16,(('Rent Roll'!$W16*'Rent Roll'!$D16)*((1+'Rent Roll'!$X16)^('Reimbursement Breakout'!U$2-1))),"-")</f>
        <v>-</v>
      </c>
      <c r="V96" s="92" t="str">
        <f>IF(V$3='Rent Roll'!$U16,(('Rent Roll'!$W16*'Rent Roll'!$D16)*((1+'Rent Roll'!$X16)^('Reimbursement Breakout'!V$2-1))),"-")</f>
        <v>-</v>
      </c>
      <c r="W96" s="92" t="str">
        <f>IF(W$3='Rent Roll'!$U16,(('Rent Roll'!$W16*'Rent Roll'!$D16)*((1+'Rent Roll'!$X16)^('Reimbursement Breakout'!W$2-1))),"-")</f>
        <v>-</v>
      </c>
      <c r="X96" s="92" t="str">
        <f>IF(X$3='Rent Roll'!$U16,(('Rent Roll'!$W16*'Rent Roll'!$D16)*((1+'Rent Roll'!$X16)^('Reimbursement Breakout'!X$2-1))),"-")</f>
        <v>-</v>
      </c>
      <c r="Y96" s="92" t="str">
        <f>IF(Y$3='Rent Roll'!$U16,(('Rent Roll'!$W16*'Rent Roll'!$D16)*((1+'Rent Roll'!$X16)^('Reimbursement Breakout'!Y$2-1))),"-")</f>
        <v>-</v>
      </c>
      <c r="Z96" s="92" t="str">
        <f>IF(Z$3='Rent Roll'!$U16,(('Rent Roll'!$W16*'Rent Roll'!$D16)*((1+'Rent Roll'!$X16)^('Reimbursement Breakout'!Z$2-1))),"-")</f>
        <v>-</v>
      </c>
      <c r="AA96" s="92" t="str">
        <f>IF(AA$3='Rent Roll'!$U16,(('Rent Roll'!$W16*'Rent Roll'!$D16)*((1+'Rent Roll'!$X16)^('Reimbursement Breakout'!AA$2-1))),"-")</f>
        <v>-</v>
      </c>
      <c r="AB96" s="92" t="str">
        <f>IF(AB$3='Rent Roll'!$U16,(('Rent Roll'!$W16*'Rent Roll'!$D16)*((1+'Rent Roll'!$X16)^('Reimbursement Breakout'!AB$2-1))),"-")</f>
        <v>-</v>
      </c>
      <c r="AC96" s="92" t="str">
        <f>IF(AC$3='Rent Roll'!$U16,(('Rent Roll'!$W16*'Rent Roll'!$D16)*((1+'Rent Roll'!$X16)^('Reimbursement Breakout'!AC$2-1))),"-")</f>
        <v>-</v>
      </c>
      <c r="AD96" s="92" t="str">
        <f>IF(AD$3='Rent Roll'!$U16,(('Rent Roll'!$W16*'Rent Roll'!$D16)*((1+'Rent Roll'!$X16)^('Reimbursement Breakout'!AD$2-1))),"-")</f>
        <v>-</v>
      </c>
      <c r="AE96" s="92" t="str">
        <f>IF(AE$3='Rent Roll'!$U16,(('Rent Roll'!$W16*'Rent Roll'!$D16)*((1+'Rent Roll'!$X16)^('Reimbursement Breakout'!AE$2-1))),"-")</f>
        <v>-</v>
      </c>
      <c r="AF96" s="92" t="str">
        <f>IF(AF$3='Rent Roll'!$U16,(('Rent Roll'!$W16*'Rent Roll'!$D16)*((1+'Rent Roll'!$X16)^('Reimbursement Breakout'!AF$2-1))),"-")</f>
        <v>-</v>
      </c>
      <c r="AG96" s="92" t="str">
        <f>IF(AG$3='Rent Roll'!$U16,(('Rent Roll'!$W16*'Rent Roll'!$D16)*((1+'Rent Roll'!$X16)^('Reimbursement Breakout'!AG$2-1))),"-")</f>
        <v>-</v>
      </c>
      <c r="AH96" s="92" t="str">
        <f>IF(AH$3='Rent Roll'!$U16,(('Rent Roll'!$W16*'Rent Roll'!$D16)*((1+'Rent Roll'!$X16)^('Reimbursement Breakout'!AH$2-1))),"-")</f>
        <v>-</v>
      </c>
      <c r="AI96" s="92" t="str">
        <f>IF(AI$3='Rent Roll'!$U16,(('Rent Roll'!$W16*'Rent Roll'!$D16)*((1+'Rent Roll'!$X16)^('Reimbursement Breakout'!AI$2-1))),"-")</f>
        <v>-</v>
      </c>
      <c r="AJ96" s="92" t="str">
        <f>IF(AJ$3='Rent Roll'!$U16,(('Rent Roll'!$W16*'Rent Roll'!$D16)*((1+'Rent Roll'!$X16)^('Reimbursement Breakout'!AJ$2-1))),"-")</f>
        <v>-</v>
      </c>
      <c r="AK96" s="92" t="str">
        <f>IF(AK$3='Rent Roll'!$U16,(('Rent Roll'!$W16*'Rent Roll'!$D16)*((1+'Rent Roll'!$X16)^('Reimbursement Breakout'!AK$2-1))),"-")</f>
        <v>-</v>
      </c>
      <c r="AL96" s="92" t="str">
        <f>IF(AL$3='Rent Roll'!$U16,(('Rent Roll'!$W16*'Rent Roll'!$D16)*((1+'Rent Roll'!$X16)^('Reimbursement Breakout'!AL$2-1))),"-")</f>
        <v>-</v>
      </c>
      <c r="AM96" s="92" t="str">
        <f>IF(AM$3='Rent Roll'!$U16,(('Rent Roll'!$W16*'Rent Roll'!$D16)*((1+'Rent Roll'!$X16)^('Reimbursement Breakout'!AM$2-1))),"-")</f>
        <v>-</v>
      </c>
      <c r="AN96" s="92" t="str">
        <f>IF(AN$3='Rent Roll'!$U16,(('Rent Roll'!$W16*'Rent Roll'!$D16)*((1+'Rent Roll'!$X16)^('Reimbursement Breakout'!AN$2-1))),"-")</f>
        <v>-</v>
      </c>
      <c r="AO96" s="92" t="str">
        <f>IF(AO$3='Rent Roll'!$U16,(('Rent Roll'!$W16*'Rent Roll'!$D16)*((1+'Rent Roll'!$X16)^('Reimbursement Breakout'!AO$2-1))),"-")</f>
        <v>-</v>
      </c>
      <c r="AP96" s="92" t="str">
        <f>IF(AP$3='Rent Roll'!$U16,(('Rent Roll'!$W16*'Rent Roll'!$D16)*((1+'Rent Roll'!$X16)^('Reimbursement Breakout'!AP$2-1))),"-")</f>
        <v>-</v>
      </c>
      <c r="AQ96" s="92" t="str">
        <f>IF(AQ$3='Rent Roll'!$U16,(('Rent Roll'!$W16*'Rent Roll'!$D16)*((1+'Rent Roll'!$X16)^('Reimbursement Breakout'!AQ$2-1))),"-")</f>
        <v>-</v>
      </c>
      <c r="AR96" s="92" t="str">
        <f>IF(AR$3='Rent Roll'!$U16,(('Rent Roll'!$W16*'Rent Roll'!$D16)*((1+'Rent Roll'!$X16)^('Reimbursement Breakout'!AR$2-1))),"-")</f>
        <v>-</v>
      </c>
      <c r="AS96" s="92" t="str">
        <f>IF(AS$3='Rent Roll'!$U16,(('Rent Roll'!$W16*'Rent Roll'!$D16)*((1+'Rent Roll'!$X16)^('Reimbursement Breakout'!AS$2-1))),"-")</f>
        <v>-</v>
      </c>
      <c r="AT96" s="92" t="str">
        <f>IF(AT$3='Rent Roll'!$U16,(('Rent Roll'!$W16*'Rent Roll'!$D16)*((1+'Rent Roll'!$X16)^('Reimbursement Breakout'!AT$2-1))),"-")</f>
        <v>-</v>
      </c>
      <c r="AU96" s="92" t="str">
        <f>IF(AU$3='Rent Roll'!$U16,(('Rent Roll'!$W16*'Rent Roll'!$D16)*((1+'Rent Roll'!$X16)^('Reimbursement Breakout'!AU$2-1))),"-")</f>
        <v>-</v>
      </c>
      <c r="AV96" s="92" t="str">
        <f>IF(AV$3='Rent Roll'!$U16,(('Rent Roll'!$W16*'Rent Roll'!$D16)*((1+'Rent Roll'!$X16)^('Reimbursement Breakout'!AV$2-1))),"-")</f>
        <v>-</v>
      </c>
      <c r="AW96" s="92" t="str">
        <f>IF(AW$3='Rent Roll'!$U16,(('Rent Roll'!$W16*'Rent Roll'!$D16)*((1+'Rent Roll'!$X16)^('Reimbursement Breakout'!AW$2-1))),"-")</f>
        <v>-</v>
      </c>
      <c r="AX96" s="92" t="str">
        <f>IF(AX$3='Rent Roll'!$U16,(('Rent Roll'!$W16*'Rent Roll'!$D16)*((1+'Rent Roll'!$X16)^('Reimbursement Breakout'!AX$2-1))),"-")</f>
        <v>-</v>
      </c>
      <c r="AY96" s="92" t="str">
        <f>IF(AY$3='Rent Roll'!$U16,(('Rent Roll'!$W16*'Rent Roll'!$D16)*((1+'Rent Roll'!$X16)^('Reimbursement Breakout'!AY$2-1))),"-")</f>
        <v>-</v>
      </c>
      <c r="AZ96" s="92" t="str">
        <f>IF(AZ$3='Rent Roll'!$U16,(('Rent Roll'!$W16*'Rent Roll'!$D16)*((1+'Rent Roll'!$X16)^('Reimbursement Breakout'!AZ$2-1))),"-")</f>
        <v>-</v>
      </c>
      <c r="BA96" s="92" t="str">
        <f>IF(BA$3='Rent Roll'!$U16,(('Rent Roll'!$W16*'Rent Roll'!$D16)*((1+'Rent Roll'!$X16)^('Reimbursement Breakout'!BA$2-1))),"-")</f>
        <v>-</v>
      </c>
      <c r="BB96" s="92" t="str">
        <f>IF(BB$3='Rent Roll'!$U16,(('Rent Roll'!$W16*'Rent Roll'!$D16)*((1+'Rent Roll'!$X16)^('Reimbursement Breakout'!BB$2-1))),"-")</f>
        <v>-</v>
      </c>
      <c r="BC96" s="92" t="str">
        <f>IF(BC$3='Rent Roll'!$U16,(('Rent Roll'!$W16*'Rent Roll'!$D16)*((1+'Rent Roll'!$X16)^('Reimbursement Breakout'!BC$2-1))),"-")</f>
        <v>-</v>
      </c>
      <c r="BD96" s="92" t="str">
        <f>IF(BD$3='Rent Roll'!$U16,(('Rent Roll'!$W16*'Rent Roll'!$D16)*((1+'Rent Roll'!$X16)^('Reimbursement Breakout'!BD$2-1))),"-")</f>
        <v>-</v>
      </c>
      <c r="BE96" s="92" t="str">
        <f>IF(BE$3='Rent Roll'!$U16,(('Rent Roll'!$W16*'Rent Roll'!$D16)*((1+'Rent Roll'!$X16)^('Reimbursement Breakout'!BE$2-1))),"-")</f>
        <v>-</v>
      </c>
      <c r="BF96" s="92" t="str">
        <f>IF(BF$3='Rent Roll'!$U16,(('Rent Roll'!$W16*'Rent Roll'!$D16)*((1+'Rent Roll'!$X16)^('Reimbursement Breakout'!BF$2-1))),"-")</f>
        <v>-</v>
      </c>
      <c r="BG96" s="92" t="str">
        <f>IF(BG$3='Rent Roll'!$U16,(('Rent Roll'!$W16*'Rent Roll'!$D16)*((1+'Rent Roll'!$X16)^('Reimbursement Breakout'!BG$2-1))),"-")</f>
        <v>-</v>
      </c>
      <c r="BH96" s="92" t="str">
        <f>IF(BH$3='Rent Roll'!$U16,(('Rent Roll'!$W16*'Rent Roll'!$D16)*((1+'Rent Roll'!$X16)^('Reimbursement Breakout'!BH$2-1))),"-")</f>
        <v>-</v>
      </c>
      <c r="BI96" s="92" t="str">
        <f>IF(BI$3='Rent Roll'!$U16,(('Rent Roll'!$W16*'Rent Roll'!$D16)*((1+'Rent Roll'!$X16)^('Reimbursement Breakout'!BI$2-1))),"-")</f>
        <v>-</v>
      </c>
      <c r="BJ96" s="92" t="str">
        <f>IF(BJ$3='Rent Roll'!$U16,(('Rent Roll'!$W16*'Rent Roll'!$D16)*((1+'Rent Roll'!$X16)^('Reimbursement Breakout'!BJ$2-1))),"-")</f>
        <v>-</v>
      </c>
      <c r="BK96" s="92" t="str">
        <f>IF(BK$3='Rent Roll'!$U16,(('Rent Roll'!$W16*'Rent Roll'!$D16)*((1+'Rent Roll'!$X16)^('Reimbursement Breakout'!BK$2-1))),"-")</f>
        <v>-</v>
      </c>
      <c r="BL96" s="92" t="str">
        <f>IF(BL$3='Rent Roll'!$U16,(('Rent Roll'!$W16*'Rent Roll'!$D16)*((1+'Rent Roll'!$X16)^('Reimbursement Breakout'!BL$2-1))),"-")</f>
        <v>-</v>
      </c>
      <c r="BM96" s="92" t="str">
        <f>IF(BM$3='Rent Roll'!$U16,(('Rent Roll'!$W16*'Rent Roll'!$D16)*((1+'Rent Roll'!$X16)^('Reimbursement Breakout'!BM$2-1))),"-")</f>
        <v>-</v>
      </c>
      <c r="BN96" s="92" t="str">
        <f>IF(BN$3='Rent Roll'!$U16,(('Rent Roll'!$W16*'Rent Roll'!$D16)*((1+'Rent Roll'!$X16)^('Reimbursement Breakout'!BN$2-1))),"-")</f>
        <v>-</v>
      </c>
      <c r="BO96" s="92" t="str">
        <f>IF(BO$3='Rent Roll'!$U16,(('Rent Roll'!$W16*'Rent Roll'!$D16)*((1+'Rent Roll'!$X16)^('Reimbursement Breakout'!BO$2-1))),"-")</f>
        <v>-</v>
      </c>
      <c r="BP96" s="92" t="str">
        <f>IF(BP$3='Rent Roll'!$U16,(('Rent Roll'!$W16*'Rent Roll'!$D16)*((1+'Rent Roll'!$X16)^('Reimbursement Breakout'!BP$2-1))),"-")</f>
        <v>-</v>
      </c>
      <c r="BQ96" s="92" t="str">
        <f>IF(BQ$3='Rent Roll'!$U16,(('Rent Roll'!$W16*'Rent Roll'!$D16)*((1+'Rent Roll'!$X16)^('Reimbursement Breakout'!BQ$2-1))),"-")</f>
        <v>-</v>
      </c>
      <c r="BR96" s="92" t="str">
        <f>IF(BR$3='Rent Roll'!$U16,(('Rent Roll'!$W16*'Rent Roll'!$D16)*((1+'Rent Roll'!$X16)^('Reimbursement Breakout'!BR$2-1))),"-")</f>
        <v>-</v>
      </c>
      <c r="BS96" s="92" t="str">
        <f>IF(BS$3='Rent Roll'!$U16,(('Rent Roll'!$W16*'Rent Roll'!$D16)*((1+'Rent Roll'!$X16)^('Reimbursement Breakout'!BS$2-1))),"-")</f>
        <v>-</v>
      </c>
      <c r="BT96" s="92" t="str">
        <f>IF(BT$3='Rent Roll'!$U16,(('Rent Roll'!$W16*'Rent Roll'!$D16)*((1+'Rent Roll'!$X16)^('Reimbursement Breakout'!BT$2-1))),"-")</f>
        <v>-</v>
      </c>
      <c r="BU96" s="92" t="str">
        <f>IF(BU$3='Rent Roll'!$U16,(('Rent Roll'!$W16*'Rent Roll'!$D16)*((1+'Rent Roll'!$X16)^('Reimbursement Breakout'!BU$2-1))),"-")</f>
        <v>-</v>
      </c>
      <c r="BV96" s="92" t="str">
        <f>IF(BV$3='Rent Roll'!$U16,(('Rent Roll'!$W16*'Rent Roll'!$D16)*((1+'Rent Roll'!$X16)^('Reimbursement Breakout'!BV$2-1))),"-")</f>
        <v>-</v>
      </c>
      <c r="BW96" s="92" t="str">
        <f>IF(BW$3='Rent Roll'!$U16,(('Rent Roll'!$W16*'Rent Roll'!$D16)*((1+'Rent Roll'!$X16)^('Reimbursement Breakout'!BW$2-1))),"-")</f>
        <v>-</v>
      </c>
      <c r="BX96" s="92" t="str">
        <f>IF(BX$3='Rent Roll'!$U16,(('Rent Roll'!$W16*'Rent Roll'!$D16)*((1+'Rent Roll'!$X16)^('Reimbursement Breakout'!BX$2-1))),"-")</f>
        <v>-</v>
      </c>
      <c r="BY96" s="92" t="str">
        <f>IF(BY$3='Rent Roll'!$U16,(('Rent Roll'!$W16*'Rent Roll'!$D16)*((1+'Rent Roll'!$X16)^('Reimbursement Breakout'!BY$2-1))),"-")</f>
        <v>-</v>
      </c>
      <c r="BZ96" s="92" t="str">
        <f>IF(BZ$3='Rent Roll'!$U16,(('Rent Roll'!$W16*'Rent Roll'!$D16)*((1+'Rent Roll'!$X16)^('Reimbursement Breakout'!BZ$2-1))),"-")</f>
        <v>-</v>
      </c>
      <c r="CA96" s="92" t="str">
        <f>IF(CA$3='Rent Roll'!$U16,(('Rent Roll'!$W16*'Rent Roll'!$D16)*((1+'Rent Roll'!$X16)^('Reimbursement Breakout'!CA$2-1))),"-")</f>
        <v>-</v>
      </c>
      <c r="CB96" s="92" t="str">
        <f>IF(CB$3='Rent Roll'!$U16,(('Rent Roll'!$W16*'Rent Roll'!$D16)*((1+'Rent Roll'!$X16)^('Reimbursement Breakout'!CB$2-1))),"-")</f>
        <v>-</v>
      </c>
      <c r="CC96" s="92" t="str">
        <f>IF(CC$3='Rent Roll'!$U16,(('Rent Roll'!$W16*'Rent Roll'!$D16)*((1+'Rent Roll'!$X16)^('Reimbursement Breakout'!CC$2-1))),"-")</f>
        <v>-</v>
      </c>
      <c r="CD96" s="92" t="str">
        <f>IF(CD$3='Rent Roll'!$U16,(('Rent Roll'!$W16*'Rent Roll'!$D16)*((1+'Rent Roll'!$X16)^('Reimbursement Breakout'!CD$2-1))),"-")</f>
        <v>-</v>
      </c>
      <c r="CE96" s="92" t="str">
        <f>IF(CE$3='Rent Roll'!$U16,(('Rent Roll'!$W16*'Rent Roll'!$D16)*((1+'Rent Roll'!$X16)^('Reimbursement Breakout'!CE$2-1))),"-")</f>
        <v>-</v>
      </c>
      <c r="CF96" s="92" t="str">
        <f>IF(CF$3='Rent Roll'!$U16,(('Rent Roll'!$W16*'Rent Roll'!$D16)*((1+'Rent Roll'!$X16)^('Reimbursement Breakout'!CF$2-1))),"-")</f>
        <v>-</v>
      </c>
      <c r="CG96" s="92" t="str">
        <f>IF(CG$3='Rent Roll'!$U16,(('Rent Roll'!$W16*'Rent Roll'!$D16)*((1+'Rent Roll'!$X16)^('Reimbursement Breakout'!CG$2-1))),"-")</f>
        <v>-</v>
      </c>
      <c r="CH96" s="92" t="str">
        <f>IF(CH$3='Rent Roll'!$U16,(('Rent Roll'!$W16*'Rent Roll'!$D16)*((1+'Rent Roll'!$X16)^('Reimbursement Breakout'!CH$2-1))),"-")</f>
        <v>-</v>
      </c>
      <c r="CI96" s="92" t="str">
        <f>IF(CI$3='Rent Roll'!$U16,(('Rent Roll'!$W16*'Rent Roll'!$D16)*((1+'Rent Roll'!$X16)^('Reimbursement Breakout'!CI$2-1))),"-")</f>
        <v>-</v>
      </c>
      <c r="CJ96" s="92" t="str">
        <f>IF(CJ$3='Rent Roll'!$U16,(('Rent Roll'!$W16*'Rent Roll'!$D16)*((1+'Rent Roll'!$X16)^('Reimbursement Breakout'!CJ$2-1))),"-")</f>
        <v>-</v>
      </c>
      <c r="CK96" s="92" t="str">
        <f>IF(CK$3='Rent Roll'!$U16,(('Rent Roll'!$W16*'Rent Roll'!$D16)*((1+'Rent Roll'!$X16)^('Reimbursement Breakout'!CK$2-1))),"-")</f>
        <v>-</v>
      </c>
      <c r="CL96" s="92" t="str">
        <f>IF(CL$3='Rent Roll'!$U16,(('Rent Roll'!$W16*'Rent Roll'!$D16)*((1+'Rent Roll'!$X16)^('Reimbursement Breakout'!CL$2-1))),"-")</f>
        <v>-</v>
      </c>
      <c r="CM96" s="92" t="str">
        <f>IF(CM$3='Rent Roll'!$U16,(('Rent Roll'!$W16*'Rent Roll'!$D16)*((1+'Rent Roll'!$X16)^('Reimbursement Breakout'!CM$2-1))),"-")</f>
        <v>-</v>
      </c>
      <c r="CN96" s="92" t="str">
        <f>IF(CN$3='Rent Roll'!$U16,(('Rent Roll'!$W16*'Rent Roll'!$D16)*((1+'Rent Roll'!$X16)^('Reimbursement Breakout'!CN$2-1))),"-")</f>
        <v>-</v>
      </c>
      <c r="CO96" s="92" t="str">
        <f>IF(CO$3='Rent Roll'!$U16,(('Rent Roll'!$W16*'Rent Roll'!$D16)*((1+'Rent Roll'!$X16)^('Reimbursement Breakout'!CO$2-1))),"-")</f>
        <v>-</v>
      </c>
      <c r="CP96" s="92" t="str">
        <f>IF(CP$3='Rent Roll'!$U16,(('Rent Roll'!$W16*'Rent Roll'!$D16)*((1+'Rent Roll'!$X16)^('Reimbursement Breakout'!CP$2-1))),"-")</f>
        <v>-</v>
      </c>
      <c r="CQ96" s="92" t="str">
        <f>IF(CQ$3='Rent Roll'!$U16,(('Rent Roll'!$W16*'Rent Roll'!$D16)*((1+'Rent Roll'!$X16)^('Reimbursement Breakout'!CQ$2-1))),"-")</f>
        <v>-</v>
      </c>
      <c r="CR96" s="92" t="str">
        <f>IF(CR$3='Rent Roll'!$U16,(('Rent Roll'!$W16*'Rent Roll'!$D16)*((1+'Rent Roll'!$X16)^('Reimbursement Breakout'!CR$2-1))),"-")</f>
        <v>-</v>
      </c>
      <c r="CS96" s="92" t="str">
        <f>IF(CS$3='Rent Roll'!$U16,(('Rent Roll'!$W16*'Rent Roll'!$D16)*((1+'Rent Roll'!$X16)^('Reimbursement Breakout'!CS$2-1))),"-")</f>
        <v>-</v>
      </c>
      <c r="CT96" s="92" t="str">
        <f>IF(CT$3='Rent Roll'!$U16,(('Rent Roll'!$W16*'Rent Roll'!$D16)*((1+'Rent Roll'!$X16)^('Reimbursement Breakout'!CT$2-1))),"-")</f>
        <v>-</v>
      </c>
      <c r="CU96" s="92" t="str">
        <f>IF(CU$3='Rent Roll'!$U16,(('Rent Roll'!$W16*'Rent Roll'!$D16)*((1+'Rent Roll'!$X16)^('Reimbursement Breakout'!CU$2-1))),"-")</f>
        <v>-</v>
      </c>
      <c r="CV96" s="92" t="str">
        <f>IF(CV$3='Rent Roll'!$U16,(('Rent Roll'!$W16*'Rent Roll'!$D16)*((1+'Rent Roll'!$X16)^('Reimbursement Breakout'!CV$2-1))),"-")</f>
        <v>-</v>
      </c>
      <c r="CW96" s="92" t="str">
        <f>IF(CW$3='Rent Roll'!$U16,(('Rent Roll'!$W16*'Rent Roll'!$D16)*((1+'Rent Roll'!$X16)^('Reimbursement Breakout'!CW$2-1))),"-")</f>
        <v>-</v>
      </c>
      <c r="CX96" s="92" t="str">
        <f>IF(CX$3='Rent Roll'!$U16,(('Rent Roll'!$W16*'Rent Roll'!$D16)*((1+'Rent Roll'!$X16)^('Reimbursement Breakout'!CX$2-1))),"-")</f>
        <v>-</v>
      </c>
      <c r="CY96" s="92" t="str">
        <f>IF(CY$3='Rent Roll'!$U16,(('Rent Roll'!$W16*'Rent Roll'!$D16)*((1+'Rent Roll'!$X16)^('Reimbursement Breakout'!CY$2-1))),"-")</f>
        <v>-</v>
      </c>
      <c r="CZ96" s="92" t="str">
        <f>IF(CZ$3='Rent Roll'!$U16,(('Rent Roll'!$W16*'Rent Roll'!$D16)*((1+'Rent Roll'!$X16)^('Reimbursement Breakout'!CZ$2-1))),"-")</f>
        <v>-</v>
      </c>
      <c r="DA96" s="92" t="str">
        <f>IF(DA$3='Rent Roll'!$U16,(('Rent Roll'!$W16*'Rent Roll'!$D16)*((1+'Rent Roll'!$X16)^('Reimbursement Breakout'!DA$2-1))),"-")</f>
        <v>-</v>
      </c>
      <c r="DB96" s="92" t="str">
        <f>IF(DB$3='Rent Roll'!$U16,(('Rent Roll'!$W16*'Rent Roll'!$D16)*((1+'Rent Roll'!$X16)^('Reimbursement Breakout'!DB$2-1))),"-")</f>
        <v>-</v>
      </c>
      <c r="DC96" s="92" t="str">
        <f>IF(DC$3='Rent Roll'!$U16,(('Rent Roll'!$W16*'Rent Roll'!$D16)*((1+'Rent Roll'!$X16)^('Reimbursement Breakout'!DC$2-1))),"-")</f>
        <v>-</v>
      </c>
      <c r="DD96" s="92" t="str">
        <f>IF(DD$3='Rent Roll'!$U16,(('Rent Roll'!$W16*'Rent Roll'!$D16)*((1+'Rent Roll'!$X16)^('Reimbursement Breakout'!DD$2-1))),"-")</f>
        <v>-</v>
      </c>
      <c r="DE96" s="92" t="str">
        <f>IF(DE$3='Rent Roll'!$U16,(('Rent Roll'!$W16*'Rent Roll'!$D16)*((1+'Rent Roll'!$X16)^('Reimbursement Breakout'!DE$2-1))),"-")</f>
        <v>-</v>
      </c>
      <c r="DF96" s="92" t="str">
        <f>IF(DF$3='Rent Roll'!$U16,(('Rent Roll'!$W16*'Rent Roll'!$D16)*((1+'Rent Roll'!$X16)^('Reimbursement Breakout'!DF$2-1))),"-")</f>
        <v>-</v>
      </c>
      <c r="DG96" s="92" t="str">
        <f>IF(DG$3='Rent Roll'!$U16,(('Rent Roll'!$W16*'Rent Roll'!$D16)*((1+'Rent Roll'!$X16)^('Reimbursement Breakout'!DG$2-1))),"-")</f>
        <v>-</v>
      </c>
      <c r="DH96" s="92" t="str">
        <f>IF(DH$3='Rent Roll'!$U16,(('Rent Roll'!$W16*'Rent Roll'!$D16)*((1+'Rent Roll'!$X16)^('Reimbursement Breakout'!DH$2-1))),"-")</f>
        <v>-</v>
      </c>
      <c r="DI96" s="92" t="str">
        <f>IF(DI$3='Rent Roll'!$U16,(('Rent Roll'!$W16*'Rent Roll'!$D16)*((1+'Rent Roll'!$X16)^('Reimbursement Breakout'!DI$2-1))),"-")</f>
        <v>-</v>
      </c>
      <c r="DJ96" s="92" t="str">
        <f>IF(DJ$3='Rent Roll'!$U16,(('Rent Roll'!$W16*'Rent Roll'!$D16)*((1+'Rent Roll'!$X16)^('Reimbursement Breakout'!DJ$2-1))),"-")</f>
        <v>-</v>
      </c>
      <c r="DK96" s="92" t="str">
        <f>IF(DK$3='Rent Roll'!$U16,(('Rent Roll'!$W16*'Rent Roll'!$D16)*((1+'Rent Roll'!$X16)^('Reimbursement Breakout'!DK$2-1))),"-")</f>
        <v>-</v>
      </c>
      <c r="DL96" s="92" t="str">
        <f>IF(DL$3='Rent Roll'!$U16,(('Rent Roll'!$W16*'Rent Roll'!$D16)*((1+'Rent Roll'!$X16)^('Reimbursement Breakout'!DL$2-1))),"-")</f>
        <v>-</v>
      </c>
      <c r="DM96" s="92" t="str">
        <f>IF(DM$3='Rent Roll'!$U16,(('Rent Roll'!$W16*'Rent Roll'!$D16)*((1+'Rent Roll'!$X16)^('Reimbursement Breakout'!DM$2-1))),"-")</f>
        <v>-</v>
      </c>
      <c r="DN96" s="92" t="str">
        <f>IF(DN$3='Rent Roll'!$U16,(('Rent Roll'!$W16*'Rent Roll'!$D16)*((1+'Rent Roll'!$X16)^('Reimbursement Breakout'!DN$2-1))),"-")</f>
        <v>-</v>
      </c>
      <c r="DO96" s="92" t="str">
        <f>IF(DO$3='Rent Roll'!$U16,(('Rent Roll'!$W16*'Rent Roll'!$D16)*((1+'Rent Roll'!$X16)^('Reimbursement Breakout'!DO$2-1))),"-")</f>
        <v>-</v>
      </c>
      <c r="DP96" s="92" t="str">
        <f>IF(DP$3='Rent Roll'!$U16,(('Rent Roll'!$W16*'Rent Roll'!$D16)*((1+'Rent Roll'!$X16)^('Reimbursement Breakout'!DP$2-1))),"-")</f>
        <v>-</v>
      </c>
      <c r="DQ96" s="92" t="str">
        <f>IF(DQ$3='Rent Roll'!$U16,(('Rent Roll'!$W16*'Rent Roll'!$D16)*((1+'Rent Roll'!$X16)^('Reimbursement Breakout'!DQ$2-1))),"-")</f>
        <v>-</v>
      </c>
      <c r="DR96" s="92" t="str">
        <f>IF(DR$3='Rent Roll'!$U16,(('Rent Roll'!$W16*'Rent Roll'!$D16)*((1+'Rent Roll'!$X16)^('Reimbursement Breakout'!DR$2-1))),"-")</f>
        <v>-</v>
      </c>
      <c r="DS96" s="92" t="str">
        <f>IF(DS$3='Rent Roll'!$U16,(('Rent Roll'!$W16*'Rent Roll'!$D16)*((1+'Rent Roll'!$X16)^('Reimbursement Breakout'!DS$2-1))),"-")</f>
        <v>-</v>
      </c>
      <c r="DT96" s="92" t="str">
        <f>IF(DT$3='Rent Roll'!$U16,(('Rent Roll'!$W16*'Rent Roll'!$D16)*((1+'Rent Roll'!$X16)^('Reimbursement Breakout'!DT$2-1))),"-")</f>
        <v>-</v>
      </c>
      <c r="DU96" s="92" t="str">
        <f>IF(DU$3='Rent Roll'!$U16,(('Rent Roll'!$W16*'Rent Roll'!$D16)*((1+'Rent Roll'!$X16)^('Reimbursement Breakout'!DU$2-1))),"-")</f>
        <v>-</v>
      </c>
      <c r="DV96" s="92" t="str">
        <f>IF(DV$3='Rent Roll'!$U16,(('Rent Roll'!$W16*'Rent Roll'!$D16)*((1+'Rent Roll'!$X16)^('Reimbursement Breakout'!DV$2-1))),"-")</f>
        <v>-</v>
      </c>
      <c r="DW96" s="92" t="str">
        <f>IF(DW$3='Rent Roll'!$U16,(('Rent Roll'!$W16*'Rent Roll'!$D16)*((1+'Rent Roll'!$X16)^('Reimbursement Breakout'!DW$2-1))),"-")</f>
        <v>-</v>
      </c>
      <c r="DX96" s="92" t="str">
        <f>IF(DX$3='Rent Roll'!$U16,(('Rent Roll'!$W16*'Rent Roll'!$D16)*((1+'Rent Roll'!$X16)^('Reimbursement Breakout'!DX$2-1))),"-")</f>
        <v>-</v>
      </c>
      <c r="DY96" s="92" t="str">
        <f>IF(DY$3='Rent Roll'!$U16,(('Rent Roll'!$W16*'Rent Roll'!$D16)*((1+'Rent Roll'!$X16)^('Reimbursement Breakout'!DY$2-1))),"-")</f>
        <v>-</v>
      </c>
      <c r="DZ96" s="92" t="str">
        <f>IF(DZ$3='Rent Roll'!$U16,(('Rent Roll'!$W16*'Rent Roll'!$D16)*((1+'Rent Roll'!$X16)^('Reimbursement Breakout'!DZ$2-1))),"-")</f>
        <v>-</v>
      </c>
      <c r="EA96" s="92" t="str">
        <f>IF(EA$3='Rent Roll'!$U16,(('Rent Roll'!$W16*'Rent Roll'!$D16)*((1+'Rent Roll'!$X16)^('Reimbursement Breakout'!EA$2-1))),"-")</f>
        <v>-</v>
      </c>
      <c r="EB96" s="92" t="str">
        <f>IF(EB$3='Rent Roll'!$U16,(('Rent Roll'!$W16*'Rent Roll'!$D16)*((1+'Rent Roll'!$X16)^('Reimbursement Breakout'!EB$2-1))),"-")</f>
        <v>-</v>
      </c>
      <c r="EC96" s="92" t="str">
        <f>IF(EC$3='Rent Roll'!$U16,(('Rent Roll'!$W16*'Rent Roll'!$D16)*((1+'Rent Roll'!$X16)^('Reimbursement Breakout'!EC$2-1))),"-")</f>
        <v>-</v>
      </c>
      <c r="ED96" s="92" t="str">
        <f>IF(ED$3='Rent Roll'!$U16,(('Rent Roll'!$W16*'Rent Roll'!$D16)*((1+'Rent Roll'!$X16)^('Reimbursement Breakout'!ED$2-1))),"-")</f>
        <v>-</v>
      </c>
      <c r="EE96" s="92" t="str">
        <f>IF(EE$3='Rent Roll'!$U16,(('Rent Roll'!$W16*'Rent Roll'!$D16)*((1+'Rent Roll'!$X16)^('Reimbursement Breakout'!EE$2-1))),"-")</f>
        <v>-</v>
      </c>
      <c r="EF96" s="214" t="str">
        <f>IF(EF$3='Rent Roll'!$U16,(('Rent Roll'!$W16*'Rent Roll'!$D16)*((1+'Rent Roll'!$X16)^('Reimbursement Breakout'!EF$2-1))),"-")</f>
        <v>-</v>
      </c>
      <c r="EG96" s="251" t="s">
        <v>109</v>
      </c>
    </row>
    <row r="97" spans="2:137" x14ac:dyDescent="0.25">
      <c r="B97" s="291"/>
      <c r="C97" s="287" t="str">
        <f>CONCATENATE('Rent Roll'!B17&amp;" - "&amp;'Rent Roll'!C17)</f>
        <v xml:space="preserve"> - </v>
      </c>
      <c r="D97" s="214">
        <f t="shared" si="281"/>
        <v>0</v>
      </c>
      <c r="E97" s="92" t="str">
        <f>IF(E$3='Rent Roll'!$U17,(('Rent Roll'!$W17*'Rent Roll'!$D17)*((1+'Rent Roll'!$X17)^('Reimbursement Breakout'!E$2-1))),"-")</f>
        <v>-</v>
      </c>
      <c r="F97" s="92" t="str">
        <f>IF(F$3='Rent Roll'!$U17,(('Rent Roll'!$W17*'Rent Roll'!$D17)*((1+'Rent Roll'!$X17)^('Reimbursement Breakout'!F$2-1))),"-")</f>
        <v>-</v>
      </c>
      <c r="G97" s="92" t="str">
        <f>IF(G$3='Rent Roll'!$U17,(('Rent Roll'!$W17*'Rent Roll'!$D17)*((1+'Rent Roll'!$X17)^('Reimbursement Breakout'!G$2-1))),"-")</f>
        <v>-</v>
      </c>
      <c r="H97" s="92" t="str">
        <f>IF(H$3='Rent Roll'!$U17,(('Rent Roll'!$W17*'Rent Roll'!$D17)*((1+'Rent Roll'!$X17)^('Reimbursement Breakout'!H$2-1))),"-")</f>
        <v>-</v>
      </c>
      <c r="I97" s="92" t="str">
        <f>IF(I$3='Rent Roll'!$U17,(('Rent Roll'!$W17*'Rent Roll'!$D17)*((1+'Rent Roll'!$X17)^('Reimbursement Breakout'!I$2-1))),"-")</f>
        <v>-</v>
      </c>
      <c r="J97" s="92" t="str">
        <f>IF(J$3='Rent Roll'!$U17,(('Rent Roll'!$W17*'Rent Roll'!$D17)*((1+'Rent Roll'!$X17)^('Reimbursement Breakout'!J$2-1))),"-")</f>
        <v>-</v>
      </c>
      <c r="K97" s="92" t="str">
        <f>IF(K$3='Rent Roll'!$U17,(('Rent Roll'!$W17*'Rent Roll'!$D17)*((1+'Rent Roll'!$X17)^('Reimbursement Breakout'!K$2-1))),"-")</f>
        <v>-</v>
      </c>
      <c r="L97" s="92" t="str">
        <f>IF(L$3='Rent Roll'!$U17,(('Rent Roll'!$W17*'Rent Roll'!$D17)*((1+'Rent Roll'!$X17)^('Reimbursement Breakout'!L$2-1))),"-")</f>
        <v>-</v>
      </c>
      <c r="M97" s="92" t="str">
        <f>IF(M$3='Rent Roll'!$U17,(('Rent Roll'!$W17*'Rent Roll'!$D17)*((1+'Rent Roll'!$X17)^('Reimbursement Breakout'!M$2-1))),"-")</f>
        <v>-</v>
      </c>
      <c r="N97" s="92" t="str">
        <f>IF(N$3='Rent Roll'!$U17,(('Rent Roll'!$W17*'Rent Roll'!$D17)*((1+'Rent Roll'!$X17)^('Reimbursement Breakout'!N$2-1))),"-")</f>
        <v>-</v>
      </c>
      <c r="O97" s="92" t="str">
        <f>IF(O$3='Rent Roll'!$U17,(('Rent Roll'!$W17*'Rent Roll'!$D17)*((1+'Rent Roll'!$X17)^('Reimbursement Breakout'!O$2-1))),"-")</f>
        <v>-</v>
      </c>
      <c r="P97" s="92" t="str">
        <f>IF(P$3='Rent Roll'!$U17,(('Rent Roll'!$W17*'Rent Roll'!$D17)*((1+'Rent Roll'!$X17)^('Reimbursement Breakout'!P$2-1))),"-")</f>
        <v>-</v>
      </c>
      <c r="Q97" s="92" t="str">
        <f>IF(Q$3='Rent Roll'!$U17,(('Rent Roll'!$W17*'Rent Roll'!$D17)*((1+'Rent Roll'!$X17)^('Reimbursement Breakout'!Q$2-1))),"-")</f>
        <v>-</v>
      </c>
      <c r="R97" s="92" t="str">
        <f>IF(R$3='Rent Roll'!$U17,(('Rent Roll'!$W17*'Rent Roll'!$D17)*((1+'Rent Roll'!$X17)^('Reimbursement Breakout'!R$2-1))),"-")</f>
        <v>-</v>
      </c>
      <c r="S97" s="92" t="str">
        <f>IF(S$3='Rent Roll'!$U17,(('Rent Roll'!$W17*'Rent Roll'!$D17)*((1+'Rent Roll'!$X17)^('Reimbursement Breakout'!S$2-1))),"-")</f>
        <v>-</v>
      </c>
      <c r="T97" s="92" t="str">
        <f>IF(T$3='Rent Roll'!$U17,(('Rent Roll'!$W17*'Rent Roll'!$D17)*((1+'Rent Roll'!$X17)^('Reimbursement Breakout'!T$2-1))),"-")</f>
        <v>-</v>
      </c>
      <c r="U97" s="92" t="str">
        <f>IF(U$3='Rent Roll'!$U17,(('Rent Roll'!$W17*'Rent Roll'!$D17)*((1+'Rent Roll'!$X17)^('Reimbursement Breakout'!U$2-1))),"-")</f>
        <v>-</v>
      </c>
      <c r="V97" s="92" t="str">
        <f>IF(V$3='Rent Roll'!$U17,(('Rent Roll'!$W17*'Rent Roll'!$D17)*((1+'Rent Roll'!$X17)^('Reimbursement Breakout'!V$2-1))),"-")</f>
        <v>-</v>
      </c>
      <c r="W97" s="92" t="str">
        <f>IF(W$3='Rent Roll'!$U17,(('Rent Roll'!$W17*'Rent Roll'!$D17)*((1+'Rent Roll'!$X17)^('Reimbursement Breakout'!W$2-1))),"-")</f>
        <v>-</v>
      </c>
      <c r="X97" s="92" t="str">
        <f>IF(X$3='Rent Roll'!$U17,(('Rent Roll'!$W17*'Rent Roll'!$D17)*((1+'Rent Roll'!$X17)^('Reimbursement Breakout'!X$2-1))),"-")</f>
        <v>-</v>
      </c>
      <c r="Y97" s="92" t="str">
        <f>IF(Y$3='Rent Roll'!$U17,(('Rent Roll'!$W17*'Rent Roll'!$D17)*((1+'Rent Roll'!$X17)^('Reimbursement Breakout'!Y$2-1))),"-")</f>
        <v>-</v>
      </c>
      <c r="Z97" s="92" t="str">
        <f>IF(Z$3='Rent Roll'!$U17,(('Rent Roll'!$W17*'Rent Roll'!$D17)*((1+'Rent Roll'!$X17)^('Reimbursement Breakout'!Z$2-1))),"-")</f>
        <v>-</v>
      </c>
      <c r="AA97" s="92" t="str">
        <f>IF(AA$3='Rent Roll'!$U17,(('Rent Roll'!$W17*'Rent Roll'!$D17)*((1+'Rent Roll'!$X17)^('Reimbursement Breakout'!AA$2-1))),"-")</f>
        <v>-</v>
      </c>
      <c r="AB97" s="92" t="str">
        <f>IF(AB$3='Rent Roll'!$U17,(('Rent Roll'!$W17*'Rent Roll'!$D17)*((1+'Rent Roll'!$X17)^('Reimbursement Breakout'!AB$2-1))),"-")</f>
        <v>-</v>
      </c>
      <c r="AC97" s="92" t="str">
        <f>IF(AC$3='Rent Roll'!$U17,(('Rent Roll'!$W17*'Rent Roll'!$D17)*((1+'Rent Roll'!$X17)^('Reimbursement Breakout'!AC$2-1))),"-")</f>
        <v>-</v>
      </c>
      <c r="AD97" s="92" t="str">
        <f>IF(AD$3='Rent Roll'!$U17,(('Rent Roll'!$W17*'Rent Roll'!$D17)*((1+'Rent Roll'!$X17)^('Reimbursement Breakout'!AD$2-1))),"-")</f>
        <v>-</v>
      </c>
      <c r="AE97" s="92" t="str">
        <f>IF(AE$3='Rent Roll'!$U17,(('Rent Roll'!$W17*'Rent Roll'!$D17)*((1+'Rent Roll'!$X17)^('Reimbursement Breakout'!AE$2-1))),"-")</f>
        <v>-</v>
      </c>
      <c r="AF97" s="92" t="str">
        <f>IF(AF$3='Rent Roll'!$U17,(('Rent Roll'!$W17*'Rent Roll'!$D17)*((1+'Rent Roll'!$X17)^('Reimbursement Breakout'!AF$2-1))),"-")</f>
        <v>-</v>
      </c>
      <c r="AG97" s="92" t="str">
        <f>IF(AG$3='Rent Roll'!$U17,(('Rent Roll'!$W17*'Rent Roll'!$D17)*((1+'Rent Roll'!$X17)^('Reimbursement Breakout'!AG$2-1))),"-")</f>
        <v>-</v>
      </c>
      <c r="AH97" s="92" t="str">
        <f>IF(AH$3='Rent Roll'!$U17,(('Rent Roll'!$W17*'Rent Roll'!$D17)*((1+'Rent Roll'!$X17)^('Reimbursement Breakout'!AH$2-1))),"-")</f>
        <v>-</v>
      </c>
      <c r="AI97" s="92" t="str">
        <f>IF(AI$3='Rent Roll'!$U17,(('Rent Roll'!$W17*'Rent Roll'!$D17)*((1+'Rent Roll'!$X17)^('Reimbursement Breakout'!AI$2-1))),"-")</f>
        <v>-</v>
      </c>
      <c r="AJ97" s="92" t="str">
        <f>IF(AJ$3='Rent Roll'!$U17,(('Rent Roll'!$W17*'Rent Roll'!$D17)*((1+'Rent Roll'!$X17)^('Reimbursement Breakout'!AJ$2-1))),"-")</f>
        <v>-</v>
      </c>
      <c r="AK97" s="92" t="str">
        <f>IF(AK$3='Rent Roll'!$U17,(('Rent Roll'!$W17*'Rent Roll'!$D17)*((1+'Rent Roll'!$X17)^('Reimbursement Breakout'!AK$2-1))),"-")</f>
        <v>-</v>
      </c>
      <c r="AL97" s="92" t="str">
        <f>IF(AL$3='Rent Roll'!$U17,(('Rent Roll'!$W17*'Rent Roll'!$D17)*((1+'Rent Roll'!$X17)^('Reimbursement Breakout'!AL$2-1))),"-")</f>
        <v>-</v>
      </c>
      <c r="AM97" s="92" t="str">
        <f>IF(AM$3='Rent Roll'!$U17,(('Rent Roll'!$W17*'Rent Roll'!$D17)*((1+'Rent Roll'!$X17)^('Reimbursement Breakout'!AM$2-1))),"-")</f>
        <v>-</v>
      </c>
      <c r="AN97" s="92" t="str">
        <f>IF(AN$3='Rent Roll'!$U17,(('Rent Roll'!$W17*'Rent Roll'!$D17)*((1+'Rent Roll'!$X17)^('Reimbursement Breakout'!AN$2-1))),"-")</f>
        <v>-</v>
      </c>
      <c r="AO97" s="92" t="str">
        <f>IF(AO$3='Rent Roll'!$U17,(('Rent Roll'!$W17*'Rent Roll'!$D17)*((1+'Rent Roll'!$X17)^('Reimbursement Breakout'!AO$2-1))),"-")</f>
        <v>-</v>
      </c>
      <c r="AP97" s="92" t="str">
        <f>IF(AP$3='Rent Roll'!$U17,(('Rent Roll'!$W17*'Rent Roll'!$D17)*((1+'Rent Roll'!$X17)^('Reimbursement Breakout'!AP$2-1))),"-")</f>
        <v>-</v>
      </c>
      <c r="AQ97" s="92" t="str">
        <f>IF(AQ$3='Rent Roll'!$U17,(('Rent Roll'!$W17*'Rent Roll'!$D17)*((1+'Rent Roll'!$X17)^('Reimbursement Breakout'!AQ$2-1))),"-")</f>
        <v>-</v>
      </c>
      <c r="AR97" s="92" t="str">
        <f>IF(AR$3='Rent Roll'!$U17,(('Rent Roll'!$W17*'Rent Roll'!$D17)*((1+'Rent Roll'!$X17)^('Reimbursement Breakout'!AR$2-1))),"-")</f>
        <v>-</v>
      </c>
      <c r="AS97" s="92" t="str">
        <f>IF(AS$3='Rent Roll'!$U17,(('Rent Roll'!$W17*'Rent Roll'!$D17)*((1+'Rent Roll'!$X17)^('Reimbursement Breakout'!AS$2-1))),"-")</f>
        <v>-</v>
      </c>
      <c r="AT97" s="92" t="str">
        <f>IF(AT$3='Rent Roll'!$U17,(('Rent Roll'!$W17*'Rent Roll'!$D17)*((1+'Rent Roll'!$X17)^('Reimbursement Breakout'!AT$2-1))),"-")</f>
        <v>-</v>
      </c>
      <c r="AU97" s="92" t="str">
        <f>IF(AU$3='Rent Roll'!$U17,(('Rent Roll'!$W17*'Rent Roll'!$D17)*((1+'Rent Roll'!$X17)^('Reimbursement Breakout'!AU$2-1))),"-")</f>
        <v>-</v>
      </c>
      <c r="AV97" s="92" t="str">
        <f>IF(AV$3='Rent Roll'!$U17,(('Rent Roll'!$W17*'Rent Roll'!$D17)*((1+'Rent Roll'!$X17)^('Reimbursement Breakout'!AV$2-1))),"-")</f>
        <v>-</v>
      </c>
      <c r="AW97" s="92" t="str">
        <f>IF(AW$3='Rent Roll'!$U17,(('Rent Roll'!$W17*'Rent Roll'!$D17)*((1+'Rent Roll'!$X17)^('Reimbursement Breakout'!AW$2-1))),"-")</f>
        <v>-</v>
      </c>
      <c r="AX97" s="92" t="str">
        <f>IF(AX$3='Rent Roll'!$U17,(('Rent Roll'!$W17*'Rent Roll'!$D17)*((1+'Rent Roll'!$X17)^('Reimbursement Breakout'!AX$2-1))),"-")</f>
        <v>-</v>
      </c>
      <c r="AY97" s="92" t="str">
        <f>IF(AY$3='Rent Roll'!$U17,(('Rent Roll'!$W17*'Rent Roll'!$D17)*((1+'Rent Roll'!$X17)^('Reimbursement Breakout'!AY$2-1))),"-")</f>
        <v>-</v>
      </c>
      <c r="AZ97" s="92" t="str">
        <f>IF(AZ$3='Rent Roll'!$U17,(('Rent Roll'!$W17*'Rent Roll'!$D17)*((1+'Rent Roll'!$X17)^('Reimbursement Breakout'!AZ$2-1))),"-")</f>
        <v>-</v>
      </c>
      <c r="BA97" s="92" t="str">
        <f>IF(BA$3='Rent Roll'!$U17,(('Rent Roll'!$W17*'Rent Roll'!$D17)*((1+'Rent Roll'!$X17)^('Reimbursement Breakout'!BA$2-1))),"-")</f>
        <v>-</v>
      </c>
      <c r="BB97" s="92" t="str">
        <f>IF(BB$3='Rent Roll'!$U17,(('Rent Roll'!$W17*'Rent Roll'!$D17)*((1+'Rent Roll'!$X17)^('Reimbursement Breakout'!BB$2-1))),"-")</f>
        <v>-</v>
      </c>
      <c r="BC97" s="92" t="str">
        <f>IF(BC$3='Rent Roll'!$U17,(('Rent Roll'!$W17*'Rent Roll'!$D17)*((1+'Rent Roll'!$X17)^('Reimbursement Breakout'!BC$2-1))),"-")</f>
        <v>-</v>
      </c>
      <c r="BD97" s="92" t="str">
        <f>IF(BD$3='Rent Roll'!$U17,(('Rent Roll'!$W17*'Rent Roll'!$D17)*((1+'Rent Roll'!$X17)^('Reimbursement Breakout'!BD$2-1))),"-")</f>
        <v>-</v>
      </c>
      <c r="BE97" s="92" t="str">
        <f>IF(BE$3='Rent Roll'!$U17,(('Rent Roll'!$W17*'Rent Roll'!$D17)*((1+'Rent Roll'!$X17)^('Reimbursement Breakout'!BE$2-1))),"-")</f>
        <v>-</v>
      </c>
      <c r="BF97" s="92" t="str">
        <f>IF(BF$3='Rent Roll'!$U17,(('Rent Roll'!$W17*'Rent Roll'!$D17)*((1+'Rent Roll'!$X17)^('Reimbursement Breakout'!BF$2-1))),"-")</f>
        <v>-</v>
      </c>
      <c r="BG97" s="92" t="str">
        <f>IF(BG$3='Rent Roll'!$U17,(('Rent Roll'!$W17*'Rent Roll'!$D17)*((1+'Rent Roll'!$X17)^('Reimbursement Breakout'!BG$2-1))),"-")</f>
        <v>-</v>
      </c>
      <c r="BH97" s="92" t="str">
        <f>IF(BH$3='Rent Roll'!$U17,(('Rent Roll'!$W17*'Rent Roll'!$D17)*((1+'Rent Roll'!$X17)^('Reimbursement Breakout'!BH$2-1))),"-")</f>
        <v>-</v>
      </c>
      <c r="BI97" s="92" t="str">
        <f>IF(BI$3='Rent Roll'!$U17,(('Rent Roll'!$W17*'Rent Roll'!$D17)*((1+'Rent Roll'!$X17)^('Reimbursement Breakout'!BI$2-1))),"-")</f>
        <v>-</v>
      </c>
      <c r="BJ97" s="92" t="str">
        <f>IF(BJ$3='Rent Roll'!$U17,(('Rent Roll'!$W17*'Rent Roll'!$D17)*((1+'Rent Roll'!$X17)^('Reimbursement Breakout'!BJ$2-1))),"-")</f>
        <v>-</v>
      </c>
      <c r="BK97" s="92" t="str">
        <f>IF(BK$3='Rent Roll'!$U17,(('Rent Roll'!$W17*'Rent Roll'!$D17)*((1+'Rent Roll'!$X17)^('Reimbursement Breakout'!BK$2-1))),"-")</f>
        <v>-</v>
      </c>
      <c r="BL97" s="92" t="str">
        <f>IF(BL$3='Rent Roll'!$U17,(('Rent Roll'!$W17*'Rent Roll'!$D17)*((1+'Rent Roll'!$X17)^('Reimbursement Breakout'!BL$2-1))),"-")</f>
        <v>-</v>
      </c>
      <c r="BM97" s="92" t="str">
        <f>IF(BM$3='Rent Roll'!$U17,(('Rent Roll'!$W17*'Rent Roll'!$D17)*((1+'Rent Roll'!$X17)^('Reimbursement Breakout'!BM$2-1))),"-")</f>
        <v>-</v>
      </c>
      <c r="BN97" s="92" t="str">
        <f>IF(BN$3='Rent Roll'!$U17,(('Rent Roll'!$W17*'Rent Roll'!$D17)*((1+'Rent Roll'!$X17)^('Reimbursement Breakout'!BN$2-1))),"-")</f>
        <v>-</v>
      </c>
      <c r="BO97" s="92" t="str">
        <f>IF(BO$3='Rent Roll'!$U17,(('Rent Roll'!$W17*'Rent Roll'!$D17)*((1+'Rent Roll'!$X17)^('Reimbursement Breakout'!BO$2-1))),"-")</f>
        <v>-</v>
      </c>
      <c r="BP97" s="92" t="str">
        <f>IF(BP$3='Rent Roll'!$U17,(('Rent Roll'!$W17*'Rent Roll'!$D17)*((1+'Rent Roll'!$X17)^('Reimbursement Breakout'!BP$2-1))),"-")</f>
        <v>-</v>
      </c>
      <c r="BQ97" s="92" t="str">
        <f>IF(BQ$3='Rent Roll'!$U17,(('Rent Roll'!$W17*'Rent Roll'!$D17)*((1+'Rent Roll'!$X17)^('Reimbursement Breakout'!BQ$2-1))),"-")</f>
        <v>-</v>
      </c>
      <c r="BR97" s="92" t="str">
        <f>IF(BR$3='Rent Roll'!$U17,(('Rent Roll'!$W17*'Rent Roll'!$D17)*((1+'Rent Roll'!$X17)^('Reimbursement Breakout'!BR$2-1))),"-")</f>
        <v>-</v>
      </c>
      <c r="BS97" s="92" t="str">
        <f>IF(BS$3='Rent Roll'!$U17,(('Rent Roll'!$W17*'Rent Roll'!$D17)*((1+'Rent Roll'!$X17)^('Reimbursement Breakout'!BS$2-1))),"-")</f>
        <v>-</v>
      </c>
      <c r="BT97" s="92" t="str">
        <f>IF(BT$3='Rent Roll'!$U17,(('Rent Roll'!$W17*'Rent Roll'!$D17)*((1+'Rent Roll'!$X17)^('Reimbursement Breakout'!BT$2-1))),"-")</f>
        <v>-</v>
      </c>
      <c r="BU97" s="92" t="str">
        <f>IF(BU$3='Rent Roll'!$U17,(('Rent Roll'!$W17*'Rent Roll'!$D17)*((1+'Rent Roll'!$X17)^('Reimbursement Breakout'!BU$2-1))),"-")</f>
        <v>-</v>
      </c>
      <c r="BV97" s="92" t="str">
        <f>IF(BV$3='Rent Roll'!$U17,(('Rent Roll'!$W17*'Rent Roll'!$D17)*((1+'Rent Roll'!$X17)^('Reimbursement Breakout'!BV$2-1))),"-")</f>
        <v>-</v>
      </c>
      <c r="BW97" s="92" t="str">
        <f>IF(BW$3='Rent Roll'!$U17,(('Rent Roll'!$W17*'Rent Roll'!$D17)*((1+'Rent Roll'!$X17)^('Reimbursement Breakout'!BW$2-1))),"-")</f>
        <v>-</v>
      </c>
      <c r="BX97" s="92" t="str">
        <f>IF(BX$3='Rent Roll'!$U17,(('Rent Roll'!$W17*'Rent Roll'!$D17)*((1+'Rent Roll'!$X17)^('Reimbursement Breakout'!BX$2-1))),"-")</f>
        <v>-</v>
      </c>
      <c r="BY97" s="92" t="str">
        <f>IF(BY$3='Rent Roll'!$U17,(('Rent Roll'!$W17*'Rent Roll'!$D17)*((1+'Rent Roll'!$X17)^('Reimbursement Breakout'!BY$2-1))),"-")</f>
        <v>-</v>
      </c>
      <c r="BZ97" s="92" t="str">
        <f>IF(BZ$3='Rent Roll'!$U17,(('Rent Roll'!$W17*'Rent Roll'!$D17)*((1+'Rent Roll'!$X17)^('Reimbursement Breakout'!BZ$2-1))),"-")</f>
        <v>-</v>
      </c>
      <c r="CA97" s="92" t="str">
        <f>IF(CA$3='Rent Roll'!$U17,(('Rent Roll'!$W17*'Rent Roll'!$D17)*((1+'Rent Roll'!$X17)^('Reimbursement Breakout'!CA$2-1))),"-")</f>
        <v>-</v>
      </c>
      <c r="CB97" s="92" t="str">
        <f>IF(CB$3='Rent Roll'!$U17,(('Rent Roll'!$W17*'Rent Roll'!$D17)*((1+'Rent Roll'!$X17)^('Reimbursement Breakout'!CB$2-1))),"-")</f>
        <v>-</v>
      </c>
      <c r="CC97" s="92" t="str">
        <f>IF(CC$3='Rent Roll'!$U17,(('Rent Roll'!$W17*'Rent Roll'!$D17)*((1+'Rent Roll'!$X17)^('Reimbursement Breakout'!CC$2-1))),"-")</f>
        <v>-</v>
      </c>
      <c r="CD97" s="92" t="str">
        <f>IF(CD$3='Rent Roll'!$U17,(('Rent Roll'!$W17*'Rent Roll'!$D17)*((1+'Rent Roll'!$X17)^('Reimbursement Breakout'!CD$2-1))),"-")</f>
        <v>-</v>
      </c>
      <c r="CE97" s="92" t="str">
        <f>IF(CE$3='Rent Roll'!$U17,(('Rent Roll'!$W17*'Rent Roll'!$D17)*((1+'Rent Roll'!$X17)^('Reimbursement Breakout'!CE$2-1))),"-")</f>
        <v>-</v>
      </c>
      <c r="CF97" s="92" t="str">
        <f>IF(CF$3='Rent Roll'!$U17,(('Rent Roll'!$W17*'Rent Roll'!$D17)*((1+'Rent Roll'!$X17)^('Reimbursement Breakout'!CF$2-1))),"-")</f>
        <v>-</v>
      </c>
      <c r="CG97" s="92" t="str">
        <f>IF(CG$3='Rent Roll'!$U17,(('Rent Roll'!$W17*'Rent Roll'!$D17)*((1+'Rent Roll'!$X17)^('Reimbursement Breakout'!CG$2-1))),"-")</f>
        <v>-</v>
      </c>
      <c r="CH97" s="92" t="str">
        <f>IF(CH$3='Rent Roll'!$U17,(('Rent Roll'!$W17*'Rent Roll'!$D17)*((1+'Rent Roll'!$X17)^('Reimbursement Breakout'!CH$2-1))),"-")</f>
        <v>-</v>
      </c>
      <c r="CI97" s="92" t="str">
        <f>IF(CI$3='Rent Roll'!$U17,(('Rent Roll'!$W17*'Rent Roll'!$D17)*((1+'Rent Roll'!$X17)^('Reimbursement Breakout'!CI$2-1))),"-")</f>
        <v>-</v>
      </c>
      <c r="CJ97" s="92" t="str">
        <f>IF(CJ$3='Rent Roll'!$U17,(('Rent Roll'!$W17*'Rent Roll'!$D17)*((1+'Rent Roll'!$X17)^('Reimbursement Breakout'!CJ$2-1))),"-")</f>
        <v>-</v>
      </c>
      <c r="CK97" s="92" t="str">
        <f>IF(CK$3='Rent Roll'!$U17,(('Rent Roll'!$W17*'Rent Roll'!$D17)*((1+'Rent Roll'!$X17)^('Reimbursement Breakout'!CK$2-1))),"-")</f>
        <v>-</v>
      </c>
      <c r="CL97" s="92" t="str">
        <f>IF(CL$3='Rent Roll'!$U17,(('Rent Roll'!$W17*'Rent Roll'!$D17)*((1+'Rent Roll'!$X17)^('Reimbursement Breakout'!CL$2-1))),"-")</f>
        <v>-</v>
      </c>
      <c r="CM97" s="92" t="str">
        <f>IF(CM$3='Rent Roll'!$U17,(('Rent Roll'!$W17*'Rent Roll'!$D17)*((1+'Rent Roll'!$X17)^('Reimbursement Breakout'!CM$2-1))),"-")</f>
        <v>-</v>
      </c>
      <c r="CN97" s="92" t="str">
        <f>IF(CN$3='Rent Roll'!$U17,(('Rent Roll'!$W17*'Rent Roll'!$D17)*((1+'Rent Roll'!$X17)^('Reimbursement Breakout'!CN$2-1))),"-")</f>
        <v>-</v>
      </c>
      <c r="CO97" s="92" t="str">
        <f>IF(CO$3='Rent Roll'!$U17,(('Rent Roll'!$W17*'Rent Roll'!$D17)*((1+'Rent Roll'!$X17)^('Reimbursement Breakout'!CO$2-1))),"-")</f>
        <v>-</v>
      </c>
      <c r="CP97" s="92" t="str">
        <f>IF(CP$3='Rent Roll'!$U17,(('Rent Roll'!$W17*'Rent Roll'!$D17)*((1+'Rent Roll'!$X17)^('Reimbursement Breakout'!CP$2-1))),"-")</f>
        <v>-</v>
      </c>
      <c r="CQ97" s="92" t="str">
        <f>IF(CQ$3='Rent Roll'!$U17,(('Rent Roll'!$W17*'Rent Roll'!$D17)*((1+'Rent Roll'!$X17)^('Reimbursement Breakout'!CQ$2-1))),"-")</f>
        <v>-</v>
      </c>
      <c r="CR97" s="92" t="str">
        <f>IF(CR$3='Rent Roll'!$U17,(('Rent Roll'!$W17*'Rent Roll'!$D17)*((1+'Rent Roll'!$X17)^('Reimbursement Breakout'!CR$2-1))),"-")</f>
        <v>-</v>
      </c>
      <c r="CS97" s="92" t="str">
        <f>IF(CS$3='Rent Roll'!$U17,(('Rent Roll'!$W17*'Rent Roll'!$D17)*((1+'Rent Roll'!$X17)^('Reimbursement Breakout'!CS$2-1))),"-")</f>
        <v>-</v>
      </c>
      <c r="CT97" s="92" t="str">
        <f>IF(CT$3='Rent Roll'!$U17,(('Rent Roll'!$W17*'Rent Roll'!$D17)*((1+'Rent Roll'!$X17)^('Reimbursement Breakout'!CT$2-1))),"-")</f>
        <v>-</v>
      </c>
      <c r="CU97" s="92" t="str">
        <f>IF(CU$3='Rent Roll'!$U17,(('Rent Roll'!$W17*'Rent Roll'!$D17)*((1+'Rent Roll'!$X17)^('Reimbursement Breakout'!CU$2-1))),"-")</f>
        <v>-</v>
      </c>
      <c r="CV97" s="92" t="str">
        <f>IF(CV$3='Rent Roll'!$U17,(('Rent Roll'!$W17*'Rent Roll'!$D17)*((1+'Rent Roll'!$X17)^('Reimbursement Breakout'!CV$2-1))),"-")</f>
        <v>-</v>
      </c>
      <c r="CW97" s="92" t="str">
        <f>IF(CW$3='Rent Roll'!$U17,(('Rent Roll'!$W17*'Rent Roll'!$D17)*((1+'Rent Roll'!$X17)^('Reimbursement Breakout'!CW$2-1))),"-")</f>
        <v>-</v>
      </c>
      <c r="CX97" s="92" t="str">
        <f>IF(CX$3='Rent Roll'!$U17,(('Rent Roll'!$W17*'Rent Roll'!$D17)*((1+'Rent Roll'!$X17)^('Reimbursement Breakout'!CX$2-1))),"-")</f>
        <v>-</v>
      </c>
      <c r="CY97" s="92" t="str">
        <f>IF(CY$3='Rent Roll'!$U17,(('Rent Roll'!$W17*'Rent Roll'!$D17)*((1+'Rent Roll'!$X17)^('Reimbursement Breakout'!CY$2-1))),"-")</f>
        <v>-</v>
      </c>
      <c r="CZ97" s="92" t="str">
        <f>IF(CZ$3='Rent Roll'!$U17,(('Rent Roll'!$W17*'Rent Roll'!$D17)*((1+'Rent Roll'!$X17)^('Reimbursement Breakout'!CZ$2-1))),"-")</f>
        <v>-</v>
      </c>
      <c r="DA97" s="92" t="str">
        <f>IF(DA$3='Rent Roll'!$U17,(('Rent Roll'!$W17*'Rent Roll'!$D17)*((1+'Rent Roll'!$X17)^('Reimbursement Breakout'!DA$2-1))),"-")</f>
        <v>-</v>
      </c>
      <c r="DB97" s="92" t="str">
        <f>IF(DB$3='Rent Roll'!$U17,(('Rent Roll'!$W17*'Rent Roll'!$D17)*((1+'Rent Roll'!$X17)^('Reimbursement Breakout'!DB$2-1))),"-")</f>
        <v>-</v>
      </c>
      <c r="DC97" s="92" t="str">
        <f>IF(DC$3='Rent Roll'!$U17,(('Rent Roll'!$W17*'Rent Roll'!$D17)*((1+'Rent Roll'!$X17)^('Reimbursement Breakout'!DC$2-1))),"-")</f>
        <v>-</v>
      </c>
      <c r="DD97" s="92" t="str">
        <f>IF(DD$3='Rent Roll'!$U17,(('Rent Roll'!$W17*'Rent Roll'!$D17)*((1+'Rent Roll'!$X17)^('Reimbursement Breakout'!DD$2-1))),"-")</f>
        <v>-</v>
      </c>
      <c r="DE97" s="92" t="str">
        <f>IF(DE$3='Rent Roll'!$U17,(('Rent Roll'!$W17*'Rent Roll'!$D17)*((1+'Rent Roll'!$X17)^('Reimbursement Breakout'!DE$2-1))),"-")</f>
        <v>-</v>
      </c>
      <c r="DF97" s="92" t="str">
        <f>IF(DF$3='Rent Roll'!$U17,(('Rent Roll'!$W17*'Rent Roll'!$D17)*((1+'Rent Roll'!$X17)^('Reimbursement Breakout'!DF$2-1))),"-")</f>
        <v>-</v>
      </c>
      <c r="DG97" s="92" t="str">
        <f>IF(DG$3='Rent Roll'!$U17,(('Rent Roll'!$W17*'Rent Roll'!$D17)*((1+'Rent Roll'!$X17)^('Reimbursement Breakout'!DG$2-1))),"-")</f>
        <v>-</v>
      </c>
      <c r="DH97" s="92" t="str">
        <f>IF(DH$3='Rent Roll'!$U17,(('Rent Roll'!$W17*'Rent Roll'!$D17)*((1+'Rent Roll'!$X17)^('Reimbursement Breakout'!DH$2-1))),"-")</f>
        <v>-</v>
      </c>
      <c r="DI97" s="92" t="str">
        <f>IF(DI$3='Rent Roll'!$U17,(('Rent Roll'!$W17*'Rent Roll'!$D17)*((1+'Rent Roll'!$X17)^('Reimbursement Breakout'!DI$2-1))),"-")</f>
        <v>-</v>
      </c>
      <c r="DJ97" s="92" t="str">
        <f>IF(DJ$3='Rent Roll'!$U17,(('Rent Roll'!$W17*'Rent Roll'!$D17)*((1+'Rent Roll'!$X17)^('Reimbursement Breakout'!DJ$2-1))),"-")</f>
        <v>-</v>
      </c>
      <c r="DK97" s="92" t="str">
        <f>IF(DK$3='Rent Roll'!$U17,(('Rent Roll'!$W17*'Rent Roll'!$D17)*((1+'Rent Roll'!$X17)^('Reimbursement Breakout'!DK$2-1))),"-")</f>
        <v>-</v>
      </c>
      <c r="DL97" s="92" t="str">
        <f>IF(DL$3='Rent Roll'!$U17,(('Rent Roll'!$W17*'Rent Roll'!$D17)*((1+'Rent Roll'!$X17)^('Reimbursement Breakout'!DL$2-1))),"-")</f>
        <v>-</v>
      </c>
      <c r="DM97" s="92" t="str">
        <f>IF(DM$3='Rent Roll'!$U17,(('Rent Roll'!$W17*'Rent Roll'!$D17)*((1+'Rent Roll'!$X17)^('Reimbursement Breakout'!DM$2-1))),"-")</f>
        <v>-</v>
      </c>
      <c r="DN97" s="92" t="str">
        <f>IF(DN$3='Rent Roll'!$U17,(('Rent Roll'!$W17*'Rent Roll'!$D17)*((1+'Rent Roll'!$X17)^('Reimbursement Breakout'!DN$2-1))),"-")</f>
        <v>-</v>
      </c>
      <c r="DO97" s="92" t="str">
        <f>IF(DO$3='Rent Roll'!$U17,(('Rent Roll'!$W17*'Rent Roll'!$D17)*((1+'Rent Roll'!$X17)^('Reimbursement Breakout'!DO$2-1))),"-")</f>
        <v>-</v>
      </c>
      <c r="DP97" s="92" t="str">
        <f>IF(DP$3='Rent Roll'!$U17,(('Rent Roll'!$W17*'Rent Roll'!$D17)*((1+'Rent Roll'!$X17)^('Reimbursement Breakout'!DP$2-1))),"-")</f>
        <v>-</v>
      </c>
      <c r="DQ97" s="92" t="str">
        <f>IF(DQ$3='Rent Roll'!$U17,(('Rent Roll'!$W17*'Rent Roll'!$D17)*((1+'Rent Roll'!$X17)^('Reimbursement Breakout'!DQ$2-1))),"-")</f>
        <v>-</v>
      </c>
      <c r="DR97" s="92" t="str">
        <f>IF(DR$3='Rent Roll'!$U17,(('Rent Roll'!$W17*'Rent Roll'!$D17)*((1+'Rent Roll'!$X17)^('Reimbursement Breakout'!DR$2-1))),"-")</f>
        <v>-</v>
      </c>
      <c r="DS97" s="92" t="str">
        <f>IF(DS$3='Rent Roll'!$U17,(('Rent Roll'!$W17*'Rent Roll'!$D17)*((1+'Rent Roll'!$X17)^('Reimbursement Breakout'!DS$2-1))),"-")</f>
        <v>-</v>
      </c>
      <c r="DT97" s="92" t="str">
        <f>IF(DT$3='Rent Roll'!$U17,(('Rent Roll'!$W17*'Rent Roll'!$D17)*((1+'Rent Roll'!$X17)^('Reimbursement Breakout'!DT$2-1))),"-")</f>
        <v>-</v>
      </c>
      <c r="DU97" s="92" t="str">
        <f>IF(DU$3='Rent Roll'!$U17,(('Rent Roll'!$W17*'Rent Roll'!$D17)*((1+'Rent Roll'!$X17)^('Reimbursement Breakout'!DU$2-1))),"-")</f>
        <v>-</v>
      </c>
      <c r="DV97" s="92" t="str">
        <f>IF(DV$3='Rent Roll'!$U17,(('Rent Roll'!$W17*'Rent Roll'!$D17)*((1+'Rent Roll'!$X17)^('Reimbursement Breakout'!DV$2-1))),"-")</f>
        <v>-</v>
      </c>
      <c r="DW97" s="92" t="str">
        <f>IF(DW$3='Rent Roll'!$U17,(('Rent Roll'!$W17*'Rent Roll'!$D17)*((1+'Rent Roll'!$X17)^('Reimbursement Breakout'!DW$2-1))),"-")</f>
        <v>-</v>
      </c>
      <c r="DX97" s="92" t="str">
        <f>IF(DX$3='Rent Roll'!$U17,(('Rent Roll'!$W17*'Rent Roll'!$D17)*((1+'Rent Roll'!$X17)^('Reimbursement Breakout'!DX$2-1))),"-")</f>
        <v>-</v>
      </c>
      <c r="DY97" s="92" t="str">
        <f>IF(DY$3='Rent Roll'!$U17,(('Rent Roll'!$W17*'Rent Roll'!$D17)*((1+'Rent Roll'!$X17)^('Reimbursement Breakout'!DY$2-1))),"-")</f>
        <v>-</v>
      </c>
      <c r="DZ97" s="92" t="str">
        <f>IF(DZ$3='Rent Roll'!$U17,(('Rent Roll'!$W17*'Rent Roll'!$D17)*((1+'Rent Roll'!$X17)^('Reimbursement Breakout'!DZ$2-1))),"-")</f>
        <v>-</v>
      </c>
      <c r="EA97" s="92" t="str">
        <f>IF(EA$3='Rent Roll'!$U17,(('Rent Roll'!$W17*'Rent Roll'!$D17)*((1+'Rent Roll'!$X17)^('Reimbursement Breakout'!EA$2-1))),"-")</f>
        <v>-</v>
      </c>
      <c r="EB97" s="92" t="str">
        <f>IF(EB$3='Rent Roll'!$U17,(('Rent Roll'!$W17*'Rent Roll'!$D17)*((1+'Rent Roll'!$X17)^('Reimbursement Breakout'!EB$2-1))),"-")</f>
        <v>-</v>
      </c>
      <c r="EC97" s="92" t="str">
        <f>IF(EC$3='Rent Roll'!$U17,(('Rent Roll'!$W17*'Rent Roll'!$D17)*((1+'Rent Roll'!$X17)^('Reimbursement Breakout'!EC$2-1))),"-")</f>
        <v>-</v>
      </c>
      <c r="ED97" s="92" t="str">
        <f>IF(ED$3='Rent Roll'!$U17,(('Rent Roll'!$W17*'Rent Roll'!$D17)*((1+'Rent Roll'!$X17)^('Reimbursement Breakout'!ED$2-1))),"-")</f>
        <v>-</v>
      </c>
      <c r="EE97" s="92" t="str">
        <f>IF(EE$3='Rent Roll'!$U17,(('Rent Roll'!$W17*'Rent Roll'!$D17)*((1+'Rent Roll'!$X17)^('Reimbursement Breakout'!EE$2-1))),"-")</f>
        <v>-</v>
      </c>
      <c r="EF97" s="214" t="str">
        <f>IF(EF$3='Rent Roll'!$U17,(('Rent Roll'!$W17*'Rent Roll'!$D17)*((1+'Rent Roll'!$X17)^('Reimbursement Breakout'!EF$2-1))),"-")</f>
        <v>-</v>
      </c>
      <c r="EG97" s="251" t="s">
        <v>109</v>
      </c>
    </row>
    <row r="98" spans="2:137" x14ac:dyDescent="0.25">
      <c r="B98" s="291"/>
      <c r="C98" s="287" t="str">
        <f>CONCATENATE('Rent Roll'!B18&amp;" - "&amp;'Rent Roll'!C18)</f>
        <v xml:space="preserve"> - </v>
      </c>
      <c r="D98" s="214">
        <f t="shared" si="281"/>
        <v>0</v>
      </c>
      <c r="E98" s="92" t="str">
        <f>IF(E$3='Rent Roll'!$U18,(('Rent Roll'!$W18*'Rent Roll'!$D18)*((1+'Rent Roll'!$X18)^('Reimbursement Breakout'!E$2-1))),"-")</f>
        <v>-</v>
      </c>
      <c r="F98" s="92" t="str">
        <f>IF(F$3='Rent Roll'!$U18,(('Rent Roll'!$W18*'Rent Roll'!$D18)*((1+'Rent Roll'!$X18)^('Reimbursement Breakout'!F$2-1))),"-")</f>
        <v>-</v>
      </c>
      <c r="G98" s="92" t="str">
        <f>IF(G$3='Rent Roll'!$U18,(('Rent Roll'!$W18*'Rent Roll'!$D18)*((1+'Rent Roll'!$X18)^('Reimbursement Breakout'!G$2-1))),"-")</f>
        <v>-</v>
      </c>
      <c r="H98" s="92" t="str">
        <f>IF(H$3='Rent Roll'!$U18,(('Rent Roll'!$W18*'Rent Roll'!$D18)*((1+'Rent Roll'!$X18)^('Reimbursement Breakout'!H$2-1))),"-")</f>
        <v>-</v>
      </c>
      <c r="I98" s="92" t="str">
        <f>IF(I$3='Rent Roll'!$U18,(('Rent Roll'!$W18*'Rent Roll'!$D18)*((1+'Rent Roll'!$X18)^('Reimbursement Breakout'!I$2-1))),"-")</f>
        <v>-</v>
      </c>
      <c r="J98" s="92" t="str">
        <f>IF(J$3='Rent Roll'!$U18,(('Rent Roll'!$W18*'Rent Roll'!$D18)*((1+'Rent Roll'!$X18)^('Reimbursement Breakout'!J$2-1))),"-")</f>
        <v>-</v>
      </c>
      <c r="K98" s="92" t="str">
        <f>IF(K$3='Rent Roll'!$U18,(('Rent Roll'!$W18*'Rent Roll'!$D18)*((1+'Rent Roll'!$X18)^('Reimbursement Breakout'!K$2-1))),"-")</f>
        <v>-</v>
      </c>
      <c r="L98" s="92" t="str">
        <f>IF(L$3='Rent Roll'!$U18,(('Rent Roll'!$W18*'Rent Roll'!$D18)*((1+'Rent Roll'!$X18)^('Reimbursement Breakout'!L$2-1))),"-")</f>
        <v>-</v>
      </c>
      <c r="M98" s="92" t="str">
        <f>IF(M$3='Rent Roll'!$U18,(('Rent Roll'!$W18*'Rent Roll'!$D18)*((1+'Rent Roll'!$X18)^('Reimbursement Breakout'!M$2-1))),"-")</f>
        <v>-</v>
      </c>
      <c r="N98" s="92" t="str">
        <f>IF(N$3='Rent Roll'!$U18,(('Rent Roll'!$W18*'Rent Roll'!$D18)*((1+'Rent Roll'!$X18)^('Reimbursement Breakout'!N$2-1))),"-")</f>
        <v>-</v>
      </c>
      <c r="O98" s="92" t="str">
        <f>IF(O$3='Rent Roll'!$U18,(('Rent Roll'!$W18*'Rent Roll'!$D18)*((1+'Rent Roll'!$X18)^('Reimbursement Breakout'!O$2-1))),"-")</f>
        <v>-</v>
      </c>
      <c r="P98" s="92" t="str">
        <f>IF(P$3='Rent Roll'!$U18,(('Rent Roll'!$W18*'Rent Roll'!$D18)*((1+'Rent Roll'!$X18)^('Reimbursement Breakout'!P$2-1))),"-")</f>
        <v>-</v>
      </c>
      <c r="Q98" s="92" t="str">
        <f>IF(Q$3='Rent Roll'!$U18,(('Rent Roll'!$W18*'Rent Roll'!$D18)*((1+'Rent Roll'!$X18)^('Reimbursement Breakout'!Q$2-1))),"-")</f>
        <v>-</v>
      </c>
      <c r="R98" s="92" t="str">
        <f>IF(R$3='Rent Roll'!$U18,(('Rent Roll'!$W18*'Rent Roll'!$D18)*((1+'Rent Roll'!$X18)^('Reimbursement Breakout'!R$2-1))),"-")</f>
        <v>-</v>
      </c>
      <c r="S98" s="92" t="str">
        <f>IF(S$3='Rent Roll'!$U18,(('Rent Roll'!$W18*'Rent Roll'!$D18)*((1+'Rent Roll'!$X18)^('Reimbursement Breakout'!S$2-1))),"-")</f>
        <v>-</v>
      </c>
      <c r="T98" s="92" t="str">
        <f>IF(T$3='Rent Roll'!$U18,(('Rent Roll'!$W18*'Rent Roll'!$D18)*((1+'Rent Roll'!$X18)^('Reimbursement Breakout'!T$2-1))),"-")</f>
        <v>-</v>
      </c>
      <c r="U98" s="92" t="str">
        <f>IF(U$3='Rent Roll'!$U18,(('Rent Roll'!$W18*'Rent Roll'!$D18)*((1+'Rent Roll'!$X18)^('Reimbursement Breakout'!U$2-1))),"-")</f>
        <v>-</v>
      </c>
      <c r="V98" s="92" t="str">
        <f>IF(V$3='Rent Roll'!$U18,(('Rent Roll'!$W18*'Rent Roll'!$D18)*((1+'Rent Roll'!$X18)^('Reimbursement Breakout'!V$2-1))),"-")</f>
        <v>-</v>
      </c>
      <c r="W98" s="92" t="str">
        <f>IF(W$3='Rent Roll'!$U18,(('Rent Roll'!$W18*'Rent Roll'!$D18)*((1+'Rent Roll'!$X18)^('Reimbursement Breakout'!W$2-1))),"-")</f>
        <v>-</v>
      </c>
      <c r="X98" s="92" t="str">
        <f>IF(X$3='Rent Roll'!$U18,(('Rent Roll'!$W18*'Rent Roll'!$D18)*((1+'Rent Roll'!$X18)^('Reimbursement Breakout'!X$2-1))),"-")</f>
        <v>-</v>
      </c>
      <c r="Y98" s="92" t="str">
        <f>IF(Y$3='Rent Roll'!$U18,(('Rent Roll'!$W18*'Rent Roll'!$D18)*((1+'Rent Roll'!$X18)^('Reimbursement Breakout'!Y$2-1))),"-")</f>
        <v>-</v>
      </c>
      <c r="Z98" s="92" t="str">
        <f>IF(Z$3='Rent Roll'!$U18,(('Rent Roll'!$W18*'Rent Roll'!$D18)*((1+'Rent Roll'!$X18)^('Reimbursement Breakout'!Z$2-1))),"-")</f>
        <v>-</v>
      </c>
      <c r="AA98" s="92" t="str">
        <f>IF(AA$3='Rent Roll'!$U18,(('Rent Roll'!$W18*'Rent Roll'!$D18)*((1+'Rent Roll'!$X18)^('Reimbursement Breakout'!AA$2-1))),"-")</f>
        <v>-</v>
      </c>
      <c r="AB98" s="92" t="str">
        <f>IF(AB$3='Rent Roll'!$U18,(('Rent Roll'!$W18*'Rent Roll'!$D18)*((1+'Rent Roll'!$X18)^('Reimbursement Breakout'!AB$2-1))),"-")</f>
        <v>-</v>
      </c>
      <c r="AC98" s="92" t="str">
        <f>IF(AC$3='Rent Roll'!$U18,(('Rent Roll'!$W18*'Rent Roll'!$D18)*((1+'Rent Roll'!$X18)^('Reimbursement Breakout'!AC$2-1))),"-")</f>
        <v>-</v>
      </c>
      <c r="AD98" s="92" t="str">
        <f>IF(AD$3='Rent Roll'!$U18,(('Rent Roll'!$W18*'Rent Roll'!$D18)*((1+'Rent Roll'!$X18)^('Reimbursement Breakout'!AD$2-1))),"-")</f>
        <v>-</v>
      </c>
      <c r="AE98" s="92" t="str">
        <f>IF(AE$3='Rent Roll'!$U18,(('Rent Roll'!$W18*'Rent Roll'!$D18)*((1+'Rent Roll'!$X18)^('Reimbursement Breakout'!AE$2-1))),"-")</f>
        <v>-</v>
      </c>
      <c r="AF98" s="92" t="str">
        <f>IF(AF$3='Rent Roll'!$U18,(('Rent Roll'!$W18*'Rent Roll'!$D18)*((1+'Rent Roll'!$X18)^('Reimbursement Breakout'!AF$2-1))),"-")</f>
        <v>-</v>
      </c>
      <c r="AG98" s="92" t="str">
        <f>IF(AG$3='Rent Roll'!$U18,(('Rent Roll'!$W18*'Rent Roll'!$D18)*((1+'Rent Roll'!$X18)^('Reimbursement Breakout'!AG$2-1))),"-")</f>
        <v>-</v>
      </c>
      <c r="AH98" s="92" t="str">
        <f>IF(AH$3='Rent Roll'!$U18,(('Rent Roll'!$W18*'Rent Roll'!$D18)*((1+'Rent Roll'!$X18)^('Reimbursement Breakout'!AH$2-1))),"-")</f>
        <v>-</v>
      </c>
      <c r="AI98" s="92" t="str">
        <f>IF(AI$3='Rent Roll'!$U18,(('Rent Roll'!$W18*'Rent Roll'!$D18)*((1+'Rent Roll'!$X18)^('Reimbursement Breakout'!AI$2-1))),"-")</f>
        <v>-</v>
      </c>
      <c r="AJ98" s="92" t="str">
        <f>IF(AJ$3='Rent Roll'!$U18,(('Rent Roll'!$W18*'Rent Roll'!$D18)*((1+'Rent Roll'!$X18)^('Reimbursement Breakout'!AJ$2-1))),"-")</f>
        <v>-</v>
      </c>
      <c r="AK98" s="92" t="str">
        <f>IF(AK$3='Rent Roll'!$U18,(('Rent Roll'!$W18*'Rent Roll'!$D18)*((1+'Rent Roll'!$X18)^('Reimbursement Breakout'!AK$2-1))),"-")</f>
        <v>-</v>
      </c>
      <c r="AL98" s="92" t="str">
        <f>IF(AL$3='Rent Roll'!$U18,(('Rent Roll'!$W18*'Rent Roll'!$D18)*((1+'Rent Roll'!$X18)^('Reimbursement Breakout'!AL$2-1))),"-")</f>
        <v>-</v>
      </c>
      <c r="AM98" s="92" t="str">
        <f>IF(AM$3='Rent Roll'!$U18,(('Rent Roll'!$W18*'Rent Roll'!$D18)*((1+'Rent Roll'!$X18)^('Reimbursement Breakout'!AM$2-1))),"-")</f>
        <v>-</v>
      </c>
      <c r="AN98" s="92" t="str">
        <f>IF(AN$3='Rent Roll'!$U18,(('Rent Roll'!$W18*'Rent Roll'!$D18)*((1+'Rent Roll'!$X18)^('Reimbursement Breakout'!AN$2-1))),"-")</f>
        <v>-</v>
      </c>
      <c r="AO98" s="92" t="str">
        <f>IF(AO$3='Rent Roll'!$U18,(('Rent Roll'!$W18*'Rent Roll'!$D18)*((1+'Rent Roll'!$X18)^('Reimbursement Breakout'!AO$2-1))),"-")</f>
        <v>-</v>
      </c>
      <c r="AP98" s="92" t="str">
        <f>IF(AP$3='Rent Roll'!$U18,(('Rent Roll'!$W18*'Rent Roll'!$D18)*((1+'Rent Roll'!$X18)^('Reimbursement Breakout'!AP$2-1))),"-")</f>
        <v>-</v>
      </c>
      <c r="AQ98" s="92" t="str">
        <f>IF(AQ$3='Rent Roll'!$U18,(('Rent Roll'!$W18*'Rent Roll'!$D18)*((1+'Rent Roll'!$X18)^('Reimbursement Breakout'!AQ$2-1))),"-")</f>
        <v>-</v>
      </c>
      <c r="AR98" s="92" t="str">
        <f>IF(AR$3='Rent Roll'!$U18,(('Rent Roll'!$W18*'Rent Roll'!$D18)*((1+'Rent Roll'!$X18)^('Reimbursement Breakout'!AR$2-1))),"-")</f>
        <v>-</v>
      </c>
      <c r="AS98" s="92" t="str">
        <f>IF(AS$3='Rent Roll'!$U18,(('Rent Roll'!$W18*'Rent Roll'!$D18)*((1+'Rent Roll'!$X18)^('Reimbursement Breakout'!AS$2-1))),"-")</f>
        <v>-</v>
      </c>
      <c r="AT98" s="92" t="str">
        <f>IF(AT$3='Rent Roll'!$U18,(('Rent Roll'!$W18*'Rent Roll'!$D18)*((1+'Rent Roll'!$X18)^('Reimbursement Breakout'!AT$2-1))),"-")</f>
        <v>-</v>
      </c>
      <c r="AU98" s="92" t="str">
        <f>IF(AU$3='Rent Roll'!$U18,(('Rent Roll'!$W18*'Rent Roll'!$D18)*((1+'Rent Roll'!$X18)^('Reimbursement Breakout'!AU$2-1))),"-")</f>
        <v>-</v>
      </c>
      <c r="AV98" s="92" t="str">
        <f>IF(AV$3='Rent Roll'!$U18,(('Rent Roll'!$W18*'Rent Roll'!$D18)*((1+'Rent Roll'!$X18)^('Reimbursement Breakout'!AV$2-1))),"-")</f>
        <v>-</v>
      </c>
      <c r="AW98" s="92" t="str">
        <f>IF(AW$3='Rent Roll'!$U18,(('Rent Roll'!$W18*'Rent Roll'!$D18)*((1+'Rent Roll'!$X18)^('Reimbursement Breakout'!AW$2-1))),"-")</f>
        <v>-</v>
      </c>
      <c r="AX98" s="92" t="str">
        <f>IF(AX$3='Rent Roll'!$U18,(('Rent Roll'!$W18*'Rent Roll'!$D18)*((1+'Rent Roll'!$X18)^('Reimbursement Breakout'!AX$2-1))),"-")</f>
        <v>-</v>
      </c>
      <c r="AY98" s="92" t="str">
        <f>IF(AY$3='Rent Roll'!$U18,(('Rent Roll'!$W18*'Rent Roll'!$D18)*((1+'Rent Roll'!$X18)^('Reimbursement Breakout'!AY$2-1))),"-")</f>
        <v>-</v>
      </c>
      <c r="AZ98" s="92" t="str">
        <f>IF(AZ$3='Rent Roll'!$U18,(('Rent Roll'!$W18*'Rent Roll'!$D18)*((1+'Rent Roll'!$X18)^('Reimbursement Breakout'!AZ$2-1))),"-")</f>
        <v>-</v>
      </c>
      <c r="BA98" s="92" t="str">
        <f>IF(BA$3='Rent Roll'!$U18,(('Rent Roll'!$W18*'Rent Roll'!$D18)*((1+'Rent Roll'!$X18)^('Reimbursement Breakout'!BA$2-1))),"-")</f>
        <v>-</v>
      </c>
      <c r="BB98" s="92" t="str">
        <f>IF(BB$3='Rent Roll'!$U18,(('Rent Roll'!$W18*'Rent Roll'!$D18)*((1+'Rent Roll'!$X18)^('Reimbursement Breakout'!BB$2-1))),"-")</f>
        <v>-</v>
      </c>
      <c r="BC98" s="92" t="str">
        <f>IF(BC$3='Rent Roll'!$U18,(('Rent Roll'!$W18*'Rent Roll'!$D18)*((1+'Rent Roll'!$X18)^('Reimbursement Breakout'!BC$2-1))),"-")</f>
        <v>-</v>
      </c>
      <c r="BD98" s="92" t="str">
        <f>IF(BD$3='Rent Roll'!$U18,(('Rent Roll'!$W18*'Rent Roll'!$D18)*((1+'Rent Roll'!$X18)^('Reimbursement Breakout'!BD$2-1))),"-")</f>
        <v>-</v>
      </c>
      <c r="BE98" s="92" t="str">
        <f>IF(BE$3='Rent Roll'!$U18,(('Rent Roll'!$W18*'Rent Roll'!$D18)*((1+'Rent Roll'!$X18)^('Reimbursement Breakout'!BE$2-1))),"-")</f>
        <v>-</v>
      </c>
      <c r="BF98" s="92" t="str">
        <f>IF(BF$3='Rent Roll'!$U18,(('Rent Roll'!$W18*'Rent Roll'!$D18)*((1+'Rent Roll'!$X18)^('Reimbursement Breakout'!BF$2-1))),"-")</f>
        <v>-</v>
      </c>
      <c r="BG98" s="92" t="str">
        <f>IF(BG$3='Rent Roll'!$U18,(('Rent Roll'!$W18*'Rent Roll'!$D18)*((1+'Rent Roll'!$X18)^('Reimbursement Breakout'!BG$2-1))),"-")</f>
        <v>-</v>
      </c>
      <c r="BH98" s="92" t="str">
        <f>IF(BH$3='Rent Roll'!$U18,(('Rent Roll'!$W18*'Rent Roll'!$D18)*((1+'Rent Roll'!$X18)^('Reimbursement Breakout'!BH$2-1))),"-")</f>
        <v>-</v>
      </c>
      <c r="BI98" s="92" t="str">
        <f>IF(BI$3='Rent Roll'!$U18,(('Rent Roll'!$W18*'Rent Roll'!$D18)*((1+'Rent Roll'!$X18)^('Reimbursement Breakout'!BI$2-1))),"-")</f>
        <v>-</v>
      </c>
      <c r="BJ98" s="92" t="str">
        <f>IF(BJ$3='Rent Roll'!$U18,(('Rent Roll'!$W18*'Rent Roll'!$D18)*((1+'Rent Roll'!$X18)^('Reimbursement Breakout'!BJ$2-1))),"-")</f>
        <v>-</v>
      </c>
      <c r="BK98" s="92" t="str">
        <f>IF(BK$3='Rent Roll'!$U18,(('Rent Roll'!$W18*'Rent Roll'!$D18)*((1+'Rent Roll'!$X18)^('Reimbursement Breakout'!BK$2-1))),"-")</f>
        <v>-</v>
      </c>
      <c r="BL98" s="92" t="str">
        <f>IF(BL$3='Rent Roll'!$U18,(('Rent Roll'!$W18*'Rent Roll'!$D18)*((1+'Rent Roll'!$X18)^('Reimbursement Breakout'!BL$2-1))),"-")</f>
        <v>-</v>
      </c>
      <c r="BM98" s="92" t="str">
        <f>IF(BM$3='Rent Roll'!$U18,(('Rent Roll'!$W18*'Rent Roll'!$D18)*((1+'Rent Roll'!$X18)^('Reimbursement Breakout'!BM$2-1))),"-")</f>
        <v>-</v>
      </c>
      <c r="BN98" s="92" t="str">
        <f>IF(BN$3='Rent Roll'!$U18,(('Rent Roll'!$W18*'Rent Roll'!$D18)*((1+'Rent Roll'!$X18)^('Reimbursement Breakout'!BN$2-1))),"-")</f>
        <v>-</v>
      </c>
      <c r="BO98" s="92" t="str">
        <f>IF(BO$3='Rent Roll'!$U18,(('Rent Roll'!$W18*'Rent Roll'!$D18)*((1+'Rent Roll'!$X18)^('Reimbursement Breakout'!BO$2-1))),"-")</f>
        <v>-</v>
      </c>
      <c r="BP98" s="92" t="str">
        <f>IF(BP$3='Rent Roll'!$U18,(('Rent Roll'!$W18*'Rent Roll'!$D18)*((1+'Rent Roll'!$X18)^('Reimbursement Breakout'!BP$2-1))),"-")</f>
        <v>-</v>
      </c>
      <c r="BQ98" s="92" t="str">
        <f>IF(BQ$3='Rent Roll'!$U18,(('Rent Roll'!$W18*'Rent Roll'!$D18)*((1+'Rent Roll'!$X18)^('Reimbursement Breakout'!BQ$2-1))),"-")</f>
        <v>-</v>
      </c>
      <c r="BR98" s="92" t="str">
        <f>IF(BR$3='Rent Roll'!$U18,(('Rent Roll'!$W18*'Rent Roll'!$D18)*((1+'Rent Roll'!$X18)^('Reimbursement Breakout'!BR$2-1))),"-")</f>
        <v>-</v>
      </c>
      <c r="BS98" s="92" t="str">
        <f>IF(BS$3='Rent Roll'!$U18,(('Rent Roll'!$W18*'Rent Roll'!$D18)*((1+'Rent Roll'!$X18)^('Reimbursement Breakout'!BS$2-1))),"-")</f>
        <v>-</v>
      </c>
      <c r="BT98" s="92" t="str">
        <f>IF(BT$3='Rent Roll'!$U18,(('Rent Roll'!$W18*'Rent Roll'!$D18)*((1+'Rent Roll'!$X18)^('Reimbursement Breakout'!BT$2-1))),"-")</f>
        <v>-</v>
      </c>
      <c r="BU98" s="92" t="str">
        <f>IF(BU$3='Rent Roll'!$U18,(('Rent Roll'!$W18*'Rent Roll'!$D18)*((1+'Rent Roll'!$X18)^('Reimbursement Breakout'!BU$2-1))),"-")</f>
        <v>-</v>
      </c>
      <c r="BV98" s="92" t="str">
        <f>IF(BV$3='Rent Roll'!$U18,(('Rent Roll'!$W18*'Rent Roll'!$D18)*((1+'Rent Roll'!$X18)^('Reimbursement Breakout'!BV$2-1))),"-")</f>
        <v>-</v>
      </c>
      <c r="BW98" s="92" t="str">
        <f>IF(BW$3='Rent Roll'!$U18,(('Rent Roll'!$W18*'Rent Roll'!$D18)*((1+'Rent Roll'!$X18)^('Reimbursement Breakout'!BW$2-1))),"-")</f>
        <v>-</v>
      </c>
      <c r="BX98" s="92" t="str">
        <f>IF(BX$3='Rent Roll'!$U18,(('Rent Roll'!$W18*'Rent Roll'!$D18)*((1+'Rent Roll'!$X18)^('Reimbursement Breakout'!BX$2-1))),"-")</f>
        <v>-</v>
      </c>
      <c r="BY98" s="92" t="str">
        <f>IF(BY$3='Rent Roll'!$U18,(('Rent Roll'!$W18*'Rent Roll'!$D18)*((1+'Rent Roll'!$X18)^('Reimbursement Breakout'!BY$2-1))),"-")</f>
        <v>-</v>
      </c>
      <c r="BZ98" s="92" t="str">
        <f>IF(BZ$3='Rent Roll'!$U18,(('Rent Roll'!$W18*'Rent Roll'!$D18)*((1+'Rent Roll'!$X18)^('Reimbursement Breakout'!BZ$2-1))),"-")</f>
        <v>-</v>
      </c>
      <c r="CA98" s="92" t="str">
        <f>IF(CA$3='Rent Roll'!$U18,(('Rent Roll'!$W18*'Rent Roll'!$D18)*((1+'Rent Roll'!$X18)^('Reimbursement Breakout'!CA$2-1))),"-")</f>
        <v>-</v>
      </c>
      <c r="CB98" s="92" t="str">
        <f>IF(CB$3='Rent Roll'!$U18,(('Rent Roll'!$W18*'Rent Roll'!$D18)*((1+'Rent Roll'!$X18)^('Reimbursement Breakout'!CB$2-1))),"-")</f>
        <v>-</v>
      </c>
      <c r="CC98" s="92" t="str">
        <f>IF(CC$3='Rent Roll'!$U18,(('Rent Roll'!$W18*'Rent Roll'!$D18)*((1+'Rent Roll'!$X18)^('Reimbursement Breakout'!CC$2-1))),"-")</f>
        <v>-</v>
      </c>
      <c r="CD98" s="92" t="str">
        <f>IF(CD$3='Rent Roll'!$U18,(('Rent Roll'!$W18*'Rent Roll'!$D18)*((1+'Rent Roll'!$X18)^('Reimbursement Breakout'!CD$2-1))),"-")</f>
        <v>-</v>
      </c>
      <c r="CE98" s="92" t="str">
        <f>IF(CE$3='Rent Roll'!$U18,(('Rent Roll'!$W18*'Rent Roll'!$D18)*((1+'Rent Roll'!$X18)^('Reimbursement Breakout'!CE$2-1))),"-")</f>
        <v>-</v>
      </c>
      <c r="CF98" s="92" t="str">
        <f>IF(CF$3='Rent Roll'!$U18,(('Rent Roll'!$W18*'Rent Roll'!$D18)*((1+'Rent Roll'!$X18)^('Reimbursement Breakout'!CF$2-1))),"-")</f>
        <v>-</v>
      </c>
      <c r="CG98" s="92" t="str">
        <f>IF(CG$3='Rent Roll'!$U18,(('Rent Roll'!$W18*'Rent Roll'!$D18)*((1+'Rent Roll'!$X18)^('Reimbursement Breakout'!CG$2-1))),"-")</f>
        <v>-</v>
      </c>
      <c r="CH98" s="92" t="str">
        <f>IF(CH$3='Rent Roll'!$U18,(('Rent Roll'!$W18*'Rent Roll'!$D18)*((1+'Rent Roll'!$X18)^('Reimbursement Breakout'!CH$2-1))),"-")</f>
        <v>-</v>
      </c>
      <c r="CI98" s="92" t="str">
        <f>IF(CI$3='Rent Roll'!$U18,(('Rent Roll'!$W18*'Rent Roll'!$D18)*((1+'Rent Roll'!$X18)^('Reimbursement Breakout'!CI$2-1))),"-")</f>
        <v>-</v>
      </c>
      <c r="CJ98" s="92" t="str">
        <f>IF(CJ$3='Rent Roll'!$U18,(('Rent Roll'!$W18*'Rent Roll'!$D18)*((1+'Rent Roll'!$X18)^('Reimbursement Breakout'!CJ$2-1))),"-")</f>
        <v>-</v>
      </c>
      <c r="CK98" s="92" t="str">
        <f>IF(CK$3='Rent Roll'!$U18,(('Rent Roll'!$W18*'Rent Roll'!$D18)*((1+'Rent Roll'!$X18)^('Reimbursement Breakout'!CK$2-1))),"-")</f>
        <v>-</v>
      </c>
      <c r="CL98" s="92" t="str">
        <f>IF(CL$3='Rent Roll'!$U18,(('Rent Roll'!$W18*'Rent Roll'!$D18)*((1+'Rent Roll'!$X18)^('Reimbursement Breakout'!CL$2-1))),"-")</f>
        <v>-</v>
      </c>
      <c r="CM98" s="92" t="str">
        <f>IF(CM$3='Rent Roll'!$U18,(('Rent Roll'!$W18*'Rent Roll'!$D18)*((1+'Rent Roll'!$X18)^('Reimbursement Breakout'!CM$2-1))),"-")</f>
        <v>-</v>
      </c>
      <c r="CN98" s="92" t="str">
        <f>IF(CN$3='Rent Roll'!$U18,(('Rent Roll'!$W18*'Rent Roll'!$D18)*((1+'Rent Roll'!$X18)^('Reimbursement Breakout'!CN$2-1))),"-")</f>
        <v>-</v>
      </c>
      <c r="CO98" s="92" t="str">
        <f>IF(CO$3='Rent Roll'!$U18,(('Rent Roll'!$W18*'Rent Roll'!$D18)*((1+'Rent Roll'!$X18)^('Reimbursement Breakout'!CO$2-1))),"-")</f>
        <v>-</v>
      </c>
      <c r="CP98" s="92" t="str">
        <f>IF(CP$3='Rent Roll'!$U18,(('Rent Roll'!$W18*'Rent Roll'!$D18)*((1+'Rent Roll'!$X18)^('Reimbursement Breakout'!CP$2-1))),"-")</f>
        <v>-</v>
      </c>
      <c r="CQ98" s="92" t="str">
        <f>IF(CQ$3='Rent Roll'!$U18,(('Rent Roll'!$W18*'Rent Roll'!$D18)*((1+'Rent Roll'!$X18)^('Reimbursement Breakout'!CQ$2-1))),"-")</f>
        <v>-</v>
      </c>
      <c r="CR98" s="92" t="str">
        <f>IF(CR$3='Rent Roll'!$U18,(('Rent Roll'!$W18*'Rent Roll'!$D18)*((1+'Rent Roll'!$X18)^('Reimbursement Breakout'!CR$2-1))),"-")</f>
        <v>-</v>
      </c>
      <c r="CS98" s="92" t="str">
        <f>IF(CS$3='Rent Roll'!$U18,(('Rent Roll'!$W18*'Rent Roll'!$D18)*((1+'Rent Roll'!$X18)^('Reimbursement Breakout'!CS$2-1))),"-")</f>
        <v>-</v>
      </c>
      <c r="CT98" s="92" t="str">
        <f>IF(CT$3='Rent Roll'!$U18,(('Rent Roll'!$W18*'Rent Roll'!$D18)*((1+'Rent Roll'!$X18)^('Reimbursement Breakout'!CT$2-1))),"-")</f>
        <v>-</v>
      </c>
      <c r="CU98" s="92" t="str">
        <f>IF(CU$3='Rent Roll'!$U18,(('Rent Roll'!$W18*'Rent Roll'!$D18)*((1+'Rent Roll'!$X18)^('Reimbursement Breakout'!CU$2-1))),"-")</f>
        <v>-</v>
      </c>
      <c r="CV98" s="92" t="str">
        <f>IF(CV$3='Rent Roll'!$U18,(('Rent Roll'!$W18*'Rent Roll'!$D18)*((1+'Rent Roll'!$X18)^('Reimbursement Breakout'!CV$2-1))),"-")</f>
        <v>-</v>
      </c>
      <c r="CW98" s="92" t="str">
        <f>IF(CW$3='Rent Roll'!$U18,(('Rent Roll'!$W18*'Rent Roll'!$D18)*((1+'Rent Roll'!$X18)^('Reimbursement Breakout'!CW$2-1))),"-")</f>
        <v>-</v>
      </c>
      <c r="CX98" s="92" t="str">
        <f>IF(CX$3='Rent Roll'!$U18,(('Rent Roll'!$W18*'Rent Roll'!$D18)*((1+'Rent Roll'!$X18)^('Reimbursement Breakout'!CX$2-1))),"-")</f>
        <v>-</v>
      </c>
      <c r="CY98" s="92" t="str">
        <f>IF(CY$3='Rent Roll'!$U18,(('Rent Roll'!$W18*'Rent Roll'!$D18)*((1+'Rent Roll'!$X18)^('Reimbursement Breakout'!CY$2-1))),"-")</f>
        <v>-</v>
      </c>
      <c r="CZ98" s="92" t="str">
        <f>IF(CZ$3='Rent Roll'!$U18,(('Rent Roll'!$W18*'Rent Roll'!$D18)*((1+'Rent Roll'!$X18)^('Reimbursement Breakout'!CZ$2-1))),"-")</f>
        <v>-</v>
      </c>
      <c r="DA98" s="92" t="str">
        <f>IF(DA$3='Rent Roll'!$U18,(('Rent Roll'!$W18*'Rent Roll'!$D18)*((1+'Rent Roll'!$X18)^('Reimbursement Breakout'!DA$2-1))),"-")</f>
        <v>-</v>
      </c>
      <c r="DB98" s="92" t="str">
        <f>IF(DB$3='Rent Roll'!$U18,(('Rent Roll'!$W18*'Rent Roll'!$D18)*((1+'Rent Roll'!$X18)^('Reimbursement Breakout'!DB$2-1))),"-")</f>
        <v>-</v>
      </c>
      <c r="DC98" s="92" t="str">
        <f>IF(DC$3='Rent Roll'!$U18,(('Rent Roll'!$W18*'Rent Roll'!$D18)*((1+'Rent Roll'!$X18)^('Reimbursement Breakout'!DC$2-1))),"-")</f>
        <v>-</v>
      </c>
      <c r="DD98" s="92" t="str">
        <f>IF(DD$3='Rent Roll'!$U18,(('Rent Roll'!$W18*'Rent Roll'!$D18)*((1+'Rent Roll'!$X18)^('Reimbursement Breakout'!DD$2-1))),"-")</f>
        <v>-</v>
      </c>
      <c r="DE98" s="92" t="str">
        <f>IF(DE$3='Rent Roll'!$U18,(('Rent Roll'!$W18*'Rent Roll'!$D18)*((1+'Rent Roll'!$X18)^('Reimbursement Breakout'!DE$2-1))),"-")</f>
        <v>-</v>
      </c>
      <c r="DF98" s="92" t="str">
        <f>IF(DF$3='Rent Roll'!$U18,(('Rent Roll'!$W18*'Rent Roll'!$D18)*((1+'Rent Roll'!$X18)^('Reimbursement Breakout'!DF$2-1))),"-")</f>
        <v>-</v>
      </c>
      <c r="DG98" s="92" t="str">
        <f>IF(DG$3='Rent Roll'!$U18,(('Rent Roll'!$W18*'Rent Roll'!$D18)*((1+'Rent Roll'!$X18)^('Reimbursement Breakout'!DG$2-1))),"-")</f>
        <v>-</v>
      </c>
      <c r="DH98" s="92" t="str">
        <f>IF(DH$3='Rent Roll'!$U18,(('Rent Roll'!$W18*'Rent Roll'!$D18)*((1+'Rent Roll'!$X18)^('Reimbursement Breakout'!DH$2-1))),"-")</f>
        <v>-</v>
      </c>
      <c r="DI98" s="92" t="str">
        <f>IF(DI$3='Rent Roll'!$U18,(('Rent Roll'!$W18*'Rent Roll'!$D18)*((1+'Rent Roll'!$X18)^('Reimbursement Breakout'!DI$2-1))),"-")</f>
        <v>-</v>
      </c>
      <c r="DJ98" s="92" t="str">
        <f>IF(DJ$3='Rent Roll'!$U18,(('Rent Roll'!$W18*'Rent Roll'!$D18)*((1+'Rent Roll'!$X18)^('Reimbursement Breakout'!DJ$2-1))),"-")</f>
        <v>-</v>
      </c>
      <c r="DK98" s="92" t="str">
        <f>IF(DK$3='Rent Roll'!$U18,(('Rent Roll'!$W18*'Rent Roll'!$D18)*((1+'Rent Roll'!$X18)^('Reimbursement Breakout'!DK$2-1))),"-")</f>
        <v>-</v>
      </c>
      <c r="DL98" s="92" t="str">
        <f>IF(DL$3='Rent Roll'!$U18,(('Rent Roll'!$W18*'Rent Roll'!$D18)*((1+'Rent Roll'!$X18)^('Reimbursement Breakout'!DL$2-1))),"-")</f>
        <v>-</v>
      </c>
      <c r="DM98" s="92" t="str">
        <f>IF(DM$3='Rent Roll'!$U18,(('Rent Roll'!$W18*'Rent Roll'!$D18)*((1+'Rent Roll'!$X18)^('Reimbursement Breakout'!DM$2-1))),"-")</f>
        <v>-</v>
      </c>
      <c r="DN98" s="92" t="str">
        <f>IF(DN$3='Rent Roll'!$U18,(('Rent Roll'!$W18*'Rent Roll'!$D18)*((1+'Rent Roll'!$X18)^('Reimbursement Breakout'!DN$2-1))),"-")</f>
        <v>-</v>
      </c>
      <c r="DO98" s="92" t="str">
        <f>IF(DO$3='Rent Roll'!$U18,(('Rent Roll'!$W18*'Rent Roll'!$D18)*((1+'Rent Roll'!$X18)^('Reimbursement Breakout'!DO$2-1))),"-")</f>
        <v>-</v>
      </c>
      <c r="DP98" s="92" t="str">
        <f>IF(DP$3='Rent Roll'!$U18,(('Rent Roll'!$W18*'Rent Roll'!$D18)*((1+'Rent Roll'!$X18)^('Reimbursement Breakout'!DP$2-1))),"-")</f>
        <v>-</v>
      </c>
      <c r="DQ98" s="92" t="str">
        <f>IF(DQ$3='Rent Roll'!$U18,(('Rent Roll'!$W18*'Rent Roll'!$D18)*((1+'Rent Roll'!$X18)^('Reimbursement Breakout'!DQ$2-1))),"-")</f>
        <v>-</v>
      </c>
      <c r="DR98" s="92" t="str">
        <f>IF(DR$3='Rent Roll'!$U18,(('Rent Roll'!$W18*'Rent Roll'!$D18)*((1+'Rent Roll'!$X18)^('Reimbursement Breakout'!DR$2-1))),"-")</f>
        <v>-</v>
      </c>
      <c r="DS98" s="92" t="str">
        <f>IF(DS$3='Rent Roll'!$U18,(('Rent Roll'!$W18*'Rent Roll'!$D18)*((1+'Rent Roll'!$X18)^('Reimbursement Breakout'!DS$2-1))),"-")</f>
        <v>-</v>
      </c>
      <c r="DT98" s="92" t="str">
        <f>IF(DT$3='Rent Roll'!$U18,(('Rent Roll'!$W18*'Rent Roll'!$D18)*((1+'Rent Roll'!$X18)^('Reimbursement Breakout'!DT$2-1))),"-")</f>
        <v>-</v>
      </c>
      <c r="DU98" s="92" t="str">
        <f>IF(DU$3='Rent Roll'!$U18,(('Rent Roll'!$W18*'Rent Roll'!$D18)*((1+'Rent Roll'!$X18)^('Reimbursement Breakout'!DU$2-1))),"-")</f>
        <v>-</v>
      </c>
      <c r="DV98" s="92" t="str">
        <f>IF(DV$3='Rent Roll'!$U18,(('Rent Roll'!$W18*'Rent Roll'!$D18)*((1+'Rent Roll'!$X18)^('Reimbursement Breakout'!DV$2-1))),"-")</f>
        <v>-</v>
      </c>
      <c r="DW98" s="92" t="str">
        <f>IF(DW$3='Rent Roll'!$U18,(('Rent Roll'!$W18*'Rent Roll'!$D18)*((1+'Rent Roll'!$X18)^('Reimbursement Breakout'!DW$2-1))),"-")</f>
        <v>-</v>
      </c>
      <c r="DX98" s="92" t="str">
        <f>IF(DX$3='Rent Roll'!$U18,(('Rent Roll'!$W18*'Rent Roll'!$D18)*((1+'Rent Roll'!$X18)^('Reimbursement Breakout'!DX$2-1))),"-")</f>
        <v>-</v>
      </c>
      <c r="DY98" s="92" t="str">
        <f>IF(DY$3='Rent Roll'!$U18,(('Rent Roll'!$W18*'Rent Roll'!$D18)*((1+'Rent Roll'!$X18)^('Reimbursement Breakout'!DY$2-1))),"-")</f>
        <v>-</v>
      </c>
      <c r="DZ98" s="92" t="str">
        <f>IF(DZ$3='Rent Roll'!$U18,(('Rent Roll'!$W18*'Rent Roll'!$D18)*((1+'Rent Roll'!$X18)^('Reimbursement Breakout'!DZ$2-1))),"-")</f>
        <v>-</v>
      </c>
      <c r="EA98" s="92" t="str">
        <f>IF(EA$3='Rent Roll'!$U18,(('Rent Roll'!$W18*'Rent Roll'!$D18)*((1+'Rent Roll'!$X18)^('Reimbursement Breakout'!EA$2-1))),"-")</f>
        <v>-</v>
      </c>
      <c r="EB98" s="92" t="str">
        <f>IF(EB$3='Rent Roll'!$U18,(('Rent Roll'!$W18*'Rent Roll'!$D18)*((1+'Rent Roll'!$X18)^('Reimbursement Breakout'!EB$2-1))),"-")</f>
        <v>-</v>
      </c>
      <c r="EC98" s="92" t="str">
        <f>IF(EC$3='Rent Roll'!$U18,(('Rent Roll'!$W18*'Rent Roll'!$D18)*((1+'Rent Roll'!$X18)^('Reimbursement Breakout'!EC$2-1))),"-")</f>
        <v>-</v>
      </c>
      <c r="ED98" s="92" t="str">
        <f>IF(ED$3='Rent Roll'!$U18,(('Rent Roll'!$W18*'Rent Roll'!$D18)*((1+'Rent Roll'!$X18)^('Reimbursement Breakout'!ED$2-1))),"-")</f>
        <v>-</v>
      </c>
      <c r="EE98" s="92" t="str">
        <f>IF(EE$3='Rent Roll'!$U18,(('Rent Roll'!$W18*'Rent Roll'!$D18)*((1+'Rent Roll'!$X18)^('Reimbursement Breakout'!EE$2-1))),"-")</f>
        <v>-</v>
      </c>
      <c r="EF98" s="214" t="str">
        <f>IF(EF$3='Rent Roll'!$U18,(('Rent Roll'!$W18*'Rent Roll'!$D18)*((1+'Rent Roll'!$X18)^('Reimbursement Breakout'!EF$2-1))),"-")</f>
        <v>-</v>
      </c>
      <c r="EG98" s="251" t="s">
        <v>109</v>
      </c>
    </row>
    <row r="99" spans="2:137" x14ac:dyDescent="0.25">
      <c r="B99" s="291"/>
      <c r="C99" s="287" t="str">
        <f>CONCATENATE('Rent Roll'!B19&amp;" - "&amp;'Rent Roll'!C19)</f>
        <v xml:space="preserve"> - </v>
      </c>
      <c r="D99" s="214">
        <f t="shared" si="281"/>
        <v>0</v>
      </c>
      <c r="E99" s="92" t="str">
        <f>IF(E$3='Rent Roll'!$U19,(('Rent Roll'!$W19*'Rent Roll'!$D19)*((1+'Rent Roll'!$X19)^('Reimbursement Breakout'!E$2-1))),"-")</f>
        <v>-</v>
      </c>
      <c r="F99" s="92" t="str">
        <f>IF(F$3='Rent Roll'!$U19,(('Rent Roll'!$W19*'Rent Roll'!$D19)*((1+'Rent Roll'!$X19)^('Reimbursement Breakout'!F$2-1))),"-")</f>
        <v>-</v>
      </c>
      <c r="G99" s="92" t="str">
        <f>IF(G$3='Rent Roll'!$U19,(('Rent Roll'!$W19*'Rent Roll'!$D19)*((1+'Rent Roll'!$X19)^('Reimbursement Breakout'!G$2-1))),"-")</f>
        <v>-</v>
      </c>
      <c r="H99" s="92" t="str">
        <f>IF(H$3='Rent Roll'!$U19,(('Rent Roll'!$W19*'Rent Roll'!$D19)*((1+'Rent Roll'!$X19)^('Reimbursement Breakout'!H$2-1))),"-")</f>
        <v>-</v>
      </c>
      <c r="I99" s="92" t="str">
        <f>IF(I$3='Rent Roll'!$U19,(('Rent Roll'!$W19*'Rent Roll'!$D19)*((1+'Rent Roll'!$X19)^('Reimbursement Breakout'!I$2-1))),"-")</f>
        <v>-</v>
      </c>
      <c r="J99" s="92" t="str">
        <f>IF(J$3='Rent Roll'!$U19,(('Rent Roll'!$W19*'Rent Roll'!$D19)*((1+'Rent Roll'!$X19)^('Reimbursement Breakout'!J$2-1))),"-")</f>
        <v>-</v>
      </c>
      <c r="K99" s="92" t="str">
        <f>IF(K$3='Rent Roll'!$U19,(('Rent Roll'!$W19*'Rent Roll'!$D19)*((1+'Rent Roll'!$X19)^('Reimbursement Breakout'!K$2-1))),"-")</f>
        <v>-</v>
      </c>
      <c r="L99" s="92" t="str">
        <f>IF(L$3='Rent Roll'!$U19,(('Rent Roll'!$W19*'Rent Roll'!$D19)*((1+'Rent Roll'!$X19)^('Reimbursement Breakout'!L$2-1))),"-")</f>
        <v>-</v>
      </c>
      <c r="M99" s="92" t="str">
        <f>IF(M$3='Rent Roll'!$U19,(('Rent Roll'!$W19*'Rent Roll'!$D19)*((1+'Rent Roll'!$X19)^('Reimbursement Breakout'!M$2-1))),"-")</f>
        <v>-</v>
      </c>
      <c r="N99" s="92" t="str">
        <f>IF(N$3='Rent Roll'!$U19,(('Rent Roll'!$W19*'Rent Roll'!$D19)*((1+'Rent Roll'!$X19)^('Reimbursement Breakout'!N$2-1))),"-")</f>
        <v>-</v>
      </c>
      <c r="O99" s="92" t="str">
        <f>IF(O$3='Rent Roll'!$U19,(('Rent Roll'!$W19*'Rent Roll'!$D19)*((1+'Rent Roll'!$X19)^('Reimbursement Breakout'!O$2-1))),"-")</f>
        <v>-</v>
      </c>
      <c r="P99" s="92" t="str">
        <f>IF(P$3='Rent Roll'!$U19,(('Rent Roll'!$W19*'Rent Roll'!$D19)*((1+'Rent Roll'!$X19)^('Reimbursement Breakout'!P$2-1))),"-")</f>
        <v>-</v>
      </c>
      <c r="Q99" s="92" t="str">
        <f>IF(Q$3='Rent Roll'!$U19,(('Rent Roll'!$W19*'Rent Roll'!$D19)*((1+'Rent Roll'!$X19)^('Reimbursement Breakout'!Q$2-1))),"-")</f>
        <v>-</v>
      </c>
      <c r="R99" s="92" t="str">
        <f>IF(R$3='Rent Roll'!$U19,(('Rent Roll'!$W19*'Rent Roll'!$D19)*((1+'Rent Roll'!$X19)^('Reimbursement Breakout'!R$2-1))),"-")</f>
        <v>-</v>
      </c>
      <c r="S99" s="92" t="str">
        <f>IF(S$3='Rent Roll'!$U19,(('Rent Roll'!$W19*'Rent Roll'!$D19)*((1+'Rent Roll'!$X19)^('Reimbursement Breakout'!S$2-1))),"-")</f>
        <v>-</v>
      </c>
      <c r="T99" s="92" t="str">
        <f>IF(T$3='Rent Roll'!$U19,(('Rent Roll'!$W19*'Rent Roll'!$D19)*((1+'Rent Roll'!$X19)^('Reimbursement Breakout'!T$2-1))),"-")</f>
        <v>-</v>
      </c>
      <c r="U99" s="92" t="str">
        <f>IF(U$3='Rent Roll'!$U19,(('Rent Roll'!$W19*'Rent Roll'!$D19)*((1+'Rent Roll'!$X19)^('Reimbursement Breakout'!U$2-1))),"-")</f>
        <v>-</v>
      </c>
      <c r="V99" s="92" t="str">
        <f>IF(V$3='Rent Roll'!$U19,(('Rent Roll'!$W19*'Rent Roll'!$D19)*((1+'Rent Roll'!$X19)^('Reimbursement Breakout'!V$2-1))),"-")</f>
        <v>-</v>
      </c>
      <c r="W99" s="92" t="str">
        <f>IF(W$3='Rent Roll'!$U19,(('Rent Roll'!$W19*'Rent Roll'!$D19)*((1+'Rent Roll'!$X19)^('Reimbursement Breakout'!W$2-1))),"-")</f>
        <v>-</v>
      </c>
      <c r="X99" s="92" t="str">
        <f>IF(X$3='Rent Roll'!$U19,(('Rent Roll'!$W19*'Rent Roll'!$D19)*((1+'Rent Roll'!$X19)^('Reimbursement Breakout'!X$2-1))),"-")</f>
        <v>-</v>
      </c>
      <c r="Y99" s="92" t="str">
        <f>IF(Y$3='Rent Roll'!$U19,(('Rent Roll'!$W19*'Rent Roll'!$D19)*((1+'Rent Roll'!$X19)^('Reimbursement Breakout'!Y$2-1))),"-")</f>
        <v>-</v>
      </c>
      <c r="Z99" s="92" t="str">
        <f>IF(Z$3='Rent Roll'!$U19,(('Rent Roll'!$W19*'Rent Roll'!$D19)*((1+'Rent Roll'!$X19)^('Reimbursement Breakout'!Z$2-1))),"-")</f>
        <v>-</v>
      </c>
      <c r="AA99" s="92" t="str">
        <f>IF(AA$3='Rent Roll'!$U19,(('Rent Roll'!$W19*'Rent Roll'!$D19)*((1+'Rent Roll'!$X19)^('Reimbursement Breakout'!AA$2-1))),"-")</f>
        <v>-</v>
      </c>
      <c r="AB99" s="92" t="str">
        <f>IF(AB$3='Rent Roll'!$U19,(('Rent Roll'!$W19*'Rent Roll'!$D19)*((1+'Rent Roll'!$X19)^('Reimbursement Breakout'!AB$2-1))),"-")</f>
        <v>-</v>
      </c>
      <c r="AC99" s="92" t="str">
        <f>IF(AC$3='Rent Roll'!$U19,(('Rent Roll'!$W19*'Rent Roll'!$D19)*((1+'Rent Roll'!$X19)^('Reimbursement Breakout'!AC$2-1))),"-")</f>
        <v>-</v>
      </c>
      <c r="AD99" s="92" t="str">
        <f>IF(AD$3='Rent Roll'!$U19,(('Rent Roll'!$W19*'Rent Roll'!$D19)*((1+'Rent Roll'!$X19)^('Reimbursement Breakout'!AD$2-1))),"-")</f>
        <v>-</v>
      </c>
      <c r="AE99" s="92" t="str">
        <f>IF(AE$3='Rent Roll'!$U19,(('Rent Roll'!$W19*'Rent Roll'!$D19)*((1+'Rent Roll'!$X19)^('Reimbursement Breakout'!AE$2-1))),"-")</f>
        <v>-</v>
      </c>
      <c r="AF99" s="92" t="str">
        <f>IF(AF$3='Rent Roll'!$U19,(('Rent Roll'!$W19*'Rent Roll'!$D19)*((1+'Rent Roll'!$X19)^('Reimbursement Breakout'!AF$2-1))),"-")</f>
        <v>-</v>
      </c>
      <c r="AG99" s="92" t="str">
        <f>IF(AG$3='Rent Roll'!$U19,(('Rent Roll'!$W19*'Rent Roll'!$D19)*((1+'Rent Roll'!$X19)^('Reimbursement Breakout'!AG$2-1))),"-")</f>
        <v>-</v>
      </c>
      <c r="AH99" s="92" t="str">
        <f>IF(AH$3='Rent Roll'!$U19,(('Rent Roll'!$W19*'Rent Roll'!$D19)*((1+'Rent Roll'!$X19)^('Reimbursement Breakout'!AH$2-1))),"-")</f>
        <v>-</v>
      </c>
      <c r="AI99" s="92" t="str">
        <f>IF(AI$3='Rent Roll'!$U19,(('Rent Roll'!$W19*'Rent Roll'!$D19)*((1+'Rent Roll'!$X19)^('Reimbursement Breakout'!AI$2-1))),"-")</f>
        <v>-</v>
      </c>
      <c r="AJ99" s="92" t="str">
        <f>IF(AJ$3='Rent Roll'!$U19,(('Rent Roll'!$W19*'Rent Roll'!$D19)*((1+'Rent Roll'!$X19)^('Reimbursement Breakout'!AJ$2-1))),"-")</f>
        <v>-</v>
      </c>
      <c r="AK99" s="92" t="str">
        <f>IF(AK$3='Rent Roll'!$U19,(('Rent Roll'!$W19*'Rent Roll'!$D19)*((1+'Rent Roll'!$X19)^('Reimbursement Breakout'!AK$2-1))),"-")</f>
        <v>-</v>
      </c>
      <c r="AL99" s="92" t="str">
        <f>IF(AL$3='Rent Roll'!$U19,(('Rent Roll'!$W19*'Rent Roll'!$D19)*((1+'Rent Roll'!$X19)^('Reimbursement Breakout'!AL$2-1))),"-")</f>
        <v>-</v>
      </c>
      <c r="AM99" s="92" t="str">
        <f>IF(AM$3='Rent Roll'!$U19,(('Rent Roll'!$W19*'Rent Roll'!$D19)*((1+'Rent Roll'!$X19)^('Reimbursement Breakout'!AM$2-1))),"-")</f>
        <v>-</v>
      </c>
      <c r="AN99" s="92" t="str">
        <f>IF(AN$3='Rent Roll'!$U19,(('Rent Roll'!$W19*'Rent Roll'!$D19)*((1+'Rent Roll'!$X19)^('Reimbursement Breakout'!AN$2-1))),"-")</f>
        <v>-</v>
      </c>
      <c r="AO99" s="92" t="str">
        <f>IF(AO$3='Rent Roll'!$U19,(('Rent Roll'!$W19*'Rent Roll'!$D19)*((1+'Rent Roll'!$X19)^('Reimbursement Breakout'!AO$2-1))),"-")</f>
        <v>-</v>
      </c>
      <c r="AP99" s="92" t="str">
        <f>IF(AP$3='Rent Roll'!$U19,(('Rent Roll'!$W19*'Rent Roll'!$D19)*((1+'Rent Roll'!$X19)^('Reimbursement Breakout'!AP$2-1))),"-")</f>
        <v>-</v>
      </c>
      <c r="AQ99" s="92" t="str">
        <f>IF(AQ$3='Rent Roll'!$U19,(('Rent Roll'!$W19*'Rent Roll'!$D19)*((1+'Rent Roll'!$X19)^('Reimbursement Breakout'!AQ$2-1))),"-")</f>
        <v>-</v>
      </c>
      <c r="AR99" s="92" t="str">
        <f>IF(AR$3='Rent Roll'!$U19,(('Rent Roll'!$W19*'Rent Roll'!$D19)*((1+'Rent Roll'!$X19)^('Reimbursement Breakout'!AR$2-1))),"-")</f>
        <v>-</v>
      </c>
      <c r="AS99" s="92" t="str">
        <f>IF(AS$3='Rent Roll'!$U19,(('Rent Roll'!$W19*'Rent Roll'!$D19)*((1+'Rent Roll'!$X19)^('Reimbursement Breakout'!AS$2-1))),"-")</f>
        <v>-</v>
      </c>
      <c r="AT99" s="92" t="str">
        <f>IF(AT$3='Rent Roll'!$U19,(('Rent Roll'!$W19*'Rent Roll'!$D19)*((1+'Rent Roll'!$X19)^('Reimbursement Breakout'!AT$2-1))),"-")</f>
        <v>-</v>
      </c>
      <c r="AU99" s="92" t="str">
        <f>IF(AU$3='Rent Roll'!$U19,(('Rent Roll'!$W19*'Rent Roll'!$D19)*((1+'Rent Roll'!$X19)^('Reimbursement Breakout'!AU$2-1))),"-")</f>
        <v>-</v>
      </c>
      <c r="AV99" s="92" t="str">
        <f>IF(AV$3='Rent Roll'!$U19,(('Rent Roll'!$W19*'Rent Roll'!$D19)*((1+'Rent Roll'!$X19)^('Reimbursement Breakout'!AV$2-1))),"-")</f>
        <v>-</v>
      </c>
      <c r="AW99" s="92" t="str">
        <f>IF(AW$3='Rent Roll'!$U19,(('Rent Roll'!$W19*'Rent Roll'!$D19)*((1+'Rent Roll'!$X19)^('Reimbursement Breakout'!AW$2-1))),"-")</f>
        <v>-</v>
      </c>
      <c r="AX99" s="92" t="str">
        <f>IF(AX$3='Rent Roll'!$U19,(('Rent Roll'!$W19*'Rent Roll'!$D19)*((1+'Rent Roll'!$X19)^('Reimbursement Breakout'!AX$2-1))),"-")</f>
        <v>-</v>
      </c>
      <c r="AY99" s="92" t="str">
        <f>IF(AY$3='Rent Roll'!$U19,(('Rent Roll'!$W19*'Rent Roll'!$D19)*((1+'Rent Roll'!$X19)^('Reimbursement Breakout'!AY$2-1))),"-")</f>
        <v>-</v>
      </c>
      <c r="AZ99" s="92" t="str">
        <f>IF(AZ$3='Rent Roll'!$U19,(('Rent Roll'!$W19*'Rent Roll'!$D19)*((1+'Rent Roll'!$X19)^('Reimbursement Breakout'!AZ$2-1))),"-")</f>
        <v>-</v>
      </c>
      <c r="BA99" s="92" t="str">
        <f>IF(BA$3='Rent Roll'!$U19,(('Rent Roll'!$W19*'Rent Roll'!$D19)*((1+'Rent Roll'!$X19)^('Reimbursement Breakout'!BA$2-1))),"-")</f>
        <v>-</v>
      </c>
      <c r="BB99" s="92" t="str">
        <f>IF(BB$3='Rent Roll'!$U19,(('Rent Roll'!$W19*'Rent Roll'!$D19)*((1+'Rent Roll'!$X19)^('Reimbursement Breakout'!BB$2-1))),"-")</f>
        <v>-</v>
      </c>
      <c r="BC99" s="92" t="str">
        <f>IF(BC$3='Rent Roll'!$U19,(('Rent Roll'!$W19*'Rent Roll'!$D19)*((1+'Rent Roll'!$X19)^('Reimbursement Breakout'!BC$2-1))),"-")</f>
        <v>-</v>
      </c>
      <c r="BD99" s="92" t="str">
        <f>IF(BD$3='Rent Roll'!$U19,(('Rent Roll'!$W19*'Rent Roll'!$D19)*((1+'Rent Roll'!$X19)^('Reimbursement Breakout'!BD$2-1))),"-")</f>
        <v>-</v>
      </c>
      <c r="BE99" s="92" t="str">
        <f>IF(BE$3='Rent Roll'!$U19,(('Rent Roll'!$W19*'Rent Roll'!$D19)*((1+'Rent Roll'!$X19)^('Reimbursement Breakout'!BE$2-1))),"-")</f>
        <v>-</v>
      </c>
      <c r="BF99" s="92" t="str">
        <f>IF(BF$3='Rent Roll'!$U19,(('Rent Roll'!$W19*'Rent Roll'!$D19)*((1+'Rent Roll'!$X19)^('Reimbursement Breakout'!BF$2-1))),"-")</f>
        <v>-</v>
      </c>
      <c r="BG99" s="92" t="str">
        <f>IF(BG$3='Rent Roll'!$U19,(('Rent Roll'!$W19*'Rent Roll'!$D19)*((1+'Rent Roll'!$X19)^('Reimbursement Breakout'!BG$2-1))),"-")</f>
        <v>-</v>
      </c>
      <c r="BH99" s="92" t="str">
        <f>IF(BH$3='Rent Roll'!$U19,(('Rent Roll'!$W19*'Rent Roll'!$D19)*((1+'Rent Roll'!$X19)^('Reimbursement Breakout'!BH$2-1))),"-")</f>
        <v>-</v>
      </c>
      <c r="BI99" s="92" t="str">
        <f>IF(BI$3='Rent Roll'!$U19,(('Rent Roll'!$W19*'Rent Roll'!$D19)*((1+'Rent Roll'!$X19)^('Reimbursement Breakout'!BI$2-1))),"-")</f>
        <v>-</v>
      </c>
      <c r="BJ99" s="92" t="str">
        <f>IF(BJ$3='Rent Roll'!$U19,(('Rent Roll'!$W19*'Rent Roll'!$D19)*((1+'Rent Roll'!$X19)^('Reimbursement Breakout'!BJ$2-1))),"-")</f>
        <v>-</v>
      </c>
      <c r="BK99" s="92" t="str">
        <f>IF(BK$3='Rent Roll'!$U19,(('Rent Roll'!$W19*'Rent Roll'!$D19)*((1+'Rent Roll'!$X19)^('Reimbursement Breakout'!BK$2-1))),"-")</f>
        <v>-</v>
      </c>
      <c r="BL99" s="92" t="str">
        <f>IF(BL$3='Rent Roll'!$U19,(('Rent Roll'!$W19*'Rent Roll'!$D19)*((1+'Rent Roll'!$X19)^('Reimbursement Breakout'!BL$2-1))),"-")</f>
        <v>-</v>
      </c>
      <c r="BM99" s="92" t="str">
        <f>IF(BM$3='Rent Roll'!$U19,(('Rent Roll'!$W19*'Rent Roll'!$D19)*((1+'Rent Roll'!$X19)^('Reimbursement Breakout'!BM$2-1))),"-")</f>
        <v>-</v>
      </c>
      <c r="BN99" s="92" t="str">
        <f>IF(BN$3='Rent Roll'!$U19,(('Rent Roll'!$W19*'Rent Roll'!$D19)*((1+'Rent Roll'!$X19)^('Reimbursement Breakout'!BN$2-1))),"-")</f>
        <v>-</v>
      </c>
      <c r="BO99" s="92" t="str">
        <f>IF(BO$3='Rent Roll'!$U19,(('Rent Roll'!$W19*'Rent Roll'!$D19)*((1+'Rent Roll'!$X19)^('Reimbursement Breakout'!BO$2-1))),"-")</f>
        <v>-</v>
      </c>
      <c r="BP99" s="92" t="str">
        <f>IF(BP$3='Rent Roll'!$U19,(('Rent Roll'!$W19*'Rent Roll'!$D19)*((1+'Rent Roll'!$X19)^('Reimbursement Breakout'!BP$2-1))),"-")</f>
        <v>-</v>
      </c>
      <c r="BQ99" s="92" t="str">
        <f>IF(BQ$3='Rent Roll'!$U19,(('Rent Roll'!$W19*'Rent Roll'!$D19)*((1+'Rent Roll'!$X19)^('Reimbursement Breakout'!BQ$2-1))),"-")</f>
        <v>-</v>
      </c>
      <c r="BR99" s="92" t="str">
        <f>IF(BR$3='Rent Roll'!$U19,(('Rent Roll'!$W19*'Rent Roll'!$D19)*((1+'Rent Roll'!$X19)^('Reimbursement Breakout'!BR$2-1))),"-")</f>
        <v>-</v>
      </c>
      <c r="BS99" s="92" t="str">
        <f>IF(BS$3='Rent Roll'!$U19,(('Rent Roll'!$W19*'Rent Roll'!$D19)*((1+'Rent Roll'!$X19)^('Reimbursement Breakout'!BS$2-1))),"-")</f>
        <v>-</v>
      </c>
      <c r="BT99" s="92" t="str">
        <f>IF(BT$3='Rent Roll'!$U19,(('Rent Roll'!$W19*'Rent Roll'!$D19)*((1+'Rent Roll'!$X19)^('Reimbursement Breakout'!BT$2-1))),"-")</f>
        <v>-</v>
      </c>
      <c r="BU99" s="92" t="str">
        <f>IF(BU$3='Rent Roll'!$U19,(('Rent Roll'!$W19*'Rent Roll'!$D19)*((1+'Rent Roll'!$X19)^('Reimbursement Breakout'!BU$2-1))),"-")</f>
        <v>-</v>
      </c>
      <c r="BV99" s="92" t="str">
        <f>IF(BV$3='Rent Roll'!$U19,(('Rent Roll'!$W19*'Rent Roll'!$D19)*((1+'Rent Roll'!$X19)^('Reimbursement Breakout'!BV$2-1))),"-")</f>
        <v>-</v>
      </c>
      <c r="BW99" s="92" t="str">
        <f>IF(BW$3='Rent Roll'!$U19,(('Rent Roll'!$W19*'Rent Roll'!$D19)*((1+'Rent Roll'!$X19)^('Reimbursement Breakout'!BW$2-1))),"-")</f>
        <v>-</v>
      </c>
      <c r="BX99" s="92" t="str">
        <f>IF(BX$3='Rent Roll'!$U19,(('Rent Roll'!$W19*'Rent Roll'!$D19)*((1+'Rent Roll'!$X19)^('Reimbursement Breakout'!BX$2-1))),"-")</f>
        <v>-</v>
      </c>
      <c r="BY99" s="92" t="str">
        <f>IF(BY$3='Rent Roll'!$U19,(('Rent Roll'!$W19*'Rent Roll'!$D19)*((1+'Rent Roll'!$X19)^('Reimbursement Breakout'!BY$2-1))),"-")</f>
        <v>-</v>
      </c>
      <c r="BZ99" s="92" t="str">
        <f>IF(BZ$3='Rent Roll'!$U19,(('Rent Roll'!$W19*'Rent Roll'!$D19)*((1+'Rent Roll'!$X19)^('Reimbursement Breakout'!BZ$2-1))),"-")</f>
        <v>-</v>
      </c>
      <c r="CA99" s="92" t="str">
        <f>IF(CA$3='Rent Roll'!$U19,(('Rent Roll'!$W19*'Rent Roll'!$D19)*((1+'Rent Roll'!$X19)^('Reimbursement Breakout'!CA$2-1))),"-")</f>
        <v>-</v>
      </c>
      <c r="CB99" s="92" t="str">
        <f>IF(CB$3='Rent Roll'!$U19,(('Rent Roll'!$W19*'Rent Roll'!$D19)*((1+'Rent Roll'!$X19)^('Reimbursement Breakout'!CB$2-1))),"-")</f>
        <v>-</v>
      </c>
      <c r="CC99" s="92" t="str">
        <f>IF(CC$3='Rent Roll'!$U19,(('Rent Roll'!$W19*'Rent Roll'!$D19)*((1+'Rent Roll'!$X19)^('Reimbursement Breakout'!CC$2-1))),"-")</f>
        <v>-</v>
      </c>
      <c r="CD99" s="92" t="str">
        <f>IF(CD$3='Rent Roll'!$U19,(('Rent Roll'!$W19*'Rent Roll'!$D19)*((1+'Rent Roll'!$X19)^('Reimbursement Breakout'!CD$2-1))),"-")</f>
        <v>-</v>
      </c>
      <c r="CE99" s="92" t="str">
        <f>IF(CE$3='Rent Roll'!$U19,(('Rent Roll'!$W19*'Rent Roll'!$D19)*((1+'Rent Roll'!$X19)^('Reimbursement Breakout'!CE$2-1))),"-")</f>
        <v>-</v>
      </c>
      <c r="CF99" s="92" t="str">
        <f>IF(CF$3='Rent Roll'!$U19,(('Rent Roll'!$W19*'Rent Roll'!$D19)*((1+'Rent Roll'!$X19)^('Reimbursement Breakout'!CF$2-1))),"-")</f>
        <v>-</v>
      </c>
      <c r="CG99" s="92" t="str">
        <f>IF(CG$3='Rent Roll'!$U19,(('Rent Roll'!$W19*'Rent Roll'!$D19)*((1+'Rent Roll'!$X19)^('Reimbursement Breakout'!CG$2-1))),"-")</f>
        <v>-</v>
      </c>
      <c r="CH99" s="92" t="str">
        <f>IF(CH$3='Rent Roll'!$U19,(('Rent Roll'!$W19*'Rent Roll'!$D19)*((1+'Rent Roll'!$X19)^('Reimbursement Breakout'!CH$2-1))),"-")</f>
        <v>-</v>
      </c>
      <c r="CI99" s="92" t="str">
        <f>IF(CI$3='Rent Roll'!$U19,(('Rent Roll'!$W19*'Rent Roll'!$D19)*((1+'Rent Roll'!$X19)^('Reimbursement Breakout'!CI$2-1))),"-")</f>
        <v>-</v>
      </c>
      <c r="CJ99" s="92" t="str">
        <f>IF(CJ$3='Rent Roll'!$U19,(('Rent Roll'!$W19*'Rent Roll'!$D19)*((1+'Rent Roll'!$X19)^('Reimbursement Breakout'!CJ$2-1))),"-")</f>
        <v>-</v>
      </c>
      <c r="CK99" s="92" t="str">
        <f>IF(CK$3='Rent Roll'!$U19,(('Rent Roll'!$W19*'Rent Roll'!$D19)*((1+'Rent Roll'!$X19)^('Reimbursement Breakout'!CK$2-1))),"-")</f>
        <v>-</v>
      </c>
      <c r="CL99" s="92" t="str">
        <f>IF(CL$3='Rent Roll'!$U19,(('Rent Roll'!$W19*'Rent Roll'!$D19)*((1+'Rent Roll'!$X19)^('Reimbursement Breakout'!CL$2-1))),"-")</f>
        <v>-</v>
      </c>
      <c r="CM99" s="92" t="str">
        <f>IF(CM$3='Rent Roll'!$U19,(('Rent Roll'!$W19*'Rent Roll'!$D19)*((1+'Rent Roll'!$X19)^('Reimbursement Breakout'!CM$2-1))),"-")</f>
        <v>-</v>
      </c>
      <c r="CN99" s="92" t="str">
        <f>IF(CN$3='Rent Roll'!$U19,(('Rent Roll'!$W19*'Rent Roll'!$D19)*((1+'Rent Roll'!$X19)^('Reimbursement Breakout'!CN$2-1))),"-")</f>
        <v>-</v>
      </c>
      <c r="CO99" s="92" t="str">
        <f>IF(CO$3='Rent Roll'!$U19,(('Rent Roll'!$W19*'Rent Roll'!$D19)*((1+'Rent Roll'!$X19)^('Reimbursement Breakout'!CO$2-1))),"-")</f>
        <v>-</v>
      </c>
      <c r="CP99" s="92" t="str">
        <f>IF(CP$3='Rent Roll'!$U19,(('Rent Roll'!$W19*'Rent Roll'!$D19)*((1+'Rent Roll'!$X19)^('Reimbursement Breakout'!CP$2-1))),"-")</f>
        <v>-</v>
      </c>
      <c r="CQ99" s="92" t="str">
        <f>IF(CQ$3='Rent Roll'!$U19,(('Rent Roll'!$W19*'Rent Roll'!$D19)*((1+'Rent Roll'!$X19)^('Reimbursement Breakout'!CQ$2-1))),"-")</f>
        <v>-</v>
      </c>
      <c r="CR99" s="92" t="str">
        <f>IF(CR$3='Rent Roll'!$U19,(('Rent Roll'!$W19*'Rent Roll'!$D19)*((1+'Rent Roll'!$X19)^('Reimbursement Breakout'!CR$2-1))),"-")</f>
        <v>-</v>
      </c>
      <c r="CS99" s="92" t="str">
        <f>IF(CS$3='Rent Roll'!$U19,(('Rent Roll'!$W19*'Rent Roll'!$D19)*((1+'Rent Roll'!$X19)^('Reimbursement Breakout'!CS$2-1))),"-")</f>
        <v>-</v>
      </c>
      <c r="CT99" s="92" t="str">
        <f>IF(CT$3='Rent Roll'!$U19,(('Rent Roll'!$W19*'Rent Roll'!$D19)*((1+'Rent Roll'!$X19)^('Reimbursement Breakout'!CT$2-1))),"-")</f>
        <v>-</v>
      </c>
      <c r="CU99" s="92" t="str">
        <f>IF(CU$3='Rent Roll'!$U19,(('Rent Roll'!$W19*'Rent Roll'!$D19)*((1+'Rent Roll'!$X19)^('Reimbursement Breakout'!CU$2-1))),"-")</f>
        <v>-</v>
      </c>
      <c r="CV99" s="92" t="str">
        <f>IF(CV$3='Rent Roll'!$U19,(('Rent Roll'!$W19*'Rent Roll'!$D19)*((1+'Rent Roll'!$X19)^('Reimbursement Breakout'!CV$2-1))),"-")</f>
        <v>-</v>
      </c>
      <c r="CW99" s="92" t="str">
        <f>IF(CW$3='Rent Roll'!$U19,(('Rent Roll'!$W19*'Rent Roll'!$D19)*((1+'Rent Roll'!$X19)^('Reimbursement Breakout'!CW$2-1))),"-")</f>
        <v>-</v>
      </c>
      <c r="CX99" s="92" t="str">
        <f>IF(CX$3='Rent Roll'!$U19,(('Rent Roll'!$W19*'Rent Roll'!$D19)*((1+'Rent Roll'!$X19)^('Reimbursement Breakout'!CX$2-1))),"-")</f>
        <v>-</v>
      </c>
      <c r="CY99" s="92" t="str">
        <f>IF(CY$3='Rent Roll'!$U19,(('Rent Roll'!$W19*'Rent Roll'!$D19)*((1+'Rent Roll'!$X19)^('Reimbursement Breakout'!CY$2-1))),"-")</f>
        <v>-</v>
      </c>
      <c r="CZ99" s="92" t="str">
        <f>IF(CZ$3='Rent Roll'!$U19,(('Rent Roll'!$W19*'Rent Roll'!$D19)*((1+'Rent Roll'!$X19)^('Reimbursement Breakout'!CZ$2-1))),"-")</f>
        <v>-</v>
      </c>
      <c r="DA99" s="92" t="str">
        <f>IF(DA$3='Rent Roll'!$U19,(('Rent Roll'!$W19*'Rent Roll'!$D19)*((1+'Rent Roll'!$X19)^('Reimbursement Breakout'!DA$2-1))),"-")</f>
        <v>-</v>
      </c>
      <c r="DB99" s="92" t="str">
        <f>IF(DB$3='Rent Roll'!$U19,(('Rent Roll'!$W19*'Rent Roll'!$D19)*((1+'Rent Roll'!$X19)^('Reimbursement Breakout'!DB$2-1))),"-")</f>
        <v>-</v>
      </c>
      <c r="DC99" s="92" t="str">
        <f>IF(DC$3='Rent Roll'!$U19,(('Rent Roll'!$W19*'Rent Roll'!$D19)*((1+'Rent Roll'!$X19)^('Reimbursement Breakout'!DC$2-1))),"-")</f>
        <v>-</v>
      </c>
      <c r="DD99" s="92" t="str">
        <f>IF(DD$3='Rent Roll'!$U19,(('Rent Roll'!$W19*'Rent Roll'!$D19)*((1+'Rent Roll'!$X19)^('Reimbursement Breakout'!DD$2-1))),"-")</f>
        <v>-</v>
      </c>
      <c r="DE99" s="92" t="str">
        <f>IF(DE$3='Rent Roll'!$U19,(('Rent Roll'!$W19*'Rent Roll'!$D19)*((1+'Rent Roll'!$X19)^('Reimbursement Breakout'!DE$2-1))),"-")</f>
        <v>-</v>
      </c>
      <c r="DF99" s="92" t="str">
        <f>IF(DF$3='Rent Roll'!$U19,(('Rent Roll'!$W19*'Rent Roll'!$D19)*((1+'Rent Roll'!$X19)^('Reimbursement Breakout'!DF$2-1))),"-")</f>
        <v>-</v>
      </c>
      <c r="DG99" s="92" t="str">
        <f>IF(DG$3='Rent Roll'!$U19,(('Rent Roll'!$W19*'Rent Roll'!$D19)*((1+'Rent Roll'!$X19)^('Reimbursement Breakout'!DG$2-1))),"-")</f>
        <v>-</v>
      </c>
      <c r="DH99" s="92" t="str">
        <f>IF(DH$3='Rent Roll'!$U19,(('Rent Roll'!$W19*'Rent Roll'!$D19)*((1+'Rent Roll'!$X19)^('Reimbursement Breakout'!DH$2-1))),"-")</f>
        <v>-</v>
      </c>
      <c r="DI99" s="92" t="str">
        <f>IF(DI$3='Rent Roll'!$U19,(('Rent Roll'!$W19*'Rent Roll'!$D19)*((1+'Rent Roll'!$X19)^('Reimbursement Breakout'!DI$2-1))),"-")</f>
        <v>-</v>
      </c>
      <c r="DJ99" s="92" t="str">
        <f>IF(DJ$3='Rent Roll'!$U19,(('Rent Roll'!$W19*'Rent Roll'!$D19)*((1+'Rent Roll'!$X19)^('Reimbursement Breakout'!DJ$2-1))),"-")</f>
        <v>-</v>
      </c>
      <c r="DK99" s="92" t="str">
        <f>IF(DK$3='Rent Roll'!$U19,(('Rent Roll'!$W19*'Rent Roll'!$D19)*((1+'Rent Roll'!$X19)^('Reimbursement Breakout'!DK$2-1))),"-")</f>
        <v>-</v>
      </c>
      <c r="DL99" s="92" t="str">
        <f>IF(DL$3='Rent Roll'!$U19,(('Rent Roll'!$W19*'Rent Roll'!$D19)*((1+'Rent Roll'!$X19)^('Reimbursement Breakout'!DL$2-1))),"-")</f>
        <v>-</v>
      </c>
      <c r="DM99" s="92" t="str">
        <f>IF(DM$3='Rent Roll'!$U19,(('Rent Roll'!$W19*'Rent Roll'!$D19)*((1+'Rent Roll'!$X19)^('Reimbursement Breakout'!DM$2-1))),"-")</f>
        <v>-</v>
      </c>
      <c r="DN99" s="92" t="str">
        <f>IF(DN$3='Rent Roll'!$U19,(('Rent Roll'!$W19*'Rent Roll'!$D19)*((1+'Rent Roll'!$X19)^('Reimbursement Breakout'!DN$2-1))),"-")</f>
        <v>-</v>
      </c>
      <c r="DO99" s="92" t="str">
        <f>IF(DO$3='Rent Roll'!$U19,(('Rent Roll'!$W19*'Rent Roll'!$D19)*((1+'Rent Roll'!$X19)^('Reimbursement Breakout'!DO$2-1))),"-")</f>
        <v>-</v>
      </c>
      <c r="DP99" s="92" t="str">
        <f>IF(DP$3='Rent Roll'!$U19,(('Rent Roll'!$W19*'Rent Roll'!$D19)*((1+'Rent Roll'!$X19)^('Reimbursement Breakout'!DP$2-1))),"-")</f>
        <v>-</v>
      </c>
      <c r="DQ99" s="92" t="str">
        <f>IF(DQ$3='Rent Roll'!$U19,(('Rent Roll'!$W19*'Rent Roll'!$D19)*((1+'Rent Roll'!$X19)^('Reimbursement Breakout'!DQ$2-1))),"-")</f>
        <v>-</v>
      </c>
      <c r="DR99" s="92" t="str">
        <f>IF(DR$3='Rent Roll'!$U19,(('Rent Roll'!$W19*'Rent Roll'!$D19)*((1+'Rent Roll'!$X19)^('Reimbursement Breakout'!DR$2-1))),"-")</f>
        <v>-</v>
      </c>
      <c r="DS99" s="92" t="str">
        <f>IF(DS$3='Rent Roll'!$U19,(('Rent Roll'!$W19*'Rent Roll'!$D19)*((1+'Rent Roll'!$X19)^('Reimbursement Breakout'!DS$2-1))),"-")</f>
        <v>-</v>
      </c>
      <c r="DT99" s="92" t="str">
        <f>IF(DT$3='Rent Roll'!$U19,(('Rent Roll'!$W19*'Rent Roll'!$D19)*((1+'Rent Roll'!$X19)^('Reimbursement Breakout'!DT$2-1))),"-")</f>
        <v>-</v>
      </c>
      <c r="DU99" s="92" t="str">
        <f>IF(DU$3='Rent Roll'!$U19,(('Rent Roll'!$W19*'Rent Roll'!$D19)*((1+'Rent Roll'!$X19)^('Reimbursement Breakout'!DU$2-1))),"-")</f>
        <v>-</v>
      </c>
      <c r="DV99" s="92" t="str">
        <f>IF(DV$3='Rent Roll'!$U19,(('Rent Roll'!$W19*'Rent Roll'!$D19)*((1+'Rent Roll'!$X19)^('Reimbursement Breakout'!DV$2-1))),"-")</f>
        <v>-</v>
      </c>
      <c r="DW99" s="92" t="str">
        <f>IF(DW$3='Rent Roll'!$U19,(('Rent Roll'!$W19*'Rent Roll'!$D19)*((1+'Rent Roll'!$X19)^('Reimbursement Breakout'!DW$2-1))),"-")</f>
        <v>-</v>
      </c>
      <c r="DX99" s="92" t="str">
        <f>IF(DX$3='Rent Roll'!$U19,(('Rent Roll'!$W19*'Rent Roll'!$D19)*((1+'Rent Roll'!$X19)^('Reimbursement Breakout'!DX$2-1))),"-")</f>
        <v>-</v>
      </c>
      <c r="DY99" s="92" t="str">
        <f>IF(DY$3='Rent Roll'!$U19,(('Rent Roll'!$W19*'Rent Roll'!$D19)*((1+'Rent Roll'!$X19)^('Reimbursement Breakout'!DY$2-1))),"-")</f>
        <v>-</v>
      </c>
      <c r="DZ99" s="92" t="str">
        <f>IF(DZ$3='Rent Roll'!$U19,(('Rent Roll'!$W19*'Rent Roll'!$D19)*((1+'Rent Roll'!$X19)^('Reimbursement Breakout'!DZ$2-1))),"-")</f>
        <v>-</v>
      </c>
      <c r="EA99" s="92" t="str">
        <f>IF(EA$3='Rent Roll'!$U19,(('Rent Roll'!$W19*'Rent Roll'!$D19)*((1+'Rent Roll'!$X19)^('Reimbursement Breakout'!EA$2-1))),"-")</f>
        <v>-</v>
      </c>
      <c r="EB99" s="92" t="str">
        <f>IF(EB$3='Rent Roll'!$U19,(('Rent Roll'!$W19*'Rent Roll'!$D19)*((1+'Rent Roll'!$X19)^('Reimbursement Breakout'!EB$2-1))),"-")</f>
        <v>-</v>
      </c>
      <c r="EC99" s="92" t="str">
        <f>IF(EC$3='Rent Roll'!$U19,(('Rent Roll'!$W19*'Rent Roll'!$D19)*((1+'Rent Roll'!$X19)^('Reimbursement Breakout'!EC$2-1))),"-")</f>
        <v>-</v>
      </c>
      <c r="ED99" s="92" t="str">
        <f>IF(ED$3='Rent Roll'!$U19,(('Rent Roll'!$W19*'Rent Roll'!$D19)*((1+'Rent Roll'!$X19)^('Reimbursement Breakout'!ED$2-1))),"-")</f>
        <v>-</v>
      </c>
      <c r="EE99" s="92" t="str">
        <f>IF(EE$3='Rent Roll'!$U19,(('Rent Roll'!$W19*'Rent Roll'!$D19)*((1+'Rent Roll'!$X19)^('Reimbursement Breakout'!EE$2-1))),"-")</f>
        <v>-</v>
      </c>
      <c r="EF99" s="214" t="str">
        <f>IF(EF$3='Rent Roll'!$U19,(('Rent Roll'!$W19*'Rent Roll'!$D19)*((1+'Rent Roll'!$X19)^('Reimbursement Breakout'!EF$2-1))),"-")</f>
        <v>-</v>
      </c>
      <c r="EG99" s="251" t="s">
        <v>109</v>
      </c>
    </row>
    <row r="100" spans="2:137" x14ac:dyDescent="0.25">
      <c r="B100" s="291"/>
      <c r="C100" s="287" t="str">
        <f>CONCATENATE('Rent Roll'!B20&amp;" - "&amp;'Rent Roll'!C20)</f>
        <v xml:space="preserve"> - </v>
      </c>
      <c r="D100" s="214">
        <f t="shared" si="281"/>
        <v>0</v>
      </c>
      <c r="E100" s="92" t="str">
        <f>IF(E$3='Rent Roll'!$U20,(('Rent Roll'!$W20*'Rent Roll'!$D20)*((1+'Rent Roll'!$X20)^('Reimbursement Breakout'!E$2-1))),"-")</f>
        <v>-</v>
      </c>
      <c r="F100" s="92" t="str">
        <f>IF(F$3='Rent Roll'!$U20,(('Rent Roll'!$W20*'Rent Roll'!$D20)*((1+'Rent Roll'!$X20)^('Reimbursement Breakout'!F$2-1))),"-")</f>
        <v>-</v>
      </c>
      <c r="G100" s="92" t="str">
        <f>IF(G$3='Rent Roll'!$U20,(('Rent Roll'!$W20*'Rent Roll'!$D20)*((1+'Rent Roll'!$X20)^('Reimbursement Breakout'!G$2-1))),"-")</f>
        <v>-</v>
      </c>
      <c r="H100" s="92" t="str">
        <f>IF(H$3='Rent Roll'!$U20,(('Rent Roll'!$W20*'Rent Roll'!$D20)*((1+'Rent Roll'!$X20)^('Reimbursement Breakout'!H$2-1))),"-")</f>
        <v>-</v>
      </c>
      <c r="I100" s="92" t="str">
        <f>IF(I$3='Rent Roll'!$U20,(('Rent Roll'!$W20*'Rent Roll'!$D20)*((1+'Rent Roll'!$X20)^('Reimbursement Breakout'!I$2-1))),"-")</f>
        <v>-</v>
      </c>
      <c r="J100" s="92" t="str">
        <f>IF(J$3='Rent Roll'!$U20,(('Rent Roll'!$W20*'Rent Roll'!$D20)*((1+'Rent Roll'!$X20)^('Reimbursement Breakout'!J$2-1))),"-")</f>
        <v>-</v>
      </c>
      <c r="K100" s="92" t="str">
        <f>IF(K$3='Rent Roll'!$U20,(('Rent Roll'!$W20*'Rent Roll'!$D20)*((1+'Rent Roll'!$X20)^('Reimbursement Breakout'!K$2-1))),"-")</f>
        <v>-</v>
      </c>
      <c r="L100" s="92" t="str">
        <f>IF(L$3='Rent Roll'!$U20,(('Rent Roll'!$W20*'Rent Roll'!$D20)*((1+'Rent Roll'!$X20)^('Reimbursement Breakout'!L$2-1))),"-")</f>
        <v>-</v>
      </c>
      <c r="M100" s="92" t="str">
        <f>IF(M$3='Rent Roll'!$U20,(('Rent Roll'!$W20*'Rent Roll'!$D20)*((1+'Rent Roll'!$X20)^('Reimbursement Breakout'!M$2-1))),"-")</f>
        <v>-</v>
      </c>
      <c r="N100" s="92" t="str">
        <f>IF(N$3='Rent Roll'!$U20,(('Rent Roll'!$W20*'Rent Roll'!$D20)*((1+'Rent Roll'!$X20)^('Reimbursement Breakout'!N$2-1))),"-")</f>
        <v>-</v>
      </c>
      <c r="O100" s="92" t="str">
        <f>IF(O$3='Rent Roll'!$U20,(('Rent Roll'!$W20*'Rent Roll'!$D20)*((1+'Rent Roll'!$X20)^('Reimbursement Breakout'!O$2-1))),"-")</f>
        <v>-</v>
      </c>
      <c r="P100" s="92" t="str">
        <f>IF(P$3='Rent Roll'!$U20,(('Rent Roll'!$W20*'Rent Roll'!$D20)*((1+'Rent Roll'!$X20)^('Reimbursement Breakout'!P$2-1))),"-")</f>
        <v>-</v>
      </c>
      <c r="Q100" s="92" t="str">
        <f>IF(Q$3='Rent Roll'!$U20,(('Rent Roll'!$W20*'Rent Roll'!$D20)*((1+'Rent Roll'!$X20)^('Reimbursement Breakout'!Q$2-1))),"-")</f>
        <v>-</v>
      </c>
      <c r="R100" s="92" t="str">
        <f>IF(R$3='Rent Roll'!$U20,(('Rent Roll'!$W20*'Rent Roll'!$D20)*((1+'Rent Roll'!$X20)^('Reimbursement Breakout'!R$2-1))),"-")</f>
        <v>-</v>
      </c>
      <c r="S100" s="92" t="str">
        <f>IF(S$3='Rent Roll'!$U20,(('Rent Roll'!$W20*'Rent Roll'!$D20)*((1+'Rent Roll'!$X20)^('Reimbursement Breakout'!S$2-1))),"-")</f>
        <v>-</v>
      </c>
      <c r="T100" s="92" t="str">
        <f>IF(T$3='Rent Roll'!$U20,(('Rent Roll'!$W20*'Rent Roll'!$D20)*((1+'Rent Roll'!$X20)^('Reimbursement Breakout'!T$2-1))),"-")</f>
        <v>-</v>
      </c>
      <c r="U100" s="92" t="str">
        <f>IF(U$3='Rent Roll'!$U20,(('Rent Roll'!$W20*'Rent Roll'!$D20)*((1+'Rent Roll'!$X20)^('Reimbursement Breakout'!U$2-1))),"-")</f>
        <v>-</v>
      </c>
      <c r="V100" s="92" t="str">
        <f>IF(V$3='Rent Roll'!$U20,(('Rent Roll'!$W20*'Rent Roll'!$D20)*((1+'Rent Roll'!$X20)^('Reimbursement Breakout'!V$2-1))),"-")</f>
        <v>-</v>
      </c>
      <c r="W100" s="92" t="str">
        <f>IF(W$3='Rent Roll'!$U20,(('Rent Roll'!$W20*'Rent Roll'!$D20)*((1+'Rent Roll'!$X20)^('Reimbursement Breakout'!W$2-1))),"-")</f>
        <v>-</v>
      </c>
      <c r="X100" s="92" t="str">
        <f>IF(X$3='Rent Roll'!$U20,(('Rent Roll'!$W20*'Rent Roll'!$D20)*((1+'Rent Roll'!$X20)^('Reimbursement Breakout'!X$2-1))),"-")</f>
        <v>-</v>
      </c>
      <c r="Y100" s="92" t="str">
        <f>IF(Y$3='Rent Roll'!$U20,(('Rent Roll'!$W20*'Rent Roll'!$D20)*((1+'Rent Roll'!$X20)^('Reimbursement Breakout'!Y$2-1))),"-")</f>
        <v>-</v>
      </c>
      <c r="Z100" s="92" t="str">
        <f>IF(Z$3='Rent Roll'!$U20,(('Rent Roll'!$W20*'Rent Roll'!$D20)*((1+'Rent Roll'!$X20)^('Reimbursement Breakout'!Z$2-1))),"-")</f>
        <v>-</v>
      </c>
      <c r="AA100" s="92" t="str">
        <f>IF(AA$3='Rent Roll'!$U20,(('Rent Roll'!$W20*'Rent Roll'!$D20)*((1+'Rent Roll'!$X20)^('Reimbursement Breakout'!AA$2-1))),"-")</f>
        <v>-</v>
      </c>
      <c r="AB100" s="92" t="str">
        <f>IF(AB$3='Rent Roll'!$U20,(('Rent Roll'!$W20*'Rent Roll'!$D20)*((1+'Rent Roll'!$X20)^('Reimbursement Breakout'!AB$2-1))),"-")</f>
        <v>-</v>
      </c>
      <c r="AC100" s="92" t="str">
        <f>IF(AC$3='Rent Roll'!$U20,(('Rent Roll'!$W20*'Rent Roll'!$D20)*((1+'Rent Roll'!$X20)^('Reimbursement Breakout'!AC$2-1))),"-")</f>
        <v>-</v>
      </c>
      <c r="AD100" s="92" t="str">
        <f>IF(AD$3='Rent Roll'!$U20,(('Rent Roll'!$W20*'Rent Roll'!$D20)*((1+'Rent Roll'!$X20)^('Reimbursement Breakout'!AD$2-1))),"-")</f>
        <v>-</v>
      </c>
      <c r="AE100" s="92" t="str">
        <f>IF(AE$3='Rent Roll'!$U20,(('Rent Roll'!$W20*'Rent Roll'!$D20)*((1+'Rent Roll'!$X20)^('Reimbursement Breakout'!AE$2-1))),"-")</f>
        <v>-</v>
      </c>
      <c r="AF100" s="92" t="str">
        <f>IF(AF$3='Rent Roll'!$U20,(('Rent Roll'!$W20*'Rent Roll'!$D20)*((1+'Rent Roll'!$X20)^('Reimbursement Breakout'!AF$2-1))),"-")</f>
        <v>-</v>
      </c>
      <c r="AG100" s="92" t="str">
        <f>IF(AG$3='Rent Roll'!$U20,(('Rent Roll'!$W20*'Rent Roll'!$D20)*((1+'Rent Roll'!$X20)^('Reimbursement Breakout'!AG$2-1))),"-")</f>
        <v>-</v>
      </c>
      <c r="AH100" s="92" t="str">
        <f>IF(AH$3='Rent Roll'!$U20,(('Rent Roll'!$W20*'Rent Roll'!$D20)*((1+'Rent Roll'!$X20)^('Reimbursement Breakout'!AH$2-1))),"-")</f>
        <v>-</v>
      </c>
      <c r="AI100" s="92" t="str">
        <f>IF(AI$3='Rent Roll'!$U20,(('Rent Roll'!$W20*'Rent Roll'!$D20)*((1+'Rent Roll'!$X20)^('Reimbursement Breakout'!AI$2-1))),"-")</f>
        <v>-</v>
      </c>
      <c r="AJ100" s="92" t="str">
        <f>IF(AJ$3='Rent Roll'!$U20,(('Rent Roll'!$W20*'Rent Roll'!$D20)*((1+'Rent Roll'!$X20)^('Reimbursement Breakout'!AJ$2-1))),"-")</f>
        <v>-</v>
      </c>
      <c r="AK100" s="92" t="str">
        <f>IF(AK$3='Rent Roll'!$U20,(('Rent Roll'!$W20*'Rent Roll'!$D20)*((1+'Rent Roll'!$X20)^('Reimbursement Breakout'!AK$2-1))),"-")</f>
        <v>-</v>
      </c>
      <c r="AL100" s="92" t="str">
        <f>IF(AL$3='Rent Roll'!$U20,(('Rent Roll'!$W20*'Rent Roll'!$D20)*((1+'Rent Roll'!$X20)^('Reimbursement Breakout'!AL$2-1))),"-")</f>
        <v>-</v>
      </c>
      <c r="AM100" s="92" t="str">
        <f>IF(AM$3='Rent Roll'!$U20,(('Rent Roll'!$W20*'Rent Roll'!$D20)*((1+'Rent Roll'!$X20)^('Reimbursement Breakout'!AM$2-1))),"-")</f>
        <v>-</v>
      </c>
      <c r="AN100" s="92" t="str">
        <f>IF(AN$3='Rent Roll'!$U20,(('Rent Roll'!$W20*'Rent Roll'!$D20)*((1+'Rent Roll'!$X20)^('Reimbursement Breakout'!AN$2-1))),"-")</f>
        <v>-</v>
      </c>
      <c r="AO100" s="92" t="str">
        <f>IF(AO$3='Rent Roll'!$U20,(('Rent Roll'!$W20*'Rent Roll'!$D20)*((1+'Rent Roll'!$X20)^('Reimbursement Breakout'!AO$2-1))),"-")</f>
        <v>-</v>
      </c>
      <c r="AP100" s="92" t="str">
        <f>IF(AP$3='Rent Roll'!$U20,(('Rent Roll'!$W20*'Rent Roll'!$D20)*((1+'Rent Roll'!$X20)^('Reimbursement Breakout'!AP$2-1))),"-")</f>
        <v>-</v>
      </c>
      <c r="AQ100" s="92" t="str">
        <f>IF(AQ$3='Rent Roll'!$U20,(('Rent Roll'!$W20*'Rent Roll'!$D20)*((1+'Rent Roll'!$X20)^('Reimbursement Breakout'!AQ$2-1))),"-")</f>
        <v>-</v>
      </c>
      <c r="AR100" s="92" t="str">
        <f>IF(AR$3='Rent Roll'!$U20,(('Rent Roll'!$W20*'Rent Roll'!$D20)*((1+'Rent Roll'!$X20)^('Reimbursement Breakout'!AR$2-1))),"-")</f>
        <v>-</v>
      </c>
      <c r="AS100" s="92" t="str">
        <f>IF(AS$3='Rent Roll'!$U20,(('Rent Roll'!$W20*'Rent Roll'!$D20)*((1+'Rent Roll'!$X20)^('Reimbursement Breakout'!AS$2-1))),"-")</f>
        <v>-</v>
      </c>
      <c r="AT100" s="92" t="str">
        <f>IF(AT$3='Rent Roll'!$U20,(('Rent Roll'!$W20*'Rent Roll'!$D20)*((1+'Rent Roll'!$X20)^('Reimbursement Breakout'!AT$2-1))),"-")</f>
        <v>-</v>
      </c>
      <c r="AU100" s="92" t="str">
        <f>IF(AU$3='Rent Roll'!$U20,(('Rent Roll'!$W20*'Rent Roll'!$D20)*((1+'Rent Roll'!$X20)^('Reimbursement Breakout'!AU$2-1))),"-")</f>
        <v>-</v>
      </c>
      <c r="AV100" s="92" t="str">
        <f>IF(AV$3='Rent Roll'!$U20,(('Rent Roll'!$W20*'Rent Roll'!$D20)*((1+'Rent Roll'!$X20)^('Reimbursement Breakout'!AV$2-1))),"-")</f>
        <v>-</v>
      </c>
      <c r="AW100" s="92" t="str">
        <f>IF(AW$3='Rent Roll'!$U20,(('Rent Roll'!$W20*'Rent Roll'!$D20)*((1+'Rent Roll'!$X20)^('Reimbursement Breakout'!AW$2-1))),"-")</f>
        <v>-</v>
      </c>
      <c r="AX100" s="92" t="str">
        <f>IF(AX$3='Rent Roll'!$U20,(('Rent Roll'!$W20*'Rent Roll'!$D20)*((1+'Rent Roll'!$X20)^('Reimbursement Breakout'!AX$2-1))),"-")</f>
        <v>-</v>
      </c>
      <c r="AY100" s="92" t="str">
        <f>IF(AY$3='Rent Roll'!$U20,(('Rent Roll'!$W20*'Rent Roll'!$D20)*((1+'Rent Roll'!$X20)^('Reimbursement Breakout'!AY$2-1))),"-")</f>
        <v>-</v>
      </c>
      <c r="AZ100" s="92" t="str">
        <f>IF(AZ$3='Rent Roll'!$U20,(('Rent Roll'!$W20*'Rent Roll'!$D20)*((1+'Rent Roll'!$X20)^('Reimbursement Breakout'!AZ$2-1))),"-")</f>
        <v>-</v>
      </c>
      <c r="BA100" s="92" t="str">
        <f>IF(BA$3='Rent Roll'!$U20,(('Rent Roll'!$W20*'Rent Roll'!$D20)*((1+'Rent Roll'!$X20)^('Reimbursement Breakout'!BA$2-1))),"-")</f>
        <v>-</v>
      </c>
      <c r="BB100" s="92" t="str">
        <f>IF(BB$3='Rent Roll'!$U20,(('Rent Roll'!$W20*'Rent Roll'!$D20)*((1+'Rent Roll'!$X20)^('Reimbursement Breakout'!BB$2-1))),"-")</f>
        <v>-</v>
      </c>
      <c r="BC100" s="92" t="str">
        <f>IF(BC$3='Rent Roll'!$U20,(('Rent Roll'!$W20*'Rent Roll'!$D20)*((1+'Rent Roll'!$X20)^('Reimbursement Breakout'!BC$2-1))),"-")</f>
        <v>-</v>
      </c>
      <c r="BD100" s="92" t="str">
        <f>IF(BD$3='Rent Roll'!$U20,(('Rent Roll'!$W20*'Rent Roll'!$D20)*((1+'Rent Roll'!$X20)^('Reimbursement Breakout'!BD$2-1))),"-")</f>
        <v>-</v>
      </c>
      <c r="BE100" s="92" t="str">
        <f>IF(BE$3='Rent Roll'!$U20,(('Rent Roll'!$W20*'Rent Roll'!$D20)*((1+'Rent Roll'!$X20)^('Reimbursement Breakout'!BE$2-1))),"-")</f>
        <v>-</v>
      </c>
      <c r="BF100" s="92" t="str">
        <f>IF(BF$3='Rent Roll'!$U20,(('Rent Roll'!$W20*'Rent Roll'!$D20)*((1+'Rent Roll'!$X20)^('Reimbursement Breakout'!BF$2-1))),"-")</f>
        <v>-</v>
      </c>
      <c r="BG100" s="92" t="str">
        <f>IF(BG$3='Rent Roll'!$U20,(('Rent Roll'!$W20*'Rent Roll'!$D20)*((1+'Rent Roll'!$X20)^('Reimbursement Breakout'!BG$2-1))),"-")</f>
        <v>-</v>
      </c>
      <c r="BH100" s="92" t="str">
        <f>IF(BH$3='Rent Roll'!$U20,(('Rent Roll'!$W20*'Rent Roll'!$D20)*((1+'Rent Roll'!$X20)^('Reimbursement Breakout'!BH$2-1))),"-")</f>
        <v>-</v>
      </c>
      <c r="BI100" s="92" t="str">
        <f>IF(BI$3='Rent Roll'!$U20,(('Rent Roll'!$W20*'Rent Roll'!$D20)*((1+'Rent Roll'!$X20)^('Reimbursement Breakout'!BI$2-1))),"-")</f>
        <v>-</v>
      </c>
      <c r="BJ100" s="92" t="str">
        <f>IF(BJ$3='Rent Roll'!$U20,(('Rent Roll'!$W20*'Rent Roll'!$D20)*((1+'Rent Roll'!$X20)^('Reimbursement Breakout'!BJ$2-1))),"-")</f>
        <v>-</v>
      </c>
      <c r="BK100" s="92" t="str">
        <f>IF(BK$3='Rent Roll'!$U20,(('Rent Roll'!$W20*'Rent Roll'!$D20)*((1+'Rent Roll'!$X20)^('Reimbursement Breakout'!BK$2-1))),"-")</f>
        <v>-</v>
      </c>
      <c r="BL100" s="92" t="str">
        <f>IF(BL$3='Rent Roll'!$U20,(('Rent Roll'!$W20*'Rent Roll'!$D20)*((1+'Rent Roll'!$X20)^('Reimbursement Breakout'!BL$2-1))),"-")</f>
        <v>-</v>
      </c>
      <c r="BM100" s="92" t="str">
        <f>IF(BM$3='Rent Roll'!$U20,(('Rent Roll'!$W20*'Rent Roll'!$D20)*((1+'Rent Roll'!$X20)^('Reimbursement Breakout'!BM$2-1))),"-")</f>
        <v>-</v>
      </c>
      <c r="BN100" s="92" t="str">
        <f>IF(BN$3='Rent Roll'!$U20,(('Rent Roll'!$W20*'Rent Roll'!$D20)*((1+'Rent Roll'!$X20)^('Reimbursement Breakout'!BN$2-1))),"-")</f>
        <v>-</v>
      </c>
      <c r="BO100" s="92" t="str">
        <f>IF(BO$3='Rent Roll'!$U20,(('Rent Roll'!$W20*'Rent Roll'!$D20)*((1+'Rent Roll'!$X20)^('Reimbursement Breakout'!BO$2-1))),"-")</f>
        <v>-</v>
      </c>
      <c r="BP100" s="92" t="str">
        <f>IF(BP$3='Rent Roll'!$U20,(('Rent Roll'!$W20*'Rent Roll'!$D20)*((1+'Rent Roll'!$X20)^('Reimbursement Breakout'!BP$2-1))),"-")</f>
        <v>-</v>
      </c>
      <c r="BQ100" s="92" t="str">
        <f>IF(BQ$3='Rent Roll'!$U20,(('Rent Roll'!$W20*'Rent Roll'!$D20)*((1+'Rent Roll'!$X20)^('Reimbursement Breakout'!BQ$2-1))),"-")</f>
        <v>-</v>
      </c>
      <c r="BR100" s="92" t="str">
        <f>IF(BR$3='Rent Roll'!$U20,(('Rent Roll'!$W20*'Rent Roll'!$D20)*((1+'Rent Roll'!$X20)^('Reimbursement Breakout'!BR$2-1))),"-")</f>
        <v>-</v>
      </c>
      <c r="BS100" s="92" t="str">
        <f>IF(BS$3='Rent Roll'!$U20,(('Rent Roll'!$W20*'Rent Roll'!$D20)*((1+'Rent Roll'!$X20)^('Reimbursement Breakout'!BS$2-1))),"-")</f>
        <v>-</v>
      </c>
      <c r="BT100" s="92" t="str">
        <f>IF(BT$3='Rent Roll'!$U20,(('Rent Roll'!$W20*'Rent Roll'!$D20)*((1+'Rent Roll'!$X20)^('Reimbursement Breakout'!BT$2-1))),"-")</f>
        <v>-</v>
      </c>
      <c r="BU100" s="92" t="str">
        <f>IF(BU$3='Rent Roll'!$U20,(('Rent Roll'!$W20*'Rent Roll'!$D20)*((1+'Rent Roll'!$X20)^('Reimbursement Breakout'!BU$2-1))),"-")</f>
        <v>-</v>
      </c>
      <c r="BV100" s="92" t="str">
        <f>IF(BV$3='Rent Roll'!$U20,(('Rent Roll'!$W20*'Rent Roll'!$D20)*((1+'Rent Roll'!$X20)^('Reimbursement Breakout'!BV$2-1))),"-")</f>
        <v>-</v>
      </c>
      <c r="BW100" s="92" t="str">
        <f>IF(BW$3='Rent Roll'!$U20,(('Rent Roll'!$W20*'Rent Roll'!$D20)*((1+'Rent Roll'!$X20)^('Reimbursement Breakout'!BW$2-1))),"-")</f>
        <v>-</v>
      </c>
      <c r="BX100" s="92" t="str">
        <f>IF(BX$3='Rent Roll'!$U20,(('Rent Roll'!$W20*'Rent Roll'!$D20)*((1+'Rent Roll'!$X20)^('Reimbursement Breakout'!BX$2-1))),"-")</f>
        <v>-</v>
      </c>
      <c r="BY100" s="92" t="str">
        <f>IF(BY$3='Rent Roll'!$U20,(('Rent Roll'!$W20*'Rent Roll'!$D20)*((1+'Rent Roll'!$X20)^('Reimbursement Breakout'!BY$2-1))),"-")</f>
        <v>-</v>
      </c>
      <c r="BZ100" s="92" t="str">
        <f>IF(BZ$3='Rent Roll'!$U20,(('Rent Roll'!$W20*'Rent Roll'!$D20)*((1+'Rent Roll'!$X20)^('Reimbursement Breakout'!BZ$2-1))),"-")</f>
        <v>-</v>
      </c>
      <c r="CA100" s="92" t="str">
        <f>IF(CA$3='Rent Roll'!$U20,(('Rent Roll'!$W20*'Rent Roll'!$D20)*((1+'Rent Roll'!$X20)^('Reimbursement Breakout'!CA$2-1))),"-")</f>
        <v>-</v>
      </c>
      <c r="CB100" s="92" t="str">
        <f>IF(CB$3='Rent Roll'!$U20,(('Rent Roll'!$W20*'Rent Roll'!$D20)*((1+'Rent Roll'!$X20)^('Reimbursement Breakout'!CB$2-1))),"-")</f>
        <v>-</v>
      </c>
      <c r="CC100" s="92" t="str">
        <f>IF(CC$3='Rent Roll'!$U20,(('Rent Roll'!$W20*'Rent Roll'!$D20)*((1+'Rent Roll'!$X20)^('Reimbursement Breakout'!CC$2-1))),"-")</f>
        <v>-</v>
      </c>
      <c r="CD100" s="92" t="str">
        <f>IF(CD$3='Rent Roll'!$U20,(('Rent Roll'!$W20*'Rent Roll'!$D20)*((1+'Rent Roll'!$X20)^('Reimbursement Breakout'!CD$2-1))),"-")</f>
        <v>-</v>
      </c>
      <c r="CE100" s="92" t="str">
        <f>IF(CE$3='Rent Roll'!$U20,(('Rent Roll'!$W20*'Rent Roll'!$D20)*((1+'Rent Roll'!$X20)^('Reimbursement Breakout'!CE$2-1))),"-")</f>
        <v>-</v>
      </c>
      <c r="CF100" s="92" t="str">
        <f>IF(CF$3='Rent Roll'!$U20,(('Rent Roll'!$W20*'Rent Roll'!$D20)*((1+'Rent Roll'!$X20)^('Reimbursement Breakout'!CF$2-1))),"-")</f>
        <v>-</v>
      </c>
      <c r="CG100" s="92" t="str">
        <f>IF(CG$3='Rent Roll'!$U20,(('Rent Roll'!$W20*'Rent Roll'!$D20)*((1+'Rent Roll'!$X20)^('Reimbursement Breakout'!CG$2-1))),"-")</f>
        <v>-</v>
      </c>
      <c r="CH100" s="92" t="str">
        <f>IF(CH$3='Rent Roll'!$U20,(('Rent Roll'!$W20*'Rent Roll'!$D20)*((1+'Rent Roll'!$X20)^('Reimbursement Breakout'!CH$2-1))),"-")</f>
        <v>-</v>
      </c>
      <c r="CI100" s="92" t="str">
        <f>IF(CI$3='Rent Roll'!$U20,(('Rent Roll'!$W20*'Rent Roll'!$D20)*((1+'Rent Roll'!$X20)^('Reimbursement Breakout'!CI$2-1))),"-")</f>
        <v>-</v>
      </c>
      <c r="CJ100" s="92" t="str">
        <f>IF(CJ$3='Rent Roll'!$U20,(('Rent Roll'!$W20*'Rent Roll'!$D20)*((1+'Rent Roll'!$X20)^('Reimbursement Breakout'!CJ$2-1))),"-")</f>
        <v>-</v>
      </c>
      <c r="CK100" s="92" t="str">
        <f>IF(CK$3='Rent Roll'!$U20,(('Rent Roll'!$W20*'Rent Roll'!$D20)*((1+'Rent Roll'!$X20)^('Reimbursement Breakout'!CK$2-1))),"-")</f>
        <v>-</v>
      </c>
      <c r="CL100" s="92" t="str">
        <f>IF(CL$3='Rent Roll'!$U20,(('Rent Roll'!$W20*'Rent Roll'!$D20)*((1+'Rent Roll'!$X20)^('Reimbursement Breakout'!CL$2-1))),"-")</f>
        <v>-</v>
      </c>
      <c r="CM100" s="92" t="str">
        <f>IF(CM$3='Rent Roll'!$U20,(('Rent Roll'!$W20*'Rent Roll'!$D20)*((1+'Rent Roll'!$X20)^('Reimbursement Breakout'!CM$2-1))),"-")</f>
        <v>-</v>
      </c>
      <c r="CN100" s="92" t="str">
        <f>IF(CN$3='Rent Roll'!$U20,(('Rent Roll'!$W20*'Rent Roll'!$D20)*((1+'Rent Roll'!$X20)^('Reimbursement Breakout'!CN$2-1))),"-")</f>
        <v>-</v>
      </c>
      <c r="CO100" s="92" t="str">
        <f>IF(CO$3='Rent Roll'!$U20,(('Rent Roll'!$W20*'Rent Roll'!$D20)*((1+'Rent Roll'!$X20)^('Reimbursement Breakout'!CO$2-1))),"-")</f>
        <v>-</v>
      </c>
      <c r="CP100" s="92" t="str">
        <f>IF(CP$3='Rent Roll'!$U20,(('Rent Roll'!$W20*'Rent Roll'!$D20)*((1+'Rent Roll'!$X20)^('Reimbursement Breakout'!CP$2-1))),"-")</f>
        <v>-</v>
      </c>
      <c r="CQ100" s="92" t="str">
        <f>IF(CQ$3='Rent Roll'!$U20,(('Rent Roll'!$W20*'Rent Roll'!$D20)*((1+'Rent Roll'!$X20)^('Reimbursement Breakout'!CQ$2-1))),"-")</f>
        <v>-</v>
      </c>
      <c r="CR100" s="92" t="str">
        <f>IF(CR$3='Rent Roll'!$U20,(('Rent Roll'!$W20*'Rent Roll'!$D20)*((1+'Rent Roll'!$X20)^('Reimbursement Breakout'!CR$2-1))),"-")</f>
        <v>-</v>
      </c>
      <c r="CS100" s="92" t="str">
        <f>IF(CS$3='Rent Roll'!$U20,(('Rent Roll'!$W20*'Rent Roll'!$D20)*((1+'Rent Roll'!$X20)^('Reimbursement Breakout'!CS$2-1))),"-")</f>
        <v>-</v>
      </c>
      <c r="CT100" s="92" t="str">
        <f>IF(CT$3='Rent Roll'!$U20,(('Rent Roll'!$W20*'Rent Roll'!$D20)*((1+'Rent Roll'!$X20)^('Reimbursement Breakout'!CT$2-1))),"-")</f>
        <v>-</v>
      </c>
      <c r="CU100" s="92" t="str">
        <f>IF(CU$3='Rent Roll'!$U20,(('Rent Roll'!$W20*'Rent Roll'!$D20)*((1+'Rent Roll'!$X20)^('Reimbursement Breakout'!CU$2-1))),"-")</f>
        <v>-</v>
      </c>
      <c r="CV100" s="92" t="str">
        <f>IF(CV$3='Rent Roll'!$U20,(('Rent Roll'!$W20*'Rent Roll'!$D20)*((1+'Rent Roll'!$X20)^('Reimbursement Breakout'!CV$2-1))),"-")</f>
        <v>-</v>
      </c>
      <c r="CW100" s="92" t="str">
        <f>IF(CW$3='Rent Roll'!$U20,(('Rent Roll'!$W20*'Rent Roll'!$D20)*((1+'Rent Roll'!$X20)^('Reimbursement Breakout'!CW$2-1))),"-")</f>
        <v>-</v>
      </c>
      <c r="CX100" s="92" t="str">
        <f>IF(CX$3='Rent Roll'!$U20,(('Rent Roll'!$W20*'Rent Roll'!$D20)*((1+'Rent Roll'!$X20)^('Reimbursement Breakout'!CX$2-1))),"-")</f>
        <v>-</v>
      </c>
      <c r="CY100" s="92" t="str">
        <f>IF(CY$3='Rent Roll'!$U20,(('Rent Roll'!$W20*'Rent Roll'!$D20)*((1+'Rent Roll'!$X20)^('Reimbursement Breakout'!CY$2-1))),"-")</f>
        <v>-</v>
      </c>
      <c r="CZ100" s="92" t="str">
        <f>IF(CZ$3='Rent Roll'!$U20,(('Rent Roll'!$W20*'Rent Roll'!$D20)*((1+'Rent Roll'!$X20)^('Reimbursement Breakout'!CZ$2-1))),"-")</f>
        <v>-</v>
      </c>
      <c r="DA100" s="92" t="str">
        <f>IF(DA$3='Rent Roll'!$U20,(('Rent Roll'!$W20*'Rent Roll'!$D20)*((1+'Rent Roll'!$X20)^('Reimbursement Breakout'!DA$2-1))),"-")</f>
        <v>-</v>
      </c>
      <c r="DB100" s="92" t="str">
        <f>IF(DB$3='Rent Roll'!$U20,(('Rent Roll'!$W20*'Rent Roll'!$D20)*((1+'Rent Roll'!$X20)^('Reimbursement Breakout'!DB$2-1))),"-")</f>
        <v>-</v>
      </c>
      <c r="DC100" s="92" t="str">
        <f>IF(DC$3='Rent Roll'!$U20,(('Rent Roll'!$W20*'Rent Roll'!$D20)*((1+'Rent Roll'!$X20)^('Reimbursement Breakout'!DC$2-1))),"-")</f>
        <v>-</v>
      </c>
      <c r="DD100" s="92" t="str">
        <f>IF(DD$3='Rent Roll'!$U20,(('Rent Roll'!$W20*'Rent Roll'!$D20)*((1+'Rent Roll'!$X20)^('Reimbursement Breakout'!DD$2-1))),"-")</f>
        <v>-</v>
      </c>
      <c r="DE100" s="92" t="str">
        <f>IF(DE$3='Rent Roll'!$U20,(('Rent Roll'!$W20*'Rent Roll'!$D20)*((1+'Rent Roll'!$X20)^('Reimbursement Breakout'!DE$2-1))),"-")</f>
        <v>-</v>
      </c>
      <c r="DF100" s="92" t="str">
        <f>IF(DF$3='Rent Roll'!$U20,(('Rent Roll'!$W20*'Rent Roll'!$D20)*((1+'Rent Roll'!$X20)^('Reimbursement Breakout'!DF$2-1))),"-")</f>
        <v>-</v>
      </c>
      <c r="DG100" s="92" t="str">
        <f>IF(DG$3='Rent Roll'!$U20,(('Rent Roll'!$W20*'Rent Roll'!$D20)*((1+'Rent Roll'!$X20)^('Reimbursement Breakout'!DG$2-1))),"-")</f>
        <v>-</v>
      </c>
      <c r="DH100" s="92" t="str">
        <f>IF(DH$3='Rent Roll'!$U20,(('Rent Roll'!$W20*'Rent Roll'!$D20)*((1+'Rent Roll'!$X20)^('Reimbursement Breakout'!DH$2-1))),"-")</f>
        <v>-</v>
      </c>
      <c r="DI100" s="92" t="str">
        <f>IF(DI$3='Rent Roll'!$U20,(('Rent Roll'!$W20*'Rent Roll'!$D20)*((1+'Rent Roll'!$X20)^('Reimbursement Breakout'!DI$2-1))),"-")</f>
        <v>-</v>
      </c>
      <c r="DJ100" s="92" t="str">
        <f>IF(DJ$3='Rent Roll'!$U20,(('Rent Roll'!$W20*'Rent Roll'!$D20)*((1+'Rent Roll'!$X20)^('Reimbursement Breakout'!DJ$2-1))),"-")</f>
        <v>-</v>
      </c>
      <c r="DK100" s="92" t="str">
        <f>IF(DK$3='Rent Roll'!$U20,(('Rent Roll'!$W20*'Rent Roll'!$D20)*((1+'Rent Roll'!$X20)^('Reimbursement Breakout'!DK$2-1))),"-")</f>
        <v>-</v>
      </c>
      <c r="DL100" s="92" t="str">
        <f>IF(DL$3='Rent Roll'!$U20,(('Rent Roll'!$W20*'Rent Roll'!$D20)*((1+'Rent Roll'!$X20)^('Reimbursement Breakout'!DL$2-1))),"-")</f>
        <v>-</v>
      </c>
      <c r="DM100" s="92" t="str">
        <f>IF(DM$3='Rent Roll'!$U20,(('Rent Roll'!$W20*'Rent Roll'!$D20)*((1+'Rent Roll'!$X20)^('Reimbursement Breakout'!DM$2-1))),"-")</f>
        <v>-</v>
      </c>
      <c r="DN100" s="92" t="str">
        <f>IF(DN$3='Rent Roll'!$U20,(('Rent Roll'!$W20*'Rent Roll'!$D20)*((1+'Rent Roll'!$X20)^('Reimbursement Breakout'!DN$2-1))),"-")</f>
        <v>-</v>
      </c>
      <c r="DO100" s="92" t="str">
        <f>IF(DO$3='Rent Roll'!$U20,(('Rent Roll'!$W20*'Rent Roll'!$D20)*((1+'Rent Roll'!$X20)^('Reimbursement Breakout'!DO$2-1))),"-")</f>
        <v>-</v>
      </c>
      <c r="DP100" s="92" t="str">
        <f>IF(DP$3='Rent Roll'!$U20,(('Rent Roll'!$W20*'Rent Roll'!$D20)*((1+'Rent Roll'!$X20)^('Reimbursement Breakout'!DP$2-1))),"-")</f>
        <v>-</v>
      </c>
      <c r="DQ100" s="92" t="str">
        <f>IF(DQ$3='Rent Roll'!$U20,(('Rent Roll'!$W20*'Rent Roll'!$D20)*((1+'Rent Roll'!$X20)^('Reimbursement Breakout'!DQ$2-1))),"-")</f>
        <v>-</v>
      </c>
      <c r="DR100" s="92" t="str">
        <f>IF(DR$3='Rent Roll'!$U20,(('Rent Roll'!$W20*'Rent Roll'!$D20)*((1+'Rent Roll'!$X20)^('Reimbursement Breakout'!DR$2-1))),"-")</f>
        <v>-</v>
      </c>
      <c r="DS100" s="92" t="str">
        <f>IF(DS$3='Rent Roll'!$U20,(('Rent Roll'!$W20*'Rent Roll'!$D20)*((1+'Rent Roll'!$X20)^('Reimbursement Breakout'!DS$2-1))),"-")</f>
        <v>-</v>
      </c>
      <c r="DT100" s="92" t="str">
        <f>IF(DT$3='Rent Roll'!$U20,(('Rent Roll'!$W20*'Rent Roll'!$D20)*((1+'Rent Roll'!$X20)^('Reimbursement Breakout'!DT$2-1))),"-")</f>
        <v>-</v>
      </c>
      <c r="DU100" s="92" t="str">
        <f>IF(DU$3='Rent Roll'!$U20,(('Rent Roll'!$W20*'Rent Roll'!$D20)*((1+'Rent Roll'!$X20)^('Reimbursement Breakout'!DU$2-1))),"-")</f>
        <v>-</v>
      </c>
      <c r="DV100" s="92" t="str">
        <f>IF(DV$3='Rent Roll'!$U20,(('Rent Roll'!$W20*'Rent Roll'!$D20)*((1+'Rent Roll'!$X20)^('Reimbursement Breakout'!DV$2-1))),"-")</f>
        <v>-</v>
      </c>
      <c r="DW100" s="92" t="str">
        <f>IF(DW$3='Rent Roll'!$U20,(('Rent Roll'!$W20*'Rent Roll'!$D20)*((1+'Rent Roll'!$X20)^('Reimbursement Breakout'!DW$2-1))),"-")</f>
        <v>-</v>
      </c>
      <c r="DX100" s="92" t="str">
        <f>IF(DX$3='Rent Roll'!$U20,(('Rent Roll'!$W20*'Rent Roll'!$D20)*((1+'Rent Roll'!$X20)^('Reimbursement Breakout'!DX$2-1))),"-")</f>
        <v>-</v>
      </c>
      <c r="DY100" s="92" t="str">
        <f>IF(DY$3='Rent Roll'!$U20,(('Rent Roll'!$W20*'Rent Roll'!$D20)*((1+'Rent Roll'!$X20)^('Reimbursement Breakout'!DY$2-1))),"-")</f>
        <v>-</v>
      </c>
      <c r="DZ100" s="92" t="str">
        <f>IF(DZ$3='Rent Roll'!$U20,(('Rent Roll'!$W20*'Rent Roll'!$D20)*((1+'Rent Roll'!$X20)^('Reimbursement Breakout'!DZ$2-1))),"-")</f>
        <v>-</v>
      </c>
      <c r="EA100" s="92" t="str">
        <f>IF(EA$3='Rent Roll'!$U20,(('Rent Roll'!$W20*'Rent Roll'!$D20)*((1+'Rent Roll'!$X20)^('Reimbursement Breakout'!EA$2-1))),"-")</f>
        <v>-</v>
      </c>
      <c r="EB100" s="92" t="str">
        <f>IF(EB$3='Rent Roll'!$U20,(('Rent Roll'!$W20*'Rent Roll'!$D20)*((1+'Rent Roll'!$X20)^('Reimbursement Breakout'!EB$2-1))),"-")</f>
        <v>-</v>
      </c>
      <c r="EC100" s="92" t="str">
        <f>IF(EC$3='Rent Roll'!$U20,(('Rent Roll'!$W20*'Rent Roll'!$D20)*((1+'Rent Roll'!$X20)^('Reimbursement Breakout'!EC$2-1))),"-")</f>
        <v>-</v>
      </c>
      <c r="ED100" s="92" t="str">
        <f>IF(ED$3='Rent Roll'!$U20,(('Rent Roll'!$W20*'Rent Roll'!$D20)*((1+'Rent Roll'!$X20)^('Reimbursement Breakout'!ED$2-1))),"-")</f>
        <v>-</v>
      </c>
      <c r="EE100" s="92" t="str">
        <f>IF(EE$3='Rent Roll'!$U20,(('Rent Roll'!$W20*'Rent Roll'!$D20)*((1+'Rent Roll'!$X20)^('Reimbursement Breakout'!EE$2-1))),"-")</f>
        <v>-</v>
      </c>
      <c r="EF100" s="214" t="str">
        <f>IF(EF$3='Rent Roll'!$U20,(('Rent Roll'!$W20*'Rent Roll'!$D20)*((1+'Rent Roll'!$X20)^('Reimbursement Breakout'!EF$2-1))),"-")</f>
        <v>-</v>
      </c>
      <c r="EG100" s="251" t="s">
        <v>109</v>
      </c>
    </row>
    <row r="101" spans="2:137" x14ac:dyDescent="0.25">
      <c r="B101" s="291"/>
      <c r="C101" s="287" t="str">
        <f>CONCATENATE('Rent Roll'!B21&amp;" - "&amp;'Rent Roll'!C21)</f>
        <v xml:space="preserve"> - </v>
      </c>
      <c r="D101" s="214">
        <f t="shared" si="281"/>
        <v>0</v>
      </c>
      <c r="E101" s="92" t="str">
        <f>IF(E$3='Rent Roll'!$U21,(('Rent Roll'!$W21*'Rent Roll'!$D21)*((1+'Rent Roll'!$X21)^('Reimbursement Breakout'!E$2-1))),"-")</f>
        <v>-</v>
      </c>
      <c r="F101" s="92" t="str">
        <f>IF(F$3='Rent Roll'!$U21,(('Rent Roll'!$W21*'Rent Roll'!$D21)*((1+'Rent Roll'!$X21)^('Reimbursement Breakout'!F$2-1))),"-")</f>
        <v>-</v>
      </c>
      <c r="G101" s="92" t="str">
        <f>IF(G$3='Rent Roll'!$U21,(('Rent Roll'!$W21*'Rent Roll'!$D21)*((1+'Rent Roll'!$X21)^('Reimbursement Breakout'!G$2-1))),"-")</f>
        <v>-</v>
      </c>
      <c r="H101" s="92" t="str">
        <f>IF(H$3='Rent Roll'!$U21,(('Rent Roll'!$W21*'Rent Roll'!$D21)*((1+'Rent Roll'!$X21)^('Reimbursement Breakout'!H$2-1))),"-")</f>
        <v>-</v>
      </c>
      <c r="I101" s="92" t="str">
        <f>IF(I$3='Rent Roll'!$U21,(('Rent Roll'!$W21*'Rent Roll'!$D21)*((1+'Rent Roll'!$X21)^('Reimbursement Breakout'!I$2-1))),"-")</f>
        <v>-</v>
      </c>
      <c r="J101" s="92" t="str">
        <f>IF(J$3='Rent Roll'!$U21,(('Rent Roll'!$W21*'Rent Roll'!$D21)*((1+'Rent Roll'!$X21)^('Reimbursement Breakout'!J$2-1))),"-")</f>
        <v>-</v>
      </c>
      <c r="K101" s="92" t="str">
        <f>IF(K$3='Rent Roll'!$U21,(('Rent Roll'!$W21*'Rent Roll'!$D21)*((1+'Rent Roll'!$X21)^('Reimbursement Breakout'!K$2-1))),"-")</f>
        <v>-</v>
      </c>
      <c r="L101" s="92" t="str">
        <f>IF(L$3='Rent Roll'!$U21,(('Rent Roll'!$W21*'Rent Roll'!$D21)*((1+'Rent Roll'!$X21)^('Reimbursement Breakout'!L$2-1))),"-")</f>
        <v>-</v>
      </c>
      <c r="M101" s="92" t="str">
        <f>IF(M$3='Rent Roll'!$U21,(('Rent Roll'!$W21*'Rent Roll'!$D21)*((1+'Rent Roll'!$X21)^('Reimbursement Breakout'!M$2-1))),"-")</f>
        <v>-</v>
      </c>
      <c r="N101" s="92" t="str">
        <f>IF(N$3='Rent Roll'!$U21,(('Rent Roll'!$W21*'Rent Roll'!$D21)*((1+'Rent Roll'!$X21)^('Reimbursement Breakout'!N$2-1))),"-")</f>
        <v>-</v>
      </c>
      <c r="O101" s="92" t="str">
        <f>IF(O$3='Rent Roll'!$U21,(('Rent Roll'!$W21*'Rent Roll'!$D21)*((1+'Rent Roll'!$X21)^('Reimbursement Breakout'!O$2-1))),"-")</f>
        <v>-</v>
      </c>
      <c r="P101" s="92" t="str">
        <f>IF(P$3='Rent Roll'!$U21,(('Rent Roll'!$W21*'Rent Roll'!$D21)*((1+'Rent Roll'!$X21)^('Reimbursement Breakout'!P$2-1))),"-")</f>
        <v>-</v>
      </c>
      <c r="Q101" s="92" t="str">
        <f>IF(Q$3='Rent Roll'!$U21,(('Rent Roll'!$W21*'Rent Roll'!$D21)*((1+'Rent Roll'!$X21)^('Reimbursement Breakout'!Q$2-1))),"-")</f>
        <v>-</v>
      </c>
      <c r="R101" s="92" t="str">
        <f>IF(R$3='Rent Roll'!$U21,(('Rent Roll'!$W21*'Rent Roll'!$D21)*((1+'Rent Roll'!$X21)^('Reimbursement Breakout'!R$2-1))),"-")</f>
        <v>-</v>
      </c>
      <c r="S101" s="92" t="str">
        <f>IF(S$3='Rent Roll'!$U21,(('Rent Roll'!$W21*'Rent Roll'!$D21)*((1+'Rent Roll'!$X21)^('Reimbursement Breakout'!S$2-1))),"-")</f>
        <v>-</v>
      </c>
      <c r="T101" s="92" t="str">
        <f>IF(T$3='Rent Roll'!$U21,(('Rent Roll'!$W21*'Rent Roll'!$D21)*((1+'Rent Roll'!$X21)^('Reimbursement Breakout'!T$2-1))),"-")</f>
        <v>-</v>
      </c>
      <c r="U101" s="92" t="str">
        <f>IF(U$3='Rent Roll'!$U21,(('Rent Roll'!$W21*'Rent Roll'!$D21)*((1+'Rent Roll'!$X21)^('Reimbursement Breakout'!U$2-1))),"-")</f>
        <v>-</v>
      </c>
      <c r="V101" s="92" t="str">
        <f>IF(V$3='Rent Roll'!$U21,(('Rent Roll'!$W21*'Rent Roll'!$D21)*((1+'Rent Roll'!$X21)^('Reimbursement Breakout'!V$2-1))),"-")</f>
        <v>-</v>
      </c>
      <c r="W101" s="92" t="str">
        <f>IF(W$3='Rent Roll'!$U21,(('Rent Roll'!$W21*'Rent Roll'!$D21)*((1+'Rent Roll'!$X21)^('Reimbursement Breakout'!W$2-1))),"-")</f>
        <v>-</v>
      </c>
      <c r="X101" s="92" t="str">
        <f>IF(X$3='Rent Roll'!$U21,(('Rent Roll'!$W21*'Rent Roll'!$D21)*((1+'Rent Roll'!$X21)^('Reimbursement Breakout'!X$2-1))),"-")</f>
        <v>-</v>
      </c>
      <c r="Y101" s="92" t="str">
        <f>IF(Y$3='Rent Roll'!$U21,(('Rent Roll'!$W21*'Rent Roll'!$D21)*((1+'Rent Roll'!$X21)^('Reimbursement Breakout'!Y$2-1))),"-")</f>
        <v>-</v>
      </c>
      <c r="Z101" s="92" t="str">
        <f>IF(Z$3='Rent Roll'!$U21,(('Rent Roll'!$W21*'Rent Roll'!$D21)*((1+'Rent Roll'!$X21)^('Reimbursement Breakout'!Z$2-1))),"-")</f>
        <v>-</v>
      </c>
      <c r="AA101" s="92" t="str">
        <f>IF(AA$3='Rent Roll'!$U21,(('Rent Roll'!$W21*'Rent Roll'!$D21)*((1+'Rent Roll'!$X21)^('Reimbursement Breakout'!AA$2-1))),"-")</f>
        <v>-</v>
      </c>
      <c r="AB101" s="92" t="str">
        <f>IF(AB$3='Rent Roll'!$U21,(('Rent Roll'!$W21*'Rent Roll'!$D21)*((1+'Rent Roll'!$X21)^('Reimbursement Breakout'!AB$2-1))),"-")</f>
        <v>-</v>
      </c>
      <c r="AC101" s="92" t="str">
        <f>IF(AC$3='Rent Roll'!$U21,(('Rent Roll'!$W21*'Rent Roll'!$D21)*((1+'Rent Roll'!$X21)^('Reimbursement Breakout'!AC$2-1))),"-")</f>
        <v>-</v>
      </c>
      <c r="AD101" s="92" t="str">
        <f>IF(AD$3='Rent Roll'!$U21,(('Rent Roll'!$W21*'Rent Roll'!$D21)*((1+'Rent Roll'!$X21)^('Reimbursement Breakout'!AD$2-1))),"-")</f>
        <v>-</v>
      </c>
      <c r="AE101" s="92" t="str">
        <f>IF(AE$3='Rent Roll'!$U21,(('Rent Roll'!$W21*'Rent Roll'!$D21)*((1+'Rent Roll'!$X21)^('Reimbursement Breakout'!AE$2-1))),"-")</f>
        <v>-</v>
      </c>
      <c r="AF101" s="92" t="str">
        <f>IF(AF$3='Rent Roll'!$U21,(('Rent Roll'!$W21*'Rent Roll'!$D21)*((1+'Rent Roll'!$X21)^('Reimbursement Breakout'!AF$2-1))),"-")</f>
        <v>-</v>
      </c>
      <c r="AG101" s="92" t="str">
        <f>IF(AG$3='Rent Roll'!$U21,(('Rent Roll'!$W21*'Rent Roll'!$D21)*((1+'Rent Roll'!$X21)^('Reimbursement Breakout'!AG$2-1))),"-")</f>
        <v>-</v>
      </c>
      <c r="AH101" s="92" t="str">
        <f>IF(AH$3='Rent Roll'!$U21,(('Rent Roll'!$W21*'Rent Roll'!$D21)*((1+'Rent Roll'!$X21)^('Reimbursement Breakout'!AH$2-1))),"-")</f>
        <v>-</v>
      </c>
      <c r="AI101" s="92" t="str">
        <f>IF(AI$3='Rent Roll'!$U21,(('Rent Roll'!$W21*'Rent Roll'!$D21)*((1+'Rent Roll'!$X21)^('Reimbursement Breakout'!AI$2-1))),"-")</f>
        <v>-</v>
      </c>
      <c r="AJ101" s="92" t="str">
        <f>IF(AJ$3='Rent Roll'!$U21,(('Rent Roll'!$W21*'Rent Roll'!$D21)*((1+'Rent Roll'!$X21)^('Reimbursement Breakout'!AJ$2-1))),"-")</f>
        <v>-</v>
      </c>
      <c r="AK101" s="92" t="str">
        <f>IF(AK$3='Rent Roll'!$U21,(('Rent Roll'!$W21*'Rent Roll'!$D21)*((1+'Rent Roll'!$X21)^('Reimbursement Breakout'!AK$2-1))),"-")</f>
        <v>-</v>
      </c>
      <c r="AL101" s="92" t="str">
        <f>IF(AL$3='Rent Roll'!$U21,(('Rent Roll'!$W21*'Rent Roll'!$D21)*((1+'Rent Roll'!$X21)^('Reimbursement Breakout'!AL$2-1))),"-")</f>
        <v>-</v>
      </c>
      <c r="AM101" s="92" t="str">
        <f>IF(AM$3='Rent Roll'!$U21,(('Rent Roll'!$W21*'Rent Roll'!$D21)*((1+'Rent Roll'!$X21)^('Reimbursement Breakout'!AM$2-1))),"-")</f>
        <v>-</v>
      </c>
      <c r="AN101" s="92" t="str">
        <f>IF(AN$3='Rent Roll'!$U21,(('Rent Roll'!$W21*'Rent Roll'!$D21)*((1+'Rent Roll'!$X21)^('Reimbursement Breakout'!AN$2-1))),"-")</f>
        <v>-</v>
      </c>
      <c r="AO101" s="92" t="str">
        <f>IF(AO$3='Rent Roll'!$U21,(('Rent Roll'!$W21*'Rent Roll'!$D21)*((1+'Rent Roll'!$X21)^('Reimbursement Breakout'!AO$2-1))),"-")</f>
        <v>-</v>
      </c>
      <c r="AP101" s="92" t="str">
        <f>IF(AP$3='Rent Roll'!$U21,(('Rent Roll'!$W21*'Rent Roll'!$D21)*((1+'Rent Roll'!$X21)^('Reimbursement Breakout'!AP$2-1))),"-")</f>
        <v>-</v>
      </c>
      <c r="AQ101" s="92" t="str">
        <f>IF(AQ$3='Rent Roll'!$U21,(('Rent Roll'!$W21*'Rent Roll'!$D21)*((1+'Rent Roll'!$X21)^('Reimbursement Breakout'!AQ$2-1))),"-")</f>
        <v>-</v>
      </c>
      <c r="AR101" s="92" t="str">
        <f>IF(AR$3='Rent Roll'!$U21,(('Rent Roll'!$W21*'Rent Roll'!$D21)*((1+'Rent Roll'!$X21)^('Reimbursement Breakout'!AR$2-1))),"-")</f>
        <v>-</v>
      </c>
      <c r="AS101" s="92" t="str">
        <f>IF(AS$3='Rent Roll'!$U21,(('Rent Roll'!$W21*'Rent Roll'!$D21)*((1+'Rent Roll'!$X21)^('Reimbursement Breakout'!AS$2-1))),"-")</f>
        <v>-</v>
      </c>
      <c r="AT101" s="92" t="str">
        <f>IF(AT$3='Rent Roll'!$U21,(('Rent Roll'!$W21*'Rent Roll'!$D21)*((1+'Rent Roll'!$X21)^('Reimbursement Breakout'!AT$2-1))),"-")</f>
        <v>-</v>
      </c>
      <c r="AU101" s="92" t="str">
        <f>IF(AU$3='Rent Roll'!$U21,(('Rent Roll'!$W21*'Rent Roll'!$D21)*((1+'Rent Roll'!$X21)^('Reimbursement Breakout'!AU$2-1))),"-")</f>
        <v>-</v>
      </c>
      <c r="AV101" s="92" t="str">
        <f>IF(AV$3='Rent Roll'!$U21,(('Rent Roll'!$W21*'Rent Roll'!$D21)*((1+'Rent Roll'!$X21)^('Reimbursement Breakout'!AV$2-1))),"-")</f>
        <v>-</v>
      </c>
      <c r="AW101" s="92" t="str">
        <f>IF(AW$3='Rent Roll'!$U21,(('Rent Roll'!$W21*'Rent Roll'!$D21)*((1+'Rent Roll'!$X21)^('Reimbursement Breakout'!AW$2-1))),"-")</f>
        <v>-</v>
      </c>
      <c r="AX101" s="92" t="str">
        <f>IF(AX$3='Rent Roll'!$U21,(('Rent Roll'!$W21*'Rent Roll'!$D21)*((1+'Rent Roll'!$X21)^('Reimbursement Breakout'!AX$2-1))),"-")</f>
        <v>-</v>
      </c>
      <c r="AY101" s="92" t="str">
        <f>IF(AY$3='Rent Roll'!$U21,(('Rent Roll'!$W21*'Rent Roll'!$D21)*((1+'Rent Roll'!$X21)^('Reimbursement Breakout'!AY$2-1))),"-")</f>
        <v>-</v>
      </c>
      <c r="AZ101" s="92" t="str">
        <f>IF(AZ$3='Rent Roll'!$U21,(('Rent Roll'!$W21*'Rent Roll'!$D21)*((1+'Rent Roll'!$X21)^('Reimbursement Breakout'!AZ$2-1))),"-")</f>
        <v>-</v>
      </c>
      <c r="BA101" s="92" t="str">
        <f>IF(BA$3='Rent Roll'!$U21,(('Rent Roll'!$W21*'Rent Roll'!$D21)*((1+'Rent Roll'!$X21)^('Reimbursement Breakout'!BA$2-1))),"-")</f>
        <v>-</v>
      </c>
      <c r="BB101" s="92" t="str">
        <f>IF(BB$3='Rent Roll'!$U21,(('Rent Roll'!$W21*'Rent Roll'!$D21)*((1+'Rent Roll'!$X21)^('Reimbursement Breakout'!BB$2-1))),"-")</f>
        <v>-</v>
      </c>
      <c r="BC101" s="92" t="str">
        <f>IF(BC$3='Rent Roll'!$U21,(('Rent Roll'!$W21*'Rent Roll'!$D21)*((1+'Rent Roll'!$X21)^('Reimbursement Breakout'!BC$2-1))),"-")</f>
        <v>-</v>
      </c>
      <c r="BD101" s="92" t="str">
        <f>IF(BD$3='Rent Roll'!$U21,(('Rent Roll'!$W21*'Rent Roll'!$D21)*((1+'Rent Roll'!$X21)^('Reimbursement Breakout'!BD$2-1))),"-")</f>
        <v>-</v>
      </c>
      <c r="BE101" s="92" t="str">
        <f>IF(BE$3='Rent Roll'!$U21,(('Rent Roll'!$W21*'Rent Roll'!$D21)*((1+'Rent Roll'!$X21)^('Reimbursement Breakout'!BE$2-1))),"-")</f>
        <v>-</v>
      </c>
      <c r="BF101" s="92" t="str">
        <f>IF(BF$3='Rent Roll'!$U21,(('Rent Roll'!$W21*'Rent Roll'!$D21)*((1+'Rent Roll'!$X21)^('Reimbursement Breakout'!BF$2-1))),"-")</f>
        <v>-</v>
      </c>
      <c r="BG101" s="92" t="str">
        <f>IF(BG$3='Rent Roll'!$U21,(('Rent Roll'!$W21*'Rent Roll'!$D21)*((1+'Rent Roll'!$X21)^('Reimbursement Breakout'!BG$2-1))),"-")</f>
        <v>-</v>
      </c>
      <c r="BH101" s="92" t="str">
        <f>IF(BH$3='Rent Roll'!$U21,(('Rent Roll'!$W21*'Rent Roll'!$D21)*((1+'Rent Roll'!$X21)^('Reimbursement Breakout'!BH$2-1))),"-")</f>
        <v>-</v>
      </c>
      <c r="BI101" s="92" t="str">
        <f>IF(BI$3='Rent Roll'!$U21,(('Rent Roll'!$W21*'Rent Roll'!$D21)*((1+'Rent Roll'!$X21)^('Reimbursement Breakout'!BI$2-1))),"-")</f>
        <v>-</v>
      </c>
      <c r="BJ101" s="92" t="str">
        <f>IF(BJ$3='Rent Roll'!$U21,(('Rent Roll'!$W21*'Rent Roll'!$D21)*((1+'Rent Roll'!$X21)^('Reimbursement Breakout'!BJ$2-1))),"-")</f>
        <v>-</v>
      </c>
      <c r="BK101" s="92" t="str">
        <f>IF(BK$3='Rent Roll'!$U21,(('Rent Roll'!$W21*'Rent Roll'!$D21)*((1+'Rent Roll'!$X21)^('Reimbursement Breakout'!BK$2-1))),"-")</f>
        <v>-</v>
      </c>
      <c r="BL101" s="92" t="str">
        <f>IF(BL$3='Rent Roll'!$U21,(('Rent Roll'!$W21*'Rent Roll'!$D21)*((1+'Rent Roll'!$X21)^('Reimbursement Breakout'!BL$2-1))),"-")</f>
        <v>-</v>
      </c>
      <c r="BM101" s="92" t="str">
        <f>IF(BM$3='Rent Roll'!$U21,(('Rent Roll'!$W21*'Rent Roll'!$D21)*((1+'Rent Roll'!$X21)^('Reimbursement Breakout'!BM$2-1))),"-")</f>
        <v>-</v>
      </c>
      <c r="BN101" s="92" t="str">
        <f>IF(BN$3='Rent Roll'!$U21,(('Rent Roll'!$W21*'Rent Roll'!$D21)*((1+'Rent Roll'!$X21)^('Reimbursement Breakout'!BN$2-1))),"-")</f>
        <v>-</v>
      </c>
      <c r="BO101" s="92" t="str">
        <f>IF(BO$3='Rent Roll'!$U21,(('Rent Roll'!$W21*'Rent Roll'!$D21)*((1+'Rent Roll'!$X21)^('Reimbursement Breakout'!BO$2-1))),"-")</f>
        <v>-</v>
      </c>
      <c r="BP101" s="92" t="str">
        <f>IF(BP$3='Rent Roll'!$U21,(('Rent Roll'!$W21*'Rent Roll'!$D21)*((1+'Rent Roll'!$X21)^('Reimbursement Breakout'!BP$2-1))),"-")</f>
        <v>-</v>
      </c>
      <c r="BQ101" s="92" t="str">
        <f>IF(BQ$3='Rent Roll'!$U21,(('Rent Roll'!$W21*'Rent Roll'!$D21)*((1+'Rent Roll'!$X21)^('Reimbursement Breakout'!BQ$2-1))),"-")</f>
        <v>-</v>
      </c>
      <c r="BR101" s="92" t="str">
        <f>IF(BR$3='Rent Roll'!$U21,(('Rent Roll'!$W21*'Rent Roll'!$D21)*((1+'Rent Roll'!$X21)^('Reimbursement Breakout'!BR$2-1))),"-")</f>
        <v>-</v>
      </c>
      <c r="BS101" s="92" t="str">
        <f>IF(BS$3='Rent Roll'!$U21,(('Rent Roll'!$W21*'Rent Roll'!$D21)*((1+'Rent Roll'!$X21)^('Reimbursement Breakout'!BS$2-1))),"-")</f>
        <v>-</v>
      </c>
      <c r="BT101" s="92" t="str">
        <f>IF(BT$3='Rent Roll'!$U21,(('Rent Roll'!$W21*'Rent Roll'!$D21)*((1+'Rent Roll'!$X21)^('Reimbursement Breakout'!BT$2-1))),"-")</f>
        <v>-</v>
      </c>
      <c r="BU101" s="92" t="str">
        <f>IF(BU$3='Rent Roll'!$U21,(('Rent Roll'!$W21*'Rent Roll'!$D21)*((1+'Rent Roll'!$X21)^('Reimbursement Breakout'!BU$2-1))),"-")</f>
        <v>-</v>
      </c>
      <c r="BV101" s="92" t="str">
        <f>IF(BV$3='Rent Roll'!$U21,(('Rent Roll'!$W21*'Rent Roll'!$D21)*((1+'Rent Roll'!$X21)^('Reimbursement Breakout'!BV$2-1))),"-")</f>
        <v>-</v>
      </c>
      <c r="BW101" s="92" t="str">
        <f>IF(BW$3='Rent Roll'!$U21,(('Rent Roll'!$W21*'Rent Roll'!$D21)*((1+'Rent Roll'!$X21)^('Reimbursement Breakout'!BW$2-1))),"-")</f>
        <v>-</v>
      </c>
      <c r="BX101" s="92" t="str">
        <f>IF(BX$3='Rent Roll'!$U21,(('Rent Roll'!$W21*'Rent Roll'!$D21)*((1+'Rent Roll'!$X21)^('Reimbursement Breakout'!BX$2-1))),"-")</f>
        <v>-</v>
      </c>
      <c r="BY101" s="92" t="str">
        <f>IF(BY$3='Rent Roll'!$U21,(('Rent Roll'!$W21*'Rent Roll'!$D21)*((1+'Rent Roll'!$X21)^('Reimbursement Breakout'!BY$2-1))),"-")</f>
        <v>-</v>
      </c>
      <c r="BZ101" s="92" t="str">
        <f>IF(BZ$3='Rent Roll'!$U21,(('Rent Roll'!$W21*'Rent Roll'!$D21)*((1+'Rent Roll'!$X21)^('Reimbursement Breakout'!BZ$2-1))),"-")</f>
        <v>-</v>
      </c>
      <c r="CA101" s="92" t="str">
        <f>IF(CA$3='Rent Roll'!$U21,(('Rent Roll'!$W21*'Rent Roll'!$D21)*((1+'Rent Roll'!$X21)^('Reimbursement Breakout'!CA$2-1))),"-")</f>
        <v>-</v>
      </c>
      <c r="CB101" s="92" t="str">
        <f>IF(CB$3='Rent Roll'!$U21,(('Rent Roll'!$W21*'Rent Roll'!$D21)*((1+'Rent Roll'!$X21)^('Reimbursement Breakout'!CB$2-1))),"-")</f>
        <v>-</v>
      </c>
      <c r="CC101" s="92" t="str">
        <f>IF(CC$3='Rent Roll'!$U21,(('Rent Roll'!$W21*'Rent Roll'!$D21)*((1+'Rent Roll'!$X21)^('Reimbursement Breakout'!CC$2-1))),"-")</f>
        <v>-</v>
      </c>
      <c r="CD101" s="92" t="str">
        <f>IF(CD$3='Rent Roll'!$U21,(('Rent Roll'!$W21*'Rent Roll'!$D21)*((1+'Rent Roll'!$X21)^('Reimbursement Breakout'!CD$2-1))),"-")</f>
        <v>-</v>
      </c>
      <c r="CE101" s="92" t="str">
        <f>IF(CE$3='Rent Roll'!$U21,(('Rent Roll'!$W21*'Rent Roll'!$D21)*((1+'Rent Roll'!$X21)^('Reimbursement Breakout'!CE$2-1))),"-")</f>
        <v>-</v>
      </c>
      <c r="CF101" s="92" t="str">
        <f>IF(CF$3='Rent Roll'!$U21,(('Rent Roll'!$W21*'Rent Roll'!$D21)*((1+'Rent Roll'!$X21)^('Reimbursement Breakout'!CF$2-1))),"-")</f>
        <v>-</v>
      </c>
      <c r="CG101" s="92" t="str">
        <f>IF(CG$3='Rent Roll'!$U21,(('Rent Roll'!$W21*'Rent Roll'!$D21)*((1+'Rent Roll'!$X21)^('Reimbursement Breakout'!CG$2-1))),"-")</f>
        <v>-</v>
      </c>
      <c r="CH101" s="92" t="str">
        <f>IF(CH$3='Rent Roll'!$U21,(('Rent Roll'!$W21*'Rent Roll'!$D21)*((1+'Rent Roll'!$X21)^('Reimbursement Breakout'!CH$2-1))),"-")</f>
        <v>-</v>
      </c>
      <c r="CI101" s="92" t="str">
        <f>IF(CI$3='Rent Roll'!$U21,(('Rent Roll'!$W21*'Rent Roll'!$D21)*((1+'Rent Roll'!$X21)^('Reimbursement Breakout'!CI$2-1))),"-")</f>
        <v>-</v>
      </c>
      <c r="CJ101" s="92" t="str">
        <f>IF(CJ$3='Rent Roll'!$U21,(('Rent Roll'!$W21*'Rent Roll'!$D21)*((1+'Rent Roll'!$X21)^('Reimbursement Breakout'!CJ$2-1))),"-")</f>
        <v>-</v>
      </c>
      <c r="CK101" s="92" t="str">
        <f>IF(CK$3='Rent Roll'!$U21,(('Rent Roll'!$W21*'Rent Roll'!$D21)*((1+'Rent Roll'!$X21)^('Reimbursement Breakout'!CK$2-1))),"-")</f>
        <v>-</v>
      </c>
      <c r="CL101" s="92" t="str">
        <f>IF(CL$3='Rent Roll'!$U21,(('Rent Roll'!$W21*'Rent Roll'!$D21)*((1+'Rent Roll'!$X21)^('Reimbursement Breakout'!CL$2-1))),"-")</f>
        <v>-</v>
      </c>
      <c r="CM101" s="92" t="str">
        <f>IF(CM$3='Rent Roll'!$U21,(('Rent Roll'!$W21*'Rent Roll'!$D21)*((1+'Rent Roll'!$X21)^('Reimbursement Breakout'!CM$2-1))),"-")</f>
        <v>-</v>
      </c>
      <c r="CN101" s="92" t="str">
        <f>IF(CN$3='Rent Roll'!$U21,(('Rent Roll'!$W21*'Rent Roll'!$D21)*((1+'Rent Roll'!$X21)^('Reimbursement Breakout'!CN$2-1))),"-")</f>
        <v>-</v>
      </c>
      <c r="CO101" s="92" t="str">
        <f>IF(CO$3='Rent Roll'!$U21,(('Rent Roll'!$W21*'Rent Roll'!$D21)*((1+'Rent Roll'!$X21)^('Reimbursement Breakout'!CO$2-1))),"-")</f>
        <v>-</v>
      </c>
      <c r="CP101" s="92" t="str">
        <f>IF(CP$3='Rent Roll'!$U21,(('Rent Roll'!$W21*'Rent Roll'!$D21)*((1+'Rent Roll'!$X21)^('Reimbursement Breakout'!CP$2-1))),"-")</f>
        <v>-</v>
      </c>
      <c r="CQ101" s="92" t="str">
        <f>IF(CQ$3='Rent Roll'!$U21,(('Rent Roll'!$W21*'Rent Roll'!$D21)*((1+'Rent Roll'!$X21)^('Reimbursement Breakout'!CQ$2-1))),"-")</f>
        <v>-</v>
      </c>
      <c r="CR101" s="92" t="str">
        <f>IF(CR$3='Rent Roll'!$U21,(('Rent Roll'!$W21*'Rent Roll'!$D21)*((1+'Rent Roll'!$X21)^('Reimbursement Breakout'!CR$2-1))),"-")</f>
        <v>-</v>
      </c>
      <c r="CS101" s="92" t="str">
        <f>IF(CS$3='Rent Roll'!$U21,(('Rent Roll'!$W21*'Rent Roll'!$D21)*((1+'Rent Roll'!$X21)^('Reimbursement Breakout'!CS$2-1))),"-")</f>
        <v>-</v>
      </c>
      <c r="CT101" s="92" t="str">
        <f>IF(CT$3='Rent Roll'!$U21,(('Rent Roll'!$W21*'Rent Roll'!$D21)*((1+'Rent Roll'!$X21)^('Reimbursement Breakout'!CT$2-1))),"-")</f>
        <v>-</v>
      </c>
      <c r="CU101" s="92" t="str">
        <f>IF(CU$3='Rent Roll'!$U21,(('Rent Roll'!$W21*'Rent Roll'!$D21)*((1+'Rent Roll'!$X21)^('Reimbursement Breakout'!CU$2-1))),"-")</f>
        <v>-</v>
      </c>
      <c r="CV101" s="92" t="str">
        <f>IF(CV$3='Rent Roll'!$U21,(('Rent Roll'!$W21*'Rent Roll'!$D21)*((1+'Rent Roll'!$X21)^('Reimbursement Breakout'!CV$2-1))),"-")</f>
        <v>-</v>
      </c>
      <c r="CW101" s="92" t="str">
        <f>IF(CW$3='Rent Roll'!$U21,(('Rent Roll'!$W21*'Rent Roll'!$D21)*((1+'Rent Roll'!$X21)^('Reimbursement Breakout'!CW$2-1))),"-")</f>
        <v>-</v>
      </c>
      <c r="CX101" s="92" t="str">
        <f>IF(CX$3='Rent Roll'!$U21,(('Rent Roll'!$W21*'Rent Roll'!$D21)*((1+'Rent Roll'!$X21)^('Reimbursement Breakout'!CX$2-1))),"-")</f>
        <v>-</v>
      </c>
      <c r="CY101" s="92" t="str">
        <f>IF(CY$3='Rent Roll'!$U21,(('Rent Roll'!$W21*'Rent Roll'!$D21)*((1+'Rent Roll'!$X21)^('Reimbursement Breakout'!CY$2-1))),"-")</f>
        <v>-</v>
      </c>
      <c r="CZ101" s="92" t="str">
        <f>IF(CZ$3='Rent Roll'!$U21,(('Rent Roll'!$W21*'Rent Roll'!$D21)*((1+'Rent Roll'!$X21)^('Reimbursement Breakout'!CZ$2-1))),"-")</f>
        <v>-</v>
      </c>
      <c r="DA101" s="92" t="str">
        <f>IF(DA$3='Rent Roll'!$U21,(('Rent Roll'!$W21*'Rent Roll'!$D21)*((1+'Rent Roll'!$X21)^('Reimbursement Breakout'!DA$2-1))),"-")</f>
        <v>-</v>
      </c>
      <c r="DB101" s="92" t="str">
        <f>IF(DB$3='Rent Roll'!$U21,(('Rent Roll'!$W21*'Rent Roll'!$D21)*((1+'Rent Roll'!$X21)^('Reimbursement Breakout'!DB$2-1))),"-")</f>
        <v>-</v>
      </c>
      <c r="DC101" s="92" t="str">
        <f>IF(DC$3='Rent Roll'!$U21,(('Rent Roll'!$W21*'Rent Roll'!$D21)*((1+'Rent Roll'!$X21)^('Reimbursement Breakout'!DC$2-1))),"-")</f>
        <v>-</v>
      </c>
      <c r="DD101" s="92" t="str">
        <f>IF(DD$3='Rent Roll'!$U21,(('Rent Roll'!$W21*'Rent Roll'!$D21)*((1+'Rent Roll'!$X21)^('Reimbursement Breakout'!DD$2-1))),"-")</f>
        <v>-</v>
      </c>
      <c r="DE101" s="92" t="str">
        <f>IF(DE$3='Rent Roll'!$U21,(('Rent Roll'!$W21*'Rent Roll'!$D21)*((1+'Rent Roll'!$X21)^('Reimbursement Breakout'!DE$2-1))),"-")</f>
        <v>-</v>
      </c>
      <c r="DF101" s="92" t="str">
        <f>IF(DF$3='Rent Roll'!$U21,(('Rent Roll'!$W21*'Rent Roll'!$D21)*((1+'Rent Roll'!$X21)^('Reimbursement Breakout'!DF$2-1))),"-")</f>
        <v>-</v>
      </c>
      <c r="DG101" s="92" t="str">
        <f>IF(DG$3='Rent Roll'!$U21,(('Rent Roll'!$W21*'Rent Roll'!$D21)*((1+'Rent Roll'!$X21)^('Reimbursement Breakout'!DG$2-1))),"-")</f>
        <v>-</v>
      </c>
      <c r="DH101" s="92" t="str">
        <f>IF(DH$3='Rent Roll'!$U21,(('Rent Roll'!$W21*'Rent Roll'!$D21)*((1+'Rent Roll'!$X21)^('Reimbursement Breakout'!DH$2-1))),"-")</f>
        <v>-</v>
      </c>
      <c r="DI101" s="92" t="str">
        <f>IF(DI$3='Rent Roll'!$U21,(('Rent Roll'!$W21*'Rent Roll'!$D21)*((1+'Rent Roll'!$X21)^('Reimbursement Breakout'!DI$2-1))),"-")</f>
        <v>-</v>
      </c>
      <c r="DJ101" s="92" t="str">
        <f>IF(DJ$3='Rent Roll'!$U21,(('Rent Roll'!$W21*'Rent Roll'!$D21)*((1+'Rent Roll'!$X21)^('Reimbursement Breakout'!DJ$2-1))),"-")</f>
        <v>-</v>
      </c>
      <c r="DK101" s="92" t="str">
        <f>IF(DK$3='Rent Roll'!$U21,(('Rent Roll'!$W21*'Rent Roll'!$D21)*((1+'Rent Roll'!$X21)^('Reimbursement Breakout'!DK$2-1))),"-")</f>
        <v>-</v>
      </c>
      <c r="DL101" s="92" t="str">
        <f>IF(DL$3='Rent Roll'!$U21,(('Rent Roll'!$W21*'Rent Roll'!$D21)*((1+'Rent Roll'!$X21)^('Reimbursement Breakout'!DL$2-1))),"-")</f>
        <v>-</v>
      </c>
      <c r="DM101" s="92" t="str">
        <f>IF(DM$3='Rent Roll'!$U21,(('Rent Roll'!$W21*'Rent Roll'!$D21)*((1+'Rent Roll'!$X21)^('Reimbursement Breakout'!DM$2-1))),"-")</f>
        <v>-</v>
      </c>
      <c r="DN101" s="92" t="str">
        <f>IF(DN$3='Rent Roll'!$U21,(('Rent Roll'!$W21*'Rent Roll'!$D21)*((1+'Rent Roll'!$X21)^('Reimbursement Breakout'!DN$2-1))),"-")</f>
        <v>-</v>
      </c>
      <c r="DO101" s="92" t="str">
        <f>IF(DO$3='Rent Roll'!$U21,(('Rent Roll'!$W21*'Rent Roll'!$D21)*((1+'Rent Roll'!$X21)^('Reimbursement Breakout'!DO$2-1))),"-")</f>
        <v>-</v>
      </c>
      <c r="DP101" s="92" t="str">
        <f>IF(DP$3='Rent Roll'!$U21,(('Rent Roll'!$W21*'Rent Roll'!$D21)*((1+'Rent Roll'!$X21)^('Reimbursement Breakout'!DP$2-1))),"-")</f>
        <v>-</v>
      </c>
      <c r="DQ101" s="92" t="str">
        <f>IF(DQ$3='Rent Roll'!$U21,(('Rent Roll'!$W21*'Rent Roll'!$D21)*((1+'Rent Roll'!$X21)^('Reimbursement Breakout'!DQ$2-1))),"-")</f>
        <v>-</v>
      </c>
      <c r="DR101" s="92" t="str">
        <f>IF(DR$3='Rent Roll'!$U21,(('Rent Roll'!$W21*'Rent Roll'!$D21)*((1+'Rent Roll'!$X21)^('Reimbursement Breakout'!DR$2-1))),"-")</f>
        <v>-</v>
      </c>
      <c r="DS101" s="92" t="str">
        <f>IF(DS$3='Rent Roll'!$U21,(('Rent Roll'!$W21*'Rent Roll'!$D21)*((1+'Rent Roll'!$X21)^('Reimbursement Breakout'!DS$2-1))),"-")</f>
        <v>-</v>
      </c>
      <c r="DT101" s="92" t="str">
        <f>IF(DT$3='Rent Roll'!$U21,(('Rent Roll'!$W21*'Rent Roll'!$D21)*((1+'Rent Roll'!$X21)^('Reimbursement Breakout'!DT$2-1))),"-")</f>
        <v>-</v>
      </c>
      <c r="DU101" s="92" t="str">
        <f>IF(DU$3='Rent Roll'!$U21,(('Rent Roll'!$W21*'Rent Roll'!$D21)*((1+'Rent Roll'!$X21)^('Reimbursement Breakout'!DU$2-1))),"-")</f>
        <v>-</v>
      </c>
      <c r="DV101" s="92" t="str">
        <f>IF(DV$3='Rent Roll'!$U21,(('Rent Roll'!$W21*'Rent Roll'!$D21)*((1+'Rent Roll'!$X21)^('Reimbursement Breakout'!DV$2-1))),"-")</f>
        <v>-</v>
      </c>
      <c r="DW101" s="92" t="str">
        <f>IF(DW$3='Rent Roll'!$U21,(('Rent Roll'!$W21*'Rent Roll'!$D21)*((1+'Rent Roll'!$X21)^('Reimbursement Breakout'!DW$2-1))),"-")</f>
        <v>-</v>
      </c>
      <c r="DX101" s="92" t="str">
        <f>IF(DX$3='Rent Roll'!$U21,(('Rent Roll'!$W21*'Rent Roll'!$D21)*((1+'Rent Roll'!$X21)^('Reimbursement Breakout'!DX$2-1))),"-")</f>
        <v>-</v>
      </c>
      <c r="DY101" s="92" t="str">
        <f>IF(DY$3='Rent Roll'!$U21,(('Rent Roll'!$W21*'Rent Roll'!$D21)*((1+'Rent Roll'!$X21)^('Reimbursement Breakout'!DY$2-1))),"-")</f>
        <v>-</v>
      </c>
      <c r="DZ101" s="92" t="str">
        <f>IF(DZ$3='Rent Roll'!$U21,(('Rent Roll'!$W21*'Rent Roll'!$D21)*((1+'Rent Roll'!$X21)^('Reimbursement Breakout'!DZ$2-1))),"-")</f>
        <v>-</v>
      </c>
      <c r="EA101" s="92" t="str">
        <f>IF(EA$3='Rent Roll'!$U21,(('Rent Roll'!$W21*'Rent Roll'!$D21)*((1+'Rent Roll'!$X21)^('Reimbursement Breakout'!EA$2-1))),"-")</f>
        <v>-</v>
      </c>
      <c r="EB101" s="92" t="str">
        <f>IF(EB$3='Rent Roll'!$U21,(('Rent Roll'!$W21*'Rent Roll'!$D21)*((1+'Rent Roll'!$X21)^('Reimbursement Breakout'!EB$2-1))),"-")</f>
        <v>-</v>
      </c>
      <c r="EC101" s="92" t="str">
        <f>IF(EC$3='Rent Roll'!$U21,(('Rent Roll'!$W21*'Rent Roll'!$D21)*((1+'Rent Roll'!$X21)^('Reimbursement Breakout'!EC$2-1))),"-")</f>
        <v>-</v>
      </c>
      <c r="ED101" s="92" t="str">
        <f>IF(ED$3='Rent Roll'!$U21,(('Rent Roll'!$W21*'Rent Roll'!$D21)*((1+'Rent Roll'!$X21)^('Reimbursement Breakout'!ED$2-1))),"-")</f>
        <v>-</v>
      </c>
      <c r="EE101" s="92" t="str">
        <f>IF(EE$3='Rent Roll'!$U21,(('Rent Roll'!$W21*'Rent Roll'!$D21)*((1+'Rent Roll'!$X21)^('Reimbursement Breakout'!EE$2-1))),"-")</f>
        <v>-</v>
      </c>
      <c r="EF101" s="214" t="str">
        <f>IF(EF$3='Rent Roll'!$U21,(('Rent Roll'!$W21*'Rent Roll'!$D21)*((1+'Rent Roll'!$X21)^('Reimbursement Breakout'!EF$2-1))),"-")</f>
        <v>-</v>
      </c>
      <c r="EG101" s="251" t="s">
        <v>109</v>
      </c>
    </row>
    <row r="102" spans="2:137" x14ac:dyDescent="0.25">
      <c r="B102" s="291"/>
      <c r="C102" s="287" t="str">
        <f>CONCATENATE('Rent Roll'!B22&amp;" - "&amp;'Rent Roll'!C22)</f>
        <v xml:space="preserve"> - </v>
      </c>
      <c r="D102" s="214">
        <f t="shared" si="281"/>
        <v>0</v>
      </c>
      <c r="E102" s="92" t="str">
        <f>IF(E$3='Rent Roll'!$U22,(('Rent Roll'!$W22*'Rent Roll'!$D22)*((1+'Rent Roll'!$X22)^('Reimbursement Breakout'!E$2-1))),"-")</f>
        <v>-</v>
      </c>
      <c r="F102" s="92" t="str">
        <f>IF(F$3='Rent Roll'!$U22,(('Rent Roll'!$W22*'Rent Roll'!$D22)*((1+'Rent Roll'!$X22)^('Reimbursement Breakout'!F$2-1))),"-")</f>
        <v>-</v>
      </c>
      <c r="G102" s="92" t="str">
        <f>IF(G$3='Rent Roll'!$U22,(('Rent Roll'!$W22*'Rent Roll'!$D22)*((1+'Rent Roll'!$X22)^('Reimbursement Breakout'!G$2-1))),"-")</f>
        <v>-</v>
      </c>
      <c r="H102" s="92" t="str">
        <f>IF(H$3='Rent Roll'!$U22,(('Rent Roll'!$W22*'Rent Roll'!$D22)*((1+'Rent Roll'!$X22)^('Reimbursement Breakout'!H$2-1))),"-")</f>
        <v>-</v>
      </c>
      <c r="I102" s="92" t="str">
        <f>IF(I$3='Rent Roll'!$U22,(('Rent Roll'!$W22*'Rent Roll'!$D22)*((1+'Rent Roll'!$X22)^('Reimbursement Breakout'!I$2-1))),"-")</f>
        <v>-</v>
      </c>
      <c r="J102" s="92" t="str">
        <f>IF(J$3='Rent Roll'!$U22,(('Rent Roll'!$W22*'Rent Roll'!$D22)*((1+'Rent Roll'!$X22)^('Reimbursement Breakout'!J$2-1))),"-")</f>
        <v>-</v>
      </c>
      <c r="K102" s="92" t="str">
        <f>IF(K$3='Rent Roll'!$U22,(('Rent Roll'!$W22*'Rent Roll'!$D22)*((1+'Rent Roll'!$X22)^('Reimbursement Breakout'!K$2-1))),"-")</f>
        <v>-</v>
      </c>
      <c r="L102" s="92" t="str">
        <f>IF(L$3='Rent Roll'!$U22,(('Rent Roll'!$W22*'Rent Roll'!$D22)*((1+'Rent Roll'!$X22)^('Reimbursement Breakout'!L$2-1))),"-")</f>
        <v>-</v>
      </c>
      <c r="M102" s="92" t="str">
        <f>IF(M$3='Rent Roll'!$U22,(('Rent Roll'!$W22*'Rent Roll'!$D22)*((1+'Rent Roll'!$X22)^('Reimbursement Breakout'!M$2-1))),"-")</f>
        <v>-</v>
      </c>
      <c r="N102" s="92" t="str">
        <f>IF(N$3='Rent Roll'!$U22,(('Rent Roll'!$W22*'Rent Roll'!$D22)*((1+'Rent Roll'!$X22)^('Reimbursement Breakout'!N$2-1))),"-")</f>
        <v>-</v>
      </c>
      <c r="O102" s="92" t="str">
        <f>IF(O$3='Rent Roll'!$U22,(('Rent Roll'!$W22*'Rent Roll'!$D22)*((1+'Rent Roll'!$X22)^('Reimbursement Breakout'!O$2-1))),"-")</f>
        <v>-</v>
      </c>
      <c r="P102" s="92" t="str">
        <f>IF(P$3='Rent Roll'!$U22,(('Rent Roll'!$W22*'Rent Roll'!$D22)*((1+'Rent Roll'!$X22)^('Reimbursement Breakout'!P$2-1))),"-")</f>
        <v>-</v>
      </c>
      <c r="Q102" s="92" t="str">
        <f>IF(Q$3='Rent Roll'!$U22,(('Rent Roll'!$W22*'Rent Roll'!$D22)*((1+'Rent Roll'!$X22)^('Reimbursement Breakout'!Q$2-1))),"-")</f>
        <v>-</v>
      </c>
      <c r="R102" s="92" t="str">
        <f>IF(R$3='Rent Roll'!$U22,(('Rent Roll'!$W22*'Rent Roll'!$D22)*((1+'Rent Roll'!$X22)^('Reimbursement Breakout'!R$2-1))),"-")</f>
        <v>-</v>
      </c>
      <c r="S102" s="92" t="str">
        <f>IF(S$3='Rent Roll'!$U22,(('Rent Roll'!$W22*'Rent Roll'!$D22)*((1+'Rent Roll'!$X22)^('Reimbursement Breakout'!S$2-1))),"-")</f>
        <v>-</v>
      </c>
      <c r="T102" s="92" t="str">
        <f>IF(T$3='Rent Roll'!$U22,(('Rent Roll'!$W22*'Rent Roll'!$D22)*((1+'Rent Roll'!$X22)^('Reimbursement Breakout'!T$2-1))),"-")</f>
        <v>-</v>
      </c>
      <c r="U102" s="92" t="str">
        <f>IF(U$3='Rent Roll'!$U22,(('Rent Roll'!$W22*'Rent Roll'!$D22)*((1+'Rent Roll'!$X22)^('Reimbursement Breakout'!U$2-1))),"-")</f>
        <v>-</v>
      </c>
      <c r="V102" s="92" t="str">
        <f>IF(V$3='Rent Roll'!$U22,(('Rent Roll'!$W22*'Rent Roll'!$D22)*((1+'Rent Roll'!$X22)^('Reimbursement Breakout'!V$2-1))),"-")</f>
        <v>-</v>
      </c>
      <c r="W102" s="92" t="str">
        <f>IF(W$3='Rent Roll'!$U22,(('Rent Roll'!$W22*'Rent Roll'!$D22)*((1+'Rent Roll'!$X22)^('Reimbursement Breakout'!W$2-1))),"-")</f>
        <v>-</v>
      </c>
      <c r="X102" s="92" t="str">
        <f>IF(X$3='Rent Roll'!$U22,(('Rent Roll'!$W22*'Rent Roll'!$D22)*((1+'Rent Roll'!$X22)^('Reimbursement Breakout'!X$2-1))),"-")</f>
        <v>-</v>
      </c>
      <c r="Y102" s="92" t="str">
        <f>IF(Y$3='Rent Roll'!$U22,(('Rent Roll'!$W22*'Rent Roll'!$D22)*((1+'Rent Roll'!$X22)^('Reimbursement Breakout'!Y$2-1))),"-")</f>
        <v>-</v>
      </c>
      <c r="Z102" s="92" t="str">
        <f>IF(Z$3='Rent Roll'!$U22,(('Rent Roll'!$W22*'Rent Roll'!$D22)*((1+'Rent Roll'!$X22)^('Reimbursement Breakout'!Z$2-1))),"-")</f>
        <v>-</v>
      </c>
      <c r="AA102" s="92" t="str">
        <f>IF(AA$3='Rent Roll'!$U22,(('Rent Roll'!$W22*'Rent Roll'!$D22)*((1+'Rent Roll'!$X22)^('Reimbursement Breakout'!AA$2-1))),"-")</f>
        <v>-</v>
      </c>
      <c r="AB102" s="92" t="str">
        <f>IF(AB$3='Rent Roll'!$U22,(('Rent Roll'!$W22*'Rent Roll'!$D22)*((1+'Rent Roll'!$X22)^('Reimbursement Breakout'!AB$2-1))),"-")</f>
        <v>-</v>
      </c>
      <c r="AC102" s="92" t="str">
        <f>IF(AC$3='Rent Roll'!$U22,(('Rent Roll'!$W22*'Rent Roll'!$D22)*((1+'Rent Roll'!$X22)^('Reimbursement Breakout'!AC$2-1))),"-")</f>
        <v>-</v>
      </c>
      <c r="AD102" s="92" t="str">
        <f>IF(AD$3='Rent Roll'!$U22,(('Rent Roll'!$W22*'Rent Roll'!$D22)*((1+'Rent Roll'!$X22)^('Reimbursement Breakout'!AD$2-1))),"-")</f>
        <v>-</v>
      </c>
      <c r="AE102" s="92" t="str">
        <f>IF(AE$3='Rent Roll'!$U22,(('Rent Roll'!$W22*'Rent Roll'!$D22)*((1+'Rent Roll'!$X22)^('Reimbursement Breakout'!AE$2-1))),"-")</f>
        <v>-</v>
      </c>
      <c r="AF102" s="92" t="str">
        <f>IF(AF$3='Rent Roll'!$U22,(('Rent Roll'!$W22*'Rent Roll'!$D22)*((1+'Rent Roll'!$X22)^('Reimbursement Breakout'!AF$2-1))),"-")</f>
        <v>-</v>
      </c>
      <c r="AG102" s="92" t="str">
        <f>IF(AG$3='Rent Roll'!$U22,(('Rent Roll'!$W22*'Rent Roll'!$D22)*((1+'Rent Roll'!$X22)^('Reimbursement Breakout'!AG$2-1))),"-")</f>
        <v>-</v>
      </c>
      <c r="AH102" s="92" t="str">
        <f>IF(AH$3='Rent Roll'!$U22,(('Rent Roll'!$W22*'Rent Roll'!$D22)*((1+'Rent Roll'!$X22)^('Reimbursement Breakout'!AH$2-1))),"-")</f>
        <v>-</v>
      </c>
      <c r="AI102" s="92" t="str">
        <f>IF(AI$3='Rent Roll'!$U22,(('Rent Roll'!$W22*'Rent Roll'!$D22)*((1+'Rent Roll'!$X22)^('Reimbursement Breakout'!AI$2-1))),"-")</f>
        <v>-</v>
      </c>
      <c r="AJ102" s="92" t="str">
        <f>IF(AJ$3='Rent Roll'!$U22,(('Rent Roll'!$W22*'Rent Roll'!$D22)*((1+'Rent Roll'!$X22)^('Reimbursement Breakout'!AJ$2-1))),"-")</f>
        <v>-</v>
      </c>
      <c r="AK102" s="92" t="str">
        <f>IF(AK$3='Rent Roll'!$U22,(('Rent Roll'!$W22*'Rent Roll'!$D22)*((1+'Rent Roll'!$X22)^('Reimbursement Breakout'!AK$2-1))),"-")</f>
        <v>-</v>
      </c>
      <c r="AL102" s="92" t="str">
        <f>IF(AL$3='Rent Roll'!$U22,(('Rent Roll'!$W22*'Rent Roll'!$D22)*((1+'Rent Roll'!$X22)^('Reimbursement Breakout'!AL$2-1))),"-")</f>
        <v>-</v>
      </c>
      <c r="AM102" s="92" t="str">
        <f>IF(AM$3='Rent Roll'!$U22,(('Rent Roll'!$W22*'Rent Roll'!$D22)*((1+'Rent Roll'!$X22)^('Reimbursement Breakout'!AM$2-1))),"-")</f>
        <v>-</v>
      </c>
      <c r="AN102" s="92" t="str">
        <f>IF(AN$3='Rent Roll'!$U22,(('Rent Roll'!$W22*'Rent Roll'!$D22)*((1+'Rent Roll'!$X22)^('Reimbursement Breakout'!AN$2-1))),"-")</f>
        <v>-</v>
      </c>
      <c r="AO102" s="92" t="str">
        <f>IF(AO$3='Rent Roll'!$U22,(('Rent Roll'!$W22*'Rent Roll'!$D22)*((1+'Rent Roll'!$X22)^('Reimbursement Breakout'!AO$2-1))),"-")</f>
        <v>-</v>
      </c>
      <c r="AP102" s="92" t="str">
        <f>IF(AP$3='Rent Roll'!$U22,(('Rent Roll'!$W22*'Rent Roll'!$D22)*((1+'Rent Roll'!$X22)^('Reimbursement Breakout'!AP$2-1))),"-")</f>
        <v>-</v>
      </c>
      <c r="AQ102" s="92" t="str">
        <f>IF(AQ$3='Rent Roll'!$U22,(('Rent Roll'!$W22*'Rent Roll'!$D22)*((1+'Rent Roll'!$X22)^('Reimbursement Breakout'!AQ$2-1))),"-")</f>
        <v>-</v>
      </c>
      <c r="AR102" s="92" t="str">
        <f>IF(AR$3='Rent Roll'!$U22,(('Rent Roll'!$W22*'Rent Roll'!$D22)*((1+'Rent Roll'!$X22)^('Reimbursement Breakout'!AR$2-1))),"-")</f>
        <v>-</v>
      </c>
      <c r="AS102" s="92" t="str">
        <f>IF(AS$3='Rent Roll'!$U22,(('Rent Roll'!$W22*'Rent Roll'!$D22)*((1+'Rent Roll'!$X22)^('Reimbursement Breakout'!AS$2-1))),"-")</f>
        <v>-</v>
      </c>
      <c r="AT102" s="92" t="str">
        <f>IF(AT$3='Rent Roll'!$U22,(('Rent Roll'!$W22*'Rent Roll'!$D22)*((1+'Rent Roll'!$X22)^('Reimbursement Breakout'!AT$2-1))),"-")</f>
        <v>-</v>
      </c>
      <c r="AU102" s="92" t="str">
        <f>IF(AU$3='Rent Roll'!$U22,(('Rent Roll'!$W22*'Rent Roll'!$D22)*((1+'Rent Roll'!$X22)^('Reimbursement Breakout'!AU$2-1))),"-")</f>
        <v>-</v>
      </c>
      <c r="AV102" s="92" t="str">
        <f>IF(AV$3='Rent Roll'!$U22,(('Rent Roll'!$W22*'Rent Roll'!$D22)*((1+'Rent Roll'!$X22)^('Reimbursement Breakout'!AV$2-1))),"-")</f>
        <v>-</v>
      </c>
      <c r="AW102" s="92" t="str">
        <f>IF(AW$3='Rent Roll'!$U22,(('Rent Roll'!$W22*'Rent Roll'!$D22)*((1+'Rent Roll'!$X22)^('Reimbursement Breakout'!AW$2-1))),"-")</f>
        <v>-</v>
      </c>
      <c r="AX102" s="92" t="str">
        <f>IF(AX$3='Rent Roll'!$U22,(('Rent Roll'!$W22*'Rent Roll'!$D22)*((1+'Rent Roll'!$X22)^('Reimbursement Breakout'!AX$2-1))),"-")</f>
        <v>-</v>
      </c>
      <c r="AY102" s="92" t="str">
        <f>IF(AY$3='Rent Roll'!$U22,(('Rent Roll'!$W22*'Rent Roll'!$D22)*((1+'Rent Roll'!$X22)^('Reimbursement Breakout'!AY$2-1))),"-")</f>
        <v>-</v>
      </c>
      <c r="AZ102" s="92" t="str">
        <f>IF(AZ$3='Rent Roll'!$U22,(('Rent Roll'!$W22*'Rent Roll'!$D22)*((1+'Rent Roll'!$X22)^('Reimbursement Breakout'!AZ$2-1))),"-")</f>
        <v>-</v>
      </c>
      <c r="BA102" s="92" t="str">
        <f>IF(BA$3='Rent Roll'!$U22,(('Rent Roll'!$W22*'Rent Roll'!$D22)*((1+'Rent Roll'!$X22)^('Reimbursement Breakout'!BA$2-1))),"-")</f>
        <v>-</v>
      </c>
      <c r="BB102" s="92" t="str">
        <f>IF(BB$3='Rent Roll'!$U22,(('Rent Roll'!$W22*'Rent Roll'!$D22)*((1+'Rent Roll'!$X22)^('Reimbursement Breakout'!BB$2-1))),"-")</f>
        <v>-</v>
      </c>
      <c r="BC102" s="92" t="str">
        <f>IF(BC$3='Rent Roll'!$U22,(('Rent Roll'!$W22*'Rent Roll'!$D22)*((1+'Rent Roll'!$X22)^('Reimbursement Breakout'!BC$2-1))),"-")</f>
        <v>-</v>
      </c>
      <c r="BD102" s="92" t="str">
        <f>IF(BD$3='Rent Roll'!$U22,(('Rent Roll'!$W22*'Rent Roll'!$D22)*((1+'Rent Roll'!$X22)^('Reimbursement Breakout'!BD$2-1))),"-")</f>
        <v>-</v>
      </c>
      <c r="BE102" s="92" t="str">
        <f>IF(BE$3='Rent Roll'!$U22,(('Rent Roll'!$W22*'Rent Roll'!$D22)*((1+'Rent Roll'!$X22)^('Reimbursement Breakout'!BE$2-1))),"-")</f>
        <v>-</v>
      </c>
      <c r="BF102" s="92" t="str">
        <f>IF(BF$3='Rent Roll'!$U22,(('Rent Roll'!$W22*'Rent Roll'!$D22)*((1+'Rent Roll'!$X22)^('Reimbursement Breakout'!BF$2-1))),"-")</f>
        <v>-</v>
      </c>
      <c r="BG102" s="92" t="str">
        <f>IF(BG$3='Rent Roll'!$U22,(('Rent Roll'!$W22*'Rent Roll'!$D22)*((1+'Rent Roll'!$X22)^('Reimbursement Breakout'!BG$2-1))),"-")</f>
        <v>-</v>
      </c>
      <c r="BH102" s="92" t="str">
        <f>IF(BH$3='Rent Roll'!$U22,(('Rent Roll'!$W22*'Rent Roll'!$D22)*((1+'Rent Roll'!$X22)^('Reimbursement Breakout'!BH$2-1))),"-")</f>
        <v>-</v>
      </c>
      <c r="BI102" s="92" t="str">
        <f>IF(BI$3='Rent Roll'!$U22,(('Rent Roll'!$W22*'Rent Roll'!$D22)*((1+'Rent Roll'!$X22)^('Reimbursement Breakout'!BI$2-1))),"-")</f>
        <v>-</v>
      </c>
      <c r="BJ102" s="92" t="str">
        <f>IF(BJ$3='Rent Roll'!$U22,(('Rent Roll'!$W22*'Rent Roll'!$D22)*((1+'Rent Roll'!$X22)^('Reimbursement Breakout'!BJ$2-1))),"-")</f>
        <v>-</v>
      </c>
      <c r="BK102" s="92" t="str">
        <f>IF(BK$3='Rent Roll'!$U22,(('Rent Roll'!$W22*'Rent Roll'!$D22)*((1+'Rent Roll'!$X22)^('Reimbursement Breakout'!BK$2-1))),"-")</f>
        <v>-</v>
      </c>
      <c r="BL102" s="92" t="str">
        <f>IF(BL$3='Rent Roll'!$U22,(('Rent Roll'!$W22*'Rent Roll'!$D22)*((1+'Rent Roll'!$X22)^('Reimbursement Breakout'!BL$2-1))),"-")</f>
        <v>-</v>
      </c>
      <c r="BM102" s="92" t="str">
        <f>IF(BM$3='Rent Roll'!$U22,(('Rent Roll'!$W22*'Rent Roll'!$D22)*((1+'Rent Roll'!$X22)^('Reimbursement Breakout'!BM$2-1))),"-")</f>
        <v>-</v>
      </c>
      <c r="BN102" s="92" t="str">
        <f>IF(BN$3='Rent Roll'!$U22,(('Rent Roll'!$W22*'Rent Roll'!$D22)*((1+'Rent Roll'!$X22)^('Reimbursement Breakout'!BN$2-1))),"-")</f>
        <v>-</v>
      </c>
      <c r="BO102" s="92" t="str">
        <f>IF(BO$3='Rent Roll'!$U22,(('Rent Roll'!$W22*'Rent Roll'!$D22)*((1+'Rent Roll'!$X22)^('Reimbursement Breakout'!BO$2-1))),"-")</f>
        <v>-</v>
      </c>
      <c r="BP102" s="92" t="str">
        <f>IF(BP$3='Rent Roll'!$U22,(('Rent Roll'!$W22*'Rent Roll'!$D22)*((1+'Rent Roll'!$X22)^('Reimbursement Breakout'!BP$2-1))),"-")</f>
        <v>-</v>
      </c>
      <c r="BQ102" s="92" t="str">
        <f>IF(BQ$3='Rent Roll'!$U22,(('Rent Roll'!$W22*'Rent Roll'!$D22)*((1+'Rent Roll'!$X22)^('Reimbursement Breakout'!BQ$2-1))),"-")</f>
        <v>-</v>
      </c>
      <c r="BR102" s="92" t="str">
        <f>IF(BR$3='Rent Roll'!$U22,(('Rent Roll'!$W22*'Rent Roll'!$D22)*((1+'Rent Roll'!$X22)^('Reimbursement Breakout'!BR$2-1))),"-")</f>
        <v>-</v>
      </c>
      <c r="BS102" s="92" t="str">
        <f>IF(BS$3='Rent Roll'!$U22,(('Rent Roll'!$W22*'Rent Roll'!$D22)*((1+'Rent Roll'!$X22)^('Reimbursement Breakout'!BS$2-1))),"-")</f>
        <v>-</v>
      </c>
      <c r="BT102" s="92" t="str">
        <f>IF(BT$3='Rent Roll'!$U22,(('Rent Roll'!$W22*'Rent Roll'!$D22)*((1+'Rent Roll'!$X22)^('Reimbursement Breakout'!BT$2-1))),"-")</f>
        <v>-</v>
      </c>
      <c r="BU102" s="92" t="str">
        <f>IF(BU$3='Rent Roll'!$U22,(('Rent Roll'!$W22*'Rent Roll'!$D22)*((1+'Rent Roll'!$X22)^('Reimbursement Breakout'!BU$2-1))),"-")</f>
        <v>-</v>
      </c>
      <c r="BV102" s="92" t="str">
        <f>IF(BV$3='Rent Roll'!$U22,(('Rent Roll'!$W22*'Rent Roll'!$D22)*((1+'Rent Roll'!$X22)^('Reimbursement Breakout'!BV$2-1))),"-")</f>
        <v>-</v>
      </c>
      <c r="BW102" s="92" t="str">
        <f>IF(BW$3='Rent Roll'!$U22,(('Rent Roll'!$W22*'Rent Roll'!$D22)*((1+'Rent Roll'!$X22)^('Reimbursement Breakout'!BW$2-1))),"-")</f>
        <v>-</v>
      </c>
      <c r="BX102" s="92" t="str">
        <f>IF(BX$3='Rent Roll'!$U22,(('Rent Roll'!$W22*'Rent Roll'!$D22)*((1+'Rent Roll'!$X22)^('Reimbursement Breakout'!BX$2-1))),"-")</f>
        <v>-</v>
      </c>
      <c r="BY102" s="92" t="str">
        <f>IF(BY$3='Rent Roll'!$U22,(('Rent Roll'!$W22*'Rent Roll'!$D22)*((1+'Rent Roll'!$X22)^('Reimbursement Breakout'!BY$2-1))),"-")</f>
        <v>-</v>
      </c>
      <c r="BZ102" s="92" t="str">
        <f>IF(BZ$3='Rent Roll'!$U22,(('Rent Roll'!$W22*'Rent Roll'!$D22)*((1+'Rent Roll'!$X22)^('Reimbursement Breakout'!BZ$2-1))),"-")</f>
        <v>-</v>
      </c>
      <c r="CA102" s="92" t="str">
        <f>IF(CA$3='Rent Roll'!$U22,(('Rent Roll'!$W22*'Rent Roll'!$D22)*((1+'Rent Roll'!$X22)^('Reimbursement Breakout'!CA$2-1))),"-")</f>
        <v>-</v>
      </c>
      <c r="CB102" s="92" t="str">
        <f>IF(CB$3='Rent Roll'!$U22,(('Rent Roll'!$W22*'Rent Roll'!$D22)*((1+'Rent Roll'!$X22)^('Reimbursement Breakout'!CB$2-1))),"-")</f>
        <v>-</v>
      </c>
      <c r="CC102" s="92" t="str">
        <f>IF(CC$3='Rent Roll'!$U22,(('Rent Roll'!$W22*'Rent Roll'!$D22)*((1+'Rent Roll'!$X22)^('Reimbursement Breakout'!CC$2-1))),"-")</f>
        <v>-</v>
      </c>
      <c r="CD102" s="92" t="str">
        <f>IF(CD$3='Rent Roll'!$U22,(('Rent Roll'!$W22*'Rent Roll'!$D22)*((1+'Rent Roll'!$X22)^('Reimbursement Breakout'!CD$2-1))),"-")</f>
        <v>-</v>
      </c>
      <c r="CE102" s="92" t="str">
        <f>IF(CE$3='Rent Roll'!$U22,(('Rent Roll'!$W22*'Rent Roll'!$D22)*((1+'Rent Roll'!$X22)^('Reimbursement Breakout'!CE$2-1))),"-")</f>
        <v>-</v>
      </c>
      <c r="CF102" s="92" t="str">
        <f>IF(CF$3='Rent Roll'!$U22,(('Rent Roll'!$W22*'Rent Roll'!$D22)*((1+'Rent Roll'!$X22)^('Reimbursement Breakout'!CF$2-1))),"-")</f>
        <v>-</v>
      </c>
      <c r="CG102" s="92" t="str">
        <f>IF(CG$3='Rent Roll'!$U22,(('Rent Roll'!$W22*'Rent Roll'!$D22)*((1+'Rent Roll'!$X22)^('Reimbursement Breakout'!CG$2-1))),"-")</f>
        <v>-</v>
      </c>
      <c r="CH102" s="92" t="str">
        <f>IF(CH$3='Rent Roll'!$U22,(('Rent Roll'!$W22*'Rent Roll'!$D22)*((1+'Rent Roll'!$X22)^('Reimbursement Breakout'!CH$2-1))),"-")</f>
        <v>-</v>
      </c>
      <c r="CI102" s="92" t="str">
        <f>IF(CI$3='Rent Roll'!$U22,(('Rent Roll'!$W22*'Rent Roll'!$D22)*((1+'Rent Roll'!$X22)^('Reimbursement Breakout'!CI$2-1))),"-")</f>
        <v>-</v>
      </c>
      <c r="CJ102" s="92" t="str">
        <f>IF(CJ$3='Rent Roll'!$U22,(('Rent Roll'!$W22*'Rent Roll'!$D22)*((1+'Rent Roll'!$X22)^('Reimbursement Breakout'!CJ$2-1))),"-")</f>
        <v>-</v>
      </c>
      <c r="CK102" s="92" t="str">
        <f>IF(CK$3='Rent Roll'!$U22,(('Rent Roll'!$W22*'Rent Roll'!$D22)*((1+'Rent Roll'!$X22)^('Reimbursement Breakout'!CK$2-1))),"-")</f>
        <v>-</v>
      </c>
      <c r="CL102" s="92" t="str">
        <f>IF(CL$3='Rent Roll'!$U22,(('Rent Roll'!$W22*'Rent Roll'!$D22)*((1+'Rent Roll'!$X22)^('Reimbursement Breakout'!CL$2-1))),"-")</f>
        <v>-</v>
      </c>
      <c r="CM102" s="92" t="str">
        <f>IF(CM$3='Rent Roll'!$U22,(('Rent Roll'!$W22*'Rent Roll'!$D22)*((1+'Rent Roll'!$X22)^('Reimbursement Breakout'!CM$2-1))),"-")</f>
        <v>-</v>
      </c>
      <c r="CN102" s="92" t="str">
        <f>IF(CN$3='Rent Roll'!$U22,(('Rent Roll'!$W22*'Rent Roll'!$D22)*((1+'Rent Roll'!$X22)^('Reimbursement Breakout'!CN$2-1))),"-")</f>
        <v>-</v>
      </c>
      <c r="CO102" s="92" t="str">
        <f>IF(CO$3='Rent Roll'!$U22,(('Rent Roll'!$W22*'Rent Roll'!$D22)*((1+'Rent Roll'!$X22)^('Reimbursement Breakout'!CO$2-1))),"-")</f>
        <v>-</v>
      </c>
      <c r="CP102" s="92" t="str">
        <f>IF(CP$3='Rent Roll'!$U22,(('Rent Roll'!$W22*'Rent Roll'!$D22)*((1+'Rent Roll'!$X22)^('Reimbursement Breakout'!CP$2-1))),"-")</f>
        <v>-</v>
      </c>
      <c r="CQ102" s="92" t="str">
        <f>IF(CQ$3='Rent Roll'!$U22,(('Rent Roll'!$W22*'Rent Roll'!$D22)*((1+'Rent Roll'!$X22)^('Reimbursement Breakout'!CQ$2-1))),"-")</f>
        <v>-</v>
      </c>
      <c r="CR102" s="92" t="str">
        <f>IF(CR$3='Rent Roll'!$U22,(('Rent Roll'!$W22*'Rent Roll'!$D22)*((1+'Rent Roll'!$X22)^('Reimbursement Breakout'!CR$2-1))),"-")</f>
        <v>-</v>
      </c>
      <c r="CS102" s="92" t="str">
        <f>IF(CS$3='Rent Roll'!$U22,(('Rent Roll'!$W22*'Rent Roll'!$D22)*((1+'Rent Roll'!$X22)^('Reimbursement Breakout'!CS$2-1))),"-")</f>
        <v>-</v>
      </c>
      <c r="CT102" s="92" t="str">
        <f>IF(CT$3='Rent Roll'!$U22,(('Rent Roll'!$W22*'Rent Roll'!$D22)*((1+'Rent Roll'!$X22)^('Reimbursement Breakout'!CT$2-1))),"-")</f>
        <v>-</v>
      </c>
      <c r="CU102" s="92" t="str">
        <f>IF(CU$3='Rent Roll'!$U22,(('Rent Roll'!$W22*'Rent Roll'!$D22)*((1+'Rent Roll'!$X22)^('Reimbursement Breakout'!CU$2-1))),"-")</f>
        <v>-</v>
      </c>
      <c r="CV102" s="92" t="str">
        <f>IF(CV$3='Rent Roll'!$U22,(('Rent Roll'!$W22*'Rent Roll'!$D22)*((1+'Rent Roll'!$X22)^('Reimbursement Breakout'!CV$2-1))),"-")</f>
        <v>-</v>
      </c>
      <c r="CW102" s="92" t="str">
        <f>IF(CW$3='Rent Roll'!$U22,(('Rent Roll'!$W22*'Rent Roll'!$D22)*((1+'Rent Roll'!$X22)^('Reimbursement Breakout'!CW$2-1))),"-")</f>
        <v>-</v>
      </c>
      <c r="CX102" s="92" t="str">
        <f>IF(CX$3='Rent Roll'!$U22,(('Rent Roll'!$W22*'Rent Roll'!$D22)*((1+'Rent Roll'!$X22)^('Reimbursement Breakout'!CX$2-1))),"-")</f>
        <v>-</v>
      </c>
      <c r="CY102" s="92" t="str">
        <f>IF(CY$3='Rent Roll'!$U22,(('Rent Roll'!$W22*'Rent Roll'!$D22)*((1+'Rent Roll'!$X22)^('Reimbursement Breakout'!CY$2-1))),"-")</f>
        <v>-</v>
      </c>
      <c r="CZ102" s="92" t="str">
        <f>IF(CZ$3='Rent Roll'!$U22,(('Rent Roll'!$W22*'Rent Roll'!$D22)*((1+'Rent Roll'!$X22)^('Reimbursement Breakout'!CZ$2-1))),"-")</f>
        <v>-</v>
      </c>
      <c r="DA102" s="92" t="str">
        <f>IF(DA$3='Rent Roll'!$U22,(('Rent Roll'!$W22*'Rent Roll'!$D22)*((1+'Rent Roll'!$X22)^('Reimbursement Breakout'!DA$2-1))),"-")</f>
        <v>-</v>
      </c>
      <c r="DB102" s="92" t="str">
        <f>IF(DB$3='Rent Roll'!$U22,(('Rent Roll'!$W22*'Rent Roll'!$D22)*((1+'Rent Roll'!$X22)^('Reimbursement Breakout'!DB$2-1))),"-")</f>
        <v>-</v>
      </c>
      <c r="DC102" s="92" t="str">
        <f>IF(DC$3='Rent Roll'!$U22,(('Rent Roll'!$W22*'Rent Roll'!$D22)*((1+'Rent Roll'!$X22)^('Reimbursement Breakout'!DC$2-1))),"-")</f>
        <v>-</v>
      </c>
      <c r="DD102" s="92" t="str">
        <f>IF(DD$3='Rent Roll'!$U22,(('Rent Roll'!$W22*'Rent Roll'!$D22)*((1+'Rent Roll'!$X22)^('Reimbursement Breakout'!DD$2-1))),"-")</f>
        <v>-</v>
      </c>
      <c r="DE102" s="92" t="str">
        <f>IF(DE$3='Rent Roll'!$U22,(('Rent Roll'!$W22*'Rent Roll'!$D22)*((1+'Rent Roll'!$X22)^('Reimbursement Breakout'!DE$2-1))),"-")</f>
        <v>-</v>
      </c>
      <c r="DF102" s="92" t="str">
        <f>IF(DF$3='Rent Roll'!$U22,(('Rent Roll'!$W22*'Rent Roll'!$D22)*((1+'Rent Roll'!$X22)^('Reimbursement Breakout'!DF$2-1))),"-")</f>
        <v>-</v>
      </c>
      <c r="DG102" s="92" t="str">
        <f>IF(DG$3='Rent Roll'!$U22,(('Rent Roll'!$W22*'Rent Roll'!$D22)*((1+'Rent Roll'!$X22)^('Reimbursement Breakout'!DG$2-1))),"-")</f>
        <v>-</v>
      </c>
      <c r="DH102" s="92" t="str">
        <f>IF(DH$3='Rent Roll'!$U22,(('Rent Roll'!$W22*'Rent Roll'!$D22)*((1+'Rent Roll'!$X22)^('Reimbursement Breakout'!DH$2-1))),"-")</f>
        <v>-</v>
      </c>
      <c r="DI102" s="92" t="str">
        <f>IF(DI$3='Rent Roll'!$U22,(('Rent Roll'!$W22*'Rent Roll'!$D22)*((1+'Rent Roll'!$X22)^('Reimbursement Breakout'!DI$2-1))),"-")</f>
        <v>-</v>
      </c>
      <c r="DJ102" s="92" t="str">
        <f>IF(DJ$3='Rent Roll'!$U22,(('Rent Roll'!$W22*'Rent Roll'!$D22)*((1+'Rent Roll'!$X22)^('Reimbursement Breakout'!DJ$2-1))),"-")</f>
        <v>-</v>
      </c>
      <c r="DK102" s="92" t="str">
        <f>IF(DK$3='Rent Roll'!$U22,(('Rent Roll'!$W22*'Rent Roll'!$D22)*((1+'Rent Roll'!$X22)^('Reimbursement Breakout'!DK$2-1))),"-")</f>
        <v>-</v>
      </c>
      <c r="DL102" s="92" t="str">
        <f>IF(DL$3='Rent Roll'!$U22,(('Rent Roll'!$W22*'Rent Roll'!$D22)*((1+'Rent Roll'!$X22)^('Reimbursement Breakout'!DL$2-1))),"-")</f>
        <v>-</v>
      </c>
      <c r="DM102" s="92" t="str">
        <f>IF(DM$3='Rent Roll'!$U22,(('Rent Roll'!$W22*'Rent Roll'!$D22)*((1+'Rent Roll'!$X22)^('Reimbursement Breakout'!DM$2-1))),"-")</f>
        <v>-</v>
      </c>
      <c r="DN102" s="92" t="str">
        <f>IF(DN$3='Rent Roll'!$U22,(('Rent Roll'!$W22*'Rent Roll'!$D22)*((1+'Rent Roll'!$X22)^('Reimbursement Breakout'!DN$2-1))),"-")</f>
        <v>-</v>
      </c>
      <c r="DO102" s="92" t="str">
        <f>IF(DO$3='Rent Roll'!$U22,(('Rent Roll'!$W22*'Rent Roll'!$D22)*((1+'Rent Roll'!$X22)^('Reimbursement Breakout'!DO$2-1))),"-")</f>
        <v>-</v>
      </c>
      <c r="DP102" s="92" t="str">
        <f>IF(DP$3='Rent Roll'!$U22,(('Rent Roll'!$W22*'Rent Roll'!$D22)*((1+'Rent Roll'!$X22)^('Reimbursement Breakout'!DP$2-1))),"-")</f>
        <v>-</v>
      </c>
      <c r="DQ102" s="92" t="str">
        <f>IF(DQ$3='Rent Roll'!$U22,(('Rent Roll'!$W22*'Rent Roll'!$D22)*((1+'Rent Roll'!$X22)^('Reimbursement Breakout'!DQ$2-1))),"-")</f>
        <v>-</v>
      </c>
      <c r="DR102" s="92" t="str">
        <f>IF(DR$3='Rent Roll'!$U22,(('Rent Roll'!$W22*'Rent Roll'!$D22)*((1+'Rent Roll'!$X22)^('Reimbursement Breakout'!DR$2-1))),"-")</f>
        <v>-</v>
      </c>
      <c r="DS102" s="92" t="str">
        <f>IF(DS$3='Rent Roll'!$U22,(('Rent Roll'!$W22*'Rent Roll'!$D22)*((1+'Rent Roll'!$X22)^('Reimbursement Breakout'!DS$2-1))),"-")</f>
        <v>-</v>
      </c>
      <c r="DT102" s="92" t="str">
        <f>IF(DT$3='Rent Roll'!$U22,(('Rent Roll'!$W22*'Rent Roll'!$D22)*((1+'Rent Roll'!$X22)^('Reimbursement Breakout'!DT$2-1))),"-")</f>
        <v>-</v>
      </c>
      <c r="DU102" s="92" t="str">
        <f>IF(DU$3='Rent Roll'!$U22,(('Rent Roll'!$W22*'Rent Roll'!$D22)*((1+'Rent Roll'!$X22)^('Reimbursement Breakout'!DU$2-1))),"-")</f>
        <v>-</v>
      </c>
      <c r="DV102" s="92" t="str">
        <f>IF(DV$3='Rent Roll'!$U22,(('Rent Roll'!$W22*'Rent Roll'!$D22)*((1+'Rent Roll'!$X22)^('Reimbursement Breakout'!DV$2-1))),"-")</f>
        <v>-</v>
      </c>
      <c r="DW102" s="92" t="str">
        <f>IF(DW$3='Rent Roll'!$U22,(('Rent Roll'!$W22*'Rent Roll'!$D22)*((1+'Rent Roll'!$X22)^('Reimbursement Breakout'!DW$2-1))),"-")</f>
        <v>-</v>
      </c>
      <c r="DX102" s="92" t="str">
        <f>IF(DX$3='Rent Roll'!$U22,(('Rent Roll'!$W22*'Rent Roll'!$D22)*((1+'Rent Roll'!$X22)^('Reimbursement Breakout'!DX$2-1))),"-")</f>
        <v>-</v>
      </c>
      <c r="DY102" s="92" t="str">
        <f>IF(DY$3='Rent Roll'!$U22,(('Rent Roll'!$W22*'Rent Roll'!$D22)*((1+'Rent Roll'!$X22)^('Reimbursement Breakout'!DY$2-1))),"-")</f>
        <v>-</v>
      </c>
      <c r="DZ102" s="92" t="str">
        <f>IF(DZ$3='Rent Roll'!$U22,(('Rent Roll'!$W22*'Rent Roll'!$D22)*((1+'Rent Roll'!$X22)^('Reimbursement Breakout'!DZ$2-1))),"-")</f>
        <v>-</v>
      </c>
      <c r="EA102" s="92" t="str">
        <f>IF(EA$3='Rent Roll'!$U22,(('Rent Roll'!$W22*'Rent Roll'!$D22)*((1+'Rent Roll'!$X22)^('Reimbursement Breakout'!EA$2-1))),"-")</f>
        <v>-</v>
      </c>
      <c r="EB102" s="92" t="str">
        <f>IF(EB$3='Rent Roll'!$U22,(('Rent Roll'!$W22*'Rent Roll'!$D22)*((1+'Rent Roll'!$X22)^('Reimbursement Breakout'!EB$2-1))),"-")</f>
        <v>-</v>
      </c>
      <c r="EC102" s="92" t="str">
        <f>IF(EC$3='Rent Roll'!$U22,(('Rent Roll'!$W22*'Rent Roll'!$D22)*((1+'Rent Roll'!$X22)^('Reimbursement Breakout'!EC$2-1))),"-")</f>
        <v>-</v>
      </c>
      <c r="ED102" s="92" t="str">
        <f>IF(ED$3='Rent Roll'!$U22,(('Rent Roll'!$W22*'Rent Roll'!$D22)*((1+'Rent Roll'!$X22)^('Reimbursement Breakout'!ED$2-1))),"-")</f>
        <v>-</v>
      </c>
      <c r="EE102" s="92" t="str">
        <f>IF(EE$3='Rent Roll'!$U22,(('Rent Roll'!$W22*'Rent Roll'!$D22)*((1+'Rent Roll'!$X22)^('Reimbursement Breakout'!EE$2-1))),"-")</f>
        <v>-</v>
      </c>
      <c r="EF102" s="214" t="str">
        <f>IF(EF$3='Rent Roll'!$U22,(('Rent Roll'!$W22*'Rent Roll'!$D22)*((1+'Rent Roll'!$X22)^('Reimbursement Breakout'!EF$2-1))),"-")</f>
        <v>-</v>
      </c>
      <c r="EG102" s="251" t="s">
        <v>109</v>
      </c>
    </row>
    <row r="103" spans="2:137" x14ac:dyDescent="0.25">
      <c r="B103" s="291"/>
      <c r="C103" s="287" t="str">
        <f>CONCATENATE('Rent Roll'!B23&amp;" - "&amp;'Rent Roll'!C23)</f>
        <v xml:space="preserve"> - </v>
      </c>
      <c r="D103" s="214">
        <f t="shared" si="281"/>
        <v>0</v>
      </c>
      <c r="E103" s="92" t="str">
        <f>IF(E$3='Rent Roll'!$U23,(('Rent Roll'!$W23*'Rent Roll'!$D23)*((1+'Rent Roll'!$X23)^('Reimbursement Breakout'!E$2-1))),"-")</f>
        <v>-</v>
      </c>
      <c r="F103" s="92" t="str">
        <f>IF(F$3='Rent Roll'!$U23,(('Rent Roll'!$W23*'Rent Roll'!$D23)*((1+'Rent Roll'!$X23)^('Reimbursement Breakout'!F$2-1))),"-")</f>
        <v>-</v>
      </c>
      <c r="G103" s="92" t="str">
        <f>IF(G$3='Rent Roll'!$U23,(('Rent Roll'!$W23*'Rent Roll'!$D23)*((1+'Rent Roll'!$X23)^('Reimbursement Breakout'!G$2-1))),"-")</f>
        <v>-</v>
      </c>
      <c r="H103" s="92" t="str">
        <f>IF(H$3='Rent Roll'!$U23,(('Rent Roll'!$W23*'Rent Roll'!$D23)*((1+'Rent Roll'!$X23)^('Reimbursement Breakout'!H$2-1))),"-")</f>
        <v>-</v>
      </c>
      <c r="I103" s="92" t="str">
        <f>IF(I$3='Rent Roll'!$U23,(('Rent Roll'!$W23*'Rent Roll'!$D23)*((1+'Rent Roll'!$X23)^('Reimbursement Breakout'!I$2-1))),"-")</f>
        <v>-</v>
      </c>
      <c r="J103" s="92" t="str">
        <f>IF(J$3='Rent Roll'!$U23,(('Rent Roll'!$W23*'Rent Roll'!$D23)*((1+'Rent Roll'!$X23)^('Reimbursement Breakout'!J$2-1))),"-")</f>
        <v>-</v>
      </c>
      <c r="K103" s="92" t="str">
        <f>IF(K$3='Rent Roll'!$U23,(('Rent Roll'!$W23*'Rent Roll'!$D23)*((1+'Rent Roll'!$X23)^('Reimbursement Breakout'!K$2-1))),"-")</f>
        <v>-</v>
      </c>
      <c r="L103" s="92" t="str">
        <f>IF(L$3='Rent Roll'!$U23,(('Rent Roll'!$W23*'Rent Roll'!$D23)*((1+'Rent Roll'!$X23)^('Reimbursement Breakout'!L$2-1))),"-")</f>
        <v>-</v>
      </c>
      <c r="M103" s="92" t="str">
        <f>IF(M$3='Rent Roll'!$U23,(('Rent Roll'!$W23*'Rent Roll'!$D23)*((1+'Rent Roll'!$X23)^('Reimbursement Breakout'!M$2-1))),"-")</f>
        <v>-</v>
      </c>
      <c r="N103" s="92" t="str">
        <f>IF(N$3='Rent Roll'!$U23,(('Rent Roll'!$W23*'Rent Roll'!$D23)*((1+'Rent Roll'!$X23)^('Reimbursement Breakout'!N$2-1))),"-")</f>
        <v>-</v>
      </c>
      <c r="O103" s="92" t="str">
        <f>IF(O$3='Rent Roll'!$U23,(('Rent Roll'!$W23*'Rent Roll'!$D23)*((1+'Rent Roll'!$X23)^('Reimbursement Breakout'!O$2-1))),"-")</f>
        <v>-</v>
      </c>
      <c r="P103" s="92" t="str">
        <f>IF(P$3='Rent Roll'!$U23,(('Rent Roll'!$W23*'Rent Roll'!$D23)*((1+'Rent Roll'!$X23)^('Reimbursement Breakout'!P$2-1))),"-")</f>
        <v>-</v>
      </c>
      <c r="Q103" s="92" t="str">
        <f>IF(Q$3='Rent Roll'!$U23,(('Rent Roll'!$W23*'Rent Roll'!$D23)*((1+'Rent Roll'!$X23)^('Reimbursement Breakout'!Q$2-1))),"-")</f>
        <v>-</v>
      </c>
      <c r="R103" s="92" t="str">
        <f>IF(R$3='Rent Roll'!$U23,(('Rent Roll'!$W23*'Rent Roll'!$D23)*((1+'Rent Roll'!$X23)^('Reimbursement Breakout'!R$2-1))),"-")</f>
        <v>-</v>
      </c>
      <c r="S103" s="92" t="str">
        <f>IF(S$3='Rent Roll'!$U23,(('Rent Roll'!$W23*'Rent Roll'!$D23)*((1+'Rent Roll'!$X23)^('Reimbursement Breakout'!S$2-1))),"-")</f>
        <v>-</v>
      </c>
      <c r="T103" s="92" t="str">
        <f>IF(T$3='Rent Roll'!$U23,(('Rent Roll'!$W23*'Rent Roll'!$D23)*((1+'Rent Roll'!$X23)^('Reimbursement Breakout'!T$2-1))),"-")</f>
        <v>-</v>
      </c>
      <c r="U103" s="92" t="str">
        <f>IF(U$3='Rent Roll'!$U23,(('Rent Roll'!$W23*'Rent Roll'!$D23)*((1+'Rent Roll'!$X23)^('Reimbursement Breakout'!U$2-1))),"-")</f>
        <v>-</v>
      </c>
      <c r="V103" s="92" t="str">
        <f>IF(V$3='Rent Roll'!$U23,(('Rent Roll'!$W23*'Rent Roll'!$D23)*((1+'Rent Roll'!$X23)^('Reimbursement Breakout'!V$2-1))),"-")</f>
        <v>-</v>
      </c>
      <c r="W103" s="92" t="str">
        <f>IF(W$3='Rent Roll'!$U23,(('Rent Roll'!$W23*'Rent Roll'!$D23)*((1+'Rent Roll'!$X23)^('Reimbursement Breakout'!W$2-1))),"-")</f>
        <v>-</v>
      </c>
      <c r="X103" s="92" t="str">
        <f>IF(X$3='Rent Roll'!$U23,(('Rent Roll'!$W23*'Rent Roll'!$D23)*((1+'Rent Roll'!$X23)^('Reimbursement Breakout'!X$2-1))),"-")</f>
        <v>-</v>
      </c>
      <c r="Y103" s="92" t="str">
        <f>IF(Y$3='Rent Roll'!$U23,(('Rent Roll'!$W23*'Rent Roll'!$D23)*((1+'Rent Roll'!$X23)^('Reimbursement Breakout'!Y$2-1))),"-")</f>
        <v>-</v>
      </c>
      <c r="Z103" s="92" t="str">
        <f>IF(Z$3='Rent Roll'!$U23,(('Rent Roll'!$W23*'Rent Roll'!$D23)*((1+'Rent Roll'!$X23)^('Reimbursement Breakout'!Z$2-1))),"-")</f>
        <v>-</v>
      </c>
      <c r="AA103" s="92" t="str">
        <f>IF(AA$3='Rent Roll'!$U23,(('Rent Roll'!$W23*'Rent Roll'!$D23)*((1+'Rent Roll'!$X23)^('Reimbursement Breakout'!AA$2-1))),"-")</f>
        <v>-</v>
      </c>
      <c r="AB103" s="92" t="str">
        <f>IF(AB$3='Rent Roll'!$U23,(('Rent Roll'!$W23*'Rent Roll'!$D23)*((1+'Rent Roll'!$X23)^('Reimbursement Breakout'!AB$2-1))),"-")</f>
        <v>-</v>
      </c>
      <c r="AC103" s="92" t="str">
        <f>IF(AC$3='Rent Roll'!$U23,(('Rent Roll'!$W23*'Rent Roll'!$D23)*((1+'Rent Roll'!$X23)^('Reimbursement Breakout'!AC$2-1))),"-")</f>
        <v>-</v>
      </c>
      <c r="AD103" s="92" t="str">
        <f>IF(AD$3='Rent Roll'!$U23,(('Rent Roll'!$W23*'Rent Roll'!$D23)*((1+'Rent Roll'!$X23)^('Reimbursement Breakout'!AD$2-1))),"-")</f>
        <v>-</v>
      </c>
      <c r="AE103" s="92" t="str">
        <f>IF(AE$3='Rent Roll'!$U23,(('Rent Roll'!$W23*'Rent Roll'!$D23)*((1+'Rent Roll'!$X23)^('Reimbursement Breakout'!AE$2-1))),"-")</f>
        <v>-</v>
      </c>
      <c r="AF103" s="92" t="str">
        <f>IF(AF$3='Rent Roll'!$U23,(('Rent Roll'!$W23*'Rent Roll'!$D23)*((1+'Rent Roll'!$X23)^('Reimbursement Breakout'!AF$2-1))),"-")</f>
        <v>-</v>
      </c>
      <c r="AG103" s="92" t="str">
        <f>IF(AG$3='Rent Roll'!$U23,(('Rent Roll'!$W23*'Rent Roll'!$D23)*((1+'Rent Roll'!$X23)^('Reimbursement Breakout'!AG$2-1))),"-")</f>
        <v>-</v>
      </c>
      <c r="AH103" s="92" t="str">
        <f>IF(AH$3='Rent Roll'!$U23,(('Rent Roll'!$W23*'Rent Roll'!$D23)*((1+'Rent Roll'!$X23)^('Reimbursement Breakout'!AH$2-1))),"-")</f>
        <v>-</v>
      </c>
      <c r="AI103" s="92" t="str">
        <f>IF(AI$3='Rent Roll'!$U23,(('Rent Roll'!$W23*'Rent Roll'!$D23)*((1+'Rent Roll'!$X23)^('Reimbursement Breakout'!AI$2-1))),"-")</f>
        <v>-</v>
      </c>
      <c r="AJ103" s="92" t="str">
        <f>IF(AJ$3='Rent Roll'!$U23,(('Rent Roll'!$W23*'Rent Roll'!$D23)*((1+'Rent Roll'!$X23)^('Reimbursement Breakout'!AJ$2-1))),"-")</f>
        <v>-</v>
      </c>
      <c r="AK103" s="92" t="str">
        <f>IF(AK$3='Rent Roll'!$U23,(('Rent Roll'!$W23*'Rent Roll'!$D23)*((1+'Rent Roll'!$X23)^('Reimbursement Breakout'!AK$2-1))),"-")</f>
        <v>-</v>
      </c>
      <c r="AL103" s="92" t="str">
        <f>IF(AL$3='Rent Roll'!$U23,(('Rent Roll'!$W23*'Rent Roll'!$D23)*((1+'Rent Roll'!$X23)^('Reimbursement Breakout'!AL$2-1))),"-")</f>
        <v>-</v>
      </c>
      <c r="AM103" s="92" t="str">
        <f>IF(AM$3='Rent Roll'!$U23,(('Rent Roll'!$W23*'Rent Roll'!$D23)*((1+'Rent Roll'!$X23)^('Reimbursement Breakout'!AM$2-1))),"-")</f>
        <v>-</v>
      </c>
      <c r="AN103" s="92" t="str">
        <f>IF(AN$3='Rent Roll'!$U23,(('Rent Roll'!$W23*'Rent Roll'!$D23)*((1+'Rent Roll'!$X23)^('Reimbursement Breakout'!AN$2-1))),"-")</f>
        <v>-</v>
      </c>
      <c r="AO103" s="92" t="str">
        <f>IF(AO$3='Rent Roll'!$U23,(('Rent Roll'!$W23*'Rent Roll'!$D23)*((1+'Rent Roll'!$X23)^('Reimbursement Breakout'!AO$2-1))),"-")</f>
        <v>-</v>
      </c>
      <c r="AP103" s="92" t="str">
        <f>IF(AP$3='Rent Roll'!$U23,(('Rent Roll'!$W23*'Rent Roll'!$D23)*((1+'Rent Roll'!$X23)^('Reimbursement Breakout'!AP$2-1))),"-")</f>
        <v>-</v>
      </c>
      <c r="AQ103" s="92" t="str">
        <f>IF(AQ$3='Rent Roll'!$U23,(('Rent Roll'!$W23*'Rent Roll'!$D23)*((1+'Rent Roll'!$X23)^('Reimbursement Breakout'!AQ$2-1))),"-")</f>
        <v>-</v>
      </c>
      <c r="AR103" s="92" t="str">
        <f>IF(AR$3='Rent Roll'!$U23,(('Rent Roll'!$W23*'Rent Roll'!$D23)*((1+'Rent Roll'!$X23)^('Reimbursement Breakout'!AR$2-1))),"-")</f>
        <v>-</v>
      </c>
      <c r="AS103" s="92" t="str">
        <f>IF(AS$3='Rent Roll'!$U23,(('Rent Roll'!$W23*'Rent Roll'!$D23)*((1+'Rent Roll'!$X23)^('Reimbursement Breakout'!AS$2-1))),"-")</f>
        <v>-</v>
      </c>
      <c r="AT103" s="92" t="str">
        <f>IF(AT$3='Rent Roll'!$U23,(('Rent Roll'!$W23*'Rent Roll'!$D23)*((1+'Rent Roll'!$X23)^('Reimbursement Breakout'!AT$2-1))),"-")</f>
        <v>-</v>
      </c>
      <c r="AU103" s="92" t="str">
        <f>IF(AU$3='Rent Roll'!$U23,(('Rent Roll'!$W23*'Rent Roll'!$D23)*((1+'Rent Roll'!$X23)^('Reimbursement Breakout'!AU$2-1))),"-")</f>
        <v>-</v>
      </c>
      <c r="AV103" s="92" t="str">
        <f>IF(AV$3='Rent Roll'!$U23,(('Rent Roll'!$W23*'Rent Roll'!$D23)*((1+'Rent Roll'!$X23)^('Reimbursement Breakout'!AV$2-1))),"-")</f>
        <v>-</v>
      </c>
      <c r="AW103" s="92" t="str">
        <f>IF(AW$3='Rent Roll'!$U23,(('Rent Roll'!$W23*'Rent Roll'!$D23)*((1+'Rent Roll'!$X23)^('Reimbursement Breakout'!AW$2-1))),"-")</f>
        <v>-</v>
      </c>
      <c r="AX103" s="92" t="str">
        <f>IF(AX$3='Rent Roll'!$U23,(('Rent Roll'!$W23*'Rent Roll'!$D23)*((1+'Rent Roll'!$X23)^('Reimbursement Breakout'!AX$2-1))),"-")</f>
        <v>-</v>
      </c>
      <c r="AY103" s="92" t="str">
        <f>IF(AY$3='Rent Roll'!$U23,(('Rent Roll'!$W23*'Rent Roll'!$D23)*((1+'Rent Roll'!$X23)^('Reimbursement Breakout'!AY$2-1))),"-")</f>
        <v>-</v>
      </c>
      <c r="AZ103" s="92" t="str">
        <f>IF(AZ$3='Rent Roll'!$U23,(('Rent Roll'!$W23*'Rent Roll'!$D23)*((1+'Rent Roll'!$X23)^('Reimbursement Breakout'!AZ$2-1))),"-")</f>
        <v>-</v>
      </c>
      <c r="BA103" s="92" t="str">
        <f>IF(BA$3='Rent Roll'!$U23,(('Rent Roll'!$W23*'Rent Roll'!$D23)*((1+'Rent Roll'!$X23)^('Reimbursement Breakout'!BA$2-1))),"-")</f>
        <v>-</v>
      </c>
      <c r="BB103" s="92" t="str">
        <f>IF(BB$3='Rent Roll'!$U23,(('Rent Roll'!$W23*'Rent Roll'!$D23)*((1+'Rent Roll'!$X23)^('Reimbursement Breakout'!BB$2-1))),"-")</f>
        <v>-</v>
      </c>
      <c r="BC103" s="92" t="str">
        <f>IF(BC$3='Rent Roll'!$U23,(('Rent Roll'!$W23*'Rent Roll'!$D23)*((1+'Rent Roll'!$X23)^('Reimbursement Breakout'!BC$2-1))),"-")</f>
        <v>-</v>
      </c>
      <c r="BD103" s="92" t="str">
        <f>IF(BD$3='Rent Roll'!$U23,(('Rent Roll'!$W23*'Rent Roll'!$D23)*((1+'Rent Roll'!$X23)^('Reimbursement Breakout'!BD$2-1))),"-")</f>
        <v>-</v>
      </c>
      <c r="BE103" s="92" t="str">
        <f>IF(BE$3='Rent Roll'!$U23,(('Rent Roll'!$W23*'Rent Roll'!$D23)*((1+'Rent Roll'!$X23)^('Reimbursement Breakout'!BE$2-1))),"-")</f>
        <v>-</v>
      </c>
      <c r="BF103" s="92" t="str">
        <f>IF(BF$3='Rent Roll'!$U23,(('Rent Roll'!$W23*'Rent Roll'!$D23)*((1+'Rent Roll'!$X23)^('Reimbursement Breakout'!BF$2-1))),"-")</f>
        <v>-</v>
      </c>
      <c r="BG103" s="92" t="str">
        <f>IF(BG$3='Rent Roll'!$U23,(('Rent Roll'!$W23*'Rent Roll'!$D23)*((1+'Rent Roll'!$X23)^('Reimbursement Breakout'!BG$2-1))),"-")</f>
        <v>-</v>
      </c>
      <c r="BH103" s="92" t="str">
        <f>IF(BH$3='Rent Roll'!$U23,(('Rent Roll'!$W23*'Rent Roll'!$D23)*((1+'Rent Roll'!$X23)^('Reimbursement Breakout'!BH$2-1))),"-")</f>
        <v>-</v>
      </c>
      <c r="BI103" s="92" t="str">
        <f>IF(BI$3='Rent Roll'!$U23,(('Rent Roll'!$W23*'Rent Roll'!$D23)*((1+'Rent Roll'!$X23)^('Reimbursement Breakout'!BI$2-1))),"-")</f>
        <v>-</v>
      </c>
      <c r="BJ103" s="92" t="str">
        <f>IF(BJ$3='Rent Roll'!$U23,(('Rent Roll'!$W23*'Rent Roll'!$D23)*((1+'Rent Roll'!$X23)^('Reimbursement Breakout'!BJ$2-1))),"-")</f>
        <v>-</v>
      </c>
      <c r="BK103" s="92" t="str">
        <f>IF(BK$3='Rent Roll'!$U23,(('Rent Roll'!$W23*'Rent Roll'!$D23)*((1+'Rent Roll'!$X23)^('Reimbursement Breakout'!BK$2-1))),"-")</f>
        <v>-</v>
      </c>
      <c r="BL103" s="92" t="str">
        <f>IF(BL$3='Rent Roll'!$U23,(('Rent Roll'!$W23*'Rent Roll'!$D23)*((1+'Rent Roll'!$X23)^('Reimbursement Breakout'!BL$2-1))),"-")</f>
        <v>-</v>
      </c>
      <c r="BM103" s="92" t="str">
        <f>IF(BM$3='Rent Roll'!$U23,(('Rent Roll'!$W23*'Rent Roll'!$D23)*((1+'Rent Roll'!$X23)^('Reimbursement Breakout'!BM$2-1))),"-")</f>
        <v>-</v>
      </c>
      <c r="BN103" s="92" t="str">
        <f>IF(BN$3='Rent Roll'!$U23,(('Rent Roll'!$W23*'Rent Roll'!$D23)*((1+'Rent Roll'!$X23)^('Reimbursement Breakout'!BN$2-1))),"-")</f>
        <v>-</v>
      </c>
      <c r="BO103" s="92" t="str">
        <f>IF(BO$3='Rent Roll'!$U23,(('Rent Roll'!$W23*'Rent Roll'!$D23)*((1+'Rent Roll'!$X23)^('Reimbursement Breakout'!BO$2-1))),"-")</f>
        <v>-</v>
      </c>
      <c r="BP103" s="92" t="str">
        <f>IF(BP$3='Rent Roll'!$U23,(('Rent Roll'!$W23*'Rent Roll'!$D23)*((1+'Rent Roll'!$X23)^('Reimbursement Breakout'!BP$2-1))),"-")</f>
        <v>-</v>
      </c>
      <c r="BQ103" s="92" t="str">
        <f>IF(BQ$3='Rent Roll'!$U23,(('Rent Roll'!$W23*'Rent Roll'!$D23)*((1+'Rent Roll'!$X23)^('Reimbursement Breakout'!BQ$2-1))),"-")</f>
        <v>-</v>
      </c>
      <c r="BR103" s="92" t="str">
        <f>IF(BR$3='Rent Roll'!$U23,(('Rent Roll'!$W23*'Rent Roll'!$D23)*((1+'Rent Roll'!$X23)^('Reimbursement Breakout'!BR$2-1))),"-")</f>
        <v>-</v>
      </c>
      <c r="BS103" s="92" t="str">
        <f>IF(BS$3='Rent Roll'!$U23,(('Rent Roll'!$W23*'Rent Roll'!$D23)*((1+'Rent Roll'!$X23)^('Reimbursement Breakout'!BS$2-1))),"-")</f>
        <v>-</v>
      </c>
      <c r="BT103" s="92" t="str">
        <f>IF(BT$3='Rent Roll'!$U23,(('Rent Roll'!$W23*'Rent Roll'!$D23)*((1+'Rent Roll'!$X23)^('Reimbursement Breakout'!BT$2-1))),"-")</f>
        <v>-</v>
      </c>
      <c r="BU103" s="92" t="str">
        <f>IF(BU$3='Rent Roll'!$U23,(('Rent Roll'!$W23*'Rent Roll'!$D23)*((1+'Rent Roll'!$X23)^('Reimbursement Breakout'!BU$2-1))),"-")</f>
        <v>-</v>
      </c>
      <c r="BV103" s="92" t="str">
        <f>IF(BV$3='Rent Roll'!$U23,(('Rent Roll'!$W23*'Rent Roll'!$D23)*((1+'Rent Roll'!$X23)^('Reimbursement Breakout'!BV$2-1))),"-")</f>
        <v>-</v>
      </c>
      <c r="BW103" s="92" t="str">
        <f>IF(BW$3='Rent Roll'!$U23,(('Rent Roll'!$W23*'Rent Roll'!$D23)*((1+'Rent Roll'!$X23)^('Reimbursement Breakout'!BW$2-1))),"-")</f>
        <v>-</v>
      </c>
      <c r="BX103" s="92" t="str">
        <f>IF(BX$3='Rent Roll'!$U23,(('Rent Roll'!$W23*'Rent Roll'!$D23)*((1+'Rent Roll'!$X23)^('Reimbursement Breakout'!BX$2-1))),"-")</f>
        <v>-</v>
      </c>
      <c r="BY103" s="92" t="str">
        <f>IF(BY$3='Rent Roll'!$U23,(('Rent Roll'!$W23*'Rent Roll'!$D23)*((1+'Rent Roll'!$X23)^('Reimbursement Breakout'!BY$2-1))),"-")</f>
        <v>-</v>
      </c>
      <c r="BZ103" s="92" t="str">
        <f>IF(BZ$3='Rent Roll'!$U23,(('Rent Roll'!$W23*'Rent Roll'!$D23)*((1+'Rent Roll'!$X23)^('Reimbursement Breakout'!BZ$2-1))),"-")</f>
        <v>-</v>
      </c>
      <c r="CA103" s="92" t="str">
        <f>IF(CA$3='Rent Roll'!$U23,(('Rent Roll'!$W23*'Rent Roll'!$D23)*((1+'Rent Roll'!$X23)^('Reimbursement Breakout'!CA$2-1))),"-")</f>
        <v>-</v>
      </c>
      <c r="CB103" s="92" t="str">
        <f>IF(CB$3='Rent Roll'!$U23,(('Rent Roll'!$W23*'Rent Roll'!$D23)*((1+'Rent Roll'!$X23)^('Reimbursement Breakout'!CB$2-1))),"-")</f>
        <v>-</v>
      </c>
      <c r="CC103" s="92" t="str">
        <f>IF(CC$3='Rent Roll'!$U23,(('Rent Roll'!$W23*'Rent Roll'!$D23)*((1+'Rent Roll'!$X23)^('Reimbursement Breakout'!CC$2-1))),"-")</f>
        <v>-</v>
      </c>
      <c r="CD103" s="92" t="str">
        <f>IF(CD$3='Rent Roll'!$U23,(('Rent Roll'!$W23*'Rent Roll'!$D23)*((1+'Rent Roll'!$X23)^('Reimbursement Breakout'!CD$2-1))),"-")</f>
        <v>-</v>
      </c>
      <c r="CE103" s="92" t="str">
        <f>IF(CE$3='Rent Roll'!$U23,(('Rent Roll'!$W23*'Rent Roll'!$D23)*((1+'Rent Roll'!$X23)^('Reimbursement Breakout'!CE$2-1))),"-")</f>
        <v>-</v>
      </c>
      <c r="CF103" s="92" t="str">
        <f>IF(CF$3='Rent Roll'!$U23,(('Rent Roll'!$W23*'Rent Roll'!$D23)*((1+'Rent Roll'!$X23)^('Reimbursement Breakout'!CF$2-1))),"-")</f>
        <v>-</v>
      </c>
      <c r="CG103" s="92" t="str">
        <f>IF(CG$3='Rent Roll'!$U23,(('Rent Roll'!$W23*'Rent Roll'!$D23)*((1+'Rent Roll'!$X23)^('Reimbursement Breakout'!CG$2-1))),"-")</f>
        <v>-</v>
      </c>
      <c r="CH103" s="92" t="str">
        <f>IF(CH$3='Rent Roll'!$U23,(('Rent Roll'!$W23*'Rent Roll'!$D23)*((1+'Rent Roll'!$X23)^('Reimbursement Breakout'!CH$2-1))),"-")</f>
        <v>-</v>
      </c>
      <c r="CI103" s="92" t="str">
        <f>IF(CI$3='Rent Roll'!$U23,(('Rent Roll'!$W23*'Rent Roll'!$D23)*((1+'Rent Roll'!$X23)^('Reimbursement Breakout'!CI$2-1))),"-")</f>
        <v>-</v>
      </c>
      <c r="CJ103" s="92" t="str">
        <f>IF(CJ$3='Rent Roll'!$U23,(('Rent Roll'!$W23*'Rent Roll'!$D23)*((1+'Rent Roll'!$X23)^('Reimbursement Breakout'!CJ$2-1))),"-")</f>
        <v>-</v>
      </c>
      <c r="CK103" s="92" t="str">
        <f>IF(CK$3='Rent Roll'!$U23,(('Rent Roll'!$W23*'Rent Roll'!$D23)*((1+'Rent Roll'!$X23)^('Reimbursement Breakout'!CK$2-1))),"-")</f>
        <v>-</v>
      </c>
      <c r="CL103" s="92" t="str">
        <f>IF(CL$3='Rent Roll'!$U23,(('Rent Roll'!$W23*'Rent Roll'!$D23)*((1+'Rent Roll'!$X23)^('Reimbursement Breakout'!CL$2-1))),"-")</f>
        <v>-</v>
      </c>
      <c r="CM103" s="92" t="str">
        <f>IF(CM$3='Rent Roll'!$U23,(('Rent Roll'!$W23*'Rent Roll'!$D23)*((1+'Rent Roll'!$X23)^('Reimbursement Breakout'!CM$2-1))),"-")</f>
        <v>-</v>
      </c>
      <c r="CN103" s="92" t="str">
        <f>IF(CN$3='Rent Roll'!$U23,(('Rent Roll'!$W23*'Rent Roll'!$D23)*((1+'Rent Roll'!$X23)^('Reimbursement Breakout'!CN$2-1))),"-")</f>
        <v>-</v>
      </c>
      <c r="CO103" s="92" t="str">
        <f>IF(CO$3='Rent Roll'!$U23,(('Rent Roll'!$W23*'Rent Roll'!$D23)*((1+'Rent Roll'!$X23)^('Reimbursement Breakout'!CO$2-1))),"-")</f>
        <v>-</v>
      </c>
      <c r="CP103" s="92" t="str">
        <f>IF(CP$3='Rent Roll'!$U23,(('Rent Roll'!$W23*'Rent Roll'!$D23)*((1+'Rent Roll'!$X23)^('Reimbursement Breakout'!CP$2-1))),"-")</f>
        <v>-</v>
      </c>
      <c r="CQ103" s="92" t="str">
        <f>IF(CQ$3='Rent Roll'!$U23,(('Rent Roll'!$W23*'Rent Roll'!$D23)*((1+'Rent Roll'!$X23)^('Reimbursement Breakout'!CQ$2-1))),"-")</f>
        <v>-</v>
      </c>
      <c r="CR103" s="92" t="str">
        <f>IF(CR$3='Rent Roll'!$U23,(('Rent Roll'!$W23*'Rent Roll'!$D23)*((1+'Rent Roll'!$X23)^('Reimbursement Breakout'!CR$2-1))),"-")</f>
        <v>-</v>
      </c>
      <c r="CS103" s="92" t="str">
        <f>IF(CS$3='Rent Roll'!$U23,(('Rent Roll'!$W23*'Rent Roll'!$D23)*((1+'Rent Roll'!$X23)^('Reimbursement Breakout'!CS$2-1))),"-")</f>
        <v>-</v>
      </c>
      <c r="CT103" s="92" t="str">
        <f>IF(CT$3='Rent Roll'!$U23,(('Rent Roll'!$W23*'Rent Roll'!$D23)*((1+'Rent Roll'!$X23)^('Reimbursement Breakout'!CT$2-1))),"-")</f>
        <v>-</v>
      </c>
      <c r="CU103" s="92" t="str">
        <f>IF(CU$3='Rent Roll'!$U23,(('Rent Roll'!$W23*'Rent Roll'!$D23)*((1+'Rent Roll'!$X23)^('Reimbursement Breakout'!CU$2-1))),"-")</f>
        <v>-</v>
      </c>
      <c r="CV103" s="92" t="str">
        <f>IF(CV$3='Rent Roll'!$U23,(('Rent Roll'!$W23*'Rent Roll'!$D23)*((1+'Rent Roll'!$X23)^('Reimbursement Breakout'!CV$2-1))),"-")</f>
        <v>-</v>
      </c>
      <c r="CW103" s="92" t="str">
        <f>IF(CW$3='Rent Roll'!$U23,(('Rent Roll'!$W23*'Rent Roll'!$D23)*((1+'Rent Roll'!$X23)^('Reimbursement Breakout'!CW$2-1))),"-")</f>
        <v>-</v>
      </c>
      <c r="CX103" s="92" t="str">
        <f>IF(CX$3='Rent Roll'!$U23,(('Rent Roll'!$W23*'Rent Roll'!$D23)*((1+'Rent Roll'!$X23)^('Reimbursement Breakout'!CX$2-1))),"-")</f>
        <v>-</v>
      </c>
      <c r="CY103" s="92" t="str">
        <f>IF(CY$3='Rent Roll'!$U23,(('Rent Roll'!$W23*'Rent Roll'!$D23)*((1+'Rent Roll'!$X23)^('Reimbursement Breakout'!CY$2-1))),"-")</f>
        <v>-</v>
      </c>
      <c r="CZ103" s="92" t="str">
        <f>IF(CZ$3='Rent Roll'!$U23,(('Rent Roll'!$W23*'Rent Roll'!$D23)*((1+'Rent Roll'!$X23)^('Reimbursement Breakout'!CZ$2-1))),"-")</f>
        <v>-</v>
      </c>
      <c r="DA103" s="92" t="str">
        <f>IF(DA$3='Rent Roll'!$U23,(('Rent Roll'!$W23*'Rent Roll'!$D23)*((1+'Rent Roll'!$X23)^('Reimbursement Breakout'!DA$2-1))),"-")</f>
        <v>-</v>
      </c>
      <c r="DB103" s="92" t="str">
        <f>IF(DB$3='Rent Roll'!$U23,(('Rent Roll'!$W23*'Rent Roll'!$D23)*((1+'Rent Roll'!$X23)^('Reimbursement Breakout'!DB$2-1))),"-")</f>
        <v>-</v>
      </c>
      <c r="DC103" s="92" t="str">
        <f>IF(DC$3='Rent Roll'!$U23,(('Rent Roll'!$W23*'Rent Roll'!$D23)*((1+'Rent Roll'!$X23)^('Reimbursement Breakout'!DC$2-1))),"-")</f>
        <v>-</v>
      </c>
      <c r="DD103" s="92" t="str">
        <f>IF(DD$3='Rent Roll'!$U23,(('Rent Roll'!$W23*'Rent Roll'!$D23)*((1+'Rent Roll'!$X23)^('Reimbursement Breakout'!DD$2-1))),"-")</f>
        <v>-</v>
      </c>
      <c r="DE103" s="92" t="str">
        <f>IF(DE$3='Rent Roll'!$U23,(('Rent Roll'!$W23*'Rent Roll'!$D23)*((1+'Rent Roll'!$X23)^('Reimbursement Breakout'!DE$2-1))),"-")</f>
        <v>-</v>
      </c>
      <c r="DF103" s="92" t="str">
        <f>IF(DF$3='Rent Roll'!$U23,(('Rent Roll'!$W23*'Rent Roll'!$D23)*((1+'Rent Roll'!$X23)^('Reimbursement Breakout'!DF$2-1))),"-")</f>
        <v>-</v>
      </c>
      <c r="DG103" s="92" t="str">
        <f>IF(DG$3='Rent Roll'!$U23,(('Rent Roll'!$W23*'Rent Roll'!$D23)*((1+'Rent Roll'!$X23)^('Reimbursement Breakout'!DG$2-1))),"-")</f>
        <v>-</v>
      </c>
      <c r="DH103" s="92" t="str">
        <f>IF(DH$3='Rent Roll'!$U23,(('Rent Roll'!$W23*'Rent Roll'!$D23)*((1+'Rent Roll'!$X23)^('Reimbursement Breakout'!DH$2-1))),"-")</f>
        <v>-</v>
      </c>
      <c r="DI103" s="92" t="str">
        <f>IF(DI$3='Rent Roll'!$U23,(('Rent Roll'!$W23*'Rent Roll'!$D23)*((1+'Rent Roll'!$X23)^('Reimbursement Breakout'!DI$2-1))),"-")</f>
        <v>-</v>
      </c>
      <c r="DJ103" s="92" t="str">
        <f>IF(DJ$3='Rent Roll'!$U23,(('Rent Roll'!$W23*'Rent Roll'!$D23)*((1+'Rent Roll'!$X23)^('Reimbursement Breakout'!DJ$2-1))),"-")</f>
        <v>-</v>
      </c>
      <c r="DK103" s="92" t="str">
        <f>IF(DK$3='Rent Roll'!$U23,(('Rent Roll'!$W23*'Rent Roll'!$D23)*((1+'Rent Roll'!$X23)^('Reimbursement Breakout'!DK$2-1))),"-")</f>
        <v>-</v>
      </c>
      <c r="DL103" s="92" t="str">
        <f>IF(DL$3='Rent Roll'!$U23,(('Rent Roll'!$W23*'Rent Roll'!$D23)*((1+'Rent Roll'!$X23)^('Reimbursement Breakout'!DL$2-1))),"-")</f>
        <v>-</v>
      </c>
      <c r="DM103" s="92" t="str">
        <f>IF(DM$3='Rent Roll'!$U23,(('Rent Roll'!$W23*'Rent Roll'!$D23)*((1+'Rent Roll'!$X23)^('Reimbursement Breakout'!DM$2-1))),"-")</f>
        <v>-</v>
      </c>
      <c r="DN103" s="92" t="str">
        <f>IF(DN$3='Rent Roll'!$U23,(('Rent Roll'!$W23*'Rent Roll'!$D23)*((1+'Rent Roll'!$X23)^('Reimbursement Breakout'!DN$2-1))),"-")</f>
        <v>-</v>
      </c>
      <c r="DO103" s="92" t="str">
        <f>IF(DO$3='Rent Roll'!$U23,(('Rent Roll'!$W23*'Rent Roll'!$D23)*((1+'Rent Roll'!$X23)^('Reimbursement Breakout'!DO$2-1))),"-")</f>
        <v>-</v>
      </c>
      <c r="DP103" s="92" t="str">
        <f>IF(DP$3='Rent Roll'!$U23,(('Rent Roll'!$W23*'Rent Roll'!$D23)*((1+'Rent Roll'!$X23)^('Reimbursement Breakout'!DP$2-1))),"-")</f>
        <v>-</v>
      </c>
      <c r="DQ103" s="92" t="str">
        <f>IF(DQ$3='Rent Roll'!$U23,(('Rent Roll'!$W23*'Rent Roll'!$D23)*((1+'Rent Roll'!$X23)^('Reimbursement Breakout'!DQ$2-1))),"-")</f>
        <v>-</v>
      </c>
      <c r="DR103" s="92" t="str">
        <f>IF(DR$3='Rent Roll'!$U23,(('Rent Roll'!$W23*'Rent Roll'!$D23)*((1+'Rent Roll'!$X23)^('Reimbursement Breakout'!DR$2-1))),"-")</f>
        <v>-</v>
      </c>
      <c r="DS103" s="92" t="str">
        <f>IF(DS$3='Rent Roll'!$U23,(('Rent Roll'!$W23*'Rent Roll'!$D23)*((1+'Rent Roll'!$X23)^('Reimbursement Breakout'!DS$2-1))),"-")</f>
        <v>-</v>
      </c>
      <c r="DT103" s="92" t="str">
        <f>IF(DT$3='Rent Roll'!$U23,(('Rent Roll'!$W23*'Rent Roll'!$D23)*((1+'Rent Roll'!$X23)^('Reimbursement Breakout'!DT$2-1))),"-")</f>
        <v>-</v>
      </c>
      <c r="DU103" s="92" t="str">
        <f>IF(DU$3='Rent Roll'!$U23,(('Rent Roll'!$W23*'Rent Roll'!$D23)*((1+'Rent Roll'!$X23)^('Reimbursement Breakout'!DU$2-1))),"-")</f>
        <v>-</v>
      </c>
      <c r="DV103" s="92" t="str">
        <f>IF(DV$3='Rent Roll'!$U23,(('Rent Roll'!$W23*'Rent Roll'!$D23)*((1+'Rent Roll'!$X23)^('Reimbursement Breakout'!DV$2-1))),"-")</f>
        <v>-</v>
      </c>
      <c r="DW103" s="92" t="str">
        <f>IF(DW$3='Rent Roll'!$U23,(('Rent Roll'!$W23*'Rent Roll'!$D23)*((1+'Rent Roll'!$X23)^('Reimbursement Breakout'!DW$2-1))),"-")</f>
        <v>-</v>
      </c>
      <c r="DX103" s="92" t="str">
        <f>IF(DX$3='Rent Roll'!$U23,(('Rent Roll'!$W23*'Rent Roll'!$D23)*((1+'Rent Roll'!$X23)^('Reimbursement Breakout'!DX$2-1))),"-")</f>
        <v>-</v>
      </c>
      <c r="DY103" s="92" t="str">
        <f>IF(DY$3='Rent Roll'!$U23,(('Rent Roll'!$W23*'Rent Roll'!$D23)*((1+'Rent Roll'!$X23)^('Reimbursement Breakout'!DY$2-1))),"-")</f>
        <v>-</v>
      </c>
      <c r="DZ103" s="92" t="str">
        <f>IF(DZ$3='Rent Roll'!$U23,(('Rent Roll'!$W23*'Rent Roll'!$D23)*((1+'Rent Roll'!$X23)^('Reimbursement Breakout'!DZ$2-1))),"-")</f>
        <v>-</v>
      </c>
      <c r="EA103" s="92" t="str">
        <f>IF(EA$3='Rent Roll'!$U23,(('Rent Roll'!$W23*'Rent Roll'!$D23)*((1+'Rent Roll'!$X23)^('Reimbursement Breakout'!EA$2-1))),"-")</f>
        <v>-</v>
      </c>
      <c r="EB103" s="92" t="str">
        <f>IF(EB$3='Rent Roll'!$U23,(('Rent Roll'!$W23*'Rent Roll'!$D23)*((1+'Rent Roll'!$X23)^('Reimbursement Breakout'!EB$2-1))),"-")</f>
        <v>-</v>
      </c>
      <c r="EC103" s="92" t="str">
        <f>IF(EC$3='Rent Roll'!$U23,(('Rent Roll'!$W23*'Rent Roll'!$D23)*((1+'Rent Roll'!$X23)^('Reimbursement Breakout'!EC$2-1))),"-")</f>
        <v>-</v>
      </c>
      <c r="ED103" s="92" t="str">
        <f>IF(ED$3='Rent Roll'!$U23,(('Rent Roll'!$W23*'Rent Roll'!$D23)*((1+'Rent Roll'!$X23)^('Reimbursement Breakout'!ED$2-1))),"-")</f>
        <v>-</v>
      </c>
      <c r="EE103" s="92" t="str">
        <f>IF(EE$3='Rent Roll'!$U23,(('Rent Roll'!$W23*'Rent Roll'!$D23)*((1+'Rent Roll'!$X23)^('Reimbursement Breakout'!EE$2-1))),"-")</f>
        <v>-</v>
      </c>
      <c r="EF103" s="214" t="str">
        <f>IF(EF$3='Rent Roll'!$U23,(('Rent Roll'!$W23*'Rent Roll'!$D23)*((1+'Rent Roll'!$X23)^('Reimbursement Breakout'!EF$2-1))),"-")</f>
        <v>-</v>
      </c>
      <c r="EG103" s="251" t="s">
        <v>109</v>
      </c>
    </row>
    <row r="104" spans="2:137" x14ac:dyDescent="0.25">
      <c r="B104" s="291"/>
      <c r="C104" s="287" t="str">
        <f>CONCATENATE('Rent Roll'!B24&amp;" - "&amp;'Rent Roll'!C24)</f>
        <v xml:space="preserve"> - </v>
      </c>
      <c r="D104" s="214">
        <f t="shared" si="281"/>
        <v>0</v>
      </c>
      <c r="E104" s="92" t="str">
        <f>IF(E$3='Rent Roll'!$U24,(('Rent Roll'!$W24*'Rent Roll'!$D24)*((1+'Rent Roll'!$X24)^('Reimbursement Breakout'!E$2-1))),"-")</f>
        <v>-</v>
      </c>
      <c r="F104" s="92" t="str">
        <f>IF(F$3='Rent Roll'!$U24,(('Rent Roll'!$W24*'Rent Roll'!$D24)*((1+'Rent Roll'!$X24)^('Reimbursement Breakout'!F$2-1))),"-")</f>
        <v>-</v>
      </c>
      <c r="G104" s="92" t="str">
        <f>IF(G$3='Rent Roll'!$U24,(('Rent Roll'!$W24*'Rent Roll'!$D24)*((1+'Rent Roll'!$X24)^('Reimbursement Breakout'!G$2-1))),"-")</f>
        <v>-</v>
      </c>
      <c r="H104" s="92" t="str">
        <f>IF(H$3='Rent Roll'!$U24,(('Rent Roll'!$W24*'Rent Roll'!$D24)*((1+'Rent Roll'!$X24)^('Reimbursement Breakout'!H$2-1))),"-")</f>
        <v>-</v>
      </c>
      <c r="I104" s="92" t="str">
        <f>IF(I$3='Rent Roll'!$U24,(('Rent Roll'!$W24*'Rent Roll'!$D24)*((1+'Rent Roll'!$X24)^('Reimbursement Breakout'!I$2-1))),"-")</f>
        <v>-</v>
      </c>
      <c r="J104" s="92" t="str">
        <f>IF(J$3='Rent Roll'!$U24,(('Rent Roll'!$W24*'Rent Roll'!$D24)*((1+'Rent Roll'!$X24)^('Reimbursement Breakout'!J$2-1))),"-")</f>
        <v>-</v>
      </c>
      <c r="K104" s="92" t="str">
        <f>IF(K$3='Rent Roll'!$U24,(('Rent Roll'!$W24*'Rent Roll'!$D24)*((1+'Rent Roll'!$X24)^('Reimbursement Breakout'!K$2-1))),"-")</f>
        <v>-</v>
      </c>
      <c r="L104" s="92" t="str">
        <f>IF(L$3='Rent Roll'!$U24,(('Rent Roll'!$W24*'Rent Roll'!$D24)*((1+'Rent Roll'!$X24)^('Reimbursement Breakout'!L$2-1))),"-")</f>
        <v>-</v>
      </c>
      <c r="M104" s="92" t="str">
        <f>IF(M$3='Rent Roll'!$U24,(('Rent Roll'!$W24*'Rent Roll'!$D24)*((1+'Rent Roll'!$X24)^('Reimbursement Breakout'!M$2-1))),"-")</f>
        <v>-</v>
      </c>
      <c r="N104" s="92" t="str">
        <f>IF(N$3='Rent Roll'!$U24,(('Rent Roll'!$W24*'Rent Roll'!$D24)*((1+'Rent Roll'!$X24)^('Reimbursement Breakout'!N$2-1))),"-")</f>
        <v>-</v>
      </c>
      <c r="O104" s="92" t="str">
        <f>IF(O$3='Rent Roll'!$U24,(('Rent Roll'!$W24*'Rent Roll'!$D24)*((1+'Rent Roll'!$X24)^('Reimbursement Breakout'!O$2-1))),"-")</f>
        <v>-</v>
      </c>
      <c r="P104" s="92" t="str">
        <f>IF(P$3='Rent Roll'!$U24,(('Rent Roll'!$W24*'Rent Roll'!$D24)*((1+'Rent Roll'!$X24)^('Reimbursement Breakout'!P$2-1))),"-")</f>
        <v>-</v>
      </c>
      <c r="Q104" s="92" t="str">
        <f>IF(Q$3='Rent Roll'!$U24,(('Rent Roll'!$W24*'Rent Roll'!$D24)*((1+'Rent Roll'!$X24)^('Reimbursement Breakout'!Q$2-1))),"-")</f>
        <v>-</v>
      </c>
      <c r="R104" s="92" t="str">
        <f>IF(R$3='Rent Roll'!$U24,(('Rent Roll'!$W24*'Rent Roll'!$D24)*((1+'Rent Roll'!$X24)^('Reimbursement Breakout'!R$2-1))),"-")</f>
        <v>-</v>
      </c>
      <c r="S104" s="92" t="str">
        <f>IF(S$3='Rent Roll'!$U24,(('Rent Roll'!$W24*'Rent Roll'!$D24)*((1+'Rent Roll'!$X24)^('Reimbursement Breakout'!S$2-1))),"-")</f>
        <v>-</v>
      </c>
      <c r="T104" s="92" t="str">
        <f>IF(T$3='Rent Roll'!$U24,(('Rent Roll'!$W24*'Rent Roll'!$D24)*((1+'Rent Roll'!$X24)^('Reimbursement Breakout'!T$2-1))),"-")</f>
        <v>-</v>
      </c>
      <c r="U104" s="92" t="str">
        <f>IF(U$3='Rent Roll'!$U24,(('Rent Roll'!$W24*'Rent Roll'!$D24)*((1+'Rent Roll'!$X24)^('Reimbursement Breakout'!U$2-1))),"-")</f>
        <v>-</v>
      </c>
      <c r="V104" s="92" t="str">
        <f>IF(V$3='Rent Roll'!$U24,(('Rent Roll'!$W24*'Rent Roll'!$D24)*((1+'Rent Roll'!$X24)^('Reimbursement Breakout'!V$2-1))),"-")</f>
        <v>-</v>
      </c>
      <c r="W104" s="92" t="str">
        <f>IF(W$3='Rent Roll'!$U24,(('Rent Roll'!$W24*'Rent Roll'!$D24)*((1+'Rent Roll'!$X24)^('Reimbursement Breakout'!W$2-1))),"-")</f>
        <v>-</v>
      </c>
      <c r="X104" s="92" t="str">
        <f>IF(X$3='Rent Roll'!$U24,(('Rent Roll'!$W24*'Rent Roll'!$D24)*((1+'Rent Roll'!$X24)^('Reimbursement Breakout'!X$2-1))),"-")</f>
        <v>-</v>
      </c>
      <c r="Y104" s="92" t="str">
        <f>IF(Y$3='Rent Roll'!$U24,(('Rent Roll'!$W24*'Rent Roll'!$D24)*((1+'Rent Roll'!$X24)^('Reimbursement Breakout'!Y$2-1))),"-")</f>
        <v>-</v>
      </c>
      <c r="Z104" s="92" t="str">
        <f>IF(Z$3='Rent Roll'!$U24,(('Rent Roll'!$W24*'Rent Roll'!$D24)*((1+'Rent Roll'!$X24)^('Reimbursement Breakout'!Z$2-1))),"-")</f>
        <v>-</v>
      </c>
      <c r="AA104" s="92" t="str">
        <f>IF(AA$3='Rent Roll'!$U24,(('Rent Roll'!$W24*'Rent Roll'!$D24)*((1+'Rent Roll'!$X24)^('Reimbursement Breakout'!AA$2-1))),"-")</f>
        <v>-</v>
      </c>
      <c r="AB104" s="92" t="str">
        <f>IF(AB$3='Rent Roll'!$U24,(('Rent Roll'!$W24*'Rent Roll'!$D24)*((1+'Rent Roll'!$X24)^('Reimbursement Breakout'!AB$2-1))),"-")</f>
        <v>-</v>
      </c>
      <c r="AC104" s="92" t="str">
        <f>IF(AC$3='Rent Roll'!$U24,(('Rent Roll'!$W24*'Rent Roll'!$D24)*((1+'Rent Roll'!$X24)^('Reimbursement Breakout'!AC$2-1))),"-")</f>
        <v>-</v>
      </c>
      <c r="AD104" s="92" t="str">
        <f>IF(AD$3='Rent Roll'!$U24,(('Rent Roll'!$W24*'Rent Roll'!$D24)*((1+'Rent Roll'!$X24)^('Reimbursement Breakout'!AD$2-1))),"-")</f>
        <v>-</v>
      </c>
      <c r="AE104" s="92" t="str">
        <f>IF(AE$3='Rent Roll'!$U24,(('Rent Roll'!$W24*'Rent Roll'!$D24)*((1+'Rent Roll'!$X24)^('Reimbursement Breakout'!AE$2-1))),"-")</f>
        <v>-</v>
      </c>
      <c r="AF104" s="92" t="str">
        <f>IF(AF$3='Rent Roll'!$U24,(('Rent Roll'!$W24*'Rent Roll'!$D24)*((1+'Rent Roll'!$X24)^('Reimbursement Breakout'!AF$2-1))),"-")</f>
        <v>-</v>
      </c>
      <c r="AG104" s="92" t="str">
        <f>IF(AG$3='Rent Roll'!$U24,(('Rent Roll'!$W24*'Rent Roll'!$D24)*((1+'Rent Roll'!$X24)^('Reimbursement Breakout'!AG$2-1))),"-")</f>
        <v>-</v>
      </c>
      <c r="AH104" s="92" t="str">
        <f>IF(AH$3='Rent Roll'!$U24,(('Rent Roll'!$W24*'Rent Roll'!$D24)*((1+'Rent Roll'!$X24)^('Reimbursement Breakout'!AH$2-1))),"-")</f>
        <v>-</v>
      </c>
      <c r="AI104" s="92" t="str">
        <f>IF(AI$3='Rent Roll'!$U24,(('Rent Roll'!$W24*'Rent Roll'!$D24)*((1+'Rent Roll'!$X24)^('Reimbursement Breakout'!AI$2-1))),"-")</f>
        <v>-</v>
      </c>
      <c r="AJ104" s="92" t="str">
        <f>IF(AJ$3='Rent Roll'!$U24,(('Rent Roll'!$W24*'Rent Roll'!$D24)*((1+'Rent Roll'!$X24)^('Reimbursement Breakout'!AJ$2-1))),"-")</f>
        <v>-</v>
      </c>
      <c r="AK104" s="92" t="str">
        <f>IF(AK$3='Rent Roll'!$U24,(('Rent Roll'!$W24*'Rent Roll'!$D24)*((1+'Rent Roll'!$X24)^('Reimbursement Breakout'!AK$2-1))),"-")</f>
        <v>-</v>
      </c>
      <c r="AL104" s="92" t="str">
        <f>IF(AL$3='Rent Roll'!$U24,(('Rent Roll'!$W24*'Rent Roll'!$D24)*((1+'Rent Roll'!$X24)^('Reimbursement Breakout'!AL$2-1))),"-")</f>
        <v>-</v>
      </c>
      <c r="AM104" s="92" t="str">
        <f>IF(AM$3='Rent Roll'!$U24,(('Rent Roll'!$W24*'Rent Roll'!$D24)*((1+'Rent Roll'!$X24)^('Reimbursement Breakout'!AM$2-1))),"-")</f>
        <v>-</v>
      </c>
      <c r="AN104" s="92" t="str">
        <f>IF(AN$3='Rent Roll'!$U24,(('Rent Roll'!$W24*'Rent Roll'!$D24)*((1+'Rent Roll'!$X24)^('Reimbursement Breakout'!AN$2-1))),"-")</f>
        <v>-</v>
      </c>
      <c r="AO104" s="92" t="str">
        <f>IF(AO$3='Rent Roll'!$U24,(('Rent Roll'!$W24*'Rent Roll'!$D24)*((1+'Rent Roll'!$X24)^('Reimbursement Breakout'!AO$2-1))),"-")</f>
        <v>-</v>
      </c>
      <c r="AP104" s="92" t="str">
        <f>IF(AP$3='Rent Roll'!$U24,(('Rent Roll'!$W24*'Rent Roll'!$D24)*((1+'Rent Roll'!$X24)^('Reimbursement Breakout'!AP$2-1))),"-")</f>
        <v>-</v>
      </c>
      <c r="AQ104" s="92" t="str">
        <f>IF(AQ$3='Rent Roll'!$U24,(('Rent Roll'!$W24*'Rent Roll'!$D24)*((1+'Rent Roll'!$X24)^('Reimbursement Breakout'!AQ$2-1))),"-")</f>
        <v>-</v>
      </c>
      <c r="AR104" s="92" t="str">
        <f>IF(AR$3='Rent Roll'!$U24,(('Rent Roll'!$W24*'Rent Roll'!$D24)*((1+'Rent Roll'!$X24)^('Reimbursement Breakout'!AR$2-1))),"-")</f>
        <v>-</v>
      </c>
      <c r="AS104" s="92" t="str">
        <f>IF(AS$3='Rent Roll'!$U24,(('Rent Roll'!$W24*'Rent Roll'!$D24)*((1+'Rent Roll'!$X24)^('Reimbursement Breakout'!AS$2-1))),"-")</f>
        <v>-</v>
      </c>
      <c r="AT104" s="92" t="str">
        <f>IF(AT$3='Rent Roll'!$U24,(('Rent Roll'!$W24*'Rent Roll'!$D24)*((1+'Rent Roll'!$X24)^('Reimbursement Breakout'!AT$2-1))),"-")</f>
        <v>-</v>
      </c>
      <c r="AU104" s="92" t="str">
        <f>IF(AU$3='Rent Roll'!$U24,(('Rent Roll'!$W24*'Rent Roll'!$D24)*((1+'Rent Roll'!$X24)^('Reimbursement Breakout'!AU$2-1))),"-")</f>
        <v>-</v>
      </c>
      <c r="AV104" s="92" t="str">
        <f>IF(AV$3='Rent Roll'!$U24,(('Rent Roll'!$W24*'Rent Roll'!$D24)*((1+'Rent Roll'!$X24)^('Reimbursement Breakout'!AV$2-1))),"-")</f>
        <v>-</v>
      </c>
      <c r="AW104" s="92" t="str">
        <f>IF(AW$3='Rent Roll'!$U24,(('Rent Roll'!$W24*'Rent Roll'!$D24)*((1+'Rent Roll'!$X24)^('Reimbursement Breakout'!AW$2-1))),"-")</f>
        <v>-</v>
      </c>
      <c r="AX104" s="92" t="str">
        <f>IF(AX$3='Rent Roll'!$U24,(('Rent Roll'!$W24*'Rent Roll'!$D24)*((1+'Rent Roll'!$X24)^('Reimbursement Breakout'!AX$2-1))),"-")</f>
        <v>-</v>
      </c>
      <c r="AY104" s="92" t="str">
        <f>IF(AY$3='Rent Roll'!$U24,(('Rent Roll'!$W24*'Rent Roll'!$D24)*((1+'Rent Roll'!$X24)^('Reimbursement Breakout'!AY$2-1))),"-")</f>
        <v>-</v>
      </c>
      <c r="AZ104" s="92" t="str">
        <f>IF(AZ$3='Rent Roll'!$U24,(('Rent Roll'!$W24*'Rent Roll'!$D24)*((1+'Rent Roll'!$X24)^('Reimbursement Breakout'!AZ$2-1))),"-")</f>
        <v>-</v>
      </c>
      <c r="BA104" s="92" t="str">
        <f>IF(BA$3='Rent Roll'!$U24,(('Rent Roll'!$W24*'Rent Roll'!$D24)*((1+'Rent Roll'!$X24)^('Reimbursement Breakout'!BA$2-1))),"-")</f>
        <v>-</v>
      </c>
      <c r="BB104" s="92" t="str">
        <f>IF(BB$3='Rent Roll'!$U24,(('Rent Roll'!$W24*'Rent Roll'!$D24)*((1+'Rent Roll'!$X24)^('Reimbursement Breakout'!BB$2-1))),"-")</f>
        <v>-</v>
      </c>
      <c r="BC104" s="92" t="str">
        <f>IF(BC$3='Rent Roll'!$U24,(('Rent Roll'!$W24*'Rent Roll'!$D24)*((1+'Rent Roll'!$X24)^('Reimbursement Breakout'!BC$2-1))),"-")</f>
        <v>-</v>
      </c>
      <c r="BD104" s="92" t="str">
        <f>IF(BD$3='Rent Roll'!$U24,(('Rent Roll'!$W24*'Rent Roll'!$D24)*((1+'Rent Roll'!$X24)^('Reimbursement Breakout'!BD$2-1))),"-")</f>
        <v>-</v>
      </c>
      <c r="BE104" s="92" t="str">
        <f>IF(BE$3='Rent Roll'!$U24,(('Rent Roll'!$W24*'Rent Roll'!$D24)*((1+'Rent Roll'!$X24)^('Reimbursement Breakout'!BE$2-1))),"-")</f>
        <v>-</v>
      </c>
      <c r="BF104" s="92" t="str">
        <f>IF(BF$3='Rent Roll'!$U24,(('Rent Roll'!$W24*'Rent Roll'!$D24)*((1+'Rent Roll'!$X24)^('Reimbursement Breakout'!BF$2-1))),"-")</f>
        <v>-</v>
      </c>
      <c r="BG104" s="92" t="str">
        <f>IF(BG$3='Rent Roll'!$U24,(('Rent Roll'!$W24*'Rent Roll'!$D24)*((1+'Rent Roll'!$X24)^('Reimbursement Breakout'!BG$2-1))),"-")</f>
        <v>-</v>
      </c>
      <c r="BH104" s="92" t="str">
        <f>IF(BH$3='Rent Roll'!$U24,(('Rent Roll'!$W24*'Rent Roll'!$D24)*((1+'Rent Roll'!$X24)^('Reimbursement Breakout'!BH$2-1))),"-")</f>
        <v>-</v>
      </c>
      <c r="BI104" s="92" t="str">
        <f>IF(BI$3='Rent Roll'!$U24,(('Rent Roll'!$W24*'Rent Roll'!$D24)*((1+'Rent Roll'!$X24)^('Reimbursement Breakout'!BI$2-1))),"-")</f>
        <v>-</v>
      </c>
      <c r="BJ104" s="92" t="str">
        <f>IF(BJ$3='Rent Roll'!$U24,(('Rent Roll'!$W24*'Rent Roll'!$D24)*((1+'Rent Roll'!$X24)^('Reimbursement Breakout'!BJ$2-1))),"-")</f>
        <v>-</v>
      </c>
      <c r="BK104" s="92" t="str">
        <f>IF(BK$3='Rent Roll'!$U24,(('Rent Roll'!$W24*'Rent Roll'!$D24)*((1+'Rent Roll'!$X24)^('Reimbursement Breakout'!BK$2-1))),"-")</f>
        <v>-</v>
      </c>
      <c r="BL104" s="92" t="str">
        <f>IF(BL$3='Rent Roll'!$U24,(('Rent Roll'!$W24*'Rent Roll'!$D24)*((1+'Rent Roll'!$X24)^('Reimbursement Breakout'!BL$2-1))),"-")</f>
        <v>-</v>
      </c>
      <c r="BM104" s="92" t="str">
        <f>IF(BM$3='Rent Roll'!$U24,(('Rent Roll'!$W24*'Rent Roll'!$D24)*((1+'Rent Roll'!$X24)^('Reimbursement Breakout'!BM$2-1))),"-")</f>
        <v>-</v>
      </c>
      <c r="BN104" s="92" t="str">
        <f>IF(BN$3='Rent Roll'!$U24,(('Rent Roll'!$W24*'Rent Roll'!$D24)*((1+'Rent Roll'!$X24)^('Reimbursement Breakout'!BN$2-1))),"-")</f>
        <v>-</v>
      </c>
      <c r="BO104" s="92" t="str">
        <f>IF(BO$3='Rent Roll'!$U24,(('Rent Roll'!$W24*'Rent Roll'!$D24)*((1+'Rent Roll'!$X24)^('Reimbursement Breakout'!BO$2-1))),"-")</f>
        <v>-</v>
      </c>
      <c r="BP104" s="92" t="str">
        <f>IF(BP$3='Rent Roll'!$U24,(('Rent Roll'!$W24*'Rent Roll'!$D24)*((1+'Rent Roll'!$X24)^('Reimbursement Breakout'!BP$2-1))),"-")</f>
        <v>-</v>
      </c>
      <c r="BQ104" s="92" t="str">
        <f>IF(BQ$3='Rent Roll'!$U24,(('Rent Roll'!$W24*'Rent Roll'!$D24)*((1+'Rent Roll'!$X24)^('Reimbursement Breakout'!BQ$2-1))),"-")</f>
        <v>-</v>
      </c>
      <c r="BR104" s="92" t="str">
        <f>IF(BR$3='Rent Roll'!$U24,(('Rent Roll'!$W24*'Rent Roll'!$D24)*((1+'Rent Roll'!$X24)^('Reimbursement Breakout'!BR$2-1))),"-")</f>
        <v>-</v>
      </c>
      <c r="BS104" s="92" t="str">
        <f>IF(BS$3='Rent Roll'!$U24,(('Rent Roll'!$W24*'Rent Roll'!$D24)*((1+'Rent Roll'!$X24)^('Reimbursement Breakout'!BS$2-1))),"-")</f>
        <v>-</v>
      </c>
      <c r="BT104" s="92" t="str">
        <f>IF(BT$3='Rent Roll'!$U24,(('Rent Roll'!$W24*'Rent Roll'!$D24)*((1+'Rent Roll'!$X24)^('Reimbursement Breakout'!BT$2-1))),"-")</f>
        <v>-</v>
      </c>
      <c r="BU104" s="92" t="str">
        <f>IF(BU$3='Rent Roll'!$U24,(('Rent Roll'!$W24*'Rent Roll'!$D24)*((1+'Rent Roll'!$X24)^('Reimbursement Breakout'!BU$2-1))),"-")</f>
        <v>-</v>
      </c>
      <c r="BV104" s="92" t="str">
        <f>IF(BV$3='Rent Roll'!$U24,(('Rent Roll'!$W24*'Rent Roll'!$D24)*((1+'Rent Roll'!$X24)^('Reimbursement Breakout'!BV$2-1))),"-")</f>
        <v>-</v>
      </c>
      <c r="BW104" s="92" t="str">
        <f>IF(BW$3='Rent Roll'!$U24,(('Rent Roll'!$W24*'Rent Roll'!$D24)*((1+'Rent Roll'!$X24)^('Reimbursement Breakout'!BW$2-1))),"-")</f>
        <v>-</v>
      </c>
      <c r="BX104" s="92" t="str">
        <f>IF(BX$3='Rent Roll'!$U24,(('Rent Roll'!$W24*'Rent Roll'!$D24)*((1+'Rent Roll'!$X24)^('Reimbursement Breakout'!BX$2-1))),"-")</f>
        <v>-</v>
      </c>
      <c r="BY104" s="92" t="str">
        <f>IF(BY$3='Rent Roll'!$U24,(('Rent Roll'!$W24*'Rent Roll'!$D24)*((1+'Rent Roll'!$X24)^('Reimbursement Breakout'!BY$2-1))),"-")</f>
        <v>-</v>
      </c>
      <c r="BZ104" s="92" t="str">
        <f>IF(BZ$3='Rent Roll'!$U24,(('Rent Roll'!$W24*'Rent Roll'!$D24)*((1+'Rent Roll'!$X24)^('Reimbursement Breakout'!BZ$2-1))),"-")</f>
        <v>-</v>
      </c>
      <c r="CA104" s="92" t="str">
        <f>IF(CA$3='Rent Roll'!$U24,(('Rent Roll'!$W24*'Rent Roll'!$D24)*((1+'Rent Roll'!$X24)^('Reimbursement Breakout'!CA$2-1))),"-")</f>
        <v>-</v>
      </c>
      <c r="CB104" s="92" t="str">
        <f>IF(CB$3='Rent Roll'!$U24,(('Rent Roll'!$W24*'Rent Roll'!$D24)*((1+'Rent Roll'!$X24)^('Reimbursement Breakout'!CB$2-1))),"-")</f>
        <v>-</v>
      </c>
      <c r="CC104" s="92" t="str">
        <f>IF(CC$3='Rent Roll'!$U24,(('Rent Roll'!$W24*'Rent Roll'!$D24)*((1+'Rent Roll'!$X24)^('Reimbursement Breakout'!CC$2-1))),"-")</f>
        <v>-</v>
      </c>
      <c r="CD104" s="92" t="str">
        <f>IF(CD$3='Rent Roll'!$U24,(('Rent Roll'!$W24*'Rent Roll'!$D24)*((1+'Rent Roll'!$X24)^('Reimbursement Breakout'!CD$2-1))),"-")</f>
        <v>-</v>
      </c>
      <c r="CE104" s="92" t="str">
        <f>IF(CE$3='Rent Roll'!$U24,(('Rent Roll'!$W24*'Rent Roll'!$D24)*((1+'Rent Roll'!$X24)^('Reimbursement Breakout'!CE$2-1))),"-")</f>
        <v>-</v>
      </c>
      <c r="CF104" s="92" t="str">
        <f>IF(CF$3='Rent Roll'!$U24,(('Rent Roll'!$W24*'Rent Roll'!$D24)*((1+'Rent Roll'!$X24)^('Reimbursement Breakout'!CF$2-1))),"-")</f>
        <v>-</v>
      </c>
      <c r="CG104" s="92" t="str">
        <f>IF(CG$3='Rent Roll'!$U24,(('Rent Roll'!$W24*'Rent Roll'!$D24)*((1+'Rent Roll'!$X24)^('Reimbursement Breakout'!CG$2-1))),"-")</f>
        <v>-</v>
      </c>
      <c r="CH104" s="92" t="str">
        <f>IF(CH$3='Rent Roll'!$U24,(('Rent Roll'!$W24*'Rent Roll'!$D24)*((1+'Rent Roll'!$X24)^('Reimbursement Breakout'!CH$2-1))),"-")</f>
        <v>-</v>
      </c>
      <c r="CI104" s="92" t="str">
        <f>IF(CI$3='Rent Roll'!$U24,(('Rent Roll'!$W24*'Rent Roll'!$D24)*((1+'Rent Roll'!$X24)^('Reimbursement Breakout'!CI$2-1))),"-")</f>
        <v>-</v>
      </c>
      <c r="CJ104" s="92" t="str">
        <f>IF(CJ$3='Rent Roll'!$U24,(('Rent Roll'!$W24*'Rent Roll'!$D24)*((1+'Rent Roll'!$X24)^('Reimbursement Breakout'!CJ$2-1))),"-")</f>
        <v>-</v>
      </c>
      <c r="CK104" s="92" t="str">
        <f>IF(CK$3='Rent Roll'!$U24,(('Rent Roll'!$W24*'Rent Roll'!$D24)*((1+'Rent Roll'!$X24)^('Reimbursement Breakout'!CK$2-1))),"-")</f>
        <v>-</v>
      </c>
      <c r="CL104" s="92" t="str">
        <f>IF(CL$3='Rent Roll'!$U24,(('Rent Roll'!$W24*'Rent Roll'!$D24)*((1+'Rent Roll'!$X24)^('Reimbursement Breakout'!CL$2-1))),"-")</f>
        <v>-</v>
      </c>
      <c r="CM104" s="92" t="str">
        <f>IF(CM$3='Rent Roll'!$U24,(('Rent Roll'!$W24*'Rent Roll'!$D24)*((1+'Rent Roll'!$X24)^('Reimbursement Breakout'!CM$2-1))),"-")</f>
        <v>-</v>
      </c>
      <c r="CN104" s="92" t="str">
        <f>IF(CN$3='Rent Roll'!$U24,(('Rent Roll'!$W24*'Rent Roll'!$D24)*((1+'Rent Roll'!$X24)^('Reimbursement Breakout'!CN$2-1))),"-")</f>
        <v>-</v>
      </c>
      <c r="CO104" s="92" t="str">
        <f>IF(CO$3='Rent Roll'!$U24,(('Rent Roll'!$W24*'Rent Roll'!$D24)*((1+'Rent Roll'!$X24)^('Reimbursement Breakout'!CO$2-1))),"-")</f>
        <v>-</v>
      </c>
      <c r="CP104" s="92" t="str">
        <f>IF(CP$3='Rent Roll'!$U24,(('Rent Roll'!$W24*'Rent Roll'!$D24)*((1+'Rent Roll'!$X24)^('Reimbursement Breakout'!CP$2-1))),"-")</f>
        <v>-</v>
      </c>
      <c r="CQ104" s="92" t="str">
        <f>IF(CQ$3='Rent Roll'!$U24,(('Rent Roll'!$W24*'Rent Roll'!$D24)*((1+'Rent Roll'!$X24)^('Reimbursement Breakout'!CQ$2-1))),"-")</f>
        <v>-</v>
      </c>
      <c r="CR104" s="92" t="str">
        <f>IF(CR$3='Rent Roll'!$U24,(('Rent Roll'!$W24*'Rent Roll'!$D24)*((1+'Rent Roll'!$X24)^('Reimbursement Breakout'!CR$2-1))),"-")</f>
        <v>-</v>
      </c>
      <c r="CS104" s="92" t="str">
        <f>IF(CS$3='Rent Roll'!$U24,(('Rent Roll'!$W24*'Rent Roll'!$D24)*((1+'Rent Roll'!$X24)^('Reimbursement Breakout'!CS$2-1))),"-")</f>
        <v>-</v>
      </c>
      <c r="CT104" s="92" t="str">
        <f>IF(CT$3='Rent Roll'!$U24,(('Rent Roll'!$W24*'Rent Roll'!$D24)*((1+'Rent Roll'!$X24)^('Reimbursement Breakout'!CT$2-1))),"-")</f>
        <v>-</v>
      </c>
      <c r="CU104" s="92" t="str">
        <f>IF(CU$3='Rent Roll'!$U24,(('Rent Roll'!$W24*'Rent Roll'!$D24)*((1+'Rent Roll'!$X24)^('Reimbursement Breakout'!CU$2-1))),"-")</f>
        <v>-</v>
      </c>
      <c r="CV104" s="92" t="str">
        <f>IF(CV$3='Rent Roll'!$U24,(('Rent Roll'!$W24*'Rent Roll'!$D24)*((1+'Rent Roll'!$X24)^('Reimbursement Breakout'!CV$2-1))),"-")</f>
        <v>-</v>
      </c>
      <c r="CW104" s="92" t="str">
        <f>IF(CW$3='Rent Roll'!$U24,(('Rent Roll'!$W24*'Rent Roll'!$D24)*((1+'Rent Roll'!$X24)^('Reimbursement Breakout'!CW$2-1))),"-")</f>
        <v>-</v>
      </c>
      <c r="CX104" s="92" t="str">
        <f>IF(CX$3='Rent Roll'!$U24,(('Rent Roll'!$W24*'Rent Roll'!$D24)*((1+'Rent Roll'!$X24)^('Reimbursement Breakout'!CX$2-1))),"-")</f>
        <v>-</v>
      </c>
      <c r="CY104" s="92" t="str">
        <f>IF(CY$3='Rent Roll'!$U24,(('Rent Roll'!$W24*'Rent Roll'!$D24)*((1+'Rent Roll'!$X24)^('Reimbursement Breakout'!CY$2-1))),"-")</f>
        <v>-</v>
      </c>
      <c r="CZ104" s="92" t="str">
        <f>IF(CZ$3='Rent Roll'!$U24,(('Rent Roll'!$W24*'Rent Roll'!$D24)*((1+'Rent Roll'!$X24)^('Reimbursement Breakout'!CZ$2-1))),"-")</f>
        <v>-</v>
      </c>
      <c r="DA104" s="92" t="str">
        <f>IF(DA$3='Rent Roll'!$U24,(('Rent Roll'!$W24*'Rent Roll'!$D24)*((1+'Rent Roll'!$X24)^('Reimbursement Breakout'!DA$2-1))),"-")</f>
        <v>-</v>
      </c>
      <c r="DB104" s="92" t="str">
        <f>IF(DB$3='Rent Roll'!$U24,(('Rent Roll'!$W24*'Rent Roll'!$D24)*((1+'Rent Roll'!$X24)^('Reimbursement Breakout'!DB$2-1))),"-")</f>
        <v>-</v>
      </c>
      <c r="DC104" s="92" t="str">
        <f>IF(DC$3='Rent Roll'!$U24,(('Rent Roll'!$W24*'Rent Roll'!$D24)*((1+'Rent Roll'!$X24)^('Reimbursement Breakout'!DC$2-1))),"-")</f>
        <v>-</v>
      </c>
      <c r="DD104" s="92" t="str">
        <f>IF(DD$3='Rent Roll'!$U24,(('Rent Roll'!$W24*'Rent Roll'!$D24)*((1+'Rent Roll'!$X24)^('Reimbursement Breakout'!DD$2-1))),"-")</f>
        <v>-</v>
      </c>
      <c r="DE104" s="92" t="str">
        <f>IF(DE$3='Rent Roll'!$U24,(('Rent Roll'!$W24*'Rent Roll'!$D24)*((1+'Rent Roll'!$X24)^('Reimbursement Breakout'!DE$2-1))),"-")</f>
        <v>-</v>
      </c>
      <c r="DF104" s="92" t="str">
        <f>IF(DF$3='Rent Roll'!$U24,(('Rent Roll'!$W24*'Rent Roll'!$D24)*((1+'Rent Roll'!$X24)^('Reimbursement Breakout'!DF$2-1))),"-")</f>
        <v>-</v>
      </c>
      <c r="DG104" s="92" t="str">
        <f>IF(DG$3='Rent Roll'!$U24,(('Rent Roll'!$W24*'Rent Roll'!$D24)*((1+'Rent Roll'!$X24)^('Reimbursement Breakout'!DG$2-1))),"-")</f>
        <v>-</v>
      </c>
      <c r="DH104" s="92" t="str">
        <f>IF(DH$3='Rent Roll'!$U24,(('Rent Roll'!$W24*'Rent Roll'!$D24)*((1+'Rent Roll'!$X24)^('Reimbursement Breakout'!DH$2-1))),"-")</f>
        <v>-</v>
      </c>
      <c r="DI104" s="92" t="str">
        <f>IF(DI$3='Rent Roll'!$U24,(('Rent Roll'!$W24*'Rent Roll'!$D24)*((1+'Rent Roll'!$X24)^('Reimbursement Breakout'!DI$2-1))),"-")</f>
        <v>-</v>
      </c>
      <c r="DJ104" s="92" t="str">
        <f>IF(DJ$3='Rent Roll'!$U24,(('Rent Roll'!$W24*'Rent Roll'!$D24)*((1+'Rent Roll'!$X24)^('Reimbursement Breakout'!DJ$2-1))),"-")</f>
        <v>-</v>
      </c>
      <c r="DK104" s="92" t="str">
        <f>IF(DK$3='Rent Roll'!$U24,(('Rent Roll'!$W24*'Rent Roll'!$D24)*((1+'Rent Roll'!$X24)^('Reimbursement Breakout'!DK$2-1))),"-")</f>
        <v>-</v>
      </c>
      <c r="DL104" s="92" t="str">
        <f>IF(DL$3='Rent Roll'!$U24,(('Rent Roll'!$W24*'Rent Roll'!$D24)*((1+'Rent Roll'!$X24)^('Reimbursement Breakout'!DL$2-1))),"-")</f>
        <v>-</v>
      </c>
      <c r="DM104" s="92" t="str">
        <f>IF(DM$3='Rent Roll'!$U24,(('Rent Roll'!$W24*'Rent Roll'!$D24)*((1+'Rent Roll'!$X24)^('Reimbursement Breakout'!DM$2-1))),"-")</f>
        <v>-</v>
      </c>
      <c r="DN104" s="92" t="str">
        <f>IF(DN$3='Rent Roll'!$U24,(('Rent Roll'!$W24*'Rent Roll'!$D24)*((1+'Rent Roll'!$X24)^('Reimbursement Breakout'!DN$2-1))),"-")</f>
        <v>-</v>
      </c>
      <c r="DO104" s="92" t="str">
        <f>IF(DO$3='Rent Roll'!$U24,(('Rent Roll'!$W24*'Rent Roll'!$D24)*((1+'Rent Roll'!$X24)^('Reimbursement Breakout'!DO$2-1))),"-")</f>
        <v>-</v>
      </c>
      <c r="DP104" s="92" t="str">
        <f>IF(DP$3='Rent Roll'!$U24,(('Rent Roll'!$W24*'Rent Roll'!$D24)*((1+'Rent Roll'!$X24)^('Reimbursement Breakout'!DP$2-1))),"-")</f>
        <v>-</v>
      </c>
      <c r="DQ104" s="92" t="str">
        <f>IF(DQ$3='Rent Roll'!$U24,(('Rent Roll'!$W24*'Rent Roll'!$D24)*((1+'Rent Roll'!$X24)^('Reimbursement Breakout'!DQ$2-1))),"-")</f>
        <v>-</v>
      </c>
      <c r="DR104" s="92" t="str">
        <f>IF(DR$3='Rent Roll'!$U24,(('Rent Roll'!$W24*'Rent Roll'!$D24)*((1+'Rent Roll'!$X24)^('Reimbursement Breakout'!DR$2-1))),"-")</f>
        <v>-</v>
      </c>
      <c r="DS104" s="92" t="str">
        <f>IF(DS$3='Rent Roll'!$U24,(('Rent Roll'!$W24*'Rent Roll'!$D24)*((1+'Rent Roll'!$X24)^('Reimbursement Breakout'!DS$2-1))),"-")</f>
        <v>-</v>
      </c>
      <c r="DT104" s="92" t="str">
        <f>IF(DT$3='Rent Roll'!$U24,(('Rent Roll'!$W24*'Rent Roll'!$D24)*((1+'Rent Roll'!$X24)^('Reimbursement Breakout'!DT$2-1))),"-")</f>
        <v>-</v>
      </c>
      <c r="DU104" s="92" t="str">
        <f>IF(DU$3='Rent Roll'!$U24,(('Rent Roll'!$W24*'Rent Roll'!$D24)*((1+'Rent Roll'!$X24)^('Reimbursement Breakout'!DU$2-1))),"-")</f>
        <v>-</v>
      </c>
      <c r="DV104" s="92" t="str">
        <f>IF(DV$3='Rent Roll'!$U24,(('Rent Roll'!$W24*'Rent Roll'!$D24)*((1+'Rent Roll'!$X24)^('Reimbursement Breakout'!DV$2-1))),"-")</f>
        <v>-</v>
      </c>
      <c r="DW104" s="92" t="str">
        <f>IF(DW$3='Rent Roll'!$U24,(('Rent Roll'!$W24*'Rent Roll'!$D24)*((1+'Rent Roll'!$X24)^('Reimbursement Breakout'!DW$2-1))),"-")</f>
        <v>-</v>
      </c>
      <c r="DX104" s="92" t="str">
        <f>IF(DX$3='Rent Roll'!$U24,(('Rent Roll'!$W24*'Rent Roll'!$D24)*((1+'Rent Roll'!$X24)^('Reimbursement Breakout'!DX$2-1))),"-")</f>
        <v>-</v>
      </c>
      <c r="DY104" s="92" t="str">
        <f>IF(DY$3='Rent Roll'!$U24,(('Rent Roll'!$W24*'Rent Roll'!$D24)*((1+'Rent Roll'!$X24)^('Reimbursement Breakout'!DY$2-1))),"-")</f>
        <v>-</v>
      </c>
      <c r="DZ104" s="92" t="str">
        <f>IF(DZ$3='Rent Roll'!$U24,(('Rent Roll'!$W24*'Rent Roll'!$D24)*((1+'Rent Roll'!$X24)^('Reimbursement Breakout'!DZ$2-1))),"-")</f>
        <v>-</v>
      </c>
      <c r="EA104" s="92" t="str">
        <f>IF(EA$3='Rent Roll'!$U24,(('Rent Roll'!$W24*'Rent Roll'!$D24)*((1+'Rent Roll'!$X24)^('Reimbursement Breakout'!EA$2-1))),"-")</f>
        <v>-</v>
      </c>
      <c r="EB104" s="92" t="str">
        <f>IF(EB$3='Rent Roll'!$U24,(('Rent Roll'!$W24*'Rent Roll'!$D24)*((1+'Rent Roll'!$X24)^('Reimbursement Breakout'!EB$2-1))),"-")</f>
        <v>-</v>
      </c>
      <c r="EC104" s="92" t="str">
        <f>IF(EC$3='Rent Roll'!$U24,(('Rent Roll'!$W24*'Rent Roll'!$D24)*((1+'Rent Roll'!$X24)^('Reimbursement Breakout'!EC$2-1))),"-")</f>
        <v>-</v>
      </c>
      <c r="ED104" s="92" t="str">
        <f>IF(ED$3='Rent Roll'!$U24,(('Rent Roll'!$W24*'Rent Roll'!$D24)*((1+'Rent Roll'!$X24)^('Reimbursement Breakout'!ED$2-1))),"-")</f>
        <v>-</v>
      </c>
      <c r="EE104" s="92" t="str">
        <f>IF(EE$3='Rent Roll'!$U24,(('Rent Roll'!$W24*'Rent Roll'!$D24)*((1+'Rent Roll'!$X24)^('Reimbursement Breakout'!EE$2-1))),"-")</f>
        <v>-</v>
      </c>
      <c r="EF104" s="214" t="str">
        <f>IF(EF$3='Rent Roll'!$U24,(('Rent Roll'!$W24*'Rent Roll'!$D24)*((1+'Rent Roll'!$X24)^('Reimbursement Breakout'!EF$2-1))),"-")</f>
        <v>-</v>
      </c>
      <c r="EG104" s="251" t="s">
        <v>109</v>
      </c>
    </row>
    <row r="105" spans="2:137" x14ac:dyDescent="0.25">
      <c r="B105" s="291"/>
      <c r="C105" s="287" t="str">
        <f>CONCATENATE('Rent Roll'!B25&amp;" - "&amp;'Rent Roll'!C25)</f>
        <v xml:space="preserve"> - </v>
      </c>
      <c r="D105" s="214">
        <f t="shared" si="281"/>
        <v>0</v>
      </c>
      <c r="E105" s="92" t="str">
        <f>IF(E$3='Rent Roll'!$U25,(('Rent Roll'!$W25*'Rent Roll'!$D25)*((1+'Rent Roll'!$X25)^('Reimbursement Breakout'!E$2-1))),"-")</f>
        <v>-</v>
      </c>
      <c r="F105" s="92" t="str">
        <f>IF(F$3='Rent Roll'!$U25,(('Rent Roll'!$W25*'Rent Roll'!$D25)*((1+'Rent Roll'!$X25)^('Reimbursement Breakout'!F$2-1))),"-")</f>
        <v>-</v>
      </c>
      <c r="G105" s="92" t="str">
        <f>IF(G$3='Rent Roll'!$U25,(('Rent Roll'!$W25*'Rent Roll'!$D25)*((1+'Rent Roll'!$X25)^('Reimbursement Breakout'!G$2-1))),"-")</f>
        <v>-</v>
      </c>
      <c r="H105" s="92" t="str">
        <f>IF(H$3='Rent Roll'!$U25,(('Rent Roll'!$W25*'Rent Roll'!$D25)*((1+'Rent Roll'!$X25)^('Reimbursement Breakout'!H$2-1))),"-")</f>
        <v>-</v>
      </c>
      <c r="I105" s="92" t="str">
        <f>IF(I$3='Rent Roll'!$U25,(('Rent Roll'!$W25*'Rent Roll'!$D25)*((1+'Rent Roll'!$X25)^('Reimbursement Breakout'!I$2-1))),"-")</f>
        <v>-</v>
      </c>
      <c r="J105" s="92" t="str">
        <f>IF(J$3='Rent Roll'!$U25,(('Rent Roll'!$W25*'Rent Roll'!$D25)*((1+'Rent Roll'!$X25)^('Reimbursement Breakout'!J$2-1))),"-")</f>
        <v>-</v>
      </c>
      <c r="K105" s="92" t="str">
        <f>IF(K$3='Rent Roll'!$U25,(('Rent Roll'!$W25*'Rent Roll'!$D25)*((1+'Rent Roll'!$X25)^('Reimbursement Breakout'!K$2-1))),"-")</f>
        <v>-</v>
      </c>
      <c r="L105" s="92" t="str">
        <f>IF(L$3='Rent Roll'!$U25,(('Rent Roll'!$W25*'Rent Roll'!$D25)*((1+'Rent Roll'!$X25)^('Reimbursement Breakout'!L$2-1))),"-")</f>
        <v>-</v>
      </c>
      <c r="M105" s="92" t="str">
        <f>IF(M$3='Rent Roll'!$U25,(('Rent Roll'!$W25*'Rent Roll'!$D25)*((1+'Rent Roll'!$X25)^('Reimbursement Breakout'!M$2-1))),"-")</f>
        <v>-</v>
      </c>
      <c r="N105" s="92" t="str">
        <f>IF(N$3='Rent Roll'!$U25,(('Rent Roll'!$W25*'Rent Roll'!$D25)*((1+'Rent Roll'!$X25)^('Reimbursement Breakout'!N$2-1))),"-")</f>
        <v>-</v>
      </c>
      <c r="O105" s="92" t="str">
        <f>IF(O$3='Rent Roll'!$U25,(('Rent Roll'!$W25*'Rent Roll'!$D25)*((1+'Rent Roll'!$X25)^('Reimbursement Breakout'!O$2-1))),"-")</f>
        <v>-</v>
      </c>
      <c r="P105" s="92" t="str">
        <f>IF(P$3='Rent Roll'!$U25,(('Rent Roll'!$W25*'Rent Roll'!$D25)*((1+'Rent Roll'!$X25)^('Reimbursement Breakout'!P$2-1))),"-")</f>
        <v>-</v>
      </c>
      <c r="Q105" s="92" t="str">
        <f>IF(Q$3='Rent Roll'!$U25,(('Rent Roll'!$W25*'Rent Roll'!$D25)*((1+'Rent Roll'!$X25)^('Reimbursement Breakout'!Q$2-1))),"-")</f>
        <v>-</v>
      </c>
      <c r="R105" s="92" t="str">
        <f>IF(R$3='Rent Roll'!$U25,(('Rent Roll'!$W25*'Rent Roll'!$D25)*((1+'Rent Roll'!$X25)^('Reimbursement Breakout'!R$2-1))),"-")</f>
        <v>-</v>
      </c>
      <c r="S105" s="92" t="str">
        <f>IF(S$3='Rent Roll'!$U25,(('Rent Roll'!$W25*'Rent Roll'!$D25)*((1+'Rent Roll'!$X25)^('Reimbursement Breakout'!S$2-1))),"-")</f>
        <v>-</v>
      </c>
      <c r="T105" s="92" t="str">
        <f>IF(T$3='Rent Roll'!$U25,(('Rent Roll'!$W25*'Rent Roll'!$D25)*((1+'Rent Roll'!$X25)^('Reimbursement Breakout'!T$2-1))),"-")</f>
        <v>-</v>
      </c>
      <c r="U105" s="92" t="str">
        <f>IF(U$3='Rent Roll'!$U25,(('Rent Roll'!$W25*'Rent Roll'!$D25)*((1+'Rent Roll'!$X25)^('Reimbursement Breakout'!U$2-1))),"-")</f>
        <v>-</v>
      </c>
      <c r="V105" s="92" t="str">
        <f>IF(V$3='Rent Roll'!$U25,(('Rent Roll'!$W25*'Rent Roll'!$D25)*((1+'Rent Roll'!$X25)^('Reimbursement Breakout'!V$2-1))),"-")</f>
        <v>-</v>
      </c>
      <c r="W105" s="92" t="str">
        <f>IF(W$3='Rent Roll'!$U25,(('Rent Roll'!$W25*'Rent Roll'!$D25)*((1+'Rent Roll'!$X25)^('Reimbursement Breakout'!W$2-1))),"-")</f>
        <v>-</v>
      </c>
      <c r="X105" s="92" t="str">
        <f>IF(X$3='Rent Roll'!$U25,(('Rent Roll'!$W25*'Rent Roll'!$D25)*((1+'Rent Roll'!$X25)^('Reimbursement Breakout'!X$2-1))),"-")</f>
        <v>-</v>
      </c>
      <c r="Y105" s="92" t="str">
        <f>IF(Y$3='Rent Roll'!$U25,(('Rent Roll'!$W25*'Rent Roll'!$D25)*((1+'Rent Roll'!$X25)^('Reimbursement Breakout'!Y$2-1))),"-")</f>
        <v>-</v>
      </c>
      <c r="Z105" s="92" t="str">
        <f>IF(Z$3='Rent Roll'!$U25,(('Rent Roll'!$W25*'Rent Roll'!$D25)*((1+'Rent Roll'!$X25)^('Reimbursement Breakout'!Z$2-1))),"-")</f>
        <v>-</v>
      </c>
      <c r="AA105" s="92" t="str">
        <f>IF(AA$3='Rent Roll'!$U25,(('Rent Roll'!$W25*'Rent Roll'!$D25)*((1+'Rent Roll'!$X25)^('Reimbursement Breakout'!AA$2-1))),"-")</f>
        <v>-</v>
      </c>
      <c r="AB105" s="92" t="str">
        <f>IF(AB$3='Rent Roll'!$U25,(('Rent Roll'!$W25*'Rent Roll'!$D25)*((1+'Rent Roll'!$X25)^('Reimbursement Breakout'!AB$2-1))),"-")</f>
        <v>-</v>
      </c>
      <c r="AC105" s="92" t="str">
        <f>IF(AC$3='Rent Roll'!$U25,(('Rent Roll'!$W25*'Rent Roll'!$D25)*((1+'Rent Roll'!$X25)^('Reimbursement Breakout'!AC$2-1))),"-")</f>
        <v>-</v>
      </c>
      <c r="AD105" s="92" t="str">
        <f>IF(AD$3='Rent Roll'!$U25,(('Rent Roll'!$W25*'Rent Roll'!$D25)*((1+'Rent Roll'!$X25)^('Reimbursement Breakout'!AD$2-1))),"-")</f>
        <v>-</v>
      </c>
      <c r="AE105" s="92" t="str">
        <f>IF(AE$3='Rent Roll'!$U25,(('Rent Roll'!$W25*'Rent Roll'!$D25)*((1+'Rent Roll'!$X25)^('Reimbursement Breakout'!AE$2-1))),"-")</f>
        <v>-</v>
      </c>
      <c r="AF105" s="92" t="str">
        <f>IF(AF$3='Rent Roll'!$U25,(('Rent Roll'!$W25*'Rent Roll'!$D25)*((1+'Rent Roll'!$X25)^('Reimbursement Breakout'!AF$2-1))),"-")</f>
        <v>-</v>
      </c>
      <c r="AG105" s="92" t="str">
        <f>IF(AG$3='Rent Roll'!$U25,(('Rent Roll'!$W25*'Rent Roll'!$D25)*((1+'Rent Roll'!$X25)^('Reimbursement Breakout'!AG$2-1))),"-")</f>
        <v>-</v>
      </c>
      <c r="AH105" s="92" t="str">
        <f>IF(AH$3='Rent Roll'!$U25,(('Rent Roll'!$W25*'Rent Roll'!$D25)*((1+'Rent Roll'!$X25)^('Reimbursement Breakout'!AH$2-1))),"-")</f>
        <v>-</v>
      </c>
      <c r="AI105" s="92" t="str">
        <f>IF(AI$3='Rent Roll'!$U25,(('Rent Roll'!$W25*'Rent Roll'!$D25)*((1+'Rent Roll'!$X25)^('Reimbursement Breakout'!AI$2-1))),"-")</f>
        <v>-</v>
      </c>
      <c r="AJ105" s="92" t="str">
        <f>IF(AJ$3='Rent Roll'!$U25,(('Rent Roll'!$W25*'Rent Roll'!$D25)*((1+'Rent Roll'!$X25)^('Reimbursement Breakout'!AJ$2-1))),"-")</f>
        <v>-</v>
      </c>
      <c r="AK105" s="92" t="str">
        <f>IF(AK$3='Rent Roll'!$U25,(('Rent Roll'!$W25*'Rent Roll'!$D25)*((1+'Rent Roll'!$X25)^('Reimbursement Breakout'!AK$2-1))),"-")</f>
        <v>-</v>
      </c>
      <c r="AL105" s="92" t="str">
        <f>IF(AL$3='Rent Roll'!$U25,(('Rent Roll'!$W25*'Rent Roll'!$D25)*((1+'Rent Roll'!$X25)^('Reimbursement Breakout'!AL$2-1))),"-")</f>
        <v>-</v>
      </c>
      <c r="AM105" s="92" t="str">
        <f>IF(AM$3='Rent Roll'!$U25,(('Rent Roll'!$W25*'Rent Roll'!$D25)*((1+'Rent Roll'!$X25)^('Reimbursement Breakout'!AM$2-1))),"-")</f>
        <v>-</v>
      </c>
      <c r="AN105" s="92" t="str">
        <f>IF(AN$3='Rent Roll'!$U25,(('Rent Roll'!$W25*'Rent Roll'!$D25)*((1+'Rent Roll'!$X25)^('Reimbursement Breakout'!AN$2-1))),"-")</f>
        <v>-</v>
      </c>
      <c r="AO105" s="92" t="str">
        <f>IF(AO$3='Rent Roll'!$U25,(('Rent Roll'!$W25*'Rent Roll'!$D25)*((1+'Rent Roll'!$X25)^('Reimbursement Breakout'!AO$2-1))),"-")</f>
        <v>-</v>
      </c>
      <c r="AP105" s="92" t="str">
        <f>IF(AP$3='Rent Roll'!$U25,(('Rent Roll'!$W25*'Rent Roll'!$D25)*((1+'Rent Roll'!$X25)^('Reimbursement Breakout'!AP$2-1))),"-")</f>
        <v>-</v>
      </c>
      <c r="AQ105" s="92" t="str">
        <f>IF(AQ$3='Rent Roll'!$U25,(('Rent Roll'!$W25*'Rent Roll'!$D25)*((1+'Rent Roll'!$X25)^('Reimbursement Breakout'!AQ$2-1))),"-")</f>
        <v>-</v>
      </c>
      <c r="AR105" s="92" t="str">
        <f>IF(AR$3='Rent Roll'!$U25,(('Rent Roll'!$W25*'Rent Roll'!$D25)*((1+'Rent Roll'!$X25)^('Reimbursement Breakout'!AR$2-1))),"-")</f>
        <v>-</v>
      </c>
      <c r="AS105" s="92" t="str">
        <f>IF(AS$3='Rent Roll'!$U25,(('Rent Roll'!$W25*'Rent Roll'!$D25)*((1+'Rent Roll'!$X25)^('Reimbursement Breakout'!AS$2-1))),"-")</f>
        <v>-</v>
      </c>
      <c r="AT105" s="92" t="str">
        <f>IF(AT$3='Rent Roll'!$U25,(('Rent Roll'!$W25*'Rent Roll'!$D25)*((1+'Rent Roll'!$X25)^('Reimbursement Breakout'!AT$2-1))),"-")</f>
        <v>-</v>
      </c>
      <c r="AU105" s="92" t="str">
        <f>IF(AU$3='Rent Roll'!$U25,(('Rent Roll'!$W25*'Rent Roll'!$D25)*((1+'Rent Roll'!$X25)^('Reimbursement Breakout'!AU$2-1))),"-")</f>
        <v>-</v>
      </c>
      <c r="AV105" s="92" t="str">
        <f>IF(AV$3='Rent Roll'!$U25,(('Rent Roll'!$W25*'Rent Roll'!$D25)*((1+'Rent Roll'!$X25)^('Reimbursement Breakout'!AV$2-1))),"-")</f>
        <v>-</v>
      </c>
      <c r="AW105" s="92" t="str">
        <f>IF(AW$3='Rent Roll'!$U25,(('Rent Roll'!$W25*'Rent Roll'!$D25)*((1+'Rent Roll'!$X25)^('Reimbursement Breakout'!AW$2-1))),"-")</f>
        <v>-</v>
      </c>
      <c r="AX105" s="92" t="str">
        <f>IF(AX$3='Rent Roll'!$U25,(('Rent Roll'!$W25*'Rent Roll'!$D25)*((1+'Rent Roll'!$X25)^('Reimbursement Breakout'!AX$2-1))),"-")</f>
        <v>-</v>
      </c>
      <c r="AY105" s="92" t="str">
        <f>IF(AY$3='Rent Roll'!$U25,(('Rent Roll'!$W25*'Rent Roll'!$D25)*((1+'Rent Roll'!$X25)^('Reimbursement Breakout'!AY$2-1))),"-")</f>
        <v>-</v>
      </c>
      <c r="AZ105" s="92" t="str">
        <f>IF(AZ$3='Rent Roll'!$U25,(('Rent Roll'!$W25*'Rent Roll'!$D25)*((1+'Rent Roll'!$X25)^('Reimbursement Breakout'!AZ$2-1))),"-")</f>
        <v>-</v>
      </c>
      <c r="BA105" s="92" t="str">
        <f>IF(BA$3='Rent Roll'!$U25,(('Rent Roll'!$W25*'Rent Roll'!$D25)*((1+'Rent Roll'!$X25)^('Reimbursement Breakout'!BA$2-1))),"-")</f>
        <v>-</v>
      </c>
      <c r="BB105" s="92" t="str">
        <f>IF(BB$3='Rent Roll'!$U25,(('Rent Roll'!$W25*'Rent Roll'!$D25)*((1+'Rent Roll'!$X25)^('Reimbursement Breakout'!BB$2-1))),"-")</f>
        <v>-</v>
      </c>
      <c r="BC105" s="92" t="str">
        <f>IF(BC$3='Rent Roll'!$U25,(('Rent Roll'!$W25*'Rent Roll'!$D25)*((1+'Rent Roll'!$X25)^('Reimbursement Breakout'!BC$2-1))),"-")</f>
        <v>-</v>
      </c>
      <c r="BD105" s="92" t="str">
        <f>IF(BD$3='Rent Roll'!$U25,(('Rent Roll'!$W25*'Rent Roll'!$D25)*((1+'Rent Roll'!$X25)^('Reimbursement Breakout'!BD$2-1))),"-")</f>
        <v>-</v>
      </c>
      <c r="BE105" s="92" t="str">
        <f>IF(BE$3='Rent Roll'!$U25,(('Rent Roll'!$W25*'Rent Roll'!$D25)*((1+'Rent Roll'!$X25)^('Reimbursement Breakout'!BE$2-1))),"-")</f>
        <v>-</v>
      </c>
      <c r="BF105" s="92" t="str">
        <f>IF(BF$3='Rent Roll'!$U25,(('Rent Roll'!$W25*'Rent Roll'!$D25)*((1+'Rent Roll'!$X25)^('Reimbursement Breakout'!BF$2-1))),"-")</f>
        <v>-</v>
      </c>
      <c r="BG105" s="92" t="str">
        <f>IF(BG$3='Rent Roll'!$U25,(('Rent Roll'!$W25*'Rent Roll'!$D25)*((1+'Rent Roll'!$X25)^('Reimbursement Breakout'!BG$2-1))),"-")</f>
        <v>-</v>
      </c>
      <c r="BH105" s="92" t="str">
        <f>IF(BH$3='Rent Roll'!$U25,(('Rent Roll'!$W25*'Rent Roll'!$D25)*((1+'Rent Roll'!$X25)^('Reimbursement Breakout'!BH$2-1))),"-")</f>
        <v>-</v>
      </c>
      <c r="BI105" s="92" t="str">
        <f>IF(BI$3='Rent Roll'!$U25,(('Rent Roll'!$W25*'Rent Roll'!$D25)*((1+'Rent Roll'!$X25)^('Reimbursement Breakout'!BI$2-1))),"-")</f>
        <v>-</v>
      </c>
      <c r="BJ105" s="92" t="str">
        <f>IF(BJ$3='Rent Roll'!$U25,(('Rent Roll'!$W25*'Rent Roll'!$D25)*((1+'Rent Roll'!$X25)^('Reimbursement Breakout'!BJ$2-1))),"-")</f>
        <v>-</v>
      </c>
      <c r="BK105" s="92" t="str">
        <f>IF(BK$3='Rent Roll'!$U25,(('Rent Roll'!$W25*'Rent Roll'!$D25)*((1+'Rent Roll'!$X25)^('Reimbursement Breakout'!BK$2-1))),"-")</f>
        <v>-</v>
      </c>
      <c r="BL105" s="92" t="str">
        <f>IF(BL$3='Rent Roll'!$U25,(('Rent Roll'!$W25*'Rent Roll'!$D25)*((1+'Rent Roll'!$X25)^('Reimbursement Breakout'!BL$2-1))),"-")</f>
        <v>-</v>
      </c>
      <c r="BM105" s="92" t="str">
        <f>IF(BM$3='Rent Roll'!$U25,(('Rent Roll'!$W25*'Rent Roll'!$D25)*((1+'Rent Roll'!$X25)^('Reimbursement Breakout'!BM$2-1))),"-")</f>
        <v>-</v>
      </c>
      <c r="BN105" s="92" t="str">
        <f>IF(BN$3='Rent Roll'!$U25,(('Rent Roll'!$W25*'Rent Roll'!$D25)*((1+'Rent Roll'!$X25)^('Reimbursement Breakout'!BN$2-1))),"-")</f>
        <v>-</v>
      </c>
      <c r="BO105" s="92" t="str">
        <f>IF(BO$3='Rent Roll'!$U25,(('Rent Roll'!$W25*'Rent Roll'!$D25)*((1+'Rent Roll'!$X25)^('Reimbursement Breakout'!BO$2-1))),"-")</f>
        <v>-</v>
      </c>
      <c r="BP105" s="92" t="str">
        <f>IF(BP$3='Rent Roll'!$U25,(('Rent Roll'!$W25*'Rent Roll'!$D25)*((1+'Rent Roll'!$X25)^('Reimbursement Breakout'!BP$2-1))),"-")</f>
        <v>-</v>
      </c>
      <c r="BQ105" s="92" t="str">
        <f>IF(BQ$3='Rent Roll'!$U25,(('Rent Roll'!$W25*'Rent Roll'!$D25)*((1+'Rent Roll'!$X25)^('Reimbursement Breakout'!BQ$2-1))),"-")</f>
        <v>-</v>
      </c>
      <c r="BR105" s="92" t="str">
        <f>IF(BR$3='Rent Roll'!$U25,(('Rent Roll'!$W25*'Rent Roll'!$D25)*((1+'Rent Roll'!$X25)^('Reimbursement Breakout'!BR$2-1))),"-")</f>
        <v>-</v>
      </c>
      <c r="BS105" s="92" t="str">
        <f>IF(BS$3='Rent Roll'!$U25,(('Rent Roll'!$W25*'Rent Roll'!$D25)*((1+'Rent Roll'!$X25)^('Reimbursement Breakout'!BS$2-1))),"-")</f>
        <v>-</v>
      </c>
      <c r="BT105" s="92" t="str">
        <f>IF(BT$3='Rent Roll'!$U25,(('Rent Roll'!$W25*'Rent Roll'!$D25)*((1+'Rent Roll'!$X25)^('Reimbursement Breakout'!BT$2-1))),"-")</f>
        <v>-</v>
      </c>
      <c r="BU105" s="92" t="str">
        <f>IF(BU$3='Rent Roll'!$U25,(('Rent Roll'!$W25*'Rent Roll'!$D25)*((1+'Rent Roll'!$X25)^('Reimbursement Breakout'!BU$2-1))),"-")</f>
        <v>-</v>
      </c>
      <c r="BV105" s="92" t="str">
        <f>IF(BV$3='Rent Roll'!$U25,(('Rent Roll'!$W25*'Rent Roll'!$D25)*((1+'Rent Roll'!$X25)^('Reimbursement Breakout'!BV$2-1))),"-")</f>
        <v>-</v>
      </c>
      <c r="BW105" s="92" t="str">
        <f>IF(BW$3='Rent Roll'!$U25,(('Rent Roll'!$W25*'Rent Roll'!$D25)*((1+'Rent Roll'!$X25)^('Reimbursement Breakout'!BW$2-1))),"-")</f>
        <v>-</v>
      </c>
      <c r="BX105" s="92" t="str">
        <f>IF(BX$3='Rent Roll'!$U25,(('Rent Roll'!$W25*'Rent Roll'!$D25)*((1+'Rent Roll'!$X25)^('Reimbursement Breakout'!BX$2-1))),"-")</f>
        <v>-</v>
      </c>
      <c r="BY105" s="92" t="str">
        <f>IF(BY$3='Rent Roll'!$U25,(('Rent Roll'!$W25*'Rent Roll'!$D25)*((1+'Rent Roll'!$X25)^('Reimbursement Breakout'!BY$2-1))),"-")</f>
        <v>-</v>
      </c>
      <c r="BZ105" s="92" t="str">
        <f>IF(BZ$3='Rent Roll'!$U25,(('Rent Roll'!$W25*'Rent Roll'!$D25)*((1+'Rent Roll'!$X25)^('Reimbursement Breakout'!BZ$2-1))),"-")</f>
        <v>-</v>
      </c>
      <c r="CA105" s="92" t="str">
        <f>IF(CA$3='Rent Roll'!$U25,(('Rent Roll'!$W25*'Rent Roll'!$D25)*((1+'Rent Roll'!$X25)^('Reimbursement Breakout'!CA$2-1))),"-")</f>
        <v>-</v>
      </c>
      <c r="CB105" s="92" t="str">
        <f>IF(CB$3='Rent Roll'!$U25,(('Rent Roll'!$W25*'Rent Roll'!$D25)*((1+'Rent Roll'!$X25)^('Reimbursement Breakout'!CB$2-1))),"-")</f>
        <v>-</v>
      </c>
      <c r="CC105" s="92" t="str">
        <f>IF(CC$3='Rent Roll'!$U25,(('Rent Roll'!$W25*'Rent Roll'!$D25)*((1+'Rent Roll'!$X25)^('Reimbursement Breakout'!CC$2-1))),"-")</f>
        <v>-</v>
      </c>
      <c r="CD105" s="92" t="str">
        <f>IF(CD$3='Rent Roll'!$U25,(('Rent Roll'!$W25*'Rent Roll'!$D25)*((1+'Rent Roll'!$X25)^('Reimbursement Breakout'!CD$2-1))),"-")</f>
        <v>-</v>
      </c>
      <c r="CE105" s="92" t="str">
        <f>IF(CE$3='Rent Roll'!$U25,(('Rent Roll'!$W25*'Rent Roll'!$D25)*((1+'Rent Roll'!$X25)^('Reimbursement Breakout'!CE$2-1))),"-")</f>
        <v>-</v>
      </c>
      <c r="CF105" s="92" t="str">
        <f>IF(CF$3='Rent Roll'!$U25,(('Rent Roll'!$W25*'Rent Roll'!$D25)*((1+'Rent Roll'!$X25)^('Reimbursement Breakout'!CF$2-1))),"-")</f>
        <v>-</v>
      </c>
      <c r="CG105" s="92" t="str">
        <f>IF(CG$3='Rent Roll'!$U25,(('Rent Roll'!$W25*'Rent Roll'!$D25)*((1+'Rent Roll'!$X25)^('Reimbursement Breakout'!CG$2-1))),"-")</f>
        <v>-</v>
      </c>
      <c r="CH105" s="92" t="str">
        <f>IF(CH$3='Rent Roll'!$U25,(('Rent Roll'!$W25*'Rent Roll'!$D25)*((1+'Rent Roll'!$X25)^('Reimbursement Breakout'!CH$2-1))),"-")</f>
        <v>-</v>
      </c>
      <c r="CI105" s="92" t="str">
        <f>IF(CI$3='Rent Roll'!$U25,(('Rent Roll'!$W25*'Rent Roll'!$D25)*((1+'Rent Roll'!$X25)^('Reimbursement Breakout'!CI$2-1))),"-")</f>
        <v>-</v>
      </c>
      <c r="CJ105" s="92" t="str">
        <f>IF(CJ$3='Rent Roll'!$U25,(('Rent Roll'!$W25*'Rent Roll'!$D25)*((1+'Rent Roll'!$X25)^('Reimbursement Breakout'!CJ$2-1))),"-")</f>
        <v>-</v>
      </c>
      <c r="CK105" s="92" t="str">
        <f>IF(CK$3='Rent Roll'!$U25,(('Rent Roll'!$W25*'Rent Roll'!$D25)*((1+'Rent Roll'!$X25)^('Reimbursement Breakout'!CK$2-1))),"-")</f>
        <v>-</v>
      </c>
      <c r="CL105" s="92" t="str">
        <f>IF(CL$3='Rent Roll'!$U25,(('Rent Roll'!$W25*'Rent Roll'!$D25)*((1+'Rent Roll'!$X25)^('Reimbursement Breakout'!CL$2-1))),"-")</f>
        <v>-</v>
      </c>
      <c r="CM105" s="92" t="str">
        <f>IF(CM$3='Rent Roll'!$U25,(('Rent Roll'!$W25*'Rent Roll'!$D25)*((1+'Rent Roll'!$X25)^('Reimbursement Breakout'!CM$2-1))),"-")</f>
        <v>-</v>
      </c>
      <c r="CN105" s="92" t="str">
        <f>IF(CN$3='Rent Roll'!$U25,(('Rent Roll'!$W25*'Rent Roll'!$D25)*((1+'Rent Roll'!$X25)^('Reimbursement Breakout'!CN$2-1))),"-")</f>
        <v>-</v>
      </c>
      <c r="CO105" s="92" t="str">
        <f>IF(CO$3='Rent Roll'!$U25,(('Rent Roll'!$W25*'Rent Roll'!$D25)*((1+'Rent Roll'!$X25)^('Reimbursement Breakout'!CO$2-1))),"-")</f>
        <v>-</v>
      </c>
      <c r="CP105" s="92" t="str">
        <f>IF(CP$3='Rent Roll'!$U25,(('Rent Roll'!$W25*'Rent Roll'!$D25)*((1+'Rent Roll'!$X25)^('Reimbursement Breakout'!CP$2-1))),"-")</f>
        <v>-</v>
      </c>
      <c r="CQ105" s="92" t="str">
        <f>IF(CQ$3='Rent Roll'!$U25,(('Rent Roll'!$W25*'Rent Roll'!$D25)*((1+'Rent Roll'!$X25)^('Reimbursement Breakout'!CQ$2-1))),"-")</f>
        <v>-</v>
      </c>
      <c r="CR105" s="92" t="str">
        <f>IF(CR$3='Rent Roll'!$U25,(('Rent Roll'!$W25*'Rent Roll'!$D25)*((1+'Rent Roll'!$X25)^('Reimbursement Breakout'!CR$2-1))),"-")</f>
        <v>-</v>
      </c>
      <c r="CS105" s="92" t="str">
        <f>IF(CS$3='Rent Roll'!$U25,(('Rent Roll'!$W25*'Rent Roll'!$D25)*((1+'Rent Roll'!$X25)^('Reimbursement Breakout'!CS$2-1))),"-")</f>
        <v>-</v>
      </c>
      <c r="CT105" s="92" t="str">
        <f>IF(CT$3='Rent Roll'!$U25,(('Rent Roll'!$W25*'Rent Roll'!$D25)*((1+'Rent Roll'!$X25)^('Reimbursement Breakout'!CT$2-1))),"-")</f>
        <v>-</v>
      </c>
      <c r="CU105" s="92" t="str">
        <f>IF(CU$3='Rent Roll'!$U25,(('Rent Roll'!$W25*'Rent Roll'!$D25)*((1+'Rent Roll'!$X25)^('Reimbursement Breakout'!CU$2-1))),"-")</f>
        <v>-</v>
      </c>
      <c r="CV105" s="92" t="str">
        <f>IF(CV$3='Rent Roll'!$U25,(('Rent Roll'!$W25*'Rent Roll'!$D25)*((1+'Rent Roll'!$X25)^('Reimbursement Breakout'!CV$2-1))),"-")</f>
        <v>-</v>
      </c>
      <c r="CW105" s="92" t="str">
        <f>IF(CW$3='Rent Roll'!$U25,(('Rent Roll'!$W25*'Rent Roll'!$D25)*((1+'Rent Roll'!$X25)^('Reimbursement Breakout'!CW$2-1))),"-")</f>
        <v>-</v>
      </c>
      <c r="CX105" s="92" t="str">
        <f>IF(CX$3='Rent Roll'!$U25,(('Rent Roll'!$W25*'Rent Roll'!$D25)*((1+'Rent Roll'!$X25)^('Reimbursement Breakout'!CX$2-1))),"-")</f>
        <v>-</v>
      </c>
      <c r="CY105" s="92" t="str">
        <f>IF(CY$3='Rent Roll'!$U25,(('Rent Roll'!$W25*'Rent Roll'!$D25)*((1+'Rent Roll'!$X25)^('Reimbursement Breakout'!CY$2-1))),"-")</f>
        <v>-</v>
      </c>
      <c r="CZ105" s="92" t="str">
        <f>IF(CZ$3='Rent Roll'!$U25,(('Rent Roll'!$W25*'Rent Roll'!$D25)*((1+'Rent Roll'!$X25)^('Reimbursement Breakout'!CZ$2-1))),"-")</f>
        <v>-</v>
      </c>
      <c r="DA105" s="92" t="str">
        <f>IF(DA$3='Rent Roll'!$U25,(('Rent Roll'!$W25*'Rent Roll'!$D25)*((1+'Rent Roll'!$X25)^('Reimbursement Breakout'!DA$2-1))),"-")</f>
        <v>-</v>
      </c>
      <c r="DB105" s="92" t="str">
        <f>IF(DB$3='Rent Roll'!$U25,(('Rent Roll'!$W25*'Rent Roll'!$D25)*((1+'Rent Roll'!$X25)^('Reimbursement Breakout'!DB$2-1))),"-")</f>
        <v>-</v>
      </c>
      <c r="DC105" s="92" t="str">
        <f>IF(DC$3='Rent Roll'!$U25,(('Rent Roll'!$W25*'Rent Roll'!$D25)*((1+'Rent Roll'!$X25)^('Reimbursement Breakout'!DC$2-1))),"-")</f>
        <v>-</v>
      </c>
      <c r="DD105" s="92" t="str">
        <f>IF(DD$3='Rent Roll'!$U25,(('Rent Roll'!$W25*'Rent Roll'!$D25)*((1+'Rent Roll'!$X25)^('Reimbursement Breakout'!DD$2-1))),"-")</f>
        <v>-</v>
      </c>
      <c r="DE105" s="92" t="str">
        <f>IF(DE$3='Rent Roll'!$U25,(('Rent Roll'!$W25*'Rent Roll'!$D25)*((1+'Rent Roll'!$X25)^('Reimbursement Breakout'!DE$2-1))),"-")</f>
        <v>-</v>
      </c>
      <c r="DF105" s="92" t="str">
        <f>IF(DF$3='Rent Roll'!$U25,(('Rent Roll'!$W25*'Rent Roll'!$D25)*((1+'Rent Roll'!$X25)^('Reimbursement Breakout'!DF$2-1))),"-")</f>
        <v>-</v>
      </c>
      <c r="DG105" s="92" t="str">
        <f>IF(DG$3='Rent Roll'!$U25,(('Rent Roll'!$W25*'Rent Roll'!$D25)*((1+'Rent Roll'!$X25)^('Reimbursement Breakout'!DG$2-1))),"-")</f>
        <v>-</v>
      </c>
      <c r="DH105" s="92" t="str">
        <f>IF(DH$3='Rent Roll'!$U25,(('Rent Roll'!$W25*'Rent Roll'!$D25)*((1+'Rent Roll'!$X25)^('Reimbursement Breakout'!DH$2-1))),"-")</f>
        <v>-</v>
      </c>
      <c r="DI105" s="92" t="str">
        <f>IF(DI$3='Rent Roll'!$U25,(('Rent Roll'!$W25*'Rent Roll'!$D25)*((1+'Rent Roll'!$X25)^('Reimbursement Breakout'!DI$2-1))),"-")</f>
        <v>-</v>
      </c>
      <c r="DJ105" s="92" t="str">
        <f>IF(DJ$3='Rent Roll'!$U25,(('Rent Roll'!$W25*'Rent Roll'!$D25)*((1+'Rent Roll'!$X25)^('Reimbursement Breakout'!DJ$2-1))),"-")</f>
        <v>-</v>
      </c>
      <c r="DK105" s="92" t="str">
        <f>IF(DK$3='Rent Roll'!$U25,(('Rent Roll'!$W25*'Rent Roll'!$D25)*((1+'Rent Roll'!$X25)^('Reimbursement Breakout'!DK$2-1))),"-")</f>
        <v>-</v>
      </c>
      <c r="DL105" s="92" t="str">
        <f>IF(DL$3='Rent Roll'!$U25,(('Rent Roll'!$W25*'Rent Roll'!$D25)*((1+'Rent Roll'!$X25)^('Reimbursement Breakout'!DL$2-1))),"-")</f>
        <v>-</v>
      </c>
      <c r="DM105" s="92" t="str">
        <f>IF(DM$3='Rent Roll'!$U25,(('Rent Roll'!$W25*'Rent Roll'!$D25)*((1+'Rent Roll'!$X25)^('Reimbursement Breakout'!DM$2-1))),"-")</f>
        <v>-</v>
      </c>
      <c r="DN105" s="92" t="str">
        <f>IF(DN$3='Rent Roll'!$U25,(('Rent Roll'!$W25*'Rent Roll'!$D25)*((1+'Rent Roll'!$X25)^('Reimbursement Breakout'!DN$2-1))),"-")</f>
        <v>-</v>
      </c>
      <c r="DO105" s="92" t="str">
        <f>IF(DO$3='Rent Roll'!$U25,(('Rent Roll'!$W25*'Rent Roll'!$D25)*((1+'Rent Roll'!$X25)^('Reimbursement Breakout'!DO$2-1))),"-")</f>
        <v>-</v>
      </c>
      <c r="DP105" s="92" t="str">
        <f>IF(DP$3='Rent Roll'!$U25,(('Rent Roll'!$W25*'Rent Roll'!$D25)*((1+'Rent Roll'!$X25)^('Reimbursement Breakout'!DP$2-1))),"-")</f>
        <v>-</v>
      </c>
      <c r="DQ105" s="92" t="str">
        <f>IF(DQ$3='Rent Roll'!$U25,(('Rent Roll'!$W25*'Rent Roll'!$D25)*((1+'Rent Roll'!$X25)^('Reimbursement Breakout'!DQ$2-1))),"-")</f>
        <v>-</v>
      </c>
      <c r="DR105" s="92" t="str">
        <f>IF(DR$3='Rent Roll'!$U25,(('Rent Roll'!$W25*'Rent Roll'!$D25)*((1+'Rent Roll'!$X25)^('Reimbursement Breakout'!DR$2-1))),"-")</f>
        <v>-</v>
      </c>
      <c r="DS105" s="92" t="str">
        <f>IF(DS$3='Rent Roll'!$U25,(('Rent Roll'!$W25*'Rent Roll'!$D25)*((1+'Rent Roll'!$X25)^('Reimbursement Breakout'!DS$2-1))),"-")</f>
        <v>-</v>
      </c>
      <c r="DT105" s="92" t="str">
        <f>IF(DT$3='Rent Roll'!$U25,(('Rent Roll'!$W25*'Rent Roll'!$D25)*((1+'Rent Roll'!$X25)^('Reimbursement Breakout'!DT$2-1))),"-")</f>
        <v>-</v>
      </c>
      <c r="DU105" s="92" t="str">
        <f>IF(DU$3='Rent Roll'!$U25,(('Rent Roll'!$W25*'Rent Roll'!$D25)*((1+'Rent Roll'!$X25)^('Reimbursement Breakout'!DU$2-1))),"-")</f>
        <v>-</v>
      </c>
      <c r="DV105" s="92" t="str">
        <f>IF(DV$3='Rent Roll'!$U25,(('Rent Roll'!$W25*'Rent Roll'!$D25)*((1+'Rent Roll'!$X25)^('Reimbursement Breakout'!DV$2-1))),"-")</f>
        <v>-</v>
      </c>
      <c r="DW105" s="92" t="str">
        <f>IF(DW$3='Rent Roll'!$U25,(('Rent Roll'!$W25*'Rent Roll'!$D25)*((1+'Rent Roll'!$X25)^('Reimbursement Breakout'!DW$2-1))),"-")</f>
        <v>-</v>
      </c>
      <c r="DX105" s="92" t="str">
        <f>IF(DX$3='Rent Roll'!$U25,(('Rent Roll'!$W25*'Rent Roll'!$D25)*((1+'Rent Roll'!$X25)^('Reimbursement Breakout'!DX$2-1))),"-")</f>
        <v>-</v>
      </c>
      <c r="DY105" s="92" t="str">
        <f>IF(DY$3='Rent Roll'!$U25,(('Rent Roll'!$W25*'Rent Roll'!$D25)*((1+'Rent Roll'!$X25)^('Reimbursement Breakout'!DY$2-1))),"-")</f>
        <v>-</v>
      </c>
      <c r="DZ105" s="92" t="str">
        <f>IF(DZ$3='Rent Roll'!$U25,(('Rent Roll'!$W25*'Rent Roll'!$D25)*((1+'Rent Roll'!$X25)^('Reimbursement Breakout'!DZ$2-1))),"-")</f>
        <v>-</v>
      </c>
      <c r="EA105" s="92" t="str">
        <f>IF(EA$3='Rent Roll'!$U25,(('Rent Roll'!$W25*'Rent Roll'!$D25)*((1+'Rent Roll'!$X25)^('Reimbursement Breakout'!EA$2-1))),"-")</f>
        <v>-</v>
      </c>
      <c r="EB105" s="92" t="str">
        <f>IF(EB$3='Rent Roll'!$U25,(('Rent Roll'!$W25*'Rent Roll'!$D25)*((1+'Rent Roll'!$X25)^('Reimbursement Breakout'!EB$2-1))),"-")</f>
        <v>-</v>
      </c>
      <c r="EC105" s="92" t="str">
        <f>IF(EC$3='Rent Roll'!$U25,(('Rent Roll'!$W25*'Rent Roll'!$D25)*((1+'Rent Roll'!$X25)^('Reimbursement Breakout'!EC$2-1))),"-")</f>
        <v>-</v>
      </c>
      <c r="ED105" s="92" t="str">
        <f>IF(ED$3='Rent Roll'!$U25,(('Rent Roll'!$W25*'Rent Roll'!$D25)*((1+'Rent Roll'!$X25)^('Reimbursement Breakout'!ED$2-1))),"-")</f>
        <v>-</v>
      </c>
      <c r="EE105" s="92" t="str">
        <f>IF(EE$3='Rent Roll'!$U25,(('Rent Roll'!$W25*'Rent Roll'!$D25)*((1+'Rent Roll'!$X25)^('Reimbursement Breakout'!EE$2-1))),"-")</f>
        <v>-</v>
      </c>
      <c r="EF105" s="214" t="str">
        <f>IF(EF$3='Rent Roll'!$U25,(('Rent Roll'!$W25*'Rent Roll'!$D25)*((1+'Rent Roll'!$X25)^('Reimbursement Breakout'!EF$2-1))),"-")</f>
        <v>-</v>
      </c>
      <c r="EG105" s="251" t="s">
        <v>109</v>
      </c>
    </row>
    <row r="106" spans="2:137" x14ac:dyDescent="0.25">
      <c r="B106" s="291"/>
      <c r="C106" s="287" t="str">
        <f>CONCATENATE('Rent Roll'!B26&amp;" - "&amp;'Rent Roll'!C26)</f>
        <v xml:space="preserve"> - </v>
      </c>
      <c r="D106" s="298">
        <f t="shared" si="281"/>
        <v>0</v>
      </c>
      <c r="E106" s="93" t="str">
        <f>IF(E$3='Rent Roll'!$U26,(('Rent Roll'!$W26*'Rent Roll'!$D26)*((1+'Rent Roll'!$X26)^('Reimbursement Breakout'!E$2-1))),"-")</f>
        <v>-</v>
      </c>
      <c r="F106" s="93" t="str">
        <f>IF(F$3='Rent Roll'!$U26,(('Rent Roll'!$W26*'Rent Roll'!$D26)*((1+'Rent Roll'!$X26)^('Reimbursement Breakout'!F$2-1))),"-")</f>
        <v>-</v>
      </c>
      <c r="G106" s="93" t="str">
        <f>IF(G$3='Rent Roll'!$U26,(('Rent Roll'!$W26*'Rent Roll'!$D26)*((1+'Rent Roll'!$X26)^('Reimbursement Breakout'!G$2-1))),"-")</f>
        <v>-</v>
      </c>
      <c r="H106" s="93" t="str">
        <f>IF(H$3='Rent Roll'!$U26,(('Rent Roll'!$W26*'Rent Roll'!$D26)*((1+'Rent Roll'!$X26)^('Reimbursement Breakout'!H$2-1))),"-")</f>
        <v>-</v>
      </c>
      <c r="I106" s="93" t="str">
        <f>IF(I$3='Rent Roll'!$U26,(('Rent Roll'!$W26*'Rent Roll'!$D26)*((1+'Rent Roll'!$X26)^('Reimbursement Breakout'!I$2-1))),"-")</f>
        <v>-</v>
      </c>
      <c r="J106" s="93" t="str">
        <f>IF(J$3='Rent Roll'!$U26,(('Rent Roll'!$W26*'Rent Roll'!$D26)*((1+'Rent Roll'!$X26)^('Reimbursement Breakout'!J$2-1))),"-")</f>
        <v>-</v>
      </c>
      <c r="K106" s="93" t="str">
        <f>IF(K$3='Rent Roll'!$U26,(('Rent Roll'!$W26*'Rent Roll'!$D26)*((1+'Rent Roll'!$X26)^('Reimbursement Breakout'!K$2-1))),"-")</f>
        <v>-</v>
      </c>
      <c r="L106" s="93" t="str">
        <f>IF(L$3='Rent Roll'!$U26,(('Rent Roll'!$W26*'Rent Roll'!$D26)*((1+'Rent Roll'!$X26)^('Reimbursement Breakout'!L$2-1))),"-")</f>
        <v>-</v>
      </c>
      <c r="M106" s="93" t="str">
        <f>IF(M$3='Rent Roll'!$U26,(('Rent Roll'!$W26*'Rent Roll'!$D26)*((1+'Rent Roll'!$X26)^('Reimbursement Breakout'!M$2-1))),"-")</f>
        <v>-</v>
      </c>
      <c r="N106" s="93" t="str">
        <f>IF(N$3='Rent Roll'!$U26,(('Rent Roll'!$W26*'Rent Roll'!$D26)*((1+'Rent Roll'!$X26)^('Reimbursement Breakout'!N$2-1))),"-")</f>
        <v>-</v>
      </c>
      <c r="O106" s="93" t="str">
        <f>IF(O$3='Rent Roll'!$U26,(('Rent Roll'!$W26*'Rent Roll'!$D26)*((1+'Rent Roll'!$X26)^('Reimbursement Breakout'!O$2-1))),"-")</f>
        <v>-</v>
      </c>
      <c r="P106" s="93" t="str">
        <f>IF(P$3='Rent Roll'!$U26,(('Rent Roll'!$W26*'Rent Roll'!$D26)*((1+'Rent Roll'!$X26)^('Reimbursement Breakout'!P$2-1))),"-")</f>
        <v>-</v>
      </c>
      <c r="Q106" s="93" t="str">
        <f>IF(Q$3='Rent Roll'!$U26,(('Rent Roll'!$W26*'Rent Roll'!$D26)*((1+'Rent Roll'!$X26)^('Reimbursement Breakout'!Q$2-1))),"-")</f>
        <v>-</v>
      </c>
      <c r="R106" s="93" t="str">
        <f>IF(R$3='Rent Roll'!$U26,(('Rent Roll'!$W26*'Rent Roll'!$D26)*((1+'Rent Roll'!$X26)^('Reimbursement Breakout'!R$2-1))),"-")</f>
        <v>-</v>
      </c>
      <c r="S106" s="93" t="str">
        <f>IF(S$3='Rent Roll'!$U26,(('Rent Roll'!$W26*'Rent Roll'!$D26)*((1+'Rent Roll'!$X26)^('Reimbursement Breakout'!S$2-1))),"-")</f>
        <v>-</v>
      </c>
      <c r="T106" s="93" t="str">
        <f>IF(T$3='Rent Roll'!$U26,(('Rent Roll'!$W26*'Rent Roll'!$D26)*((1+'Rent Roll'!$X26)^('Reimbursement Breakout'!T$2-1))),"-")</f>
        <v>-</v>
      </c>
      <c r="U106" s="93" t="str">
        <f>IF(U$3='Rent Roll'!$U26,(('Rent Roll'!$W26*'Rent Roll'!$D26)*((1+'Rent Roll'!$X26)^('Reimbursement Breakout'!U$2-1))),"-")</f>
        <v>-</v>
      </c>
      <c r="V106" s="93" t="str">
        <f>IF(V$3='Rent Roll'!$U26,(('Rent Roll'!$W26*'Rent Roll'!$D26)*((1+'Rent Roll'!$X26)^('Reimbursement Breakout'!V$2-1))),"-")</f>
        <v>-</v>
      </c>
      <c r="W106" s="93" t="str">
        <f>IF(W$3='Rent Roll'!$U26,(('Rent Roll'!$W26*'Rent Roll'!$D26)*((1+'Rent Roll'!$X26)^('Reimbursement Breakout'!W$2-1))),"-")</f>
        <v>-</v>
      </c>
      <c r="X106" s="93" t="str">
        <f>IF(X$3='Rent Roll'!$U26,(('Rent Roll'!$W26*'Rent Roll'!$D26)*((1+'Rent Roll'!$X26)^('Reimbursement Breakout'!X$2-1))),"-")</f>
        <v>-</v>
      </c>
      <c r="Y106" s="93" t="str">
        <f>IF(Y$3='Rent Roll'!$U26,(('Rent Roll'!$W26*'Rent Roll'!$D26)*((1+'Rent Roll'!$X26)^('Reimbursement Breakout'!Y$2-1))),"-")</f>
        <v>-</v>
      </c>
      <c r="Z106" s="93" t="str">
        <f>IF(Z$3='Rent Roll'!$U26,(('Rent Roll'!$W26*'Rent Roll'!$D26)*((1+'Rent Roll'!$X26)^('Reimbursement Breakout'!Z$2-1))),"-")</f>
        <v>-</v>
      </c>
      <c r="AA106" s="93" t="str">
        <f>IF(AA$3='Rent Roll'!$U26,(('Rent Roll'!$W26*'Rent Roll'!$D26)*((1+'Rent Roll'!$X26)^('Reimbursement Breakout'!AA$2-1))),"-")</f>
        <v>-</v>
      </c>
      <c r="AB106" s="93" t="str">
        <f>IF(AB$3='Rent Roll'!$U26,(('Rent Roll'!$W26*'Rent Roll'!$D26)*((1+'Rent Roll'!$X26)^('Reimbursement Breakout'!AB$2-1))),"-")</f>
        <v>-</v>
      </c>
      <c r="AC106" s="93" t="str">
        <f>IF(AC$3='Rent Roll'!$U26,(('Rent Roll'!$W26*'Rent Roll'!$D26)*((1+'Rent Roll'!$X26)^('Reimbursement Breakout'!AC$2-1))),"-")</f>
        <v>-</v>
      </c>
      <c r="AD106" s="93" t="str">
        <f>IF(AD$3='Rent Roll'!$U26,(('Rent Roll'!$W26*'Rent Roll'!$D26)*((1+'Rent Roll'!$X26)^('Reimbursement Breakout'!AD$2-1))),"-")</f>
        <v>-</v>
      </c>
      <c r="AE106" s="93" t="str">
        <f>IF(AE$3='Rent Roll'!$U26,(('Rent Roll'!$W26*'Rent Roll'!$D26)*((1+'Rent Roll'!$X26)^('Reimbursement Breakout'!AE$2-1))),"-")</f>
        <v>-</v>
      </c>
      <c r="AF106" s="93" t="str">
        <f>IF(AF$3='Rent Roll'!$U26,(('Rent Roll'!$W26*'Rent Roll'!$D26)*((1+'Rent Roll'!$X26)^('Reimbursement Breakout'!AF$2-1))),"-")</f>
        <v>-</v>
      </c>
      <c r="AG106" s="93" t="str">
        <f>IF(AG$3='Rent Roll'!$U26,(('Rent Roll'!$W26*'Rent Roll'!$D26)*((1+'Rent Roll'!$X26)^('Reimbursement Breakout'!AG$2-1))),"-")</f>
        <v>-</v>
      </c>
      <c r="AH106" s="93" t="str">
        <f>IF(AH$3='Rent Roll'!$U26,(('Rent Roll'!$W26*'Rent Roll'!$D26)*((1+'Rent Roll'!$X26)^('Reimbursement Breakout'!AH$2-1))),"-")</f>
        <v>-</v>
      </c>
      <c r="AI106" s="93" t="str">
        <f>IF(AI$3='Rent Roll'!$U26,(('Rent Roll'!$W26*'Rent Roll'!$D26)*((1+'Rent Roll'!$X26)^('Reimbursement Breakout'!AI$2-1))),"-")</f>
        <v>-</v>
      </c>
      <c r="AJ106" s="93" t="str">
        <f>IF(AJ$3='Rent Roll'!$U26,(('Rent Roll'!$W26*'Rent Roll'!$D26)*((1+'Rent Roll'!$X26)^('Reimbursement Breakout'!AJ$2-1))),"-")</f>
        <v>-</v>
      </c>
      <c r="AK106" s="93" t="str">
        <f>IF(AK$3='Rent Roll'!$U26,(('Rent Roll'!$W26*'Rent Roll'!$D26)*((1+'Rent Roll'!$X26)^('Reimbursement Breakout'!AK$2-1))),"-")</f>
        <v>-</v>
      </c>
      <c r="AL106" s="93" t="str">
        <f>IF(AL$3='Rent Roll'!$U26,(('Rent Roll'!$W26*'Rent Roll'!$D26)*((1+'Rent Roll'!$X26)^('Reimbursement Breakout'!AL$2-1))),"-")</f>
        <v>-</v>
      </c>
      <c r="AM106" s="93" t="str">
        <f>IF(AM$3='Rent Roll'!$U26,(('Rent Roll'!$W26*'Rent Roll'!$D26)*((1+'Rent Roll'!$X26)^('Reimbursement Breakout'!AM$2-1))),"-")</f>
        <v>-</v>
      </c>
      <c r="AN106" s="93" t="str">
        <f>IF(AN$3='Rent Roll'!$U26,(('Rent Roll'!$W26*'Rent Roll'!$D26)*((1+'Rent Roll'!$X26)^('Reimbursement Breakout'!AN$2-1))),"-")</f>
        <v>-</v>
      </c>
      <c r="AO106" s="93" t="str">
        <f>IF(AO$3='Rent Roll'!$U26,(('Rent Roll'!$W26*'Rent Roll'!$D26)*((1+'Rent Roll'!$X26)^('Reimbursement Breakout'!AO$2-1))),"-")</f>
        <v>-</v>
      </c>
      <c r="AP106" s="93" t="str">
        <f>IF(AP$3='Rent Roll'!$U26,(('Rent Roll'!$W26*'Rent Roll'!$D26)*((1+'Rent Roll'!$X26)^('Reimbursement Breakout'!AP$2-1))),"-")</f>
        <v>-</v>
      </c>
      <c r="AQ106" s="93" t="str">
        <f>IF(AQ$3='Rent Roll'!$U26,(('Rent Roll'!$W26*'Rent Roll'!$D26)*((1+'Rent Roll'!$X26)^('Reimbursement Breakout'!AQ$2-1))),"-")</f>
        <v>-</v>
      </c>
      <c r="AR106" s="93" t="str">
        <f>IF(AR$3='Rent Roll'!$U26,(('Rent Roll'!$W26*'Rent Roll'!$D26)*((1+'Rent Roll'!$X26)^('Reimbursement Breakout'!AR$2-1))),"-")</f>
        <v>-</v>
      </c>
      <c r="AS106" s="93" t="str">
        <f>IF(AS$3='Rent Roll'!$U26,(('Rent Roll'!$W26*'Rent Roll'!$D26)*((1+'Rent Roll'!$X26)^('Reimbursement Breakout'!AS$2-1))),"-")</f>
        <v>-</v>
      </c>
      <c r="AT106" s="93" t="str">
        <f>IF(AT$3='Rent Roll'!$U26,(('Rent Roll'!$W26*'Rent Roll'!$D26)*((1+'Rent Roll'!$X26)^('Reimbursement Breakout'!AT$2-1))),"-")</f>
        <v>-</v>
      </c>
      <c r="AU106" s="93" t="str">
        <f>IF(AU$3='Rent Roll'!$U26,(('Rent Roll'!$W26*'Rent Roll'!$D26)*((1+'Rent Roll'!$X26)^('Reimbursement Breakout'!AU$2-1))),"-")</f>
        <v>-</v>
      </c>
      <c r="AV106" s="93" t="str">
        <f>IF(AV$3='Rent Roll'!$U26,(('Rent Roll'!$W26*'Rent Roll'!$D26)*((1+'Rent Roll'!$X26)^('Reimbursement Breakout'!AV$2-1))),"-")</f>
        <v>-</v>
      </c>
      <c r="AW106" s="93" t="str">
        <f>IF(AW$3='Rent Roll'!$U26,(('Rent Roll'!$W26*'Rent Roll'!$D26)*((1+'Rent Roll'!$X26)^('Reimbursement Breakout'!AW$2-1))),"-")</f>
        <v>-</v>
      </c>
      <c r="AX106" s="93" t="str">
        <f>IF(AX$3='Rent Roll'!$U26,(('Rent Roll'!$W26*'Rent Roll'!$D26)*((1+'Rent Roll'!$X26)^('Reimbursement Breakout'!AX$2-1))),"-")</f>
        <v>-</v>
      </c>
      <c r="AY106" s="93" t="str">
        <f>IF(AY$3='Rent Roll'!$U26,(('Rent Roll'!$W26*'Rent Roll'!$D26)*((1+'Rent Roll'!$X26)^('Reimbursement Breakout'!AY$2-1))),"-")</f>
        <v>-</v>
      </c>
      <c r="AZ106" s="93" t="str">
        <f>IF(AZ$3='Rent Roll'!$U26,(('Rent Roll'!$W26*'Rent Roll'!$D26)*((1+'Rent Roll'!$X26)^('Reimbursement Breakout'!AZ$2-1))),"-")</f>
        <v>-</v>
      </c>
      <c r="BA106" s="93" t="str">
        <f>IF(BA$3='Rent Roll'!$U26,(('Rent Roll'!$W26*'Rent Roll'!$D26)*((1+'Rent Roll'!$X26)^('Reimbursement Breakout'!BA$2-1))),"-")</f>
        <v>-</v>
      </c>
      <c r="BB106" s="93" t="str">
        <f>IF(BB$3='Rent Roll'!$U26,(('Rent Roll'!$W26*'Rent Roll'!$D26)*((1+'Rent Roll'!$X26)^('Reimbursement Breakout'!BB$2-1))),"-")</f>
        <v>-</v>
      </c>
      <c r="BC106" s="93" t="str">
        <f>IF(BC$3='Rent Roll'!$U26,(('Rent Roll'!$W26*'Rent Roll'!$D26)*((1+'Rent Roll'!$X26)^('Reimbursement Breakout'!BC$2-1))),"-")</f>
        <v>-</v>
      </c>
      <c r="BD106" s="93" t="str">
        <f>IF(BD$3='Rent Roll'!$U26,(('Rent Roll'!$W26*'Rent Roll'!$D26)*((1+'Rent Roll'!$X26)^('Reimbursement Breakout'!BD$2-1))),"-")</f>
        <v>-</v>
      </c>
      <c r="BE106" s="93" t="str">
        <f>IF(BE$3='Rent Roll'!$U26,(('Rent Roll'!$W26*'Rent Roll'!$D26)*((1+'Rent Roll'!$X26)^('Reimbursement Breakout'!BE$2-1))),"-")</f>
        <v>-</v>
      </c>
      <c r="BF106" s="93" t="str">
        <f>IF(BF$3='Rent Roll'!$U26,(('Rent Roll'!$W26*'Rent Roll'!$D26)*((1+'Rent Roll'!$X26)^('Reimbursement Breakout'!BF$2-1))),"-")</f>
        <v>-</v>
      </c>
      <c r="BG106" s="93" t="str">
        <f>IF(BG$3='Rent Roll'!$U26,(('Rent Roll'!$W26*'Rent Roll'!$D26)*((1+'Rent Roll'!$X26)^('Reimbursement Breakout'!BG$2-1))),"-")</f>
        <v>-</v>
      </c>
      <c r="BH106" s="93" t="str">
        <f>IF(BH$3='Rent Roll'!$U26,(('Rent Roll'!$W26*'Rent Roll'!$D26)*((1+'Rent Roll'!$X26)^('Reimbursement Breakout'!BH$2-1))),"-")</f>
        <v>-</v>
      </c>
      <c r="BI106" s="93" t="str">
        <f>IF(BI$3='Rent Roll'!$U26,(('Rent Roll'!$W26*'Rent Roll'!$D26)*((1+'Rent Roll'!$X26)^('Reimbursement Breakout'!BI$2-1))),"-")</f>
        <v>-</v>
      </c>
      <c r="BJ106" s="93" t="str">
        <f>IF(BJ$3='Rent Roll'!$U26,(('Rent Roll'!$W26*'Rent Roll'!$D26)*((1+'Rent Roll'!$X26)^('Reimbursement Breakout'!BJ$2-1))),"-")</f>
        <v>-</v>
      </c>
      <c r="BK106" s="93" t="str">
        <f>IF(BK$3='Rent Roll'!$U26,(('Rent Roll'!$W26*'Rent Roll'!$D26)*((1+'Rent Roll'!$X26)^('Reimbursement Breakout'!BK$2-1))),"-")</f>
        <v>-</v>
      </c>
      <c r="BL106" s="93" t="str">
        <f>IF(BL$3='Rent Roll'!$U26,(('Rent Roll'!$W26*'Rent Roll'!$D26)*((1+'Rent Roll'!$X26)^('Reimbursement Breakout'!BL$2-1))),"-")</f>
        <v>-</v>
      </c>
      <c r="BM106" s="93" t="str">
        <f>IF(BM$3='Rent Roll'!$U26,(('Rent Roll'!$W26*'Rent Roll'!$D26)*((1+'Rent Roll'!$X26)^('Reimbursement Breakout'!BM$2-1))),"-")</f>
        <v>-</v>
      </c>
      <c r="BN106" s="93" t="str">
        <f>IF(BN$3='Rent Roll'!$U26,(('Rent Roll'!$W26*'Rent Roll'!$D26)*((1+'Rent Roll'!$X26)^('Reimbursement Breakout'!BN$2-1))),"-")</f>
        <v>-</v>
      </c>
      <c r="BO106" s="93" t="str">
        <f>IF(BO$3='Rent Roll'!$U26,(('Rent Roll'!$W26*'Rent Roll'!$D26)*((1+'Rent Roll'!$X26)^('Reimbursement Breakout'!BO$2-1))),"-")</f>
        <v>-</v>
      </c>
      <c r="BP106" s="93" t="str">
        <f>IF(BP$3='Rent Roll'!$U26,(('Rent Roll'!$W26*'Rent Roll'!$D26)*((1+'Rent Roll'!$X26)^('Reimbursement Breakout'!BP$2-1))),"-")</f>
        <v>-</v>
      </c>
      <c r="BQ106" s="93" t="str">
        <f>IF(BQ$3='Rent Roll'!$U26,(('Rent Roll'!$W26*'Rent Roll'!$D26)*((1+'Rent Roll'!$X26)^('Reimbursement Breakout'!BQ$2-1))),"-")</f>
        <v>-</v>
      </c>
      <c r="BR106" s="93" t="str">
        <f>IF(BR$3='Rent Roll'!$U26,(('Rent Roll'!$W26*'Rent Roll'!$D26)*((1+'Rent Roll'!$X26)^('Reimbursement Breakout'!BR$2-1))),"-")</f>
        <v>-</v>
      </c>
      <c r="BS106" s="93" t="str">
        <f>IF(BS$3='Rent Roll'!$U26,(('Rent Roll'!$W26*'Rent Roll'!$D26)*((1+'Rent Roll'!$X26)^('Reimbursement Breakout'!BS$2-1))),"-")</f>
        <v>-</v>
      </c>
      <c r="BT106" s="93" t="str">
        <f>IF(BT$3='Rent Roll'!$U26,(('Rent Roll'!$W26*'Rent Roll'!$D26)*((1+'Rent Roll'!$X26)^('Reimbursement Breakout'!BT$2-1))),"-")</f>
        <v>-</v>
      </c>
      <c r="BU106" s="93" t="str">
        <f>IF(BU$3='Rent Roll'!$U26,(('Rent Roll'!$W26*'Rent Roll'!$D26)*((1+'Rent Roll'!$X26)^('Reimbursement Breakout'!BU$2-1))),"-")</f>
        <v>-</v>
      </c>
      <c r="BV106" s="93" t="str">
        <f>IF(BV$3='Rent Roll'!$U26,(('Rent Roll'!$W26*'Rent Roll'!$D26)*((1+'Rent Roll'!$X26)^('Reimbursement Breakout'!BV$2-1))),"-")</f>
        <v>-</v>
      </c>
      <c r="BW106" s="93" t="str">
        <f>IF(BW$3='Rent Roll'!$U26,(('Rent Roll'!$W26*'Rent Roll'!$D26)*((1+'Rent Roll'!$X26)^('Reimbursement Breakout'!BW$2-1))),"-")</f>
        <v>-</v>
      </c>
      <c r="BX106" s="93" t="str">
        <f>IF(BX$3='Rent Roll'!$U26,(('Rent Roll'!$W26*'Rent Roll'!$D26)*((1+'Rent Roll'!$X26)^('Reimbursement Breakout'!BX$2-1))),"-")</f>
        <v>-</v>
      </c>
      <c r="BY106" s="93" t="str">
        <f>IF(BY$3='Rent Roll'!$U26,(('Rent Roll'!$W26*'Rent Roll'!$D26)*((1+'Rent Roll'!$X26)^('Reimbursement Breakout'!BY$2-1))),"-")</f>
        <v>-</v>
      </c>
      <c r="BZ106" s="93" t="str">
        <f>IF(BZ$3='Rent Roll'!$U26,(('Rent Roll'!$W26*'Rent Roll'!$D26)*((1+'Rent Roll'!$X26)^('Reimbursement Breakout'!BZ$2-1))),"-")</f>
        <v>-</v>
      </c>
      <c r="CA106" s="93" t="str">
        <f>IF(CA$3='Rent Roll'!$U26,(('Rent Roll'!$W26*'Rent Roll'!$D26)*((1+'Rent Roll'!$X26)^('Reimbursement Breakout'!CA$2-1))),"-")</f>
        <v>-</v>
      </c>
      <c r="CB106" s="93" t="str">
        <f>IF(CB$3='Rent Roll'!$U26,(('Rent Roll'!$W26*'Rent Roll'!$D26)*((1+'Rent Roll'!$X26)^('Reimbursement Breakout'!CB$2-1))),"-")</f>
        <v>-</v>
      </c>
      <c r="CC106" s="93" t="str">
        <f>IF(CC$3='Rent Roll'!$U26,(('Rent Roll'!$W26*'Rent Roll'!$D26)*((1+'Rent Roll'!$X26)^('Reimbursement Breakout'!CC$2-1))),"-")</f>
        <v>-</v>
      </c>
      <c r="CD106" s="93" t="str">
        <f>IF(CD$3='Rent Roll'!$U26,(('Rent Roll'!$W26*'Rent Roll'!$D26)*((1+'Rent Roll'!$X26)^('Reimbursement Breakout'!CD$2-1))),"-")</f>
        <v>-</v>
      </c>
      <c r="CE106" s="93" t="str">
        <f>IF(CE$3='Rent Roll'!$U26,(('Rent Roll'!$W26*'Rent Roll'!$D26)*((1+'Rent Roll'!$X26)^('Reimbursement Breakout'!CE$2-1))),"-")</f>
        <v>-</v>
      </c>
      <c r="CF106" s="93" t="str">
        <f>IF(CF$3='Rent Roll'!$U26,(('Rent Roll'!$W26*'Rent Roll'!$D26)*((1+'Rent Roll'!$X26)^('Reimbursement Breakout'!CF$2-1))),"-")</f>
        <v>-</v>
      </c>
      <c r="CG106" s="93" t="str">
        <f>IF(CG$3='Rent Roll'!$U26,(('Rent Roll'!$W26*'Rent Roll'!$D26)*((1+'Rent Roll'!$X26)^('Reimbursement Breakout'!CG$2-1))),"-")</f>
        <v>-</v>
      </c>
      <c r="CH106" s="93" t="str">
        <f>IF(CH$3='Rent Roll'!$U26,(('Rent Roll'!$W26*'Rent Roll'!$D26)*((1+'Rent Roll'!$X26)^('Reimbursement Breakout'!CH$2-1))),"-")</f>
        <v>-</v>
      </c>
      <c r="CI106" s="93" t="str">
        <f>IF(CI$3='Rent Roll'!$U26,(('Rent Roll'!$W26*'Rent Roll'!$D26)*((1+'Rent Roll'!$X26)^('Reimbursement Breakout'!CI$2-1))),"-")</f>
        <v>-</v>
      </c>
      <c r="CJ106" s="93" t="str">
        <f>IF(CJ$3='Rent Roll'!$U26,(('Rent Roll'!$W26*'Rent Roll'!$D26)*((1+'Rent Roll'!$X26)^('Reimbursement Breakout'!CJ$2-1))),"-")</f>
        <v>-</v>
      </c>
      <c r="CK106" s="93" t="str">
        <f>IF(CK$3='Rent Roll'!$U26,(('Rent Roll'!$W26*'Rent Roll'!$D26)*((1+'Rent Roll'!$X26)^('Reimbursement Breakout'!CK$2-1))),"-")</f>
        <v>-</v>
      </c>
      <c r="CL106" s="93" t="str">
        <f>IF(CL$3='Rent Roll'!$U26,(('Rent Roll'!$W26*'Rent Roll'!$D26)*((1+'Rent Roll'!$X26)^('Reimbursement Breakout'!CL$2-1))),"-")</f>
        <v>-</v>
      </c>
      <c r="CM106" s="93" t="str">
        <f>IF(CM$3='Rent Roll'!$U26,(('Rent Roll'!$W26*'Rent Roll'!$D26)*((1+'Rent Roll'!$X26)^('Reimbursement Breakout'!CM$2-1))),"-")</f>
        <v>-</v>
      </c>
      <c r="CN106" s="93" t="str">
        <f>IF(CN$3='Rent Roll'!$U26,(('Rent Roll'!$W26*'Rent Roll'!$D26)*((1+'Rent Roll'!$X26)^('Reimbursement Breakout'!CN$2-1))),"-")</f>
        <v>-</v>
      </c>
      <c r="CO106" s="93" t="str">
        <f>IF(CO$3='Rent Roll'!$U26,(('Rent Roll'!$W26*'Rent Roll'!$D26)*((1+'Rent Roll'!$X26)^('Reimbursement Breakout'!CO$2-1))),"-")</f>
        <v>-</v>
      </c>
      <c r="CP106" s="93" t="str">
        <f>IF(CP$3='Rent Roll'!$U26,(('Rent Roll'!$W26*'Rent Roll'!$D26)*((1+'Rent Roll'!$X26)^('Reimbursement Breakout'!CP$2-1))),"-")</f>
        <v>-</v>
      </c>
      <c r="CQ106" s="93" t="str">
        <f>IF(CQ$3='Rent Roll'!$U26,(('Rent Roll'!$W26*'Rent Roll'!$D26)*((1+'Rent Roll'!$X26)^('Reimbursement Breakout'!CQ$2-1))),"-")</f>
        <v>-</v>
      </c>
      <c r="CR106" s="93" t="str">
        <f>IF(CR$3='Rent Roll'!$U26,(('Rent Roll'!$W26*'Rent Roll'!$D26)*((1+'Rent Roll'!$X26)^('Reimbursement Breakout'!CR$2-1))),"-")</f>
        <v>-</v>
      </c>
      <c r="CS106" s="93" t="str">
        <f>IF(CS$3='Rent Roll'!$U26,(('Rent Roll'!$W26*'Rent Roll'!$D26)*((1+'Rent Roll'!$X26)^('Reimbursement Breakout'!CS$2-1))),"-")</f>
        <v>-</v>
      </c>
      <c r="CT106" s="93" t="str">
        <f>IF(CT$3='Rent Roll'!$U26,(('Rent Roll'!$W26*'Rent Roll'!$D26)*((1+'Rent Roll'!$X26)^('Reimbursement Breakout'!CT$2-1))),"-")</f>
        <v>-</v>
      </c>
      <c r="CU106" s="93" t="str">
        <f>IF(CU$3='Rent Roll'!$U26,(('Rent Roll'!$W26*'Rent Roll'!$D26)*((1+'Rent Roll'!$X26)^('Reimbursement Breakout'!CU$2-1))),"-")</f>
        <v>-</v>
      </c>
      <c r="CV106" s="93" t="str">
        <f>IF(CV$3='Rent Roll'!$U26,(('Rent Roll'!$W26*'Rent Roll'!$D26)*((1+'Rent Roll'!$X26)^('Reimbursement Breakout'!CV$2-1))),"-")</f>
        <v>-</v>
      </c>
      <c r="CW106" s="93" t="str">
        <f>IF(CW$3='Rent Roll'!$U26,(('Rent Roll'!$W26*'Rent Roll'!$D26)*((1+'Rent Roll'!$X26)^('Reimbursement Breakout'!CW$2-1))),"-")</f>
        <v>-</v>
      </c>
      <c r="CX106" s="93" t="str">
        <f>IF(CX$3='Rent Roll'!$U26,(('Rent Roll'!$W26*'Rent Roll'!$D26)*((1+'Rent Roll'!$X26)^('Reimbursement Breakout'!CX$2-1))),"-")</f>
        <v>-</v>
      </c>
      <c r="CY106" s="93" t="str">
        <f>IF(CY$3='Rent Roll'!$U26,(('Rent Roll'!$W26*'Rent Roll'!$D26)*((1+'Rent Roll'!$X26)^('Reimbursement Breakout'!CY$2-1))),"-")</f>
        <v>-</v>
      </c>
      <c r="CZ106" s="93" t="str">
        <f>IF(CZ$3='Rent Roll'!$U26,(('Rent Roll'!$W26*'Rent Roll'!$D26)*((1+'Rent Roll'!$X26)^('Reimbursement Breakout'!CZ$2-1))),"-")</f>
        <v>-</v>
      </c>
      <c r="DA106" s="93" t="str">
        <f>IF(DA$3='Rent Roll'!$U26,(('Rent Roll'!$W26*'Rent Roll'!$D26)*((1+'Rent Roll'!$X26)^('Reimbursement Breakout'!DA$2-1))),"-")</f>
        <v>-</v>
      </c>
      <c r="DB106" s="93" t="str">
        <f>IF(DB$3='Rent Roll'!$U26,(('Rent Roll'!$W26*'Rent Roll'!$D26)*((1+'Rent Roll'!$X26)^('Reimbursement Breakout'!DB$2-1))),"-")</f>
        <v>-</v>
      </c>
      <c r="DC106" s="93" t="str">
        <f>IF(DC$3='Rent Roll'!$U26,(('Rent Roll'!$W26*'Rent Roll'!$D26)*((1+'Rent Roll'!$X26)^('Reimbursement Breakout'!DC$2-1))),"-")</f>
        <v>-</v>
      </c>
      <c r="DD106" s="93" t="str">
        <f>IF(DD$3='Rent Roll'!$U26,(('Rent Roll'!$W26*'Rent Roll'!$D26)*((1+'Rent Roll'!$X26)^('Reimbursement Breakout'!DD$2-1))),"-")</f>
        <v>-</v>
      </c>
      <c r="DE106" s="93" t="str">
        <f>IF(DE$3='Rent Roll'!$U26,(('Rent Roll'!$W26*'Rent Roll'!$D26)*((1+'Rent Roll'!$X26)^('Reimbursement Breakout'!DE$2-1))),"-")</f>
        <v>-</v>
      </c>
      <c r="DF106" s="93" t="str">
        <f>IF(DF$3='Rent Roll'!$U26,(('Rent Roll'!$W26*'Rent Roll'!$D26)*((1+'Rent Roll'!$X26)^('Reimbursement Breakout'!DF$2-1))),"-")</f>
        <v>-</v>
      </c>
      <c r="DG106" s="93" t="str">
        <f>IF(DG$3='Rent Roll'!$U26,(('Rent Roll'!$W26*'Rent Roll'!$D26)*((1+'Rent Roll'!$X26)^('Reimbursement Breakout'!DG$2-1))),"-")</f>
        <v>-</v>
      </c>
      <c r="DH106" s="93" t="str">
        <f>IF(DH$3='Rent Roll'!$U26,(('Rent Roll'!$W26*'Rent Roll'!$D26)*((1+'Rent Roll'!$X26)^('Reimbursement Breakout'!DH$2-1))),"-")</f>
        <v>-</v>
      </c>
      <c r="DI106" s="93" t="str">
        <f>IF(DI$3='Rent Roll'!$U26,(('Rent Roll'!$W26*'Rent Roll'!$D26)*((1+'Rent Roll'!$X26)^('Reimbursement Breakout'!DI$2-1))),"-")</f>
        <v>-</v>
      </c>
      <c r="DJ106" s="93" t="str">
        <f>IF(DJ$3='Rent Roll'!$U26,(('Rent Roll'!$W26*'Rent Roll'!$D26)*((1+'Rent Roll'!$X26)^('Reimbursement Breakout'!DJ$2-1))),"-")</f>
        <v>-</v>
      </c>
      <c r="DK106" s="93" t="str">
        <f>IF(DK$3='Rent Roll'!$U26,(('Rent Roll'!$W26*'Rent Roll'!$D26)*((1+'Rent Roll'!$X26)^('Reimbursement Breakout'!DK$2-1))),"-")</f>
        <v>-</v>
      </c>
      <c r="DL106" s="93" t="str">
        <f>IF(DL$3='Rent Roll'!$U26,(('Rent Roll'!$W26*'Rent Roll'!$D26)*((1+'Rent Roll'!$X26)^('Reimbursement Breakout'!DL$2-1))),"-")</f>
        <v>-</v>
      </c>
      <c r="DM106" s="93" t="str">
        <f>IF(DM$3='Rent Roll'!$U26,(('Rent Roll'!$W26*'Rent Roll'!$D26)*((1+'Rent Roll'!$X26)^('Reimbursement Breakout'!DM$2-1))),"-")</f>
        <v>-</v>
      </c>
      <c r="DN106" s="93" t="str">
        <f>IF(DN$3='Rent Roll'!$U26,(('Rent Roll'!$W26*'Rent Roll'!$D26)*((1+'Rent Roll'!$X26)^('Reimbursement Breakout'!DN$2-1))),"-")</f>
        <v>-</v>
      </c>
      <c r="DO106" s="93" t="str">
        <f>IF(DO$3='Rent Roll'!$U26,(('Rent Roll'!$W26*'Rent Roll'!$D26)*((1+'Rent Roll'!$X26)^('Reimbursement Breakout'!DO$2-1))),"-")</f>
        <v>-</v>
      </c>
      <c r="DP106" s="93" t="str">
        <f>IF(DP$3='Rent Roll'!$U26,(('Rent Roll'!$W26*'Rent Roll'!$D26)*((1+'Rent Roll'!$X26)^('Reimbursement Breakout'!DP$2-1))),"-")</f>
        <v>-</v>
      </c>
      <c r="DQ106" s="93" t="str">
        <f>IF(DQ$3='Rent Roll'!$U26,(('Rent Roll'!$W26*'Rent Roll'!$D26)*((1+'Rent Roll'!$X26)^('Reimbursement Breakout'!DQ$2-1))),"-")</f>
        <v>-</v>
      </c>
      <c r="DR106" s="93" t="str">
        <f>IF(DR$3='Rent Roll'!$U26,(('Rent Roll'!$W26*'Rent Roll'!$D26)*((1+'Rent Roll'!$X26)^('Reimbursement Breakout'!DR$2-1))),"-")</f>
        <v>-</v>
      </c>
      <c r="DS106" s="93" t="str">
        <f>IF(DS$3='Rent Roll'!$U26,(('Rent Roll'!$W26*'Rent Roll'!$D26)*((1+'Rent Roll'!$X26)^('Reimbursement Breakout'!DS$2-1))),"-")</f>
        <v>-</v>
      </c>
      <c r="DT106" s="93" t="str">
        <f>IF(DT$3='Rent Roll'!$U26,(('Rent Roll'!$W26*'Rent Roll'!$D26)*((1+'Rent Roll'!$X26)^('Reimbursement Breakout'!DT$2-1))),"-")</f>
        <v>-</v>
      </c>
      <c r="DU106" s="93" t="str">
        <f>IF(DU$3='Rent Roll'!$U26,(('Rent Roll'!$W26*'Rent Roll'!$D26)*((1+'Rent Roll'!$X26)^('Reimbursement Breakout'!DU$2-1))),"-")</f>
        <v>-</v>
      </c>
      <c r="DV106" s="93" t="str">
        <f>IF(DV$3='Rent Roll'!$U26,(('Rent Roll'!$W26*'Rent Roll'!$D26)*((1+'Rent Roll'!$X26)^('Reimbursement Breakout'!DV$2-1))),"-")</f>
        <v>-</v>
      </c>
      <c r="DW106" s="93" t="str">
        <f>IF(DW$3='Rent Roll'!$U26,(('Rent Roll'!$W26*'Rent Roll'!$D26)*((1+'Rent Roll'!$X26)^('Reimbursement Breakout'!DW$2-1))),"-")</f>
        <v>-</v>
      </c>
      <c r="DX106" s="93" t="str">
        <f>IF(DX$3='Rent Roll'!$U26,(('Rent Roll'!$W26*'Rent Roll'!$D26)*((1+'Rent Roll'!$X26)^('Reimbursement Breakout'!DX$2-1))),"-")</f>
        <v>-</v>
      </c>
      <c r="DY106" s="93" t="str">
        <f>IF(DY$3='Rent Roll'!$U26,(('Rent Roll'!$W26*'Rent Roll'!$D26)*((1+'Rent Roll'!$X26)^('Reimbursement Breakout'!DY$2-1))),"-")</f>
        <v>-</v>
      </c>
      <c r="DZ106" s="93" t="str">
        <f>IF(DZ$3='Rent Roll'!$U26,(('Rent Roll'!$W26*'Rent Roll'!$D26)*((1+'Rent Roll'!$X26)^('Reimbursement Breakout'!DZ$2-1))),"-")</f>
        <v>-</v>
      </c>
      <c r="EA106" s="93" t="str">
        <f>IF(EA$3='Rent Roll'!$U26,(('Rent Roll'!$W26*'Rent Roll'!$D26)*((1+'Rent Roll'!$X26)^('Reimbursement Breakout'!EA$2-1))),"-")</f>
        <v>-</v>
      </c>
      <c r="EB106" s="93" t="str">
        <f>IF(EB$3='Rent Roll'!$U26,(('Rent Roll'!$W26*'Rent Roll'!$D26)*((1+'Rent Roll'!$X26)^('Reimbursement Breakout'!EB$2-1))),"-")</f>
        <v>-</v>
      </c>
      <c r="EC106" s="93" t="str">
        <f>IF(EC$3='Rent Roll'!$U26,(('Rent Roll'!$W26*'Rent Roll'!$D26)*((1+'Rent Roll'!$X26)^('Reimbursement Breakout'!EC$2-1))),"-")</f>
        <v>-</v>
      </c>
      <c r="ED106" s="93" t="str">
        <f>IF(ED$3='Rent Roll'!$U26,(('Rent Roll'!$W26*'Rent Roll'!$D26)*((1+'Rent Roll'!$X26)^('Reimbursement Breakout'!ED$2-1))),"-")</f>
        <v>-</v>
      </c>
      <c r="EE106" s="93" t="str">
        <f>IF(EE$3='Rent Roll'!$U26,(('Rent Roll'!$W26*'Rent Roll'!$D26)*((1+'Rent Roll'!$X26)^('Reimbursement Breakout'!EE$2-1))),"-")</f>
        <v>-</v>
      </c>
      <c r="EF106" s="238" t="str">
        <f>IF(EF$3='Rent Roll'!$U26,(('Rent Roll'!$W26*'Rent Roll'!$D26)*((1+'Rent Roll'!$X26)^('Reimbursement Breakout'!EF$2-1))),"-")</f>
        <v>-</v>
      </c>
      <c r="EG106" s="251" t="s">
        <v>109</v>
      </c>
    </row>
    <row r="107" spans="2:137" ht="15.75" thickBot="1" x14ac:dyDescent="0.3">
      <c r="B107" s="342"/>
      <c r="C107" s="341" t="s">
        <v>21</v>
      </c>
      <c r="D107" s="338">
        <f>SUM(D85:D106)</f>
        <v>0</v>
      </c>
      <c r="E107" s="334">
        <f t="shared" ref="E107:BP107" si="282">SUM(E85:E106)</f>
        <v>0</v>
      </c>
      <c r="F107" s="334">
        <f t="shared" si="282"/>
        <v>0</v>
      </c>
      <c r="G107" s="334">
        <f t="shared" si="282"/>
        <v>0</v>
      </c>
      <c r="H107" s="334">
        <f t="shared" si="282"/>
        <v>0</v>
      </c>
      <c r="I107" s="334">
        <f t="shared" si="282"/>
        <v>0</v>
      </c>
      <c r="J107" s="334">
        <f t="shared" si="282"/>
        <v>0</v>
      </c>
      <c r="K107" s="334">
        <f t="shared" si="282"/>
        <v>0</v>
      </c>
      <c r="L107" s="334">
        <f t="shared" si="282"/>
        <v>0</v>
      </c>
      <c r="M107" s="334">
        <f t="shared" si="282"/>
        <v>0</v>
      </c>
      <c r="N107" s="334">
        <f t="shared" si="282"/>
        <v>0</v>
      </c>
      <c r="O107" s="334">
        <f t="shared" si="282"/>
        <v>0</v>
      </c>
      <c r="P107" s="334">
        <f t="shared" si="282"/>
        <v>0</v>
      </c>
      <c r="Q107" s="334">
        <f t="shared" si="282"/>
        <v>0</v>
      </c>
      <c r="R107" s="334">
        <f t="shared" si="282"/>
        <v>0</v>
      </c>
      <c r="S107" s="334">
        <f t="shared" si="282"/>
        <v>0</v>
      </c>
      <c r="T107" s="334">
        <f t="shared" si="282"/>
        <v>0</v>
      </c>
      <c r="U107" s="334">
        <f t="shared" si="282"/>
        <v>0</v>
      </c>
      <c r="V107" s="334">
        <f t="shared" si="282"/>
        <v>0</v>
      </c>
      <c r="W107" s="334">
        <f t="shared" si="282"/>
        <v>0</v>
      </c>
      <c r="X107" s="334">
        <f t="shared" si="282"/>
        <v>0</v>
      </c>
      <c r="Y107" s="334">
        <f t="shared" si="282"/>
        <v>0</v>
      </c>
      <c r="Z107" s="334">
        <f t="shared" si="282"/>
        <v>0</v>
      </c>
      <c r="AA107" s="334">
        <f t="shared" si="282"/>
        <v>0</v>
      </c>
      <c r="AB107" s="334">
        <f t="shared" si="282"/>
        <v>0</v>
      </c>
      <c r="AC107" s="334">
        <f t="shared" si="282"/>
        <v>0</v>
      </c>
      <c r="AD107" s="334">
        <f t="shared" si="282"/>
        <v>0</v>
      </c>
      <c r="AE107" s="334">
        <f t="shared" si="282"/>
        <v>0</v>
      </c>
      <c r="AF107" s="334">
        <f t="shared" si="282"/>
        <v>0</v>
      </c>
      <c r="AG107" s="334">
        <f t="shared" si="282"/>
        <v>0</v>
      </c>
      <c r="AH107" s="334">
        <f t="shared" si="282"/>
        <v>0</v>
      </c>
      <c r="AI107" s="334">
        <f t="shared" si="282"/>
        <v>0</v>
      </c>
      <c r="AJ107" s="334">
        <f t="shared" si="282"/>
        <v>0</v>
      </c>
      <c r="AK107" s="334">
        <f t="shared" si="282"/>
        <v>0</v>
      </c>
      <c r="AL107" s="334">
        <f t="shared" si="282"/>
        <v>0</v>
      </c>
      <c r="AM107" s="334">
        <f t="shared" si="282"/>
        <v>0</v>
      </c>
      <c r="AN107" s="334">
        <f t="shared" si="282"/>
        <v>0</v>
      </c>
      <c r="AO107" s="334">
        <f t="shared" si="282"/>
        <v>0</v>
      </c>
      <c r="AP107" s="334">
        <f t="shared" si="282"/>
        <v>0</v>
      </c>
      <c r="AQ107" s="334">
        <f t="shared" si="282"/>
        <v>0</v>
      </c>
      <c r="AR107" s="334">
        <f t="shared" si="282"/>
        <v>0</v>
      </c>
      <c r="AS107" s="334">
        <f t="shared" si="282"/>
        <v>0</v>
      </c>
      <c r="AT107" s="334">
        <f t="shared" si="282"/>
        <v>0</v>
      </c>
      <c r="AU107" s="334">
        <f t="shared" si="282"/>
        <v>0</v>
      </c>
      <c r="AV107" s="334">
        <f t="shared" si="282"/>
        <v>0</v>
      </c>
      <c r="AW107" s="334">
        <f t="shared" si="282"/>
        <v>0</v>
      </c>
      <c r="AX107" s="334">
        <f t="shared" si="282"/>
        <v>0</v>
      </c>
      <c r="AY107" s="334">
        <f t="shared" si="282"/>
        <v>0</v>
      </c>
      <c r="AZ107" s="334">
        <f t="shared" si="282"/>
        <v>0</v>
      </c>
      <c r="BA107" s="334">
        <f t="shared" si="282"/>
        <v>0</v>
      </c>
      <c r="BB107" s="334">
        <f t="shared" si="282"/>
        <v>0</v>
      </c>
      <c r="BC107" s="334">
        <f t="shared" si="282"/>
        <v>0</v>
      </c>
      <c r="BD107" s="334">
        <f t="shared" si="282"/>
        <v>0</v>
      </c>
      <c r="BE107" s="334">
        <f t="shared" si="282"/>
        <v>0</v>
      </c>
      <c r="BF107" s="334">
        <f t="shared" si="282"/>
        <v>0</v>
      </c>
      <c r="BG107" s="334">
        <f t="shared" si="282"/>
        <v>0</v>
      </c>
      <c r="BH107" s="334">
        <f t="shared" si="282"/>
        <v>0</v>
      </c>
      <c r="BI107" s="334">
        <f t="shared" si="282"/>
        <v>0</v>
      </c>
      <c r="BJ107" s="334">
        <f t="shared" si="282"/>
        <v>0</v>
      </c>
      <c r="BK107" s="334">
        <f t="shared" si="282"/>
        <v>0</v>
      </c>
      <c r="BL107" s="334">
        <f t="shared" si="282"/>
        <v>0</v>
      </c>
      <c r="BM107" s="334">
        <f t="shared" si="282"/>
        <v>0</v>
      </c>
      <c r="BN107" s="334">
        <f t="shared" si="282"/>
        <v>0</v>
      </c>
      <c r="BO107" s="334">
        <f t="shared" si="282"/>
        <v>0</v>
      </c>
      <c r="BP107" s="334">
        <f t="shared" si="282"/>
        <v>0</v>
      </c>
      <c r="BQ107" s="334">
        <f t="shared" ref="BQ107:EB107" si="283">SUM(BQ85:BQ106)</f>
        <v>0</v>
      </c>
      <c r="BR107" s="334">
        <f t="shared" si="283"/>
        <v>0</v>
      </c>
      <c r="BS107" s="334">
        <f t="shared" si="283"/>
        <v>0</v>
      </c>
      <c r="BT107" s="334">
        <f t="shared" si="283"/>
        <v>0</v>
      </c>
      <c r="BU107" s="334">
        <f t="shared" si="283"/>
        <v>0</v>
      </c>
      <c r="BV107" s="334">
        <f t="shared" si="283"/>
        <v>0</v>
      </c>
      <c r="BW107" s="334">
        <f t="shared" si="283"/>
        <v>0</v>
      </c>
      <c r="BX107" s="334">
        <f t="shared" si="283"/>
        <v>0</v>
      </c>
      <c r="BY107" s="334">
        <f t="shared" si="283"/>
        <v>0</v>
      </c>
      <c r="BZ107" s="334">
        <f t="shared" si="283"/>
        <v>0</v>
      </c>
      <c r="CA107" s="334">
        <f t="shared" si="283"/>
        <v>0</v>
      </c>
      <c r="CB107" s="334">
        <f t="shared" si="283"/>
        <v>0</v>
      </c>
      <c r="CC107" s="334">
        <f t="shared" si="283"/>
        <v>0</v>
      </c>
      <c r="CD107" s="334">
        <f t="shared" si="283"/>
        <v>0</v>
      </c>
      <c r="CE107" s="334">
        <f t="shared" si="283"/>
        <v>0</v>
      </c>
      <c r="CF107" s="334">
        <f t="shared" si="283"/>
        <v>0</v>
      </c>
      <c r="CG107" s="334">
        <f t="shared" si="283"/>
        <v>0</v>
      </c>
      <c r="CH107" s="334">
        <f t="shared" si="283"/>
        <v>0</v>
      </c>
      <c r="CI107" s="334">
        <f t="shared" si="283"/>
        <v>0</v>
      </c>
      <c r="CJ107" s="334">
        <f t="shared" si="283"/>
        <v>0</v>
      </c>
      <c r="CK107" s="334">
        <f t="shared" si="283"/>
        <v>0</v>
      </c>
      <c r="CL107" s="334">
        <f t="shared" si="283"/>
        <v>0</v>
      </c>
      <c r="CM107" s="334">
        <f t="shared" si="283"/>
        <v>0</v>
      </c>
      <c r="CN107" s="334">
        <f t="shared" si="283"/>
        <v>0</v>
      </c>
      <c r="CO107" s="334">
        <f t="shared" si="283"/>
        <v>0</v>
      </c>
      <c r="CP107" s="334">
        <f t="shared" si="283"/>
        <v>0</v>
      </c>
      <c r="CQ107" s="334">
        <f t="shared" si="283"/>
        <v>0</v>
      </c>
      <c r="CR107" s="334">
        <f t="shared" si="283"/>
        <v>0</v>
      </c>
      <c r="CS107" s="334">
        <f t="shared" si="283"/>
        <v>0</v>
      </c>
      <c r="CT107" s="334">
        <f t="shared" si="283"/>
        <v>0</v>
      </c>
      <c r="CU107" s="334">
        <f t="shared" si="283"/>
        <v>0</v>
      </c>
      <c r="CV107" s="334">
        <f t="shared" si="283"/>
        <v>0</v>
      </c>
      <c r="CW107" s="334">
        <f t="shared" si="283"/>
        <v>0</v>
      </c>
      <c r="CX107" s="334">
        <f t="shared" si="283"/>
        <v>0</v>
      </c>
      <c r="CY107" s="334">
        <f t="shared" si="283"/>
        <v>0</v>
      </c>
      <c r="CZ107" s="334">
        <f t="shared" si="283"/>
        <v>0</v>
      </c>
      <c r="DA107" s="334">
        <f t="shared" si="283"/>
        <v>0</v>
      </c>
      <c r="DB107" s="334">
        <f t="shared" si="283"/>
        <v>0</v>
      </c>
      <c r="DC107" s="334">
        <f t="shared" si="283"/>
        <v>0</v>
      </c>
      <c r="DD107" s="334">
        <f t="shared" si="283"/>
        <v>0</v>
      </c>
      <c r="DE107" s="334">
        <f t="shared" si="283"/>
        <v>0</v>
      </c>
      <c r="DF107" s="334">
        <f t="shared" si="283"/>
        <v>0</v>
      </c>
      <c r="DG107" s="334">
        <f t="shared" si="283"/>
        <v>0</v>
      </c>
      <c r="DH107" s="334">
        <f t="shared" si="283"/>
        <v>0</v>
      </c>
      <c r="DI107" s="334">
        <f t="shared" si="283"/>
        <v>0</v>
      </c>
      <c r="DJ107" s="334">
        <f t="shared" si="283"/>
        <v>0</v>
      </c>
      <c r="DK107" s="334">
        <f t="shared" si="283"/>
        <v>0</v>
      </c>
      <c r="DL107" s="334">
        <f t="shared" si="283"/>
        <v>0</v>
      </c>
      <c r="DM107" s="334">
        <f t="shared" si="283"/>
        <v>0</v>
      </c>
      <c r="DN107" s="334">
        <f t="shared" si="283"/>
        <v>0</v>
      </c>
      <c r="DO107" s="334">
        <f t="shared" si="283"/>
        <v>0</v>
      </c>
      <c r="DP107" s="334">
        <f t="shared" si="283"/>
        <v>0</v>
      </c>
      <c r="DQ107" s="334">
        <f t="shared" si="283"/>
        <v>0</v>
      </c>
      <c r="DR107" s="334">
        <f t="shared" si="283"/>
        <v>0</v>
      </c>
      <c r="DS107" s="334">
        <f t="shared" si="283"/>
        <v>0</v>
      </c>
      <c r="DT107" s="334">
        <f t="shared" si="283"/>
        <v>0</v>
      </c>
      <c r="DU107" s="334">
        <f t="shared" si="283"/>
        <v>0</v>
      </c>
      <c r="DV107" s="334">
        <f t="shared" si="283"/>
        <v>0</v>
      </c>
      <c r="DW107" s="334">
        <f t="shared" si="283"/>
        <v>0</v>
      </c>
      <c r="DX107" s="334">
        <f t="shared" si="283"/>
        <v>0</v>
      </c>
      <c r="DY107" s="334">
        <f t="shared" si="283"/>
        <v>0</v>
      </c>
      <c r="DZ107" s="334">
        <f t="shared" si="283"/>
        <v>0</v>
      </c>
      <c r="EA107" s="334">
        <f t="shared" si="283"/>
        <v>0</v>
      </c>
      <c r="EB107" s="334">
        <f t="shared" si="283"/>
        <v>0</v>
      </c>
      <c r="EC107" s="334">
        <f t="shared" ref="EC107:EF107" si="284">SUM(EC85:EC106)</f>
        <v>0</v>
      </c>
      <c r="ED107" s="334">
        <f t="shared" si="284"/>
        <v>0</v>
      </c>
      <c r="EE107" s="334">
        <f t="shared" si="284"/>
        <v>0</v>
      </c>
      <c r="EF107" s="335">
        <f t="shared" si="284"/>
        <v>0</v>
      </c>
      <c r="EG107" s="251" t="s">
        <v>109</v>
      </c>
    </row>
    <row r="108" spans="2:137" ht="15.75" thickTop="1"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29BAF-993A-451C-ACD9-4E8B8C3322D3}">
  <sheetPr>
    <tabColor theme="0" tint="-0.499984740745262"/>
  </sheetPr>
  <dimension ref="B1:U123"/>
  <sheetViews>
    <sheetView workbookViewId="0">
      <selection activeCell="A16" sqref="A16"/>
    </sheetView>
  </sheetViews>
  <sheetFormatPr defaultColWidth="9.140625" defaultRowHeight="12.75" customHeight="1" x14ac:dyDescent="0.25"/>
  <cols>
    <col min="15" max="15" width="11.85546875" customWidth="1"/>
    <col min="16" max="16" width="31.85546875" customWidth="1"/>
    <col min="17" max="18" width="32.7109375" customWidth="1"/>
    <col min="19" max="20" width="28.140625" customWidth="1"/>
    <col min="21" max="21" width="29.140625" customWidth="1"/>
  </cols>
  <sheetData>
    <row r="1" spans="2:21" ht="12.75" customHeight="1" thickBot="1" x14ac:dyDescent="0.3"/>
    <row r="2" spans="2:21" ht="12.75" customHeight="1" x14ac:dyDescent="0.25">
      <c r="N2" s="355" t="s">
        <v>259</v>
      </c>
      <c r="O2" s="746" t="s">
        <v>244</v>
      </c>
      <c r="P2" s="747" t="s">
        <v>245</v>
      </c>
      <c r="Q2" s="747" t="s">
        <v>246</v>
      </c>
      <c r="R2" s="747" t="s">
        <v>247</v>
      </c>
      <c r="S2" s="747" t="s">
        <v>248</v>
      </c>
      <c r="T2" s="747" t="s">
        <v>249</v>
      </c>
      <c r="U2" s="748" t="s">
        <v>250</v>
      </c>
    </row>
    <row r="3" spans="2:21" ht="12.75" customHeight="1" x14ac:dyDescent="0.25">
      <c r="N3" s="355">
        <v>1</v>
      </c>
      <c r="O3" s="749">
        <v>45162</v>
      </c>
      <c r="P3" s="750">
        <v>5.4283400000000002E-2</v>
      </c>
      <c r="Q3" s="750">
        <v>5.3171200000000002E-2</v>
      </c>
      <c r="R3" s="750">
        <v>5.3877599999999998E-2</v>
      </c>
      <c r="S3" s="750">
        <v>4.4905300000000002E-2</v>
      </c>
      <c r="T3" s="750">
        <v>4.4391699999999999E-2</v>
      </c>
      <c r="U3" s="751">
        <v>4.3333999999999998E-2</v>
      </c>
    </row>
    <row r="4" spans="2:21" ht="12.75" customHeight="1" x14ac:dyDescent="0.25">
      <c r="N4" s="355">
        <f>N3+1</f>
        <v>2</v>
      </c>
      <c r="O4" s="749">
        <v>45194</v>
      </c>
      <c r="P4" s="750">
        <v>5.4701399999999997E-2</v>
      </c>
      <c r="Q4" s="750">
        <v>5.3576600000000002E-2</v>
      </c>
      <c r="R4" s="750">
        <v>5.4326600000000003E-2</v>
      </c>
      <c r="S4" s="750">
        <v>4.4672499999999997E-2</v>
      </c>
      <c r="T4" s="750">
        <v>4.4205399999999999E-2</v>
      </c>
      <c r="U4" s="751">
        <v>4.3205100000000003E-2</v>
      </c>
    </row>
    <row r="5" spans="2:21" ht="12.75" customHeight="1" x14ac:dyDescent="0.25">
      <c r="N5" s="355">
        <f t="shared" ref="N5:N68" si="0">N4+1</f>
        <v>3</v>
      </c>
      <c r="O5" s="749">
        <v>45223</v>
      </c>
      <c r="P5" s="750">
        <v>5.5211499999999997E-2</v>
      </c>
      <c r="Q5" s="750">
        <v>5.4165400000000002E-2</v>
      </c>
      <c r="R5" s="750">
        <v>5.4573499999999997E-2</v>
      </c>
      <c r="S5" s="750">
        <v>4.4475500000000001E-2</v>
      </c>
      <c r="T5" s="750">
        <v>4.4044600000000003E-2</v>
      </c>
      <c r="U5" s="751">
        <v>4.3100399999999997E-2</v>
      </c>
    </row>
    <row r="6" spans="2:21" ht="12.75" customHeight="1" x14ac:dyDescent="0.25">
      <c r="N6" s="355">
        <f t="shared" si="0"/>
        <v>4</v>
      </c>
      <c r="O6" s="749">
        <v>45254</v>
      </c>
      <c r="P6" s="750">
        <v>5.5583E-2</v>
      </c>
      <c r="Q6" s="750">
        <v>5.4450699999999998E-2</v>
      </c>
      <c r="R6" s="750">
        <v>5.4492600000000002E-2</v>
      </c>
      <c r="S6" s="750">
        <v>4.4255700000000002E-2</v>
      </c>
      <c r="T6" s="750">
        <v>4.3860000000000003E-2</v>
      </c>
      <c r="U6" s="751">
        <v>4.2981800000000001E-2</v>
      </c>
    </row>
    <row r="7" spans="2:21" ht="12.75" customHeight="1" x14ac:dyDescent="0.25">
      <c r="N7" s="355">
        <f t="shared" si="0"/>
        <v>5</v>
      </c>
      <c r="O7" s="749">
        <v>45285</v>
      </c>
      <c r="P7" s="750">
        <v>5.5518499999999998E-2</v>
      </c>
      <c r="Q7" s="750">
        <v>5.4354899999999998E-2</v>
      </c>
      <c r="R7" s="750">
        <v>5.4170999999999997E-2</v>
      </c>
      <c r="S7" s="750">
        <v>4.40271E-2</v>
      </c>
      <c r="T7" s="750">
        <v>4.3665900000000001E-2</v>
      </c>
      <c r="U7" s="751">
        <v>4.2861400000000001E-2</v>
      </c>
    </row>
    <row r="8" spans="2:21" ht="12.75" customHeight="1" x14ac:dyDescent="0.25">
      <c r="B8" s="752" t="s">
        <v>251</v>
      </c>
      <c r="N8" s="355">
        <f t="shared" si="0"/>
        <v>6</v>
      </c>
      <c r="O8" s="749">
        <v>45315</v>
      </c>
      <c r="P8" s="750">
        <v>5.51134E-2</v>
      </c>
      <c r="Q8" s="750">
        <v>5.3931699999999999E-2</v>
      </c>
      <c r="R8" s="750">
        <v>5.3551099999999997E-2</v>
      </c>
      <c r="S8" s="750">
        <v>4.3786100000000001E-2</v>
      </c>
      <c r="T8" s="750">
        <v>4.3458400000000001E-2</v>
      </c>
      <c r="U8" s="751">
        <v>4.2733E-2</v>
      </c>
    </row>
    <row r="9" spans="2:21" ht="12.75" customHeight="1" x14ac:dyDescent="0.25">
      <c r="B9" s="753" t="s">
        <v>368</v>
      </c>
      <c r="N9" s="355">
        <f t="shared" si="0"/>
        <v>7</v>
      </c>
      <c r="O9" s="749">
        <v>45348</v>
      </c>
      <c r="P9" s="750">
        <v>5.4831299999999999E-2</v>
      </c>
      <c r="Q9" s="750">
        <v>5.3498799999999999E-2</v>
      </c>
      <c r="R9" s="750">
        <v>5.3003799999999997E-2</v>
      </c>
      <c r="S9" s="750">
        <v>4.3532700000000001E-2</v>
      </c>
      <c r="T9" s="750">
        <v>4.3235900000000001E-2</v>
      </c>
      <c r="U9" s="751">
        <v>4.2600600000000002E-2</v>
      </c>
    </row>
    <row r="10" spans="2:21" ht="12.75" customHeight="1" x14ac:dyDescent="0.25">
      <c r="N10" s="355">
        <f t="shared" si="0"/>
        <v>8</v>
      </c>
      <c r="O10" s="749">
        <v>45376</v>
      </c>
      <c r="P10" s="750">
        <v>5.3575900000000003E-2</v>
      </c>
      <c r="Q10" s="750">
        <v>5.2427300000000003E-2</v>
      </c>
      <c r="R10" s="750">
        <v>5.2505999999999997E-2</v>
      </c>
      <c r="S10" s="750">
        <v>4.3320200000000003E-2</v>
      </c>
      <c r="T10" s="750">
        <v>4.3049299999999999E-2</v>
      </c>
      <c r="U10" s="751">
        <v>4.2493900000000001E-2</v>
      </c>
    </row>
    <row r="11" spans="2:21" ht="12.75" customHeight="1" x14ac:dyDescent="0.25">
      <c r="N11" s="355">
        <f t="shared" si="0"/>
        <v>9</v>
      </c>
      <c r="O11" s="749">
        <v>45406</v>
      </c>
      <c r="P11" s="750">
        <v>5.3568200000000003E-2</v>
      </c>
      <c r="Q11" s="750">
        <v>5.2423400000000002E-2</v>
      </c>
      <c r="R11" s="750">
        <v>5.1595299999999997E-2</v>
      </c>
      <c r="S11" s="750">
        <v>4.31297E-2</v>
      </c>
      <c r="T11" s="750">
        <v>4.2870900000000003E-2</v>
      </c>
      <c r="U11" s="751">
        <v>4.23971E-2</v>
      </c>
    </row>
    <row r="12" spans="2:21" ht="12.75" customHeight="1" x14ac:dyDescent="0.25">
      <c r="N12" s="355">
        <f t="shared" si="0"/>
        <v>10</v>
      </c>
      <c r="O12" s="749">
        <v>45436</v>
      </c>
      <c r="P12" s="750">
        <v>5.3238199999999999E-2</v>
      </c>
      <c r="Q12" s="750">
        <v>5.2063900000000003E-2</v>
      </c>
      <c r="R12" s="750">
        <v>5.0642800000000002E-2</v>
      </c>
      <c r="S12" s="750">
        <v>4.2962800000000002E-2</v>
      </c>
      <c r="T12" s="750">
        <v>4.2709299999999999E-2</v>
      </c>
      <c r="U12" s="751">
        <v>4.2317E-2</v>
      </c>
    </row>
    <row r="13" spans="2:21" ht="12.75" customHeight="1" x14ac:dyDescent="0.25">
      <c r="N13" s="355">
        <f t="shared" si="0"/>
        <v>11</v>
      </c>
      <c r="O13" s="749">
        <v>45467</v>
      </c>
      <c r="P13" s="750">
        <v>5.0759499999999999E-2</v>
      </c>
      <c r="Q13" s="750">
        <v>4.9607900000000003E-2</v>
      </c>
      <c r="R13" s="750">
        <v>4.9598400000000001E-2</v>
      </c>
      <c r="S13" s="750">
        <v>4.2802300000000001E-2</v>
      </c>
      <c r="T13" s="750">
        <v>4.2548099999999998E-2</v>
      </c>
      <c r="U13" s="751">
        <v>4.22405E-2</v>
      </c>
    </row>
    <row r="14" spans="2:21" ht="12.75" customHeight="1" x14ac:dyDescent="0.25">
      <c r="N14" s="355">
        <f t="shared" si="0"/>
        <v>12</v>
      </c>
      <c r="O14" s="749">
        <v>45497</v>
      </c>
      <c r="P14" s="750">
        <v>5.0756099999999998E-2</v>
      </c>
      <c r="Q14" s="750">
        <v>4.9618099999999998E-2</v>
      </c>
      <c r="R14" s="750">
        <v>4.8489900000000002E-2</v>
      </c>
      <c r="S14" s="750">
        <v>4.26659E-2</v>
      </c>
      <c r="T14" s="750">
        <v>4.2406199999999998E-2</v>
      </c>
      <c r="U14" s="751">
        <v>4.2180799999999997E-2</v>
      </c>
    </row>
    <row r="15" spans="2:21" ht="12.75" customHeight="1" x14ac:dyDescent="0.25">
      <c r="N15" s="355">
        <f t="shared" si="0"/>
        <v>13</v>
      </c>
      <c r="O15" s="749">
        <v>45530</v>
      </c>
      <c r="P15" s="750">
        <v>5.0232600000000002E-2</v>
      </c>
      <c r="Q15" s="750">
        <v>4.8741199999999998E-2</v>
      </c>
      <c r="R15" s="750">
        <v>4.7270899999999998E-2</v>
      </c>
      <c r="S15" s="750">
        <v>4.25262E-2</v>
      </c>
      <c r="T15" s="750">
        <v>4.2256200000000001E-2</v>
      </c>
      <c r="U15" s="751">
        <v>4.2122E-2</v>
      </c>
    </row>
    <row r="16" spans="2:21" ht="12.75" customHeight="1" x14ac:dyDescent="0.25">
      <c r="N16" s="355">
        <f t="shared" si="0"/>
        <v>14</v>
      </c>
      <c r="O16" s="749">
        <v>45559</v>
      </c>
      <c r="P16" s="750">
        <v>4.7384900000000001E-2</v>
      </c>
      <c r="Q16" s="750">
        <v>4.6237199999999999E-2</v>
      </c>
      <c r="R16" s="750">
        <v>4.6300000000000001E-2</v>
      </c>
      <c r="S16" s="750">
        <v>4.2406600000000003E-2</v>
      </c>
      <c r="T16" s="750">
        <v>4.2124599999999998E-2</v>
      </c>
      <c r="U16" s="751">
        <v>4.2071200000000003E-2</v>
      </c>
    </row>
    <row r="17" spans="14:21" ht="12.75" customHeight="1" x14ac:dyDescent="0.25">
      <c r="N17" s="355">
        <f t="shared" si="0"/>
        <v>15</v>
      </c>
      <c r="O17" s="749">
        <v>45589</v>
      </c>
      <c r="P17" s="750">
        <v>4.7384900000000001E-2</v>
      </c>
      <c r="Q17" s="750">
        <v>4.6243100000000002E-2</v>
      </c>
      <c r="R17" s="750">
        <v>4.5483099999999999E-2</v>
      </c>
      <c r="S17" s="750">
        <v>4.2301900000000003E-2</v>
      </c>
      <c r="T17" s="750">
        <v>4.2005000000000001E-2</v>
      </c>
      <c r="U17" s="751">
        <v>4.2035500000000003E-2</v>
      </c>
    </row>
    <row r="18" spans="14:21" ht="12.75" customHeight="1" x14ac:dyDescent="0.25">
      <c r="N18" s="355">
        <f t="shared" si="0"/>
        <v>16</v>
      </c>
      <c r="O18" s="749">
        <v>45621</v>
      </c>
      <c r="P18" s="750">
        <v>4.7112000000000001E-2</v>
      </c>
      <c r="Q18" s="750">
        <v>4.5770699999999997E-2</v>
      </c>
      <c r="R18" s="750">
        <v>4.4287E-2</v>
      </c>
      <c r="S18" s="750">
        <v>4.2195099999999999E-2</v>
      </c>
      <c r="T18" s="750">
        <v>4.1880300000000002E-2</v>
      </c>
      <c r="U18" s="751">
        <v>4.2000599999999999E-2</v>
      </c>
    </row>
    <row r="19" spans="14:21" ht="12.75" customHeight="1" x14ac:dyDescent="0.25">
      <c r="N19" s="355">
        <f t="shared" si="0"/>
        <v>17</v>
      </c>
      <c r="O19" s="749">
        <v>45650</v>
      </c>
      <c r="P19" s="750">
        <v>4.5087500000000003E-2</v>
      </c>
      <c r="Q19" s="750">
        <v>4.3821899999999997E-2</v>
      </c>
      <c r="R19" s="750">
        <v>4.3073199999999999E-2</v>
      </c>
      <c r="S19" s="750">
        <v>4.2111299999999997E-2</v>
      </c>
      <c r="T19" s="750">
        <v>4.1778900000000001E-2</v>
      </c>
      <c r="U19" s="751">
        <v>4.1980799999999999E-2</v>
      </c>
    </row>
    <row r="20" spans="14:21" ht="12.75" customHeight="1" x14ac:dyDescent="0.25">
      <c r="N20" s="355">
        <f t="shared" si="0"/>
        <v>18</v>
      </c>
      <c r="O20" s="749">
        <v>45681</v>
      </c>
      <c r="P20" s="750">
        <v>4.40223E-2</v>
      </c>
      <c r="Q20" s="750">
        <v>4.2841900000000002E-2</v>
      </c>
      <c r="R20" s="750">
        <v>4.2195900000000001E-2</v>
      </c>
      <c r="S20" s="750">
        <v>4.2024899999999997E-2</v>
      </c>
      <c r="T20" s="750">
        <v>4.1673000000000002E-2</v>
      </c>
      <c r="U20" s="751">
        <v>4.1961900000000003E-2</v>
      </c>
    </row>
    <row r="21" spans="14:21" ht="12.75" customHeight="1" x14ac:dyDescent="0.25">
      <c r="N21" s="355">
        <f t="shared" si="0"/>
        <v>19</v>
      </c>
      <c r="O21" s="749">
        <v>45712</v>
      </c>
      <c r="P21" s="750">
        <v>4.3257999999999998E-2</v>
      </c>
      <c r="Q21" s="750">
        <v>4.2007299999999997E-2</v>
      </c>
      <c r="R21" s="750">
        <v>4.1417799999999998E-2</v>
      </c>
      <c r="S21" s="750">
        <v>4.1949E-2</v>
      </c>
      <c r="T21" s="750">
        <v>4.1577200000000002E-2</v>
      </c>
      <c r="U21" s="751">
        <v>4.1952999999999997E-2</v>
      </c>
    </row>
    <row r="22" spans="14:21" ht="12.75" customHeight="1" x14ac:dyDescent="0.25">
      <c r="N22" s="355">
        <f t="shared" si="0"/>
        <v>20</v>
      </c>
      <c r="O22" s="749">
        <v>45740</v>
      </c>
      <c r="P22" s="750">
        <v>4.2520500000000003E-2</v>
      </c>
      <c r="Q22" s="750">
        <v>4.1292599999999999E-2</v>
      </c>
      <c r="R22" s="750">
        <v>4.0831600000000003E-2</v>
      </c>
      <c r="S22" s="750">
        <v>4.1894399999999998E-2</v>
      </c>
      <c r="T22" s="750">
        <v>4.1518399999999997E-2</v>
      </c>
      <c r="U22" s="751">
        <v>4.19589E-2</v>
      </c>
    </row>
    <row r="23" spans="14:21" ht="12.75" customHeight="1" x14ac:dyDescent="0.25">
      <c r="N23" s="355">
        <f t="shared" si="0"/>
        <v>21</v>
      </c>
      <c r="O23" s="749">
        <v>45771</v>
      </c>
      <c r="P23" s="750">
        <v>4.1834700000000002E-2</v>
      </c>
      <c r="Q23" s="750">
        <v>4.0630699999999999E-2</v>
      </c>
      <c r="R23" s="750">
        <v>4.0296899999999997E-2</v>
      </c>
      <c r="S23" s="750">
        <v>4.1829699999999997E-2</v>
      </c>
      <c r="T23" s="750">
        <v>4.1435E-2</v>
      </c>
      <c r="U23" s="751">
        <v>4.1961400000000003E-2</v>
      </c>
    </row>
    <row r="24" spans="14:21" ht="12.75" customHeight="1" x14ac:dyDescent="0.25">
      <c r="N24" s="355">
        <f t="shared" si="0"/>
        <v>22</v>
      </c>
      <c r="O24" s="749">
        <v>45803</v>
      </c>
      <c r="P24" s="750">
        <v>4.1296800000000002E-2</v>
      </c>
      <c r="Q24" s="750">
        <v>4.00801E-2</v>
      </c>
      <c r="R24" s="750">
        <v>3.9844499999999998E-2</v>
      </c>
      <c r="S24" s="750">
        <v>4.1774400000000003E-2</v>
      </c>
      <c r="T24" s="750">
        <v>4.1362000000000003E-2</v>
      </c>
      <c r="U24" s="751">
        <v>4.1976199999999998E-2</v>
      </c>
    </row>
    <row r="25" spans="14:21" ht="12.75" customHeight="1" x14ac:dyDescent="0.25">
      <c r="N25" s="355">
        <f t="shared" si="0"/>
        <v>23</v>
      </c>
      <c r="O25" s="749">
        <v>45832</v>
      </c>
      <c r="P25" s="750">
        <v>4.0895800000000003E-2</v>
      </c>
      <c r="Q25" s="750">
        <v>3.9706199999999997E-2</v>
      </c>
      <c r="R25" s="750">
        <v>3.9561199999999998E-2</v>
      </c>
      <c r="S25" s="750">
        <v>4.1725100000000001E-2</v>
      </c>
      <c r="T25" s="750">
        <v>4.1298599999999998E-2</v>
      </c>
      <c r="U25" s="751">
        <v>4.1991500000000001E-2</v>
      </c>
    </row>
    <row r="26" spans="14:21" ht="12.75" customHeight="1" x14ac:dyDescent="0.25">
      <c r="N26" s="355">
        <f t="shared" si="0"/>
        <v>24</v>
      </c>
      <c r="O26" s="749">
        <v>45862</v>
      </c>
      <c r="P26" s="750">
        <v>4.0563399999999999E-2</v>
      </c>
      <c r="Q26" s="750">
        <v>3.9400200000000003E-2</v>
      </c>
      <c r="R26" s="750">
        <v>3.9328399999999999E-2</v>
      </c>
      <c r="S26" s="750">
        <v>4.16838E-2</v>
      </c>
      <c r="T26" s="750">
        <v>4.1244999999999997E-2</v>
      </c>
      <c r="U26" s="751">
        <v>4.2018399999999997E-2</v>
      </c>
    </row>
    <row r="27" spans="14:21" ht="12.75" customHeight="1" x14ac:dyDescent="0.25">
      <c r="N27" s="355">
        <f t="shared" si="0"/>
        <v>25</v>
      </c>
      <c r="O27" s="749">
        <v>45894</v>
      </c>
      <c r="P27" s="750">
        <v>4.0349299999999998E-2</v>
      </c>
      <c r="Q27" s="750">
        <v>3.9180600000000003E-2</v>
      </c>
      <c r="R27" s="750">
        <v>3.9123600000000001E-2</v>
      </c>
      <c r="S27" s="750">
        <v>4.1642100000000001E-2</v>
      </c>
      <c r="T27" s="750">
        <v>4.1193599999999997E-2</v>
      </c>
      <c r="U27" s="751">
        <v>4.2051499999999999E-2</v>
      </c>
    </row>
    <row r="28" spans="14:21" ht="12.75" customHeight="1" x14ac:dyDescent="0.25">
      <c r="N28" s="355">
        <f t="shared" si="0"/>
        <v>26</v>
      </c>
      <c r="O28" s="749">
        <v>45924</v>
      </c>
      <c r="P28" s="750">
        <v>4.0154099999999998E-2</v>
      </c>
      <c r="Q28" s="750">
        <v>3.8997200000000003E-2</v>
      </c>
      <c r="R28" s="750">
        <v>3.89433E-2</v>
      </c>
      <c r="S28" s="750">
        <v>4.1600600000000001E-2</v>
      </c>
      <c r="T28" s="750">
        <v>4.1146700000000001E-2</v>
      </c>
      <c r="U28" s="751">
        <v>4.2081800000000003E-2</v>
      </c>
    </row>
    <row r="29" spans="14:21" ht="12.75" customHeight="1" x14ac:dyDescent="0.25">
      <c r="N29" s="355">
        <f t="shared" si="0"/>
        <v>27</v>
      </c>
      <c r="O29" s="749">
        <v>45954</v>
      </c>
      <c r="P29" s="750">
        <v>3.9971100000000002E-2</v>
      </c>
      <c r="Q29" s="750">
        <v>3.8816099999999999E-2</v>
      </c>
      <c r="R29" s="750">
        <v>3.8763800000000001E-2</v>
      </c>
      <c r="S29" s="750">
        <v>4.1571900000000002E-2</v>
      </c>
      <c r="T29" s="750">
        <v>4.1115499999999999E-2</v>
      </c>
      <c r="U29" s="751">
        <v>4.2126900000000002E-2</v>
      </c>
    </row>
    <row r="30" spans="14:21" ht="12.75" customHeight="1" x14ac:dyDescent="0.25">
      <c r="N30" s="355">
        <f t="shared" si="0"/>
        <v>28</v>
      </c>
      <c r="O30" s="749">
        <v>45985</v>
      </c>
      <c r="P30" s="750">
        <v>3.9801599999999999E-2</v>
      </c>
      <c r="Q30" s="750">
        <v>3.8635200000000001E-2</v>
      </c>
      <c r="R30" s="750">
        <v>3.85869E-2</v>
      </c>
      <c r="S30" s="750">
        <v>4.1541099999999997E-2</v>
      </c>
      <c r="T30" s="750">
        <v>4.1085700000000003E-2</v>
      </c>
      <c r="U30" s="751">
        <v>4.2174200000000002E-2</v>
      </c>
    </row>
    <row r="31" spans="14:21" ht="12.75" customHeight="1" x14ac:dyDescent="0.25">
      <c r="N31" s="355">
        <f t="shared" si="0"/>
        <v>29</v>
      </c>
      <c r="O31" s="749">
        <v>46015</v>
      </c>
      <c r="P31" s="750">
        <v>3.9618899999999999E-2</v>
      </c>
      <c r="Q31" s="750">
        <v>3.8461299999999997E-2</v>
      </c>
      <c r="R31" s="750">
        <v>3.8419799999999997E-2</v>
      </c>
      <c r="S31" s="750">
        <v>4.1519199999999999E-2</v>
      </c>
      <c r="T31" s="750">
        <v>4.1068199999999999E-2</v>
      </c>
      <c r="U31" s="751">
        <v>4.2229799999999998E-2</v>
      </c>
    </row>
    <row r="32" spans="14:21" ht="12.75" customHeight="1" x14ac:dyDescent="0.25">
      <c r="N32" s="355">
        <f t="shared" si="0"/>
        <v>30</v>
      </c>
      <c r="O32" s="749">
        <v>46048</v>
      </c>
      <c r="P32" s="750">
        <v>3.9444899999999998E-2</v>
      </c>
      <c r="Q32" s="750">
        <v>3.8278800000000002E-2</v>
      </c>
      <c r="R32" s="750">
        <v>3.8238599999999998E-2</v>
      </c>
      <c r="S32" s="750">
        <v>4.1493500000000003E-2</v>
      </c>
      <c r="T32" s="750">
        <v>4.1051499999999998E-2</v>
      </c>
      <c r="U32" s="751">
        <v>4.2291200000000001E-2</v>
      </c>
    </row>
    <row r="33" spans="2:21" ht="12.75" customHeight="1" x14ac:dyDescent="0.25">
      <c r="N33" s="355">
        <f t="shared" si="0"/>
        <v>31</v>
      </c>
      <c r="O33" s="749">
        <v>46077</v>
      </c>
      <c r="P33" s="750">
        <v>3.9289600000000001E-2</v>
      </c>
      <c r="Q33" s="750">
        <v>3.8123299999999999E-2</v>
      </c>
      <c r="R33" s="750">
        <v>3.8084100000000003E-2</v>
      </c>
      <c r="S33" s="750">
        <v>4.1475600000000001E-2</v>
      </c>
      <c r="T33" s="750">
        <v>4.1045100000000001E-2</v>
      </c>
      <c r="U33" s="751">
        <v>4.2351600000000003E-2</v>
      </c>
    </row>
    <row r="34" spans="2:21" ht="12.75" customHeight="1" x14ac:dyDescent="0.25">
      <c r="N34" s="355">
        <f t="shared" si="0"/>
        <v>32</v>
      </c>
      <c r="O34" s="749">
        <v>46105</v>
      </c>
      <c r="P34" s="750">
        <v>3.9138699999999998E-2</v>
      </c>
      <c r="Q34" s="750">
        <v>3.7973E-2</v>
      </c>
      <c r="R34" s="750">
        <v>3.7938199999999998E-2</v>
      </c>
      <c r="S34" s="750">
        <v>4.1467900000000002E-2</v>
      </c>
      <c r="T34" s="750">
        <v>4.1051799999999999E-2</v>
      </c>
      <c r="U34" s="751">
        <v>4.2432699999999997E-2</v>
      </c>
    </row>
    <row r="35" spans="2:21" ht="12.75" customHeight="1" x14ac:dyDescent="0.25">
      <c r="B35" s="754" t="s">
        <v>252</v>
      </c>
      <c r="F35" s="755" t="s">
        <v>253</v>
      </c>
      <c r="N35" s="355">
        <f t="shared" si="0"/>
        <v>33</v>
      </c>
      <c r="O35" s="749">
        <v>46136</v>
      </c>
      <c r="P35" s="750">
        <v>3.8968500000000003E-2</v>
      </c>
      <c r="Q35" s="750">
        <v>3.7812400000000003E-2</v>
      </c>
      <c r="R35" s="750">
        <v>3.7782099999999999E-2</v>
      </c>
      <c r="S35" s="750">
        <v>4.1450800000000003E-2</v>
      </c>
      <c r="T35" s="750">
        <v>4.1054500000000001E-2</v>
      </c>
      <c r="U35" s="751">
        <v>4.2502600000000001E-2</v>
      </c>
    </row>
    <row r="36" spans="2:21" ht="12.75" customHeight="1" x14ac:dyDescent="0.25">
      <c r="N36" s="355">
        <f t="shared" si="0"/>
        <v>34</v>
      </c>
      <c r="O36" s="749">
        <v>46167</v>
      </c>
      <c r="P36" s="750">
        <v>3.8821500000000002E-2</v>
      </c>
      <c r="Q36" s="750">
        <v>3.7652499999999998E-2</v>
      </c>
      <c r="R36" s="750">
        <v>3.7624699999999997E-2</v>
      </c>
      <c r="S36" s="750">
        <v>4.1440200000000003E-2</v>
      </c>
      <c r="T36" s="750">
        <v>4.1067699999999999E-2</v>
      </c>
      <c r="U36" s="751">
        <v>4.2581099999999997E-2</v>
      </c>
    </row>
    <row r="37" spans="2:21" ht="12.75" customHeight="1" x14ac:dyDescent="0.25">
      <c r="B37" s="877" t="s">
        <v>254</v>
      </c>
      <c r="C37" s="877"/>
      <c r="D37" s="877"/>
      <c r="E37" s="877"/>
      <c r="F37" s="877"/>
      <c r="G37" s="877"/>
      <c r="H37" s="877"/>
      <c r="I37" s="877"/>
      <c r="J37" s="877"/>
      <c r="K37" s="877"/>
      <c r="L37" s="877"/>
      <c r="M37" s="877"/>
      <c r="N37" s="355">
        <f t="shared" si="0"/>
        <v>35</v>
      </c>
      <c r="O37" s="749">
        <v>46197</v>
      </c>
      <c r="P37" s="750">
        <v>3.8665999999999999E-2</v>
      </c>
      <c r="Q37" s="750">
        <v>3.7511599999999999E-2</v>
      </c>
      <c r="R37" s="750">
        <v>3.7487100000000002E-2</v>
      </c>
      <c r="S37" s="750">
        <v>4.1426900000000003E-2</v>
      </c>
      <c r="T37" s="750">
        <v>4.1081399999999997E-2</v>
      </c>
      <c r="U37" s="751">
        <v>4.2655199999999997E-2</v>
      </c>
    </row>
    <row r="38" spans="2:21" ht="12.75" customHeight="1" x14ac:dyDescent="0.25">
      <c r="B38" s="877"/>
      <c r="C38" s="877"/>
      <c r="D38" s="877"/>
      <c r="E38" s="877"/>
      <c r="F38" s="877"/>
      <c r="G38" s="877"/>
      <c r="H38" s="877"/>
      <c r="I38" s="877"/>
      <c r="J38" s="877"/>
      <c r="K38" s="877"/>
      <c r="L38" s="877"/>
      <c r="M38" s="877"/>
      <c r="N38" s="355">
        <f t="shared" si="0"/>
        <v>36</v>
      </c>
      <c r="O38" s="749">
        <v>46227</v>
      </c>
      <c r="P38" s="750">
        <v>3.8522399999999998E-2</v>
      </c>
      <c r="Q38" s="750">
        <v>3.7368999999999999E-2</v>
      </c>
      <c r="R38" s="750">
        <v>3.7351599999999999E-2</v>
      </c>
      <c r="S38" s="750">
        <v>4.1419499999999998E-2</v>
      </c>
      <c r="T38" s="750">
        <v>4.1104799999999997E-2</v>
      </c>
      <c r="U38" s="751">
        <v>4.2736999999999997E-2</v>
      </c>
    </row>
    <row r="39" spans="2:21" ht="12.75" customHeight="1" x14ac:dyDescent="0.25">
      <c r="B39" s="877"/>
      <c r="C39" s="877"/>
      <c r="D39" s="877"/>
      <c r="E39" s="877"/>
      <c r="F39" s="877"/>
      <c r="G39" s="877"/>
      <c r="H39" s="877"/>
      <c r="I39" s="877"/>
      <c r="J39" s="877"/>
      <c r="K39" s="877"/>
      <c r="L39" s="877"/>
      <c r="M39" s="877"/>
      <c r="N39" s="355">
        <f t="shared" si="0"/>
        <v>37</v>
      </c>
      <c r="O39" s="749">
        <v>46258</v>
      </c>
      <c r="P39" s="750">
        <v>3.8390300000000002E-2</v>
      </c>
      <c r="Q39" s="750">
        <v>3.72281E-2</v>
      </c>
      <c r="R39" s="750">
        <v>3.72228E-2</v>
      </c>
      <c r="S39" s="750">
        <v>4.1410299999999997E-2</v>
      </c>
      <c r="T39" s="750">
        <v>4.1131899999999999E-2</v>
      </c>
      <c r="U39" s="751">
        <v>4.2821499999999998E-2</v>
      </c>
    </row>
    <row r="40" spans="2:21" ht="12.75" customHeight="1" x14ac:dyDescent="0.25">
      <c r="B40" s="877"/>
      <c r="C40" s="877"/>
      <c r="D40" s="877"/>
      <c r="E40" s="877"/>
      <c r="F40" s="877"/>
      <c r="G40" s="877"/>
      <c r="H40" s="877"/>
      <c r="I40" s="877"/>
      <c r="J40" s="877"/>
      <c r="K40" s="877"/>
      <c r="L40" s="877"/>
      <c r="M40" s="877"/>
      <c r="N40" s="355">
        <f t="shared" si="0"/>
        <v>38</v>
      </c>
      <c r="O40" s="749">
        <v>46289</v>
      </c>
      <c r="P40" s="750">
        <v>3.82522E-2</v>
      </c>
      <c r="Q40" s="750">
        <v>3.7099500000000001E-2</v>
      </c>
      <c r="R40" s="750">
        <v>3.7106800000000002E-2</v>
      </c>
      <c r="S40" s="750">
        <v>4.13952E-2</v>
      </c>
      <c r="T40" s="750">
        <v>4.1157600000000003E-2</v>
      </c>
      <c r="U40" s="751">
        <v>4.2901500000000002E-2</v>
      </c>
    </row>
    <row r="41" spans="2:21" ht="12.75" customHeight="1" x14ac:dyDescent="0.25">
      <c r="B41" s="877"/>
      <c r="C41" s="877"/>
      <c r="D41" s="877"/>
      <c r="E41" s="877"/>
      <c r="F41" s="877"/>
      <c r="G41" s="877"/>
      <c r="H41" s="877"/>
      <c r="I41" s="877"/>
      <c r="J41" s="877"/>
      <c r="K41" s="877"/>
      <c r="L41" s="877"/>
      <c r="M41" s="877"/>
      <c r="N41" s="355">
        <f t="shared" si="0"/>
        <v>39</v>
      </c>
      <c r="O41" s="749">
        <v>46321</v>
      </c>
      <c r="P41" s="750">
        <v>3.8140300000000002E-2</v>
      </c>
      <c r="Q41" s="750">
        <v>3.69815E-2</v>
      </c>
      <c r="R41" s="750">
        <v>3.7002300000000002E-2</v>
      </c>
      <c r="S41" s="750">
        <v>4.1389599999999999E-2</v>
      </c>
      <c r="T41" s="750">
        <v>4.1197999999999999E-2</v>
      </c>
      <c r="U41" s="751">
        <v>4.2995800000000001E-2</v>
      </c>
    </row>
    <row r="42" spans="2:21" ht="12.75" customHeight="1" x14ac:dyDescent="0.25">
      <c r="N42" s="355">
        <f t="shared" si="0"/>
        <v>40</v>
      </c>
      <c r="O42" s="749">
        <v>46350</v>
      </c>
      <c r="P42" s="750">
        <v>3.8044099999999997E-2</v>
      </c>
      <c r="Q42" s="750">
        <v>3.6886599999999999E-2</v>
      </c>
      <c r="R42" s="750">
        <v>3.69202E-2</v>
      </c>
      <c r="S42" s="750">
        <v>4.1380599999999997E-2</v>
      </c>
      <c r="T42" s="750">
        <v>4.1234399999999997E-2</v>
      </c>
      <c r="U42" s="751">
        <v>4.3078199999999997E-2</v>
      </c>
    </row>
    <row r="43" spans="2:21" ht="12.75" customHeight="1" x14ac:dyDescent="0.25">
      <c r="N43" s="355">
        <f t="shared" si="0"/>
        <v>41</v>
      </c>
      <c r="O43" s="749">
        <v>46380</v>
      </c>
      <c r="P43" s="750">
        <v>3.7952199999999998E-2</v>
      </c>
      <c r="Q43" s="750">
        <v>3.6802700000000001E-2</v>
      </c>
      <c r="R43" s="750">
        <v>3.6846299999999998E-2</v>
      </c>
      <c r="S43" s="750">
        <v>4.1376799999999998E-2</v>
      </c>
      <c r="T43" s="750">
        <v>4.1280699999999997E-2</v>
      </c>
      <c r="U43" s="751">
        <v>4.3170100000000003E-2</v>
      </c>
    </row>
    <row r="44" spans="2:21" ht="12.75" customHeight="1" x14ac:dyDescent="0.25">
      <c r="N44" s="355">
        <f t="shared" si="0"/>
        <v>42</v>
      </c>
      <c r="O44" s="749">
        <v>46412</v>
      </c>
      <c r="P44" s="750">
        <v>3.7880299999999999E-2</v>
      </c>
      <c r="Q44" s="750">
        <v>3.6725899999999999E-2</v>
      </c>
      <c r="R44" s="750">
        <v>3.6784499999999998E-2</v>
      </c>
      <c r="S44" s="750">
        <v>4.1368500000000002E-2</v>
      </c>
      <c r="T44" s="750">
        <v>4.1329400000000002E-2</v>
      </c>
      <c r="U44" s="751">
        <v>4.3264499999999997E-2</v>
      </c>
    </row>
    <row r="45" spans="2:21" ht="12.75" customHeight="1" x14ac:dyDescent="0.25">
      <c r="N45" s="355">
        <f t="shared" si="0"/>
        <v>43</v>
      </c>
      <c r="O45" s="749">
        <v>46442</v>
      </c>
      <c r="P45" s="750">
        <v>3.7813100000000002E-2</v>
      </c>
      <c r="Q45" s="750">
        <v>3.6664799999999997E-2</v>
      </c>
      <c r="R45" s="750">
        <v>3.6736499999999998E-2</v>
      </c>
      <c r="S45" s="750">
        <v>4.1363700000000003E-2</v>
      </c>
      <c r="T45" s="750">
        <v>4.1380800000000002E-2</v>
      </c>
      <c r="U45" s="751">
        <v>4.3356699999999998E-2</v>
      </c>
    </row>
    <row r="46" spans="2:21" ht="12.75" customHeight="1" x14ac:dyDescent="0.25">
      <c r="N46" s="355">
        <f t="shared" si="0"/>
        <v>44</v>
      </c>
      <c r="O46" s="749">
        <v>46470</v>
      </c>
      <c r="P46" s="750">
        <v>3.7772899999999998E-2</v>
      </c>
      <c r="Q46" s="750">
        <v>3.6628000000000001E-2</v>
      </c>
      <c r="R46" s="750">
        <v>3.6710199999999998E-2</v>
      </c>
      <c r="S46" s="750">
        <v>4.1387E-2</v>
      </c>
      <c r="T46" s="750">
        <v>4.14396E-2</v>
      </c>
      <c r="U46" s="751">
        <v>4.3452200000000003E-2</v>
      </c>
    </row>
    <row r="47" spans="2:21" ht="12.75" customHeight="1" x14ac:dyDescent="0.25">
      <c r="N47" s="355">
        <f t="shared" si="0"/>
        <v>45</v>
      </c>
      <c r="O47" s="749">
        <v>46503</v>
      </c>
      <c r="P47" s="750">
        <v>3.7739700000000001E-2</v>
      </c>
      <c r="Q47" s="750">
        <v>3.6588500000000003E-2</v>
      </c>
      <c r="R47" s="750">
        <v>3.6687400000000002E-2</v>
      </c>
      <c r="S47" s="750">
        <v>4.1380699999999999E-2</v>
      </c>
      <c r="T47" s="750">
        <v>4.1500799999999997E-2</v>
      </c>
      <c r="U47" s="751">
        <v>4.35532E-2</v>
      </c>
    </row>
    <row r="48" spans="2:21" ht="12.75" customHeight="1" x14ac:dyDescent="0.25">
      <c r="N48" s="355">
        <f t="shared" si="0"/>
        <v>46</v>
      </c>
      <c r="O48" s="749">
        <v>46531</v>
      </c>
      <c r="P48" s="750">
        <v>3.7720499999999997E-2</v>
      </c>
      <c r="Q48" s="750">
        <v>3.6572199999999999E-2</v>
      </c>
      <c r="R48" s="750">
        <v>3.6683599999999997E-2</v>
      </c>
      <c r="S48" s="750">
        <v>4.1380199999999999E-2</v>
      </c>
      <c r="T48" s="750">
        <v>4.1559699999999998E-2</v>
      </c>
      <c r="U48" s="751">
        <v>4.36444E-2</v>
      </c>
    </row>
    <row r="49" spans="14:21" ht="12.75" customHeight="1" x14ac:dyDescent="0.25">
      <c r="N49" s="355">
        <f t="shared" si="0"/>
        <v>47</v>
      </c>
      <c r="O49" s="749">
        <v>46562</v>
      </c>
      <c r="P49" s="750">
        <v>3.7708600000000002E-2</v>
      </c>
      <c r="Q49" s="750">
        <v>3.6567599999999999E-2</v>
      </c>
      <c r="R49" s="750">
        <v>3.669E-2</v>
      </c>
      <c r="S49" s="750">
        <v>4.1375299999999997E-2</v>
      </c>
      <c r="T49" s="750">
        <v>4.1622699999999999E-2</v>
      </c>
      <c r="U49" s="751">
        <v>4.3740500000000002E-2</v>
      </c>
    </row>
    <row r="50" spans="14:21" ht="12.75" customHeight="1" x14ac:dyDescent="0.25">
      <c r="N50" s="355">
        <f t="shared" si="0"/>
        <v>48</v>
      </c>
      <c r="O50" s="749">
        <v>46594</v>
      </c>
      <c r="P50" s="750">
        <v>3.7718599999999998E-2</v>
      </c>
      <c r="Q50" s="750">
        <v>3.6573500000000002E-2</v>
      </c>
      <c r="R50" s="750">
        <v>3.6706200000000001E-2</v>
      </c>
      <c r="S50" s="750">
        <v>4.1375700000000001E-2</v>
      </c>
      <c r="T50" s="750">
        <v>4.1695099999999999E-2</v>
      </c>
      <c r="U50" s="751">
        <v>4.38454E-2</v>
      </c>
    </row>
    <row r="51" spans="14:21" ht="12.75" customHeight="1" x14ac:dyDescent="0.25">
      <c r="N51" s="355">
        <f t="shared" si="0"/>
        <v>49</v>
      </c>
      <c r="O51" s="749">
        <v>46623</v>
      </c>
      <c r="P51" s="750">
        <v>3.7733200000000001E-2</v>
      </c>
      <c r="Q51" s="750">
        <v>3.6590999999999999E-2</v>
      </c>
      <c r="R51" s="750">
        <v>3.6724899999999998E-2</v>
      </c>
      <c r="S51" s="750">
        <v>4.1374399999999999E-2</v>
      </c>
      <c r="T51" s="750">
        <v>4.1760600000000002E-2</v>
      </c>
      <c r="U51" s="751">
        <v>4.39383E-2</v>
      </c>
    </row>
    <row r="52" spans="14:21" ht="12.75" customHeight="1" x14ac:dyDescent="0.25">
      <c r="N52" s="355">
        <f t="shared" si="0"/>
        <v>50</v>
      </c>
      <c r="O52" s="749">
        <v>46654</v>
      </c>
      <c r="P52" s="750">
        <v>3.7752899999999999E-2</v>
      </c>
      <c r="Q52" s="750">
        <v>3.6611600000000001E-2</v>
      </c>
      <c r="R52" s="750">
        <v>3.6749900000000002E-2</v>
      </c>
      <c r="S52" s="750">
        <v>4.1367599999999997E-2</v>
      </c>
      <c r="T52" s="750">
        <v>4.1826000000000002E-2</v>
      </c>
      <c r="U52" s="751">
        <v>4.4030399999999997E-2</v>
      </c>
    </row>
    <row r="53" spans="14:21" ht="12.75" customHeight="1" x14ac:dyDescent="0.25">
      <c r="N53" s="355">
        <f t="shared" si="0"/>
        <v>51</v>
      </c>
      <c r="O53" s="749">
        <v>46685</v>
      </c>
      <c r="P53" s="750">
        <v>3.7776499999999998E-2</v>
      </c>
      <c r="Q53" s="750">
        <v>3.6634300000000002E-2</v>
      </c>
      <c r="R53" s="750">
        <v>3.6766E-2</v>
      </c>
      <c r="S53" s="750">
        <v>4.1369700000000002E-2</v>
      </c>
      <c r="T53" s="750">
        <v>4.1902099999999998E-2</v>
      </c>
      <c r="U53" s="751">
        <v>4.4132200000000003E-2</v>
      </c>
    </row>
    <row r="54" spans="14:21" ht="12.75" customHeight="1" x14ac:dyDescent="0.25">
      <c r="N54" s="355">
        <f t="shared" si="0"/>
        <v>52</v>
      </c>
      <c r="O54" s="749">
        <v>46715</v>
      </c>
      <c r="P54" s="750">
        <v>3.7793E-2</v>
      </c>
      <c r="Q54" s="750">
        <v>3.6656099999999997E-2</v>
      </c>
      <c r="R54" s="750">
        <v>3.6785600000000002E-2</v>
      </c>
      <c r="S54" s="750">
        <v>4.1367800000000003E-2</v>
      </c>
      <c r="T54" s="750">
        <v>4.1972299999999997E-2</v>
      </c>
      <c r="U54" s="751">
        <v>4.4225100000000003E-2</v>
      </c>
    </row>
    <row r="55" spans="14:21" ht="12.75" customHeight="1" x14ac:dyDescent="0.25">
      <c r="N55" s="355">
        <f t="shared" si="0"/>
        <v>53</v>
      </c>
      <c r="O55" s="749">
        <v>46745</v>
      </c>
      <c r="P55" s="750">
        <v>3.7819100000000001E-2</v>
      </c>
      <c r="Q55" s="750">
        <v>3.6673200000000003E-2</v>
      </c>
      <c r="R55" s="750">
        <v>3.6804799999999999E-2</v>
      </c>
      <c r="S55" s="750">
        <v>4.1370999999999998E-2</v>
      </c>
      <c r="T55" s="750">
        <v>4.20484E-2</v>
      </c>
      <c r="U55" s="751">
        <v>4.4322899999999998E-2</v>
      </c>
    </row>
    <row r="56" spans="14:21" ht="12.75" customHeight="1" x14ac:dyDescent="0.25">
      <c r="N56" s="355">
        <f t="shared" si="0"/>
        <v>54</v>
      </c>
      <c r="O56" s="749">
        <v>46776</v>
      </c>
      <c r="P56" s="750">
        <v>3.7837900000000001E-2</v>
      </c>
      <c r="Q56" s="750">
        <v>3.6691300000000003E-2</v>
      </c>
      <c r="R56" s="750">
        <v>3.6822899999999999E-2</v>
      </c>
      <c r="S56" s="750">
        <v>4.1370200000000003E-2</v>
      </c>
      <c r="T56" s="750">
        <v>4.2123099999999997E-2</v>
      </c>
      <c r="U56" s="751">
        <v>4.4417699999999997E-2</v>
      </c>
    </row>
    <row r="57" spans="14:21" ht="12.75" customHeight="1" x14ac:dyDescent="0.25">
      <c r="N57" s="355">
        <f t="shared" si="0"/>
        <v>55</v>
      </c>
      <c r="O57" s="749">
        <v>46807</v>
      </c>
      <c r="P57" s="750">
        <v>3.7850300000000003E-2</v>
      </c>
      <c r="Q57" s="750">
        <v>3.6706700000000002E-2</v>
      </c>
      <c r="R57" s="750">
        <v>3.6840499999999998E-2</v>
      </c>
      <c r="S57" s="750">
        <v>4.1372199999999998E-2</v>
      </c>
      <c r="T57" s="750">
        <v>4.22009E-2</v>
      </c>
      <c r="U57" s="751">
        <v>4.45143E-2</v>
      </c>
    </row>
    <row r="58" spans="14:21" ht="12.75" customHeight="1" x14ac:dyDescent="0.25">
      <c r="N58" s="355">
        <f t="shared" si="0"/>
        <v>56</v>
      </c>
      <c r="O58" s="749">
        <v>46836</v>
      </c>
      <c r="P58" s="750">
        <v>3.7877500000000001E-2</v>
      </c>
      <c r="Q58" s="750">
        <v>3.6729600000000001E-2</v>
      </c>
      <c r="R58" s="750">
        <v>3.6867700000000003E-2</v>
      </c>
      <c r="S58" s="750">
        <v>4.1356900000000002E-2</v>
      </c>
      <c r="T58" s="750">
        <v>4.2260600000000002E-2</v>
      </c>
      <c r="U58" s="751">
        <v>4.45954E-2</v>
      </c>
    </row>
    <row r="59" spans="14:21" ht="12.75" customHeight="1" x14ac:dyDescent="0.25">
      <c r="N59" s="355">
        <f t="shared" si="0"/>
        <v>57</v>
      </c>
      <c r="O59" s="749">
        <v>46867</v>
      </c>
      <c r="P59" s="750">
        <v>3.78936E-2</v>
      </c>
      <c r="Q59" s="750">
        <v>3.6746899999999999E-2</v>
      </c>
      <c r="R59" s="750">
        <v>3.6880599999999999E-2</v>
      </c>
      <c r="S59" s="750">
        <v>4.1357400000000002E-2</v>
      </c>
      <c r="T59" s="750">
        <v>4.23363E-2</v>
      </c>
      <c r="U59" s="751">
        <v>4.4686900000000002E-2</v>
      </c>
    </row>
    <row r="60" spans="14:21" ht="12.75" customHeight="1" x14ac:dyDescent="0.25">
      <c r="N60" s="355">
        <f t="shared" si="0"/>
        <v>58</v>
      </c>
      <c r="O60" s="749">
        <v>46897</v>
      </c>
      <c r="P60" s="750">
        <v>3.7911500000000001E-2</v>
      </c>
      <c r="Q60" s="750">
        <v>3.6772300000000001E-2</v>
      </c>
      <c r="R60" s="750">
        <v>3.69016E-2</v>
      </c>
      <c r="S60" s="750">
        <v>4.1362999999999997E-2</v>
      </c>
      <c r="T60" s="750">
        <v>4.2414399999999998E-2</v>
      </c>
      <c r="U60" s="751">
        <v>4.4779300000000001E-2</v>
      </c>
    </row>
    <row r="61" spans="14:21" ht="12.75" customHeight="1" x14ac:dyDescent="0.25">
      <c r="N61" s="355">
        <f t="shared" si="0"/>
        <v>59</v>
      </c>
      <c r="O61" s="749">
        <v>46930</v>
      </c>
      <c r="P61" s="750">
        <v>3.7932899999999999E-2</v>
      </c>
      <c r="Q61" s="750">
        <v>3.6786199999999998E-2</v>
      </c>
      <c r="R61" s="750">
        <v>3.6922099999999999E-2</v>
      </c>
      <c r="S61" s="750">
        <v>4.1364699999999997E-2</v>
      </c>
      <c r="T61" s="750">
        <v>4.2494499999999998E-2</v>
      </c>
      <c r="U61" s="751">
        <v>4.4873400000000001E-2</v>
      </c>
    </row>
    <row r="62" spans="14:21" ht="12.75" customHeight="1" x14ac:dyDescent="0.25">
      <c r="N62" s="355">
        <f t="shared" si="0"/>
        <v>60</v>
      </c>
      <c r="O62" s="749">
        <v>46958</v>
      </c>
      <c r="P62" s="750">
        <v>3.7950200000000003E-2</v>
      </c>
      <c r="Q62" s="750">
        <v>3.6805699999999997E-2</v>
      </c>
      <c r="R62" s="750">
        <v>3.6939399999999997E-2</v>
      </c>
      <c r="S62" s="750">
        <v>4.1370900000000002E-2</v>
      </c>
      <c r="T62" s="750">
        <v>4.25665E-2</v>
      </c>
      <c r="U62" s="751">
        <v>4.4956599999999999E-2</v>
      </c>
    </row>
    <row r="63" spans="14:21" ht="12.75" customHeight="1" x14ac:dyDescent="0.25">
      <c r="N63" s="355">
        <f t="shared" si="0"/>
        <v>61</v>
      </c>
      <c r="O63" s="749">
        <v>46989</v>
      </c>
      <c r="P63" s="750">
        <v>3.7968200000000001E-2</v>
      </c>
      <c r="Q63" s="750">
        <v>3.68268E-2</v>
      </c>
      <c r="R63" s="750">
        <v>3.6958499999999998E-2</v>
      </c>
      <c r="S63" s="750">
        <v>4.1375700000000001E-2</v>
      </c>
      <c r="T63" s="750">
        <v>4.2642699999999999E-2</v>
      </c>
      <c r="U63" s="751">
        <v>4.5043699999999999E-2</v>
      </c>
    </row>
    <row r="64" spans="14:21" ht="12.75" customHeight="1" x14ac:dyDescent="0.25">
      <c r="N64" s="355">
        <f t="shared" si="0"/>
        <v>62</v>
      </c>
      <c r="O64" s="749">
        <v>47021</v>
      </c>
      <c r="P64" s="750">
        <v>3.7988800000000003E-2</v>
      </c>
      <c r="Q64" s="750">
        <v>3.6842100000000003E-2</v>
      </c>
      <c r="R64" s="750">
        <v>3.6978200000000003E-2</v>
      </c>
      <c r="S64" s="750">
        <v>4.1375000000000002E-2</v>
      </c>
      <c r="T64" s="750">
        <v>4.27132E-2</v>
      </c>
      <c r="U64" s="751">
        <v>4.51236E-2</v>
      </c>
    </row>
    <row r="65" spans="14:21" ht="12.75" customHeight="1" x14ac:dyDescent="0.25">
      <c r="N65" s="355">
        <f t="shared" si="0"/>
        <v>63</v>
      </c>
      <c r="O65" s="749">
        <v>47050</v>
      </c>
      <c r="P65" s="750">
        <v>3.8004400000000001E-2</v>
      </c>
      <c r="Q65" s="750">
        <v>3.6861999999999999E-2</v>
      </c>
      <c r="R65" s="750">
        <v>3.6996099999999997E-2</v>
      </c>
      <c r="S65" s="750">
        <v>4.1383799999999998E-2</v>
      </c>
      <c r="T65" s="750">
        <v>4.2785700000000003E-2</v>
      </c>
      <c r="U65" s="751">
        <v>4.5204300000000003E-2</v>
      </c>
    </row>
    <row r="66" spans="14:21" ht="12.75" customHeight="1" x14ac:dyDescent="0.25">
      <c r="N66" s="355">
        <f t="shared" si="0"/>
        <v>64</v>
      </c>
      <c r="O66" s="749">
        <v>47081</v>
      </c>
      <c r="P66" s="750">
        <v>3.8022399999999998E-2</v>
      </c>
      <c r="Q66" s="750">
        <v>3.6883300000000001E-2</v>
      </c>
      <c r="R66" s="750">
        <v>3.7019700000000003E-2</v>
      </c>
      <c r="S66" s="750">
        <v>4.1390000000000003E-2</v>
      </c>
      <c r="T66" s="750">
        <v>4.2857699999999999E-2</v>
      </c>
      <c r="U66" s="751">
        <v>4.5283200000000003E-2</v>
      </c>
    </row>
    <row r="67" spans="14:21" ht="12.75" customHeight="1" x14ac:dyDescent="0.25">
      <c r="N67" s="355">
        <f t="shared" si="0"/>
        <v>65</v>
      </c>
      <c r="O67" s="749">
        <v>47112</v>
      </c>
      <c r="P67" s="750">
        <v>3.8044700000000001E-2</v>
      </c>
      <c r="Q67" s="750">
        <v>3.6900700000000002E-2</v>
      </c>
      <c r="R67" s="750">
        <v>3.70307E-2</v>
      </c>
      <c r="S67" s="750">
        <v>4.1402799999999997E-2</v>
      </c>
      <c r="T67" s="750">
        <v>4.2934800000000002E-2</v>
      </c>
      <c r="U67" s="751">
        <v>4.5366200000000002E-2</v>
      </c>
    </row>
    <row r="68" spans="14:21" ht="12.75" customHeight="1" x14ac:dyDescent="0.25">
      <c r="N68" s="355">
        <f t="shared" si="0"/>
        <v>66</v>
      </c>
      <c r="O68" s="749">
        <v>47142</v>
      </c>
      <c r="P68" s="750">
        <v>3.8062100000000001E-2</v>
      </c>
      <c r="Q68" s="750">
        <v>3.6922999999999997E-2</v>
      </c>
      <c r="R68" s="750">
        <v>3.7048699999999997E-2</v>
      </c>
      <c r="S68" s="750">
        <v>4.1412699999999997E-2</v>
      </c>
      <c r="T68" s="750">
        <v>4.3004599999999997E-2</v>
      </c>
      <c r="U68" s="751">
        <v>4.5439899999999998E-2</v>
      </c>
    </row>
    <row r="69" spans="14:21" ht="12.75" customHeight="1" x14ac:dyDescent="0.25">
      <c r="N69" s="355">
        <f t="shared" ref="N69:N123" si="1">N68+1</f>
        <v>67</v>
      </c>
      <c r="O69" s="749">
        <v>47175</v>
      </c>
      <c r="P69" s="750">
        <v>3.80746E-2</v>
      </c>
      <c r="Q69" s="750">
        <v>3.6932300000000001E-2</v>
      </c>
      <c r="R69" s="750">
        <v>3.7073599999999998E-2</v>
      </c>
      <c r="S69" s="750">
        <v>4.1429100000000003E-2</v>
      </c>
      <c r="T69" s="750">
        <v>4.3084699999999997E-2</v>
      </c>
      <c r="U69" s="751">
        <v>4.5523000000000001E-2</v>
      </c>
    </row>
    <row r="70" spans="14:21" ht="12.75" customHeight="1" x14ac:dyDescent="0.25">
      <c r="N70" s="355">
        <f t="shared" si="1"/>
        <v>68</v>
      </c>
      <c r="O70" s="749">
        <v>47203</v>
      </c>
      <c r="P70" s="750">
        <v>3.8100700000000001E-2</v>
      </c>
      <c r="Q70" s="750">
        <v>3.6956200000000002E-2</v>
      </c>
      <c r="R70" s="750">
        <v>3.7090999999999999E-2</v>
      </c>
      <c r="S70" s="750">
        <v>4.1453200000000003E-2</v>
      </c>
      <c r="T70" s="750">
        <v>4.31787E-2</v>
      </c>
      <c r="U70" s="751">
        <v>4.5601900000000001E-2</v>
      </c>
    </row>
    <row r="71" spans="14:21" ht="12.75" customHeight="1" x14ac:dyDescent="0.25">
      <c r="N71" s="355">
        <f t="shared" si="1"/>
        <v>69</v>
      </c>
      <c r="O71" s="749">
        <v>47232</v>
      </c>
      <c r="P71" s="750">
        <v>3.8116400000000002E-2</v>
      </c>
      <c r="Q71" s="750">
        <v>3.6971900000000002E-2</v>
      </c>
      <c r="R71" s="750">
        <v>3.7106800000000002E-2</v>
      </c>
      <c r="S71" s="750">
        <v>4.1471000000000001E-2</v>
      </c>
      <c r="T71" s="750">
        <v>4.3248200000000001E-2</v>
      </c>
      <c r="U71" s="751">
        <v>4.5670700000000002E-2</v>
      </c>
    </row>
    <row r="72" spans="14:21" ht="12.75" customHeight="1" x14ac:dyDescent="0.25">
      <c r="N72" s="355">
        <f t="shared" si="1"/>
        <v>70</v>
      </c>
      <c r="O72" s="749">
        <v>47262</v>
      </c>
      <c r="P72" s="750">
        <v>3.8136200000000002E-2</v>
      </c>
      <c r="Q72" s="750">
        <v>3.6994800000000001E-2</v>
      </c>
      <c r="R72" s="750">
        <v>3.71277E-2</v>
      </c>
      <c r="S72" s="750">
        <v>4.14975E-2</v>
      </c>
      <c r="T72" s="750">
        <v>4.3326499999999997E-2</v>
      </c>
      <c r="U72" s="751">
        <v>4.5747400000000001E-2</v>
      </c>
    </row>
    <row r="73" spans="14:21" ht="12.75" customHeight="1" x14ac:dyDescent="0.25">
      <c r="N73" s="355">
        <f t="shared" si="1"/>
        <v>71</v>
      </c>
      <c r="O73" s="749">
        <v>47294</v>
      </c>
      <c r="P73" s="750">
        <v>3.8157000000000003E-2</v>
      </c>
      <c r="Q73" s="750">
        <v>3.70102E-2</v>
      </c>
      <c r="R73" s="750">
        <v>3.7147699999999999E-2</v>
      </c>
      <c r="S73" s="750">
        <v>4.1525100000000002E-2</v>
      </c>
      <c r="T73" s="750">
        <v>4.3406300000000002E-2</v>
      </c>
      <c r="U73" s="751">
        <v>4.5823000000000003E-2</v>
      </c>
    </row>
    <row r="74" spans="14:21" ht="12.75" customHeight="1" x14ac:dyDescent="0.25">
      <c r="N74" s="355">
        <f t="shared" si="1"/>
        <v>72</v>
      </c>
      <c r="O74" s="749">
        <v>47323</v>
      </c>
      <c r="P74" s="750">
        <v>3.8172699999999997E-2</v>
      </c>
      <c r="Q74" s="750">
        <v>3.7030399999999998E-2</v>
      </c>
      <c r="R74" s="750">
        <v>3.7165799999999999E-2</v>
      </c>
      <c r="S74" s="750">
        <v>4.1558600000000001E-2</v>
      </c>
      <c r="T74" s="750">
        <v>4.3485099999999999E-2</v>
      </c>
      <c r="U74" s="751">
        <v>4.5897E-2</v>
      </c>
    </row>
    <row r="75" spans="14:21" ht="12.75" customHeight="1" x14ac:dyDescent="0.25">
      <c r="N75" s="355">
        <f t="shared" si="1"/>
        <v>73</v>
      </c>
      <c r="O75" s="749">
        <v>47354</v>
      </c>
      <c r="P75" s="750">
        <v>3.8197599999999998E-2</v>
      </c>
      <c r="Q75" s="750">
        <v>3.7049699999999998E-2</v>
      </c>
      <c r="R75" s="750">
        <v>3.7189600000000003E-2</v>
      </c>
      <c r="S75" s="750">
        <v>4.1596599999999997E-2</v>
      </c>
      <c r="T75" s="750">
        <v>4.3568700000000002E-2</v>
      </c>
      <c r="U75" s="751">
        <v>4.5973199999999999E-2</v>
      </c>
    </row>
    <row r="76" spans="14:21" ht="12.75" customHeight="1" x14ac:dyDescent="0.25">
      <c r="N76" s="355">
        <f t="shared" si="1"/>
        <v>74</v>
      </c>
      <c r="O76" s="749">
        <v>47385</v>
      </c>
      <c r="P76" s="750">
        <v>3.8213400000000002E-2</v>
      </c>
      <c r="Q76" s="750">
        <v>3.7066700000000001E-2</v>
      </c>
      <c r="R76" s="750">
        <v>3.7202300000000001E-2</v>
      </c>
      <c r="S76" s="750">
        <v>4.16329E-2</v>
      </c>
      <c r="T76" s="750">
        <v>4.3647499999999999E-2</v>
      </c>
      <c r="U76" s="751">
        <v>4.6041600000000002E-2</v>
      </c>
    </row>
    <row r="77" spans="14:21" ht="12.75" customHeight="1" x14ac:dyDescent="0.25">
      <c r="N77" s="355">
        <f t="shared" si="1"/>
        <v>75</v>
      </c>
      <c r="O77" s="749">
        <v>47415</v>
      </c>
      <c r="P77" s="750">
        <v>3.8233299999999998E-2</v>
      </c>
      <c r="Q77" s="750">
        <v>3.7092E-2</v>
      </c>
      <c r="R77" s="750">
        <v>3.7223300000000001E-2</v>
      </c>
      <c r="S77" s="750">
        <v>4.16821E-2</v>
      </c>
      <c r="T77" s="750">
        <v>4.3735700000000002E-2</v>
      </c>
      <c r="U77" s="751">
        <v>4.6119100000000003E-2</v>
      </c>
    </row>
    <row r="78" spans="14:21" ht="12.75" customHeight="1" x14ac:dyDescent="0.25">
      <c r="N78" s="355">
        <f t="shared" si="1"/>
        <v>76</v>
      </c>
      <c r="O78" s="749">
        <v>47448</v>
      </c>
      <c r="P78" s="750">
        <v>3.82476E-2</v>
      </c>
      <c r="Q78" s="750">
        <v>3.7105899999999997E-2</v>
      </c>
      <c r="R78" s="750">
        <v>3.7244100000000002E-2</v>
      </c>
      <c r="S78" s="750">
        <v>4.1737499999999997E-2</v>
      </c>
      <c r="T78" s="750">
        <v>4.3830300000000003E-2</v>
      </c>
      <c r="U78" s="751">
        <v>4.61991E-2</v>
      </c>
    </row>
    <row r="79" spans="14:21" ht="12.75" customHeight="1" x14ac:dyDescent="0.25">
      <c r="N79" s="355">
        <f t="shared" si="1"/>
        <v>77</v>
      </c>
      <c r="O79" s="749">
        <v>47476</v>
      </c>
      <c r="P79" s="750">
        <v>3.8272300000000002E-2</v>
      </c>
      <c r="Q79" s="750">
        <v>3.7125600000000002E-2</v>
      </c>
      <c r="R79" s="750">
        <v>3.7259399999999998E-2</v>
      </c>
      <c r="S79" s="750">
        <v>4.1794400000000002E-2</v>
      </c>
      <c r="T79" s="750">
        <v>4.39183E-2</v>
      </c>
      <c r="U79" s="751">
        <v>4.6273300000000003E-2</v>
      </c>
    </row>
    <row r="80" spans="14:21" ht="12.75" customHeight="1" x14ac:dyDescent="0.25">
      <c r="N80" s="355">
        <f t="shared" si="1"/>
        <v>78</v>
      </c>
      <c r="O80" s="749">
        <v>47507</v>
      </c>
      <c r="P80" s="750">
        <v>3.8288500000000003E-2</v>
      </c>
      <c r="Q80" s="750">
        <v>3.7147199999999998E-2</v>
      </c>
      <c r="R80" s="750">
        <v>3.7276700000000003E-2</v>
      </c>
      <c r="S80" s="750">
        <v>4.18585E-2</v>
      </c>
      <c r="T80" s="750">
        <v>4.4013400000000001E-2</v>
      </c>
      <c r="U80" s="751">
        <v>4.63504E-2</v>
      </c>
    </row>
    <row r="81" spans="14:21" ht="12.75" customHeight="1" x14ac:dyDescent="0.25">
      <c r="N81" s="355">
        <f t="shared" si="1"/>
        <v>79</v>
      </c>
      <c r="O81" s="749">
        <v>47539</v>
      </c>
      <c r="P81" s="750">
        <v>3.8300500000000001E-2</v>
      </c>
      <c r="Q81" s="750">
        <v>3.7158200000000002E-2</v>
      </c>
      <c r="R81" s="750">
        <v>3.7301300000000003E-2</v>
      </c>
      <c r="S81" s="750">
        <v>4.1934399999999997E-2</v>
      </c>
      <c r="T81" s="750">
        <v>4.41181E-2</v>
      </c>
      <c r="U81" s="751">
        <v>4.6434499999999997E-2</v>
      </c>
    </row>
    <row r="82" spans="14:21" ht="12.75" customHeight="1" x14ac:dyDescent="0.25">
      <c r="N82" s="355">
        <f t="shared" si="1"/>
        <v>80</v>
      </c>
      <c r="O82" s="749">
        <v>47567</v>
      </c>
      <c r="P82" s="750">
        <v>3.8327E-2</v>
      </c>
      <c r="Q82" s="750">
        <v>3.7182399999999997E-2</v>
      </c>
      <c r="R82" s="750">
        <v>3.7318900000000002E-2</v>
      </c>
      <c r="S82" s="750">
        <v>4.2014900000000001E-2</v>
      </c>
      <c r="T82" s="750">
        <v>4.4221999999999997E-2</v>
      </c>
      <c r="U82" s="751">
        <v>4.65304E-2</v>
      </c>
    </row>
    <row r="83" spans="14:21" ht="12.75" customHeight="1" x14ac:dyDescent="0.25">
      <c r="N83" s="355">
        <f t="shared" si="1"/>
        <v>81</v>
      </c>
      <c r="O83" s="749">
        <v>47597</v>
      </c>
      <c r="P83" s="750">
        <v>3.8344499999999997E-2</v>
      </c>
      <c r="Q83" s="750">
        <v>3.7199000000000003E-2</v>
      </c>
      <c r="R83" s="750">
        <v>3.7335599999999997E-2</v>
      </c>
      <c r="S83" s="750">
        <v>4.20974E-2</v>
      </c>
      <c r="T83" s="750">
        <v>4.4325099999999999E-2</v>
      </c>
      <c r="U83" s="751">
        <v>4.6609499999999998E-2</v>
      </c>
    </row>
    <row r="84" spans="14:21" ht="12.75" customHeight="1" x14ac:dyDescent="0.25">
      <c r="N84" s="355">
        <f t="shared" si="1"/>
        <v>82</v>
      </c>
      <c r="O84" s="749">
        <v>47627</v>
      </c>
      <c r="P84" s="750">
        <v>3.8368100000000002E-2</v>
      </c>
      <c r="Q84" s="750">
        <v>3.7220000000000003E-2</v>
      </c>
      <c r="R84" s="750">
        <v>3.73613E-2</v>
      </c>
      <c r="S84" s="750">
        <v>4.2192100000000003E-2</v>
      </c>
      <c r="T84" s="750">
        <v>4.44378E-2</v>
      </c>
      <c r="U84" s="751">
        <v>4.6696399999999999E-2</v>
      </c>
    </row>
    <row r="85" spans="14:21" ht="12.75" customHeight="1" x14ac:dyDescent="0.25">
      <c r="N85" s="355">
        <f t="shared" si="1"/>
        <v>83</v>
      </c>
      <c r="O85" s="749">
        <v>47658</v>
      </c>
      <c r="P85" s="750">
        <v>3.8384000000000001E-2</v>
      </c>
      <c r="Q85" s="750">
        <v>3.7237300000000001E-2</v>
      </c>
      <c r="R85" s="750">
        <v>3.73765E-2</v>
      </c>
      <c r="S85" s="750">
        <v>4.2293299999999999E-2</v>
      </c>
      <c r="T85" s="750">
        <v>4.4553500000000003E-2</v>
      </c>
      <c r="U85" s="751">
        <v>4.6782400000000002E-2</v>
      </c>
    </row>
    <row r="86" spans="14:21" ht="12.75" customHeight="1" x14ac:dyDescent="0.25">
      <c r="N86" s="355">
        <f t="shared" si="1"/>
        <v>84</v>
      </c>
      <c r="O86" s="749">
        <v>47688</v>
      </c>
      <c r="P86" s="750">
        <v>3.8401900000000003E-2</v>
      </c>
      <c r="Q86" s="750">
        <v>3.7262900000000002E-2</v>
      </c>
      <c r="R86" s="750">
        <v>3.7395600000000001E-2</v>
      </c>
      <c r="S86" s="750">
        <v>4.2404200000000003E-2</v>
      </c>
      <c r="T86" s="750">
        <v>4.4675600000000003E-2</v>
      </c>
      <c r="U86" s="751">
        <v>4.68738E-2</v>
      </c>
    </row>
    <row r="87" spans="14:21" ht="12.75" customHeight="1" x14ac:dyDescent="0.25">
      <c r="N87" s="355">
        <f t="shared" si="1"/>
        <v>85</v>
      </c>
      <c r="O87" s="749">
        <v>47721</v>
      </c>
      <c r="P87" s="750">
        <v>3.8423699999999998E-2</v>
      </c>
      <c r="Q87" s="750">
        <v>3.7279199999999998E-2</v>
      </c>
      <c r="R87" s="750">
        <v>3.7417199999999998E-2</v>
      </c>
      <c r="S87" s="750">
        <v>4.2533399999999999E-2</v>
      </c>
      <c r="T87" s="750">
        <v>4.4812699999999997E-2</v>
      </c>
      <c r="U87" s="751">
        <v>4.6974000000000002E-2</v>
      </c>
    </row>
    <row r="88" spans="14:21" ht="12.75" customHeight="1" x14ac:dyDescent="0.25">
      <c r="N88" s="355">
        <f t="shared" si="1"/>
        <v>86</v>
      </c>
      <c r="O88" s="749">
        <v>47750</v>
      </c>
      <c r="P88" s="750">
        <v>3.8440200000000001E-2</v>
      </c>
      <c r="Q88" s="750">
        <v>3.7295700000000001E-2</v>
      </c>
      <c r="R88" s="750">
        <v>3.7434299999999997E-2</v>
      </c>
      <c r="S88" s="750">
        <v>4.2648100000000001E-2</v>
      </c>
      <c r="T88" s="750">
        <v>4.4930499999999998E-2</v>
      </c>
      <c r="U88" s="751">
        <v>4.7056199999999999E-2</v>
      </c>
    </row>
    <row r="89" spans="14:21" ht="12.75" customHeight="1" x14ac:dyDescent="0.25">
      <c r="N89" s="355">
        <f t="shared" si="1"/>
        <v>87</v>
      </c>
      <c r="O89" s="749">
        <v>47780</v>
      </c>
      <c r="P89" s="750">
        <v>3.84614E-2</v>
      </c>
      <c r="Q89" s="750">
        <v>3.7320199999999998E-2</v>
      </c>
      <c r="R89" s="750">
        <v>3.7457200000000003E-2</v>
      </c>
      <c r="S89" s="750">
        <v>4.2784200000000001E-2</v>
      </c>
      <c r="T89" s="750">
        <v>4.5067400000000001E-2</v>
      </c>
      <c r="U89" s="751">
        <v>4.71549E-2</v>
      </c>
    </row>
    <row r="90" spans="14:21" ht="12.75" customHeight="1" x14ac:dyDescent="0.25">
      <c r="N90" s="355">
        <f t="shared" si="1"/>
        <v>88</v>
      </c>
      <c r="O90" s="749">
        <v>47812</v>
      </c>
      <c r="P90" s="750">
        <v>3.84841E-2</v>
      </c>
      <c r="Q90" s="750">
        <v>3.7339799999999999E-2</v>
      </c>
      <c r="R90" s="750">
        <v>3.7479699999999998E-2</v>
      </c>
      <c r="S90" s="750">
        <v>4.2932499999999998E-2</v>
      </c>
      <c r="T90" s="750">
        <v>4.52124E-2</v>
      </c>
      <c r="U90" s="751">
        <v>4.7256100000000002E-2</v>
      </c>
    </row>
    <row r="91" spans="14:21" ht="12.75" customHeight="1" x14ac:dyDescent="0.25">
      <c r="N91" s="355">
        <f t="shared" si="1"/>
        <v>89</v>
      </c>
      <c r="O91" s="749">
        <v>47841</v>
      </c>
      <c r="P91" s="750">
        <v>3.8504400000000001E-2</v>
      </c>
      <c r="Q91" s="750">
        <v>3.73601E-2</v>
      </c>
      <c r="R91" s="750">
        <v>3.7496099999999997E-2</v>
      </c>
      <c r="S91" s="750">
        <v>4.30788E-2</v>
      </c>
      <c r="T91" s="750">
        <v>4.5353200000000003E-2</v>
      </c>
      <c r="U91" s="751">
        <v>4.7355399999999999E-2</v>
      </c>
    </row>
    <row r="92" spans="14:21" ht="12.75" customHeight="1" x14ac:dyDescent="0.25">
      <c r="N92" s="355">
        <f t="shared" si="1"/>
        <v>90</v>
      </c>
      <c r="O92" s="749">
        <v>47872</v>
      </c>
      <c r="P92" s="750">
        <v>3.8530300000000003E-2</v>
      </c>
      <c r="Q92" s="750">
        <v>3.7382400000000003E-2</v>
      </c>
      <c r="R92" s="750">
        <v>3.7518999999999997E-2</v>
      </c>
      <c r="S92" s="750">
        <v>4.3236999999999998E-2</v>
      </c>
      <c r="T92" s="750">
        <v>4.5501800000000002E-2</v>
      </c>
      <c r="U92" s="751">
        <v>4.7456999999999999E-2</v>
      </c>
    </row>
    <row r="93" spans="14:21" ht="12.75" customHeight="1" x14ac:dyDescent="0.25">
      <c r="N93" s="355">
        <f t="shared" si="1"/>
        <v>91</v>
      </c>
      <c r="O93" s="749">
        <v>47903</v>
      </c>
      <c r="P93" s="750">
        <v>3.8540100000000001E-2</v>
      </c>
      <c r="Q93" s="750">
        <v>3.7398300000000002E-2</v>
      </c>
      <c r="R93" s="750">
        <v>3.7547299999999999E-2</v>
      </c>
      <c r="S93" s="750">
        <v>4.3404699999999997E-2</v>
      </c>
      <c r="T93" s="750">
        <v>4.5657000000000003E-2</v>
      </c>
      <c r="U93" s="751">
        <v>4.7563099999999997E-2</v>
      </c>
    </row>
    <row r="94" spans="14:21" ht="12.75" customHeight="1" x14ac:dyDescent="0.25">
      <c r="N94" s="355">
        <f t="shared" si="1"/>
        <v>92</v>
      </c>
      <c r="O94" s="749">
        <v>47931</v>
      </c>
      <c r="P94" s="750">
        <v>3.8570399999999998E-2</v>
      </c>
      <c r="Q94" s="750">
        <v>3.7426399999999999E-2</v>
      </c>
      <c r="R94" s="750">
        <v>3.7568999999999998E-2</v>
      </c>
      <c r="S94" s="750">
        <v>4.3595299999999997E-2</v>
      </c>
      <c r="T94" s="750">
        <v>4.5809700000000002E-2</v>
      </c>
      <c r="U94" s="751">
        <v>4.7670400000000002E-2</v>
      </c>
    </row>
    <row r="95" spans="14:21" ht="12.75" customHeight="1" x14ac:dyDescent="0.25">
      <c r="N95" s="355">
        <f t="shared" si="1"/>
        <v>93</v>
      </c>
      <c r="O95" s="749">
        <v>47962</v>
      </c>
      <c r="P95" s="750">
        <v>3.8591199999999999E-2</v>
      </c>
      <c r="Q95" s="750">
        <v>3.7455000000000002E-2</v>
      </c>
      <c r="R95" s="750">
        <v>3.7591300000000001E-2</v>
      </c>
      <c r="S95" s="750">
        <v>4.3772600000000002E-2</v>
      </c>
      <c r="T95" s="750">
        <v>4.5968500000000002E-2</v>
      </c>
      <c r="U95" s="751">
        <v>4.77758E-2</v>
      </c>
    </row>
    <row r="96" spans="14:21" ht="12.75" customHeight="1" x14ac:dyDescent="0.25">
      <c r="N96" s="355">
        <f t="shared" si="1"/>
        <v>94</v>
      </c>
      <c r="O96" s="749">
        <v>47994</v>
      </c>
      <c r="P96" s="750">
        <v>3.8619500000000001E-2</v>
      </c>
      <c r="Q96" s="750">
        <v>3.74764E-2</v>
      </c>
      <c r="R96" s="750">
        <v>3.7620500000000001E-2</v>
      </c>
      <c r="S96" s="750">
        <v>4.3966999999999999E-2</v>
      </c>
      <c r="T96" s="750">
        <v>4.6141500000000002E-2</v>
      </c>
      <c r="U96" s="751">
        <v>4.7891900000000001E-2</v>
      </c>
    </row>
    <row r="97" spans="14:21" ht="12.75" customHeight="1" x14ac:dyDescent="0.25">
      <c r="N97" s="355">
        <f t="shared" si="1"/>
        <v>95</v>
      </c>
      <c r="O97" s="749">
        <v>48023</v>
      </c>
      <c r="P97" s="750">
        <v>3.8640599999999997E-2</v>
      </c>
      <c r="Q97" s="750">
        <v>3.7496700000000001E-2</v>
      </c>
      <c r="R97" s="750">
        <v>3.7643799999999998E-2</v>
      </c>
      <c r="S97" s="750">
        <v>4.4143099999999998E-2</v>
      </c>
      <c r="T97" s="750">
        <v>4.6295099999999999E-2</v>
      </c>
      <c r="U97" s="751">
        <v>4.7991800000000001E-2</v>
      </c>
    </row>
    <row r="98" spans="14:21" ht="12.75" customHeight="1" x14ac:dyDescent="0.25">
      <c r="N98" s="355">
        <f t="shared" si="1"/>
        <v>96</v>
      </c>
      <c r="O98" s="749">
        <v>48053</v>
      </c>
      <c r="P98" s="750">
        <v>3.8666899999999997E-2</v>
      </c>
      <c r="Q98" s="750">
        <v>3.7526200000000003E-2</v>
      </c>
      <c r="R98" s="750">
        <v>3.7669300000000003E-2</v>
      </c>
      <c r="S98" s="750">
        <v>4.4335399999999997E-2</v>
      </c>
      <c r="T98" s="750">
        <v>4.6462299999999998E-2</v>
      </c>
      <c r="U98" s="751">
        <v>4.8102100000000002E-2</v>
      </c>
    </row>
    <row r="99" spans="14:21" ht="12.75" customHeight="1" x14ac:dyDescent="0.25">
      <c r="N99" s="355">
        <f t="shared" si="1"/>
        <v>97</v>
      </c>
      <c r="O99" s="749">
        <v>48085</v>
      </c>
      <c r="P99" s="750">
        <v>3.8694600000000003E-2</v>
      </c>
      <c r="Q99" s="750">
        <v>3.7550800000000002E-2</v>
      </c>
      <c r="R99" s="750">
        <v>3.7697099999999997E-2</v>
      </c>
      <c r="S99" s="750">
        <v>4.4542400000000003E-2</v>
      </c>
      <c r="T99" s="750">
        <v>4.6639699999999999E-2</v>
      </c>
      <c r="U99" s="751">
        <v>4.8216599999999998E-2</v>
      </c>
    </row>
    <row r="100" spans="14:21" ht="12.75" customHeight="1" x14ac:dyDescent="0.25">
      <c r="N100" s="355">
        <f t="shared" si="1"/>
        <v>98</v>
      </c>
      <c r="O100" s="749">
        <v>48115</v>
      </c>
      <c r="P100" s="750">
        <v>3.8717300000000003E-2</v>
      </c>
      <c r="Q100" s="750">
        <v>3.7574299999999998E-2</v>
      </c>
      <c r="R100" s="750">
        <v>3.7721200000000003E-2</v>
      </c>
      <c r="S100" s="750">
        <v>4.4733500000000002E-2</v>
      </c>
      <c r="T100" s="750">
        <v>4.67997E-2</v>
      </c>
      <c r="U100" s="751">
        <v>4.8315499999999997E-2</v>
      </c>
    </row>
    <row r="101" spans="14:21" ht="12.75" customHeight="1" x14ac:dyDescent="0.25">
      <c r="N101" s="355">
        <f t="shared" si="1"/>
        <v>99</v>
      </c>
      <c r="O101" s="749">
        <v>48145</v>
      </c>
      <c r="P101" s="750">
        <v>3.8750899999999998E-2</v>
      </c>
      <c r="Q101" s="750">
        <v>3.76031E-2</v>
      </c>
      <c r="R101" s="750">
        <v>3.77556E-2</v>
      </c>
      <c r="S101" s="750">
        <v>4.4937999999999999E-2</v>
      </c>
      <c r="T101" s="750">
        <v>4.6972199999999999E-2</v>
      </c>
      <c r="U101" s="751">
        <v>4.8425999999999997E-2</v>
      </c>
    </row>
    <row r="102" spans="14:21" ht="12.75" customHeight="1" x14ac:dyDescent="0.25">
      <c r="N102" s="355">
        <f t="shared" si="1"/>
        <v>100</v>
      </c>
      <c r="O102" s="749">
        <v>48176</v>
      </c>
      <c r="P102" s="750">
        <v>3.8774500000000003E-2</v>
      </c>
      <c r="Q102" s="750">
        <v>3.7628500000000002E-2</v>
      </c>
      <c r="R102" s="750">
        <v>3.7779399999999998E-2</v>
      </c>
      <c r="S102" s="750">
        <v>4.5147199999999998E-2</v>
      </c>
      <c r="T102" s="750">
        <v>4.71455E-2</v>
      </c>
      <c r="U102" s="751">
        <v>4.8533300000000001E-2</v>
      </c>
    </row>
    <row r="103" spans="14:21" ht="12.75" customHeight="1" x14ac:dyDescent="0.25">
      <c r="N103" s="355">
        <f t="shared" si="1"/>
        <v>101</v>
      </c>
      <c r="O103" s="749">
        <v>48206</v>
      </c>
      <c r="P103" s="750">
        <v>3.88014E-2</v>
      </c>
      <c r="Q103" s="750">
        <v>3.7663299999999997E-2</v>
      </c>
      <c r="R103" s="750">
        <v>3.7805100000000001E-2</v>
      </c>
      <c r="S103" s="750">
        <v>4.5358000000000002E-2</v>
      </c>
      <c r="T103" s="750">
        <v>4.7320300000000003E-2</v>
      </c>
      <c r="U103" s="751">
        <v>4.8642900000000003E-2</v>
      </c>
    </row>
    <row r="104" spans="14:21" ht="12.75" customHeight="1" x14ac:dyDescent="0.25">
      <c r="N104" s="355">
        <f t="shared" si="1"/>
        <v>102</v>
      </c>
      <c r="O104" s="749">
        <v>48239</v>
      </c>
      <c r="P104" s="750">
        <v>3.8832800000000001E-2</v>
      </c>
      <c r="Q104" s="750">
        <v>3.7689300000000002E-2</v>
      </c>
      <c r="R104" s="750">
        <v>3.7836700000000001E-2</v>
      </c>
      <c r="S104" s="750">
        <v>4.5587000000000003E-2</v>
      </c>
      <c r="T104" s="750">
        <v>4.7506699999999999E-2</v>
      </c>
      <c r="U104" s="751">
        <v>4.8755899999999998E-2</v>
      </c>
    </row>
    <row r="105" spans="14:21" ht="12.75" customHeight="1" x14ac:dyDescent="0.25">
      <c r="N105" s="355">
        <f t="shared" si="1"/>
        <v>103</v>
      </c>
      <c r="O105" s="749">
        <v>48268</v>
      </c>
      <c r="P105" s="750">
        <v>3.8857900000000001E-2</v>
      </c>
      <c r="Q105" s="750">
        <v>3.7712000000000002E-2</v>
      </c>
      <c r="R105" s="750">
        <v>3.7862600000000003E-2</v>
      </c>
      <c r="S105" s="750">
        <v>4.5792800000000002E-2</v>
      </c>
      <c r="T105" s="750">
        <v>4.7673699999999999E-2</v>
      </c>
      <c r="U105" s="751">
        <v>4.8856999999999998E-2</v>
      </c>
    </row>
    <row r="106" spans="14:21" ht="12.75" customHeight="1" x14ac:dyDescent="0.25">
      <c r="N106" s="355">
        <f t="shared" si="1"/>
        <v>104</v>
      </c>
      <c r="O106" s="749">
        <v>48297</v>
      </c>
      <c r="P106" s="750">
        <v>3.8887900000000003E-2</v>
      </c>
      <c r="Q106" s="750">
        <v>3.7749999999999999E-2</v>
      </c>
      <c r="R106" s="750">
        <v>3.7896399999999997E-2</v>
      </c>
      <c r="S106" s="750">
        <v>4.59783E-2</v>
      </c>
      <c r="T106" s="750">
        <v>4.7826800000000003E-2</v>
      </c>
      <c r="U106" s="751">
        <v>4.8950599999999997E-2</v>
      </c>
    </row>
    <row r="107" spans="14:21" ht="12.75" customHeight="1" x14ac:dyDescent="0.25">
      <c r="N107" s="355">
        <f t="shared" si="1"/>
        <v>105</v>
      </c>
      <c r="O107" s="749">
        <v>48330</v>
      </c>
      <c r="P107" s="750">
        <v>3.8920999999999997E-2</v>
      </c>
      <c r="Q107" s="750">
        <v>3.7775200000000002E-2</v>
      </c>
      <c r="R107" s="750">
        <v>3.7927299999999997E-2</v>
      </c>
      <c r="S107" s="750">
        <v>4.62131E-2</v>
      </c>
      <c r="T107" s="750">
        <v>4.8013599999999997E-2</v>
      </c>
      <c r="U107" s="751">
        <v>4.9059699999999998E-2</v>
      </c>
    </row>
    <row r="108" spans="14:21" ht="12.75" customHeight="1" x14ac:dyDescent="0.25">
      <c r="N108" s="355">
        <f t="shared" si="1"/>
        <v>106</v>
      </c>
      <c r="O108" s="749">
        <v>48358</v>
      </c>
      <c r="P108" s="750">
        <v>3.89491E-2</v>
      </c>
      <c r="Q108" s="750">
        <v>3.7805900000000003E-2</v>
      </c>
      <c r="R108" s="750">
        <v>3.7958699999999998E-2</v>
      </c>
      <c r="S108" s="750">
        <v>4.6418800000000003E-2</v>
      </c>
      <c r="T108" s="750">
        <v>4.8177499999999998E-2</v>
      </c>
      <c r="U108" s="751">
        <v>4.9156900000000003E-2</v>
      </c>
    </row>
    <row r="109" spans="14:21" ht="12.75" customHeight="1" x14ac:dyDescent="0.25">
      <c r="N109" s="355">
        <f t="shared" si="1"/>
        <v>107</v>
      </c>
      <c r="O109" s="749">
        <v>48389</v>
      </c>
      <c r="P109" s="750">
        <v>3.8977900000000003E-2</v>
      </c>
      <c r="Q109" s="750">
        <v>3.7840199999999997E-2</v>
      </c>
      <c r="R109" s="750">
        <v>3.7991299999999999E-2</v>
      </c>
      <c r="S109" s="750">
        <v>4.6640899999999999E-2</v>
      </c>
      <c r="T109" s="750">
        <v>4.8351499999999999E-2</v>
      </c>
      <c r="U109" s="751">
        <v>4.9255599999999997E-2</v>
      </c>
    </row>
    <row r="110" spans="14:21" ht="12.75" customHeight="1" x14ac:dyDescent="0.25">
      <c r="N110" s="355">
        <f t="shared" si="1"/>
        <v>108</v>
      </c>
      <c r="O110" s="749">
        <v>48421</v>
      </c>
      <c r="P110" s="750">
        <v>3.9014100000000003E-2</v>
      </c>
      <c r="Q110" s="750">
        <v>3.7871000000000002E-2</v>
      </c>
      <c r="R110" s="750">
        <v>3.8025400000000001E-2</v>
      </c>
      <c r="S110" s="750">
        <v>4.6876599999999997E-2</v>
      </c>
      <c r="T110" s="750">
        <v>4.85364E-2</v>
      </c>
      <c r="U110" s="751">
        <v>4.9362099999999999E-2</v>
      </c>
    </row>
    <row r="111" spans="14:21" ht="12.75" customHeight="1" x14ac:dyDescent="0.25">
      <c r="N111" s="355">
        <f t="shared" si="1"/>
        <v>109</v>
      </c>
      <c r="O111" s="749">
        <v>48450</v>
      </c>
      <c r="P111" s="750">
        <v>3.9042300000000002E-2</v>
      </c>
      <c r="Q111" s="750">
        <v>3.7901799999999999E-2</v>
      </c>
      <c r="R111" s="750">
        <v>3.8056899999999998E-2</v>
      </c>
      <c r="S111" s="750">
        <v>4.7087400000000001E-2</v>
      </c>
      <c r="T111" s="750">
        <v>4.8699899999999997E-2</v>
      </c>
      <c r="U111" s="751">
        <v>4.9453400000000002E-2</v>
      </c>
    </row>
    <row r="112" spans="14:21" ht="12.75" customHeight="1" x14ac:dyDescent="0.25">
      <c r="N112" s="355">
        <f t="shared" si="1"/>
        <v>110</v>
      </c>
      <c r="O112" s="749">
        <v>48481</v>
      </c>
      <c r="P112" s="750">
        <v>3.90753E-2</v>
      </c>
      <c r="Q112" s="750">
        <v>3.7935200000000002E-2</v>
      </c>
      <c r="R112" s="750">
        <v>3.80963E-2</v>
      </c>
      <c r="S112" s="750">
        <v>4.7303699999999997E-2</v>
      </c>
      <c r="T112" s="750">
        <v>4.8863700000000003E-2</v>
      </c>
      <c r="U112" s="751">
        <v>4.9539E-2</v>
      </c>
    </row>
    <row r="113" spans="14:21" ht="12.75" customHeight="1" x14ac:dyDescent="0.25">
      <c r="N113" s="355">
        <f t="shared" si="1"/>
        <v>111</v>
      </c>
      <c r="O113" s="749">
        <v>48512</v>
      </c>
      <c r="P113" s="750">
        <v>3.91122E-2</v>
      </c>
      <c r="Q113" s="750">
        <v>3.79718E-2</v>
      </c>
      <c r="R113" s="750">
        <v>3.8125899999999997E-2</v>
      </c>
      <c r="S113" s="750">
        <v>4.7530700000000002E-2</v>
      </c>
      <c r="T113" s="750">
        <v>4.9037999999999998E-2</v>
      </c>
      <c r="U113" s="751">
        <v>4.9634499999999998E-2</v>
      </c>
    </row>
    <row r="114" spans="14:21" ht="12.75" customHeight="1" x14ac:dyDescent="0.25">
      <c r="N114" s="355">
        <f t="shared" si="1"/>
        <v>112</v>
      </c>
      <c r="O114" s="749">
        <v>48542</v>
      </c>
      <c r="P114" s="750">
        <v>3.9142700000000002E-2</v>
      </c>
      <c r="Q114" s="750">
        <v>3.8007800000000001E-2</v>
      </c>
      <c r="R114" s="750">
        <v>3.8160100000000002E-2</v>
      </c>
      <c r="S114" s="750">
        <v>4.7743000000000001E-2</v>
      </c>
      <c r="T114" s="750">
        <v>4.9197999999999999E-2</v>
      </c>
      <c r="U114" s="751">
        <v>4.9717400000000002E-2</v>
      </c>
    </row>
    <row r="115" spans="14:21" ht="12.75" customHeight="1" x14ac:dyDescent="0.25">
      <c r="N115" s="355">
        <f t="shared" si="1"/>
        <v>113</v>
      </c>
      <c r="O115" s="749">
        <v>48572</v>
      </c>
      <c r="P115" s="750">
        <v>3.9184299999999998E-2</v>
      </c>
      <c r="Q115" s="750">
        <v>3.80401E-2</v>
      </c>
      <c r="R115" s="750">
        <v>3.8195800000000002E-2</v>
      </c>
      <c r="S115" s="750">
        <v>4.7960000000000003E-2</v>
      </c>
      <c r="T115" s="750">
        <v>4.9362200000000002E-2</v>
      </c>
      <c r="U115" s="751">
        <v>4.9804000000000001E-2</v>
      </c>
    </row>
    <row r="116" spans="14:21" ht="12.75" customHeight="1" x14ac:dyDescent="0.25">
      <c r="N116" s="355">
        <f t="shared" si="1"/>
        <v>114</v>
      </c>
      <c r="O116" s="749">
        <v>48603</v>
      </c>
      <c r="P116" s="750">
        <v>3.9217700000000001E-2</v>
      </c>
      <c r="Q116" s="750">
        <v>3.8072300000000003E-2</v>
      </c>
      <c r="R116" s="750">
        <v>3.8228699999999997E-2</v>
      </c>
      <c r="S116" s="750">
        <v>4.8175599999999999E-2</v>
      </c>
      <c r="T116" s="750">
        <v>4.9522200000000002E-2</v>
      </c>
      <c r="U116" s="751">
        <v>4.9882999999999997E-2</v>
      </c>
    </row>
    <row r="117" spans="14:21" ht="12.75" customHeight="1" x14ac:dyDescent="0.25">
      <c r="N117" s="355">
        <f t="shared" si="1"/>
        <v>115</v>
      </c>
      <c r="O117" s="749">
        <v>48634</v>
      </c>
      <c r="P117" s="750">
        <v>3.9243199999999999E-2</v>
      </c>
      <c r="Q117" s="750">
        <v>3.8100799999999997E-2</v>
      </c>
      <c r="R117" s="750">
        <v>3.8260500000000003E-2</v>
      </c>
      <c r="S117" s="750">
        <v>4.8391900000000002E-2</v>
      </c>
      <c r="T117" s="750">
        <v>4.9682200000000003E-2</v>
      </c>
      <c r="U117" s="751">
        <v>4.9961600000000002E-2</v>
      </c>
    </row>
    <row r="118" spans="14:21" ht="12.75" customHeight="1" x14ac:dyDescent="0.25">
      <c r="N118" s="355">
        <f t="shared" si="1"/>
        <v>116</v>
      </c>
      <c r="O118" s="749">
        <v>48662</v>
      </c>
      <c r="P118" s="750">
        <v>3.9284199999999998E-2</v>
      </c>
      <c r="Q118" s="750">
        <v>3.8144400000000002E-2</v>
      </c>
      <c r="R118" s="750">
        <v>3.8302299999999997E-2</v>
      </c>
      <c r="S118" s="750">
        <v>4.8594999999999999E-2</v>
      </c>
      <c r="T118" s="750">
        <v>4.9852100000000003E-2</v>
      </c>
      <c r="U118" s="751">
        <v>5.0040099999999997E-2</v>
      </c>
    </row>
    <row r="119" spans="14:21" ht="12.75" customHeight="1" x14ac:dyDescent="0.25">
      <c r="N119" s="355">
        <f t="shared" si="1"/>
        <v>117</v>
      </c>
      <c r="O119" s="749">
        <v>48694</v>
      </c>
      <c r="P119" s="750">
        <v>3.9322900000000001E-2</v>
      </c>
      <c r="Q119" s="750">
        <v>3.8177700000000002E-2</v>
      </c>
      <c r="R119" s="750">
        <v>3.8338999999999998E-2</v>
      </c>
      <c r="S119" s="750">
        <v>4.8808799999999999E-2</v>
      </c>
      <c r="T119" s="750">
        <v>5.0006599999999998E-2</v>
      </c>
      <c r="U119" s="751">
        <v>5.0109500000000001E-2</v>
      </c>
    </row>
    <row r="120" spans="14:21" ht="12.75" customHeight="1" x14ac:dyDescent="0.25">
      <c r="N120" s="355">
        <f t="shared" si="1"/>
        <v>118</v>
      </c>
      <c r="O120" s="749">
        <v>48723</v>
      </c>
      <c r="P120" s="750">
        <v>3.9358299999999999E-2</v>
      </c>
      <c r="Q120" s="750">
        <v>3.8215800000000001E-2</v>
      </c>
      <c r="R120" s="750">
        <v>3.83779E-2</v>
      </c>
      <c r="S120" s="750">
        <v>4.9005100000000003E-2</v>
      </c>
      <c r="T120" s="750">
        <v>5.0149199999999998E-2</v>
      </c>
      <c r="U120" s="751">
        <v>5.0174900000000001E-2</v>
      </c>
    </row>
    <row r="121" spans="14:21" ht="12.75" customHeight="1" x14ac:dyDescent="0.25">
      <c r="N121" s="355">
        <f t="shared" si="1"/>
        <v>119</v>
      </c>
      <c r="O121" s="749">
        <v>48754</v>
      </c>
      <c r="P121" s="750">
        <v>3.9393900000000003E-2</v>
      </c>
      <c r="Q121" s="750">
        <v>3.8254200000000002E-2</v>
      </c>
      <c r="R121" s="750">
        <v>3.8422400000000002E-2</v>
      </c>
      <c r="S121" s="750">
        <v>4.9204199999999997E-2</v>
      </c>
      <c r="T121" s="750">
        <v>5.02902E-2</v>
      </c>
      <c r="U121" s="751">
        <v>5.0233E-2</v>
      </c>
    </row>
    <row r="122" spans="14:21" ht="12.75" customHeight="1" x14ac:dyDescent="0.25">
      <c r="N122" s="355">
        <f t="shared" si="1"/>
        <v>120</v>
      </c>
      <c r="O122" s="749">
        <v>48785</v>
      </c>
      <c r="P122" s="750">
        <v>3.9435600000000001E-2</v>
      </c>
      <c r="Q122" s="750">
        <v>3.8293199999999999E-2</v>
      </c>
      <c r="R122" s="750">
        <v>3.8456299999999999E-2</v>
      </c>
      <c r="S122" s="750">
        <v>4.94051E-2</v>
      </c>
      <c r="T122" s="750">
        <v>5.0433199999999997E-2</v>
      </c>
      <c r="U122" s="751">
        <v>5.0292999999999997E-2</v>
      </c>
    </row>
    <row r="123" spans="14:21" ht="12.75" customHeight="1" thickBot="1" x14ac:dyDescent="0.3">
      <c r="N123" s="355">
        <f t="shared" si="1"/>
        <v>121</v>
      </c>
      <c r="O123" s="756">
        <v>48815</v>
      </c>
      <c r="P123" s="757">
        <v>3.9473500000000002E-2</v>
      </c>
      <c r="Q123" s="757">
        <v>3.8336599999999998E-2</v>
      </c>
      <c r="R123" s="757">
        <v>3.8496500000000003E-2</v>
      </c>
      <c r="S123" s="757">
        <v>4.9591499999999997E-2</v>
      </c>
      <c r="T123" s="757">
        <v>5.0563400000000001E-2</v>
      </c>
      <c r="U123" s="758">
        <v>5.0342900000000003E-2</v>
      </c>
    </row>
  </sheetData>
  <mergeCells count="1">
    <mergeCell ref="B37:M41"/>
  </mergeCells>
  <hyperlinks>
    <hyperlink ref="F35:K35" r:id="rId1" tooltip="Click to visit Chatham Rates" display="https://www.chathamfinancial.com/technology/us-forward-curves" xr:uid="{5FDD494E-9A24-4EB3-91B7-30AB811624CD}"/>
  </hyperlinks>
  <pageMargins left="0.75" right="0.75" top="1" bottom="1" header="0.5" footer="0.5"/>
  <pageSetup paperSize="9" orientation="portrait"/>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26B8D-582D-4946-A86F-2ABC2F2F2A8B}">
  <dimension ref="B2:Y50"/>
  <sheetViews>
    <sheetView showGridLines="0" topLeftCell="A16" zoomScale="70" zoomScaleNormal="70" workbookViewId="0">
      <selection activeCell="I24" sqref="I24"/>
    </sheetView>
  </sheetViews>
  <sheetFormatPr defaultColWidth="9.140625" defaultRowHeight="18.75" x14ac:dyDescent="0.25"/>
  <cols>
    <col min="1" max="1" width="9.140625" style="608"/>
    <col min="2" max="2" width="30.7109375" style="608" customWidth="1"/>
    <col min="3" max="9" width="20.7109375" style="608" customWidth="1"/>
    <col min="10" max="10" width="21.140625" style="608" customWidth="1"/>
    <col min="11" max="12" width="9.140625" style="608"/>
    <col min="13" max="13" width="30.7109375" style="608" customWidth="1"/>
    <col min="14" max="14" width="4.7109375" style="608" customWidth="1"/>
    <col min="15" max="15" width="30.7109375" style="608" customWidth="1"/>
    <col min="16" max="16" width="14.5703125" style="608" customWidth="1"/>
    <col min="17" max="17" width="30.7109375" style="608" customWidth="1"/>
    <col min="18" max="18" width="4.7109375" style="608" customWidth="1"/>
    <col min="19" max="19" width="30.7109375" style="608" customWidth="1"/>
    <col min="20" max="20" width="9.140625" style="608"/>
    <col min="21" max="21" width="30.7109375" style="608" customWidth="1"/>
    <col min="22" max="22" width="4.7109375" style="608" customWidth="1"/>
    <col min="23" max="23" width="30.7109375" style="608" customWidth="1"/>
    <col min="24" max="24" width="4.7109375" style="608" customWidth="1"/>
    <col min="25" max="25" width="30.7109375" style="608" customWidth="1"/>
    <col min="26" max="16384" width="9.140625" style="608"/>
  </cols>
  <sheetData>
    <row r="2" spans="2:25" x14ac:dyDescent="0.25">
      <c r="B2" s="884" t="s">
        <v>93</v>
      </c>
      <c r="C2" s="885"/>
      <c r="D2" s="885"/>
      <c r="E2" s="885"/>
      <c r="F2" s="885"/>
      <c r="G2" s="885"/>
      <c r="H2" s="885"/>
      <c r="I2" s="885"/>
      <c r="J2" s="886"/>
      <c r="M2" s="878" t="s">
        <v>317</v>
      </c>
      <c r="N2" s="879"/>
      <c r="O2" s="880"/>
      <c r="Q2" s="878" t="s">
        <v>318</v>
      </c>
      <c r="R2" s="879"/>
      <c r="S2" s="880"/>
      <c r="U2" s="644" t="s">
        <v>334</v>
      </c>
      <c r="W2" s="644" t="s">
        <v>336</v>
      </c>
      <c r="Y2" s="644" t="s">
        <v>337</v>
      </c>
    </row>
    <row r="3" spans="2:25" x14ac:dyDescent="0.25">
      <c r="B3" s="634" t="s">
        <v>14</v>
      </c>
      <c r="C3" s="617" t="s">
        <v>41</v>
      </c>
      <c r="D3" s="617" t="s">
        <v>91</v>
      </c>
      <c r="E3" s="617" t="s">
        <v>316</v>
      </c>
      <c r="F3" s="617" t="s">
        <v>315</v>
      </c>
      <c r="G3" s="617" t="s">
        <v>313</v>
      </c>
      <c r="H3" s="617" t="s">
        <v>314</v>
      </c>
      <c r="I3" s="617" t="s">
        <v>312</v>
      </c>
      <c r="J3" s="635" t="s">
        <v>114</v>
      </c>
      <c r="M3" s="609"/>
      <c r="N3" s="609"/>
      <c r="O3" s="609"/>
    </row>
    <row r="4" spans="2:25" x14ac:dyDescent="0.25">
      <c r="B4" s="636" t="str">
        <f>'Rent Roll'!C5</f>
        <v>Ray Palmer Associates</v>
      </c>
      <c r="C4" s="637">
        <f>'Rent Roll'!D5</f>
        <v>5496</v>
      </c>
      <c r="D4" s="638">
        <f>'Rent Roll'!G5</f>
        <v>24</v>
      </c>
      <c r="E4" s="639">
        <f>'Rent Roll'!I5</f>
        <v>10992</v>
      </c>
      <c r="F4" s="639">
        <f>'Rent Roll'!J5</f>
        <v>131904</v>
      </c>
      <c r="G4" s="640">
        <f>'Rent Roll'!K5</f>
        <v>45170</v>
      </c>
      <c r="H4" s="640">
        <f>'Rent Roll'!L5</f>
        <v>47726</v>
      </c>
      <c r="I4" s="641">
        <f>'Rent Roll'!N5</f>
        <v>0.03</v>
      </c>
      <c r="J4" s="642" t="s">
        <v>15</v>
      </c>
      <c r="M4" s="610" t="s">
        <v>13</v>
      </c>
      <c r="N4" s="609"/>
      <c r="O4" s="610" t="s">
        <v>78</v>
      </c>
      <c r="Q4" s="610" t="s">
        <v>319</v>
      </c>
      <c r="R4" s="609"/>
      <c r="S4" s="610" t="s">
        <v>320</v>
      </c>
      <c r="U4" s="610" t="s">
        <v>67</v>
      </c>
      <c r="W4" s="610" t="s">
        <v>158</v>
      </c>
      <c r="Y4" s="610" t="s">
        <v>45</v>
      </c>
    </row>
    <row r="5" spans="2:25" x14ac:dyDescent="0.25">
      <c r="M5" s="607">
        <f ca="1">'Control | Sensitivity'!K18</f>
        <v>0.10589352250099182</v>
      </c>
      <c r="N5" s="604"/>
      <c r="O5" s="606">
        <f ca="1">'Control | Sensitivity'!K20</f>
        <v>1.7179291693825629</v>
      </c>
      <c r="Q5" s="611">
        <f>'Control | Sensitivity'!M20</f>
        <v>50000</v>
      </c>
      <c r="R5" s="604"/>
      <c r="S5" s="611">
        <f ca="1">'Control | Sensitivity'!M21</f>
        <v>88319.905829118405</v>
      </c>
      <c r="U5" s="633">
        <f>'Control | Sensitivity'!F18</f>
        <v>1100000</v>
      </c>
      <c r="W5" s="643">
        <f>'Control | Sensitivity'!C20</f>
        <v>7</v>
      </c>
      <c r="Y5" s="607">
        <f>'Control | Sensitivity'!F31</f>
        <v>0.65</v>
      </c>
    </row>
    <row r="6" spans="2:25" x14ac:dyDescent="0.25">
      <c r="M6" s="609"/>
      <c r="N6" s="609"/>
      <c r="O6" s="609"/>
    </row>
    <row r="7" spans="2:25" x14ac:dyDescent="0.25">
      <c r="M7" s="610" t="s">
        <v>2</v>
      </c>
      <c r="N7" s="609"/>
      <c r="O7" s="610" t="s">
        <v>77</v>
      </c>
      <c r="Q7" s="610" t="s">
        <v>2</v>
      </c>
      <c r="R7" s="609"/>
      <c r="S7" s="610" t="s">
        <v>77</v>
      </c>
      <c r="U7" s="610" t="s">
        <v>333</v>
      </c>
      <c r="W7" s="610" t="s">
        <v>181</v>
      </c>
      <c r="Y7" s="610" t="s">
        <v>46</v>
      </c>
    </row>
    <row r="8" spans="2:25" x14ac:dyDescent="0.25">
      <c r="M8" s="607">
        <f ca="1">'Control | Sensitivity'!K19</f>
        <v>0.15233023762702941</v>
      </c>
      <c r="N8" s="604"/>
      <c r="O8" s="606">
        <f ca="1">'Control | Sensitivity'!K21</f>
        <v>2.0249265502576632</v>
      </c>
      <c r="Q8" s="607">
        <f ca="1">'Control | Sensitivity'!M18</f>
        <v>0.12994828820228579</v>
      </c>
      <c r="R8" s="604"/>
      <c r="S8" s="606">
        <f ca="1">'Control | Sensitivity'!M19</f>
        <v>1.7663981165823681</v>
      </c>
      <c r="U8" s="633">
        <f ca="1">'Control | Sensitivity'!C53</f>
        <v>1180300</v>
      </c>
      <c r="W8" s="633">
        <f>'Control | Sensitivity'!H20</f>
        <v>1075000</v>
      </c>
      <c r="Y8" s="633">
        <f ca="1">'Control | Sensitivity'!F34</f>
        <v>715000</v>
      </c>
    </row>
    <row r="9" spans="2:25" x14ac:dyDescent="0.25">
      <c r="M9" s="609"/>
      <c r="N9" s="609"/>
      <c r="O9" s="609"/>
    </row>
    <row r="10" spans="2:25" x14ac:dyDescent="0.25">
      <c r="M10" s="610" t="s">
        <v>132</v>
      </c>
      <c r="N10" s="609"/>
      <c r="O10" s="610" t="s">
        <v>84</v>
      </c>
      <c r="U10" s="610" t="s">
        <v>122</v>
      </c>
      <c r="W10" s="610" t="s">
        <v>74</v>
      </c>
      <c r="Y10" s="610" t="s">
        <v>338</v>
      </c>
    </row>
    <row r="11" spans="2:25" x14ac:dyDescent="0.25">
      <c r="M11" s="611">
        <f ca="1">'Control | Sensitivity'!K22</f>
        <v>476898.32383489073</v>
      </c>
      <c r="N11" s="605"/>
      <c r="O11" s="607">
        <f ca="1">'Control | Sensitivity'!K23</f>
        <v>0.17640237368393677</v>
      </c>
      <c r="U11" s="607">
        <f ca="1">'Control | Sensitivity'!F20</f>
        <v>0.11991272727272727</v>
      </c>
      <c r="W11" s="607">
        <f ca="1">'Control | Sensitivity'!H23</f>
        <v>0.11857579045385079</v>
      </c>
      <c r="Y11" s="607">
        <f>'Control | Sensitivity'!F30</f>
        <v>7.1905300000000005E-2</v>
      </c>
    </row>
    <row r="13" spans="2:25" x14ac:dyDescent="0.25">
      <c r="U13" s="610" t="s">
        <v>123</v>
      </c>
      <c r="W13" s="610" t="s">
        <v>182</v>
      </c>
      <c r="Y13" s="610" t="s">
        <v>340</v>
      </c>
    </row>
    <row r="14" spans="2:25" x14ac:dyDescent="0.25">
      <c r="U14" s="633">
        <f>'Control | Sensitivity'!F21</f>
        <v>200.14556040756915</v>
      </c>
      <c r="W14" s="633">
        <f>'Control | Sensitivity'!H22</f>
        <v>195.59679767103347</v>
      </c>
      <c r="Y14" s="645">
        <f>'Control | Sensitivity'!F38</f>
        <v>120</v>
      </c>
    </row>
    <row r="16" spans="2:25" x14ac:dyDescent="0.25">
      <c r="U16" s="610" t="s">
        <v>335</v>
      </c>
      <c r="W16" s="610" t="s">
        <v>86</v>
      </c>
      <c r="Y16" s="610" t="s">
        <v>339</v>
      </c>
    </row>
    <row r="17" spans="12:25" x14ac:dyDescent="0.25">
      <c r="U17" s="606">
        <f ca="1">'Control | Sensitivity'!F22</f>
        <v>6.4070752749800208</v>
      </c>
      <c r="W17" s="633">
        <f ca="1">'Control | Sensitivity'!H19</f>
        <v>957755.68149964535</v>
      </c>
      <c r="Y17" s="633">
        <f ca="1">'Control | Sensitivity'!C46</f>
        <v>465300</v>
      </c>
    </row>
    <row r="28" spans="12:25" x14ac:dyDescent="0.25">
      <c r="M28" s="619" t="s">
        <v>322</v>
      </c>
      <c r="N28" s="620"/>
      <c r="O28" s="621" t="s">
        <v>326</v>
      </c>
    </row>
    <row r="29" spans="12:25" x14ac:dyDescent="0.25">
      <c r="L29" s="618"/>
      <c r="M29" s="622" t="s">
        <v>330</v>
      </c>
      <c r="N29" s="623"/>
      <c r="O29" s="624" t="s">
        <v>331</v>
      </c>
    </row>
    <row r="30" spans="12:25" x14ac:dyDescent="0.25">
      <c r="L30" s="618"/>
      <c r="M30" s="625"/>
      <c r="N30" s="623"/>
      <c r="O30" s="626"/>
    </row>
    <row r="31" spans="12:25" x14ac:dyDescent="0.25">
      <c r="L31" s="618"/>
      <c r="M31" s="627" t="s">
        <v>323</v>
      </c>
      <c r="N31" s="623"/>
      <c r="O31" s="628" t="s">
        <v>327</v>
      </c>
    </row>
    <row r="32" spans="12:25" x14ac:dyDescent="0.25">
      <c r="L32" s="618"/>
      <c r="M32" s="622" t="s">
        <v>329</v>
      </c>
      <c r="N32" s="623"/>
      <c r="O32" s="629">
        <f>'Control | Sensitivity'!C26</f>
        <v>5496</v>
      </c>
    </row>
    <row r="33" spans="4:21" x14ac:dyDescent="0.25">
      <c r="L33" s="618"/>
      <c r="M33" s="625"/>
      <c r="N33" s="623"/>
      <c r="O33" s="626"/>
    </row>
    <row r="34" spans="4:21" x14ac:dyDescent="0.25">
      <c r="L34" s="618"/>
      <c r="M34" s="627" t="s">
        <v>324</v>
      </c>
      <c r="N34" s="623"/>
      <c r="O34" s="628" t="s">
        <v>325</v>
      </c>
    </row>
    <row r="35" spans="4:21" x14ac:dyDescent="0.25">
      <c r="L35" s="618"/>
      <c r="M35" s="630" t="s">
        <v>328</v>
      </c>
      <c r="N35" s="631"/>
      <c r="O35" s="632" t="s">
        <v>332</v>
      </c>
    </row>
    <row r="36" spans="4:21" x14ac:dyDescent="0.25">
      <c r="D36" s="881" t="s">
        <v>311</v>
      </c>
      <c r="E36" s="882"/>
      <c r="F36" s="882"/>
      <c r="G36" s="883"/>
      <c r="L36" s="618"/>
    </row>
    <row r="37" spans="4:21" x14ac:dyDescent="0.25">
      <c r="D37" s="612">
        <f ca="1">'Control | Sensitivity'!P53</f>
        <v>0.12994828820228579</v>
      </c>
      <c r="E37" s="615">
        <f>F37+2</f>
        <v>9</v>
      </c>
      <c r="F37" s="615">
        <f>'Control | Sensitivity'!R53</f>
        <v>7</v>
      </c>
      <c r="G37" s="615">
        <f>F37-2</f>
        <v>5</v>
      </c>
      <c r="O37"/>
    </row>
    <row r="38" spans="4:21" x14ac:dyDescent="0.25">
      <c r="D38" s="613">
        <f>D39+0.5%</f>
        <v>0.10500000000000001</v>
      </c>
      <c r="E38" s="139">
        <f>'Control | Sensitivity'!Q54</f>
        <v>0.12675685286521912</v>
      </c>
      <c r="F38" s="139">
        <f>'Control | Sensitivity'!R54</f>
        <v>0.12994828820228579</v>
      </c>
      <c r="G38" s="139">
        <f>'Control | Sensitivity'!S54</f>
        <v>0.10853146910667419</v>
      </c>
      <c r="O38"/>
      <c r="U38" s="646" t="s">
        <v>341</v>
      </c>
    </row>
    <row r="39" spans="4:21" x14ac:dyDescent="0.25">
      <c r="D39" s="613">
        <f>D40+0.5%</f>
        <v>0.1</v>
      </c>
      <c r="E39" s="139">
        <f>'Control | Sensitivity'!Q55</f>
        <v>0.12675685286521912</v>
      </c>
      <c r="F39" s="139">
        <f>'Control | Sensitivity'!R55</f>
        <v>0.12994828820228579</v>
      </c>
      <c r="G39" s="139">
        <f>'Control | Sensitivity'!S55</f>
        <v>0.10853146910667419</v>
      </c>
      <c r="U39" s="647"/>
    </row>
    <row r="40" spans="4:21" x14ac:dyDescent="0.25">
      <c r="D40" s="616">
        <f>'Control | Sensitivity'!P56</f>
        <v>9.5000000000000001E-2</v>
      </c>
      <c r="E40" s="139">
        <f>'Control | Sensitivity'!Q56</f>
        <v>0.12675685286521912</v>
      </c>
      <c r="F40" s="139">
        <f>'Control | Sensitivity'!R56</f>
        <v>0.12994828820228579</v>
      </c>
      <c r="G40" s="139">
        <f>'Control | Sensitivity'!S56</f>
        <v>0.10853146910667419</v>
      </c>
      <c r="U40" s="648" t="s">
        <v>262</v>
      </c>
    </row>
    <row r="41" spans="4:21" x14ac:dyDescent="0.25">
      <c r="D41" s="613">
        <f>D40-0.5%</f>
        <v>0.09</v>
      </c>
      <c r="E41" s="139">
        <f>'Control | Sensitivity'!Q57</f>
        <v>0.12675685286521912</v>
      </c>
      <c r="F41" s="139">
        <f>'Control | Sensitivity'!R57</f>
        <v>0.12994828820228579</v>
      </c>
      <c r="G41" s="139">
        <f>'Control | Sensitivity'!S57</f>
        <v>0.10853146910667419</v>
      </c>
      <c r="U41" s="649">
        <f>Waterfall!E4</f>
        <v>0.2</v>
      </c>
    </row>
    <row r="42" spans="4:21" x14ac:dyDescent="0.25">
      <c r="D42" s="614">
        <f>D41-0.5%</f>
        <v>8.4999999999999992E-2</v>
      </c>
      <c r="E42" s="359">
        <f>'Control | Sensitivity'!Q58</f>
        <v>0.12675685286521912</v>
      </c>
      <c r="F42" s="359">
        <f>'Control | Sensitivity'!R58</f>
        <v>0.12994828820228579</v>
      </c>
      <c r="G42" s="359">
        <f>'Control | Sensitivity'!S58</f>
        <v>0.10853146910667419</v>
      </c>
      <c r="U42" s="650"/>
    </row>
    <row r="43" spans="4:21" x14ac:dyDescent="0.25">
      <c r="U43" s="648" t="s">
        <v>265</v>
      </c>
    </row>
    <row r="44" spans="4:21" x14ac:dyDescent="0.25">
      <c r="U44" s="649">
        <f>Waterfall!E5</f>
        <v>0.8</v>
      </c>
    </row>
    <row r="45" spans="4:21" x14ac:dyDescent="0.25">
      <c r="U45" s="647"/>
    </row>
    <row r="46" spans="4:21" x14ac:dyDescent="0.25">
      <c r="U46" s="648" t="s">
        <v>342</v>
      </c>
    </row>
    <row r="47" spans="4:21" x14ac:dyDescent="0.25">
      <c r="U47" s="651" t="str">
        <f>TEXT(Waterfall!E7,"#%")&amp;" / "&amp;Waterfall!E8</f>
        <v>7% / 1.5</v>
      </c>
    </row>
    <row r="48" spans="4:21" x14ac:dyDescent="0.25">
      <c r="U48" s="647"/>
    </row>
    <row r="49" spans="21:21" x14ac:dyDescent="0.25">
      <c r="U49" s="648" t="s">
        <v>276</v>
      </c>
    </row>
    <row r="50" spans="21:21" x14ac:dyDescent="0.25">
      <c r="U50" s="652">
        <f>Waterfall!F9</f>
        <v>0.25</v>
      </c>
    </row>
  </sheetData>
  <mergeCells count="4">
    <mergeCell ref="M2:O2"/>
    <mergeCell ref="Q2:S2"/>
    <mergeCell ref="D36:G36"/>
    <mergeCell ref="B2:J2"/>
  </mergeCells>
  <conditionalFormatting sqref="E38:G42">
    <cfRule type="colorScale" priority="1">
      <colorScale>
        <cfvo type="min"/>
        <cfvo type="percentile" val="50"/>
        <cfvo type="max"/>
        <color rgb="FFF8696B"/>
        <color rgb="FFFFEB84"/>
        <color rgb="FF63BE7B"/>
      </colorScale>
    </cfRule>
  </conditionalFormatting>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B5526-760D-4920-814E-91FF73795415}">
  <dimension ref="B2:P13"/>
  <sheetViews>
    <sheetView workbookViewId="0">
      <selection activeCell="N3" sqref="N2:N3"/>
    </sheetView>
  </sheetViews>
  <sheetFormatPr defaultColWidth="9.140625" defaultRowHeight="14.25" x14ac:dyDescent="0.25"/>
  <cols>
    <col min="1" max="1" width="9.140625" style="4"/>
    <col min="2" max="2" width="8.5703125" style="4" bestFit="1" customWidth="1"/>
    <col min="3" max="3" width="10.7109375" style="4" bestFit="1" customWidth="1"/>
    <col min="4" max="4" width="18.42578125" style="4" bestFit="1" customWidth="1"/>
    <col min="5" max="5" width="10" style="4" bestFit="1" customWidth="1"/>
    <col min="6" max="6" width="9.42578125" style="4" customWidth="1"/>
    <col min="7" max="7" width="10.42578125" style="4" bestFit="1" customWidth="1"/>
    <col min="8" max="8" width="10" style="4" bestFit="1" customWidth="1"/>
    <col min="9" max="9" width="9.140625" style="4"/>
    <col min="10" max="10" width="21.85546875" style="4" bestFit="1" customWidth="1"/>
    <col min="11" max="11" width="17.85546875" style="4" bestFit="1" customWidth="1"/>
    <col min="12" max="12" width="8.7109375" style="4" customWidth="1"/>
    <col min="13" max="13" width="14.28515625" style="4" bestFit="1" customWidth="1"/>
    <col min="14" max="14" width="27.140625" style="4" customWidth="1"/>
    <col min="15" max="16384" width="9.140625" style="4"/>
  </cols>
  <sheetData>
    <row r="2" spans="2:16" x14ac:dyDescent="0.2">
      <c r="B2" s="81" t="s">
        <v>98</v>
      </c>
      <c r="C2" s="80" t="s">
        <v>9</v>
      </c>
      <c r="D2" s="79" t="s">
        <v>15</v>
      </c>
      <c r="E2" s="80" t="s">
        <v>127</v>
      </c>
      <c r="F2" s="80">
        <v>1</v>
      </c>
      <c r="G2" s="4" t="s">
        <v>45</v>
      </c>
      <c r="H2" s="80" t="s">
        <v>130</v>
      </c>
      <c r="I2" s="80" t="s">
        <v>161</v>
      </c>
      <c r="J2" s="80" t="s">
        <v>88</v>
      </c>
      <c r="K2" s="4" t="s">
        <v>89</v>
      </c>
      <c r="L2" s="2">
        <v>27.5</v>
      </c>
      <c r="M2" s="4" t="s">
        <v>208</v>
      </c>
      <c r="O2" s="4" t="s">
        <v>242</v>
      </c>
    </row>
    <row r="3" spans="2:16" x14ac:dyDescent="0.2">
      <c r="B3" s="81" t="s">
        <v>99</v>
      </c>
      <c r="C3" s="80" t="s">
        <v>103</v>
      </c>
      <c r="D3" s="79" t="s">
        <v>232</v>
      </c>
      <c r="E3" s="80" t="s">
        <v>126</v>
      </c>
      <c r="F3" s="80">
        <v>2</v>
      </c>
      <c r="G3" s="80" t="s">
        <v>8</v>
      </c>
      <c r="H3" s="80" t="s">
        <v>153</v>
      </c>
      <c r="I3" s="80" t="s">
        <v>162</v>
      </c>
      <c r="J3" s="80" t="s">
        <v>152</v>
      </c>
      <c r="K3" s="80" t="s">
        <v>167</v>
      </c>
      <c r="L3" s="2">
        <v>15</v>
      </c>
      <c r="M3" s="80" t="s">
        <v>209</v>
      </c>
      <c r="N3" s="80"/>
      <c r="O3" s="80" t="s">
        <v>243</v>
      </c>
      <c r="P3" s="80"/>
    </row>
    <row r="4" spans="2:16" x14ac:dyDescent="0.2">
      <c r="B4" s="81" t="s">
        <v>100</v>
      </c>
      <c r="C4" s="80"/>
      <c r="D4" s="4" t="s">
        <v>233</v>
      </c>
      <c r="E4" s="80"/>
      <c r="F4" s="80">
        <v>3</v>
      </c>
      <c r="G4" s="4" t="s">
        <v>82</v>
      </c>
      <c r="J4" s="4" t="s">
        <v>164</v>
      </c>
      <c r="K4" s="4" t="s">
        <v>168</v>
      </c>
      <c r="L4" s="2">
        <v>5</v>
      </c>
      <c r="M4" s="80"/>
      <c r="N4" s="80"/>
      <c r="O4" s="80"/>
      <c r="P4" s="80"/>
    </row>
    <row r="5" spans="2:16" x14ac:dyDescent="0.25">
      <c r="B5" s="81" t="s">
        <v>101</v>
      </c>
      <c r="C5" s="80"/>
      <c r="D5" s="79" t="s">
        <v>116</v>
      </c>
      <c r="E5" s="80"/>
      <c r="F5" s="80">
        <v>4</v>
      </c>
      <c r="G5" s="80"/>
      <c r="H5" s="80"/>
      <c r="I5" s="80"/>
      <c r="J5" s="80" t="s">
        <v>165</v>
      </c>
      <c r="K5" s="80" t="s">
        <v>169</v>
      </c>
      <c r="L5" s="80"/>
      <c r="M5" s="80"/>
      <c r="N5" s="80"/>
      <c r="O5" s="80"/>
      <c r="P5" s="80"/>
    </row>
    <row r="6" spans="2:16" x14ac:dyDescent="0.25">
      <c r="F6" s="80">
        <v>5</v>
      </c>
      <c r="J6" s="4" t="s">
        <v>166</v>
      </c>
      <c r="K6" s="4" t="s">
        <v>170</v>
      </c>
    </row>
    <row r="7" spans="2:16" x14ac:dyDescent="0.25">
      <c r="F7" s="80">
        <v>6</v>
      </c>
      <c r="J7" s="4" t="s">
        <v>191</v>
      </c>
      <c r="K7" s="4" t="s">
        <v>175</v>
      </c>
    </row>
    <row r="8" spans="2:16" x14ac:dyDescent="0.25">
      <c r="F8" s="80">
        <v>7</v>
      </c>
      <c r="J8" s="4" t="s">
        <v>192</v>
      </c>
      <c r="K8" s="4" t="s">
        <v>171</v>
      </c>
    </row>
    <row r="9" spans="2:16" x14ac:dyDescent="0.25">
      <c r="F9" s="80">
        <v>8</v>
      </c>
      <c r="K9" s="4" t="s">
        <v>172</v>
      </c>
    </row>
    <row r="10" spans="2:16" x14ac:dyDescent="0.25">
      <c r="F10" s="80">
        <v>9</v>
      </c>
      <c r="K10" s="4" t="s">
        <v>173</v>
      </c>
    </row>
    <row r="11" spans="2:16" x14ac:dyDescent="0.25">
      <c r="K11" s="4" t="s">
        <v>174</v>
      </c>
    </row>
    <row r="12" spans="2:16" x14ac:dyDescent="0.25">
      <c r="K12" s="4" t="s">
        <v>176</v>
      </c>
    </row>
    <row r="13" spans="2:16" x14ac:dyDescent="0.25">
      <c r="K13" s="4" t="s">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7</vt:i4>
      </vt:variant>
    </vt:vector>
  </HeadingPairs>
  <TitlesOfParts>
    <vt:vector size="18" baseType="lpstr">
      <vt:lpstr>Control | Sensitivity</vt:lpstr>
      <vt:lpstr>Rent Roll</vt:lpstr>
      <vt:lpstr>Waterfall</vt:lpstr>
      <vt:lpstr>Annual Cash Flow</vt:lpstr>
      <vt:lpstr>Monthly Cash Flow</vt:lpstr>
      <vt:lpstr>Commercial Lease</vt:lpstr>
      <vt:lpstr>ICAP</vt:lpstr>
      <vt:lpstr>Reimbursement Breakout</vt:lpstr>
      <vt:lpstr>US Market Projections</vt:lpstr>
      <vt:lpstr>Slides</vt:lpstr>
      <vt:lpstr>Data Validation</vt:lpstr>
      <vt:lpstr>CAM_Fixed</vt:lpstr>
      <vt:lpstr>FSG</vt:lpstr>
      <vt:lpstr>NNN</vt:lpstr>
      <vt:lpstr>'Annual Cash Flow'!Print_Area</vt:lpstr>
      <vt:lpstr>'Annual Cash Flow'!Print_Titles</vt:lpstr>
      <vt:lpstr>'Monthly Cash Flow'!Print_Titles</vt:lpstr>
      <vt:lpstr>Stop</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Francisco Tejada</dc:creator>
  <cp:lastModifiedBy>Antonio .</cp:lastModifiedBy>
  <cp:lastPrinted>2022-01-22T17:09:28Z</cp:lastPrinted>
  <dcterms:created xsi:type="dcterms:W3CDTF">2019-10-15T19:27:10Z</dcterms:created>
  <dcterms:modified xsi:type="dcterms:W3CDTF">2023-09-12T22:25:49Z</dcterms:modified>
</cp:coreProperties>
</file>